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BK_RKAKL_2021\DIPA_Revisi_POK_1\"/>
    </mc:Choice>
  </mc:AlternateContent>
  <xr:revisionPtr revIDLastSave="0" documentId="13_ncr:1_{07BE1232-D2C9-4C7D-8049-2243D3900A48}" xr6:coauthVersionLast="46" xr6:coauthVersionMax="46" xr10:uidLastSave="{00000000-0000-0000-0000-000000000000}"/>
  <bookViews>
    <workbookView xWindow="-120" yWindow="-120" windowWidth="24240" windowHeight="13140" tabRatio="753" firstSheet="1" activeTab="4" xr2:uid="{00000000-000D-0000-FFFF-FFFF00000000}"/>
  </bookViews>
  <sheets>
    <sheet name="Gabung" sheetId="1" state="hidden" r:id="rId1"/>
    <sheet name="Rekap Revisi Per Output" sheetId="11" r:id="rId2"/>
    <sheet name="Rekap Revisi Perjadin, Covid dl" sheetId="13" r:id="rId3"/>
    <sheet name="Sheet2" sheetId="12" r:id="rId4"/>
    <sheet name="Matriks Revisi POK" sheetId="2" r:id="rId5"/>
    <sheet name="Rekap Per Kegiatan" sheetId="3" state="hidden" r:id="rId6"/>
    <sheet name="Rekap ROK Pusdik" sheetId="4" state="hidden" r:id="rId7"/>
    <sheet name="Bagian TU" sheetId="5" r:id="rId8"/>
    <sheet name="Referens" sheetId="14" r:id="rId9"/>
    <sheet name="Bidang PE" sheetId="6" state="hidden" r:id="rId10"/>
    <sheet name="Bidang PP" sheetId="7" state="hidden" r:id="rId11"/>
    <sheet name="Bidang KK" sheetId="8" state="hidden" r:id="rId12"/>
    <sheet name="PAGU_REAL" sheetId="9" state="hidden" r:id="rId13"/>
    <sheet name="Referensi" sheetId="10" state="hidden" r:id="rId14"/>
  </sheets>
  <externalReferences>
    <externalReference r:id="rId15"/>
  </externalReferences>
  <definedNames>
    <definedName name="_xlnm._FilterDatabase" localSheetId="7" hidden="1">'Bagian TU'!$A$5:$V$581</definedName>
    <definedName name="_xlnm._FilterDatabase" localSheetId="11" hidden="1">'Bidang KK'!$A$5:$V$581</definedName>
    <definedName name="_xlnm._FilterDatabase" localSheetId="9" hidden="1">'Bidang PE'!$B$5:$V$581</definedName>
    <definedName name="_xlnm._FilterDatabase" localSheetId="10" hidden="1">'Bidang PP'!$B$5:$V$581</definedName>
    <definedName name="_xlnm._FilterDatabase" localSheetId="0" hidden="1">Gabung!$B$6:$S$2405</definedName>
    <definedName name="_xlnm._FilterDatabase" localSheetId="4" hidden="1">'Matriks Revisi POK'!$A$6:$R$628</definedName>
    <definedName name="_xlnm._FilterDatabase" localSheetId="12" hidden="1">PAGU_REAL!$A$1:$BB$168</definedName>
    <definedName name="_xlnm._FilterDatabase" localSheetId="5" hidden="1">'Rekap Per Kegiatan'!$A$4:$S$63</definedName>
    <definedName name="_xlnm._FilterDatabase" localSheetId="1" hidden="1">'Rekap Revisi Per Output'!$A$7:$G$30</definedName>
    <definedName name="_xlnm._FilterDatabase" localSheetId="6" hidden="1">'Rekap ROK Pusdik'!$B$5:$V$581</definedName>
    <definedName name="_xlnm._FilterDatabase" localSheetId="3" hidden="1">Sheet2!$A$4:$F$24</definedName>
    <definedName name="AKUN">[1]Sheet3!$C$1:$C$6</definedName>
    <definedName name="Eselon4">[1]Sheet3!$A$1:$A$12</definedName>
    <definedName name="Output">[1]Sheet3!$F$1:$F$5</definedName>
    <definedName name="_xlnm.Print_Area" localSheetId="4">'Matriks Revisi POK'!$C$2:$N$644</definedName>
    <definedName name="_xlnm.Print_Area" localSheetId="1">'Rekap Revisi Per Output'!$A$1:$G$41</definedName>
    <definedName name="_xlnm.Print_Area" localSheetId="2">'Rekap Revisi Perjadin, Covid dl'!$A$1:$F$64</definedName>
    <definedName name="_xlnm.Print_Area" localSheetId="3">Sheet2!$A$1:$G$29</definedName>
    <definedName name="_xlnm.Print_Titles" localSheetId="4">'Matriks Revisi POK'!$5:$6</definedName>
    <definedName name="_xlnm.Print_Titles" localSheetId="1">'Rekap Revisi Per Output'!$5:$7</definedName>
    <definedName name="_xlnm.Print_Titles" localSheetId="2">'Rekap Revisi Perjadin, Covid dl'!$4:$6</definedName>
    <definedName name="_xlnm.Print_Titles" localSheetId="6">'Rekap ROK Pusdik'!$2:$5</definedName>
    <definedName name="Start_Jadi" localSheetId="7">'Bagian TU'!$C$6</definedName>
    <definedName name="Start_Jadi" localSheetId="11">'Bidang KK'!$C$6</definedName>
    <definedName name="Start_Jadi" localSheetId="9">'Bidang PE'!$C$6</definedName>
    <definedName name="Start_Jadi" localSheetId="10">'Bidang PP'!$C$6</definedName>
    <definedName name="Start_Jadi" localSheetId="4">'Matriks Revisi POK'!$C$7</definedName>
    <definedName name="Start_Jadi" localSheetId="6">'Rekap ROK Pusdik'!$C$6</definedName>
    <definedName name="Start_Jadi">Gabung!$B$7</definedName>
    <definedName name="Subkoordinator">Referensi!$A$2:$A$9</definedName>
  </definedNames>
  <calcPr calcId="191029"/>
  <pivotCaches>
    <pivotCache cacheId="5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30" i="2" l="1"/>
  <c r="N529" i="2" s="1"/>
  <c r="N545" i="2" l="1"/>
  <c r="N335" i="2"/>
  <c r="N211" i="2" l="1"/>
  <c r="B211" i="2" a="1"/>
  <c r="B211" i="2" s="1"/>
  <c r="N496" i="2" l="1"/>
  <c r="O496" i="2" s="1"/>
  <c r="N510" i="2"/>
  <c r="B132" i="2" a="1"/>
  <c r="B132" i="2" s="1"/>
  <c r="N514" i="2"/>
  <c r="O514" i="2" s="1"/>
  <c r="N132" i="2"/>
  <c r="O132" i="2" s="1"/>
  <c r="N495" i="2" l="1"/>
  <c r="O495" i="2" s="1"/>
  <c r="N513" i="2"/>
  <c r="O513" i="2" s="1"/>
  <c r="B300" i="2" a="1"/>
  <c r="B300" i="2" s="1"/>
  <c r="N392" i="2"/>
  <c r="O392" i="2" s="1"/>
  <c r="N616" i="2"/>
  <c r="O616" i="2" s="1"/>
  <c r="N312" i="2"/>
  <c r="O312" i="2" s="1"/>
  <c r="N307" i="2"/>
  <c r="O307" i="2" s="1"/>
  <c r="B307" i="2" a="1"/>
  <c r="B307" i="2" s="1"/>
  <c r="B306" i="2" a="1"/>
  <c r="B306" i="2" s="1"/>
  <c r="N300" i="2"/>
  <c r="N391" i="2" l="1"/>
  <c r="N615" i="2"/>
  <c r="N311" i="2"/>
  <c r="N306" i="2"/>
  <c r="O306" i="2" s="1"/>
  <c r="N310" i="2" l="1"/>
  <c r="O311" i="2"/>
  <c r="N614" i="2"/>
  <c r="O615" i="2"/>
  <c r="N390" i="2"/>
  <c r="O391" i="2"/>
  <c r="N569" i="2"/>
  <c r="N568" i="2" s="1"/>
  <c r="O568" i="2" s="1"/>
  <c r="N571" i="2"/>
  <c r="N570" i="2" s="1"/>
  <c r="O570" i="2" s="1"/>
  <c r="N567" i="2" l="1"/>
  <c r="O571" i="2"/>
  <c r="O569" i="2"/>
  <c r="B101" i="2" l="1" a="1"/>
  <c r="B101" i="2" s="1"/>
  <c r="B119" i="2" a="1"/>
  <c r="B119" i="2" s="1"/>
  <c r="N481" i="2" l="1"/>
  <c r="O481" i="2" s="1"/>
  <c r="B481" i="2" a="1"/>
  <c r="B481" i="2" s="1"/>
  <c r="B480" i="2" a="1"/>
  <c r="B480" i="2" s="1"/>
  <c r="N454" i="2"/>
  <c r="O454" i="2" s="1"/>
  <c r="B454" i="2" a="1"/>
  <c r="B454" i="2" s="1"/>
  <c r="B453" i="2" a="1"/>
  <c r="B453" i="2" s="1"/>
  <c r="N440" i="2"/>
  <c r="O440" i="2" s="1"/>
  <c r="B440" i="2" a="1"/>
  <c r="B440" i="2" s="1"/>
  <c r="B439" i="2" a="1"/>
  <c r="B439" i="2" s="1"/>
  <c r="N401" i="2"/>
  <c r="O401" i="2" s="1"/>
  <c r="B401" i="2" a="1"/>
  <c r="B401" i="2" s="1"/>
  <c r="B400" i="2" a="1"/>
  <c r="B400" i="2" s="1"/>
  <c r="N266" i="2"/>
  <c r="N265" i="2" s="1"/>
  <c r="O265" i="2" s="1"/>
  <c r="B266" i="2" a="1"/>
  <c r="B266" i="2" s="1"/>
  <c r="B265" i="2" a="1"/>
  <c r="B265" i="2" s="1"/>
  <c r="N480" i="2" l="1"/>
  <c r="O480" i="2" s="1"/>
  <c r="N453" i="2"/>
  <c r="O453" i="2" s="1"/>
  <c r="N439" i="2"/>
  <c r="O439" i="2" s="1"/>
  <c r="N400" i="2"/>
  <c r="O400" i="2" s="1"/>
  <c r="O266" i="2"/>
  <c r="N227" i="2" l="1"/>
  <c r="B227" i="2" a="1"/>
  <c r="B227" i="2" s="1"/>
  <c r="B226" i="2" a="1"/>
  <c r="B226" i="2" s="1"/>
  <c r="K213" i="2"/>
  <c r="N213" i="2" s="1"/>
  <c r="O213" i="2" s="1"/>
  <c r="B213" i="2" a="1"/>
  <c r="B213" i="2" s="1"/>
  <c r="B212" i="2" a="1"/>
  <c r="B212" i="2" s="1"/>
  <c r="O227" i="2" l="1"/>
  <c r="N226" i="2"/>
  <c r="O226" i="2" s="1"/>
  <c r="N212" i="2"/>
  <c r="O212" i="2" s="1"/>
  <c r="B118" i="2" l="1" a="1"/>
  <c r="B118" i="2" s="1"/>
  <c r="B100" i="2" a="1"/>
  <c r="B100" i="2" s="1"/>
  <c r="E29" i="11" l="1"/>
  <c r="D29" i="11"/>
  <c r="F29" i="11" s="1"/>
  <c r="E28" i="11"/>
  <c r="D28" i="11"/>
  <c r="E27" i="11"/>
  <c r="D27" i="11"/>
  <c r="E26" i="11"/>
  <c r="D26" i="11"/>
  <c r="E25" i="11"/>
  <c r="D25" i="11"/>
  <c r="E24" i="11"/>
  <c r="D24" i="11"/>
  <c r="E23" i="11"/>
  <c r="D23" i="11"/>
  <c r="F23" i="11" s="1"/>
  <c r="E22" i="11"/>
  <c r="F22" i="11" s="1"/>
  <c r="D22" i="11"/>
  <c r="E21" i="11"/>
  <c r="D21" i="11"/>
  <c r="E20" i="11"/>
  <c r="D20" i="11"/>
  <c r="E19" i="11"/>
  <c r="D19" i="11"/>
  <c r="E18" i="11"/>
  <c r="D18" i="11"/>
  <c r="E17" i="11"/>
  <c r="D17" i="11"/>
  <c r="E16" i="11"/>
  <c r="D16" i="11"/>
  <c r="E15" i="11"/>
  <c r="D15" i="11"/>
  <c r="E14" i="11"/>
  <c r="D14" i="11"/>
  <c r="E13" i="11"/>
  <c r="D13" i="11"/>
  <c r="E12" i="11"/>
  <c r="D12" i="11"/>
  <c r="E11" i="11"/>
  <c r="D11" i="11"/>
  <c r="E10" i="11"/>
  <c r="F10" i="11" s="1"/>
  <c r="D10" i="11"/>
  <c r="E9" i="11"/>
  <c r="D9" i="11"/>
  <c r="D30" i="11" s="1"/>
  <c r="F11" i="11" l="1"/>
  <c r="F19" i="11"/>
  <c r="F26" i="11"/>
  <c r="F17" i="11"/>
  <c r="F28" i="11"/>
  <c r="F27" i="11"/>
  <c r="F12" i="11"/>
  <c r="F14" i="11"/>
  <c r="F16" i="11"/>
  <c r="F18" i="11"/>
  <c r="F20" i="11"/>
  <c r="F21" i="11"/>
  <c r="F9" i="11"/>
  <c r="E30" i="11"/>
  <c r="F25" i="11"/>
  <c r="F13" i="11"/>
  <c r="F15" i="11"/>
  <c r="F24" i="11"/>
  <c r="J9" i="11"/>
  <c r="F30" i="11" l="1"/>
  <c r="N79" i="2"/>
  <c r="O79" i="2" s="1"/>
  <c r="B79" i="2" a="1"/>
  <c r="B79" i="2" s="1"/>
  <c r="N472" i="2"/>
  <c r="O472" i="2" s="1"/>
  <c r="B472" i="2" a="1"/>
  <c r="B472" i="2" s="1"/>
  <c r="N471" i="2"/>
  <c r="B471" i="2" a="1"/>
  <c r="B471" i="2" s="1"/>
  <c r="B470" i="2" a="1"/>
  <c r="B470" i="2" s="1"/>
  <c r="N467" i="2"/>
  <c r="O467" i="2" s="1"/>
  <c r="B467" i="2" a="1"/>
  <c r="B467" i="2" s="1"/>
  <c r="N466" i="2"/>
  <c r="O466" i="2" s="1"/>
  <c r="B466" i="2" a="1"/>
  <c r="B466" i="2" s="1"/>
  <c r="B465" i="2" a="1"/>
  <c r="B465" i="2" s="1"/>
  <c r="N628" i="2"/>
  <c r="N627" i="2"/>
  <c r="N625" i="2"/>
  <c r="N624" i="2"/>
  <c r="N622" i="2"/>
  <c r="N621" i="2"/>
  <c r="N613" i="2"/>
  <c r="N612" i="2" s="1"/>
  <c r="N611" i="2"/>
  <c r="N610" i="2" s="1"/>
  <c r="N608" i="2"/>
  <c r="N607" i="2"/>
  <c r="N605" i="2"/>
  <c r="N604" i="2" s="1"/>
  <c r="N603" i="2"/>
  <c r="N602" i="2"/>
  <c r="N600" i="2"/>
  <c r="N599" i="2"/>
  <c r="N597" i="2"/>
  <c r="N596" i="2"/>
  <c r="N593" i="2"/>
  <c r="N592" i="2"/>
  <c r="N588" i="2"/>
  <c r="N586" i="2"/>
  <c r="N585" i="2"/>
  <c r="N583" i="2"/>
  <c r="N582" i="2"/>
  <c r="N579" i="2"/>
  <c r="N578" i="2"/>
  <c r="N566" i="2"/>
  <c r="N565" i="2" s="1"/>
  <c r="N564" i="2"/>
  <c r="N560" i="2"/>
  <c r="N559" i="2"/>
  <c r="N558" i="2"/>
  <c r="N557" i="2"/>
  <c r="N556" i="2"/>
  <c r="N551" i="2"/>
  <c r="N549" i="2"/>
  <c r="N547" i="2"/>
  <c r="N546" i="2" s="1"/>
  <c r="N544" i="2"/>
  <c r="N542" i="2"/>
  <c r="N541" i="2"/>
  <c r="N540" i="2"/>
  <c r="N539" i="2"/>
  <c r="N538" i="2"/>
  <c r="N537" i="2"/>
  <c r="N534" i="2"/>
  <c r="N532" i="2"/>
  <c r="N528" i="2"/>
  <c r="N527" i="2"/>
  <c r="N526" i="2"/>
  <c r="N525" i="2"/>
  <c r="N524" i="2"/>
  <c r="N518" i="2"/>
  <c r="N516" i="2"/>
  <c r="N515" i="2" s="1"/>
  <c r="N512" i="2"/>
  <c r="N509" i="2"/>
  <c r="N508" i="2" s="1"/>
  <c r="N507" i="2"/>
  <c r="N506" i="2"/>
  <c r="N505" i="2"/>
  <c r="N504" i="2"/>
  <c r="N503" i="2"/>
  <c r="N500" i="2"/>
  <c r="N498" i="2"/>
  <c r="N494" i="2"/>
  <c r="N492" i="2"/>
  <c r="N491" i="2" s="1"/>
  <c r="N490" i="2"/>
  <c r="N489" i="2"/>
  <c r="N488" i="2"/>
  <c r="N487" i="2"/>
  <c r="N486" i="2"/>
  <c r="N483" i="2"/>
  <c r="N479" i="2"/>
  <c r="N478" i="2"/>
  <c r="N477" i="2"/>
  <c r="N474" i="2"/>
  <c r="N469" i="2"/>
  <c r="N468" i="2" s="1"/>
  <c r="N464" i="2"/>
  <c r="N463" i="2"/>
  <c r="N462" i="2"/>
  <c r="N461" i="2"/>
  <c r="N458" i="2"/>
  <c r="N456" i="2"/>
  <c r="N452" i="2"/>
  <c r="N450" i="2"/>
  <c r="N449" i="2"/>
  <c r="N448" i="2"/>
  <c r="N447" i="2"/>
  <c r="N444" i="2"/>
  <c r="N443" i="2" s="1"/>
  <c r="N442" i="2"/>
  <c r="N438" i="2"/>
  <c r="N436" i="2"/>
  <c r="N435" i="2"/>
  <c r="N434" i="2"/>
  <c r="N433" i="2"/>
  <c r="N430" i="2"/>
  <c r="N429" i="2"/>
  <c r="N427" i="2"/>
  <c r="N426" i="2" s="1"/>
  <c r="N424" i="2"/>
  <c r="N422" i="2"/>
  <c r="N420" i="2"/>
  <c r="N419" i="2" s="1"/>
  <c r="N418" i="2"/>
  <c r="N414" i="2"/>
  <c r="N413" i="2"/>
  <c r="N412" i="2"/>
  <c r="N411" i="2"/>
  <c r="N407" i="2"/>
  <c r="N405" i="2"/>
  <c r="N404" i="2" s="1"/>
  <c r="N399" i="2"/>
  <c r="N398" i="2"/>
  <c r="N397" i="2"/>
  <c r="N396" i="2"/>
  <c r="N389" i="2"/>
  <c r="N387" i="2"/>
  <c r="N385" i="2"/>
  <c r="N383" i="2"/>
  <c r="N382" i="2"/>
  <c r="N380" i="2"/>
  <c r="N379" i="2"/>
  <c r="N374" i="2"/>
  <c r="N372" i="2"/>
  <c r="N370" i="2"/>
  <c r="N369" i="2"/>
  <c r="N367" i="2"/>
  <c r="N366" i="2"/>
  <c r="N361" i="2"/>
  <c r="N359" i="2"/>
  <c r="N357" i="2"/>
  <c r="N356" i="2"/>
  <c r="N354" i="2"/>
  <c r="N353" i="2"/>
  <c r="N348" i="2"/>
  <c r="N347" i="2" s="1"/>
  <c r="N346" i="2"/>
  <c r="N345" i="2"/>
  <c r="N343" i="2"/>
  <c r="N342" i="2"/>
  <c r="N337" i="2"/>
  <c r="N334" i="2"/>
  <c r="N333" i="2"/>
  <c r="N332" i="2"/>
  <c r="N327" i="2"/>
  <c r="N325" i="2"/>
  <c r="N323" i="2"/>
  <c r="N322" i="2"/>
  <c r="N320" i="2"/>
  <c r="N319" i="2"/>
  <c r="N318" i="2"/>
  <c r="N309" i="2"/>
  <c r="N305" i="2"/>
  <c r="N304" i="2"/>
  <c r="N302" i="2"/>
  <c r="N299" i="2"/>
  <c r="N298" i="2"/>
  <c r="N295" i="2"/>
  <c r="N293" i="2"/>
  <c r="N291" i="2"/>
  <c r="N290" i="2"/>
  <c r="N288" i="2"/>
  <c r="N285" i="2"/>
  <c r="N284" i="2"/>
  <c r="N281" i="2"/>
  <c r="N279" i="2"/>
  <c r="N277" i="2"/>
  <c r="N276" i="2"/>
  <c r="N274" i="2"/>
  <c r="N273" i="2"/>
  <c r="N272" i="2"/>
  <c r="N264" i="2"/>
  <c r="N263" i="2"/>
  <c r="N262" i="2"/>
  <c r="N259" i="2"/>
  <c r="N258" i="2"/>
  <c r="N257" i="2"/>
  <c r="N256" i="2"/>
  <c r="N255" i="2"/>
  <c r="N254" i="2"/>
  <c r="N253" i="2"/>
  <c r="N251" i="2"/>
  <c r="N250" i="2"/>
  <c r="N247" i="2"/>
  <c r="N245" i="2"/>
  <c r="N244" i="2"/>
  <c r="N243" i="2"/>
  <c r="N242" i="2"/>
  <c r="N241" i="2"/>
  <c r="N240" i="2"/>
  <c r="N239" i="2"/>
  <c r="N238" i="2"/>
  <c r="N237" i="2"/>
  <c r="N236" i="2"/>
  <c r="N233" i="2"/>
  <c r="N232" i="2"/>
  <c r="N230" i="2"/>
  <c r="N225" i="2"/>
  <c r="N224" i="2"/>
  <c r="N223" i="2"/>
  <c r="N222" i="2"/>
  <c r="N221" i="2"/>
  <c r="N220" i="2"/>
  <c r="N219" i="2"/>
  <c r="N218" i="2"/>
  <c r="N217" i="2"/>
  <c r="N216" i="2"/>
  <c r="N215" i="2"/>
  <c r="N210" i="2"/>
  <c r="N209" i="2"/>
  <c r="N208" i="2"/>
  <c r="N207" i="2"/>
  <c r="N206" i="2"/>
  <c r="N205" i="2"/>
  <c r="N204" i="2"/>
  <c r="N203" i="2"/>
  <c r="N199" i="2"/>
  <c r="N198" i="2"/>
  <c r="N197" i="2"/>
  <c r="N194" i="2"/>
  <c r="N193" i="2"/>
  <c r="N192" i="2"/>
  <c r="N190" i="2"/>
  <c r="N188" i="2"/>
  <c r="N186" i="2"/>
  <c r="N185" i="2"/>
  <c r="N184" i="2"/>
  <c r="N182" i="2"/>
  <c r="N181" i="2"/>
  <c r="N180" i="2"/>
  <c r="N178" i="2"/>
  <c r="N177" i="2"/>
  <c r="N176" i="2"/>
  <c r="N174" i="2"/>
  <c r="N173" i="2"/>
  <c r="N172" i="2"/>
  <c r="N170" i="2"/>
  <c r="N169" i="2"/>
  <c r="N168" i="2"/>
  <c r="N166" i="2"/>
  <c r="N165" i="2"/>
  <c r="N164" i="2"/>
  <c r="N162" i="2"/>
  <c r="N161" i="2"/>
  <c r="N160" i="2"/>
  <c r="N154" i="2"/>
  <c r="N153" i="2" s="1"/>
  <c r="N152" i="2"/>
  <c r="N150" i="2"/>
  <c r="N149" i="2"/>
  <c r="N147" i="2"/>
  <c r="N145" i="2"/>
  <c r="N144" i="2"/>
  <c r="N136" i="2"/>
  <c r="N134" i="2"/>
  <c r="N131" i="2"/>
  <c r="N130" i="2" s="1"/>
  <c r="N128" i="2"/>
  <c r="N127" i="2"/>
  <c r="N126" i="2"/>
  <c r="N121" i="2"/>
  <c r="N117" i="2"/>
  <c r="N115" i="2"/>
  <c r="N114" i="2"/>
  <c r="N112" i="2"/>
  <c r="N109" i="2"/>
  <c r="N108" i="2"/>
  <c r="N105" i="2"/>
  <c r="N103" i="2"/>
  <c r="N101" i="2"/>
  <c r="N99" i="2"/>
  <c r="N97" i="2"/>
  <c r="N96" i="2"/>
  <c r="N94" i="2"/>
  <c r="N93" i="2"/>
  <c r="N91" i="2"/>
  <c r="N90" i="2"/>
  <c r="N86" i="2"/>
  <c r="N85" i="2" s="1"/>
  <c r="N84" i="2"/>
  <c r="N83" i="2"/>
  <c r="N82" i="2"/>
  <c r="N81" i="2"/>
  <c r="N80" i="2"/>
  <c r="N76" i="2"/>
  <c r="N75" i="2" s="1"/>
  <c r="N74" i="2"/>
  <c r="N73" i="2"/>
  <c r="N72" i="2"/>
  <c r="N71" i="2"/>
  <c r="N70" i="2"/>
  <c r="N67" i="2"/>
  <c r="N65" i="2"/>
  <c r="N63" i="2"/>
  <c r="N62" i="2" s="1"/>
  <c r="N61" i="2"/>
  <c r="N60" i="2"/>
  <c r="N59" i="2"/>
  <c r="N58" i="2"/>
  <c r="N57" i="2"/>
  <c r="N56" i="2"/>
  <c r="N55" i="2"/>
  <c r="N54" i="2"/>
  <c r="N50" i="2"/>
  <c r="N48" i="2"/>
  <c r="N46" i="2"/>
  <c r="N44" i="2"/>
  <c r="N43" i="2" s="1"/>
  <c r="N42" i="2"/>
  <c r="N41" i="2"/>
  <c r="N40" i="2"/>
  <c r="N39" i="2"/>
  <c r="N36" i="2"/>
  <c r="N34" i="2"/>
  <c r="N32" i="2"/>
  <c r="N30" i="2"/>
  <c r="N29" i="2"/>
  <c r="N28" i="2"/>
  <c r="N27" i="2"/>
  <c r="N24" i="2"/>
  <c r="N22" i="2"/>
  <c r="N20" i="2"/>
  <c r="N18" i="2"/>
  <c r="N17" i="2"/>
  <c r="N16" i="2"/>
  <c r="N15" i="2"/>
  <c r="S587" i="4"/>
  <c r="S593" i="4"/>
  <c r="S588" i="4"/>
  <c r="N202" i="2" l="1"/>
  <c r="N297" i="2"/>
  <c r="N326" i="2"/>
  <c r="N470" i="2"/>
  <c r="O470" i="2" s="1"/>
  <c r="N53" i="2"/>
  <c r="N78" i="2"/>
  <c r="N465" i="2"/>
  <c r="O465" i="2" s="1"/>
  <c r="O471" i="2"/>
  <c r="N92" i="2"/>
  <c r="N623" i="2"/>
  <c r="N283" i="2"/>
  <c r="N378" i="2"/>
  <c r="N23" i="2"/>
  <c r="N317" i="2"/>
  <c r="N336" i="2"/>
  <c r="N352" i="2"/>
  <c r="N493" i="2"/>
  <c r="N64" i="2"/>
  <c r="N287" i="2"/>
  <c r="N294" i="2"/>
  <c r="N423" i="2"/>
  <c r="N451" i="2"/>
  <c r="N473" i="2"/>
  <c r="N482" i="2"/>
  <c r="N497" i="2"/>
  <c r="N511" i="2"/>
  <c r="N19" i="2"/>
  <c r="N33" i="2"/>
  <c r="N47" i="2"/>
  <c r="N66" i="2"/>
  <c r="N104" i="2"/>
  <c r="N133" i="2"/>
  <c r="N146" i="2"/>
  <c r="N249" i="2"/>
  <c r="N384" i="2"/>
  <c r="N417" i="2"/>
  <c r="N437" i="2"/>
  <c r="N455" i="2"/>
  <c r="N531" i="2"/>
  <c r="N550" i="2"/>
  <c r="N301" i="2"/>
  <c r="N358" i="2"/>
  <c r="N31" i="2"/>
  <c r="N189" i="2"/>
  <c r="N231" i="2"/>
  <c r="N280" i="2"/>
  <c r="N21" i="2"/>
  <c r="N35" i="2"/>
  <c r="N49" i="2"/>
  <c r="N98" i="2"/>
  <c r="N120" i="2"/>
  <c r="N135" i="2"/>
  <c r="N148" i="2"/>
  <c r="N308" i="2"/>
  <c r="N341" i="2"/>
  <c r="N365" i="2"/>
  <c r="N371" i="2"/>
  <c r="N517" i="2"/>
  <c r="N533" i="2"/>
  <c r="N563" i="2"/>
  <c r="N584" i="2"/>
  <c r="N45" i="2"/>
  <c r="N100" i="2"/>
  <c r="N187" i="2"/>
  <c r="N229" i="2"/>
  <c r="N324" i="2"/>
  <c r="N360" i="2"/>
  <c r="N373" i="2"/>
  <c r="N386" i="2"/>
  <c r="N441" i="2"/>
  <c r="N457" i="2"/>
  <c r="N499" i="2"/>
  <c r="N598" i="2"/>
  <c r="N609" i="2"/>
  <c r="N102" i="2"/>
  <c r="N116" i="2"/>
  <c r="N151" i="2"/>
  <c r="N246" i="2"/>
  <c r="N278" i="2"/>
  <c r="N292" i="2"/>
  <c r="N381" i="2"/>
  <c r="N388" i="2"/>
  <c r="N406" i="2"/>
  <c r="N421" i="2"/>
  <c r="N548" i="2"/>
  <c r="N555" i="2"/>
  <c r="N587" i="2"/>
  <c r="N601" i="2"/>
  <c r="N626" i="2"/>
  <c r="N620" i="2"/>
  <c r="N107" i="2"/>
  <c r="N252" i="2"/>
  <c r="N271" i="2"/>
  <c r="N344" i="2"/>
  <c r="N543" i="2"/>
  <c r="N581" i="2"/>
  <c r="N606" i="2"/>
  <c r="N14" i="2"/>
  <c r="N38" i="2"/>
  <c r="N159" i="2"/>
  <c r="N175" i="2"/>
  <c r="N191" i="2"/>
  <c r="N89" i="2"/>
  <c r="N95" i="2"/>
  <c r="N124" i="2"/>
  <c r="N143" i="2"/>
  <c r="N171" i="2"/>
  <c r="N321" i="2"/>
  <c r="N410" i="2"/>
  <c r="N428" i="2"/>
  <c r="N476" i="2"/>
  <c r="N485" i="2"/>
  <c r="N595" i="2"/>
  <c r="N113" i="2"/>
  <c r="N214" i="2"/>
  <c r="N368" i="2"/>
  <c r="N577" i="2"/>
  <c r="N26" i="2"/>
  <c r="N110" i="2"/>
  <c r="N196" i="2"/>
  <c r="N275" i="2"/>
  <c r="N289" i="2"/>
  <c r="N303" i="2"/>
  <c r="N331" i="2"/>
  <c r="N536" i="2"/>
  <c r="N523" i="2"/>
  <c r="N591" i="2"/>
  <c r="N355" i="2"/>
  <c r="N395" i="2"/>
  <c r="N432" i="2"/>
  <c r="N446" i="2"/>
  <c r="N460" i="2"/>
  <c r="N502" i="2"/>
  <c r="N167" i="2"/>
  <c r="N183" i="2"/>
  <c r="N235" i="2"/>
  <c r="N69" i="2"/>
  <c r="N163" i="2"/>
  <c r="N179" i="2"/>
  <c r="U581" i="8"/>
  <c r="H581" i="8"/>
  <c r="B581" i="8" a="1"/>
  <c r="B581" i="8" s="1"/>
  <c r="T580" i="8"/>
  <c r="S580" i="8"/>
  <c r="R580" i="8"/>
  <c r="Q580" i="8"/>
  <c r="Q573" i="8" s="1"/>
  <c r="Q572" i="8" s="1"/>
  <c r="Q571" i="8" s="1"/>
  <c r="P580" i="8"/>
  <c r="O580" i="8"/>
  <c r="N580" i="8"/>
  <c r="M580" i="8"/>
  <c r="M573" i="8" s="1"/>
  <c r="L580" i="8"/>
  <c r="K580" i="8"/>
  <c r="J580" i="8"/>
  <c r="I580" i="8"/>
  <c r="I573" i="8" s="1"/>
  <c r="B580" i="8" a="1"/>
  <c r="B580" i="8" s="1"/>
  <c r="V579" i="8"/>
  <c r="U579" i="8"/>
  <c r="H579" i="8"/>
  <c r="B579" i="8" a="1"/>
  <c r="B579" i="8"/>
  <c r="U578" i="8"/>
  <c r="H578" i="8"/>
  <c r="V578" i="8" s="1"/>
  <c r="B578" i="8" a="1"/>
  <c r="B578" i="8" s="1"/>
  <c r="T577" i="8"/>
  <c r="S577" i="8"/>
  <c r="R577" i="8"/>
  <c r="Q577" i="8"/>
  <c r="P577" i="8"/>
  <c r="O577" i="8"/>
  <c r="N577" i="8"/>
  <c r="M577" i="8"/>
  <c r="L577" i="8"/>
  <c r="L573" i="8" s="1"/>
  <c r="L572" i="8" s="1"/>
  <c r="L571" i="8" s="1"/>
  <c r="K577" i="8"/>
  <c r="J577" i="8"/>
  <c r="I577" i="8"/>
  <c r="U577" i="8" s="1"/>
  <c r="H577" i="8"/>
  <c r="B577" i="8" a="1"/>
  <c r="B577" i="8" s="1"/>
  <c r="U576" i="8"/>
  <c r="H576" i="8"/>
  <c r="V576" i="8" s="1"/>
  <c r="B576" i="8" a="1"/>
  <c r="B576" i="8" s="1"/>
  <c r="V575" i="8"/>
  <c r="U575" i="8"/>
  <c r="H575" i="8"/>
  <c r="B575" i="8" a="1"/>
  <c r="B575" i="8"/>
  <c r="T574" i="8"/>
  <c r="S574" i="8"/>
  <c r="S573" i="8" s="1"/>
  <c r="S572" i="8" s="1"/>
  <c r="S571" i="8" s="1"/>
  <c r="R574" i="8"/>
  <c r="R573" i="8" s="1"/>
  <c r="R572" i="8" s="1"/>
  <c r="Q574" i="8"/>
  <c r="P574" i="8"/>
  <c r="O574" i="8"/>
  <c r="O573" i="8" s="1"/>
  <c r="O572" i="8" s="1"/>
  <c r="O571" i="8" s="1"/>
  <c r="N574" i="8"/>
  <c r="N573" i="8" s="1"/>
  <c r="N572" i="8" s="1"/>
  <c r="M574" i="8"/>
  <c r="L574" i="8"/>
  <c r="K574" i="8"/>
  <c r="K573" i="8" s="1"/>
  <c r="K572" i="8" s="1"/>
  <c r="K571" i="8" s="1"/>
  <c r="J574" i="8"/>
  <c r="J573" i="8" s="1"/>
  <c r="J572" i="8" s="1"/>
  <c r="I574" i="8"/>
  <c r="B574" i="8" a="1"/>
  <c r="B574" i="8" s="1"/>
  <c r="T573" i="8"/>
  <c r="T572" i="8" s="1"/>
  <c r="T571" i="8" s="1"/>
  <c r="P573" i="8"/>
  <c r="P572" i="8" s="1"/>
  <c r="P571" i="8" s="1"/>
  <c r="B573" i="8" a="1"/>
  <c r="B573" i="8" s="1"/>
  <c r="M572" i="8"/>
  <c r="M571" i="8" s="1"/>
  <c r="I572" i="8"/>
  <c r="B572" i="8" a="1"/>
  <c r="B572" i="8" s="1"/>
  <c r="R571" i="8"/>
  <c r="N571" i="8"/>
  <c r="J571" i="8"/>
  <c r="B571" i="8" a="1"/>
  <c r="B571" i="8"/>
  <c r="V570" i="8"/>
  <c r="U570" i="8"/>
  <c r="H570" i="8"/>
  <c r="B570" i="8" a="1"/>
  <c r="B570" i="8" s="1"/>
  <c r="T569" i="8"/>
  <c r="T566" i="8" s="1"/>
  <c r="S569" i="8"/>
  <c r="R569" i="8"/>
  <c r="Q569" i="8"/>
  <c r="P569" i="8"/>
  <c r="P566" i="8" s="1"/>
  <c r="O569" i="8"/>
  <c r="N569" i="8"/>
  <c r="M569" i="8"/>
  <c r="L569" i="8"/>
  <c r="L566" i="8" s="1"/>
  <c r="K569" i="8"/>
  <c r="J569" i="8"/>
  <c r="I569" i="8"/>
  <c r="H569" i="8"/>
  <c r="B569" i="8" a="1"/>
  <c r="B569" i="8" s="1"/>
  <c r="U568" i="8"/>
  <c r="H568" i="8"/>
  <c r="H567" i="8" s="1"/>
  <c r="B568" i="8" a="1"/>
  <c r="B568" i="8" s="1"/>
  <c r="T567" i="8"/>
  <c r="S567" i="8"/>
  <c r="R567" i="8"/>
  <c r="R566" i="8" s="1"/>
  <c r="Q567" i="8"/>
  <c r="Q566" i="8" s="1"/>
  <c r="P567" i="8"/>
  <c r="O567" i="8"/>
  <c r="N567" i="8"/>
  <c r="N566" i="8" s="1"/>
  <c r="M567" i="8"/>
  <c r="M566" i="8" s="1"/>
  <c r="L567" i="8"/>
  <c r="K567" i="8"/>
  <c r="J567" i="8"/>
  <c r="J566" i="8" s="1"/>
  <c r="I567" i="8"/>
  <c r="B567" i="8" a="1"/>
  <c r="B567" i="8"/>
  <c r="S566" i="8"/>
  <c r="O566" i="8"/>
  <c r="K566" i="8"/>
  <c r="B566" i="8" a="1"/>
  <c r="B566" i="8" s="1"/>
  <c r="U565" i="8"/>
  <c r="H565" i="8"/>
  <c r="V565" i="8" s="1"/>
  <c r="B565" i="8" a="1"/>
  <c r="B565" i="8" s="1"/>
  <c r="U564" i="8"/>
  <c r="H564" i="8"/>
  <c r="H563" i="8" s="1"/>
  <c r="B564" i="8" a="1"/>
  <c r="B564" i="8" s="1"/>
  <c r="T563" i="8"/>
  <c r="S563" i="8"/>
  <c r="R563" i="8"/>
  <c r="Q563" i="8"/>
  <c r="P563" i="8"/>
  <c r="O563" i="8"/>
  <c r="N563" i="8"/>
  <c r="M563" i="8"/>
  <c r="L563" i="8"/>
  <c r="K563" i="8"/>
  <c r="J563" i="8"/>
  <c r="I563" i="8"/>
  <c r="B563" i="8" a="1"/>
  <c r="B563" i="8"/>
  <c r="V562" i="8"/>
  <c r="U562" i="8"/>
  <c r="H562" i="8"/>
  <c r="B562" i="8" a="1"/>
  <c r="B562" i="8" s="1"/>
  <c r="T561" i="8"/>
  <c r="S561" i="8"/>
  <c r="R561" i="8"/>
  <c r="Q561" i="8"/>
  <c r="P561" i="8"/>
  <c r="O561" i="8"/>
  <c r="N561" i="8"/>
  <c r="M561" i="8"/>
  <c r="L561" i="8"/>
  <c r="K561" i="8"/>
  <c r="J561" i="8"/>
  <c r="I561" i="8"/>
  <c r="U561" i="8" s="1"/>
  <c r="H561" i="8"/>
  <c r="B561" i="8" a="1"/>
  <c r="B561" i="8" s="1"/>
  <c r="U560" i="8"/>
  <c r="H560" i="8"/>
  <c r="V560" i="8" s="1"/>
  <c r="B560" i="8" a="1"/>
  <c r="B560" i="8" s="1"/>
  <c r="V559" i="8"/>
  <c r="U559" i="8"/>
  <c r="H559" i="8"/>
  <c r="B559" i="8" a="1"/>
  <c r="B559" i="8"/>
  <c r="T558" i="8"/>
  <c r="S558" i="8"/>
  <c r="S551" i="8" s="1"/>
  <c r="R558" i="8"/>
  <c r="Q558" i="8"/>
  <c r="P558" i="8"/>
  <c r="O558" i="8"/>
  <c r="O551" i="8" s="1"/>
  <c r="N558" i="8"/>
  <c r="M558" i="8"/>
  <c r="L558" i="8"/>
  <c r="K558" i="8"/>
  <c r="K551" i="8" s="1"/>
  <c r="J558" i="8"/>
  <c r="I558" i="8"/>
  <c r="B558" i="8" a="1"/>
  <c r="B558" i="8" s="1"/>
  <c r="U557" i="8"/>
  <c r="H557" i="8"/>
  <c r="V557" i="8" s="1"/>
  <c r="B557" i="8" a="1"/>
  <c r="B557" i="8" s="1"/>
  <c r="U556" i="8"/>
  <c r="H556" i="8"/>
  <c r="H555" i="8" s="1"/>
  <c r="B556" i="8" a="1"/>
  <c r="B556" i="8" s="1"/>
  <c r="T555" i="8"/>
  <c r="S555" i="8"/>
  <c r="R555" i="8"/>
  <c r="Q555" i="8"/>
  <c r="P555" i="8"/>
  <c r="O555" i="8"/>
  <c r="N555" i="8"/>
  <c r="M555" i="8"/>
  <c r="L555" i="8"/>
  <c r="K555" i="8"/>
  <c r="J555" i="8"/>
  <c r="I555" i="8"/>
  <c r="B555" i="8" a="1"/>
  <c r="B555" i="8"/>
  <c r="V554" i="8"/>
  <c r="U554" i="8"/>
  <c r="H554" i="8"/>
  <c r="B554" i="8" a="1"/>
  <c r="B554" i="8" s="1"/>
  <c r="U553" i="8"/>
  <c r="H553" i="8"/>
  <c r="B553" i="8" a="1"/>
  <c r="B553" i="8" s="1"/>
  <c r="T552" i="8"/>
  <c r="T551" i="8" s="1"/>
  <c r="S552" i="8"/>
  <c r="R552" i="8"/>
  <c r="Q552" i="8"/>
  <c r="Q551" i="8" s="1"/>
  <c r="Q532" i="8" s="1"/>
  <c r="Q531" i="8" s="1"/>
  <c r="Q530" i="8" s="1"/>
  <c r="Q529" i="8" s="1"/>
  <c r="P552" i="8"/>
  <c r="P551" i="8" s="1"/>
  <c r="O552" i="8"/>
  <c r="N552" i="8"/>
  <c r="M552" i="8"/>
  <c r="M551" i="8" s="1"/>
  <c r="M532" i="8" s="1"/>
  <c r="M531" i="8" s="1"/>
  <c r="M530" i="8" s="1"/>
  <c r="M529" i="8" s="1"/>
  <c r="L552" i="8"/>
  <c r="L551" i="8" s="1"/>
  <c r="K552" i="8"/>
  <c r="J552" i="8"/>
  <c r="I552" i="8"/>
  <c r="I551" i="8" s="1"/>
  <c r="U551" i="8" s="1"/>
  <c r="B552" i="8" a="1"/>
  <c r="B552" i="8" s="1"/>
  <c r="R551" i="8"/>
  <c r="N551" i="8"/>
  <c r="J551" i="8"/>
  <c r="B551" i="8" a="1"/>
  <c r="B551" i="8"/>
  <c r="V550" i="8"/>
  <c r="U550" i="8"/>
  <c r="H550" i="8"/>
  <c r="B550" i="8" a="1"/>
  <c r="B550" i="8" s="1"/>
  <c r="U549" i="8"/>
  <c r="H549" i="8"/>
  <c r="B549" i="8" a="1"/>
  <c r="B549" i="8" s="1"/>
  <c r="T548" i="8"/>
  <c r="S548" i="8"/>
  <c r="R548" i="8"/>
  <c r="Q548" i="8"/>
  <c r="P548" i="8"/>
  <c r="O548" i="8"/>
  <c r="N548" i="8"/>
  <c r="M548" i="8"/>
  <c r="L548" i="8"/>
  <c r="K548" i="8"/>
  <c r="J548" i="8"/>
  <c r="I548" i="8"/>
  <c r="U548" i="8" s="1"/>
  <c r="B548" i="8" a="1"/>
  <c r="B548" i="8" s="1"/>
  <c r="V547" i="8"/>
  <c r="U547" i="8"/>
  <c r="H547" i="8"/>
  <c r="B547" i="8" a="1"/>
  <c r="B547" i="8"/>
  <c r="T546" i="8"/>
  <c r="S546" i="8"/>
  <c r="R546" i="8"/>
  <c r="Q546" i="8"/>
  <c r="P546" i="8"/>
  <c r="O546" i="8"/>
  <c r="N546" i="8"/>
  <c r="M546" i="8"/>
  <c r="L546" i="8"/>
  <c r="K546" i="8"/>
  <c r="J546" i="8"/>
  <c r="I546" i="8"/>
  <c r="H546" i="8"/>
  <c r="B546" i="8" a="1"/>
  <c r="B546" i="8" s="1"/>
  <c r="U545" i="8"/>
  <c r="H545" i="8"/>
  <c r="B545" i="8" a="1"/>
  <c r="B545" i="8" s="1"/>
  <c r="T544" i="8"/>
  <c r="S544" i="8"/>
  <c r="R544" i="8"/>
  <c r="Q544" i="8"/>
  <c r="Q533" i="8" s="1"/>
  <c r="P544" i="8"/>
  <c r="O544" i="8"/>
  <c r="N544" i="8"/>
  <c r="M544" i="8"/>
  <c r="M533" i="8" s="1"/>
  <c r="L544" i="8"/>
  <c r="K544" i="8"/>
  <c r="J544" i="8"/>
  <c r="I544" i="8"/>
  <c r="I533" i="8" s="1"/>
  <c r="B544" i="8" a="1"/>
  <c r="B544" i="8" s="1"/>
  <c r="V543" i="8"/>
  <c r="U543" i="8"/>
  <c r="H543" i="8"/>
  <c r="B543" i="8" a="1"/>
  <c r="B543" i="8"/>
  <c r="V542" i="8"/>
  <c r="U542" i="8"/>
  <c r="H542" i="8"/>
  <c r="B542" i="8" a="1"/>
  <c r="B542" i="8" s="1"/>
  <c r="T541" i="8"/>
  <c r="S541" i="8"/>
  <c r="R541" i="8"/>
  <c r="Q541" i="8"/>
  <c r="P541" i="8"/>
  <c r="O541" i="8"/>
  <c r="N541" i="8"/>
  <c r="M541" i="8"/>
  <c r="L541" i="8"/>
  <c r="K541" i="8"/>
  <c r="J541" i="8"/>
  <c r="I541" i="8"/>
  <c r="U541" i="8" s="1"/>
  <c r="H541" i="8"/>
  <c r="B541" i="8" a="1"/>
  <c r="B541" i="8" s="1"/>
  <c r="U540" i="8"/>
  <c r="H540" i="8"/>
  <c r="B540" i="8" a="1"/>
  <c r="B540" i="8" s="1"/>
  <c r="V539" i="8"/>
  <c r="U539" i="8"/>
  <c r="H539" i="8"/>
  <c r="H538" i="8" s="1"/>
  <c r="B539" i="8" a="1"/>
  <c r="B539" i="8"/>
  <c r="T538" i="8"/>
  <c r="S538" i="8"/>
  <c r="R538" i="8"/>
  <c r="Q538" i="8"/>
  <c r="P538" i="8"/>
  <c r="O538" i="8"/>
  <c r="N538" i="8"/>
  <c r="M538" i="8"/>
  <c r="L538" i="8"/>
  <c r="K538" i="8"/>
  <c r="J538" i="8"/>
  <c r="I538" i="8"/>
  <c r="U538" i="8" s="1"/>
  <c r="B538" i="8" a="1"/>
  <c r="B538" i="8" s="1"/>
  <c r="U537" i="8"/>
  <c r="H537" i="8"/>
  <c r="V537" i="8" s="1"/>
  <c r="B537" i="8" a="1"/>
  <c r="B537" i="8" s="1"/>
  <c r="U536" i="8"/>
  <c r="H536" i="8"/>
  <c r="B536" i="8" a="1"/>
  <c r="B536" i="8" s="1"/>
  <c r="V535" i="8"/>
  <c r="U535" i="8"/>
  <c r="H535" i="8"/>
  <c r="B535" i="8" a="1"/>
  <c r="B535" i="8"/>
  <c r="T534" i="8"/>
  <c r="S534" i="8"/>
  <c r="R534" i="8"/>
  <c r="R533" i="8" s="1"/>
  <c r="Q534" i="8"/>
  <c r="P534" i="8"/>
  <c r="O534" i="8"/>
  <c r="N534" i="8"/>
  <c r="N533" i="8" s="1"/>
  <c r="M534" i="8"/>
  <c r="L534" i="8"/>
  <c r="K534" i="8"/>
  <c r="J534" i="8"/>
  <c r="J533" i="8" s="1"/>
  <c r="I534" i="8"/>
  <c r="U534" i="8" s="1"/>
  <c r="B534" i="8" a="1"/>
  <c r="B534" i="8" s="1"/>
  <c r="T533" i="8"/>
  <c r="P533" i="8"/>
  <c r="L533" i="8"/>
  <c r="B533" i="8" a="1"/>
  <c r="B533" i="8" s="1"/>
  <c r="B532" i="8" a="1"/>
  <c r="B532" i="8" s="1"/>
  <c r="B531" i="8" a="1"/>
  <c r="B531" i="8"/>
  <c r="B530" i="8" a="1"/>
  <c r="B530" i="8" s="1"/>
  <c r="B529" i="8" a="1"/>
  <c r="B529" i="8" s="1"/>
  <c r="U528" i="8"/>
  <c r="H528" i="8"/>
  <c r="H527" i="8" s="1"/>
  <c r="B528" i="8" a="1"/>
  <c r="B528" i="8" s="1"/>
  <c r="T527" i="8"/>
  <c r="S527" i="8"/>
  <c r="R527" i="8"/>
  <c r="Q527" i="8"/>
  <c r="P527" i="8"/>
  <c r="O527" i="8"/>
  <c r="N527" i="8"/>
  <c r="M527" i="8"/>
  <c r="L527" i="8"/>
  <c r="K527" i="8"/>
  <c r="J527" i="8"/>
  <c r="I527" i="8"/>
  <c r="B527" i="8" a="1"/>
  <c r="B527" i="8"/>
  <c r="V526" i="8"/>
  <c r="U526" i="8"/>
  <c r="H526" i="8"/>
  <c r="B526" i="8" a="1"/>
  <c r="B526" i="8" s="1"/>
  <c r="T525" i="8"/>
  <c r="S525" i="8"/>
  <c r="R525" i="8"/>
  <c r="Q525" i="8"/>
  <c r="P525" i="8"/>
  <c r="O525" i="8"/>
  <c r="N525" i="8"/>
  <c r="M525" i="8"/>
  <c r="L525" i="8"/>
  <c r="K525" i="8"/>
  <c r="J525" i="8"/>
  <c r="I525" i="8"/>
  <c r="H525" i="8"/>
  <c r="B525" i="8" a="1"/>
  <c r="B525" i="8" s="1"/>
  <c r="U524" i="8"/>
  <c r="H524" i="8"/>
  <c r="H523" i="8" s="1"/>
  <c r="B524" i="8" a="1"/>
  <c r="B524" i="8" s="1"/>
  <c r="T523" i="8"/>
  <c r="S523" i="8"/>
  <c r="R523" i="8"/>
  <c r="Q523" i="8"/>
  <c r="P523" i="8"/>
  <c r="O523" i="8"/>
  <c r="N523" i="8"/>
  <c r="M523" i="8"/>
  <c r="L523" i="8"/>
  <c r="K523" i="8"/>
  <c r="J523" i="8"/>
  <c r="I523" i="8"/>
  <c r="B523" i="8" a="1"/>
  <c r="B523" i="8"/>
  <c r="V522" i="8"/>
  <c r="U522" i="8"/>
  <c r="H522" i="8"/>
  <c r="B522" i="8" a="1"/>
  <c r="B522" i="8" s="1"/>
  <c r="U521" i="8"/>
  <c r="H521" i="8"/>
  <c r="V521" i="8" s="1"/>
  <c r="B521" i="8" a="1"/>
  <c r="B521" i="8" s="1"/>
  <c r="U520" i="8"/>
  <c r="H520" i="8"/>
  <c r="V520" i="8" s="1"/>
  <c r="B520" i="8" a="1"/>
  <c r="B520" i="8" s="1"/>
  <c r="V519" i="8"/>
  <c r="U519" i="8"/>
  <c r="H519" i="8"/>
  <c r="B519" i="8" a="1"/>
  <c r="B519" i="8"/>
  <c r="V518" i="8"/>
  <c r="U518" i="8"/>
  <c r="H518" i="8"/>
  <c r="B518" i="8" a="1"/>
  <c r="B518" i="8" s="1"/>
  <c r="T517" i="8"/>
  <c r="S517" i="8"/>
  <c r="S516" i="8" s="1"/>
  <c r="R517" i="8"/>
  <c r="Q517" i="8"/>
  <c r="P517" i="8"/>
  <c r="O517" i="8"/>
  <c r="O516" i="8" s="1"/>
  <c r="N517" i="8"/>
  <c r="M517" i="8"/>
  <c r="L517" i="8"/>
  <c r="K517" i="8"/>
  <c r="K516" i="8" s="1"/>
  <c r="J517" i="8"/>
  <c r="I517" i="8"/>
  <c r="H517" i="8"/>
  <c r="B517" i="8" a="1"/>
  <c r="B517" i="8" s="1"/>
  <c r="Q516" i="8"/>
  <c r="M516" i="8"/>
  <c r="I516" i="8"/>
  <c r="B516" i="8" a="1"/>
  <c r="B516" i="8" s="1"/>
  <c r="V515" i="8"/>
  <c r="U515" i="8"/>
  <c r="H515" i="8"/>
  <c r="B515" i="8" a="1"/>
  <c r="B515" i="8"/>
  <c r="T514" i="8"/>
  <c r="S514" i="8"/>
  <c r="R514" i="8"/>
  <c r="Q514" i="8"/>
  <c r="P514" i="8"/>
  <c r="O514" i="8"/>
  <c r="N514" i="8"/>
  <c r="M514" i="8"/>
  <c r="L514" i="8"/>
  <c r="K514" i="8"/>
  <c r="J514" i="8"/>
  <c r="I514" i="8"/>
  <c r="H514" i="8"/>
  <c r="B514" i="8" a="1"/>
  <c r="B514" i="8" s="1"/>
  <c r="U513" i="8"/>
  <c r="H513" i="8"/>
  <c r="B513" i="8" a="1"/>
  <c r="B513" i="8" s="1"/>
  <c r="T512" i="8"/>
  <c r="S512" i="8"/>
  <c r="R512" i="8"/>
  <c r="Q512" i="8"/>
  <c r="P512" i="8"/>
  <c r="O512" i="8"/>
  <c r="N512" i="8"/>
  <c r="M512" i="8"/>
  <c r="L512" i="8"/>
  <c r="K512" i="8"/>
  <c r="J512" i="8"/>
  <c r="I512" i="8"/>
  <c r="U512" i="8" s="1"/>
  <c r="B512" i="8" a="1"/>
  <c r="B512" i="8" s="1"/>
  <c r="V511" i="8"/>
  <c r="U511" i="8"/>
  <c r="H511" i="8"/>
  <c r="B511" i="8" a="1"/>
  <c r="B511" i="8"/>
  <c r="T510" i="8"/>
  <c r="S510" i="8"/>
  <c r="R510" i="8"/>
  <c r="Q510" i="8"/>
  <c r="P510" i="8"/>
  <c r="O510" i="8"/>
  <c r="N510" i="8"/>
  <c r="M510" i="8"/>
  <c r="L510" i="8"/>
  <c r="K510" i="8"/>
  <c r="J510" i="8"/>
  <c r="I510" i="8"/>
  <c r="H510" i="8"/>
  <c r="B510" i="8" a="1"/>
  <c r="B510" i="8" s="1"/>
  <c r="U509" i="8"/>
  <c r="H509" i="8"/>
  <c r="B509" i="8" a="1"/>
  <c r="B509" i="8" s="1"/>
  <c r="T508" i="8"/>
  <c r="S508" i="8"/>
  <c r="R508" i="8"/>
  <c r="Q508" i="8"/>
  <c r="Q497" i="8" s="1"/>
  <c r="P508" i="8"/>
  <c r="O508" i="8"/>
  <c r="N508" i="8"/>
  <c r="M508" i="8"/>
  <c r="M497" i="8" s="1"/>
  <c r="L508" i="8"/>
  <c r="K508" i="8"/>
  <c r="J508" i="8"/>
  <c r="I508" i="8"/>
  <c r="I497" i="8" s="1"/>
  <c r="B508" i="8" a="1"/>
  <c r="B508" i="8" s="1"/>
  <c r="V507" i="8"/>
  <c r="U507" i="8"/>
  <c r="H507" i="8"/>
  <c r="B507" i="8" a="1"/>
  <c r="B507" i="8"/>
  <c r="V506" i="8"/>
  <c r="U506" i="8"/>
  <c r="H506" i="8"/>
  <c r="B506" i="8" a="1"/>
  <c r="B506" i="8" s="1"/>
  <c r="T505" i="8"/>
  <c r="T497" i="8" s="1"/>
  <c r="S505" i="8"/>
  <c r="R505" i="8"/>
  <c r="Q505" i="8"/>
  <c r="P505" i="8"/>
  <c r="P497" i="8" s="1"/>
  <c r="O505" i="8"/>
  <c r="N505" i="8"/>
  <c r="M505" i="8"/>
  <c r="L505" i="8"/>
  <c r="K505" i="8"/>
  <c r="J505" i="8"/>
  <c r="I505" i="8"/>
  <c r="H505" i="8"/>
  <c r="B505" i="8" a="1"/>
  <c r="B505" i="8" s="1"/>
  <c r="U504" i="8"/>
  <c r="H504" i="8"/>
  <c r="V504" i="8" s="1"/>
  <c r="B504" i="8" a="1"/>
  <c r="B504" i="8" s="1"/>
  <c r="V503" i="8"/>
  <c r="U503" i="8"/>
  <c r="H503" i="8"/>
  <c r="B503" i="8" a="1"/>
  <c r="B503" i="8"/>
  <c r="V502" i="8"/>
  <c r="U502" i="8"/>
  <c r="H502" i="8"/>
  <c r="B502" i="8" a="1"/>
  <c r="B502" i="8" s="1"/>
  <c r="U501" i="8"/>
  <c r="H501" i="8"/>
  <c r="V501" i="8" s="1"/>
  <c r="B501" i="8" a="1"/>
  <c r="B501" i="8" s="1"/>
  <c r="U500" i="8"/>
  <c r="H500" i="8"/>
  <c r="B500" i="8" a="1"/>
  <c r="B500" i="8" s="1"/>
  <c r="V499" i="8"/>
  <c r="U499" i="8"/>
  <c r="H499" i="8"/>
  <c r="B499" i="8" a="1"/>
  <c r="B499" i="8"/>
  <c r="T498" i="8"/>
  <c r="S498" i="8"/>
  <c r="R498" i="8"/>
  <c r="R497" i="8" s="1"/>
  <c r="Q498" i="8"/>
  <c r="P498" i="8"/>
  <c r="O498" i="8"/>
  <c r="N498" i="8"/>
  <c r="N497" i="8" s="1"/>
  <c r="M498" i="8"/>
  <c r="L498" i="8"/>
  <c r="K498" i="8"/>
  <c r="J498" i="8"/>
  <c r="J497" i="8" s="1"/>
  <c r="I498" i="8"/>
  <c r="U498" i="8" s="1"/>
  <c r="B498" i="8" a="1"/>
  <c r="B498" i="8" s="1"/>
  <c r="L497" i="8"/>
  <c r="B497" i="8" a="1"/>
  <c r="B497" i="8" s="1"/>
  <c r="U496" i="8"/>
  <c r="H496" i="8"/>
  <c r="H495" i="8" s="1"/>
  <c r="V495" i="8" s="1"/>
  <c r="B496" i="8" a="1"/>
  <c r="B496" i="8"/>
  <c r="T495" i="8"/>
  <c r="S495" i="8"/>
  <c r="R495" i="8"/>
  <c r="Q495" i="8"/>
  <c r="P495" i="8"/>
  <c r="O495" i="8"/>
  <c r="N495" i="8"/>
  <c r="M495" i="8"/>
  <c r="L495" i="8"/>
  <c r="K495" i="8"/>
  <c r="J495" i="8"/>
  <c r="I495" i="8"/>
  <c r="U495" i="8" s="1"/>
  <c r="B495" i="8" a="1"/>
  <c r="B495" i="8"/>
  <c r="V494" i="8"/>
  <c r="U494" i="8"/>
  <c r="H494" i="8"/>
  <c r="B494" i="8" a="1"/>
  <c r="B494" i="8" s="1"/>
  <c r="T493" i="8"/>
  <c r="S493" i="8"/>
  <c r="R493" i="8"/>
  <c r="Q493" i="8"/>
  <c r="P493" i="8"/>
  <c r="O493" i="8"/>
  <c r="N493" i="8"/>
  <c r="M493" i="8"/>
  <c r="L493" i="8"/>
  <c r="K493" i="8"/>
  <c r="J493" i="8"/>
  <c r="I493" i="8"/>
  <c r="U493" i="8" s="1"/>
  <c r="H493" i="8"/>
  <c r="B493" i="8" a="1"/>
  <c r="B493" i="8" s="1"/>
  <c r="U492" i="8"/>
  <c r="H492" i="8"/>
  <c r="H491" i="8" s="1"/>
  <c r="V491" i="8" s="1"/>
  <c r="B492" i="8" a="1"/>
  <c r="B492" i="8"/>
  <c r="T491" i="8"/>
  <c r="S491" i="8"/>
  <c r="R491" i="8"/>
  <c r="R484" i="8" s="1"/>
  <c r="Q491" i="8"/>
  <c r="P491" i="8"/>
  <c r="O491" i="8"/>
  <c r="N491" i="8"/>
  <c r="N484" i="8" s="1"/>
  <c r="M491" i="8"/>
  <c r="L491" i="8"/>
  <c r="K491" i="8"/>
  <c r="J491" i="8"/>
  <c r="J484" i="8" s="1"/>
  <c r="I491" i="8"/>
  <c r="U491" i="8" s="1"/>
  <c r="B491" i="8" a="1"/>
  <c r="B491" i="8"/>
  <c r="V490" i="8"/>
  <c r="U490" i="8"/>
  <c r="H490" i="8"/>
  <c r="B490" i="8" a="1"/>
  <c r="B490" i="8" s="1"/>
  <c r="U489" i="8"/>
  <c r="H489" i="8"/>
  <c r="V489" i="8" s="1"/>
  <c r="B489" i="8" a="1"/>
  <c r="B489" i="8" s="1"/>
  <c r="U488" i="8"/>
  <c r="H488" i="8"/>
  <c r="B488" i="8" a="1"/>
  <c r="B488" i="8"/>
  <c r="V487" i="8"/>
  <c r="U487" i="8"/>
  <c r="H487" i="8"/>
  <c r="B487" i="8" a="1"/>
  <c r="B487" i="8"/>
  <c r="V486" i="8"/>
  <c r="U486" i="8"/>
  <c r="H486" i="8"/>
  <c r="B486" i="8" a="1"/>
  <c r="B486" i="8" s="1"/>
  <c r="T485" i="8"/>
  <c r="T484" i="8" s="1"/>
  <c r="S485" i="8"/>
  <c r="S484" i="8" s="1"/>
  <c r="R485" i="8"/>
  <c r="Q485" i="8"/>
  <c r="P485" i="8"/>
  <c r="P484" i="8" s="1"/>
  <c r="O485" i="8"/>
  <c r="O484" i="8" s="1"/>
  <c r="N485" i="8"/>
  <c r="M485" i="8"/>
  <c r="L485" i="8"/>
  <c r="L484" i="8" s="1"/>
  <c r="K485" i="8"/>
  <c r="K484" i="8" s="1"/>
  <c r="J485" i="8"/>
  <c r="I485" i="8"/>
  <c r="U485" i="8" s="1"/>
  <c r="B485" i="8" a="1"/>
  <c r="B485" i="8" s="1"/>
  <c r="U484" i="8"/>
  <c r="Q484" i="8"/>
  <c r="M484" i="8"/>
  <c r="I484" i="8"/>
  <c r="B484" i="8" a="1"/>
  <c r="B484" i="8"/>
  <c r="B483" i="8" a="1"/>
  <c r="B483" i="8"/>
  <c r="B482" i="8" a="1"/>
  <c r="B482" i="8" s="1"/>
  <c r="B481" i="8" a="1"/>
  <c r="B481" i="8" s="1"/>
  <c r="U480" i="8"/>
  <c r="V480" i="8" s="1"/>
  <c r="H480" i="8"/>
  <c r="H479" i="8" s="1"/>
  <c r="B480" i="8" a="1"/>
  <c r="B480" i="8"/>
  <c r="T479" i="8"/>
  <c r="S479" i="8"/>
  <c r="R479" i="8"/>
  <c r="Q479" i="8"/>
  <c r="P479" i="8"/>
  <c r="O479" i="8"/>
  <c r="N479" i="8"/>
  <c r="M479" i="8"/>
  <c r="L479" i="8"/>
  <c r="K479" i="8"/>
  <c r="J479" i="8"/>
  <c r="I479" i="8"/>
  <c r="B479" i="8" a="1"/>
  <c r="B479" i="8"/>
  <c r="U478" i="8"/>
  <c r="H478" i="8"/>
  <c r="V478" i="8" s="1"/>
  <c r="B478" i="8" a="1"/>
  <c r="B478" i="8" s="1"/>
  <c r="T477" i="8"/>
  <c r="S477" i="8"/>
  <c r="R477" i="8"/>
  <c r="Q477" i="8"/>
  <c r="P477" i="8"/>
  <c r="O477" i="8"/>
  <c r="N477" i="8"/>
  <c r="M477" i="8"/>
  <c r="L477" i="8"/>
  <c r="K477" i="8"/>
  <c r="J477" i="8"/>
  <c r="I477" i="8"/>
  <c r="H477" i="8"/>
  <c r="B477" i="8" a="1"/>
  <c r="B477" i="8" s="1"/>
  <c r="U476" i="8"/>
  <c r="V476" i="8" s="1"/>
  <c r="H476" i="8"/>
  <c r="H475" i="8" s="1"/>
  <c r="B476" i="8" a="1"/>
  <c r="B476" i="8"/>
  <c r="T475" i="8"/>
  <c r="S475" i="8"/>
  <c r="R475" i="8"/>
  <c r="Q475" i="8"/>
  <c r="P475" i="8"/>
  <c r="O475" i="8"/>
  <c r="N475" i="8"/>
  <c r="M475" i="8"/>
  <c r="L475" i="8"/>
  <c r="K475" i="8"/>
  <c r="J475" i="8"/>
  <c r="I475" i="8"/>
  <c r="B475" i="8" a="1"/>
  <c r="B475" i="8"/>
  <c r="U474" i="8"/>
  <c r="H474" i="8"/>
  <c r="V474" i="8" s="1"/>
  <c r="B474" i="8" a="1"/>
  <c r="B474" i="8" s="1"/>
  <c r="T473" i="8"/>
  <c r="T466" i="8" s="1"/>
  <c r="S473" i="8"/>
  <c r="R473" i="8"/>
  <c r="Q473" i="8"/>
  <c r="P473" i="8"/>
  <c r="P466" i="8" s="1"/>
  <c r="O473" i="8"/>
  <c r="N473" i="8"/>
  <c r="M473" i="8"/>
  <c r="L473" i="8"/>
  <c r="L466" i="8" s="1"/>
  <c r="K473" i="8"/>
  <c r="J473" i="8"/>
  <c r="I473" i="8"/>
  <c r="H473" i="8"/>
  <c r="B473" i="8" a="1"/>
  <c r="B473" i="8" s="1"/>
  <c r="U472" i="8"/>
  <c r="V472" i="8" s="1"/>
  <c r="H472" i="8"/>
  <c r="B472" i="8" a="1"/>
  <c r="B472" i="8"/>
  <c r="V471" i="8"/>
  <c r="U471" i="8"/>
  <c r="H471" i="8"/>
  <c r="B471" i="8" a="1"/>
  <c r="B471" i="8"/>
  <c r="U470" i="8"/>
  <c r="H470" i="8"/>
  <c r="V470" i="8" s="1"/>
  <c r="B470" i="8" a="1"/>
  <c r="B470" i="8" s="1"/>
  <c r="U469" i="8"/>
  <c r="H469" i="8"/>
  <c r="V469" i="8" s="1"/>
  <c r="B469" i="8" a="1"/>
  <c r="B469" i="8" s="1"/>
  <c r="U468" i="8"/>
  <c r="V468" i="8" s="1"/>
  <c r="H468" i="8"/>
  <c r="B468" i="8" a="1"/>
  <c r="B468" i="8"/>
  <c r="T467" i="8"/>
  <c r="S467" i="8"/>
  <c r="R467" i="8"/>
  <c r="Q467" i="8"/>
  <c r="Q466" i="8" s="1"/>
  <c r="P467" i="8"/>
  <c r="O467" i="8"/>
  <c r="N467" i="8"/>
  <c r="M467" i="8"/>
  <c r="M466" i="8" s="1"/>
  <c r="L467" i="8"/>
  <c r="K467" i="8"/>
  <c r="J467" i="8"/>
  <c r="I467" i="8"/>
  <c r="U467" i="8" s="1"/>
  <c r="B467" i="8" a="1"/>
  <c r="B467" i="8"/>
  <c r="S466" i="8"/>
  <c r="O466" i="8"/>
  <c r="K466" i="8"/>
  <c r="B466" i="8" a="1"/>
  <c r="B466" i="8" s="1"/>
  <c r="U465" i="8"/>
  <c r="H465" i="8"/>
  <c r="B465" i="8" a="1"/>
  <c r="B465" i="8" s="1"/>
  <c r="T464" i="8"/>
  <c r="S464" i="8"/>
  <c r="R464" i="8"/>
  <c r="Q464" i="8"/>
  <c r="P464" i="8"/>
  <c r="O464" i="8"/>
  <c r="N464" i="8"/>
  <c r="M464" i="8"/>
  <c r="L464" i="8"/>
  <c r="K464" i="8"/>
  <c r="J464" i="8"/>
  <c r="I464" i="8"/>
  <c r="U464" i="8" s="1"/>
  <c r="B464" i="8" a="1"/>
  <c r="B464" i="8"/>
  <c r="V463" i="8"/>
  <c r="U463" i="8"/>
  <c r="H463" i="8"/>
  <c r="B463" i="8" a="1"/>
  <c r="B463" i="8"/>
  <c r="T462" i="8"/>
  <c r="S462" i="8"/>
  <c r="R462" i="8"/>
  <c r="Q462" i="8"/>
  <c r="P462" i="8"/>
  <c r="O462" i="8"/>
  <c r="N462" i="8"/>
  <c r="M462" i="8"/>
  <c r="L462" i="8"/>
  <c r="K462" i="8"/>
  <c r="J462" i="8"/>
  <c r="I462" i="8"/>
  <c r="H462" i="8"/>
  <c r="B462" i="8" a="1"/>
  <c r="B462" i="8" s="1"/>
  <c r="U461" i="8"/>
  <c r="H461" i="8"/>
  <c r="B461" i="8" a="1"/>
  <c r="B461" i="8" s="1"/>
  <c r="T460" i="8"/>
  <c r="S460" i="8"/>
  <c r="R460" i="8"/>
  <c r="Q460" i="8"/>
  <c r="P460" i="8"/>
  <c r="O460" i="8"/>
  <c r="N460" i="8"/>
  <c r="M460" i="8"/>
  <c r="L460" i="8"/>
  <c r="K460" i="8"/>
  <c r="J460" i="8"/>
  <c r="I460" i="8"/>
  <c r="U460" i="8" s="1"/>
  <c r="B460" i="8" a="1"/>
  <c r="B460" i="8"/>
  <c r="V459" i="8"/>
  <c r="U459" i="8"/>
  <c r="H459" i="8"/>
  <c r="B459" i="8" a="1"/>
  <c r="B459" i="8"/>
  <c r="T458" i="8"/>
  <c r="S458" i="8"/>
  <c r="S451" i="8" s="1"/>
  <c r="R458" i="8"/>
  <c r="Q458" i="8"/>
  <c r="P458" i="8"/>
  <c r="O458" i="8"/>
  <c r="O451" i="8" s="1"/>
  <c r="N458" i="8"/>
  <c r="M458" i="8"/>
  <c r="L458" i="8"/>
  <c r="K458" i="8"/>
  <c r="K451" i="8" s="1"/>
  <c r="J458" i="8"/>
  <c r="I458" i="8"/>
  <c r="H458" i="8"/>
  <c r="B458" i="8" a="1"/>
  <c r="B458" i="8" s="1"/>
  <c r="U457" i="8"/>
  <c r="H457" i="8"/>
  <c r="V457" i="8" s="1"/>
  <c r="B457" i="8" a="1"/>
  <c r="B457" i="8" s="1"/>
  <c r="U456" i="8"/>
  <c r="V456" i="8" s="1"/>
  <c r="H456" i="8"/>
  <c r="B456" i="8" a="1"/>
  <c r="B456" i="8"/>
  <c r="V455" i="8"/>
  <c r="U455" i="8"/>
  <c r="H455" i="8"/>
  <c r="B455" i="8" a="1"/>
  <c r="B455" i="8"/>
  <c r="U454" i="8"/>
  <c r="H454" i="8"/>
  <c r="V454" i="8" s="1"/>
  <c r="B454" i="8" a="1"/>
  <c r="B454" i="8" s="1"/>
  <c r="U453" i="8"/>
  <c r="H453" i="8"/>
  <c r="B453" i="8" a="1"/>
  <c r="B453" i="8" s="1"/>
  <c r="T452" i="8"/>
  <c r="T451" i="8" s="1"/>
  <c r="S452" i="8"/>
  <c r="R452" i="8"/>
  <c r="Q452" i="8"/>
  <c r="Q451" i="8" s="1"/>
  <c r="P452" i="8"/>
  <c r="P451" i="8" s="1"/>
  <c r="O452" i="8"/>
  <c r="N452" i="8"/>
  <c r="M452" i="8"/>
  <c r="M451" i="8" s="1"/>
  <c r="L452" i="8"/>
  <c r="L451" i="8" s="1"/>
  <c r="K452" i="8"/>
  <c r="J452" i="8"/>
  <c r="I452" i="8"/>
  <c r="I451" i="8" s="1"/>
  <c r="B452" i="8" a="1"/>
  <c r="B452" i="8"/>
  <c r="R451" i="8"/>
  <c r="N451" i="8"/>
  <c r="J451" i="8"/>
  <c r="B451" i="8" a="1"/>
  <c r="B451" i="8"/>
  <c r="U450" i="8"/>
  <c r="H450" i="8"/>
  <c r="V450" i="8" s="1"/>
  <c r="B450" i="8" a="1"/>
  <c r="B450" i="8" s="1"/>
  <c r="T449" i="8"/>
  <c r="S449" i="8"/>
  <c r="R449" i="8"/>
  <c r="Q449" i="8"/>
  <c r="P449" i="8"/>
  <c r="O449" i="8"/>
  <c r="N449" i="8"/>
  <c r="M449" i="8"/>
  <c r="L449" i="8"/>
  <c r="K449" i="8"/>
  <c r="J449" i="8"/>
  <c r="I449" i="8"/>
  <c r="H449" i="8"/>
  <c r="B449" i="8" a="1"/>
  <c r="B449" i="8" s="1"/>
  <c r="U448" i="8"/>
  <c r="V448" i="8" s="1"/>
  <c r="H448" i="8"/>
  <c r="B448" i="8" a="1"/>
  <c r="B448" i="8"/>
  <c r="V447" i="8"/>
  <c r="U447" i="8"/>
  <c r="H447" i="8"/>
  <c r="B447" i="8" a="1"/>
  <c r="B447" i="8"/>
  <c r="U446" i="8"/>
  <c r="H446" i="8"/>
  <c r="V446" i="8" s="1"/>
  <c r="B446" i="8" a="1"/>
  <c r="B446" i="8" s="1"/>
  <c r="T445" i="8"/>
  <c r="S445" i="8"/>
  <c r="S444" i="8" s="1"/>
  <c r="R445" i="8"/>
  <c r="Q445" i="8"/>
  <c r="P445" i="8"/>
  <c r="O445" i="8"/>
  <c r="O444" i="8" s="1"/>
  <c r="N445" i="8"/>
  <c r="M445" i="8"/>
  <c r="L445" i="8"/>
  <c r="K445" i="8"/>
  <c r="K444" i="8" s="1"/>
  <c r="J445" i="8"/>
  <c r="I445" i="8"/>
  <c r="U445" i="8" s="1"/>
  <c r="H445" i="8"/>
  <c r="B445" i="8" a="1"/>
  <c r="B445" i="8" s="1"/>
  <c r="R444" i="8"/>
  <c r="Q444" i="8"/>
  <c r="N444" i="8"/>
  <c r="M444" i="8"/>
  <c r="J444" i="8"/>
  <c r="I444" i="8"/>
  <c r="B444" i="8" a="1"/>
  <c r="B444" i="8"/>
  <c r="V443" i="8"/>
  <c r="U443" i="8"/>
  <c r="H443" i="8"/>
  <c r="B443" i="8" a="1"/>
  <c r="B443" i="8"/>
  <c r="T442" i="8"/>
  <c r="S442" i="8"/>
  <c r="R442" i="8"/>
  <c r="Q442" i="8"/>
  <c r="P442" i="8"/>
  <c r="O442" i="8"/>
  <c r="N442" i="8"/>
  <c r="M442" i="8"/>
  <c r="L442" i="8"/>
  <c r="K442" i="8"/>
  <c r="J442" i="8"/>
  <c r="I442" i="8"/>
  <c r="U442" i="8" s="1"/>
  <c r="H442" i="8"/>
  <c r="B442" i="8" a="1"/>
  <c r="B442" i="8" s="1"/>
  <c r="U441" i="8"/>
  <c r="H441" i="8"/>
  <c r="B441" i="8" a="1"/>
  <c r="B441" i="8" s="1"/>
  <c r="T440" i="8"/>
  <c r="S440" i="8"/>
  <c r="R440" i="8"/>
  <c r="Q440" i="8"/>
  <c r="P440" i="8"/>
  <c r="O440" i="8"/>
  <c r="N440" i="8"/>
  <c r="M440" i="8"/>
  <c r="L440" i="8"/>
  <c r="K440" i="8"/>
  <c r="J440" i="8"/>
  <c r="I440" i="8"/>
  <c r="U440" i="8" s="1"/>
  <c r="B440" i="8" a="1"/>
  <c r="B440" i="8"/>
  <c r="V439" i="8"/>
  <c r="U439" i="8"/>
  <c r="H439" i="8"/>
  <c r="B439" i="8" a="1"/>
  <c r="B439" i="8"/>
  <c r="U438" i="8"/>
  <c r="H438" i="8"/>
  <c r="V438" i="8" s="1"/>
  <c r="B438" i="8" a="1"/>
  <c r="B438" i="8" s="1"/>
  <c r="U437" i="8"/>
  <c r="H437" i="8"/>
  <c r="V437" i="8" s="1"/>
  <c r="B437" i="8" a="1"/>
  <c r="B437" i="8" s="1"/>
  <c r="V436" i="8"/>
  <c r="U436" i="8"/>
  <c r="H436" i="8"/>
  <c r="B436" i="8" a="1"/>
  <c r="B436" i="8"/>
  <c r="T435" i="8"/>
  <c r="S435" i="8"/>
  <c r="S434" i="8" s="1"/>
  <c r="R435" i="8"/>
  <c r="R434" i="8" s="1"/>
  <c r="Q435" i="8"/>
  <c r="P435" i="8"/>
  <c r="O435" i="8"/>
  <c r="N435" i="8"/>
  <c r="N434" i="8" s="1"/>
  <c r="M435" i="8"/>
  <c r="L435" i="8"/>
  <c r="K435" i="8"/>
  <c r="K434" i="8" s="1"/>
  <c r="J435" i="8"/>
  <c r="J434" i="8" s="1"/>
  <c r="I435" i="8"/>
  <c r="B435" i="8" a="1"/>
  <c r="B435" i="8"/>
  <c r="T434" i="8"/>
  <c r="P434" i="8"/>
  <c r="O434" i="8"/>
  <c r="L434" i="8"/>
  <c r="B434" i="8" a="1"/>
  <c r="B434" i="8" s="1"/>
  <c r="U433" i="8"/>
  <c r="H433" i="8"/>
  <c r="B433" i="8" a="1"/>
  <c r="B433" i="8" s="1"/>
  <c r="T432" i="8"/>
  <c r="S432" i="8"/>
  <c r="R432" i="8"/>
  <c r="Q432" i="8"/>
  <c r="P432" i="8"/>
  <c r="O432" i="8"/>
  <c r="N432" i="8"/>
  <c r="M432" i="8"/>
  <c r="L432" i="8"/>
  <c r="K432" i="8"/>
  <c r="J432" i="8"/>
  <c r="I432" i="8"/>
  <c r="U432" i="8" s="1"/>
  <c r="B432" i="8" a="1"/>
  <c r="B432" i="8"/>
  <c r="V431" i="8"/>
  <c r="U431" i="8"/>
  <c r="H431" i="8"/>
  <c r="B431" i="8" a="1"/>
  <c r="B431" i="8"/>
  <c r="T430" i="8"/>
  <c r="S430" i="8"/>
  <c r="R430" i="8"/>
  <c r="Q430" i="8"/>
  <c r="P430" i="8"/>
  <c r="P422" i="8" s="1"/>
  <c r="O430" i="8"/>
  <c r="N430" i="8"/>
  <c r="M430" i="8"/>
  <c r="L430" i="8"/>
  <c r="K430" i="8"/>
  <c r="J430" i="8"/>
  <c r="I430" i="8"/>
  <c r="H430" i="8"/>
  <c r="B430" i="8" a="1"/>
  <c r="B430" i="8" s="1"/>
  <c r="U429" i="8"/>
  <c r="H429" i="8"/>
  <c r="B429" i="8" a="1"/>
  <c r="B429" i="8" s="1"/>
  <c r="T428" i="8"/>
  <c r="S428" i="8"/>
  <c r="R428" i="8"/>
  <c r="Q428" i="8"/>
  <c r="P428" i="8"/>
  <c r="O428" i="8"/>
  <c r="N428" i="8"/>
  <c r="M428" i="8"/>
  <c r="L428" i="8"/>
  <c r="K428" i="8"/>
  <c r="J428" i="8"/>
  <c r="I428" i="8"/>
  <c r="U428" i="8" s="1"/>
  <c r="B428" i="8" a="1"/>
  <c r="B428" i="8"/>
  <c r="V427" i="8"/>
  <c r="U427" i="8"/>
  <c r="H427" i="8"/>
  <c r="B427" i="8" a="1"/>
  <c r="B427" i="8" s="1"/>
  <c r="U426" i="8"/>
  <c r="H426" i="8"/>
  <c r="V426" i="8" s="1"/>
  <c r="B426" i="8" a="1"/>
  <c r="B426" i="8" s="1"/>
  <c r="U425" i="8"/>
  <c r="H425" i="8"/>
  <c r="B425" i="8" a="1"/>
  <c r="B425" i="8" s="1"/>
  <c r="V424" i="8"/>
  <c r="U424" i="8"/>
  <c r="H424" i="8"/>
  <c r="B424" i="8" a="1"/>
  <c r="B424" i="8"/>
  <c r="T423" i="8"/>
  <c r="S423" i="8"/>
  <c r="R423" i="8"/>
  <c r="R422" i="8" s="1"/>
  <c r="Q423" i="8"/>
  <c r="P423" i="8"/>
  <c r="O423" i="8"/>
  <c r="N423" i="8"/>
  <c r="N422" i="8" s="1"/>
  <c r="M423" i="8"/>
  <c r="L423" i="8"/>
  <c r="K423" i="8"/>
  <c r="J423" i="8"/>
  <c r="J422" i="8" s="1"/>
  <c r="I423" i="8"/>
  <c r="B423" i="8" a="1"/>
  <c r="B423" i="8"/>
  <c r="T422" i="8"/>
  <c r="S422" i="8"/>
  <c r="O422" i="8"/>
  <c r="L422" i="8"/>
  <c r="K422" i="8"/>
  <c r="B422" i="8" a="1"/>
  <c r="B422" i="8" s="1"/>
  <c r="U421" i="8"/>
  <c r="H421" i="8"/>
  <c r="B421" i="8" a="1"/>
  <c r="B421" i="8" s="1"/>
  <c r="T420" i="8"/>
  <c r="S420" i="8"/>
  <c r="R420" i="8"/>
  <c r="Q420" i="8"/>
  <c r="P420" i="8"/>
  <c r="O420" i="8"/>
  <c r="N420" i="8"/>
  <c r="M420" i="8"/>
  <c r="L420" i="8"/>
  <c r="K420" i="8"/>
  <c r="J420" i="8"/>
  <c r="I420" i="8"/>
  <c r="U420" i="8" s="1"/>
  <c r="B420" i="8" a="1"/>
  <c r="B420" i="8"/>
  <c r="V419" i="8"/>
  <c r="U419" i="8"/>
  <c r="H419" i="8"/>
  <c r="B419" i="8" a="1"/>
  <c r="B419" i="8"/>
  <c r="T418" i="8"/>
  <c r="S418" i="8"/>
  <c r="R418" i="8"/>
  <c r="Q418" i="8"/>
  <c r="P418" i="8"/>
  <c r="P410" i="8" s="1"/>
  <c r="O418" i="8"/>
  <c r="O410" i="8" s="1"/>
  <c r="N418" i="8"/>
  <c r="M418" i="8"/>
  <c r="L418" i="8"/>
  <c r="L410" i="8" s="1"/>
  <c r="K418" i="8"/>
  <c r="J418" i="8"/>
  <c r="I418" i="8"/>
  <c r="H418" i="8"/>
  <c r="B418" i="8" a="1"/>
  <c r="B418" i="8" s="1"/>
  <c r="U417" i="8"/>
  <c r="H417" i="8"/>
  <c r="B417" i="8" a="1"/>
  <c r="B417" i="8" s="1"/>
  <c r="T416" i="8"/>
  <c r="S416" i="8"/>
  <c r="R416" i="8"/>
  <c r="Q416" i="8"/>
  <c r="P416" i="8"/>
  <c r="O416" i="8"/>
  <c r="N416" i="8"/>
  <c r="M416" i="8"/>
  <c r="L416" i="8"/>
  <c r="K416" i="8"/>
  <c r="J416" i="8"/>
  <c r="I416" i="8"/>
  <c r="U416" i="8" s="1"/>
  <c r="B416" i="8" a="1"/>
  <c r="B416" i="8"/>
  <c r="V415" i="8"/>
  <c r="U415" i="8"/>
  <c r="H415" i="8"/>
  <c r="B415" i="8" a="1"/>
  <c r="B415" i="8" s="1"/>
  <c r="U414" i="8"/>
  <c r="H414" i="8"/>
  <c r="V414" i="8" s="1"/>
  <c r="B414" i="8" a="1"/>
  <c r="B414" i="8" s="1"/>
  <c r="U413" i="8"/>
  <c r="H413" i="8"/>
  <c r="B413" i="8" a="1"/>
  <c r="B413" i="8" s="1"/>
  <c r="V412" i="8"/>
  <c r="U412" i="8"/>
  <c r="H412" i="8"/>
  <c r="B412" i="8" a="1"/>
  <c r="B412" i="8"/>
  <c r="T411" i="8"/>
  <c r="S411" i="8"/>
  <c r="R411" i="8"/>
  <c r="R410" i="8" s="1"/>
  <c r="Q411" i="8"/>
  <c r="P411" i="8"/>
  <c r="O411" i="8"/>
  <c r="N411" i="8"/>
  <c r="N410" i="8" s="1"/>
  <c r="M411" i="8"/>
  <c r="L411" i="8"/>
  <c r="K411" i="8"/>
  <c r="J411" i="8"/>
  <c r="J410" i="8" s="1"/>
  <c r="I411" i="8"/>
  <c r="B411" i="8" a="1"/>
  <c r="B411" i="8"/>
  <c r="T410" i="8"/>
  <c r="S410" i="8"/>
  <c r="K410" i="8"/>
  <c r="B410" i="8" a="1"/>
  <c r="B410" i="8" s="1"/>
  <c r="U409" i="8"/>
  <c r="H409" i="8"/>
  <c r="B409" i="8" a="1"/>
  <c r="B409" i="8" s="1"/>
  <c r="U408" i="8"/>
  <c r="V408" i="8" s="1"/>
  <c r="H408" i="8"/>
  <c r="H407" i="8" s="1"/>
  <c r="B408" i="8" a="1"/>
  <c r="B408" i="8"/>
  <c r="T407" i="8"/>
  <c r="S407" i="8"/>
  <c r="R407" i="8"/>
  <c r="Q407" i="8"/>
  <c r="P407" i="8"/>
  <c r="O407" i="8"/>
  <c r="N407" i="8"/>
  <c r="M407" i="8"/>
  <c r="L407" i="8"/>
  <c r="K407" i="8"/>
  <c r="J407" i="8"/>
  <c r="I407" i="8"/>
  <c r="U407" i="8" s="1"/>
  <c r="V407" i="8" s="1"/>
  <c r="B407" i="8" a="1"/>
  <c r="B407" i="8" s="1"/>
  <c r="U406" i="8"/>
  <c r="H406" i="8"/>
  <c r="B406" i="8" a="1"/>
  <c r="B406" i="8" s="1"/>
  <c r="T405" i="8"/>
  <c r="T404" i="8" s="1"/>
  <c r="S405" i="8"/>
  <c r="S404" i="8" s="1"/>
  <c r="R405" i="8"/>
  <c r="Q405" i="8"/>
  <c r="P405" i="8"/>
  <c r="P404" i="8" s="1"/>
  <c r="O405" i="8"/>
  <c r="O404" i="8" s="1"/>
  <c r="N405" i="8"/>
  <c r="M405" i="8"/>
  <c r="L405" i="8"/>
  <c r="L404" i="8" s="1"/>
  <c r="K405" i="8"/>
  <c r="K404" i="8" s="1"/>
  <c r="J405" i="8"/>
  <c r="I405" i="8"/>
  <c r="U405" i="8" s="1"/>
  <c r="B405" i="8" a="1"/>
  <c r="B405" i="8" s="1"/>
  <c r="R404" i="8"/>
  <c r="Q404" i="8"/>
  <c r="N404" i="8"/>
  <c r="M404" i="8"/>
  <c r="J404" i="8"/>
  <c r="I404" i="8"/>
  <c r="B404" i="8" a="1"/>
  <c r="B404" i="8"/>
  <c r="V403" i="8"/>
  <c r="U403" i="8"/>
  <c r="H403" i="8"/>
  <c r="B403" i="8" a="1"/>
  <c r="B403" i="8"/>
  <c r="T402" i="8"/>
  <c r="S402" i="8"/>
  <c r="R402" i="8"/>
  <c r="Q402" i="8"/>
  <c r="P402" i="8"/>
  <c r="O402" i="8"/>
  <c r="N402" i="8"/>
  <c r="M402" i="8"/>
  <c r="L402" i="8"/>
  <c r="K402" i="8"/>
  <c r="J402" i="8"/>
  <c r="I402" i="8"/>
  <c r="H402" i="8"/>
  <c r="B402" i="8" a="1"/>
  <c r="B402" i="8" s="1"/>
  <c r="U401" i="8"/>
  <c r="H401" i="8"/>
  <c r="B401" i="8" a="1"/>
  <c r="B401" i="8" s="1"/>
  <c r="T400" i="8"/>
  <c r="S400" i="8"/>
  <c r="R400" i="8"/>
  <c r="R388" i="8" s="1"/>
  <c r="Q400" i="8"/>
  <c r="P400" i="8"/>
  <c r="O400" i="8"/>
  <c r="N400" i="8"/>
  <c r="M400" i="8"/>
  <c r="L400" i="8"/>
  <c r="K400" i="8"/>
  <c r="J400" i="8"/>
  <c r="I400" i="8"/>
  <c r="U400" i="8" s="1"/>
  <c r="B400" i="8" a="1"/>
  <c r="B400" i="8"/>
  <c r="V399" i="8"/>
  <c r="U399" i="8"/>
  <c r="H399" i="8"/>
  <c r="B399" i="8" a="1"/>
  <c r="B399" i="8" s="1"/>
  <c r="T398" i="8"/>
  <c r="S398" i="8"/>
  <c r="R398" i="8"/>
  <c r="Q398" i="8"/>
  <c r="P398" i="8"/>
  <c r="O398" i="8"/>
  <c r="N398" i="8"/>
  <c r="M398" i="8"/>
  <c r="L398" i="8"/>
  <c r="K398" i="8"/>
  <c r="J398" i="8"/>
  <c r="I398" i="8"/>
  <c r="U398" i="8" s="1"/>
  <c r="H398" i="8"/>
  <c r="B398" i="8" a="1"/>
  <c r="B398" i="8" s="1"/>
  <c r="U397" i="8"/>
  <c r="H397" i="8"/>
  <c r="B397" i="8" a="1"/>
  <c r="B397" i="8" s="1"/>
  <c r="T396" i="8"/>
  <c r="S396" i="8"/>
  <c r="R396" i="8"/>
  <c r="Q396" i="8"/>
  <c r="P396" i="8"/>
  <c r="O396" i="8"/>
  <c r="N396" i="8"/>
  <c r="M396" i="8"/>
  <c r="M388" i="8" s="1"/>
  <c r="L396" i="8"/>
  <c r="K396" i="8"/>
  <c r="J396" i="8"/>
  <c r="I396" i="8"/>
  <c r="I388" i="8" s="1"/>
  <c r="B396" i="8" a="1"/>
  <c r="B396" i="8"/>
  <c r="V395" i="8"/>
  <c r="U395" i="8"/>
  <c r="H395" i="8"/>
  <c r="B395" i="8" a="1"/>
  <c r="B395" i="8"/>
  <c r="T394" i="8"/>
  <c r="S394" i="8"/>
  <c r="R394" i="8"/>
  <c r="Q394" i="8"/>
  <c r="P394" i="8"/>
  <c r="O394" i="8"/>
  <c r="N394" i="8"/>
  <c r="M394" i="8"/>
  <c r="L394" i="8"/>
  <c r="L388" i="8" s="1"/>
  <c r="K394" i="8"/>
  <c r="J394" i="8"/>
  <c r="I394" i="8"/>
  <c r="H394" i="8"/>
  <c r="B394" i="8" a="1"/>
  <c r="B394" i="8" s="1"/>
  <c r="U393" i="8"/>
  <c r="H393" i="8"/>
  <c r="V393" i="8" s="1"/>
  <c r="B393" i="8" a="1"/>
  <c r="B393" i="8" s="1"/>
  <c r="V392" i="8"/>
  <c r="U392" i="8"/>
  <c r="H392" i="8"/>
  <c r="B392" i="8" a="1"/>
  <c r="B392" i="8"/>
  <c r="V391" i="8"/>
  <c r="U391" i="8"/>
  <c r="H391" i="8"/>
  <c r="B391" i="8" a="1"/>
  <c r="B391" i="8" s="1"/>
  <c r="U390" i="8"/>
  <c r="H390" i="8"/>
  <c r="B390" i="8" a="1"/>
  <c r="B390" i="8" s="1"/>
  <c r="T389" i="8"/>
  <c r="S389" i="8"/>
  <c r="S388" i="8" s="1"/>
  <c r="S387" i="8" s="1"/>
  <c r="R389" i="8"/>
  <c r="Q389" i="8"/>
  <c r="P389" i="8"/>
  <c r="O389" i="8"/>
  <c r="O388" i="8" s="1"/>
  <c r="O387" i="8" s="1"/>
  <c r="N389" i="8"/>
  <c r="M389" i="8"/>
  <c r="L389" i="8"/>
  <c r="K389" i="8"/>
  <c r="K388" i="8" s="1"/>
  <c r="K387" i="8" s="1"/>
  <c r="J389" i="8"/>
  <c r="I389" i="8"/>
  <c r="U389" i="8" s="1"/>
  <c r="B389" i="8" a="1"/>
  <c r="B389" i="8" s="1"/>
  <c r="Q388" i="8"/>
  <c r="N388" i="8"/>
  <c r="J388" i="8"/>
  <c r="B388" i="8" a="1"/>
  <c r="B388" i="8"/>
  <c r="B387" i="8" a="1"/>
  <c r="B387" i="8" s="1"/>
  <c r="U386" i="8"/>
  <c r="H386" i="8"/>
  <c r="V386" i="8" s="1"/>
  <c r="B386" i="8" a="1"/>
  <c r="B386" i="8" s="1"/>
  <c r="T385" i="8"/>
  <c r="S385" i="8"/>
  <c r="R385" i="8"/>
  <c r="Q385" i="8"/>
  <c r="P385" i="8"/>
  <c r="O385" i="8"/>
  <c r="O375" i="8" s="1"/>
  <c r="O374" i="8" s="1"/>
  <c r="N385" i="8"/>
  <c r="M385" i="8"/>
  <c r="L385" i="8"/>
  <c r="K385" i="8"/>
  <c r="K375" i="8" s="1"/>
  <c r="K374" i="8" s="1"/>
  <c r="J385" i="8"/>
  <c r="I385" i="8"/>
  <c r="H385" i="8"/>
  <c r="B385" i="8" a="1"/>
  <c r="B385" i="8" s="1"/>
  <c r="U384" i="8"/>
  <c r="H384" i="8"/>
  <c r="B384" i="8" a="1"/>
  <c r="B384" i="8"/>
  <c r="T383" i="8"/>
  <c r="S383" i="8"/>
  <c r="R383" i="8"/>
  <c r="Q383" i="8"/>
  <c r="P383" i="8"/>
  <c r="O383" i="8"/>
  <c r="N383" i="8"/>
  <c r="M383" i="8"/>
  <c r="L383" i="8"/>
  <c r="K383" i="8"/>
  <c r="J383" i="8"/>
  <c r="I383" i="8"/>
  <c r="U383" i="8" s="1"/>
  <c r="B383" i="8" a="1"/>
  <c r="B383" i="8" s="1"/>
  <c r="U382" i="8"/>
  <c r="H382" i="8"/>
  <c r="V382" i="8" s="1"/>
  <c r="B382" i="8" a="1"/>
  <c r="B382" i="8"/>
  <c r="T381" i="8"/>
  <c r="S381" i="8"/>
  <c r="R381" i="8"/>
  <c r="Q381" i="8"/>
  <c r="Q375" i="8" s="1"/>
  <c r="Q374" i="8" s="1"/>
  <c r="P381" i="8"/>
  <c r="O381" i="8"/>
  <c r="N381" i="8"/>
  <c r="M381" i="8"/>
  <c r="M375" i="8" s="1"/>
  <c r="M374" i="8" s="1"/>
  <c r="L381" i="8"/>
  <c r="K381" i="8"/>
  <c r="J381" i="8"/>
  <c r="I381" i="8"/>
  <c r="U381" i="8" s="1"/>
  <c r="H381" i="8"/>
  <c r="B381" i="8" a="1"/>
  <c r="B381" i="8" s="1"/>
  <c r="U380" i="8"/>
  <c r="H380" i="8"/>
  <c r="V380" i="8" s="1"/>
  <c r="B380" i="8" a="1"/>
  <c r="B380" i="8"/>
  <c r="V379" i="8"/>
  <c r="U379" i="8"/>
  <c r="H379" i="8"/>
  <c r="B379" i="8" a="1"/>
  <c r="B379" i="8"/>
  <c r="V378" i="8"/>
  <c r="U378" i="8"/>
  <c r="H378" i="8"/>
  <c r="B378" i="8" a="1"/>
  <c r="B378" i="8" s="1"/>
  <c r="U377" i="8"/>
  <c r="H377" i="8"/>
  <c r="V377" i="8" s="1"/>
  <c r="B377" i="8" a="1"/>
  <c r="B377" i="8" s="1"/>
  <c r="T376" i="8"/>
  <c r="S376" i="8"/>
  <c r="R376" i="8"/>
  <c r="Q376" i="8"/>
  <c r="P376" i="8"/>
  <c r="O376" i="8"/>
  <c r="N376" i="8"/>
  <c r="M376" i="8"/>
  <c r="L376" i="8"/>
  <c r="K376" i="8"/>
  <c r="J376" i="8"/>
  <c r="J375" i="8" s="1"/>
  <c r="J374" i="8" s="1"/>
  <c r="I376" i="8"/>
  <c r="U376" i="8" s="1"/>
  <c r="B376" i="8" a="1"/>
  <c r="B376" i="8"/>
  <c r="S375" i="8"/>
  <c r="S374" i="8" s="1"/>
  <c r="R375" i="8"/>
  <c r="R374" i="8" s="1"/>
  <c r="N375" i="8"/>
  <c r="N374" i="8" s="1"/>
  <c r="I375" i="8"/>
  <c r="B375" i="8" a="1"/>
  <c r="B375" i="8" s="1"/>
  <c r="B374" i="8" a="1"/>
  <c r="B374" i="8"/>
  <c r="U373" i="8"/>
  <c r="H373" i="8"/>
  <c r="B373" i="8" a="1"/>
  <c r="B373" i="8" s="1"/>
  <c r="T372" i="8"/>
  <c r="S372" i="8"/>
  <c r="R372" i="8"/>
  <c r="Q372" i="8"/>
  <c r="P372" i="8"/>
  <c r="O372" i="8"/>
  <c r="N372" i="8"/>
  <c r="M372" i="8"/>
  <c r="L372" i="8"/>
  <c r="K372" i="8"/>
  <c r="J372" i="8"/>
  <c r="I372" i="8"/>
  <c r="I361" i="8" s="1"/>
  <c r="H372" i="8"/>
  <c r="B372" i="8" a="1"/>
  <c r="B372" i="8"/>
  <c r="V371" i="8"/>
  <c r="U371" i="8"/>
  <c r="H371" i="8"/>
  <c r="B371" i="8" a="1"/>
  <c r="B371" i="8"/>
  <c r="T370" i="8"/>
  <c r="S370" i="8"/>
  <c r="R370" i="8"/>
  <c r="Q370" i="8"/>
  <c r="P370" i="8"/>
  <c r="O370" i="8"/>
  <c r="N370" i="8"/>
  <c r="M370" i="8"/>
  <c r="L370" i="8"/>
  <c r="K370" i="8"/>
  <c r="J370" i="8"/>
  <c r="I370" i="8"/>
  <c r="H370" i="8"/>
  <c r="B370" i="8" a="1"/>
  <c r="B370" i="8"/>
  <c r="U369" i="8"/>
  <c r="H369" i="8"/>
  <c r="B369" i="8" a="1"/>
  <c r="B369" i="8" s="1"/>
  <c r="T368" i="8"/>
  <c r="S368" i="8"/>
  <c r="R368" i="8"/>
  <c r="Q368" i="8"/>
  <c r="Q361" i="8" s="1"/>
  <c r="P368" i="8"/>
  <c r="O368" i="8"/>
  <c r="N368" i="8"/>
  <c r="M368" i="8"/>
  <c r="L368" i="8"/>
  <c r="K368" i="8"/>
  <c r="J368" i="8"/>
  <c r="I368" i="8"/>
  <c r="U368" i="8" s="1"/>
  <c r="V368" i="8" s="1"/>
  <c r="H368" i="8"/>
  <c r="B368" i="8" a="1"/>
  <c r="B368" i="8"/>
  <c r="V367" i="8"/>
  <c r="U367" i="8"/>
  <c r="H367" i="8"/>
  <c r="B367" i="8" a="1"/>
  <c r="B367" i="8" s="1"/>
  <c r="U366" i="8"/>
  <c r="H366" i="8"/>
  <c r="V366" i="8" s="1"/>
  <c r="B366" i="8" a="1"/>
  <c r="B366" i="8" s="1"/>
  <c r="T365" i="8"/>
  <c r="T361" i="8" s="1"/>
  <c r="S365" i="8"/>
  <c r="S361" i="8" s="1"/>
  <c r="R365" i="8"/>
  <c r="Q365" i="8"/>
  <c r="P365" i="8"/>
  <c r="P361" i="8" s="1"/>
  <c r="O365" i="8"/>
  <c r="N365" i="8"/>
  <c r="M365" i="8"/>
  <c r="L365" i="8"/>
  <c r="K365" i="8"/>
  <c r="J365" i="8"/>
  <c r="I365" i="8"/>
  <c r="H365" i="8"/>
  <c r="B365" i="8" a="1"/>
  <c r="B365" i="8" s="1"/>
  <c r="U364" i="8"/>
  <c r="H364" i="8"/>
  <c r="B364" i="8" a="1"/>
  <c r="B364" i="8"/>
  <c r="U363" i="8"/>
  <c r="V363" i="8" s="1"/>
  <c r="H363" i="8"/>
  <c r="B363" i="8" a="1"/>
  <c r="B363" i="8"/>
  <c r="T362" i="8"/>
  <c r="S362" i="8"/>
  <c r="R362" i="8"/>
  <c r="Q362" i="8"/>
  <c r="P362" i="8"/>
  <c r="O362" i="8"/>
  <c r="N362" i="8"/>
  <c r="M362" i="8"/>
  <c r="L362" i="8"/>
  <c r="K362" i="8"/>
  <c r="J362" i="8"/>
  <c r="I362" i="8"/>
  <c r="U362" i="8" s="1"/>
  <c r="B362" i="8" a="1"/>
  <c r="B362" i="8"/>
  <c r="O361" i="8"/>
  <c r="K361" i="8"/>
  <c r="B361" i="8" a="1"/>
  <c r="B361" i="8" s="1"/>
  <c r="V360" i="8"/>
  <c r="U360" i="8"/>
  <c r="H360" i="8"/>
  <c r="H359" i="8" s="1"/>
  <c r="B360" i="8" a="1"/>
  <c r="B360" i="8"/>
  <c r="T359" i="8"/>
  <c r="S359" i="8"/>
  <c r="R359" i="8"/>
  <c r="R348" i="8" s="1"/>
  <c r="Q359" i="8"/>
  <c r="P359" i="8"/>
  <c r="O359" i="8"/>
  <c r="N359" i="8"/>
  <c r="N348" i="8" s="1"/>
  <c r="M359" i="8"/>
  <c r="L359" i="8"/>
  <c r="K359" i="8"/>
  <c r="J359" i="8"/>
  <c r="I359" i="8"/>
  <c r="B359" i="8" a="1"/>
  <c r="B359" i="8"/>
  <c r="V358" i="8"/>
  <c r="U358" i="8"/>
  <c r="H358" i="8"/>
  <c r="B358" i="8" a="1"/>
  <c r="B358" i="8" s="1"/>
  <c r="T357" i="8"/>
  <c r="S357" i="8"/>
  <c r="R357" i="8"/>
  <c r="Q357" i="8"/>
  <c r="P357" i="8"/>
  <c r="O357" i="8"/>
  <c r="N357" i="8"/>
  <c r="M357" i="8"/>
  <c r="L357" i="8"/>
  <c r="K357" i="8"/>
  <c r="J357" i="8"/>
  <c r="I357" i="8"/>
  <c r="U357" i="8" s="1"/>
  <c r="H357" i="8"/>
  <c r="B357" i="8" a="1"/>
  <c r="B357" i="8" s="1"/>
  <c r="V356" i="8"/>
  <c r="U356" i="8"/>
  <c r="H356" i="8"/>
  <c r="H355" i="8" s="1"/>
  <c r="V355" i="8" s="1"/>
  <c r="B356" i="8" a="1"/>
  <c r="B356" i="8"/>
  <c r="T355" i="8"/>
  <c r="S355" i="8"/>
  <c r="R355" i="8"/>
  <c r="Q355" i="8"/>
  <c r="P355" i="8"/>
  <c r="O355" i="8"/>
  <c r="N355" i="8"/>
  <c r="M355" i="8"/>
  <c r="L355" i="8"/>
  <c r="K355" i="8"/>
  <c r="J355" i="8"/>
  <c r="I355" i="8"/>
  <c r="U355" i="8" s="1"/>
  <c r="B355" i="8" a="1"/>
  <c r="B355" i="8" s="1"/>
  <c r="U354" i="8"/>
  <c r="H354" i="8"/>
  <c r="V354" i="8" s="1"/>
  <c r="B354" i="8" a="1"/>
  <c r="B354" i="8" s="1"/>
  <c r="U353" i="8"/>
  <c r="H353" i="8"/>
  <c r="V353" i="8" s="1"/>
  <c r="B353" i="8" a="1"/>
  <c r="B353" i="8" s="1"/>
  <c r="T352" i="8"/>
  <c r="T348" i="8" s="1"/>
  <c r="S352" i="8"/>
  <c r="R352" i="8"/>
  <c r="Q352" i="8"/>
  <c r="P352" i="8"/>
  <c r="P348" i="8" s="1"/>
  <c r="O352" i="8"/>
  <c r="N352" i="8"/>
  <c r="M352" i="8"/>
  <c r="L352" i="8"/>
  <c r="K352" i="8"/>
  <c r="J352" i="8"/>
  <c r="I352" i="8"/>
  <c r="U352" i="8" s="1"/>
  <c r="B352" i="8" a="1"/>
  <c r="B352" i="8"/>
  <c r="U351" i="8"/>
  <c r="V351" i="8" s="1"/>
  <c r="H351" i="8"/>
  <c r="B351" i="8" a="1"/>
  <c r="B351" i="8"/>
  <c r="V350" i="8"/>
  <c r="U350" i="8"/>
  <c r="H350" i="8"/>
  <c r="B350" i="8" a="1"/>
  <c r="B350" i="8"/>
  <c r="T349" i="8"/>
  <c r="S349" i="8"/>
  <c r="R349" i="8"/>
  <c r="Q349" i="8"/>
  <c r="P349" i="8"/>
  <c r="O349" i="8"/>
  <c r="N349" i="8"/>
  <c r="M349" i="8"/>
  <c r="M348" i="8" s="1"/>
  <c r="L349" i="8"/>
  <c r="K349" i="8"/>
  <c r="J349" i="8"/>
  <c r="I349" i="8"/>
  <c r="U349" i="8" s="1"/>
  <c r="H349" i="8"/>
  <c r="B349" i="8" a="1"/>
  <c r="B349" i="8" s="1"/>
  <c r="Q348" i="8"/>
  <c r="L348" i="8"/>
  <c r="J348" i="8"/>
  <c r="B348" i="8" a="1"/>
  <c r="B348" i="8"/>
  <c r="U347" i="8"/>
  <c r="V347" i="8" s="1"/>
  <c r="H347" i="8"/>
  <c r="B347" i="8" a="1"/>
  <c r="B347" i="8" s="1"/>
  <c r="T346" i="8"/>
  <c r="S346" i="8"/>
  <c r="S335" i="8" s="1"/>
  <c r="R346" i="8"/>
  <c r="Q346" i="8"/>
  <c r="P346" i="8"/>
  <c r="O346" i="8"/>
  <c r="O335" i="8" s="1"/>
  <c r="N346" i="8"/>
  <c r="M346" i="8"/>
  <c r="L346" i="8"/>
  <c r="K346" i="8"/>
  <c r="J346" i="8"/>
  <c r="I346" i="8"/>
  <c r="H346" i="8"/>
  <c r="B346" i="8" a="1"/>
  <c r="B346" i="8" s="1"/>
  <c r="U345" i="8"/>
  <c r="H345" i="8"/>
  <c r="V345" i="8" s="1"/>
  <c r="B345" i="8" a="1"/>
  <c r="B345" i="8" s="1"/>
  <c r="T344" i="8"/>
  <c r="S344" i="8"/>
  <c r="R344" i="8"/>
  <c r="Q344" i="8"/>
  <c r="P344" i="8"/>
  <c r="O344" i="8"/>
  <c r="N344" i="8"/>
  <c r="M344" i="8"/>
  <c r="L344" i="8"/>
  <c r="K344" i="8"/>
  <c r="J344" i="8"/>
  <c r="I344" i="8"/>
  <c r="U344" i="8" s="1"/>
  <c r="B344" i="8" a="1"/>
  <c r="B344" i="8"/>
  <c r="U343" i="8"/>
  <c r="V343" i="8" s="1"/>
  <c r="H343" i="8"/>
  <c r="B343" i="8" a="1"/>
  <c r="B343" i="8"/>
  <c r="T342" i="8"/>
  <c r="S342" i="8"/>
  <c r="R342" i="8"/>
  <c r="Q342" i="8"/>
  <c r="P342" i="8"/>
  <c r="O342" i="8"/>
  <c r="N342" i="8"/>
  <c r="M342" i="8"/>
  <c r="L342" i="8"/>
  <c r="K342" i="8"/>
  <c r="J342" i="8"/>
  <c r="I342" i="8"/>
  <c r="U342" i="8" s="1"/>
  <c r="V342" i="8" s="1"/>
  <c r="H342" i="8"/>
  <c r="B342" i="8" a="1"/>
  <c r="B342" i="8"/>
  <c r="U341" i="8"/>
  <c r="H341" i="8"/>
  <c r="B341" i="8" a="1"/>
  <c r="B341" i="8" s="1"/>
  <c r="U340" i="8"/>
  <c r="H340" i="8"/>
  <c r="H339" i="8" s="1"/>
  <c r="B340" i="8" a="1"/>
  <c r="B340" i="8"/>
  <c r="T339" i="8"/>
  <c r="S339" i="8"/>
  <c r="R339" i="8"/>
  <c r="Q339" i="8"/>
  <c r="P339" i="8"/>
  <c r="O339" i="8"/>
  <c r="N339" i="8"/>
  <c r="M339" i="8"/>
  <c r="L339" i="8"/>
  <c r="K339" i="8"/>
  <c r="J339" i="8"/>
  <c r="I339" i="8"/>
  <c r="U339" i="8" s="1"/>
  <c r="V339" i="8" s="1"/>
  <c r="B339" i="8" a="1"/>
  <c r="B339" i="8"/>
  <c r="V338" i="8"/>
  <c r="U338" i="8"/>
  <c r="H338" i="8"/>
  <c r="B338" i="8" a="1"/>
  <c r="B338" i="8"/>
  <c r="U337" i="8"/>
  <c r="H337" i="8"/>
  <c r="B337" i="8" a="1"/>
  <c r="B337" i="8" s="1"/>
  <c r="T336" i="8"/>
  <c r="S336" i="8"/>
  <c r="R336" i="8"/>
  <c r="Q336" i="8"/>
  <c r="P336" i="8"/>
  <c r="O336" i="8"/>
  <c r="N336" i="8"/>
  <c r="M336" i="8"/>
  <c r="L336" i="8"/>
  <c r="K336" i="8"/>
  <c r="J336" i="8"/>
  <c r="I336" i="8"/>
  <c r="U336" i="8" s="1"/>
  <c r="V336" i="8" s="1"/>
  <c r="H336" i="8"/>
  <c r="B336" i="8" a="1"/>
  <c r="B336" i="8"/>
  <c r="R335" i="8"/>
  <c r="Q335" i="8"/>
  <c r="M335" i="8"/>
  <c r="K335" i="8"/>
  <c r="B335" i="8" a="1"/>
  <c r="B335" i="8" s="1"/>
  <c r="U334" i="8"/>
  <c r="H334" i="8"/>
  <c r="V334" i="8" s="1"/>
  <c r="B334" i="8" a="1"/>
  <c r="B334" i="8" s="1"/>
  <c r="T333" i="8"/>
  <c r="S333" i="8"/>
  <c r="R333" i="8"/>
  <c r="Q333" i="8"/>
  <c r="P333" i="8"/>
  <c r="O333" i="8"/>
  <c r="N333" i="8"/>
  <c r="M333" i="8"/>
  <c r="L333" i="8"/>
  <c r="K333" i="8"/>
  <c r="J333" i="8"/>
  <c r="I333" i="8"/>
  <c r="H333" i="8"/>
  <c r="B333" i="8" a="1"/>
  <c r="B333" i="8" s="1"/>
  <c r="U332" i="8"/>
  <c r="H332" i="8"/>
  <c r="B332" i="8" a="1"/>
  <c r="B332" i="8" s="1"/>
  <c r="T331" i="8"/>
  <c r="S331" i="8"/>
  <c r="R331" i="8"/>
  <c r="Q331" i="8"/>
  <c r="Q324" i="8" s="1"/>
  <c r="Q299" i="8" s="1"/>
  <c r="P331" i="8"/>
  <c r="O331" i="8"/>
  <c r="N331" i="8"/>
  <c r="M331" i="8"/>
  <c r="M324" i="8" s="1"/>
  <c r="L331" i="8"/>
  <c r="K331" i="8"/>
  <c r="J331" i="8"/>
  <c r="I331" i="8"/>
  <c r="I324" i="8" s="1"/>
  <c r="B331" i="8" a="1"/>
  <c r="B331" i="8"/>
  <c r="V330" i="8"/>
  <c r="U330" i="8"/>
  <c r="H330" i="8"/>
  <c r="B330" i="8" a="1"/>
  <c r="B330" i="8"/>
  <c r="V329" i="8"/>
  <c r="U329" i="8"/>
  <c r="H329" i="8"/>
  <c r="B329" i="8" a="1"/>
  <c r="B329" i="8" s="1"/>
  <c r="T328" i="8"/>
  <c r="S328" i="8"/>
  <c r="R328" i="8"/>
  <c r="Q328" i="8"/>
  <c r="P328" i="8"/>
  <c r="P324" i="8" s="1"/>
  <c r="O328" i="8"/>
  <c r="N328" i="8"/>
  <c r="M328" i="8"/>
  <c r="L328" i="8"/>
  <c r="L324" i="8" s="1"/>
  <c r="K328" i="8"/>
  <c r="J328" i="8"/>
  <c r="I328" i="8"/>
  <c r="H328" i="8"/>
  <c r="B328" i="8" a="1"/>
  <c r="B328" i="8" s="1"/>
  <c r="U327" i="8"/>
  <c r="H327" i="8"/>
  <c r="V327" i="8" s="1"/>
  <c r="B327" i="8" a="1"/>
  <c r="B327" i="8"/>
  <c r="V326" i="8"/>
  <c r="U326" i="8"/>
  <c r="H326" i="8"/>
  <c r="B326" i="8" a="1"/>
  <c r="B326" i="8"/>
  <c r="T325" i="8"/>
  <c r="S325" i="8"/>
  <c r="S324" i="8" s="1"/>
  <c r="R325" i="8"/>
  <c r="R324" i="8" s="1"/>
  <c r="Q325" i="8"/>
  <c r="P325" i="8"/>
  <c r="O325" i="8"/>
  <c r="O324" i="8" s="1"/>
  <c r="N325" i="8"/>
  <c r="N324" i="8" s="1"/>
  <c r="M325" i="8"/>
  <c r="L325" i="8"/>
  <c r="K325" i="8"/>
  <c r="K324" i="8" s="1"/>
  <c r="J325" i="8"/>
  <c r="J324" i="8" s="1"/>
  <c r="I325" i="8"/>
  <c r="B325" i="8" a="1"/>
  <c r="B325" i="8" s="1"/>
  <c r="T324" i="8"/>
  <c r="B324" i="8" a="1"/>
  <c r="B324" i="8" s="1"/>
  <c r="U323" i="8"/>
  <c r="H323" i="8"/>
  <c r="H322" i="8" s="1"/>
  <c r="B323" i="8" a="1"/>
  <c r="B323" i="8"/>
  <c r="T322" i="8"/>
  <c r="S322" i="8"/>
  <c r="R322" i="8"/>
  <c r="R314" i="8" s="1"/>
  <c r="Q322" i="8"/>
  <c r="P322" i="8"/>
  <c r="O322" i="8"/>
  <c r="N322" i="8"/>
  <c r="N314" i="8" s="1"/>
  <c r="M322" i="8"/>
  <c r="L322" i="8"/>
  <c r="K322" i="8"/>
  <c r="J322" i="8"/>
  <c r="J314" i="8" s="1"/>
  <c r="I322" i="8"/>
  <c r="B322" i="8" a="1"/>
  <c r="B322" i="8"/>
  <c r="V321" i="8"/>
  <c r="U321" i="8"/>
  <c r="H321" i="8"/>
  <c r="B321" i="8" a="1"/>
  <c r="B321" i="8" s="1"/>
  <c r="T320" i="8"/>
  <c r="S320" i="8"/>
  <c r="R320" i="8"/>
  <c r="Q320" i="8"/>
  <c r="P320" i="8"/>
  <c r="O320" i="8"/>
  <c r="N320" i="8"/>
  <c r="M320" i="8"/>
  <c r="L320" i="8"/>
  <c r="K320" i="8"/>
  <c r="J320" i="8"/>
  <c r="I320" i="8"/>
  <c r="H320" i="8"/>
  <c r="B320" i="8" a="1"/>
  <c r="B320" i="8" s="1"/>
  <c r="U319" i="8"/>
  <c r="H319" i="8"/>
  <c r="V319" i="8" s="1"/>
  <c r="B319" i="8" a="1"/>
  <c r="B319" i="8"/>
  <c r="V318" i="8"/>
  <c r="U318" i="8"/>
  <c r="H318" i="8"/>
  <c r="B318" i="8" a="1"/>
  <c r="B318" i="8"/>
  <c r="V317" i="8"/>
  <c r="U317" i="8"/>
  <c r="H317" i="8"/>
  <c r="B317" i="8" a="1"/>
  <c r="B317" i="8" s="1"/>
  <c r="U316" i="8"/>
  <c r="H316" i="8"/>
  <c r="B316" i="8" a="1"/>
  <c r="B316" i="8" s="1"/>
  <c r="T315" i="8"/>
  <c r="S315" i="8"/>
  <c r="S314" i="8" s="1"/>
  <c r="R315" i="8"/>
  <c r="Q315" i="8"/>
  <c r="Q314" i="8" s="1"/>
  <c r="P315" i="8"/>
  <c r="O315" i="8"/>
  <c r="O314" i="8" s="1"/>
  <c r="N315" i="8"/>
  <c r="M315" i="8"/>
  <c r="M314" i="8" s="1"/>
  <c r="L315" i="8"/>
  <c r="K315" i="8"/>
  <c r="K314" i="8" s="1"/>
  <c r="J315" i="8"/>
  <c r="I315" i="8"/>
  <c r="I314" i="8" s="1"/>
  <c r="B315" i="8" a="1"/>
  <c r="B315" i="8" s="1"/>
  <c r="B314" i="8" a="1"/>
  <c r="B314" i="8"/>
  <c r="V313" i="8"/>
  <c r="U313" i="8"/>
  <c r="H313" i="8"/>
  <c r="B313" i="8" a="1"/>
  <c r="B313" i="8" s="1"/>
  <c r="T312" i="8"/>
  <c r="S312" i="8"/>
  <c r="R312" i="8"/>
  <c r="Q312" i="8"/>
  <c r="P312" i="8"/>
  <c r="O312" i="8"/>
  <c r="N312" i="8"/>
  <c r="M312" i="8"/>
  <c r="L312" i="8"/>
  <c r="K312" i="8"/>
  <c r="J312" i="8"/>
  <c r="I312" i="8"/>
  <c r="U312" i="8" s="1"/>
  <c r="H312" i="8"/>
  <c r="B312" i="8" a="1"/>
  <c r="B312" i="8" s="1"/>
  <c r="U311" i="8"/>
  <c r="H311" i="8"/>
  <c r="H310" i="8" s="1"/>
  <c r="B311" i="8" a="1"/>
  <c r="B311" i="8" s="1"/>
  <c r="T310" i="8"/>
  <c r="S310" i="8"/>
  <c r="R310" i="8"/>
  <c r="Q310" i="8"/>
  <c r="P310" i="8"/>
  <c r="O310" i="8"/>
  <c r="N310" i="8"/>
  <c r="M310" i="8"/>
  <c r="L310" i="8"/>
  <c r="K310" i="8"/>
  <c r="J310" i="8"/>
  <c r="I310" i="8"/>
  <c r="U310" i="8" s="1"/>
  <c r="V310" i="8" s="1"/>
  <c r="B310" i="8" a="1"/>
  <c r="B310" i="8"/>
  <c r="V309" i="8"/>
  <c r="U309" i="8"/>
  <c r="H309" i="8"/>
  <c r="B309" i="8" a="1"/>
  <c r="B309" i="8" s="1"/>
  <c r="T308" i="8"/>
  <c r="S308" i="8"/>
  <c r="R308" i="8"/>
  <c r="Q308" i="8"/>
  <c r="P308" i="8"/>
  <c r="O308" i="8"/>
  <c r="N308" i="8"/>
  <c r="M308" i="8"/>
  <c r="L308" i="8"/>
  <c r="K308" i="8"/>
  <c r="J308" i="8"/>
  <c r="I308" i="8"/>
  <c r="U308" i="8" s="1"/>
  <c r="H308" i="8"/>
  <c r="B308" i="8" a="1"/>
  <c r="B308" i="8" s="1"/>
  <c r="U307" i="8"/>
  <c r="H307" i="8"/>
  <c r="B307" i="8" a="1"/>
  <c r="B307" i="8" s="1"/>
  <c r="V306" i="8"/>
  <c r="U306" i="8"/>
  <c r="H306" i="8"/>
  <c r="H305" i="8" s="1"/>
  <c r="B306" i="8" a="1"/>
  <c r="B306" i="8"/>
  <c r="T305" i="8"/>
  <c r="S305" i="8"/>
  <c r="R305" i="8"/>
  <c r="Q305" i="8"/>
  <c r="P305" i="8"/>
  <c r="O305" i="8"/>
  <c r="N305" i="8"/>
  <c r="M305" i="8"/>
  <c r="L305" i="8"/>
  <c r="K305" i="8"/>
  <c r="J305" i="8"/>
  <c r="I305" i="8"/>
  <c r="U305" i="8" s="1"/>
  <c r="B305" i="8" a="1"/>
  <c r="B305" i="8" s="1"/>
  <c r="U304" i="8"/>
  <c r="H304" i="8"/>
  <c r="V304" i="8" s="1"/>
  <c r="B304" i="8" a="1"/>
  <c r="B304" i="8" s="1"/>
  <c r="U303" i="8"/>
  <c r="H303" i="8"/>
  <c r="B303" i="8" a="1"/>
  <c r="B303" i="8" s="1"/>
  <c r="V302" i="8"/>
  <c r="U302" i="8"/>
  <c r="H302" i="8"/>
  <c r="H301" i="8" s="1"/>
  <c r="B302" i="8" a="1"/>
  <c r="B302" i="8"/>
  <c r="T301" i="8"/>
  <c r="S301" i="8"/>
  <c r="S300" i="8" s="1"/>
  <c r="R301" i="8"/>
  <c r="R300" i="8" s="1"/>
  <c r="Q301" i="8"/>
  <c r="Q300" i="8" s="1"/>
  <c r="P301" i="8"/>
  <c r="O301" i="8"/>
  <c r="O300" i="8" s="1"/>
  <c r="N301" i="8"/>
  <c r="N300" i="8" s="1"/>
  <c r="M301" i="8"/>
  <c r="M300" i="8" s="1"/>
  <c r="L301" i="8"/>
  <c r="K301" i="8"/>
  <c r="K300" i="8" s="1"/>
  <c r="J301" i="8"/>
  <c r="J300" i="8" s="1"/>
  <c r="I301" i="8"/>
  <c r="U301" i="8" s="1"/>
  <c r="B301" i="8" a="1"/>
  <c r="B301" i="8" s="1"/>
  <c r="T300" i="8"/>
  <c r="P300" i="8"/>
  <c r="L300" i="8"/>
  <c r="H300" i="8"/>
  <c r="B300" i="8" a="1"/>
  <c r="B300" i="8" s="1"/>
  <c r="B299" i="8" a="1"/>
  <c r="B299" i="8" s="1"/>
  <c r="B298" i="8" a="1"/>
  <c r="B298" i="8"/>
  <c r="B297" i="8" a="1"/>
  <c r="B297" i="8" s="1"/>
  <c r="U296" i="8"/>
  <c r="H296" i="8"/>
  <c r="B296" i="8" a="1"/>
  <c r="B296" i="8" s="1"/>
  <c r="T295" i="8"/>
  <c r="S295" i="8"/>
  <c r="R295" i="8"/>
  <c r="Q295" i="8"/>
  <c r="P295" i="8"/>
  <c r="O295" i="8"/>
  <c r="N295" i="8"/>
  <c r="M295" i="8"/>
  <c r="L295" i="8"/>
  <c r="K295" i="8"/>
  <c r="J295" i="8"/>
  <c r="I295" i="8"/>
  <c r="U295" i="8" s="1"/>
  <c r="B295" i="8" a="1"/>
  <c r="B295" i="8" s="1"/>
  <c r="V294" i="8"/>
  <c r="U294" i="8"/>
  <c r="H294" i="8"/>
  <c r="B294" i="8" a="1"/>
  <c r="B294" i="8"/>
  <c r="V293" i="8"/>
  <c r="U293" i="8"/>
  <c r="H293" i="8"/>
  <c r="B293" i="8" a="1"/>
  <c r="B293" i="8" s="1"/>
  <c r="T292" i="8"/>
  <c r="S292" i="8"/>
  <c r="R292" i="8"/>
  <c r="Q292" i="8"/>
  <c r="P292" i="8"/>
  <c r="O292" i="8"/>
  <c r="N292" i="8"/>
  <c r="M292" i="8"/>
  <c r="L292" i="8"/>
  <c r="K292" i="8"/>
  <c r="J292" i="8"/>
  <c r="I292" i="8"/>
  <c r="H292" i="8"/>
  <c r="B292" i="8" a="1"/>
  <c r="B292" i="8" s="1"/>
  <c r="U291" i="8"/>
  <c r="H291" i="8"/>
  <c r="H290" i="8" s="1"/>
  <c r="B291" i="8" a="1"/>
  <c r="B291" i="8" s="1"/>
  <c r="T290" i="8"/>
  <c r="S290" i="8"/>
  <c r="R290" i="8"/>
  <c r="R286" i="8" s="1"/>
  <c r="Q290" i="8"/>
  <c r="P290" i="8"/>
  <c r="O290" i="8"/>
  <c r="N290" i="8"/>
  <c r="N286" i="8" s="1"/>
  <c r="M290" i="8"/>
  <c r="L290" i="8"/>
  <c r="K290" i="8"/>
  <c r="J290" i="8"/>
  <c r="I290" i="8"/>
  <c r="U290" i="8" s="1"/>
  <c r="V290" i="8" s="1"/>
  <c r="B290" i="8" a="1"/>
  <c r="B290" i="8"/>
  <c r="V289" i="8"/>
  <c r="U289" i="8"/>
  <c r="H289" i="8"/>
  <c r="B289" i="8" a="1"/>
  <c r="B289" i="8" s="1"/>
  <c r="U288" i="8"/>
  <c r="H288" i="8"/>
  <c r="B288" i="8" a="1"/>
  <c r="B288" i="8" s="1"/>
  <c r="T287" i="8"/>
  <c r="T286" i="8" s="1"/>
  <c r="S287" i="8"/>
  <c r="S286" i="8" s="1"/>
  <c r="R287" i="8"/>
  <c r="Q287" i="8"/>
  <c r="P287" i="8"/>
  <c r="P286" i="8" s="1"/>
  <c r="O287" i="8"/>
  <c r="O286" i="8" s="1"/>
  <c r="N287" i="8"/>
  <c r="M287" i="8"/>
  <c r="L287" i="8"/>
  <c r="L286" i="8" s="1"/>
  <c r="K287" i="8"/>
  <c r="K286" i="8" s="1"/>
  <c r="J287" i="8"/>
  <c r="I287" i="8"/>
  <c r="B287" i="8" a="1"/>
  <c r="B287" i="8" s="1"/>
  <c r="J286" i="8"/>
  <c r="B286" i="8" a="1"/>
  <c r="B286" i="8"/>
  <c r="V285" i="8"/>
  <c r="U285" i="8"/>
  <c r="H285" i="8"/>
  <c r="B285" i="8" a="1"/>
  <c r="B285" i="8" s="1"/>
  <c r="T284" i="8"/>
  <c r="S284" i="8"/>
  <c r="R284" i="8"/>
  <c r="Q284" i="8"/>
  <c r="P284" i="8"/>
  <c r="O284" i="8"/>
  <c r="N284" i="8"/>
  <c r="M284" i="8"/>
  <c r="L284" i="8"/>
  <c r="K284" i="8"/>
  <c r="J284" i="8"/>
  <c r="I284" i="8"/>
  <c r="U284" i="8" s="1"/>
  <c r="H284" i="8"/>
  <c r="B284" i="8" a="1"/>
  <c r="B284" i="8" s="1"/>
  <c r="U283" i="8"/>
  <c r="H283" i="8"/>
  <c r="H282" i="8" s="1"/>
  <c r="B283" i="8" a="1"/>
  <c r="B283" i="8" s="1"/>
  <c r="T282" i="8"/>
  <c r="S282" i="8"/>
  <c r="R282" i="8"/>
  <c r="Q282" i="8"/>
  <c r="P282" i="8"/>
  <c r="O282" i="8"/>
  <c r="N282" i="8"/>
  <c r="M282" i="8"/>
  <c r="L282" i="8"/>
  <c r="K282" i="8"/>
  <c r="J282" i="8"/>
  <c r="I282" i="8"/>
  <c r="U282" i="8" s="1"/>
  <c r="V282" i="8" s="1"/>
  <c r="B282" i="8" a="1"/>
  <c r="B282" i="8"/>
  <c r="V281" i="8"/>
  <c r="U281" i="8"/>
  <c r="H281" i="8"/>
  <c r="B281" i="8" a="1"/>
  <c r="B281" i="8" s="1"/>
  <c r="U280" i="8"/>
  <c r="H280" i="8"/>
  <c r="B280" i="8" a="1"/>
  <c r="B280" i="8" s="1"/>
  <c r="T279" i="8"/>
  <c r="S279" i="8"/>
  <c r="R279" i="8"/>
  <c r="Q279" i="8"/>
  <c r="P279" i="8"/>
  <c r="O279" i="8"/>
  <c r="N279" i="8"/>
  <c r="M279" i="8"/>
  <c r="L279" i="8"/>
  <c r="K279" i="8"/>
  <c r="J279" i="8"/>
  <c r="I279" i="8"/>
  <c r="U279" i="8" s="1"/>
  <c r="B279" i="8" a="1"/>
  <c r="B279" i="8" s="1"/>
  <c r="V278" i="8"/>
  <c r="U278" i="8"/>
  <c r="H278" i="8"/>
  <c r="H277" i="8" s="1"/>
  <c r="B278" i="8" a="1"/>
  <c r="B278" i="8"/>
  <c r="T277" i="8"/>
  <c r="S277" i="8"/>
  <c r="R277" i="8"/>
  <c r="Q277" i="8"/>
  <c r="P277" i="8"/>
  <c r="O277" i="8"/>
  <c r="N277" i="8"/>
  <c r="M277" i="8"/>
  <c r="L277" i="8"/>
  <c r="K277" i="8"/>
  <c r="J277" i="8"/>
  <c r="I277" i="8"/>
  <c r="U277" i="8" s="1"/>
  <c r="B277" i="8" a="1"/>
  <c r="B277" i="8" s="1"/>
  <c r="U276" i="8"/>
  <c r="H276" i="8"/>
  <c r="V276" i="8" s="1"/>
  <c r="B276" i="8" a="1"/>
  <c r="B276" i="8" s="1"/>
  <c r="U275" i="8"/>
  <c r="H275" i="8"/>
  <c r="B275" i="8" a="1"/>
  <c r="B275" i="8" s="1"/>
  <c r="V274" i="8"/>
  <c r="U274" i="8"/>
  <c r="H274" i="8"/>
  <c r="H273" i="8" s="1"/>
  <c r="B274" i="8" a="1"/>
  <c r="B274" i="8"/>
  <c r="T273" i="8"/>
  <c r="S273" i="8"/>
  <c r="S272" i="8" s="1"/>
  <c r="R273" i="8"/>
  <c r="R272" i="8" s="1"/>
  <c r="Q273" i="8"/>
  <c r="Q272" i="8" s="1"/>
  <c r="P273" i="8"/>
  <c r="O273" i="8"/>
  <c r="O272" i="8" s="1"/>
  <c r="N273" i="8"/>
  <c r="N272" i="8" s="1"/>
  <c r="M273" i="8"/>
  <c r="M272" i="8" s="1"/>
  <c r="L273" i="8"/>
  <c r="K273" i="8"/>
  <c r="K272" i="8" s="1"/>
  <c r="J273" i="8"/>
  <c r="J272" i="8" s="1"/>
  <c r="I273" i="8"/>
  <c r="U273" i="8" s="1"/>
  <c r="B273" i="8" a="1"/>
  <c r="B273" i="8" s="1"/>
  <c r="T272" i="8"/>
  <c r="P272" i="8"/>
  <c r="L272" i="8"/>
  <c r="B272" i="8" a="1"/>
  <c r="B272" i="8" s="1"/>
  <c r="U271" i="8"/>
  <c r="H271" i="8"/>
  <c r="H270" i="8" s="1"/>
  <c r="B271" i="8" a="1"/>
  <c r="B271" i="8" s="1"/>
  <c r="T270" i="8"/>
  <c r="S270" i="8"/>
  <c r="R270" i="8"/>
  <c r="Q270" i="8"/>
  <c r="P270" i="8"/>
  <c r="O270" i="8"/>
  <c r="N270" i="8"/>
  <c r="M270" i="8"/>
  <c r="L270" i="8"/>
  <c r="K270" i="8"/>
  <c r="J270" i="8"/>
  <c r="I270" i="8"/>
  <c r="B270" i="8" a="1"/>
  <c r="B270" i="8"/>
  <c r="V269" i="8"/>
  <c r="U269" i="8"/>
  <c r="H269" i="8"/>
  <c r="B269" i="8" a="1"/>
  <c r="B269" i="8" s="1"/>
  <c r="T268" i="8"/>
  <c r="T260" i="8" s="1"/>
  <c r="T259" i="8" s="1"/>
  <c r="T258" i="8" s="1"/>
  <c r="T257" i="8" s="1"/>
  <c r="S268" i="8"/>
  <c r="R268" i="8"/>
  <c r="Q268" i="8"/>
  <c r="P268" i="8"/>
  <c r="O268" i="8"/>
  <c r="N268" i="8"/>
  <c r="M268" i="8"/>
  <c r="L268" i="8"/>
  <c r="L260" i="8" s="1"/>
  <c r="L259" i="8" s="1"/>
  <c r="L258" i="8" s="1"/>
  <c r="L257" i="8" s="1"/>
  <c r="K268" i="8"/>
  <c r="J268" i="8"/>
  <c r="I268" i="8"/>
  <c r="H268" i="8"/>
  <c r="B268" i="8" a="1"/>
  <c r="B268" i="8" s="1"/>
  <c r="U267" i="8"/>
  <c r="H267" i="8"/>
  <c r="V267" i="8" s="1"/>
  <c r="B267" i="8" a="1"/>
  <c r="B267" i="8" s="1"/>
  <c r="V266" i="8"/>
  <c r="U266" i="8"/>
  <c r="H266" i="8"/>
  <c r="H265" i="8" s="1"/>
  <c r="B266" i="8" a="1"/>
  <c r="B266" i="8"/>
  <c r="T265" i="8"/>
  <c r="S265" i="8"/>
  <c r="R265" i="8"/>
  <c r="Q265" i="8"/>
  <c r="P265" i="8"/>
  <c r="O265" i="8"/>
  <c r="N265" i="8"/>
  <c r="M265" i="8"/>
  <c r="L265" i="8"/>
  <c r="K265" i="8"/>
  <c r="J265" i="8"/>
  <c r="I265" i="8"/>
  <c r="B265" i="8" a="1"/>
  <c r="B265" i="8" s="1"/>
  <c r="U264" i="8"/>
  <c r="H264" i="8"/>
  <c r="V264" i="8" s="1"/>
  <c r="B264" i="8" a="1"/>
  <c r="B264" i="8" s="1"/>
  <c r="U263" i="8"/>
  <c r="H263" i="8"/>
  <c r="V263" i="8" s="1"/>
  <c r="B263" i="8" a="1"/>
  <c r="B263" i="8" s="1"/>
  <c r="V262" i="8"/>
  <c r="U262" i="8"/>
  <c r="H262" i="8"/>
  <c r="B262" i="8" a="1"/>
  <c r="B262" i="8"/>
  <c r="T261" i="8"/>
  <c r="S261" i="8"/>
  <c r="S260" i="8" s="1"/>
  <c r="R261" i="8"/>
  <c r="R260" i="8" s="1"/>
  <c r="Q261" i="8"/>
  <c r="Q260" i="8" s="1"/>
  <c r="P261" i="8"/>
  <c r="O261" i="8"/>
  <c r="O260" i="8" s="1"/>
  <c r="N261" i="8"/>
  <c r="N260" i="8" s="1"/>
  <c r="M261" i="8"/>
  <c r="M260" i="8" s="1"/>
  <c r="L261" i="8"/>
  <c r="K261" i="8"/>
  <c r="K260" i="8" s="1"/>
  <c r="J261" i="8"/>
  <c r="J260" i="8" s="1"/>
  <c r="J259" i="8" s="1"/>
  <c r="I261" i="8"/>
  <c r="B261" i="8" a="1"/>
  <c r="B261" i="8" s="1"/>
  <c r="P260" i="8"/>
  <c r="P259" i="8" s="1"/>
  <c r="P258" i="8" s="1"/>
  <c r="P257" i="8" s="1"/>
  <c r="B260" i="8" a="1"/>
  <c r="B260" i="8" s="1"/>
  <c r="B259" i="8" a="1"/>
  <c r="B259" i="8" s="1"/>
  <c r="J258" i="8"/>
  <c r="J257" i="8" s="1"/>
  <c r="B258" i="8" a="1"/>
  <c r="B258" i="8"/>
  <c r="B257" i="8" a="1"/>
  <c r="B257" i="8" s="1"/>
  <c r="U256" i="8"/>
  <c r="H256" i="8"/>
  <c r="V256" i="8" s="1"/>
  <c r="B256" i="8" a="1"/>
  <c r="B256" i="8" s="1"/>
  <c r="U255" i="8"/>
  <c r="H255" i="8"/>
  <c r="V255" i="8" s="1"/>
  <c r="B255" i="8" a="1"/>
  <c r="B255" i="8" s="1"/>
  <c r="V254" i="8"/>
  <c r="U254" i="8"/>
  <c r="H254" i="8"/>
  <c r="B254" i="8" a="1"/>
  <c r="B254" i="8"/>
  <c r="V253" i="8"/>
  <c r="U253" i="8"/>
  <c r="H253" i="8"/>
  <c r="B253" i="8" a="1"/>
  <c r="B253" i="8" s="1"/>
  <c r="U252" i="8"/>
  <c r="H252" i="8"/>
  <c r="V252" i="8" s="1"/>
  <c r="B252" i="8" a="1"/>
  <c r="B252" i="8" s="1"/>
  <c r="U251" i="8"/>
  <c r="H251" i="8"/>
  <c r="B251" i="8" a="1"/>
  <c r="B251" i="8" s="1"/>
  <c r="V250" i="8"/>
  <c r="U250" i="8"/>
  <c r="H250" i="8"/>
  <c r="B250" i="8" a="1"/>
  <c r="B250" i="8"/>
  <c r="V249" i="8"/>
  <c r="U249" i="8"/>
  <c r="H249" i="8"/>
  <c r="B249" i="8" a="1"/>
  <c r="B249" i="8" s="1"/>
  <c r="U248" i="8"/>
  <c r="H248" i="8"/>
  <c r="V248" i="8" s="1"/>
  <c r="B248" i="8" a="1"/>
  <c r="B248" i="8" s="1"/>
  <c r="U247" i="8"/>
  <c r="H247" i="8"/>
  <c r="B247" i="8" a="1"/>
  <c r="B247" i="8" s="1"/>
  <c r="V246" i="8"/>
  <c r="U246" i="8"/>
  <c r="H246" i="8"/>
  <c r="B246" i="8" a="1"/>
  <c r="B246" i="8"/>
  <c r="V245" i="8"/>
  <c r="U245" i="8"/>
  <c r="H245" i="8"/>
  <c r="B245" i="8" a="1"/>
  <c r="B245" i="8" s="1"/>
  <c r="T244" i="8"/>
  <c r="T240" i="8" s="1"/>
  <c r="S244" i="8"/>
  <c r="R244" i="8"/>
  <c r="Q244" i="8"/>
  <c r="P244" i="8"/>
  <c r="O244" i="8"/>
  <c r="N244" i="8"/>
  <c r="M244" i="8"/>
  <c r="L244" i="8"/>
  <c r="L240" i="8" s="1"/>
  <c r="K244" i="8"/>
  <c r="J244" i="8"/>
  <c r="I244" i="8"/>
  <c r="H244" i="8"/>
  <c r="B244" i="8" a="1"/>
  <c r="B244" i="8" s="1"/>
  <c r="U243" i="8"/>
  <c r="H243" i="8"/>
  <c r="V243" i="8" s="1"/>
  <c r="B243" i="8" a="1"/>
  <c r="B243" i="8" s="1"/>
  <c r="V242" i="8"/>
  <c r="U242" i="8"/>
  <c r="H242" i="8"/>
  <c r="H241" i="8" s="1"/>
  <c r="B242" i="8" a="1"/>
  <c r="B242" i="8"/>
  <c r="T241" i="8"/>
  <c r="S241" i="8"/>
  <c r="S240" i="8" s="1"/>
  <c r="R241" i="8"/>
  <c r="R240" i="8" s="1"/>
  <c r="Q241" i="8"/>
  <c r="Q240" i="8" s="1"/>
  <c r="P241" i="8"/>
  <c r="O241" i="8"/>
  <c r="O240" i="8" s="1"/>
  <c r="N241" i="8"/>
  <c r="N240" i="8" s="1"/>
  <c r="M241" i="8"/>
  <c r="M240" i="8" s="1"/>
  <c r="L241" i="8"/>
  <c r="K241" i="8"/>
  <c r="K240" i="8" s="1"/>
  <c r="J241" i="8"/>
  <c r="J240" i="8" s="1"/>
  <c r="I241" i="8"/>
  <c r="B241" i="8" a="1"/>
  <c r="B241" i="8" s="1"/>
  <c r="P240" i="8"/>
  <c r="B240" i="8" a="1"/>
  <c r="B240" i="8" s="1"/>
  <c r="U239" i="8"/>
  <c r="H239" i="8"/>
  <c r="H238" i="8" s="1"/>
  <c r="B239" i="8" a="1"/>
  <c r="B239" i="8" s="1"/>
  <c r="T238" i="8"/>
  <c r="S238" i="8"/>
  <c r="R238" i="8"/>
  <c r="Q238" i="8"/>
  <c r="P238" i="8"/>
  <c r="O238" i="8"/>
  <c r="N238" i="8"/>
  <c r="M238" i="8"/>
  <c r="L238" i="8"/>
  <c r="K238" i="8"/>
  <c r="J238" i="8"/>
  <c r="I238" i="8"/>
  <c r="U238" i="8" s="1"/>
  <c r="V238" i="8" s="1"/>
  <c r="B238" i="8" a="1"/>
  <c r="B238" i="8"/>
  <c r="V237" i="8"/>
  <c r="U237" i="8"/>
  <c r="H237" i="8"/>
  <c r="B237" i="8" a="1"/>
  <c r="B237" i="8" s="1"/>
  <c r="U236" i="8"/>
  <c r="H236" i="8"/>
  <c r="V236" i="8" s="1"/>
  <c r="B236" i="8" a="1"/>
  <c r="B236" i="8" s="1"/>
  <c r="U235" i="8"/>
  <c r="H235" i="8"/>
  <c r="B235" i="8" a="1"/>
  <c r="B235" i="8" s="1"/>
  <c r="V234" i="8"/>
  <c r="U234" i="8"/>
  <c r="H234" i="8"/>
  <c r="B234" i="8" a="1"/>
  <c r="B234" i="8"/>
  <c r="V233" i="8"/>
  <c r="U233" i="8"/>
  <c r="H233" i="8"/>
  <c r="B233" i="8" a="1"/>
  <c r="B233" i="8" s="1"/>
  <c r="U232" i="8"/>
  <c r="H232" i="8"/>
  <c r="V232" i="8" s="1"/>
  <c r="B232" i="8" a="1"/>
  <c r="B232" i="8" s="1"/>
  <c r="U231" i="8"/>
  <c r="H231" i="8"/>
  <c r="B231" i="8" a="1"/>
  <c r="B231" i="8" s="1"/>
  <c r="V230" i="8"/>
  <c r="U230" i="8"/>
  <c r="H230" i="8"/>
  <c r="B230" i="8" a="1"/>
  <c r="B230" i="8"/>
  <c r="V229" i="8"/>
  <c r="U229" i="8"/>
  <c r="H229" i="8"/>
  <c r="B229" i="8" a="1"/>
  <c r="B229" i="8" s="1"/>
  <c r="U228" i="8"/>
  <c r="H228" i="8"/>
  <c r="B228" i="8" a="1"/>
  <c r="B228" i="8" s="1"/>
  <c r="T227" i="8"/>
  <c r="T226" i="8" s="1"/>
  <c r="S227" i="8"/>
  <c r="S226" i="8" s="1"/>
  <c r="R227" i="8"/>
  <c r="Q227" i="8"/>
  <c r="Q226" i="8" s="1"/>
  <c r="P227" i="8"/>
  <c r="P226" i="8" s="1"/>
  <c r="O227" i="8"/>
  <c r="O226" i="8" s="1"/>
  <c r="N227" i="8"/>
  <c r="M227" i="8"/>
  <c r="M226" i="8" s="1"/>
  <c r="L227" i="8"/>
  <c r="L226" i="8" s="1"/>
  <c r="K227" i="8"/>
  <c r="K226" i="8" s="1"/>
  <c r="J227" i="8"/>
  <c r="I227" i="8"/>
  <c r="I226" i="8" s="1"/>
  <c r="B227" i="8" a="1"/>
  <c r="B227" i="8" s="1"/>
  <c r="R226" i="8"/>
  <c r="N226" i="8"/>
  <c r="J226" i="8"/>
  <c r="B226" i="8" a="1"/>
  <c r="B226" i="8"/>
  <c r="V225" i="8"/>
  <c r="U225" i="8"/>
  <c r="H225" i="8"/>
  <c r="B225" i="8" a="1"/>
  <c r="B225" i="8" s="1"/>
  <c r="U224" i="8"/>
  <c r="H224" i="8"/>
  <c r="B224" i="8" a="1"/>
  <c r="B224" i="8" s="1"/>
  <c r="T223" i="8"/>
  <c r="S223" i="8"/>
  <c r="R223" i="8"/>
  <c r="Q223" i="8"/>
  <c r="P223" i="8"/>
  <c r="O223" i="8"/>
  <c r="N223" i="8"/>
  <c r="M223" i="8"/>
  <c r="L223" i="8"/>
  <c r="K223" i="8"/>
  <c r="J223" i="8"/>
  <c r="I223" i="8"/>
  <c r="U223" i="8" s="1"/>
  <c r="B223" i="8" a="1"/>
  <c r="B223" i="8" s="1"/>
  <c r="V222" i="8"/>
  <c r="U222" i="8"/>
  <c r="H222" i="8"/>
  <c r="H221" i="8" s="1"/>
  <c r="B222" i="8" a="1"/>
  <c r="B222" i="8"/>
  <c r="T221" i="8"/>
  <c r="S221" i="8"/>
  <c r="S220" i="8" s="1"/>
  <c r="R221" i="8"/>
  <c r="R220" i="8" s="1"/>
  <c r="Q221" i="8"/>
  <c r="Q220" i="8" s="1"/>
  <c r="P221" i="8"/>
  <c r="O221" i="8"/>
  <c r="O220" i="8" s="1"/>
  <c r="N221" i="8"/>
  <c r="N220" i="8" s="1"/>
  <c r="M221" i="8"/>
  <c r="M220" i="8" s="1"/>
  <c r="L221" i="8"/>
  <c r="K221" i="8"/>
  <c r="K220" i="8" s="1"/>
  <c r="J221" i="8"/>
  <c r="J220" i="8" s="1"/>
  <c r="I221" i="8"/>
  <c r="U221" i="8" s="1"/>
  <c r="B221" i="8" a="1"/>
  <c r="B221" i="8" s="1"/>
  <c r="T220" i="8"/>
  <c r="P220" i="8"/>
  <c r="L220" i="8"/>
  <c r="B220" i="8" a="1"/>
  <c r="B220" i="8" s="1"/>
  <c r="U219" i="8"/>
  <c r="H219" i="8"/>
  <c r="V219" i="8" s="1"/>
  <c r="B219" i="8" a="1"/>
  <c r="B219" i="8" s="1"/>
  <c r="V218" i="8"/>
  <c r="U218" i="8"/>
  <c r="H218" i="8"/>
  <c r="B218" i="8" a="1"/>
  <c r="B218" i="8"/>
  <c r="V217" i="8"/>
  <c r="U217" i="8"/>
  <c r="H217" i="8"/>
  <c r="B217" i="8" a="1"/>
  <c r="B217" i="8" s="1"/>
  <c r="U216" i="8"/>
  <c r="H216" i="8"/>
  <c r="V216" i="8" s="1"/>
  <c r="B216" i="8" a="1"/>
  <c r="B216" i="8" s="1"/>
  <c r="U215" i="8"/>
  <c r="H215" i="8"/>
  <c r="V215" i="8" s="1"/>
  <c r="B215" i="8" a="1"/>
  <c r="B215" i="8" s="1"/>
  <c r="V214" i="8"/>
  <c r="U214" i="8"/>
  <c r="H214" i="8"/>
  <c r="B214" i="8" a="1"/>
  <c r="B214" i="8"/>
  <c r="V213" i="8"/>
  <c r="U213" i="8"/>
  <c r="H213" i="8"/>
  <c r="B213" i="8" a="1"/>
  <c r="B213" i="8" s="1"/>
  <c r="U212" i="8"/>
  <c r="H212" i="8"/>
  <c r="V212" i="8" s="1"/>
  <c r="B212" i="8" a="1"/>
  <c r="B212" i="8" s="1"/>
  <c r="U211" i="8"/>
  <c r="H211" i="8"/>
  <c r="B211" i="8" a="1"/>
  <c r="B211" i="8" s="1"/>
  <c r="V210" i="8"/>
  <c r="U210" i="8"/>
  <c r="H210" i="8"/>
  <c r="B210" i="8" a="1"/>
  <c r="B210" i="8"/>
  <c r="V209" i="8"/>
  <c r="U209" i="8"/>
  <c r="H209" i="8"/>
  <c r="B209" i="8" a="1"/>
  <c r="B209" i="8" s="1"/>
  <c r="T208" i="8"/>
  <c r="S208" i="8"/>
  <c r="R208" i="8"/>
  <c r="Q208" i="8"/>
  <c r="P208" i="8"/>
  <c r="O208" i="8"/>
  <c r="N208" i="8"/>
  <c r="M208" i="8"/>
  <c r="L208" i="8"/>
  <c r="K208" i="8"/>
  <c r="J208" i="8"/>
  <c r="I208" i="8"/>
  <c r="U208" i="8" s="1"/>
  <c r="B208" i="8" a="1"/>
  <c r="B208" i="8" s="1"/>
  <c r="U207" i="8"/>
  <c r="H207" i="8"/>
  <c r="V207" i="8" s="1"/>
  <c r="B207" i="8" a="1"/>
  <c r="B207" i="8" s="1"/>
  <c r="V206" i="8"/>
  <c r="U206" i="8"/>
  <c r="H206" i="8"/>
  <c r="B206" i="8" a="1"/>
  <c r="B206" i="8"/>
  <c r="V205" i="8"/>
  <c r="U205" i="8"/>
  <c r="H205" i="8"/>
  <c r="B205" i="8" a="1"/>
  <c r="B205" i="8" s="1"/>
  <c r="U204" i="8"/>
  <c r="H204" i="8"/>
  <c r="V204" i="8" s="1"/>
  <c r="B204" i="8" a="1"/>
  <c r="B204" i="8" s="1"/>
  <c r="U203" i="8"/>
  <c r="H203" i="8"/>
  <c r="V203" i="8" s="1"/>
  <c r="B203" i="8" a="1"/>
  <c r="B203" i="8" s="1"/>
  <c r="V202" i="8"/>
  <c r="U202" i="8"/>
  <c r="H202" i="8"/>
  <c r="B202" i="8" a="1"/>
  <c r="B202" i="8"/>
  <c r="V201" i="8"/>
  <c r="U201" i="8"/>
  <c r="H201" i="8"/>
  <c r="B201" i="8" a="1"/>
  <c r="B201" i="8" s="1"/>
  <c r="U200" i="8"/>
  <c r="H200" i="8"/>
  <c r="B200" i="8" a="1"/>
  <c r="B200" i="8" s="1"/>
  <c r="T199" i="8"/>
  <c r="T198" i="8" s="1"/>
  <c r="S199" i="8"/>
  <c r="S198" i="8" s="1"/>
  <c r="S197" i="8" s="1"/>
  <c r="R199" i="8"/>
  <c r="Q199" i="8"/>
  <c r="Q198" i="8" s="1"/>
  <c r="P199" i="8"/>
  <c r="P198" i="8" s="1"/>
  <c r="O199" i="8"/>
  <c r="O198" i="8" s="1"/>
  <c r="O197" i="8" s="1"/>
  <c r="N199" i="8"/>
  <c r="M199" i="8"/>
  <c r="M198" i="8" s="1"/>
  <c r="L199" i="8"/>
  <c r="L198" i="8" s="1"/>
  <c r="K199" i="8"/>
  <c r="K198" i="8" s="1"/>
  <c r="J199" i="8"/>
  <c r="I199" i="8"/>
  <c r="I198" i="8" s="1"/>
  <c r="B199" i="8" a="1"/>
  <c r="B199" i="8" s="1"/>
  <c r="R198" i="8"/>
  <c r="R197" i="8" s="1"/>
  <c r="R153" i="8" s="1"/>
  <c r="N198" i="8"/>
  <c r="J198" i="8"/>
  <c r="B198" i="8" a="1"/>
  <c r="B198" i="8"/>
  <c r="K197" i="8"/>
  <c r="B197" i="8" a="1"/>
  <c r="B197" i="8" s="1"/>
  <c r="U196" i="8"/>
  <c r="H196" i="8"/>
  <c r="V196" i="8" s="1"/>
  <c r="B196" i="8" a="1"/>
  <c r="B196" i="8" s="1"/>
  <c r="U195" i="8"/>
  <c r="H195" i="8"/>
  <c r="B195" i="8" a="1"/>
  <c r="B195" i="8" s="1"/>
  <c r="V194" i="8"/>
  <c r="U194" i="8"/>
  <c r="H194" i="8"/>
  <c r="H193" i="8" s="1"/>
  <c r="B194" i="8" a="1"/>
  <c r="B194" i="8"/>
  <c r="T193" i="8"/>
  <c r="S193" i="8"/>
  <c r="S192" i="8" s="1"/>
  <c r="R193" i="8"/>
  <c r="R192" i="8" s="1"/>
  <c r="Q193" i="8"/>
  <c r="Q192" i="8" s="1"/>
  <c r="P193" i="8"/>
  <c r="O193" i="8"/>
  <c r="O192" i="8" s="1"/>
  <c r="N193" i="8"/>
  <c r="N192" i="8" s="1"/>
  <c r="M193" i="8"/>
  <c r="M192" i="8" s="1"/>
  <c r="M154" i="8" s="1"/>
  <c r="L193" i="8"/>
  <c r="K193" i="8"/>
  <c r="K192" i="8" s="1"/>
  <c r="J193" i="8"/>
  <c r="J192" i="8" s="1"/>
  <c r="I193" i="8"/>
  <c r="U193" i="8" s="1"/>
  <c r="B193" i="8" a="1"/>
  <c r="B193" i="8" s="1"/>
  <c r="T192" i="8"/>
  <c r="P192" i="8"/>
  <c r="L192" i="8"/>
  <c r="H192" i="8"/>
  <c r="B192" i="8" a="1"/>
  <c r="B192" i="8" s="1"/>
  <c r="U191" i="8"/>
  <c r="H191" i="8"/>
  <c r="V191" i="8" s="1"/>
  <c r="B191" i="8" a="1"/>
  <c r="B191" i="8" s="1"/>
  <c r="V190" i="8"/>
  <c r="U190" i="8"/>
  <c r="H190" i="8"/>
  <c r="B190" i="8" a="1"/>
  <c r="B190" i="8"/>
  <c r="V189" i="8"/>
  <c r="U189" i="8"/>
  <c r="H189" i="8"/>
  <c r="B189" i="8" a="1"/>
  <c r="B189" i="8" s="1"/>
  <c r="T188" i="8"/>
  <c r="S188" i="8"/>
  <c r="R188" i="8"/>
  <c r="Q188" i="8"/>
  <c r="P188" i="8"/>
  <c r="O188" i="8"/>
  <c r="N188" i="8"/>
  <c r="M188" i="8"/>
  <c r="L188" i="8"/>
  <c r="K188" i="8"/>
  <c r="J188" i="8"/>
  <c r="I188" i="8"/>
  <c r="U188" i="8" s="1"/>
  <c r="H188" i="8"/>
  <c r="B188" i="8" a="1"/>
  <c r="B188" i="8" s="1"/>
  <c r="U187" i="8"/>
  <c r="H187" i="8"/>
  <c r="H186" i="8" s="1"/>
  <c r="B187" i="8" a="1"/>
  <c r="B187" i="8" s="1"/>
  <c r="T186" i="8"/>
  <c r="S186" i="8"/>
  <c r="R186" i="8"/>
  <c r="Q186" i="8"/>
  <c r="P186" i="8"/>
  <c r="O186" i="8"/>
  <c r="N186" i="8"/>
  <c r="M186" i="8"/>
  <c r="L186" i="8"/>
  <c r="K186" i="8"/>
  <c r="J186" i="8"/>
  <c r="I186" i="8"/>
  <c r="U186" i="8" s="1"/>
  <c r="V186" i="8" s="1"/>
  <c r="B186" i="8" a="1"/>
  <c r="B186" i="8"/>
  <c r="V185" i="8"/>
  <c r="U185" i="8"/>
  <c r="H185" i="8"/>
  <c r="B185" i="8" a="1"/>
  <c r="B185" i="8" s="1"/>
  <c r="T184" i="8"/>
  <c r="S184" i="8"/>
  <c r="R184" i="8"/>
  <c r="Q184" i="8"/>
  <c r="P184" i="8"/>
  <c r="O184" i="8"/>
  <c r="N184" i="8"/>
  <c r="M184" i="8"/>
  <c r="L184" i="8"/>
  <c r="K184" i="8"/>
  <c r="J184" i="8"/>
  <c r="I184" i="8"/>
  <c r="U184" i="8" s="1"/>
  <c r="H184" i="8"/>
  <c r="B184" i="8" a="1"/>
  <c r="B184" i="8" s="1"/>
  <c r="U183" i="8"/>
  <c r="H183" i="8"/>
  <c r="B183" i="8" a="1"/>
  <c r="B183" i="8" s="1"/>
  <c r="U182" i="8"/>
  <c r="V182" i="8" s="1"/>
  <c r="H182" i="8"/>
  <c r="B182" i="8" a="1"/>
  <c r="B182" i="8"/>
  <c r="V181" i="8"/>
  <c r="U181" i="8"/>
  <c r="H181" i="8"/>
  <c r="B181" i="8" a="1"/>
  <c r="B181" i="8"/>
  <c r="T180" i="8"/>
  <c r="S180" i="8"/>
  <c r="R180" i="8"/>
  <c r="Q180" i="8"/>
  <c r="P180" i="8"/>
  <c r="O180" i="8"/>
  <c r="N180" i="8"/>
  <c r="M180" i="8"/>
  <c r="L180" i="8"/>
  <c r="K180" i="8"/>
  <c r="J180" i="8"/>
  <c r="I180" i="8"/>
  <c r="U180" i="8" s="1"/>
  <c r="H180" i="8"/>
  <c r="B180" i="8" a="1"/>
  <c r="B180" i="8" s="1"/>
  <c r="U179" i="8"/>
  <c r="H179" i="8"/>
  <c r="V179" i="8" s="1"/>
  <c r="B179" i="8" a="1"/>
  <c r="B179" i="8" s="1"/>
  <c r="U178" i="8"/>
  <c r="V178" i="8" s="1"/>
  <c r="H178" i="8"/>
  <c r="B178" i="8" a="1"/>
  <c r="B178" i="8"/>
  <c r="V177" i="8"/>
  <c r="U177" i="8"/>
  <c r="H177" i="8"/>
  <c r="B177" i="8" a="1"/>
  <c r="B177" i="8"/>
  <c r="T176" i="8"/>
  <c r="S176" i="8"/>
  <c r="R176" i="8"/>
  <c r="Q176" i="8"/>
  <c r="P176" i="8"/>
  <c r="O176" i="8"/>
  <c r="N176" i="8"/>
  <c r="M176" i="8"/>
  <c r="L176" i="8"/>
  <c r="K176" i="8"/>
  <c r="J176" i="8"/>
  <c r="I176" i="8"/>
  <c r="H176" i="8"/>
  <c r="B176" i="8" a="1"/>
  <c r="B176" i="8" s="1"/>
  <c r="U175" i="8"/>
  <c r="H175" i="8"/>
  <c r="V175" i="8" s="1"/>
  <c r="B175" i="8" a="1"/>
  <c r="B175" i="8" s="1"/>
  <c r="V174" i="8"/>
  <c r="U174" i="8"/>
  <c r="H174" i="8"/>
  <c r="B174" i="8" a="1"/>
  <c r="B174" i="8"/>
  <c r="V173" i="8"/>
  <c r="U173" i="8"/>
  <c r="H173" i="8"/>
  <c r="B173" i="8" a="1"/>
  <c r="B173" i="8" s="1"/>
  <c r="T172" i="8"/>
  <c r="S172" i="8"/>
  <c r="R172" i="8"/>
  <c r="Q172" i="8"/>
  <c r="P172" i="8"/>
  <c r="O172" i="8"/>
  <c r="N172" i="8"/>
  <c r="M172" i="8"/>
  <c r="L172" i="8"/>
  <c r="K172" i="8"/>
  <c r="J172" i="8"/>
  <c r="I172" i="8"/>
  <c r="H172" i="8"/>
  <c r="B172" i="8" a="1"/>
  <c r="B172" i="8" s="1"/>
  <c r="U171" i="8"/>
  <c r="H171" i="8"/>
  <c r="B171" i="8" a="1"/>
  <c r="B171" i="8" s="1"/>
  <c r="V170" i="8"/>
  <c r="U170" i="8"/>
  <c r="H170" i="8"/>
  <c r="B170" i="8" a="1"/>
  <c r="B170" i="8"/>
  <c r="V169" i="8"/>
  <c r="U169" i="8"/>
  <c r="H169" i="8"/>
  <c r="B169" i="8" a="1"/>
  <c r="B169" i="8" s="1"/>
  <c r="T168" i="8"/>
  <c r="S168" i="8"/>
  <c r="R168" i="8"/>
  <c r="Q168" i="8"/>
  <c r="P168" i="8"/>
  <c r="O168" i="8"/>
  <c r="N168" i="8"/>
  <c r="M168" i="8"/>
  <c r="L168" i="8"/>
  <c r="K168" i="8"/>
  <c r="J168" i="8"/>
  <c r="I168" i="8"/>
  <c r="H168" i="8"/>
  <c r="B168" i="8" a="1"/>
  <c r="B168" i="8" s="1"/>
  <c r="U167" i="8"/>
  <c r="H167" i="8"/>
  <c r="B167" i="8" a="1"/>
  <c r="B167" i="8" s="1"/>
  <c r="U166" i="8"/>
  <c r="V166" i="8" s="1"/>
  <c r="H166" i="8"/>
  <c r="B166" i="8" a="1"/>
  <c r="B166" i="8"/>
  <c r="V165" i="8"/>
  <c r="U165" i="8"/>
  <c r="H165" i="8"/>
  <c r="B165" i="8" a="1"/>
  <c r="B165" i="8"/>
  <c r="T164" i="8"/>
  <c r="S164" i="8"/>
  <c r="R164" i="8"/>
  <c r="Q164" i="8"/>
  <c r="P164" i="8"/>
  <c r="O164" i="8"/>
  <c r="N164" i="8"/>
  <c r="M164" i="8"/>
  <c r="L164" i="8"/>
  <c r="K164" i="8"/>
  <c r="J164" i="8"/>
  <c r="I164" i="8"/>
  <c r="U164" i="8" s="1"/>
  <c r="H164" i="8"/>
  <c r="B164" i="8" a="1"/>
  <c r="B164" i="8" s="1"/>
  <c r="U163" i="8"/>
  <c r="H163" i="8"/>
  <c r="V163" i="8" s="1"/>
  <c r="B163" i="8" a="1"/>
  <c r="B163" i="8" s="1"/>
  <c r="U162" i="8"/>
  <c r="V162" i="8" s="1"/>
  <c r="H162" i="8"/>
  <c r="B162" i="8" a="1"/>
  <c r="B162" i="8"/>
  <c r="V161" i="8"/>
  <c r="U161" i="8"/>
  <c r="H161" i="8"/>
  <c r="B161" i="8" a="1"/>
  <c r="B161" i="8"/>
  <c r="T160" i="8"/>
  <c r="S160" i="8"/>
  <c r="R160" i="8"/>
  <c r="Q160" i="8"/>
  <c r="P160" i="8"/>
  <c r="P155" i="8" s="1"/>
  <c r="P154" i="8" s="1"/>
  <c r="O160" i="8"/>
  <c r="N160" i="8"/>
  <c r="M160" i="8"/>
  <c r="L160" i="8"/>
  <c r="K160" i="8"/>
  <c r="J160" i="8"/>
  <c r="I160" i="8"/>
  <c r="H160" i="8"/>
  <c r="B160" i="8" a="1"/>
  <c r="B160" i="8" s="1"/>
  <c r="U159" i="8"/>
  <c r="H159" i="8"/>
  <c r="V159" i="8" s="1"/>
  <c r="B159" i="8" a="1"/>
  <c r="B159" i="8" s="1"/>
  <c r="V158" i="8"/>
  <c r="U158" i="8"/>
  <c r="H158" i="8"/>
  <c r="B158" i="8" a="1"/>
  <c r="B158" i="8"/>
  <c r="V157" i="8"/>
  <c r="U157" i="8"/>
  <c r="H157" i="8"/>
  <c r="B157" i="8" a="1"/>
  <c r="B157" i="8" s="1"/>
  <c r="T156" i="8"/>
  <c r="S156" i="8"/>
  <c r="S155" i="8" s="1"/>
  <c r="S154" i="8" s="1"/>
  <c r="S153" i="8" s="1"/>
  <c r="S152" i="8" s="1"/>
  <c r="R156" i="8"/>
  <c r="R155" i="8" s="1"/>
  <c r="Q156" i="8"/>
  <c r="P156" i="8"/>
  <c r="O156" i="8"/>
  <c r="O155" i="8" s="1"/>
  <c r="O154" i="8" s="1"/>
  <c r="O153" i="8" s="1"/>
  <c r="O152" i="8" s="1"/>
  <c r="N156" i="8"/>
  <c r="N155" i="8" s="1"/>
  <c r="M156" i="8"/>
  <c r="L156" i="8"/>
  <c r="K156" i="8"/>
  <c r="K155" i="8" s="1"/>
  <c r="K154" i="8" s="1"/>
  <c r="J156" i="8"/>
  <c r="J155" i="8" s="1"/>
  <c r="I156" i="8"/>
  <c r="H156" i="8"/>
  <c r="B156" i="8" a="1"/>
  <c r="B156" i="8" s="1"/>
  <c r="Q155" i="8"/>
  <c r="Q154" i="8" s="1"/>
  <c r="M155" i="8"/>
  <c r="I155" i="8"/>
  <c r="H155" i="8"/>
  <c r="B155" i="8" a="1"/>
  <c r="B155" i="8" s="1"/>
  <c r="R154" i="8"/>
  <c r="N154" i="8"/>
  <c r="J154" i="8"/>
  <c r="B154" i="8" a="1"/>
  <c r="B154" i="8"/>
  <c r="K153" i="8"/>
  <c r="K152" i="8" s="1"/>
  <c r="B153" i="8" a="1"/>
  <c r="B153" i="8"/>
  <c r="R152" i="8"/>
  <c r="B152" i="8" a="1"/>
  <c r="B152" i="8" s="1"/>
  <c r="U151" i="8"/>
  <c r="H151" i="8"/>
  <c r="V151" i="8" s="1"/>
  <c r="B151" i="8" a="1"/>
  <c r="B151" i="8" s="1"/>
  <c r="T150" i="8"/>
  <c r="S150" i="8"/>
  <c r="R150" i="8"/>
  <c r="Q150" i="8"/>
  <c r="P150" i="8"/>
  <c r="O150" i="8"/>
  <c r="N150" i="8"/>
  <c r="M150" i="8"/>
  <c r="L150" i="8"/>
  <c r="K150" i="8"/>
  <c r="J150" i="8"/>
  <c r="I150" i="8"/>
  <c r="U150" i="8" s="1"/>
  <c r="H150" i="8"/>
  <c r="B150" i="8" a="1"/>
  <c r="B150" i="8"/>
  <c r="U149" i="8"/>
  <c r="V149" i="8" s="1"/>
  <c r="H149" i="8"/>
  <c r="B149" i="8" a="1"/>
  <c r="B149" i="8" s="1"/>
  <c r="T148" i="8"/>
  <c r="S148" i="8"/>
  <c r="R148" i="8"/>
  <c r="Q148" i="8"/>
  <c r="P148" i="8"/>
  <c r="P139" i="8" s="1"/>
  <c r="P138" i="8" s="1"/>
  <c r="P137" i="8" s="1"/>
  <c r="O148" i="8"/>
  <c r="N148" i="8"/>
  <c r="M148" i="8"/>
  <c r="L148" i="8"/>
  <c r="K148" i="8"/>
  <c r="J148" i="8"/>
  <c r="I148" i="8"/>
  <c r="H148" i="8"/>
  <c r="B148" i="8" a="1"/>
  <c r="B148" i="8" s="1"/>
  <c r="U147" i="8"/>
  <c r="H147" i="8"/>
  <c r="V147" i="8" s="1"/>
  <c r="B147" i="8" a="1"/>
  <c r="B147" i="8" s="1"/>
  <c r="U146" i="8"/>
  <c r="H146" i="8"/>
  <c r="B146" i="8" a="1"/>
  <c r="B146" i="8"/>
  <c r="T145" i="8"/>
  <c r="S145" i="8"/>
  <c r="R145" i="8"/>
  <c r="Q145" i="8"/>
  <c r="Q139" i="8" s="1"/>
  <c r="Q138" i="8" s="1"/>
  <c r="Q137" i="8" s="1"/>
  <c r="Q136" i="8" s="1"/>
  <c r="P145" i="8"/>
  <c r="O145" i="8"/>
  <c r="N145" i="8"/>
  <c r="M145" i="8"/>
  <c r="L145" i="8"/>
  <c r="K145" i="8"/>
  <c r="J145" i="8"/>
  <c r="I145" i="8"/>
  <c r="U145" i="8" s="1"/>
  <c r="B145" i="8" a="1"/>
  <c r="B145" i="8" s="1"/>
  <c r="V144" i="8"/>
  <c r="U144" i="8"/>
  <c r="H144" i="8"/>
  <c r="B144" i="8" a="1"/>
  <c r="B144" i="8"/>
  <c r="T143" i="8"/>
  <c r="T139" i="8" s="1"/>
  <c r="T138" i="8" s="1"/>
  <c r="T137" i="8" s="1"/>
  <c r="T136" i="8" s="1"/>
  <c r="S143" i="8"/>
  <c r="R143" i="8"/>
  <c r="Q143" i="8"/>
  <c r="P143" i="8"/>
  <c r="O143" i="8"/>
  <c r="N143" i="8"/>
  <c r="M143" i="8"/>
  <c r="L143" i="8"/>
  <c r="K143" i="8"/>
  <c r="J143" i="8"/>
  <c r="I143" i="8"/>
  <c r="H143" i="8"/>
  <c r="B143" i="8" a="1"/>
  <c r="B143" i="8" s="1"/>
  <c r="U142" i="8"/>
  <c r="V142" i="8" s="1"/>
  <c r="H142" i="8"/>
  <c r="H140" i="8" s="1"/>
  <c r="B142" i="8" a="1"/>
  <c r="B142" i="8"/>
  <c r="V141" i="8"/>
  <c r="U141" i="8"/>
  <c r="H141" i="8"/>
  <c r="B141" i="8" a="1"/>
  <c r="B141" i="8"/>
  <c r="T140" i="8"/>
  <c r="S140" i="8"/>
  <c r="R140" i="8"/>
  <c r="R139" i="8" s="1"/>
  <c r="Q140" i="8"/>
  <c r="P140" i="8"/>
  <c r="O140" i="8"/>
  <c r="O139" i="8" s="1"/>
  <c r="O138" i="8" s="1"/>
  <c r="O137" i="8" s="1"/>
  <c r="O136" i="8" s="1"/>
  <c r="N140" i="8"/>
  <c r="N139" i="8" s="1"/>
  <c r="N138" i="8" s="1"/>
  <c r="N137" i="8" s="1"/>
  <c r="N136" i="8" s="1"/>
  <c r="M140" i="8"/>
  <c r="L140" i="8"/>
  <c r="K140" i="8"/>
  <c r="K139" i="8" s="1"/>
  <c r="K138" i="8" s="1"/>
  <c r="K137" i="8" s="1"/>
  <c r="K136" i="8" s="1"/>
  <c r="J140" i="8"/>
  <c r="J139" i="8" s="1"/>
  <c r="J138" i="8" s="1"/>
  <c r="I140" i="8"/>
  <c r="B140" i="8" a="1"/>
  <c r="B140" i="8"/>
  <c r="S139" i="8"/>
  <c r="S138" i="8" s="1"/>
  <c r="S137" i="8" s="1"/>
  <c r="S136" i="8" s="1"/>
  <c r="L139" i="8"/>
  <c r="L138" i="8" s="1"/>
  <c r="L137" i="8" s="1"/>
  <c r="L136" i="8" s="1"/>
  <c r="B139" i="8" a="1"/>
  <c r="B139" i="8" s="1"/>
  <c r="R138" i="8"/>
  <c r="R137" i="8" s="1"/>
  <c r="R136" i="8" s="1"/>
  <c r="B138" i="8" a="1"/>
  <c r="B138" i="8"/>
  <c r="J137" i="8"/>
  <c r="J136" i="8" s="1"/>
  <c r="B137" i="8" a="1"/>
  <c r="B137" i="8"/>
  <c r="P136" i="8"/>
  <c r="B136" i="8" a="1"/>
  <c r="B136" i="8"/>
  <c r="B135" i="8" a="1"/>
  <c r="B135" i="8" s="1"/>
  <c r="B134" i="8" a="1"/>
  <c r="B134" i="8"/>
  <c r="U133" i="8"/>
  <c r="V133" i="8" s="1"/>
  <c r="H133" i="8"/>
  <c r="B133" i="8" a="1"/>
  <c r="B133" i="8"/>
  <c r="T132" i="8"/>
  <c r="S132" i="8"/>
  <c r="R132" i="8"/>
  <c r="Q132" i="8"/>
  <c r="P132" i="8"/>
  <c r="O132" i="8"/>
  <c r="N132" i="8"/>
  <c r="M132" i="8"/>
  <c r="L132" i="8"/>
  <c r="K132" i="8"/>
  <c r="J132" i="8"/>
  <c r="I132" i="8"/>
  <c r="U132" i="8" s="1"/>
  <c r="V132" i="8" s="1"/>
  <c r="H132" i="8"/>
  <c r="B132" i="8" a="1"/>
  <c r="B132" i="8"/>
  <c r="U131" i="8"/>
  <c r="H131" i="8"/>
  <c r="H130" i="8" s="1"/>
  <c r="B131" i="8" a="1"/>
  <c r="B131" i="8"/>
  <c r="T130" i="8"/>
  <c r="S130" i="8"/>
  <c r="R130" i="8"/>
  <c r="Q130" i="8"/>
  <c r="P130" i="8"/>
  <c r="O130" i="8"/>
  <c r="N130" i="8"/>
  <c r="M130" i="8"/>
  <c r="L130" i="8"/>
  <c r="K130" i="8"/>
  <c r="J130" i="8"/>
  <c r="I130" i="8"/>
  <c r="U130" i="8" s="1"/>
  <c r="V130" i="8" s="1"/>
  <c r="B130" i="8" a="1"/>
  <c r="B130" i="8"/>
  <c r="U129" i="8"/>
  <c r="H129" i="8"/>
  <c r="V129" i="8" s="1"/>
  <c r="B129" i="8" a="1"/>
  <c r="B129" i="8" s="1"/>
  <c r="T128" i="8"/>
  <c r="S128" i="8"/>
  <c r="R128" i="8"/>
  <c r="Q128" i="8"/>
  <c r="P128" i="8"/>
  <c r="O128" i="8"/>
  <c r="N128" i="8"/>
  <c r="M128" i="8"/>
  <c r="L128" i="8"/>
  <c r="K128" i="8"/>
  <c r="J128" i="8"/>
  <c r="I128" i="8"/>
  <c r="U128" i="8" s="1"/>
  <c r="H128" i="8"/>
  <c r="B128" i="8" a="1"/>
  <c r="B128" i="8" s="1"/>
  <c r="U127" i="8"/>
  <c r="V127" i="8" s="1"/>
  <c r="H127" i="8"/>
  <c r="B127" i="8" a="1"/>
  <c r="B127" i="8"/>
  <c r="V126" i="8"/>
  <c r="U126" i="8"/>
  <c r="H126" i="8"/>
  <c r="B126" i="8" a="1"/>
  <c r="B126" i="8"/>
  <c r="U125" i="8"/>
  <c r="H125" i="8"/>
  <c r="V125" i="8" s="1"/>
  <c r="B125" i="8" a="1"/>
  <c r="B125" i="8" s="1"/>
  <c r="U124" i="8"/>
  <c r="H124" i="8"/>
  <c r="B124" i="8" a="1"/>
  <c r="B124" i="8" s="1"/>
  <c r="U123" i="8"/>
  <c r="V123" i="8" s="1"/>
  <c r="H123" i="8"/>
  <c r="H122" i="8" s="1"/>
  <c r="B123" i="8" a="1"/>
  <c r="B123" i="8"/>
  <c r="T122" i="8"/>
  <c r="S122" i="8"/>
  <c r="R122" i="8"/>
  <c r="R121" i="8" s="1"/>
  <c r="R120" i="8" s="1"/>
  <c r="Q122" i="8"/>
  <c r="Q121" i="8" s="1"/>
  <c r="Q120" i="8" s="1"/>
  <c r="P122" i="8"/>
  <c r="O122" i="8"/>
  <c r="N122" i="8"/>
  <c r="N121" i="8" s="1"/>
  <c r="N120" i="8" s="1"/>
  <c r="M122" i="8"/>
  <c r="M121" i="8" s="1"/>
  <c r="M120" i="8" s="1"/>
  <c r="L122" i="8"/>
  <c r="K122" i="8"/>
  <c r="J122" i="8"/>
  <c r="J121" i="8" s="1"/>
  <c r="J120" i="8" s="1"/>
  <c r="I122" i="8"/>
  <c r="U122" i="8" s="1"/>
  <c r="V122" i="8" s="1"/>
  <c r="B122" i="8" a="1"/>
  <c r="B122" i="8" s="1"/>
  <c r="T121" i="8"/>
  <c r="S121" i="8"/>
  <c r="S120" i="8" s="1"/>
  <c r="P121" i="8"/>
  <c r="P120" i="8" s="1"/>
  <c r="O121" i="8"/>
  <c r="O120" i="8" s="1"/>
  <c r="L121" i="8"/>
  <c r="K121" i="8"/>
  <c r="K120" i="8" s="1"/>
  <c r="H121" i="8"/>
  <c r="H120" i="8" s="1"/>
  <c r="B121" i="8" a="1"/>
  <c r="B121" i="8" s="1"/>
  <c r="T120" i="8"/>
  <c r="L120" i="8"/>
  <c r="B120" i="8" a="1"/>
  <c r="B120" i="8" s="1"/>
  <c r="U119" i="8"/>
  <c r="H119" i="8"/>
  <c r="H118" i="8" s="1"/>
  <c r="B119" i="8" a="1"/>
  <c r="B119" i="8" s="1"/>
  <c r="T118" i="8"/>
  <c r="S118" i="8"/>
  <c r="R118" i="8"/>
  <c r="Q118" i="8"/>
  <c r="P118" i="8"/>
  <c r="O118" i="8"/>
  <c r="N118" i="8"/>
  <c r="M118" i="8"/>
  <c r="L118" i="8"/>
  <c r="K118" i="8"/>
  <c r="J118" i="8"/>
  <c r="I118" i="8"/>
  <c r="B118" i="8" a="1"/>
  <c r="B118" i="8" s="1"/>
  <c r="U117" i="8"/>
  <c r="H117" i="8"/>
  <c r="T116" i="8"/>
  <c r="S116" i="8"/>
  <c r="R116" i="8"/>
  <c r="Q116" i="8"/>
  <c r="P116" i="8"/>
  <c r="O116" i="8"/>
  <c r="N116" i="8"/>
  <c r="M116" i="8"/>
  <c r="L116" i="8"/>
  <c r="K116" i="8"/>
  <c r="J116" i="8"/>
  <c r="I116" i="8"/>
  <c r="U115" i="8"/>
  <c r="V115" i="8" s="1"/>
  <c r="H115" i="8"/>
  <c r="B115" i="8" a="1"/>
  <c r="B115" i="8"/>
  <c r="T114" i="8"/>
  <c r="S114" i="8"/>
  <c r="R114" i="8"/>
  <c r="Q114" i="8"/>
  <c r="P114" i="8"/>
  <c r="O114" i="8"/>
  <c r="N114" i="8"/>
  <c r="M114" i="8"/>
  <c r="M104" i="8" s="1"/>
  <c r="L114" i="8"/>
  <c r="K114" i="8"/>
  <c r="J114" i="8"/>
  <c r="I114" i="8"/>
  <c r="U114" i="8" s="1"/>
  <c r="V114" i="8" s="1"/>
  <c r="H114" i="8"/>
  <c r="B114" i="8" a="1"/>
  <c r="B114" i="8"/>
  <c r="T113" i="8"/>
  <c r="U113" i="8" s="1"/>
  <c r="H113" i="8"/>
  <c r="B113" i="8" a="1"/>
  <c r="B113" i="8" s="1"/>
  <c r="U112" i="8"/>
  <c r="V112" i="8" s="1"/>
  <c r="T112" i="8"/>
  <c r="H112" i="8"/>
  <c r="B112" i="8" a="1"/>
  <c r="B112" i="8" s="1"/>
  <c r="S111" i="8"/>
  <c r="R111" i="8"/>
  <c r="Q111" i="8"/>
  <c r="P111" i="8"/>
  <c r="O111" i="8"/>
  <c r="N111" i="8"/>
  <c r="N104" i="8" s="1"/>
  <c r="M111" i="8"/>
  <c r="L111" i="8"/>
  <c r="K111" i="8"/>
  <c r="J111" i="8"/>
  <c r="I111" i="8"/>
  <c r="H111" i="8"/>
  <c r="B111" i="8" a="1"/>
  <c r="B111" i="8" s="1"/>
  <c r="U110" i="8"/>
  <c r="H110" i="8"/>
  <c r="U109" i="8"/>
  <c r="H109" i="8"/>
  <c r="V109" i="8" s="1"/>
  <c r="B109" i="8" a="1"/>
  <c r="B109" i="8" s="1"/>
  <c r="T108" i="8"/>
  <c r="S108" i="8"/>
  <c r="R108" i="8"/>
  <c r="Q108" i="8"/>
  <c r="P108" i="8"/>
  <c r="O108" i="8"/>
  <c r="N108" i="8"/>
  <c r="M108" i="8"/>
  <c r="L108" i="8"/>
  <c r="K108" i="8"/>
  <c r="J108" i="8"/>
  <c r="I108" i="8"/>
  <c r="U108" i="8" s="1"/>
  <c r="B108" i="8" a="1"/>
  <c r="B108" i="8" s="1"/>
  <c r="V107" i="8"/>
  <c r="U107" i="8"/>
  <c r="T107" i="8"/>
  <c r="H107" i="8"/>
  <c r="B107" i="8" a="1"/>
  <c r="B107" i="8" s="1"/>
  <c r="U106" i="8"/>
  <c r="H106" i="8"/>
  <c r="V106" i="8" s="1"/>
  <c r="B106" i="8" a="1"/>
  <c r="B106" i="8" s="1"/>
  <c r="T105" i="8"/>
  <c r="S105" i="8"/>
  <c r="R105" i="8"/>
  <c r="Q105" i="8"/>
  <c r="P105" i="8"/>
  <c r="O105" i="8"/>
  <c r="N105" i="8"/>
  <c r="M105" i="8"/>
  <c r="L105" i="8"/>
  <c r="K105" i="8"/>
  <c r="J105" i="8"/>
  <c r="I105" i="8"/>
  <c r="U105" i="8" s="1"/>
  <c r="B105" i="8" a="1"/>
  <c r="B105" i="8" s="1"/>
  <c r="B104" i="8" a="1"/>
  <c r="B104" i="8"/>
  <c r="V103" i="8"/>
  <c r="U103" i="8"/>
  <c r="H103" i="8"/>
  <c r="B103" i="8" a="1"/>
  <c r="B103" i="8" s="1"/>
  <c r="T102" i="8"/>
  <c r="S102" i="8"/>
  <c r="R102" i="8"/>
  <c r="Q102" i="8"/>
  <c r="P102" i="8"/>
  <c r="O102" i="8"/>
  <c r="N102" i="8"/>
  <c r="M102" i="8"/>
  <c r="L102" i="8"/>
  <c r="K102" i="8"/>
  <c r="J102" i="8"/>
  <c r="I102" i="8"/>
  <c r="H102" i="8"/>
  <c r="B102" i="8" a="1"/>
  <c r="B102" i="8" s="1"/>
  <c r="U101" i="8"/>
  <c r="H101" i="8"/>
  <c r="B101" i="8" a="1"/>
  <c r="B101" i="8" s="1"/>
  <c r="T100" i="8"/>
  <c r="S100" i="8"/>
  <c r="R100" i="8"/>
  <c r="Q100" i="8"/>
  <c r="P100" i="8"/>
  <c r="O100" i="8"/>
  <c r="N100" i="8"/>
  <c r="M100" i="8"/>
  <c r="L100" i="8"/>
  <c r="K100" i="8"/>
  <c r="J100" i="8"/>
  <c r="I100" i="8"/>
  <c r="U100" i="8" s="1"/>
  <c r="B100" i="8" a="1"/>
  <c r="B100" i="8" s="1"/>
  <c r="U99" i="8"/>
  <c r="H99" i="8"/>
  <c r="H98" i="8" s="1"/>
  <c r="T98" i="8"/>
  <c r="S98" i="8"/>
  <c r="R98" i="8"/>
  <c r="Q98" i="8"/>
  <c r="P98" i="8"/>
  <c r="O98" i="8"/>
  <c r="N98" i="8"/>
  <c r="M98" i="8"/>
  <c r="L98" i="8"/>
  <c r="K98" i="8"/>
  <c r="J98" i="8"/>
  <c r="I98" i="8"/>
  <c r="U98" i="8" s="1"/>
  <c r="U97" i="8"/>
  <c r="H97" i="8"/>
  <c r="V97" i="8" s="1"/>
  <c r="B97" i="8" a="1"/>
  <c r="B97" i="8" s="1"/>
  <c r="T96" i="8"/>
  <c r="S96" i="8"/>
  <c r="R96" i="8"/>
  <c r="Q96" i="8"/>
  <c r="P96" i="8"/>
  <c r="O96" i="8"/>
  <c r="N96" i="8"/>
  <c r="N86" i="8" s="1"/>
  <c r="M96" i="8"/>
  <c r="L96" i="8"/>
  <c r="K96" i="8"/>
  <c r="J96" i="8"/>
  <c r="J86" i="8" s="1"/>
  <c r="I96" i="8"/>
  <c r="U96" i="8" s="1"/>
  <c r="B96" i="8" a="1"/>
  <c r="B96" i="8"/>
  <c r="T95" i="8"/>
  <c r="L95" i="8"/>
  <c r="U95" i="8" s="1"/>
  <c r="H95" i="8"/>
  <c r="V95" i="8" s="1"/>
  <c r="B95" i="8" a="1"/>
  <c r="B95" i="8" s="1"/>
  <c r="U94" i="8"/>
  <c r="T94" i="8"/>
  <c r="L94" i="8"/>
  <c r="H94" i="8"/>
  <c r="V94" i="8" s="1"/>
  <c r="B94" i="8" a="1"/>
  <c r="B94" i="8" s="1"/>
  <c r="T93" i="8"/>
  <c r="S93" i="8"/>
  <c r="S86" i="8" s="1"/>
  <c r="R93" i="8"/>
  <c r="Q93" i="8"/>
  <c r="P93" i="8"/>
  <c r="O93" i="8"/>
  <c r="O86" i="8" s="1"/>
  <c r="N93" i="8"/>
  <c r="M93" i="8"/>
  <c r="L93" i="8"/>
  <c r="K93" i="8"/>
  <c r="K86" i="8" s="1"/>
  <c r="J93" i="8"/>
  <c r="I93" i="8"/>
  <c r="U93" i="8" s="1"/>
  <c r="H93" i="8"/>
  <c r="B93" i="8" a="1"/>
  <c r="B93" i="8" s="1"/>
  <c r="U92" i="8"/>
  <c r="H92" i="8"/>
  <c r="V92" i="8" s="1"/>
  <c r="B92" i="8" a="1"/>
  <c r="B92" i="8"/>
  <c r="U91" i="8"/>
  <c r="H91" i="8"/>
  <c r="H90" i="8" s="1"/>
  <c r="B91" i="8" a="1"/>
  <c r="B91" i="8"/>
  <c r="T90" i="8"/>
  <c r="S90" i="8"/>
  <c r="R90" i="8"/>
  <c r="Q90" i="8"/>
  <c r="P90" i="8"/>
  <c r="O90" i="8"/>
  <c r="N90" i="8"/>
  <c r="M90" i="8"/>
  <c r="L90" i="8"/>
  <c r="K90" i="8"/>
  <c r="J90" i="8"/>
  <c r="I90" i="8"/>
  <c r="U90" i="8" s="1"/>
  <c r="B90" i="8" a="1"/>
  <c r="B90" i="8"/>
  <c r="T89" i="8"/>
  <c r="L89" i="8"/>
  <c r="L87" i="8" s="1"/>
  <c r="H89" i="8"/>
  <c r="B89" i="8" a="1"/>
  <c r="B89" i="8"/>
  <c r="U88" i="8"/>
  <c r="O88" i="8"/>
  <c r="M88" i="8"/>
  <c r="H88" i="8"/>
  <c r="H87" i="8" s="1"/>
  <c r="B88" i="8" a="1"/>
  <c r="B88" i="8" s="1"/>
  <c r="T87" i="8"/>
  <c r="T86" i="8" s="1"/>
  <c r="S87" i="8"/>
  <c r="R87" i="8"/>
  <c r="Q87" i="8"/>
  <c r="P87" i="8"/>
  <c r="P86" i="8" s="1"/>
  <c r="O87" i="8"/>
  <c r="N87" i="8"/>
  <c r="M87" i="8"/>
  <c r="K87" i="8"/>
  <c r="J87" i="8"/>
  <c r="I87" i="8"/>
  <c r="B87" i="8" a="1"/>
  <c r="B87" i="8"/>
  <c r="R86" i="8"/>
  <c r="B86" i="8" a="1"/>
  <c r="B86" i="8"/>
  <c r="B85" i="8" a="1"/>
  <c r="B85" i="8" s="1"/>
  <c r="U84" i="8"/>
  <c r="H84" i="8"/>
  <c r="H83" i="8" s="1"/>
  <c r="B84" i="8" a="1"/>
  <c r="B84" i="8" s="1"/>
  <c r="T83" i="8"/>
  <c r="S83" i="8"/>
  <c r="R83" i="8"/>
  <c r="Q83" i="8"/>
  <c r="Q76" i="8" s="1"/>
  <c r="P83" i="8"/>
  <c r="O83" i="8"/>
  <c r="N83" i="8"/>
  <c r="M83" i="8"/>
  <c r="M76" i="8" s="1"/>
  <c r="L83" i="8"/>
  <c r="K83" i="8"/>
  <c r="J83" i="8"/>
  <c r="I83" i="8"/>
  <c r="I76" i="8" s="1"/>
  <c r="B83" i="8" a="1"/>
  <c r="B83" i="8"/>
  <c r="V82" i="8"/>
  <c r="U82" i="8"/>
  <c r="H82" i="8"/>
  <c r="B82" i="8" a="1"/>
  <c r="B82" i="8"/>
  <c r="V81" i="8"/>
  <c r="U81" i="8"/>
  <c r="H81" i="8"/>
  <c r="B81" i="8" a="1"/>
  <c r="B81" i="8" s="1"/>
  <c r="U80" i="8"/>
  <c r="H80" i="8"/>
  <c r="V80" i="8" s="1"/>
  <c r="B80" i="8" a="1"/>
  <c r="B80" i="8" s="1"/>
  <c r="U79" i="8"/>
  <c r="H79" i="8"/>
  <c r="V79" i="8" s="1"/>
  <c r="B79" i="8" a="1"/>
  <c r="B79" i="8"/>
  <c r="V78" i="8"/>
  <c r="U78" i="8"/>
  <c r="H78" i="8"/>
  <c r="B78" i="8" a="1"/>
  <c r="B78" i="8"/>
  <c r="T77" i="8"/>
  <c r="S77" i="8"/>
  <c r="S76" i="8" s="1"/>
  <c r="R77" i="8"/>
  <c r="R76" i="8" s="1"/>
  <c r="Q77" i="8"/>
  <c r="P77" i="8"/>
  <c r="O77" i="8"/>
  <c r="O76" i="8" s="1"/>
  <c r="N77" i="8"/>
  <c r="N76" i="8" s="1"/>
  <c r="M77" i="8"/>
  <c r="L77" i="8"/>
  <c r="K77" i="8"/>
  <c r="K76" i="8" s="1"/>
  <c r="J77" i="8"/>
  <c r="J76" i="8" s="1"/>
  <c r="I77" i="8"/>
  <c r="U77" i="8" s="1"/>
  <c r="B77" i="8" a="1"/>
  <c r="B77" i="8" s="1"/>
  <c r="T76" i="8"/>
  <c r="P76" i="8"/>
  <c r="L76" i="8"/>
  <c r="B76" i="8" a="1"/>
  <c r="B76" i="8" s="1"/>
  <c r="U75" i="8"/>
  <c r="H75" i="8"/>
  <c r="H74" i="8" s="1"/>
  <c r="V74" i="8" s="1"/>
  <c r="B75" i="8" a="1"/>
  <c r="B75" i="8"/>
  <c r="T74" i="8"/>
  <c r="S74" i="8"/>
  <c r="R74" i="8"/>
  <c r="R67" i="8" s="1"/>
  <c r="Q74" i="8"/>
  <c r="P74" i="8"/>
  <c r="O74" i="8"/>
  <c r="N74" i="8"/>
  <c r="N67" i="8" s="1"/>
  <c r="M74" i="8"/>
  <c r="L74" i="8"/>
  <c r="K74" i="8"/>
  <c r="J74" i="8"/>
  <c r="J67" i="8" s="1"/>
  <c r="I74" i="8"/>
  <c r="U74" i="8" s="1"/>
  <c r="B74" i="8" a="1"/>
  <c r="B74" i="8"/>
  <c r="V73" i="8"/>
  <c r="U73" i="8"/>
  <c r="H73" i="8"/>
  <c r="B73" i="8" a="1"/>
  <c r="B73" i="8" s="1"/>
  <c r="U72" i="8"/>
  <c r="H72" i="8"/>
  <c r="V72" i="8" s="1"/>
  <c r="B72" i="8" a="1"/>
  <c r="B72" i="8" s="1"/>
  <c r="U71" i="8"/>
  <c r="H71" i="8"/>
  <c r="V71" i="8" s="1"/>
  <c r="B71" i="8" a="1"/>
  <c r="B71" i="8"/>
  <c r="V70" i="8"/>
  <c r="U70" i="8"/>
  <c r="H70" i="8"/>
  <c r="B70" i="8" a="1"/>
  <c r="B70" i="8"/>
  <c r="V69" i="8"/>
  <c r="U69" i="8"/>
  <c r="H69" i="8"/>
  <c r="B69" i="8" a="1"/>
  <c r="B69" i="8" s="1"/>
  <c r="T68" i="8"/>
  <c r="T67" i="8" s="1"/>
  <c r="S68" i="8"/>
  <c r="S67" i="8" s="1"/>
  <c r="R68" i="8"/>
  <c r="Q68" i="8"/>
  <c r="P68" i="8"/>
  <c r="P67" i="8" s="1"/>
  <c r="O68" i="8"/>
  <c r="O67" i="8" s="1"/>
  <c r="N68" i="8"/>
  <c r="M68" i="8"/>
  <c r="L68" i="8"/>
  <c r="L67" i="8" s="1"/>
  <c r="K68" i="8"/>
  <c r="K67" i="8" s="1"/>
  <c r="J68" i="8"/>
  <c r="I68" i="8"/>
  <c r="U68" i="8" s="1"/>
  <c r="H68" i="8"/>
  <c r="B68" i="8" a="1"/>
  <c r="B68" i="8" s="1"/>
  <c r="Q67" i="8"/>
  <c r="M67" i="8"/>
  <c r="I67" i="8"/>
  <c r="U67" i="8" s="1"/>
  <c r="B67" i="8" a="1"/>
  <c r="B67" i="8"/>
  <c r="V66" i="8"/>
  <c r="U66" i="8"/>
  <c r="H66" i="8"/>
  <c r="B66" i="8" a="1"/>
  <c r="B66" i="8"/>
  <c r="T65" i="8"/>
  <c r="S65" i="8"/>
  <c r="R65" i="8"/>
  <c r="Q65" i="8"/>
  <c r="P65" i="8"/>
  <c r="O65" i="8"/>
  <c r="N65" i="8"/>
  <c r="M65" i="8"/>
  <c r="L65" i="8"/>
  <c r="K65" i="8"/>
  <c r="J65" i="8"/>
  <c r="I65" i="8"/>
  <c r="U65" i="8" s="1"/>
  <c r="V65" i="8" s="1"/>
  <c r="H65" i="8"/>
  <c r="B65" i="8" a="1"/>
  <c r="B65" i="8" s="1"/>
  <c r="U64" i="8"/>
  <c r="H64" i="8"/>
  <c r="H63" i="8" s="1"/>
  <c r="V63" i="8" s="1"/>
  <c r="B64" i="8" a="1"/>
  <c r="B64" i="8" s="1"/>
  <c r="T63" i="8"/>
  <c r="S63" i="8"/>
  <c r="R63" i="8"/>
  <c r="Q63" i="8"/>
  <c r="P63" i="8"/>
  <c r="O63" i="8"/>
  <c r="N63" i="8"/>
  <c r="M63" i="8"/>
  <c r="L63" i="8"/>
  <c r="K63" i="8"/>
  <c r="J63" i="8"/>
  <c r="I63" i="8"/>
  <c r="U63" i="8" s="1"/>
  <c r="B63" i="8" a="1"/>
  <c r="B63" i="8"/>
  <c r="V62" i="8"/>
  <c r="U62" i="8"/>
  <c r="H62" i="8"/>
  <c r="B62" i="8" a="1"/>
  <c r="B62" i="8"/>
  <c r="T61" i="8"/>
  <c r="S61" i="8"/>
  <c r="R61" i="8"/>
  <c r="Q61" i="8"/>
  <c r="P61" i="8"/>
  <c r="O61" i="8"/>
  <c r="N61" i="8"/>
  <c r="M61" i="8"/>
  <c r="L61" i="8"/>
  <c r="K61" i="8"/>
  <c r="J61" i="8"/>
  <c r="I61" i="8"/>
  <c r="U61" i="8" s="1"/>
  <c r="V61" i="8" s="1"/>
  <c r="H61" i="8"/>
  <c r="B61" i="8" a="1"/>
  <c r="B61" i="8" s="1"/>
  <c r="U60" i="8"/>
  <c r="H60" i="8"/>
  <c r="V60" i="8" s="1"/>
  <c r="B60" i="8" a="1"/>
  <c r="B60" i="8" s="1"/>
  <c r="U59" i="8"/>
  <c r="H59" i="8"/>
  <c r="V59" i="8" s="1"/>
  <c r="B59" i="8" a="1"/>
  <c r="B59" i="8"/>
  <c r="V58" i="8"/>
  <c r="U58" i="8"/>
  <c r="H58" i="8"/>
  <c r="B58" i="8" a="1"/>
  <c r="B58" i="8"/>
  <c r="V57" i="8"/>
  <c r="U57" i="8"/>
  <c r="H57" i="8"/>
  <c r="B57" i="8" a="1"/>
  <c r="B57" i="8" s="1"/>
  <c r="U56" i="8"/>
  <c r="H56" i="8"/>
  <c r="V56" i="8" s="1"/>
  <c r="B56" i="8" a="1"/>
  <c r="B56" i="8" s="1"/>
  <c r="U55" i="8"/>
  <c r="H55" i="8"/>
  <c r="V55" i="8" s="1"/>
  <c r="B55" i="8" a="1"/>
  <c r="B55" i="8"/>
  <c r="V54" i="8"/>
  <c r="U54" i="8"/>
  <c r="H54" i="8"/>
  <c r="B54" i="8" a="1"/>
  <c r="B54" i="8"/>
  <c r="V53" i="8"/>
  <c r="U53" i="8"/>
  <c r="H53" i="8"/>
  <c r="B53" i="8" a="1"/>
  <c r="B53" i="8" s="1"/>
  <c r="T52" i="8"/>
  <c r="T51" i="8" s="1"/>
  <c r="S52" i="8"/>
  <c r="S51" i="8" s="1"/>
  <c r="S50" i="8" s="1"/>
  <c r="R52" i="8"/>
  <c r="Q52" i="8"/>
  <c r="P52" i="8"/>
  <c r="P51" i="8" s="1"/>
  <c r="O52" i="8"/>
  <c r="O51" i="8" s="1"/>
  <c r="O50" i="8" s="1"/>
  <c r="N52" i="8"/>
  <c r="M52" i="8"/>
  <c r="L52" i="8"/>
  <c r="L51" i="8" s="1"/>
  <c r="K52" i="8"/>
  <c r="K51" i="8" s="1"/>
  <c r="K50" i="8" s="1"/>
  <c r="J52" i="8"/>
  <c r="I52" i="8"/>
  <c r="U52" i="8" s="1"/>
  <c r="H52" i="8"/>
  <c r="B52" i="8" a="1"/>
  <c r="B52" i="8" s="1"/>
  <c r="R51" i="8"/>
  <c r="Q51" i="8"/>
  <c r="Q50" i="8" s="1"/>
  <c r="N51" i="8"/>
  <c r="M51" i="8"/>
  <c r="M50" i="8" s="1"/>
  <c r="J51" i="8"/>
  <c r="I51" i="8"/>
  <c r="I50" i="8" s="1"/>
  <c r="B51" i="8" a="1"/>
  <c r="B51" i="8"/>
  <c r="B50" i="8" a="1"/>
  <c r="B50" i="8"/>
  <c r="U49" i="8"/>
  <c r="H49" i="8"/>
  <c r="V49" i="8" s="1"/>
  <c r="B49" i="8" a="1"/>
  <c r="B49" i="8" s="1"/>
  <c r="T48" i="8"/>
  <c r="S48" i="8"/>
  <c r="R48" i="8"/>
  <c r="Q48" i="8"/>
  <c r="P48" i="8"/>
  <c r="O48" i="8"/>
  <c r="N48" i="8"/>
  <c r="M48" i="8"/>
  <c r="L48" i="8"/>
  <c r="K48" i="8"/>
  <c r="J48" i="8"/>
  <c r="I48" i="8"/>
  <c r="U48" i="8" s="1"/>
  <c r="H48" i="8"/>
  <c r="B48" i="8" a="1"/>
  <c r="B48" i="8" s="1"/>
  <c r="U47" i="8"/>
  <c r="H47" i="8"/>
  <c r="H46" i="8" s="1"/>
  <c r="V46" i="8" s="1"/>
  <c r="B47" i="8" a="1"/>
  <c r="B47" i="8"/>
  <c r="T46" i="8"/>
  <c r="S46" i="8"/>
  <c r="R46" i="8"/>
  <c r="Q46" i="8"/>
  <c r="P46" i="8"/>
  <c r="O46" i="8"/>
  <c r="N46" i="8"/>
  <c r="M46" i="8"/>
  <c r="L46" i="8"/>
  <c r="K46" i="8"/>
  <c r="J46" i="8"/>
  <c r="I46" i="8"/>
  <c r="U46" i="8" s="1"/>
  <c r="B46" i="8" a="1"/>
  <c r="B46" i="8"/>
  <c r="U45" i="8"/>
  <c r="H45" i="8"/>
  <c r="V45" i="8" s="1"/>
  <c r="B45" i="8" a="1"/>
  <c r="B45" i="8" s="1"/>
  <c r="T44" i="8"/>
  <c r="S44" i="8"/>
  <c r="R44" i="8"/>
  <c r="Q44" i="8"/>
  <c r="P44" i="8"/>
  <c r="O44" i="8"/>
  <c r="N44" i="8"/>
  <c r="M44" i="8"/>
  <c r="L44" i="8"/>
  <c r="K44" i="8"/>
  <c r="J44" i="8"/>
  <c r="I44" i="8"/>
  <c r="U44" i="8" s="1"/>
  <c r="H44" i="8"/>
  <c r="B44" i="8" a="1"/>
  <c r="B44" i="8" s="1"/>
  <c r="U43" i="8"/>
  <c r="H43" i="8"/>
  <c r="H42" i="8" s="1"/>
  <c r="V42" i="8" s="1"/>
  <c r="B43" i="8" a="1"/>
  <c r="B43" i="8"/>
  <c r="T42" i="8"/>
  <c r="S42" i="8"/>
  <c r="R42" i="8"/>
  <c r="Q42" i="8"/>
  <c r="P42" i="8"/>
  <c r="O42" i="8"/>
  <c r="N42" i="8"/>
  <c r="M42" i="8"/>
  <c r="L42" i="8"/>
  <c r="K42" i="8"/>
  <c r="J42" i="8"/>
  <c r="I42" i="8"/>
  <c r="U42" i="8" s="1"/>
  <c r="B42" i="8" a="1"/>
  <c r="B42" i="8"/>
  <c r="U41" i="8"/>
  <c r="H41" i="8"/>
  <c r="V41" i="8" s="1"/>
  <c r="B41" i="8" a="1"/>
  <c r="B41" i="8" s="1"/>
  <c r="U40" i="8"/>
  <c r="H40" i="8"/>
  <c r="V40" i="8" s="1"/>
  <c r="B40" i="8" a="1"/>
  <c r="B40" i="8" s="1"/>
  <c r="U39" i="8"/>
  <c r="H39" i="8"/>
  <c r="V39" i="8" s="1"/>
  <c r="B39" i="8" a="1"/>
  <c r="B39" i="8"/>
  <c r="V38" i="8"/>
  <c r="U38" i="8"/>
  <c r="H38" i="8"/>
  <c r="B38" i="8" a="1"/>
  <c r="B38" i="8"/>
  <c r="T37" i="8"/>
  <c r="S37" i="8"/>
  <c r="S36" i="8" s="1"/>
  <c r="R37" i="8"/>
  <c r="R36" i="8" s="1"/>
  <c r="Q37" i="8"/>
  <c r="P37" i="8"/>
  <c r="O37" i="8"/>
  <c r="O36" i="8" s="1"/>
  <c r="N37" i="8"/>
  <c r="N36" i="8" s="1"/>
  <c r="M37" i="8"/>
  <c r="L37" i="8"/>
  <c r="K37" i="8"/>
  <c r="K36" i="8" s="1"/>
  <c r="J37" i="8"/>
  <c r="J36" i="8" s="1"/>
  <c r="I37" i="8"/>
  <c r="U37" i="8" s="1"/>
  <c r="B37" i="8" a="1"/>
  <c r="B37" i="8" s="1"/>
  <c r="T36" i="8"/>
  <c r="Q36" i="8"/>
  <c r="P36" i="8"/>
  <c r="M36" i="8"/>
  <c r="L36" i="8"/>
  <c r="I36" i="8"/>
  <c r="B36" i="8" a="1"/>
  <c r="B36" i="8" s="1"/>
  <c r="U35" i="8"/>
  <c r="H35" i="8"/>
  <c r="H34" i="8" s="1"/>
  <c r="V34" i="8" s="1"/>
  <c r="B35" i="8" a="1"/>
  <c r="B35" i="8"/>
  <c r="T34" i="8"/>
  <c r="S34" i="8"/>
  <c r="R34" i="8"/>
  <c r="Q34" i="8"/>
  <c r="P34" i="8"/>
  <c r="O34" i="8"/>
  <c r="N34" i="8"/>
  <c r="M34" i="8"/>
  <c r="L34" i="8"/>
  <c r="K34" i="8"/>
  <c r="J34" i="8"/>
  <c r="I34" i="8"/>
  <c r="U34" i="8" s="1"/>
  <c r="B34" i="8" a="1"/>
  <c r="B34" i="8"/>
  <c r="U33" i="8"/>
  <c r="H33" i="8"/>
  <c r="V33" i="8" s="1"/>
  <c r="B33" i="8" a="1"/>
  <c r="B33" i="8" s="1"/>
  <c r="T32" i="8"/>
  <c r="S32" i="8"/>
  <c r="R32" i="8"/>
  <c r="Q32" i="8"/>
  <c r="P32" i="8"/>
  <c r="O32" i="8"/>
  <c r="N32" i="8"/>
  <c r="M32" i="8"/>
  <c r="L32" i="8"/>
  <c r="K32" i="8"/>
  <c r="J32" i="8"/>
  <c r="I32" i="8"/>
  <c r="U32" i="8" s="1"/>
  <c r="H32" i="8"/>
  <c r="B32" i="8" a="1"/>
  <c r="B32" i="8" s="1"/>
  <c r="U31" i="8"/>
  <c r="H31" i="8"/>
  <c r="H30" i="8" s="1"/>
  <c r="V30" i="8" s="1"/>
  <c r="B31" i="8" a="1"/>
  <c r="B31" i="8"/>
  <c r="T30" i="8"/>
  <c r="S30" i="8"/>
  <c r="R30" i="8"/>
  <c r="Q30" i="8"/>
  <c r="P30" i="8"/>
  <c r="O30" i="8"/>
  <c r="N30" i="8"/>
  <c r="M30" i="8"/>
  <c r="L30" i="8"/>
  <c r="K30" i="8"/>
  <c r="J30" i="8"/>
  <c r="I30" i="8"/>
  <c r="U30" i="8" s="1"/>
  <c r="B30" i="8" a="1"/>
  <c r="B30" i="8"/>
  <c r="U29" i="8"/>
  <c r="H29" i="8"/>
  <c r="V29" i="8" s="1"/>
  <c r="B29" i="8" a="1"/>
  <c r="B29" i="8" s="1"/>
  <c r="U28" i="8"/>
  <c r="H28" i="8"/>
  <c r="V28" i="8" s="1"/>
  <c r="B28" i="8" a="1"/>
  <c r="B28" i="8" s="1"/>
  <c r="U27" i="8"/>
  <c r="H27" i="8"/>
  <c r="V27" i="8" s="1"/>
  <c r="B27" i="8" a="1"/>
  <c r="B27" i="8"/>
  <c r="V26" i="8"/>
  <c r="U26" i="8"/>
  <c r="H26" i="8"/>
  <c r="B26" i="8" a="1"/>
  <c r="B26" i="8"/>
  <c r="T25" i="8"/>
  <c r="S25" i="8"/>
  <c r="S24" i="8" s="1"/>
  <c r="R25" i="8"/>
  <c r="R24" i="8" s="1"/>
  <c r="Q25" i="8"/>
  <c r="P25" i="8"/>
  <c r="O25" i="8"/>
  <c r="O24" i="8" s="1"/>
  <c r="N25" i="8"/>
  <c r="N24" i="8" s="1"/>
  <c r="M25" i="8"/>
  <c r="L25" i="8"/>
  <c r="K25" i="8"/>
  <c r="K24" i="8" s="1"/>
  <c r="J25" i="8"/>
  <c r="J24" i="8" s="1"/>
  <c r="I25" i="8"/>
  <c r="U25" i="8" s="1"/>
  <c r="B25" i="8" a="1"/>
  <c r="B25" i="8" s="1"/>
  <c r="T24" i="8"/>
  <c r="Q24" i="8"/>
  <c r="P24" i="8"/>
  <c r="M24" i="8"/>
  <c r="L24" i="8"/>
  <c r="I24" i="8"/>
  <c r="B24" i="8" a="1"/>
  <c r="B24" i="8" s="1"/>
  <c r="U23" i="8"/>
  <c r="V23" i="8" s="1"/>
  <c r="H23" i="8"/>
  <c r="H22" i="8" s="1"/>
  <c r="V22" i="8" s="1"/>
  <c r="B23" i="8" a="1"/>
  <c r="B23" i="8"/>
  <c r="T22" i="8"/>
  <c r="S22" i="8"/>
  <c r="R22" i="8"/>
  <c r="Q22" i="8"/>
  <c r="P22" i="8"/>
  <c r="O22" i="8"/>
  <c r="N22" i="8"/>
  <c r="M22" i="8"/>
  <c r="L22" i="8"/>
  <c r="K22" i="8"/>
  <c r="J22" i="8"/>
  <c r="I22" i="8"/>
  <c r="U22" i="8" s="1"/>
  <c r="B22" i="8" a="1"/>
  <c r="B22" i="8"/>
  <c r="U21" i="8"/>
  <c r="H21" i="8"/>
  <c r="V21" i="8" s="1"/>
  <c r="B21" i="8" a="1"/>
  <c r="B21" i="8" s="1"/>
  <c r="T20" i="8"/>
  <c r="S20" i="8"/>
  <c r="R20" i="8"/>
  <c r="Q20" i="8"/>
  <c r="P20" i="8"/>
  <c r="O20" i="8"/>
  <c r="N20" i="8"/>
  <c r="M20" i="8"/>
  <c r="L20" i="8"/>
  <c r="K20" i="8"/>
  <c r="J20" i="8"/>
  <c r="I20" i="8"/>
  <c r="U20" i="8" s="1"/>
  <c r="H20" i="8"/>
  <c r="B20" i="8" a="1"/>
  <c r="B20" i="8" s="1"/>
  <c r="U19" i="8"/>
  <c r="V19" i="8" s="1"/>
  <c r="H19" i="8"/>
  <c r="H18" i="8" s="1"/>
  <c r="V18" i="8" s="1"/>
  <c r="B19" i="8" a="1"/>
  <c r="B19" i="8"/>
  <c r="T18" i="8"/>
  <c r="S18" i="8"/>
  <c r="R18" i="8"/>
  <c r="Q18" i="8"/>
  <c r="P18" i="8"/>
  <c r="O18" i="8"/>
  <c r="N18" i="8"/>
  <c r="M18" i="8"/>
  <c r="L18" i="8"/>
  <c r="K18" i="8"/>
  <c r="J18" i="8"/>
  <c r="I18" i="8"/>
  <c r="U18" i="8" s="1"/>
  <c r="B18" i="8" a="1"/>
  <c r="B18" i="8"/>
  <c r="U17" i="8"/>
  <c r="H17" i="8"/>
  <c r="V17" i="8" s="1"/>
  <c r="B17" i="8" a="1"/>
  <c r="B17" i="8" s="1"/>
  <c r="U16" i="8"/>
  <c r="H16" i="8"/>
  <c r="V16" i="8" s="1"/>
  <c r="B16" i="8" a="1"/>
  <c r="B16" i="8" s="1"/>
  <c r="U15" i="8"/>
  <c r="V15" i="8" s="1"/>
  <c r="H15" i="8"/>
  <c r="B15" i="8" a="1"/>
  <c r="B15" i="8"/>
  <c r="V14" i="8"/>
  <c r="U14" i="8"/>
  <c r="H14" i="8"/>
  <c r="B14" i="8" a="1"/>
  <c r="B14" i="8"/>
  <c r="T13" i="8"/>
  <c r="S13" i="8"/>
  <c r="S12" i="8" s="1"/>
  <c r="S11" i="8" s="1"/>
  <c r="R13" i="8"/>
  <c r="R12" i="8" s="1"/>
  <c r="R11" i="8" s="1"/>
  <c r="Q13" i="8"/>
  <c r="P13" i="8"/>
  <c r="O13" i="8"/>
  <c r="O12" i="8" s="1"/>
  <c r="O11" i="8" s="1"/>
  <c r="N13" i="8"/>
  <c r="N12" i="8" s="1"/>
  <c r="N11" i="8" s="1"/>
  <c r="M13" i="8"/>
  <c r="L13" i="8"/>
  <c r="K13" i="8"/>
  <c r="K12" i="8" s="1"/>
  <c r="K11" i="8" s="1"/>
  <c r="J13" i="8"/>
  <c r="J12" i="8" s="1"/>
  <c r="J11" i="8" s="1"/>
  <c r="I13" i="8"/>
  <c r="U13" i="8" s="1"/>
  <c r="B13" i="8" a="1"/>
  <c r="B13" i="8" s="1"/>
  <c r="T12" i="8"/>
  <c r="T11" i="8" s="1"/>
  <c r="Q12" i="8"/>
  <c r="P12" i="8"/>
  <c r="P11" i="8" s="1"/>
  <c r="M12" i="8"/>
  <c r="L12" i="8"/>
  <c r="L11" i="8" s="1"/>
  <c r="I12" i="8"/>
  <c r="B12" i="8" a="1"/>
  <c r="B12" i="8" s="1"/>
  <c r="Q11" i="8"/>
  <c r="M11" i="8"/>
  <c r="I11" i="8"/>
  <c r="B10" i="8" a="1"/>
  <c r="B10" i="8" s="1"/>
  <c r="B9" i="8" a="1"/>
  <c r="B9" i="8"/>
  <c r="B8" i="8" a="1"/>
  <c r="B8" i="8"/>
  <c r="C3" i="8"/>
  <c r="C2" i="8"/>
  <c r="U581" i="7"/>
  <c r="H581" i="7"/>
  <c r="V581" i="7" s="1"/>
  <c r="B581" i="7" a="1"/>
  <c r="B581" i="7" s="1"/>
  <c r="T580" i="7"/>
  <c r="T573" i="7" s="1"/>
  <c r="T572" i="7" s="1"/>
  <c r="T571" i="7" s="1"/>
  <c r="S580" i="7"/>
  <c r="R580" i="7"/>
  <c r="Q580" i="7"/>
  <c r="P580" i="7"/>
  <c r="P573" i="7" s="1"/>
  <c r="P572" i="7" s="1"/>
  <c r="P571" i="7" s="1"/>
  <c r="O580" i="7"/>
  <c r="N580" i="7"/>
  <c r="M580" i="7"/>
  <c r="L580" i="7"/>
  <c r="L573" i="7" s="1"/>
  <c r="L572" i="7" s="1"/>
  <c r="L571" i="7" s="1"/>
  <c r="K580" i="7"/>
  <c r="J580" i="7"/>
  <c r="I580" i="7"/>
  <c r="U580" i="7" s="1"/>
  <c r="H580" i="7"/>
  <c r="B580" i="7" a="1"/>
  <c r="B580" i="7" s="1"/>
  <c r="U579" i="7"/>
  <c r="H579" i="7"/>
  <c r="V579" i="7" s="1"/>
  <c r="B579" i="7" a="1"/>
  <c r="B579" i="7"/>
  <c r="V578" i="7"/>
  <c r="U578" i="7"/>
  <c r="H578" i="7"/>
  <c r="B578" i="7" a="1"/>
  <c r="B578" i="7"/>
  <c r="T577" i="7"/>
  <c r="S577" i="7"/>
  <c r="R577" i="7"/>
  <c r="Q577" i="7"/>
  <c r="P577" i="7"/>
  <c r="O577" i="7"/>
  <c r="N577" i="7"/>
  <c r="M577" i="7"/>
  <c r="L577" i="7"/>
  <c r="K577" i="7"/>
  <c r="J577" i="7"/>
  <c r="I577" i="7"/>
  <c r="U577" i="7" s="1"/>
  <c r="H577" i="7"/>
  <c r="V577" i="7" s="1"/>
  <c r="B577" i="7" a="1"/>
  <c r="B577" i="7" s="1"/>
  <c r="U576" i="7"/>
  <c r="H576" i="7"/>
  <c r="V576" i="7" s="1"/>
  <c r="B576" i="7" a="1"/>
  <c r="B576" i="7" s="1"/>
  <c r="U575" i="7"/>
  <c r="H575" i="7"/>
  <c r="H574" i="7" s="1"/>
  <c r="B575" i="7" a="1"/>
  <c r="B575" i="7"/>
  <c r="T574" i="7"/>
  <c r="S574" i="7"/>
  <c r="R574" i="7"/>
  <c r="R573" i="7" s="1"/>
  <c r="R572" i="7" s="1"/>
  <c r="R571" i="7" s="1"/>
  <c r="Q574" i="7"/>
  <c r="Q573" i="7" s="1"/>
  <c r="Q572" i="7" s="1"/>
  <c r="Q571" i="7" s="1"/>
  <c r="P574" i="7"/>
  <c r="O574" i="7"/>
  <c r="N574" i="7"/>
  <c r="N573" i="7" s="1"/>
  <c r="N572" i="7" s="1"/>
  <c r="N571" i="7" s="1"/>
  <c r="M574" i="7"/>
  <c r="M573" i="7" s="1"/>
  <c r="M572" i="7" s="1"/>
  <c r="M571" i="7" s="1"/>
  <c r="L574" i="7"/>
  <c r="K574" i="7"/>
  <c r="J574" i="7"/>
  <c r="J573" i="7" s="1"/>
  <c r="J572" i="7" s="1"/>
  <c r="J571" i="7" s="1"/>
  <c r="I574" i="7"/>
  <c r="U574" i="7" s="1"/>
  <c r="B574" i="7" a="1"/>
  <c r="B574" i="7"/>
  <c r="S573" i="7"/>
  <c r="S572" i="7" s="1"/>
  <c r="S571" i="7" s="1"/>
  <c r="O573" i="7"/>
  <c r="O572" i="7" s="1"/>
  <c r="O571" i="7" s="1"/>
  <c r="K573" i="7"/>
  <c r="K572" i="7" s="1"/>
  <c r="K571" i="7" s="1"/>
  <c r="B573" i="7" a="1"/>
  <c r="B573" i="7" s="1"/>
  <c r="B572" i="7" a="1"/>
  <c r="B572" i="7" s="1"/>
  <c r="B571" i="7" a="1"/>
  <c r="B571" i="7"/>
  <c r="V570" i="7"/>
  <c r="U570" i="7"/>
  <c r="H570" i="7"/>
  <c r="B570" i="7" a="1"/>
  <c r="B570" i="7"/>
  <c r="T569" i="7"/>
  <c r="S569" i="7"/>
  <c r="S566" i="7" s="1"/>
  <c r="R569" i="7"/>
  <c r="Q569" i="7"/>
  <c r="P569" i="7"/>
  <c r="O569" i="7"/>
  <c r="O566" i="7" s="1"/>
  <c r="N569" i="7"/>
  <c r="M569" i="7"/>
  <c r="L569" i="7"/>
  <c r="K569" i="7"/>
  <c r="K566" i="7" s="1"/>
  <c r="J569" i="7"/>
  <c r="I569" i="7"/>
  <c r="U569" i="7" s="1"/>
  <c r="H569" i="7"/>
  <c r="B569" i="7" a="1"/>
  <c r="B569" i="7" s="1"/>
  <c r="U568" i="7"/>
  <c r="H568" i="7"/>
  <c r="H567" i="7" s="1"/>
  <c r="B568" i="7" a="1"/>
  <c r="B568" i="7" s="1"/>
  <c r="T567" i="7"/>
  <c r="T566" i="7" s="1"/>
  <c r="S567" i="7"/>
  <c r="R567" i="7"/>
  <c r="Q567" i="7"/>
  <c r="Q566" i="7" s="1"/>
  <c r="P567" i="7"/>
  <c r="P566" i="7" s="1"/>
  <c r="O567" i="7"/>
  <c r="N567" i="7"/>
  <c r="M567" i="7"/>
  <c r="M566" i="7" s="1"/>
  <c r="L567" i="7"/>
  <c r="L566" i="7" s="1"/>
  <c r="K567" i="7"/>
  <c r="J567" i="7"/>
  <c r="I567" i="7"/>
  <c r="I566" i="7" s="1"/>
  <c r="B567" i="7" a="1"/>
  <c r="B567" i="7"/>
  <c r="R566" i="7"/>
  <c r="N566" i="7"/>
  <c r="J566" i="7"/>
  <c r="B566" i="7" a="1"/>
  <c r="B566" i="7"/>
  <c r="U565" i="7"/>
  <c r="H565" i="7"/>
  <c r="V565" i="7" s="1"/>
  <c r="B565" i="7" a="1"/>
  <c r="B565" i="7" s="1"/>
  <c r="U564" i="7"/>
  <c r="H564" i="7"/>
  <c r="H563" i="7" s="1"/>
  <c r="B564" i="7" a="1"/>
  <c r="B564" i="7" s="1"/>
  <c r="T563" i="7"/>
  <c r="S563" i="7"/>
  <c r="R563" i="7"/>
  <c r="Q563" i="7"/>
  <c r="P563" i="7"/>
  <c r="O563" i="7"/>
  <c r="N563" i="7"/>
  <c r="M563" i="7"/>
  <c r="L563" i="7"/>
  <c r="K563" i="7"/>
  <c r="J563" i="7"/>
  <c r="I563" i="7"/>
  <c r="U563" i="7" s="1"/>
  <c r="B563" i="7" a="1"/>
  <c r="B563" i="7"/>
  <c r="V562" i="7"/>
  <c r="U562" i="7"/>
  <c r="H562" i="7"/>
  <c r="B562" i="7" a="1"/>
  <c r="B562" i="7"/>
  <c r="T561" i="7"/>
  <c r="S561" i="7"/>
  <c r="R561" i="7"/>
  <c r="Q561" i="7"/>
  <c r="P561" i="7"/>
  <c r="O561" i="7"/>
  <c r="N561" i="7"/>
  <c r="M561" i="7"/>
  <c r="L561" i="7"/>
  <c r="K561" i="7"/>
  <c r="J561" i="7"/>
  <c r="I561" i="7"/>
  <c r="U561" i="7" s="1"/>
  <c r="H561" i="7"/>
  <c r="V561" i="7" s="1"/>
  <c r="B561" i="7" a="1"/>
  <c r="B561" i="7" s="1"/>
  <c r="U560" i="7"/>
  <c r="H560" i="7"/>
  <c r="V560" i="7" s="1"/>
  <c r="B560" i="7" a="1"/>
  <c r="B560" i="7" s="1"/>
  <c r="U559" i="7"/>
  <c r="V559" i="7" s="1"/>
  <c r="H559" i="7"/>
  <c r="H558" i="7" s="1"/>
  <c r="B559" i="7" a="1"/>
  <c r="B559" i="7"/>
  <c r="T558" i="7"/>
  <c r="S558" i="7"/>
  <c r="R558" i="7"/>
  <c r="R551" i="7" s="1"/>
  <c r="Q558" i="7"/>
  <c r="P558" i="7"/>
  <c r="O558" i="7"/>
  <c r="N558" i="7"/>
  <c r="N551" i="7" s="1"/>
  <c r="M558" i="7"/>
  <c r="L558" i="7"/>
  <c r="K558" i="7"/>
  <c r="J558" i="7"/>
  <c r="J551" i="7" s="1"/>
  <c r="I558" i="7"/>
  <c r="U558" i="7" s="1"/>
  <c r="B558" i="7" a="1"/>
  <c r="B558" i="7"/>
  <c r="U557" i="7"/>
  <c r="H557" i="7"/>
  <c r="V557" i="7" s="1"/>
  <c r="B557" i="7" a="1"/>
  <c r="B557" i="7" s="1"/>
  <c r="U556" i="7"/>
  <c r="H556" i="7"/>
  <c r="H555" i="7" s="1"/>
  <c r="B556" i="7" a="1"/>
  <c r="B556" i="7" s="1"/>
  <c r="T555" i="7"/>
  <c r="S555" i="7"/>
  <c r="R555" i="7"/>
  <c r="Q555" i="7"/>
  <c r="P555" i="7"/>
  <c r="O555" i="7"/>
  <c r="N555" i="7"/>
  <c r="M555" i="7"/>
  <c r="L555" i="7"/>
  <c r="K555" i="7"/>
  <c r="J555" i="7"/>
  <c r="I555" i="7"/>
  <c r="U555" i="7" s="1"/>
  <c r="B555" i="7" a="1"/>
  <c r="B555" i="7"/>
  <c r="V554" i="7"/>
  <c r="U554" i="7"/>
  <c r="H554" i="7"/>
  <c r="B554" i="7" a="1"/>
  <c r="B554" i="7"/>
  <c r="U553" i="7"/>
  <c r="H553" i="7"/>
  <c r="V553" i="7" s="1"/>
  <c r="B553" i="7" a="1"/>
  <c r="B553" i="7" s="1"/>
  <c r="T552" i="7"/>
  <c r="T551" i="7" s="1"/>
  <c r="S552" i="7"/>
  <c r="S551" i="7" s="1"/>
  <c r="R552" i="7"/>
  <c r="Q552" i="7"/>
  <c r="P552" i="7"/>
  <c r="P551" i="7" s="1"/>
  <c r="O552" i="7"/>
  <c r="O551" i="7" s="1"/>
  <c r="N552" i="7"/>
  <c r="M552" i="7"/>
  <c r="L552" i="7"/>
  <c r="L551" i="7" s="1"/>
  <c r="K552" i="7"/>
  <c r="K551" i="7" s="1"/>
  <c r="J552" i="7"/>
  <c r="I552" i="7"/>
  <c r="U552" i="7" s="1"/>
  <c r="H552" i="7"/>
  <c r="H551" i="7" s="1"/>
  <c r="B552" i="7" a="1"/>
  <c r="B552" i="7" s="1"/>
  <c r="Q551" i="7"/>
  <c r="M551" i="7"/>
  <c r="I551" i="7"/>
  <c r="B551" i="7" a="1"/>
  <c r="B551" i="7"/>
  <c r="V550" i="7"/>
  <c r="U550" i="7"/>
  <c r="H550" i="7"/>
  <c r="B550" i="7" a="1"/>
  <c r="B550" i="7"/>
  <c r="U549" i="7"/>
  <c r="H549" i="7"/>
  <c r="V549" i="7" s="1"/>
  <c r="B549" i="7" a="1"/>
  <c r="B549" i="7" s="1"/>
  <c r="T548" i="7"/>
  <c r="S548" i="7"/>
  <c r="R548" i="7"/>
  <c r="Q548" i="7"/>
  <c r="P548" i="7"/>
  <c r="O548" i="7"/>
  <c r="N548" i="7"/>
  <c r="M548" i="7"/>
  <c r="L548" i="7"/>
  <c r="K548" i="7"/>
  <c r="J548" i="7"/>
  <c r="I548" i="7"/>
  <c r="U548" i="7" s="1"/>
  <c r="H548" i="7"/>
  <c r="B548" i="7" a="1"/>
  <c r="B548" i="7" s="1"/>
  <c r="U547" i="7"/>
  <c r="V547" i="7" s="1"/>
  <c r="H547" i="7"/>
  <c r="H546" i="7" s="1"/>
  <c r="V546" i="7" s="1"/>
  <c r="B547" i="7" a="1"/>
  <c r="B547" i="7"/>
  <c r="T546" i="7"/>
  <c r="S546" i="7"/>
  <c r="R546" i="7"/>
  <c r="Q546" i="7"/>
  <c r="P546" i="7"/>
  <c r="O546" i="7"/>
  <c r="N546" i="7"/>
  <c r="M546" i="7"/>
  <c r="L546" i="7"/>
  <c r="K546" i="7"/>
  <c r="J546" i="7"/>
  <c r="I546" i="7"/>
  <c r="U546" i="7" s="1"/>
  <c r="B546" i="7" a="1"/>
  <c r="B546" i="7"/>
  <c r="U545" i="7"/>
  <c r="H545" i="7"/>
  <c r="V545" i="7" s="1"/>
  <c r="B545" i="7" a="1"/>
  <c r="B545" i="7" s="1"/>
  <c r="T544" i="7"/>
  <c r="T533" i="7" s="1"/>
  <c r="S544" i="7"/>
  <c r="R544" i="7"/>
  <c r="Q544" i="7"/>
  <c r="P544" i="7"/>
  <c r="P533" i="7" s="1"/>
  <c r="O544" i="7"/>
  <c r="N544" i="7"/>
  <c r="M544" i="7"/>
  <c r="L544" i="7"/>
  <c r="L533" i="7" s="1"/>
  <c r="K544" i="7"/>
  <c r="J544" i="7"/>
  <c r="I544" i="7"/>
  <c r="U544" i="7" s="1"/>
  <c r="H544" i="7"/>
  <c r="B544" i="7" a="1"/>
  <c r="B544" i="7" s="1"/>
  <c r="U543" i="7"/>
  <c r="V543" i="7" s="1"/>
  <c r="H543" i="7"/>
  <c r="B543" i="7" a="1"/>
  <c r="B543" i="7"/>
  <c r="V542" i="7"/>
  <c r="U542" i="7"/>
  <c r="H542" i="7"/>
  <c r="B542" i="7" a="1"/>
  <c r="B542" i="7"/>
  <c r="T541" i="7"/>
  <c r="S541" i="7"/>
  <c r="R541" i="7"/>
  <c r="Q541" i="7"/>
  <c r="P541" i="7"/>
  <c r="O541" i="7"/>
  <c r="N541" i="7"/>
  <c r="M541" i="7"/>
  <c r="L541" i="7"/>
  <c r="K541" i="7"/>
  <c r="J541" i="7"/>
  <c r="I541" i="7"/>
  <c r="U541" i="7" s="1"/>
  <c r="H541" i="7"/>
  <c r="V541" i="7" s="1"/>
  <c r="B541" i="7" a="1"/>
  <c r="B541" i="7" s="1"/>
  <c r="U540" i="7"/>
  <c r="H540" i="7"/>
  <c r="V540" i="7" s="1"/>
  <c r="B540" i="7" a="1"/>
  <c r="B540" i="7" s="1"/>
  <c r="U539" i="7"/>
  <c r="V539" i="7" s="1"/>
  <c r="H539" i="7"/>
  <c r="H538" i="7" s="1"/>
  <c r="B539" i="7" a="1"/>
  <c r="B539" i="7"/>
  <c r="T538" i="7"/>
  <c r="S538" i="7"/>
  <c r="R538" i="7"/>
  <c r="Q538" i="7"/>
  <c r="P538" i="7"/>
  <c r="O538" i="7"/>
  <c r="N538" i="7"/>
  <c r="M538" i="7"/>
  <c r="L538" i="7"/>
  <c r="K538" i="7"/>
  <c r="J538" i="7"/>
  <c r="I538" i="7"/>
  <c r="U538" i="7" s="1"/>
  <c r="B538" i="7" a="1"/>
  <c r="B538" i="7"/>
  <c r="U537" i="7"/>
  <c r="H537" i="7"/>
  <c r="V537" i="7" s="1"/>
  <c r="B537" i="7" a="1"/>
  <c r="B537" i="7" s="1"/>
  <c r="U536" i="7"/>
  <c r="H536" i="7"/>
  <c r="V536" i="7" s="1"/>
  <c r="B536" i="7" a="1"/>
  <c r="B536" i="7" s="1"/>
  <c r="U535" i="7"/>
  <c r="V535" i="7" s="1"/>
  <c r="H535" i="7"/>
  <c r="H534" i="7" s="1"/>
  <c r="B535" i="7" a="1"/>
  <c r="B535" i="7"/>
  <c r="T534" i="7"/>
  <c r="S534" i="7"/>
  <c r="R534" i="7"/>
  <c r="R533" i="7" s="1"/>
  <c r="R532" i="7" s="1"/>
  <c r="R531" i="7" s="1"/>
  <c r="R530" i="7" s="1"/>
  <c r="R529" i="7" s="1"/>
  <c r="Q534" i="7"/>
  <c r="Q533" i="7" s="1"/>
  <c r="Q532" i="7" s="1"/>
  <c r="Q531" i="7" s="1"/>
  <c r="Q530" i="7" s="1"/>
  <c r="Q529" i="7" s="1"/>
  <c r="P534" i="7"/>
  <c r="O534" i="7"/>
  <c r="N534" i="7"/>
  <c r="N533" i="7" s="1"/>
  <c r="N532" i="7" s="1"/>
  <c r="N531" i="7" s="1"/>
  <c r="N530" i="7" s="1"/>
  <c r="N529" i="7" s="1"/>
  <c r="M534" i="7"/>
  <c r="M533" i="7" s="1"/>
  <c r="M532" i="7" s="1"/>
  <c r="M531" i="7" s="1"/>
  <c r="M530" i="7" s="1"/>
  <c r="M529" i="7" s="1"/>
  <c r="L534" i="7"/>
  <c r="K534" i="7"/>
  <c r="J534" i="7"/>
  <c r="J533" i="7" s="1"/>
  <c r="J532" i="7" s="1"/>
  <c r="J531" i="7" s="1"/>
  <c r="J530" i="7" s="1"/>
  <c r="J529" i="7" s="1"/>
  <c r="I534" i="7"/>
  <c r="U534" i="7" s="1"/>
  <c r="B534" i="7" a="1"/>
  <c r="B534" i="7"/>
  <c r="S533" i="7"/>
  <c r="O533" i="7"/>
  <c r="O532" i="7" s="1"/>
  <c r="O531" i="7" s="1"/>
  <c r="O530" i="7" s="1"/>
  <c r="O529" i="7" s="1"/>
  <c r="K533" i="7"/>
  <c r="B533" i="7" a="1"/>
  <c r="B533" i="7" s="1"/>
  <c r="B532" i="7" a="1"/>
  <c r="B532" i="7" s="1"/>
  <c r="B531" i="7" a="1"/>
  <c r="B531" i="7"/>
  <c r="B530" i="7" a="1"/>
  <c r="B530" i="7"/>
  <c r="B529" i="7" a="1"/>
  <c r="B529" i="7" s="1"/>
  <c r="U528" i="7"/>
  <c r="H528" i="7"/>
  <c r="H527" i="7" s="1"/>
  <c r="B528" i="7" a="1"/>
  <c r="B528" i="7" s="1"/>
  <c r="T527" i="7"/>
  <c r="S527" i="7"/>
  <c r="R527" i="7"/>
  <c r="Q527" i="7"/>
  <c r="P527" i="7"/>
  <c r="O527" i="7"/>
  <c r="N527" i="7"/>
  <c r="M527" i="7"/>
  <c r="L527" i="7"/>
  <c r="K527" i="7"/>
  <c r="J527" i="7"/>
  <c r="I527" i="7"/>
  <c r="U527" i="7" s="1"/>
  <c r="B527" i="7" a="1"/>
  <c r="B527" i="7"/>
  <c r="V526" i="7"/>
  <c r="U526" i="7"/>
  <c r="H526" i="7"/>
  <c r="B526" i="7" a="1"/>
  <c r="B526" i="7"/>
  <c r="T525" i="7"/>
  <c r="S525" i="7"/>
  <c r="R525" i="7"/>
  <c r="Q525" i="7"/>
  <c r="P525" i="7"/>
  <c r="O525" i="7"/>
  <c r="N525" i="7"/>
  <c r="M525" i="7"/>
  <c r="L525" i="7"/>
  <c r="K525" i="7"/>
  <c r="J525" i="7"/>
  <c r="I525" i="7"/>
  <c r="U525" i="7" s="1"/>
  <c r="H525" i="7"/>
  <c r="V525" i="7" s="1"/>
  <c r="B525" i="7" a="1"/>
  <c r="B525" i="7" s="1"/>
  <c r="U524" i="7"/>
  <c r="H524" i="7"/>
  <c r="H523" i="7" s="1"/>
  <c r="B524" i="7" a="1"/>
  <c r="B524" i="7" s="1"/>
  <c r="T523" i="7"/>
  <c r="S523" i="7"/>
  <c r="R523" i="7"/>
  <c r="Q523" i="7"/>
  <c r="Q516" i="7" s="1"/>
  <c r="P523" i="7"/>
  <c r="O523" i="7"/>
  <c r="N523" i="7"/>
  <c r="M523" i="7"/>
  <c r="M516" i="7" s="1"/>
  <c r="L523" i="7"/>
  <c r="K523" i="7"/>
  <c r="J523" i="7"/>
  <c r="I523" i="7"/>
  <c r="I516" i="7" s="1"/>
  <c r="B523" i="7" a="1"/>
  <c r="B523" i="7"/>
  <c r="V522" i="7"/>
  <c r="U522" i="7"/>
  <c r="H522" i="7"/>
  <c r="B522" i="7" a="1"/>
  <c r="B522" i="7"/>
  <c r="U521" i="7"/>
  <c r="H521" i="7"/>
  <c r="V521" i="7" s="1"/>
  <c r="B521" i="7" a="1"/>
  <c r="B521" i="7" s="1"/>
  <c r="U520" i="7"/>
  <c r="H520" i="7"/>
  <c r="V520" i="7" s="1"/>
  <c r="B520" i="7" a="1"/>
  <c r="B520" i="7" s="1"/>
  <c r="U519" i="7"/>
  <c r="V519" i="7" s="1"/>
  <c r="H519" i="7"/>
  <c r="B519" i="7" a="1"/>
  <c r="B519" i="7"/>
  <c r="V518" i="7"/>
  <c r="U518" i="7"/>
  <c r="H518" i="7"/>
  <c r="B518" i="7" a="1"/>
  <c r="B518" i="7"/>
  <c r="T517" i="7"/>
  <c r="S517" i="7"/>
  <c r="S516" i="7" s="1"/>
  <c r="R517" i="7"/>
  <c r="R516" i="7" s="1"/>
  <c r="Q517" i="7"/>
  <c r="P517" i="7"/>
  <c r="O517" i="7"/>
  <c r="O516" i="7" s="1"/>
  <c r="N517" i="7"/>
  <c r="N516" i="7" s="1"/>
  <c r="M517" i="7"/>
  <c r="L517" i="7"/>
  <c r="K517" i="7"/>
  <c r="K516" i="7" s="1"/>
  <c r="J517" i="7"/>
  <c r="J516" i="7" s="1"/>
  <c r="I517" i="7"/>
  <c r="U517" i="7" s="1"/>
  <c r="B517" i="7" a="1"/>
  <c r="B517" i="7" s="1"/>
  <c r="T516" i="7"/>
  <c r="P516" i="7"/>
  <c r="L516" i="7"/>
  <c r="B516" i="7" a="1"/>
  <c r="B516" i="7" s="1"/>
  <c r="U515" i="7"/>
  <c r="V515" i="7" s="1"/>
  <c r="H515" i="7"/>
  <c r="H514" i="7" s="1"/>
  <c r="V514" i="7" s="1"/>
  <c r="B515" i="7" a="1"/>
  <c r="B515" i="7"/>
  <c r="T514" i="7"/>
  <c r="S514" i="7"/>
  <c r="R514" i="7"/>
  <c r="Q514" i="7"/>
  <c r="P514" i="7"/>
  <c r="O514" i="7"/>
  <c r="N514" i="7"/>
  <c r="M514" i="7"/>
  <c r="L514" i="7"/>
  <c r="K514" i="7"/>
  <c r="J514" i="7"/>
  <c r="I514" i="7"/>
  <c r="U514" i="7" s="1"/>
  <c r="B514" i="7" a="1"/>
  <c r="B514" i="7"/>
  <c r="U513" i="7"/>
  <c r="H513" i="7"/>
  <c r="V513" i="7" s="1"/>
  <c r="B513" i="7" a="1"/>
  <c r="B513" i="7" s="1"/>
  <c r="T512" i="7"/>
  <c r="S512" i="7"/>
  <c r="R512" i="7"/>
  <c r="Q512" i="7"/>
  <c r="P512" i="7"/>
  <c r="O512" i="7"/>
  <c r="N512" i="7"/>
  <c r="M512" i="7"/>
  <c r="L512" i="7"/>
  <c r="K512" i="7"/>
  <c r="J512" i="7"/>
  <c r="I512" i="7"/>
  <c r="U512" i="7" s="1"/>
  <c r="H512" i="7"/>
  <c r="V512" i="7" s="1"/>
  <c r="B512" i="7" a="1"/>
  <c r="B512" i="7" s="1"/>
  <c r="U511" i="7"/>
  <c r="V511" i="7" s="1"/>
  <c r="H511" i="7"/>
  <c r="H510" i="7" s="1"/>
  <c r="B511" i="7" a="1"/>
  <c r="B511" i="7"/>
  <c r="T510" i="7"/>
  <c r="S510" i="7"/>
  <c r="R510" i="7"/>
  <c r="Q510" i="7"/>
  <c r="P510" i="7"/>
  <c r="O510" i="7"/>
  <c r="N510" i="7"/>
  <c r="M510" i="7"/>
  <c r="L510" i="7"/>
  <c r="K510" i="7"/>
  <c r="J510" i="7"/>
  <c r="I510" i="7"/>
  <c r="U510" i="7" s="1"/>
  <c r="B510" i="7" a="1"/>
  <c r="B510" i="7"/>
  <c r="U509" i="7"/>
  <c r="H509" i="7"/>
  <c r="V509" i="7" s="1"/>
  <c r="B509" i="7" a="1"/>
  <c r="B509" i="7" s="1"/>
  <c r="T508" i="7"/>
  <c r="T497" i="7" s="1"/>
  <c r="S508" i="7"/>
  <c r="R508" i="7"/>
  <c r="Q508" i="7"/>
  <c r="P508" i="7"/>
  <c r="P497" i="7" s="1"/>
  <c r="O508" i="7"/>
  <c r="N508" i="7"/>
  <c r="M508" i="7"/>
  <c r="L508" i="7"/>
  <c r="L497" i="7" s="1"/>
  <c r="K508" i="7"/>
  <c r="J508" i="7"/>
  <c r="I508" i="7"/>
  <c r="U508" i="7" s="1"/>
  <c r="H508" i="7"/>
  <c r="V508" i="7" s="1"/>
  <c r="B508" i="7" a="1"/>
  <c r="B508" i="7" s="1"/>
  <c r="U507" i="7"/>
  <c r="V507" i="7" s="1"/>
  <c r="H507" i="7"/>
  <c r="B507" i="7" a="1"/>
  <c r="B507" i="7"/>
  <c r="V506" i="7"/>
  <c r="U506" i="7"/>
  <c r="H506" i="7"/>
  <c r="B506" i="7" a="1"/>
  <c r="B506" i="7"/>
  <c r="T505" i="7"/>
  <c r="S505" i="7"/>
  <c r="R505" i="7"/>
  <c r="Q505" i="7"/>
  <c r="P505" i="7"/>
  <c r="O505" i="7"/>
  <c r="N505" i="7"/>
  <c r="M505" i="7"/>
  <c r="L505" i="7"/>
  <c r="K505" i="7"/>
  <c r="J505" i="7"/>
  <c r="I505" i="7"/>
  <c r="U505" i="7" s="1"/>
  <c r="H505" i="7"/>
  <c r="B505" i="7" a="1"/>
  <c r="B505" i="7" s="1"/>
  <c r="U504" i="7"/>
  <c r="H504" i="7"/>
  <c r="V504" i="7" s="1"/>
  <c r="B504" i="7" a="1"/>
  <c r="B504" i="7" s="1"/>
  <c r="U503" i="7"/>
  <c r="V503" i="7" s="1"/>
  <c r="H503" i="7"/>
  <c r="B503" i="7" a="1"/>
  <c r="B503" i="7"/>
  <c r="V502" i="7"/>
  <c r="U502" i="7"/>
  <c r="H502" i="7"/>
  <c r="B502" i="7" a="1"/>
  <c r="B502" i="7"/>
  <c r="U501" i="7"/>
  <c r="H501" i="7"/>
  <c r="V501" i="7" s="1"/>
  <c r="B501" i="7" a="1"/>
  <c r="B501" i="7" s="1"/>
  <c r="U500" i="7"/>
  <c r="H500" i="7"/>
  <c r="V500" i="7" s="1"/>
  <c r="B500" i="7" a="1"/>
  <c r="B500" i="7" s="1"/>
  <c r="U499" i="7"/>
  <c r="V499" i="7" s="1"/>
  <c r="H499" i="7"/>
  <c r="H498" i="7" s="1"/>
  <c r="B499" i="7" a="1"/>
  <c r="B499" i="7"/>
  <c r="T498" i="7"/>
  <c r="S498" i="7"/>
  <c r="R498" i="7"/>
  <c r="R497" i="7" s="1"/>
  <c r="Q498" i="7"/>
  <c r="Q497" i="7" s="1"/>
  <c r="P498" i="7"/>
  <c r="O498" i="7"/>
  <c r="N498" i="7"/>
  <c r="N497" i="7" s="1"/>
  <c r="M498" i="7"/>
  <c r="M497" i="7" s="1"/>
  <c r="L498" i="7"/>
  <c r="K498" i="7"/>
  <c r="J498" i="7"/>
  <c r="J497" i="7" s="1"/>
  <c r="I498" i="7"/>
  <c r="U498" i="7" s="1"/>
  <c r="B498" i="7" a="1"/>
  <c r="B498" i="7"/>
  <c r="S497" i="7"/>
  <c r="O497" i="7"/>
  <c r="K497" i="7"/>
  <c r="B497" i="7" a="1"/>
  <c r="B497" i="7" s="1"/>
  <c r="U496" i="7"/>
  <c r="H496" i="7"/>
  <c r="H495" i="7" s="1"/>
  <c r="V495" i="7" s="1"/>
  <c r="B496" i="7" a="1"/>
  <c r="B496" i="7" s="1"/>
  <c r="T495" i="7"/>
  <c r="S495" i="7"/>
  <c r="R495" i="7"/>
  <c r="Q495" i="7"/>
  <c r="P495" i="7"/>
  <c r="O495" i="7"/>
  <c r="N495" i="7"/>
  <c r="M495" i="7"/>
  <c r="L495" i="7"/>
  <c r="K495" i="7"/>
  <c r="J495" i="7"/>
  <c r="I495" i="7"/>
  <c r="U495" i="7" s="1"/>
  <c r="B495" i="7" a="1"/>
  <c r="B495" i="7"/>
  <c r="V494" i="7"/>
  <c r="U494" i="7"/>
  <c r="H494" i="7"/>
  <c r="B494" i="7" a="1"/>
  <c r="B494" i="7"/>
  <c r="T493" i="7"/>
  <c r="S493" i="7"/>
  <c r="R493" i="7"/>
  <c r="Q493" i="7"/>
  <c r="P493" i="7"/>
  <c r="O493" i="7"/>
  <c r="N493" i="7"/>
  <c r="M493" i="7"/>
  <c r="L493" i="7"/>
  <c r="K493" i="7"/>
  <c r="J493" i="7"/>
  <c r="I493" i="7"/>
  <c r="U493" i="7" s="1"/>
  <c r="H493" i="7"/>
  <c r="B493" i="7" a="1"/>
  <c r="B493" i="7" s="1"/>
  <c r="U492" i="7"/>
  <c r="H492" i="7"/>
  <c r="H491" i="7" s="1"/>
  <c r="V491" i="7" s="1"/>
  <c r="B492" i="7" a="1"/>
  <c r="B492" i="7" s="1"/>
  <c r="T491" i="7"/>
  <c r="S491" i="7"/>
  <c r="R491" i="7"/>
  <c r="Q491" i="7"/>
  <c r="P491" i="7"/>
  <c r="O491" i="7"/>
  <c r="N491" i="7"/>
  <c r="M491" i="7"/>
  <c r="L491" i="7"/>
  <c r="K491" i="7"/>
  <c r="J491" i="7"/>
  <c r="I491" i="7"/>
  <c r="U491" i="7" s="1"/>
  <c r="B491" i="7" a="1"/>
  <c r="B491" i="7"/>
  <c r="V490" i="7"/>
  <c r="U490" i="7"/>
  <c r="H490" i="7"/>
  <c r="B490" i="7" a="1"/>
  <c r="B490" i="7" s="1"/>
  <c r="U489" i="7"/>
  <c r="H489" i="7"/>
  <c r="V489" i="7" s="1"/>
  <c r="B489" i="7" a="1"/>
  <c r="B489" i="7" s="1"/>
  <c r="U488" i="7"/>
  <c r="H488" i="7"/>
  <c r="V488" i="7" s="1"/>
  <c r="B488" i="7" a="1"/>
  <c r="B488" i="7" s="1"/>
  <c r="V487" i="7"/>
  <c r="U487" i="7"/>
  <c r="H487" i="7"/>
  <c r="B487" i="7" a="1"/>
  <c r="B487" i="7"/>
  <c r="V486" i="7"/>
  <c r="U486" i="7"/>
  <c r="H486" i="7"/>
  <c r="B486" i="7" a="1"/>
  <c r="B486" i="7" s="1"/>
  <c r="T485" i="7"/>
  <c r="T484" i="7" s="1"/>
  <c r="T483" i="7" s="1"/>
  <c r="T482" i="7" s="1"/>
  <c r="T481" i="7" s="1"/>
  <c r="S485" i="7"/>
  <c r="S484" i="7" s="1"/>
  <c r="S483" i="7" s="1"/>
  <c r="S482" i="7" s="1"/>
  <c r="S481" i="7" s="1"/>
  <c r="R485" i="7"/>
  <c r="R484" i="7" s="1"/>
  <c r="Q485" i="7"/>
  <c r="P485" i="7"/>
  <c r="P484" i="7" s="1"/>
  <c r="P483" i="7" s="1"/>
  <c r="P482" i="7" s="1"/>
  <c r="P481" i="7" s="1"/>
  <c r="O485" i="7"/>
  <c r="O484" i="7" s="1"/>
  <c r="O483" i="7" s="1"/>
  <c r="O482" i="7" s="1"/>
  <c r="O481" i="7" s="1"/>
  <c r="N485" i="7"/>
  <c r="N484" i="7" s="1"/>
  <c r="M485" i="7"/>
  <c r="L485" i="7"/>
  <c r="L484" i="7" s="1"/>
  <c r="L483" i="7" s="1"/>
  <c r="L482" i="7" s="1"/>
  <c r="L481" i="7" s="1"/>
  <c r="K485" i="7"/>
  <c r="K484" i="7" s="1"/>
  <c r="K483" i="7" s="1"/>
  <c r="K482" i="7" s="1"/>
  <c r="K481" i="7" s="1"/>
  <c r="J485" i="7"/>
  <c r="J484" i="7" s="1"/>
  <c r="I485" i="7"/>
  <c r="U485" i="7" s="1"/>
  <c r="H485" i="7"/>
  <c r="V485" i="7" s="1"/>
  <c r="B485" i="7" a="1"/>
  <c r="B485" i="7" s="1"/>
  <c r="Q484" i="7"/>
  <c r="M484" i="7"/>
  <c r="M483" i="7" s="1"/>
  <c r="M482" i="7" s="1"/>
  <c r="M481" i="7" s="1"/>
  <c r="I484" i="7"/>
  <c r="U484" i="7" s="1"/>
  <c r="B484" i="7" a="1"/>
  <c r="B484" i="7" s="1"/>
  <c r="B483" i="7" a="1"/>
  <c r="B483" i="7"/>
  <c r="B482" i="7" a="1"/>
  <c r="B482" i="7" s="1"/>
  <c r="B481" i="7" a="1"/>
  <c r="B481" i="7" s="1"/>
  <c r="U480" i="7"/>
  <c r="H480" i="7"/>
  <c r="H479" i="7" s="1"/>
  <c r="B480" i="7" a="1"/>
  <c r="B480" i="7" s="1"/>
  <c r="T479" i="7"/>
  <c r="S479" i="7"/>
  <c r="R479" i="7"/>
  <c r="Q479" i="7"/>
  <c r="P479" i="7"/>
  <c r="O479" i="7"/>
  <c r="N479" i="7"/>
  <c r="M479" i="7"/>
  <c r="L479" i="7"/>
  <c r="K479" i="7"/>
  <c r="J479" i="7"/>
  <c r="I479" i="7"/>
  <c r="U479" i="7" s="1"/>
  <c r="B479" i="7" a="1"/>
  <c r="B479" i="7"/>
  <c r="V478" i="7"/>
  <c r="U478" i="7"/>
  <c r="H478" i="7"/>
  <c r="B478" i="7" a="1"/>
  <c r="B478" i="7" s="1"/>
  <c r="T477" i="7"/>
  <c r="S477" i="7"/>
  <c r="R477" i="7"/>
  <c r="Q477" i="7"/>
  <c r="P477" i="7"/>
  <c r="O477" i="7"/>
  <c r="N477" i="7"/>
  <c r="M477" i="7"/>
  <c r="L477" i="7"/>
  <c r="K477" i="7"/>
  <c r="J477" i="7"/>
  <c r="I477" i="7"/>
  <c r="U477" i="7" s="1"/>
  <c r="H477" i="7"/>
  <c r="V477" i="7" s="1"/>
  <c r="B477" i="7" a="1"/>
  <c r="B477" i="7" s="1"/>
  <c r="U476" i="7"/>
  <c r="H476" i="7"/>
  <c r="H475" i="7" s="1"/>
  <c r="B476" i="7" a="1"/>
  <c r="B476" i="7" s="1"/>
  <c r="T475" i="7"/>
  <c r="S475" i="7"/>
  <c r="R475" i="7"/>
  <c r="Q475" i="7"/>
  <c r="P475" i="7"/>
  <c r="O475" i="7"/>
  <c r="N475" i="7"/>
  <c r="M475" i="7"/>
  <c r="L475" i="7"/>
  <c r="K475" i="7"/>
  <c r="J475" i="7"/>
  <c r="I475" i="7"/>
  <c r="U475" i="7" s="1"/>
  <c r="B475" i="7" a="1"/>
  <c r="B475" i="7"/>
  <c r="V474" i="7"/>
  <c r="U474" i="7"/>
  <c r="H474" i="7"/>
  <c r="B474" i="7" a="1"/>
  <c r="B474" i="7" s="1"/>
  <c r="T473" i="7"/>
  <c r="S473" i="7"/>
  <c r="R473" i="7"/>
  <c r="Q473" i="7"/>
  <c r="P473" i="7"/>
  <c r="O473" i="7"/>
  <c r="N473" i="7"/>
  <c r="M473" i="7"/>
  <c r="L473" i="7"/>
  <c r="K473" i="7"/>
  <c r="J473" i="7"/>
  <c r="I473" i="7"/>
  <c r="U473" i="7" s="1"/>
  <c r="H473" i="7"/>
  <c r="B473" i="7" a="1"/>
  <c r="B473" i="7" s="1"/>
  <c r="U472" i="7"/>
  <c r="H472" i="7"/>
  <c r="V472" i="7" s="1"/>
  <c r="B472" i="7" a="1"/>
  <c r="B472" i="7" s="1"/>
  <c r="V471" i="7"/>
  <c r="U471" i="7"/>
  <c r="H471" i="7"/>
  <c r="B471" i="7" a="1"/>
  <c r="B471" i="7"/>
  <c r="V470" i="7"/>
  <c r="U470" i="7"/>
  <c r="H470" i="7"/>
  <c r="B470" i="7" a="1"/>
  <c r="B470" i="7" s="1"/>
  <c r="U469" i="7"/>
  <c r="H469" i="7"/>
  <c r="V469" i="7" s="1"/>
  <c r="B469" i="7" a="1"/>
  <c r="B469" i="7" s="1"/>
  <c r="U468" i="7"/>
  <c r="H468" i="7"/>
  <c r="H467" i="7" s="1"/>
  <c r="B468" i="7" a="1"/>
  <c r="B468" i="7" s="1"/>
  <c r="T467" i="7"/>
  <c r="T466" i="7" s="1"/>
  <c r="S467" i="7"/>
  <c r="R467" i="7"/>
  <c r="R466" i="7" s="1"/>
  <c r="Q467" i="7"/>
  <c r="Q466" i="7" s="1"/>
  <c r="P467" i="7"/>
  <c r="P466" i="7" s="1"/>
  <c r="O467" i="7"/>
  <c r="N467" i="7"/>
  <c r="N466" i="7" s="1"/>
  <c r="M467" i="7"/>
  <c r="M466" i="7" s="1"/>
  <c r="L467" i="7"/>
  <c r="L466" i="7" s="1"/>
  <c r="K467" i="7"/>
  <c r="J467" i="7"/>
  <c r="J466" i="7" s="1"/>
  <c r="I467" i="7"/>
  <c r="I466" i="7" s="1"/>
  <c r="B467" i="7" a="1"/>
  <c r="B467" i="7"/>
  <c r="S466" i="7"/>
  <c r="O466" i="7"/>
  <c r="K466" i="7"/>
  <c r="B466" i="7" a="1"/>
  <c r="B466" i="7" s="1"/>
  <c r="U465" i="7"/>
  <c r="H465" i="7"/>
  <c r="V465" i="7" s="1"/>
  <c r="B465" i="7" a="1"/>
  <c r="B465" i="7" s="1"/>
  <c r="T464" i="7"/>
  <c r="S464" i="7"/>
  <c r="R464" i="7"/>
  <c r="Q464" i="7"/>
  <c r="P464" i="7"/>
  <c r="O464" i="7"/>
  <c r="N464" i="7"/>
  <c r="M464" i="7"/>
  <c r="L464" i="7"/>
  <c r="K464" i="7"/>
  <c r="J464" i="7"/>
  <c r="I464" i="7"/>
  <c r="U464" i="7" s="1"/>
  <c r="B464" i="7" a="1"/>
  <c r="B464" i="7" s="1"/>
  <c r="V463" i="7"/>
  <c r="U463" i="7"/>
  <c r="H463" i="7"/>
  <c r="H462" i="7" s="1"/>
  <c r="B463" i="7" a="1"/>
  <c r="B463" i="7"/>
  <c r="T462" i="7"/>
  <c r="S462" i="7"/>
  <c r="R462" i="7"/>
  <c r="Q462" i="7"/>
  <c r="P462" i="7"/>
  <c r="O462" i="7"/>
  <c r="N462" i="7"/>
  <c r="M462" i="7"/>
  <c r="L462" i="7"/>
  <c r="K462" i="7"/>
  <c r="J462" i="7"/>
  <c r="I462" i="7"/>
  <c r="U462" i="7" s="1"/>
  <c r="B462" i="7" a="1"/>
  <c r="B462" i="7" s="1"/>
  <c r="U461" i="7"/>
  <c r="H461" i="7"/>
  <c r="V461" i="7" s="1"/>
  <c r="B461" i="7" a="1"/>
  <c r="B461" i="7" s="1"/>
  <c r="T460" i="7"/>
  <c r="S460" i="7"/>
  <c r="R460" i="7"/>
  <c r="Q460" i="7"/>
  <c r="P460" i="7"/>
  <c r="O460" i="7"/>
  <c r="N460" i="7"/>
  <c r="M460" i="7"/>
  <c r="L460" i="7"/>
  <c r="K460" i="7"/>
  <c r="J460" i="7"/>
  <c r="I460" i="7"/>
  <c r="U460" i="7" s="1"/>
  <c r="B460" i="7" a="1"/>
  <c r="B460" i="7" s="1"/>
  <c r="V459" i="7"/>
  <c r="U459" i="7"/>
  <c r="H459" i="7"/>
  <c r="H458" i="7" s="1"/>
  <c r="V458" i="7" s="1"/>
  <c r="B459" i="7" a="1"/>
  <c r="B459" i="7"/>
  <c r="T458" i="7"/>
  <c r="S458" i="7"/>
  <c r="R458" i="7"/>
  <c r="Q458" i="7"/>
  <c r="P458" i="7"/>
  <c r="O458" i="7"/>
  <c r="N458" i="7"/>
  <c r="M458" i="7"/>
  <c r="L458" i="7"/>
  <c r="K458" i="7"/>
  <c r="J458" i="7"/>
  <c r="I458" i="7"/>
  <c r="U458" i="7" s="1"/>
  <c r="B458" i="7" a="1"/>
  <c r="B458" i="7" s="1"/>
  <c r="U457" i="7"/>
  <c r="H457" i="7"/>
  <c r="V457" i="7" s="1"/>
  <c r="B457" i="7" a="1"/>
  <c r="B457" i="7" s="1"/>
  <c r="U456" i="7"/>
  <c r="H456" i="7"/>
  <c r="V456" i="7" s="1"/>
  <c r="B456" i="7" a="1"/>
  <c r="B456" i="7" s="1"/>
  <c r="V455" i="7"/>
  <c r="U455" i="7"/>
  <c r="H455" i="7"/>
  <c r="B455" i="7" a="1"/>
  <c r="B455" i="7"/>
  <c r="V454" i="7"/>
  <c r="U454" i="7"/>
  <c r="H454" i="7"/>
  <c r="B454" i="7" a="1"/>
  <c r="B454" i="7" s="1"/>
  <c r="U453" i="7"/>
  <c r="H453" i="7"/>
  <c r="V453" i="7" s="1"/>
  <c r="B453" i="7" a="1"/>
  <c r="B453" i="7" s="1"/>
  <c r="T452" i="7"/>
  <c r="T451" i="7" s="1"/>
  <c r="S452" i="7"/>
  <c r="S451" i="7" s="1"/>
  <c r="R452" i="7"/>
  <c r="Q452" i="7"/>
  <c r="Q451" i="7" s="1"/>
  <c r="P452" i="7"/>
  <c r="P451" i="7" s="1"/>
  <c r="O452" i="7"/>
  <c r="O451" i="7" s="1"/>
  <c r="N452" i="7"/>
  <c r="M452" i="7"/>
  <c r="M451" i="7" s="1"/>
  <c r="L452" i="7"/>
  <c r="L451" i="7" s="1"/>
  <c r="K452" i="7"/>
  <c r="K451" i="7" s="1"/>
  <c r="J452" i="7"/>
  <c r="I452" i="7"/>
  <c r="U452" i="7" s="1"/>
  <c r="B452" i="7" a="1"/>
  <c r="B452" i="7" s="1"/>
  <c r="R451" i="7"/>
  <c r="N451" i="7"/>
  <c r="J451" i="7"/>
  <c r="B451" i="7" a="1"/>
  <c r="B451" i="7"/>
  <c r="V450" i="7"/>
  <c r="U450" i="7"/>
  <c r="H450" i="7"/>
  <c r="B450" i="7" a="1"/>
  <c r="B450" i="7" s="1"/>
  <c r="T449" i="7"/>
  <c r="S449" i="7"/>
  <c r="R449" i="7"/>
  <c r="Q449" i="7"/>
  <c r="P449" i="7"/>
  <c r="O449" i="7"/>
  <c r="N449" i="7"/>
  <c r="M449" i="7"/>
  <c r="L449" i="7"/>
  <c r="K449" i="7"/>
  <c r="J449" i="7"/>
  <c r="I449" i="7"/>
  <c r="U449" i="7" s="1"/>
  <c r="H449" i="7"/>
  <c r="V449" i="7" s="1"/>
  <c r="B449" i="7" a="1"/>
  <c r="B449" i="7" s="1"/>
  <c r="U448" i="7"/>
  <c r="H448" i="7"/>
  <c r="V448" i="7" s="1"/>
  <c r="B448" i="7" a="1"/>
  <c r="B448" i="7" s="1"/>
  <c r="V447" i="7"/>
  <c r="U447" i="7"/>
  <c r="H447" i="7"/>
  <c r="B447" i="7" a="1"/>
  <c r="B447" i="7"/>
  <c r="V446" i="7"/>
  <c r="U446" i="7"/>
  <c r="H446" i="7"/>
  <c r="B446" i="7" a="1"/>
  <c r="B446" i="7" s="1"/>
  <c r="T445" i="7"/>
  <c r="T444" i="7" s="1"/>
  <c r="S445" i="7"/>
  <c r="S444" i="7" s="1"/>
  <c r="R445" i="7"/>
  <c r="R444" i="7" s="1"/>
  <c r="Q445" i="7"/>
  <c r="P445" i="7"/>
  <c r="P444" i="7" s="1"/>
  <c r="O445" i="7"/>
  <c r="O444" i="7" s="1"/>
  <c r="N445" i="7"/>
  <c r="N444" i="7" s="1"/>
  <c r="M445" i="7"/>
  <c r="L445" i="7"/>
  <c r="L444" i="7" s="1"/>
  <c r="K445" i="7"/>
  <c r="K444" i="7" s="1"/>
  <c r="J445" i="7"/>
  <c r="J444" i="7" s="1"/>
  <c r="I445" i="7"/>
  <c r="U445" i="7" s="1"/>
  <c r="H445" i="7"/>
  <c r="B445" i="7" a="1"/>
  <c r="B445" i="7" s="1"/>
  <c r="U444" i="7"/>
  <c r="Q444" i="7"/>
  <c r="M444" i="7"/>
  <c r="I444" i="7"/>
  <c r="B444" i="7" a="1"/>
  <c r="B444" i="7" s="1"/>
  <c r="V443" i="7"/>
  <c r="U443" i="7"/>
  <c r="H443" i="7"/>
  <c r="H442" i="7" s="1"/>
  <c r="B443" i="7" a="1"/>
  <c r="B443" i="7"/>
  <c r="T442" i="7"/>
  <c r="S442" i="7"/>
  <c r="R442" i="7"/>
  <c r="Q442" i="7"/>
  <c r="P442" i="7"/>
  <c r="O442" i="7"/>
  <c r="N442" i="7"/>
  <c r="M442" i="7"/>
  <c r="L442" i="7"/>
  <c r="K442" i="7"/>
  <c r="J442" i="7"/>
  <c r="I442" i="7"/>
  <c r="B442" i="7" a="1"/>
  <c r="B442" i="7" s="1"/>
  <c r="U441" i="7"/>
  <c r="H441" i="7"/>
  <c r="B441" i="7" a="1"/>
  <c r="B441" i="7" s="1"/>
  <c r="T440" i="7"/>
  <c r="S440" i="7"/>
  <c r="R440" i="7"/>
  <c r="Q440" i="7"/>
  <c r="P440" i="7"/>
  <c r="O440" i="7"/>
  <c r="N440" i="7"/>
  <c r="M440" i="7"/>
  <c r="L440" i="7"/>
  <c r="K440" i="7"/>
  <c r="J440" i="7"/>
  <c r="I440" i="7"/>
  <c r="U440" i="7" s="1"/>
  <c r="B440" i="7" a="1"/>
  <c r="B440" i="7" s="1"/>
  <c r="V439" i="7"/>
  <c r="U439" i="7"/>
  <c r="H439" i="7"/>
  <c r="B439" i="7" a="1"/>
  <c r="B439" i="7"/>
  <c r="V438" i="7"/>
  <c r="U438" i="7"/>
  <c r="H438" i="7"/>
  <c r="B438" i="7" a="1"/>
  <c r="B438" i="7" s="1"/>
  <c r="U437" i="7"/>
  <c r="H437" i="7"/>
  <c r="V437" i="7" s="1"/>
  <c r="B437" i="7" a="1"/>
  <c r="B437" i="7" s="1"/>
  <c r="U436" i="7"/>
  <c r="N436" i="7"/>
  <c r="H436" i="7"/>
  <c r="B436" i="7" a="1"/>
  <c r="B436" i="7"/>
  <c r="T435" i="7"/>
  <c r="S435" i="7"/>
  <c r="S434" i="7" s="1"/>
  <c r="R435" i="7"/>
  <c r="R434" i="7" s="1"/>
  <c r="Q435" i="7"/>
  <c r="Q434" i="7" s="1"/>
  <c r="P435" i="7"/>
  <c r="O435" i="7"/>
  <c r="O434" i="7" s="1"/>
  <c r="N435" i="7"/>
  <c r="N434" i="7" s="1"/>
  <c r="M435" i="7"/>
  <c r="M434" i="7" s="1"/>
  <c r="L435" i="7"/>
  <c r="K435" i="7"/>
  <c r="K434" i="7" s="1"/>
  <c r="J435" i="7"/>
  <c r="J434" i="7" s="1"/>
  <c r="I435" i="7"/>
  <c r="U435" i="7" s="1"/>
  <c r="B435" i="7" a="1"/>
  <c r="B435" i="7" s="1"/>
  <c r="T434" i="7"/>
  <c r="P434" i="7"/>
  <c r="L434" i="7"/>
  <c r="B434" i="7" a="1"/>
  <c r="B434" i="7" s="1"/>
  <c r="U433" i="7"/>
  <c r="H433" i="7"/>
  <c r="H432" i="7" s="1"/>
  <c r="B433" i="7" a="1"/>
  <c r="B433" i="7" s="1"/>
  <c r="T432" i="7"/>
  <c r="S432" i="7"/>
  <c r="R432" i="7"/>
  <c r="Q432" i="7"/>
  <c r="P432" i="7"/>
  <c r="O432" i="7"/>
  <c r="N432" i="7"/>
  <c r="M432" i="7"/>
  <c r="L432" i="7"/>
  <c r="K432" i="7"/>
  <c r="J432" i="7"/>
  <c r="I432" i="7"/>
  <c r="B432" i="7" a="1"/>
  <c r="B432" i="7"/>
  <c r="V431" i="7"/>
  <c r="U431" i="7"/>
  <c r="H431" i="7"/>
  <c r="B431" i="7" a="1"/>
  <c r="B431" i="7" s="1"/>
  <c r="T430" i="7"/>
  <c r="S430" i="7"/>
  <c r="R430" i="7"/>
  <c r="Q430" i="7"/>
  <c r="P430" i="7"/>
  <c r="O430" i="7"/>
  <c r="N430" i="7"/>
  <c r="M430" i="7"/>
  <c r="L430" i="7"/>
  <c r="K430" i="7"/>
  <c r="J430" i="7"/>
  <c r="I430" i="7"/>
  <c r="U430" i="7" s="1"/>
  <c r="H430" i="7"/>
  <c r="B430" i="7" a="1"/>
  <c r="B430" i="7" s="1"/>
  <c r="U429" i="7"/>
  <c r="H429" i="7"/>
  <c r="B429" i="7" a="1"/>
  <c r="B429" i="7" s="1"/>
  <c r="T428" i="7"/>
  <c r="S428" i="7"/>
  <c r="R428" i="7"/>
  <c r="Q428" i="7"/>
  <c r="P428" i="7"/>
  <c r="O428" i="7"/>
  <c r="N428" i="7"/>
  <c r="M428" i="7"/>
  <c r="L428" i="7"/>
  <c r="K428" i="7"/>
  <c r="J428" i="7"/>
  <c r="I428" i="7"/>
  <c r="U428" i="7" s="1"/>
  <c r="B428" i="7" a="1"/>
  <c r="B428" i="7"/>
  <c r="V427" i="7"/>
  <c r="U427" i="7"/>
  <c r="H427" i="7"/>
  <c r="B427" i="7" a="1"/>
  <c r="B427" i="7" s="1"/>
  <c r="U426" i="7"/>
  <c r="H426" i="7"/>
  <c r="V426" i="7" s="1"/>
  <c r="B426" i="7" a="1"/>
  <c r="B426" i="7" s="1"/>
  <c r="U425" i="7"/>
  <c r="H425" i="7"/>
  <c r="V425" i="7" s="1"/>
  <c r="B425" i="7" a="1"/>
  <c r="B425" i="7" s="1"/>
  <c r="V424" i="7"/>
  <c r="U424" i="7"/>
  <c r="H424" i="7"/>
  <c r="H423" i="7" s="1"/>
  <c r="B424" i="7" a="1"/>
  <c r="B424" i="7"/>
  <c r="T423" i="7"/>
  <c r="S423" i="7"/>
  <c r="R423" i="7"/>
  <c r="R422" i="7" s="1"/>
  <c r="Q423" i="7"/>
  <c r="P423" i="7"/>
  <c r="O423" i="7"/>
  <c r="N423" i="7"/>
  <c r="N422" i="7" s="1"/>
  <c r="M423" i="7"/>
  <c r="L423" i="7"/>
  <c r="K423" i="7"/>
  <c r="J423" i="7"/>
  <c r="J422" i="7" s="1"/>
  <c r="I423" i="7"/>
  <c r="B423" i="7" a="1"/>
  <c r="B423" i="7" s="1"/>
  <c r="T422" i="7"/>
  <c r="S422" i="7"/>
  <c r="P422" i="7"/>
  <c r="O422" i="7"/>
  <c r="L422" i="7"/>
  <c r="K422" i="7"/>
  <c r="B422" i="7" a="1"/>
  <c r="B422" i="7" s="1"/>
  <c r="U421" i="7"/>
  <c r="H421" i="7"/>
  <c r="B421" i="7" a="1"/>
  <c r="B421" i="7" s="1"/>
  <c r="T420" i="7"/>
  <c r="S420" i="7"/>
  <c r="R420" i="7"/>
  <c r="Q420" i="7"/>
  <c r="P420" i="7"/>
  <c r="O420" i="7"/>
  <c r="N420" i="7"/>
  <c r="M420" i="7"/>
  <c r="L420" i="7"/>
  <c r="K420" i="7"/>
  <c r="J420" i="7"/>
  <c r="I420" i="7"/>
  <c r="U420" i="7" s="1"/>
  <c r="B420" i="7" a="1"/>
  <c r="B420" i="7"/>
  <c r="V419" i="7"/>
  <c r="U419" i="7"/>
  <c r="H419" i="7"/>
  <c r="B419" i="7" a="1"/>
  <c r="B419" i="7" s="1"/>
  <c r="T418" i="7"/>
  <c r="S418" i="7"/>
  <c r="R418" i="7"/>
  <c r="Q418" i="7"/>
  <c r="P418" i="7"/>
  <c r="O418" i="7"/>
  <c r="N418" i="7"/>
  <c r="M418" i="7"/>
  <c r="L418" i="7"/>
  <c r="K418" i="7"/>
  <c r="J418" i="7"/>
  <c r="I418" i="7"/>
  <c r="H418" i="7"/>
  <c r="B418" i="7" a="1"/>
  <c r="B418" i="7" s="1"/>
  <c r="U417" i="7"/>
  <c r="H417" i="7"/>
  <c r="B417" i="7" a="1"/>
  <c r="B417" i="7" s="1"/>
  <c r="T416" i="7"/>
  <c r="S416" i="7"/>
  <c r="R416" i="7"/>
  <c r="Q416" i="7"/>
  <c r="P416" i="7"/>
  <c r="O416" i="7"/>
  <c r="N416" i="7"/>
  <c r="M416" i="7"/>
  <c r="L416" i="7"/>
  <c r="K416" i="7"/>
  <c r="J416" i="7"/>
  <c r="I416" i="7"/>
  <c r="U416" i="7" s="1"/>
  <c r="B416" i="7" a="1"/>
  <c r="B416" i="7"/>
  <c r="V415" i="7"/>
  <c r="U415" i="7"/>
  <c r="H415" i="7"/>
  <c r="B415" i="7" a="1"/>
  <c r="B415" i="7" s="1"/>
  <c r="U414" i="7"/>
  <c r="H414" i="7"/>
  <c r="V414" i="7" s="1"/>
  <c r="B414" i="7" a="1"/>
  <c r="B414" i="7" s="1"/>
  <c r="U413" i="7"/>
  <c r="H413" i="7"/>
  <c r="V413" i="7" s="1"/>
  <c r="B413" i="7" a="1"/>
  <c r="B413" i="7" s="1"/>
  <c r="V412" i="7"/>
  <c r="U412" i="7"/>
  <c r="H412" i="7"/>
  <c r="H411" i="7" s="1"/>
  <c r="B412" i="7" a="1"/>
  <c r="B412" i="7"/>
  <c r="T411" i="7"/>
  <c r="S411" i="7"/>
  <c r="R411" i="7"/>
  <c r="R410" i="7" s="1"/>
  <c r="Q411" i="7"/>
  <c r="P411" i="7"/>
  <c r="O411" i="7"/>
  <c r="N411" i="7"/>
  <c r="N410" i="7" s="1"/>
  <c r="M411" i="7"/>
  <c r="L411" i="7"/>
  <c r="K411" i="7"/>
  <c r="J411" i="7"/>
  <c r="J410" i="7" s="1"/>
  <c r="I411" i="7"/>
  <c r="B411" i="7" a="1"/>
  <c r="B411" i="7" s="1"/>
  <c r="T410" i="7"/>
  <c r="S410" i="7"/>
  <c r="P410" i="7"/>
  <c r="O410" i="7"/>
  <c r="L410" i="7"/>
  <c r="K410" i="7"/>
  <c r="B410" i="7" a="1"/>
  <c r="B410" i="7" s="1"/>
  <c r="U409" i="7"/>
  <c r="H409" i="7"/>
  <c r="B409" i="7" a="1"/>
  <c r="B409" i="7" s="1"/>
  <c r="U408" i="7"/>
  <c r="V408" i="7" s="1"/>
  <c r="H408" i="7"/>
  <c r="H407" i="7" s="1"/>
  <c r="B408" i="7" a="1"/>
  <c r="B408" i="7"/>
  <c r="T407" i="7"/>
  <c r="S407" i="7"/>
  <c r="R407" i="7"/>
  <c r="Q407" i="7"/>
  <c r="P407" i="7"/>
  <c r="O407" i="7"/>
  <c r="N407" i="7"/>
  <c r="M407" i="7"/>
  <c r="L407" i="7"/>
  <c r="K407" i="7"/>
  <c r="J407" i="7"/>
  <c r="I407" i="7"/>
  <c r="B407" i="7" a="1"/>
  <c r="B407" i="7"/>
  <c r="U406" i="7"/>
  <c r="H406" i="7"/>
  <c r="V406" i="7" s="1"/>
  <c r="B406" i="7" a="1"/>
  <c r="B406" i="7" s="1"/>
  <c r="T405" i="7"/>
  <c r="T404" i="7" s="1"/>
  <c r="S405" i="7"/>
  <c r="R405" i="7"/>
  <c r="Q405" i="7"/>
  <c r="Q404" i="7" s="1"/>
  <c r="P405" i="7"/>
  <c r="P404" i="7" s="1"/>
  <c r="O405" i="7"/>
  <c r="N405" i="7"/>
  <c r="M405" i="7"/>
  <c r="L405" i="7"/>
  <c r="L404" i="7" s="1"/>
  <c r="K405" i="7"/>
  <c r="J405" i="7"/>
  <c r="I405" i="7"/>
  <c r="I404" i="7" s="1"/>
  <c r="B405" i="7" a="1"/>
  <c r="B405" i="7" s="1"/>
  <c r="R404" i="7"/>
  <c r="N404" i="7"/>
  <c r="M404" i="7"/>
  <c r="J404" i="7"/>
  <c r="B404" i="7" a="1"/>
  <c r="B404" i="7"/>
  <c r="V403" i="7"/>
  <c r="U403" i="7"/>
  <c r="H403" i="7"/>
  <c r="B403" i="7" a="1"/>
  <c r="B403" i="7" s="1"/>
  <c r="T402" i="7"/>
  <c r="S402" i="7"/>
  <c r="R402" i="7"/>
  <c r="Q402" i="7"/>
  <c r="P402" i="7"/>
  <c r="O402" i="7"/>
  <c r="N402" i="7"/>
  <c r="M402" i="7"/>
  <c r="L402" i="7"/>
  <c r="K402" i="7"/>
  <c r="J402" i="7"/>
  <c r="I402" i="7"/>
  <c r="H402" i="7"/>
  <c r="B402" i="7" a="1"/>
  <c r="B402" i="7" s="1"/>
  <c r="U401" i="7"/>
  <c r="H401" i="7"/>
  <c r="B401" i="7" a="1"/>
  <c r="B401" i="7" s="1"/>
  <c r="T400" i="7"/>
  <c r="S400" i="7"/>
  <c r="R400" i="7"/>
  <c r="Q400" i="7"/>
  <c r="P400" i="7"/>
  <c r="O400" i="7"/>
  <c r="N400" i="7"/>
  <c r="N388" i="7" s="1"/>
  <c r="N387" i="7" s="1"/>
  <c r="M400" i="7"/>
  <c r="L400" i="7"/>
  <c r="K400" i="7"/>
  <c r="J400" i="7"/>
  <c r="J388" i="7" s="1"/>
  <c r="J387" i="7" s="1"/>
  <c r="I400" i="7"/>
  <c r="I388" i="7" s="1"/>
  <c r="B400" i="7" a="1"/>
  <c r="B400" i="7"/>
  <c r="V399" i="7"/>
  <c r="U399" i="7"/>
  <c r="H399" i="7"/>
  <c r="B399" i="7" a="1"/>
  <c r="B399" i="7"/>
  <c r="T398" i="7"/>
  <c r="S398" i="7"/>
  <c r="R398" i="7"/>
  <c r="Q398" i="7"/>
  <c r="P398" i="7"/>
  <c r="O398" i="7"/>
  <c r="N398" i="7"/>
  <c r="M398" i="7"/>
  <c r="L398" i="7"/>
  <c r="K398" i="7"/>
  <c r="J398" i="7"/>
  <c r="I398" i="7"/>
  <c r="U398" i="7" s="1"/>
  <c r="H398" i="7"/>
  <c r="B398" i="7" a="1"/>
  <c r="B398" i="7" s="1"/>
  <c r="U397" i="7"/>
  <c r="H397" i="7"/>
  <c r="V397" i="7" s="1"/>
  <c r="B397" i="7" a="1"/>
  <c r="B397" i="7" s="1"/>
  <c r="T396" i="7"/>
  <c r="S396" i="7"/>
  <c r="R396" i="7"/>
  <c r="Q396" i="7"/>
  <c r="P396" i="7"/>
  <c r="O396" i="7"/>
  <c r="N396" i="7"/>
  <c r="M396" i="7"/>
  <c r="L396" i="7"/>
  <c r="L388" i="7" s="1"/>
  <c r="L387" i="7" s="1"/>
  <c r="K396" i="7"/>
  <c r="J396" i="7"/>
  <c r="I396" i="7"/>
  <c r="U396" i="7" s="1"/>
  <c r="H396" i="7"/>
  <c r="B396" i="7" a="1"/>
  <c r="B396" i="7"/>
  <c r="U395" i="7"/>
  <c r="V395" i="7" s="1"/>
  <c r="H395" i="7"/>
  <c r="B395" i="7" a="1"/>
  <c r="B395" i="7"/>
  <c r="T394" i="7"/>
  <c r="T388" i="7" s="1"/>
  <c r="T387" i="7" s="1"/>
  <c r="S394" i="7"/>
  <c r="R394" i="7"/>
  <c r="Q394" i="7"/>
  <c r="P394" i="7"/>
  <c r="O394" i="7"/>
  <c r="N394" i="7"/>
  <c r="M394" i="7"/>
  <c r="L394" i="7"/>
  <c r="K394" i="7"/>
  <c r="J394" i="7"/>
  <c r="I394" i="7"/>
  <c r="U394" i="7" s="1"/>
  <c r="V394" i="7" s="1"/>
  <c r="H394" i="7"/>
  <c r="B394" i="7" a="1"/>
  <c r="B394" i="7" s="1"/>
  <c r="U393" i="7"/>
  <c r="H393" i="7"/>
  <c r="B393" i="7" a="1"/>
  <c r="B393" i="7" s="1"/>
  <c r="U392" i="7"/>
  <c r="H392" i="7"/>
  <c r="V392" i="7" s="1"/>
  <c r="B392" i="7" a="1"/>
  <c r="B392" i="7"/>
  <c r="V391" i="7"/>
  <c r="U391" i="7"/>
  <c r="H391" i="7"/>
  <c r="B391" i="7" a="1"/>
  <c r="B391" i="7"/>
  <c r="V390" i="7"/>
  <c r="U390" i="7"/>
  <c r="H390" i="7"/>
  <c r="B390" i="7" a="1"/>
  <c r="B390" i="7" s="1"/>
  <c r="T389" i="7"/>
  <c r="S389" i="7"/>
  <c r="S388" i="7" s="1"/>
  <c r="R389" i="7"/>
  <c r="Q389" i="7"/>
  <c r="P389" i="7"/>
  <c r="P388" i="7" s="1"/>
  <c r="P387" i="7" s="1"/>
  <c r="O389" i="7"/>
  <c r="O388" i="7" s="1"/>
  <c r="N389" i="7"/>
  <c r="M389" i="7"/>
  <c r="L389" i="7"/>
  <c r="K389" i="7"/>
  <c r="K388" i="7" s="1"/>
  <c r="J389" i="7"/>
  <c r="I389" i="7"/>
  <c r="U389" i="7" s="1"/>
  <c r="B389" i="7" a="1"/>
  <c r="B389" i="7" s="1"/>
  <c r="R388" i="7"/>
  <c r="R387" i="7" s="1"/>
  <c r="Q388" i="7"/>
  <c r="M388" i="7"/>
  <c r="B388" i="7" a="1"/>
  <c r="B388" i="7"/>
  <c r="B387" i="7" a="1"/>
  <c r="B387" i="7" s="1"/>
  <c r="V386" i="7"/>
  <c r="U386" i="7"/>
  <c r="H386" i="7"/>
  <c r="B386" i="7" a="1"/>
  <c r="B386" i="7"/>
  <c r="T385" i="7"/>
  <c r="S385" i="7"/>
  <c r="R385" i="7"/>
  <c r="Q385" i="7"/>
  <c r="P385" i="7"/>
  <c r="O385" i="7"/>
  <c r="N385" i="7"/>
  <c r="M385" i="7"/>
  <c r="L385" i="7"/>
  <c r="K385" i="7"/>
  <c r="J385" i="7"/>
  <c r="I385" i="7"/>
  <c r="U385" i="7" s="1"/>
  <c r="H385" i="7"/>
  <c r="B385" i="7" a="1"/>
  <c r="B385" i="7" s="1"/>
  <c r="V384" i="7"/>
  <c r="U384" i="7"/>
  <c r="H384" i="7"/>
  <c r="H383" i="7" s="1"/>
  <c r="B384" i="7" a="1"/>
  <c r="B384" i="7"/>
  <c r="T383" i="7"/>
  <c r="S383" i="7"/>
  <c r="R383" i="7"/>
  <c r="Q383" i="7"/>
  <c r="P383" i="7"/>
  <c r="O383" i="7"/>
  <c r="N383" i="7"/>
  <c r="M383" i="7"/>
  <c r="L383" i="7"/>
  <c r="K383" i="7"/>
  <c r="J383" i="7"/>
  <c r="I383" i="7"/>
  <c r="U383" i="7" s="1"/>
  <c r="V383" i="7" s="1"/>
  <c r="B383" i="7" a="1"/>
  <c r="B383" i="7"/>
  <c r="U382" i="7"/>
  <c r="H382" i="7"/>
  <c r="V382" i="7" s="1"/>
  <c r="B382" i="7" a="1"/>
  <c r="B382" i="7" s="1"/>
  <c r="T381" i="7"/>
  <c r="S381" i="7"/>
  <c r="S375" i="7" s="1"/>
  <c r="S374" i="7" s="1"/>
  <c r="R381" i="7"/>
  <c r="Q381" i="7"/>
  <c r="P381" i="7"/>
  <c r="O381" i="7"/>
  <c r="O375" i="7" s="1"/>
  <c r="O374" i="7" s="1"/>
  <c r="N381" i="7"/>
  <c r="M381" i="7"/>
  <c r="L381" i="7"/>
  <c r="K381" i="7"/>
  <c r="J381" i="7"/>
  <c r="I381" i="7"/>
  <c r="U381" i="7" s="1"/>
  <c r="H381" i="7"/>
  <c r="B381" i="7" a="1"/>
  <c r="B381" i="7" s="1"/>
  <c r="U380" i="7"/>
  <c r="H380" i="7"/>
  <c r="V380" i="7" s="1"/>
  <c r="B380" i="7" a="1"/>
  <c r="B380" i="7"/>
  <c r="U379" i="7"/>
  <c r="V379" i="7" s="1"/>
  <c r="H379" i="7"/>
  <c r="B379" i="7" a="1"/>
  <c r="B379" i="7" s="1"/>
  <c r="V378" i="7"/>
  <c r="U378" i="7"/>
  <c r="H378" i="7"/>
  <c r="B378" i="7" a="1"/>
  <c r="B378" i="7"/>
  <c r="U377" i="7"/>
  <c r="H377" i="7"/>
  <c r="B377" i="7" a="1"/>
  <c r="B377" i="7" s="1"/>
  <c r="T376" i="7"/>
  <c r="S376" i="7"/>
  <c r="R376" i="7"/>
  <c r="Q376" i="7"/>
  <c r="P376" i="7"/>
  <c r="O376" i="7"/>
  <c r="N376" i="7"/>
  <c r="N375" i="7" s="1"/>
  <c r="N374" i="7" s="1"/>
  <c r="M376" i="7"/>
  <c r="M375" i="7" s="1"/>
  <c r="M374" i="7" s="1"/>
  <c r="L376" i="7"/>
  <c r="K376" i="7"/>
  <c r="J376" i="7"/>
  <c r="J375" i="7" s="1"/>
  <c r="J374" i="7" s="1"/>
  <c r="I376" i="7"/>
  <c r="I375" i="7" s="1"/>
  <c r="B376" i="7" a="1"/>
  <c r="B376" i="7"/>
  <c r="R375" i="7"/>
  <c r="Q375" i="7"/>
  <c r="Q374" i="7" s="1"/>
  <c r="K375" i="7"/>
  <c r="K374" i="7" s="1"/>
  <c r="B375" i="7" a="1"/>
  <c r="B375" i="7"/>
  <c r="R374" i="7"/>
  <c r="B374" i="7" a="1"/>
  <c r="B374" i="7" s="1"/>
  <c r="U373" i="7"/>
  <c r="H373" i="7"/>
  <c r="V373" i="7" s="1"/>
  <c r="B373" i="7" a="1"/>
  <c r="B373" i="7" s="1"/>
  <c r="T372" i="7"/>
  <c r="S372" i="7"/>
  <c r="R372" i="7"/>
  <c r="Q372" i="7"/>
  <c r="P372" i="7"/>
  <c r="O372" i="7"/>
  <c r="N372" i="7"/>
  <c r="M372" i="7"/>
  <c r="L372" i="7"/>
  <c r="K372" i="7"/>
  <c r="J372" i="7"/>
  <c r="I372" i="7"/>
  <c r="U372" i="7" s="1"/>
  <c r="H372" i="7"/>
  <c r="B372" i="7" a="1"/>
  <c r="B372" i="7"/>
  <c r="U371" i="7"/>
  <c r="V371" i="7" s="1"/>
  <c r="H371" i="7"/>
  <c r="B371" i="7" a="1"/>
  <c r="B371" i="7" s="1"/>
  <c r="T370" i="7"/>
  <c r="S370" i="7"/>
  <c r="R370" i="7"/>
  <c r="Q370" i="7"/>
  <c r="P370" i="7"/>
  <c r="O370" i="7"/>
  <c r="N370" i="7"/>
  <c r="M370" i="7"/>
  <c r="L370" i="7"/>
  <c r="K370" i="7"/>
  <c r="J370" i="7"/>
  <c r="I370" i="7"/>
  <c r="H370" i="7"/>
  <c r="B370" i="7" a="1"/>
  <c r="B370" i="7" s="1"/>
  <c r="U369" i="7"/>
  <c r="H369" i="7"/>
  <c r="V369" i="7" s="1"/>
  <c r="B369" i="7" a="1"/>
  <c r="B369" i="7" s="1"/>
  <c r="T368" i="7"/>
  <c r="S368" i="7"/>
  <c r="R368" i="7"/>
  <c r="Q368" i="7"/>
  <c r="P368" i="7"/>
  <c r="O368" i="7"/>
  <c r="N368" i="7"/>
  <c r="M368" i="7"/>
  <c r="L368" i="7"/>
  <c r="K368" i="7"/>
  <c r="J368" i="7"/>
  <c r="I368" i="7"/>
  <c r="U368" i="7" s="1"/>
  <c r="H368" i="7"/>
  <c r="V368" i="7" s="1"/>
  <c r="B368" i="7" a="1"/>
  <c r="B368" i="7"/>
  <c r="U367" i="7"/>
  <c r="V367" i="7" s="1"/>
  <c r="H367" i="7"/>
  <c r="B367" i="7" a="1"/>
  <c r="B367" i="7"/>
  <c r="V366" i="7"/>
  <c r="U366" i="7"/>
  <c r="H366" i="7"/>
  <c r="B366" i="7" a="1"/>
  <c r="B366" i="7"/>
  <c r="T365" i="7"/>
  <c r="S365" i="7"/>
  <c r="R365" i="7"/>
  <c r="Q365" i="7"/>
  <c r="P365" i="7"/>
  <c r="O365" i="7"/>
  <c r="N365" i="7"/>
  <c r="M365" i="7"/>
  <c r="L365" i="7"/>
  <c r="K365" i="7"/>
  <c r="J365" i="7"/>
  <c r="I365" i="7"/>
  <c r="U365" i="7" s="1"/>
  <c r="H365" i="7"/>
  <c r="B365" i="7" a="1"/>
  <c r="B365" i="7" s="1"/>
  <c r="V364" i="7"/>
  <c r="U364" i="7"/>
  <c r="H364" i="7"/>
  <c r="B364" i="7" a="1"/>
  <c r="B364" i="7"/>
  <c r="U363" i="7"/>
  <c r="H363" i="7"/>
  <c r="V363" i="7" s="1"/>
  <c r="B363" i="7" a="1"/>
  <c r="B363" i="7" s="1"/>
  <c r="T362" i="7"/>
  <c r="T361" i="7" s="1"/>
  <c r="S362" i="7"/>
  <c r="S361" i="7" s="1"/>
  <c r="R362" i="7"/>
  <c r="Q362" i="7"/>
  <c r="P362" i="7"/>
  <c r="P361" i="7" s="1"/>
  <c r="O362" i="7"/>
  <c r="O361" i="7" s="1"/>
  <c r="N362" i="7"/>
  <c r="M362" i="7"/>
  <c r="L362" i="7"/>
  <c r="L361" i="7" s="1"/>
  <c r="K362" i="7"/>
  <c r="K361" i="7" s="1"/>
  <c r="J362" i="7"/>
  <c r="I362" i="7"/>
  <c r="U362" i="7" s="1"/>
  <c r="H362" i="7"/>
  <c r="V362" i="7" s="1"/>
  <c r="B362" i="7" a="1"/>
  <c r="B362" i="7" s="1"/>
  <c r="R361" i="7"/>
  <c r="Q361" i="7"/>
  <c r="N361" i="7"/>
  <c r="M361" i="7"/>
  <c r="J361" i="7"/>
  <c r="I361" i="7"/>
  <c r="B361" i="7" a="1"/>
  <c r="B361" i="7"/>
  <c r="V360" i="7"/>
  <c r="U360" i="7"/>
  <c r="H360" i="7"/>
  <c r="B360" i="7" a="1"/>
  <c r="B360" i="7"/>
  <c r="T359" i="7"/>
  <c r="S359" i="7"/>
  <c r="R359" i="7"/>
  <c r="Q359" i="7"/>
  <c r="P359" i="7"/>
  <c r="O359" i="7"/>
  <c r="N359" i="7"/>
  <c r="M359" i="7"/>
  <c r="L359" i="7"/>
  <c r="K359" i="7"/>
  <c r="J359" i="7"/>
  <c r="I359" i="7"/>
  <c r="U359" i="7" s="1"/>
  <c r="H359" i="7"/>
  <c r="B359" i="7" a="1"/>
  <c r="B359" i="7" s="1"/>
  <c r="U358" i="7"/>
  <c r="H358" i="7"/>
  <c r="V358" i="7" s="1"/>
  <c r="B358" i="7" a="1"/>
  <c r="B358" i="7" s="1"/>
  <c r="T357" i="7"/>
  <c r="S357" i="7"/>
  <c r="R357" i="7"/>
  <c r="Q357" i="7"/>
  <c r="P357" i="7"/>
  <c r="O357" i="7"/>
  <c r="N357" i="7"/>
  <c r="M357" i="7"/>
  <c r="L357" i="7"/>
  <c r="K357" i="7"/>
  <c r="J357" i="7"/>
  <c r="I357" i="7"/>
  <c r="U357" i="7" s="1"/>
  <c r="B357" i="7" a="1"/>
  <c r="B357" i="7"/>
  <c r="V356" i="7"/>
  <c r="U356" i="7"/>
  <c r="H356" i="7"/>
  <c r="B356" i="7" a="1"/>
  <c r="B356" i="7"/>
  <c r="T355" i="7"/>
  <c r="S355" i="7"/>
  <c r="S348" i="7" s="1"/>
  <c r="R355" i="7"/>
  <c r="Q355" i="7"/>
  <c r="P355" i="7"/>
  <c r="O355" i="7"/>
  <c r="O348" i="7" s="1"/>
  <c r="N355" i="7"/>
  <c r="M355" i="7"/>
  <c r="L355" i="7"/>
  <c r="K355" i="7"/>
  <c r="K348" i="7" s="1"/>
  <c r="J355" i="7"/>
  <c r="I355" i="7"/>
  <c r="U355" i="7" s="1"/>
  <c r="H355" i="7"/>
  <c r="B355" i="7" a="1"/>
  <c r="B355" i="7" s="1"/>
  <c r="U354" i="7"/>
  <c r="H354" i="7"/>
  <c r="V354" i="7" s="1"/>
  <c r="B354" i="7" a="1"/>
  <c r="B354" i="7" s="1"/>
  <c r="U353" i="7"/>
  <c r="V353" i="7" s="1"/>
  <c r="H353" i="7"/>
  <c r="H352" i="7" s="1"/>
  <c r="V352" i="7" s="1"/>
  <c r="B353" i="7" a="1"/>
  <c r="B353" i="7"/>
  <c r="T352" i="7"/>
  <c r="S352" i="7"/>
  <c r="R352" i="7"/>
  <c r="Q352" i="7"/>
  <c r="P352" i="7"/>
  <c r="O352" i="7"/>
  <c r="N352" i="7"/>
  <c r="M352" i="7"/>
  <c r="L352" i="7"/>
  <c r="K352" i="7"/>
  <c r="J352" i="7"/>
  <c r="I352" i="7"/>
  <c r="U352" i="7" s="1"/>
  <c r="B352" i="7" a="1"/>
  <c r="B352" i="7"/>
  <c r="U351" i="7"/>
  <c r="H351" i="7"/>
  <c r="V351" i="7" s="1"/>
  <c r="B351" i="7" a="1"/>
  <c r="B351" i="7" s="1"/>
  <c r="U350" i="7"/>
  <c r="H350" i="7"/>
  <c r="V350" i="7" s="1"/>
  <c r="B350" i="7" a="1"/>
  <c r="B350" i="7" s="1"/>
  <c r="T349" i="7"/>
  <c r="T348" i="7" s="1"/>
  <c r="S349" i="7"/>
  <c r="R349" i="7"/>
  <c r="Q349" i="7"/>
  <c r="Q348" i="7" s="1"/>
  <c r="P349" i="7"/>
  <c r="P348" i="7" s="1"/>
  <c r="O349" i="7"/>
  <c r="N349" i="7"/>
  <c r="M349" i="7"/>
  <c r="M348" i="7" s="1"/>
  <c r="L349" i="7"/>
  <c r="L348" i="7" s="1"/>
  <c r="K349" i="7"/>
  <c r="J349" i="7"/>
  <c r="I349" i="7"/>
  <c r="U349" i="7" s="1"/>
  <c r="B349" i="7" a="1"/>
  <c r="B349" i="7"/>
  <c r="R348" i="7"/>
  <c r="N348" i="7"/>
  <c r="J348" i="7"/>
  <c r="B348" i="7" a="1"/>
  <c r="B348" i="7"/>
  <c r="U347" i="7"/>
  <c r="H347" i="7"/>
  <c r="V347" i="7" s="1"/>
  <c r="B347" i="7" a="1"/>
  <c r="B347" i="7" s="1"/>
  <c r="T346" i="7"/>
  <c r="S346" i="7"/>
  <c r="R346" i="7"/>
  <c r="Q346" i="7"/>
  <c r="P346" i="7"/>
  <c r="O346" i="7"/>
  <c r="N346" i="7"/>
  <c r="M346" i="7"/>
  <c r="L346" i="7"/>
  <c r="K346" i="7"/>
  <c r="J346" i="7"/>
  <c r="I346" i="7"/>
  <c r="U346" i="7" s="1"/>
  <c r="H346" i="7"/>
  <c r="V346" i="7" s="1"/>
  <c r="B346" i="7" a="1"/>
  <c r="B346" i="7" s="1"/>
  <c r="U345" i="7"/>
  <c r="V345" i="7" s="1"/>
  <c r="H345" i="7"/>
  <c r="H344" i="7" s="1"/>
  <c r="V344" i="7" s="1"/>
  <c r="B345" i="7" a="1"/>
  <c r="B345" i="7"/>
  <c r="T344" i="7"/>
  <c r="S344" i="7"/>
  <c r="R344" i="7"/>
  <c r="Q344" i="7"/>
  <c r="P344" i="7"/>
  <c r="O344" i="7"/>
  <c r="N344" i="7"/>
  <c r="M344" i="7"/>
  <c r="L344" i="7"/>
  <c r="K344" i="7"/>
  <c r="J344" i="7"/>
  <c r="I344" i="7"/>
  <c r="U344" i="7" s="1"/>
  <c r="B344" i="7" a="1"/>
  <c r="B344" i="7"/>
  <c r="U343" i="7"/>
  <c r="H343" i="7"/>
  <c r="V343" i="7" s="1"/>
  <c r="B343" i="7" a="1"/>
  <c r="B343" i="7" s="1"/>
  <c r="T342" i="7"/>
  <c r="T335" i="7" s="1"/>
  <c r="S342" i="7"/>
  <c r="R342" i="7"/>
  <c r="Q342" i="7"/>
  <c r="P342" i="7"/>
  <c r="P335" i="7" s="1"/>
  <c r="O342" i="7"/>
  <c r="N342" i="7"/>
  <c r="M342" i="7"/>
  <c r="L342" i="7"/>
  <c r="L335" i="7" s="1"/>
  <c r="K342" i="7"/>
  <c r="J342" i="7"/>
  <c r="I342" i="7"/>
  <c r="U342" i="7" s="1"/>
  <c r="H342" i="7"/>
  <c r="V342" i="7" s="1"/>
  <c r="B342" i="7" a="1"/>
  <c r="B342" i="7" s="1"/>
  <c r="U341" i="7"/>
  <c r="V341" i="7" s="1"/>
  <c r="H341" i="7"/>
  <c r="B341" i="7" a="1"/>
  <c r="B341" i="7"/>
  <c r="V340" i="7"/>
  <c r="U340" i="7"/>
  <c r="H340" i="7"/>
  <c r="B340" i="7" a="1"/>
  <c r="B340" i="7"/>
  <c r="T339" i="7"/>
  <c r="S339" i="7"/>
  <c r="R339" i="7"/>
  <c r="Q339" i="7"/>
  <c r="P339" i="7"/>
  <c r="O339" i="7"/>
  <c r="N339" i="7"/>
  <c r="M339" i="7"/>
  <c r="L339" i="7"/>
  <c r="K339" i="7"/>
  <c r="J339" i="7"/>
  <c r="I339" i="7"/>
  <c r="U339" i="7" s="1"/>
  <c r="H339" i="7"/>
  <c r="V339" i="7" s="1"/>
  <c r="B339" i="7" a="1"/>
  <c r="B339" i="7" s="1"/>
  <c r="U338" i="7"/>
  <c r="H338" i="7"/>
  <c r="V338" i="7" s="1"/>
  <c r="B338" i="7" a="1"/>
  <c r="B338" i="7" s="1"/>
  <c r="U337" i="7"/>
  <c r="V337" i="7" s="1"/>
  <c r="H337" i="7"/>
  <c r="H336" i="7" s="1"/>
  <c r="B337" i="7" a="1"/>
  <c r="B337" i="7"/>
  <c r="T336" i="7"/>
  <c r="S336" i="7"/>
  <c r="R336" i="7"/>
  <c r="R335" i="7" s="1"/>
  <c r="Q336" i="7"/>
  <c r="Q335" i="7" s="1"/>
  <c r="P336" i="7"/>
  <c r="O336" i="7"/>
  <c r="N336" i="7"/>
  <c r="N335" i="7" s="1"/>
  <c r="M336" i="7"/>
  <c r="M335" i="7" s="1"/>
  <c r="L336" i="7"/>
  <c r="K336" i="7"/>
  <c r="J336" i="7"/>
  <c r="J335" i="7" s="1"/>
  <c r="I336" i="7"/>
  <c r="I335" i="7" s="1"/>
  <c r="U335" i="7" s="1"/>
  <c r="B336" i="7" a="1"/>
  <c r="B336" i="7"/>
  <c r="S335" i="7"/>
  <c r="O335" i="7"/>
  <c r="K335" i="7"/>
  <c r="B335" i="7" a="1"/>
  <c r="B335" i="7" s="1"/>
  <c r="U334" i="7"/>
  <c r="H334" i="7"/>
  <c r="V334" i="7" s="1"/>
  <c r="B334" i="7" a="1"/>
  <c r="B334" i="7" s="1"/>
  <c r="T333" i="7"/>
  <c r="S333" i="7"/>
  <c r="R333" i="7"/>
  <c r="Q333" i="7"/>
  <c r="P333" i="7"/>
  <c r="O333" i="7"/>
  <c r="N333" i="7"/>
  <c r="M333" i="7"/>
  <c r="L333" i="7"/>
  <c r="K333" i="7"/>
  <c r="J333" i="7"/>
  <c r="I333" i="7"/>
  <c r="U333" i="7" s="1"/>
  <c r="B333" i="7" a="1"/>
  <c r="B333" i="7"/>
  <c r="V332" i="7"/>
  <c r="U332" i="7"/>
  <c r="H332" i="7"/>
  <c r="B332" i="7" a="1"/>
  <c r="B332" i="7"/>
  <c r="T331" i="7"/>
  <c r="S331" i="7"/>
  <c r="S324" i="7" s="1"/>
  <c r="R331" i="7"/>
  <c r="Q331" i="7"/>
  <c r="P331" i="7"/>
  <c r="O331" i="7"/>
  <c r="O324" i="7" s="1"/>
  <c r="N331" i="7"/>
  <c r="M331" i="7"/>
  <c r="L331" i="7"/>
  <c r="K331" i="7"/>
  <c r="K324" i="7" s="1"/>
  <c r="J331" i="7"/>
  <c r="I331" i="7"/>
  <c r="U331" i="7" s="1"/>
  <c r="H331" i="7"/>
  <c r="B331" i="7" a="1"/>
  <c r="B331" i="7" s="1"/>
  <c r="U330" i="7"/>
  <c r="H330" i="7"/>
  <c r="V330" i="7" s="1"/>
  <c r="B330" i="7" a="1"/>
  <c r="B330" i="7" s="1"/>
  <c r="U329" i="7"/>
  <c r="V329" i="7" s="1"/>
  <c r="H329" i="7"/>
  <c r="H328" i="7" s="1"/>
  <c r="B329" i="7" a="1"/>
  <c r="B329" i="7"/>
  <c r="T328" i="7"/>
  <c r="S328" i="7"/>
  <c r="R328" i="7"/>
  <c r="Q328" i="7"/>
  <c r="P328" i="7"/>
  <c r="O328" i="7"/>
  <c r="N328" i="7"/>
  <c r="M328" i="7"/>
  <c r="L328" i="7"/>
  <c r="K328" i="7"/>
  <c r="J328" i="7"/>
  <c r="I328" i="7"/>
  <c r="U328" i="7" s="1"/>
  <c r="B328" i="7" a="1"/>
  <c r="B328" i="7"/>
  <c r="U327" i="7"/>
  <c r="H327" i="7"/>
  <c r="V327" i="7" s="1"/>
  <c r="B327" i="7" a="1"/>
  <c r="B327" i="7" s="1"/>
  <c r="U326" i="7"/>
  <c r="H326" i="7"/>
  <c r="V326" i="7" s="1"/>
  <c r="B326" i="7" a="1"/>
  <c r="B326" i="7" s="1"/>
  <c r="T325" i="7"/>
  <c r="T324" i="7" s="1"/>
  <c r="S325" i="7"/>
  <c r="R325" i="7"/>
  <c r="Q325" i="7"/>
  <c r="Q324" i="7" s="1"/>
  <c r="P325" i="7"/>
  <c r="P324" i="7" s="1"/>
  <c r="O325" i="7"/>
  <c r="N325" i="7"/>
  <c r="M325" i="7"/>
  <c r="M324" i="7" s="1"/>
  <c r="L325" i="7"/>
  <c r="L324" i="7" s="1"/>
  <c r="K325" i="7"/>
  <c r="J325" i="7"/>
  <c r="I325" i="7"/>
  <c r="U325" i="7" s="1"/>
  <c r="B325" i="7" a="1"/>
  <c r="B325" i="7"/>
  <c r="R324" i="7"/>
  <c r="N324" i="7"/>
  <c r="J324" i="7"/>
  <c r="B324" i="7" a="1"/>
  <c r="B324" i="7"/>
  <c r="U323" i="7"/>
  <c r="H323" i="7"/>
  <c r="V323" i="7" s="1"/>
  <c r="B323" i="7" a="1"/>
  <c r="B323" i="7" s="1"/>
  <c r="T322" i="7"/>
  <c r="S322" i="7"/>
  <c r="R322" i="7"/>
  <c r="Q322" i="7"/>
  <c r="P322" i="7"/>
  <c r="O322" i="7"/>
  <c r="N322" i="7"/>
  <c r="M322" i="7"/>
  <c r="L322" i="7"/>
  <c r="K322" i="7"/>
  <c r="J322" i="7"/>
  <c r="I322" i="7"/>
  <c r="U322" i="7" s="1"/>
  <c r="H322" i="7"/>
  <c r="V322" i="7" s="1"/>
  <c r="B322" i="7" a="1"/>
  <c r="B322" i="7" s="1"/>
  <c r="U321" i="7"/>
  <c r="V321" i="7" s="1"/>
  <c r="H321" i="7"/>
  <c r="H320" i="7" s="1"/>
  <c r="B321" i="7" a="1"/>
  <c r="B321" i="7"/>
  <c r="T320" i="7"/>
  <c r="S320" i="7"/>
  <c r="R320" i="7"/>
  <c r="Q320" i="7"/>
  <c r="P320" i="7"/>
  <c r="O320" i="7"/>
  <c r="N320" i="7"/>
  <c r="M320" i="7"/>
  <c r="L320" i="7"/>
  <c r="K320" i="7"/>
  <c r="J320" i="7"/>
  <c r="I320" i="7"/>
  <c r="U320" i="7" s="1"/>
  <c r="B320" i="7" a="1"/>
  <c r="B320" i="7"/>
  <c r="U319" i="7"/>
  <c r="H319" i="7"/>
  <c r="V319" i="7" s="1"/>
  <c r="B319" i="7" a="1"/>
  <c r="B319" i="7" s="1"/>
  <c r="U318" i="7"/>
  <c r="H318" i="7"/>
  <c r="V318" i="7" s="1"/>
  <c r="B318" i="7" a="1"/>
  <c r="B318" i="7" s="1"/>
  <c r="U317" i="7"/>
  <c r="V317" i="7" s="1"/>
  <c r="H317" i="7"/>
  <c r="B317" i="7" a="1"/>
  <c r="B317" i="7"/>
  <c r="V316" i="7"/>
  <c r="U316" i="7"/>
  <c r="H316" i="7"/>
  <c r="B316" i="7" a="1"/>
  <c r="B316" i="7"/>
  <c r="T315" i="7"/>
  <c r="S315" i="7"/>
  <c r="S314" i="7" s="1"/>
  <c r="R315" i="7"/>
  <c r="R314" i="7" s="1"/>
  <c r="Q315" i="7"/>
  <c r="P315" i="7"/>
  <c r="O315" i="7"/>
  <c r="O314" i="7" s="1"/>
  <c r="N315" i="7"/>
  <c r="N314" i="7" s="1"/>
  <c r="M315" i="7"/>
  <c r="L315" i="7"/>
  <c r="K315" i="7"/>
  <c r="K314" i="7" s="1"/>
  <c r="J315" i="7"/>
  <c r="J314" i="7" s="1"/>
  <c r="I315" i="7"/>
  <c r="U315" i="7" s="1"/>
  <c r="B315" i="7" a="1"/>
  <c r="B315" i="7" s="1"/>
  <c r="T314" i="7"/>
  <c r="Q314" i="7"/>
  <c r="P314" i="7"/>
  <c r="M314" i="7"/>
  <c r="L314" i="7"/>
  <c r="I314" i="7"/>
  <c r="U314" i="7" s="1"/>
  <c r="B314" i="7" a="1"/>
  <c r="B314" i="7" s="1"/>
  <c r="U313" i="7"/>
  <c r="V313" i="7" s="1"/>
  <c r="H313" i="7"/>
  <c r="H312" i="7" s="1"/>
  <c r="B313" i="7" a="1"/>
  <c r="B313" i="7"/>
  <c r="T312" i="7"/>
  <c r="S312" i="7"/>
  <c r="R312" i="7"/>
  <c r="Q312" i="7"/>
  <c r="P312" i="7"/>
  <c r="O312" i="7"/>
  <c r="N312" i="7"/>
  <c r="M312" i="7"/>
  <c r="L312" i="7"/>
  <c r="K312" i="7"/>
  <c r="J312" i="7"/>
  <c r="I312" i="7"/>
  <c r="U312" i="7" s="1"/>
  <c r="B312" i="7" a="1"/>
  <c r="B312" i="7"/>
  <c r="U311" i="7"/>
  <c r="H311" i="7"/>
  <c r="V311" i="7" s="1"/>
  <c r="B311" i="7" a="1"/>
  <c r="B311" i="7" s="1"/>
  <c r="T310" i="7"/>
  <c r="S310" i="7"/>
  <c r="R310" i="7"/>
  <c r="Q310" i="7"/>
  <c r="P310" i="7"/>
  <c r="O310" i="7"/>
  <c r="N310" i="7"/>
  <c r="M310" i="7"/>
  <c r="L310" i="7"/>
  <c r="K310" i="7"/>
  <c r="J310" i="7"/>
  <c r="I310" i="7"/>
  <c r="U310" i="7" s="1"/>
  <c r="H310" i="7"/>
  <c r="V310" i="7" s="1"/>
  <c r="B310" i="7" a="1"/>
  <c r="B310" i="7" s="1"/>
  <c r="U309" i="7"/>
  <c r="V309" i="7" s="1"/>
  <c r="H309" i="7"/>
  <c r="H308" i="7" s="1"/>
  <c r="B309" i="7" a="1"/>
  <c r="B309" i="7"/>
  <c r="T308" i="7"/>
  <c r="S308" i="7"/>
  <c r="R308" i="7"/>
  <c r="Q308" i="7"/>
  <c r="P308" i="7"/>
  <c r="O308" i="7"/>
  <c r="N308" i="7"/>
  <c r="M308" i="7"/>
  <c r="L308" i="7"/>
  <c r="K308" i="7"/>
  <c r="J308" i="7"/>
  <c r="I308" i="7"/>
  <c r="U308" i="7" s="1"/>
  <c r="B308" i="7" a="1"/>
  <c r="B308" i="7"/>
  <c r="U307" i="7"/>
  <c r="H307" i="7"/>
  <c r="V307" i="7" s="1"/>
  <c r="B307" i="7" a="1"/>
  <c r="B307" i="7" s="1"/>
  <c r="U306" i="7"/>
  <c r="H306" i="7"/>
  <c r="V306" i="7" s="1"/>
  <c r="B306" i="7" a="1"/>
  <c r="B306" i="7" s="1"/>
  <c r="T305" i="7"/>
  <c r="S305" i="7"/>
  <c r="R305" i="7"/>
  <c r="Q305" i="7"/>
  <c r="P305" i="7"/>
  <c r="O305" i="7"/>
  <c r="N305" i="7"/>
  <c r="M305" i="7"/>
  <c r="L305" i="7"/>
  <c r="K305" i="7"/>
  <c r="J305" i="7"/>
  <c r="I305" i="7"/>
  <c r="U305" i="7" s="1"/>
  <c r="B305" i="7" a="1"/>
  <c r="B305" i="7"/>
  <c r="V304" i="7"/>
  <c r="U304" i="7"/>
  <c r="H304" i="7"/>
  <c r="B304" i="7" a="1"/>
  <c r="B304" i="7"/>
  <c r="U303" i="7"/>
  <c r="H303" i="7"/>
  <c r="V303" i="7" s="1"/>
  <c r="B303" i="7" a="1"/>
  <c r="B303" i="7" s="1"/>
  <c r="U302" i="7"/>
  <c r="H302" i="7"/>
  <c r="V302" i="7" s="1"/>
  <c r="B302" i="7" a="1"/>
  <c r="B302" i="7" s="1"/>
  <c r="T301" i="7"/>
  <c r="T300" i="7" s="1"/>
  <c r="S301" i="7"/>
  <c r="R301" i="7"/>
  <c r="Q301" i="7"/>
  <c r="Q300" i="7" s="1"/>
  <c r="Q299" i="7" s="1"/>
  <c r="P301" i="7"/>
  <c r="P300" i="7" s="1"/>
  <c r="O301" i="7"/>
  <c r="N301" i="7"/>
  <c r="M301" i="7"/>
  <c r="M300" i="7" s="1"/>
  <c r="M299" i="7" s="1"/>
  <c r="L301" i="7"/>
  <c r="L300" i="7" s="1"/>
  <c r="K301" i="7"/>
  <c r="J301" i="7"/>
  <c r="I301" i="7"/>
  <c r="U301" i="7" s="1"/>
  <c r="B301" i="7" a="1"/>
  <c r="B301" i="7"/>
  <c r="S300" i="7"/>
  <c r="R300" i="7"/>
  <c r="R299" i="7" s="1"/>
  <c r="R298" i="7" s="1"/>
  <c r="R297" i="7" s="1"/>
  <c r="O300" i="7"/>
  <c r="N300" i="7"/>
  <c r="N299" i="7" s="1"/>
  <c r="N298" i="7" s="1"/>
  <c r="N297" i="7" s="1"/>
  <c r="K300" i="7"/>
  <c r="J300" i="7"/>
  <c r="J299" i="7" s="1"/>
  <c r="J298" i="7" s="1"/>
  <c r="J297" i="7" s="1"/>
  <c r="B300" i="7" a="1"/>
  <c r="B300" i="7"/>
  <c r="B299" i="7" a="1"/>
  <c r="B299" i="7" s="1"/>
  <c r="B298" i="7" a="1"/>
  <c r="B298" i="7" s="1"/>
  <c r="B297" i="7" a="1"/>
  <c r="B297" i="7"/>
  <c r="V296" i="7"/>
  <c r="U296" i="7"/>
  <c r="H296" i="7"/>
  <c r="B296" i="7" a="1"/>
  <c r="B296" i="7"/>
  <c r="T295" i="7"/>
  <c r="S295" i="7"/>
  <c r="R295" i="7"/>
  <c r="Q295" i="7"/>
  <c r="P295" i="7"/>
  <c r="O295" i="7"/>
  <c r="N295" i="7"/>
  <c r="M295" i="7"/>
  <c r="L295" i="7"/>
  <c r="K295" i="7"/>
  <c r="J295" i="7"/>
  <c r="I295" i="7"/>
  <c r="U295" i="7" s="1"/>
  <c r="H295" i="7"/>
  <c r="V295" i="7" s="1"/>
  <c r="B295" i="7" a="1"/>
  <c r="B295" i="7" s="1"/>
  <c r="U294" i="7"/>
  <c r="H294" i="7"/>
  <c r="V294" i="7" s="1"/>
  <c r="B294" i="7" a="1"/>
  <c r="B294" i="7" s="1"/>
  <c r="U293" i="7"/>
  <c r="V293" i="7" s="1"/>
  <c r="H293" i="7"/>
  <c r="H292" i="7" s="1"/>
  <c r="B293" i="7" a="1"/>
  <c r="B293" i="7"/>
  <c r="T292" i="7"/>
  <c r="S292" i="7"/>
  <c r="R292" i="7"/>
  <c r="Q292" i="7"/>
  <c r="P292" i="7"/>
  <c r="O292" i="7"/>
  <c r="N292" i="7"/>
  <c r="M292" i="7"/>
  <c r="L292" i="7"/>
  <c r="K292" i="7"/>
  <c r="J292" i="7"/>
  <c r="I292" i="7"/>
  <c r="U292" i="7" s="1"/>
  <c r="B292" i="7" a="1"/>
  <c r="B292" i="7"/>
  <c r="U291" i="7"/>
  <c r="H291" i="7"/>
  <c r="V291" i="7" s="1"/>
  <c r="B291" i="7" a="1"/>
  <c r="B291" i="7" s="1"/>
  <c r="T290" i="7"/>
  <c r="S290" i="7"/>
  <c r="R290" i="7"/>
  <c r="Q290" i="7"/>
  <c r="P290" i="7"/>
  <c r="O290" i="7"/>
  <c r="N290" i="7"/>
  <c r="M290" i="7"/>
  <c r="L290" i="7"/>
  <c r="K290" i="7"/>
  <c r="J290" i="7"/>
  <c r="I290" i="7"/>
  <c r="U290" i="7" s="1"/>
  <c r="H290" i="7"/>
  <c r="V290" i="7" s="1"/>
  <c r="B290" i="7" a="1"/>
  <c r="B290" i="7" s="1"/>
  <c r="U289" i="7"/>
  <c r="V289" i="7" s="1"/>
  <c r="H289" i="7"/>
  <c r="B289" i="7" a="1"/>
  <c r="B289" i="7"/>
  <c r="V288" i="7"/>
  <c r="U288" i="7"/>
  <c r="H288" i="7"/>
  <c r="B288" i="7" a="1"/>
  <c r="B288" i="7"/>
  <c r="T287" i="7"/>
  <c r="S287" i="7"/>
  <c r="S286" i="7" s="1"/>
  <c r="R287" i="7"/>
  <c r="R286" i="7" s="1"/>
  <c r="Q287" i="7"/>
  <c r="P287" i="7"/>
  <c r="O287" i="7"/>
  <c r="O286" i="7" s="1"/>
  <c r="N287" i="7"/>
  <c r="N286" i="7" s="1"/>
  <c r="M287" i="7"/>
  <c r="L287" i="7"/>
  <c r="K287" i="7"/>
  <c r="K286" i="7" s="1"/>
  <c r="J287" i="7"/>
  <c r="J286" i="7" s="1"/>
  <c r="I287" i="7"/>
  <c r="U287" i="7" s="1"/>
  <c r="H287" i="7"/>
  <c r="B287" i="7" a="1"/>
  <c r="B287" i="7" s="1"/>
  <c r="T286" i="7"/>
  <c r="Q286" i="7"/>
  <c r="P286" i="7"/>
  <c r="M286" i="7"/>
  <c r="L286" i="7"/>
  <c r="I286" i="7"/>
  <c r="U286" i="7" s="1"/>
  <c r="B286" i="7" a="1"/>
  <c r="B286" i="7" s="1"/>
  <c r="U285" i="7"/>
  <c r="V285" i="7" s="1"/>
  <c r="H285" i="7"/>
  <c r="H284" i="7" s="1"/>
  <c r="V284" i="7" s="1"/>
  <c r="B285" i="7" a="1"/>
  <c r="B285" i="7"/>
  <c r="T284" i="7"/>
  <c r="S284" i="7"/>
  <c r="R284" i="7"/>
  <c r="Q284" i="7"/>
  <c r="P284" i="7"/>
  <c r="O284" i="7"/>
  <c r="N284" i="7"/>
  <c r="M284" i="7"/>
  <c r="L284" i="7"/>
  <c r="K284" i="7"/>
  <c r="J284" i="7"/>
  <c r="I284" i="7"/>
  <c r="U284" i="7" s="1"/>
  <c r="B284" i="7" a="1"/>
  <c r="B284" i="7"/>
  <c r="U283" i="7"/>
  <c r="H283" i="7"/>
  <c r="V283" i="7" s="1"/>
  <c r="B283" i="7" a="1"/>
  <c r="B283" i="7" s="1"/>
  <c r="T282" i="7"/>
  <c r="S282" i="7"/>
  <c r="R282" i="7"/>
  <c r="Q282" i="7"/>
  <c r="P282" i="7"/>
  <c r="O282" i="7"/>
  <c r="N282" i="7"/>
  <c r="M282" i="7"/>
  <c r="L282" i="7"/>
  <c r="K282" i="7"/>
  <c r="J282" i="7"/>
  <c r="I282" i="7"/>
  <c r="U282" i="7" s="1"/>
  <c r="H282" i="7"/>
  <c r="V282" i="7" s="1"/>
  <c r="B282" i="7" a="1"/>
  <c r="B282" i="7" s="1"/>
  <c r="U281" i="7"/>
  <c r="V281" i="7" s="1"/>
  <c r="H281" i="7"/>
  <c r="B281" i="7" a="1"/>
  <c r="B281" i="7"/>
  <c r="V280" i="7"/>
  <c r="U280" i="7"/>
  <c r="H280" i="7"/>
  <c r="B280" i="7" a="1"/>
  <c r="B280" i="7"/>
  <c r="T279" i="7"/>
  <c r="S279" i="7"/>
  <c r="S272" i="7" s="1"/>
  <c r="R279" i="7"/>
  <c r="Q279" i="7"/>
  <c r="P279" i="7"/>
  <c r="O279" i="7"/>
  <c r="O272" i="7" s="1"/>
  <c r="N279" i="7"/>
  <c r="M279" i="7"/>
  <c r="L279" i="7"/>
  <c r="K279" i="7"/>
  <c r="K272" i="7" s="1"/>
  <c r="J279" i="7"/>
  <c r="I279" i="7"/>
  <c r="U279" i="7" s="1"/>
  <c r="H279" i="7"/>
  <c r="V279" i="7" s="1"/>
  <c r="B279" i="7" a="1"/>
  <c r="B279" i="7" s="1"/>
  <c r="U278" i="7"/>
  <c r="H278" i="7"/>
  <c r="V278" i="7" s="1"/>
  <c r="B278" i="7" a="1"/>
  <c r="B278" i="7" s="1"/>
  <c r="T277" i="7"/>
  <c r="S277" i="7"/>
  <c r="R277" i="7"/>
  <c r="Q277" i="7"/>
  <c r="P277" i="7"/>
  <c r="O277" i="7"/>
  <c r="N277" i="7"/>
  <c r="M277" i="7"/>
  <c r="L277" i="7"/>
  <c r="K277" i="7"/>
  <c r="J277" i="7"/>
  <c r="I277" i="7"/>
  <c r="U277" i="7" s="1"/>
  <c r="B277" i="7" a="1"/>
  <c r="B277" i="7"/>
  <c r="V276" i="7"/>
  <c r="U276" i="7"/>
  <c r="H276" i="7"/>
  <c r="B276" i="7" a="1"/>
  <c r="B276" i="7"/>
  <c r="U275" i="7"/>
  <c r="H275" i="7"/>
  <c r="V275" i="7" s="1"/>
  <c r="B275" i="7" a="1"/>
  <c r="B275" i="7" s="1"/>
  <c r="U274" i="7"/>
  <c r="H274" i="7"/>
  <c r="V274" i="7" s="1"/>
  <c r="B274" i="7" a="1"/>
  <c r="B274" i="7" s="1"/>
  <c r="T273" i="7"/>
  <c r="T272" i="7" s="1"/>
  <c r="S273" i="7"/>
  <c r="R273" i="7"/>
  <c r="Q273" i="7"/>
  <c r="Q272" i="7" s="1"/>
  <c r="P273" i="7"/>
  <c r="P272" i="7" s="1"/>
  <c r="O273" i="7"/>
  <c r="N273" i="7"/>
  <c r="M273" i="7"/>
  <c r="M272" i="7" s="1"/>
  <c r="L273" i="7"/>
  <c r="L272" i="7" s="1"/>
  <c r="K273" i="7"/>
  <c r="J273" i="7"/>
  <c r="I273" i="7"/>
  <c r="U273" i="7" s="1"/>
  <c r="B273" i="7" a="1"/>
  <c r="B273" i="7"/>
  <c r="R272" i="7"/>
  <c r="N272" i="7"/>
  <c r="J272" i="7"/>
  <c r="B272" i="7" a="1"/>
  <c r="B272" i="7"/>
  <c r="U271" i="7"/>
  <c r="H271" i="7"/>
  <c r="V271" i="7" s="1"/>
  <c r="B271" i="7" a="1"/>
  <c r="B271" i="7" s="1"/>
  <c r="T270" i="7"/>
  <c r="S270" i="7"/>
  <c r="R270" i="7"/>
  <c r="Q270" i="7"/>
  <c r="P270" i="7"/>
  <c r="O270" i="7"/>
  <c r="N270" i="7"/>
  <c r="M270" i="7"/>
  <c r="L270" i="7"/>
  <c r="K270" i="7"/>
  <c r="J270" i="7"/>
  <c r="I270" i="7"/>
  <c r="U270" i="7" s="1"/>
  <c r="H270" i="7"/>
  <c r="V270" i="7" s="1"/>
  <c r="B270" i="7" a="1"/>
  <c r="B270" i="7" s="1"/>
  <c r="U269" i="7"/>
  <c r="V269" i="7" s="1"/>
  <c r="H269" i="7"/>
  <c r="H268" i="7" s="1"/>
  <c r="B269" i="7" a="1"/>
  <c r="B269" i="7"/>
  <c r="T268" i="7"/>
  <c r="S268" i="7"/>
  <c r="R268" i="7"/>
  <c r="Q268" i="7"/>
  <c r="P268" i="7"/>
  <c r="O268" i="7"/>
  <c r="N268" i="7"/>
  <c r="M268" i="7"/>
  <c r="L268" i="7"/>
  <c r="K268" i="7"/>
  <c r="J268" i="7"/>
  <c r="I268" i="7"/>
  <c r="U268" i="7" s="1"/>
  <c r="B268" i="7" a="1"/>
  <c r="B268" i="7"/>
  <c r="U267" i="7"/>
  <c r="H267" i="7"/>
  <c r="V267" i="7" s="1"/>
  <c r="B267" i="7" a="1"/>
  <c r="B267" i="7" s="1"/>
  <c r="U266" i="7"/>
  <c r="H266" i="7"/>
  <c r="V266" i="7" s="1"/>
  <c r="B266" i="7" a="1"/>
  <c r="B266" i="7" s="1"/>
  <c r="T265" i="7"/>
  <c r="S265" i="7"/>
  <c r="R265" i="7"/>
  <c r="Q265" i="7"/>
  <c r="P265" i="7"/>
  <c r="O265" i="7"/>
  <c r="N265" i="7"/>
  <c r="M265" i="7"/>
  <c r="L265" i="7"/>
  <c r="K265" i="7"/>
  <c r="J265" i="7"/>
  <c r="I265" i="7"/>
  <c r="U265" i="7" s="1"/>
  <c r="B265" i="7" a="1"/>
  <c r="B265" i="7"/>
  <c r="V264" i="7"/>
  <c r="U264" i="7"/>
  <c r="H264" i="7"/>
  <c r="B264" i="7" a="1"/>
  <c r="B264" i="7"/>
  <c r="U263" i="7"/>
  <c r="H263" i="7"/>
  <c r="V263" i="7" s="1"/>
  <c r="B263" i="7" a="1"/>
  <c r="B263" i="7" s="1"/>
  <c r="U262" i="7"/>
  <c r="H262" i="7"/>
  <c r="B262" i="7" a="1"/>
  <c r="B262" i="7" s="1"/>
  <c r="T261" i="7"/>
  <c r="T260" i="7" s="1"/>
  <c r="S261" i="7"/>
  <c r="R261" i="7"/>
  <c r="Q261" i="7"/>
  <c r="Q260" i="7" s="1"/>
  <c r="P261" i="7"/>
  <c r="P260" i="7" s="1"/>
  <c r="O261" i="7"/>
  <c r="N261" i="7"/>
  <c r="M261" i="7"/>
  <c r="M260" i="7" s="1"/>
  <c r="L261" i="7"/>
  <c r="L260" i="7" s="1"/>
  <c r="K261" i="7"/>
  <c r="J261" i="7"/>
  <c r="I261" i="7"/>
  <c r="I260" i="7" s="1"/>
  <c r="B261" i="7" a="1"/>
  <c r="B261" i="7"/>
  <c r="S260" i="7"/>
  <c r="R260" i="7"/>
  <c r="R259" i="7" s="1"/>
  <c r="R258" i="7" s="1"/>
  <c r="R257" i="7" s="1"/>
  <c r="O260" i="7"/>
  <c r="N260" i="7"/>
  <c r="N259" i="7" s="1"/>
  <c r="N258" i="7" s="1"/>
  <c r="N257" i="7" s="1"/>
  <c r="K260" i="7"/>
  <c r="J260" i="7"/>
  <c r="J259" i="7" s="1"/>
  <c r="J258" i="7" s="1"/>
  <c r="J257" i="7" s="1"/>
  <c r="B260" i="7" a="1"/>
  <c r="B260" i="7"/>
  <c r="S259" i="7"/>
  <c r="S258" i="7" s="1"/>
  <c r="S257" i="7" s="1"/>
  <c r="O259" i="7"/>
  <c r="O258" i="7" s="1"/>
  <c r="O257" i="7" s="1"/>
  <c r="K259" i="7"/>
  <c r="K258" i="7" s="1"/>
  <c r="K257" i="7" s="1"/>
  <c r="B259" i="7" a="1"/>
  <c r="B259" i="7" s="1"/>
  <c r="B258" i="7" a="1"/>
  <c r="B258" i="7" s="1"/>
  <c r="B257" i="7" a="1"/>
  <c r="B257" i="7"/>
  <c r="V256" i="7"/>
  <c r="U256" i="7"/>
  <c r="H256" i="7"/>
  <c r="B256" i="7" a="1"/>
  <c r="B256" i="7"/>
  <c r="U255" i="7"/>
  <c r="H255" i="7"/>
  <c r="V255" i="7" s="1"/>
  <c r="B255" i="7" a="1"/>
  <c r="B255" i="7" s="1"/>
  <c r="U254" i="7"/>
  <c r="H254" i="7"/>
  <c r="V254" i="7" s="1"/>
  <c r="B254" i="7" a="1"/>
  <c r="B254" i="7" s="1"/>
  <c r="U253" i="7"/>
  <c r="V253" i="7" s="1"/>
  <c r="H253" i="7"/>
  <c r="B253" i="7" a="1"/>
  <c r="B253" i="7"/>
  <c r="V252" i="7"/>
  <c r="U252" i="7"/>
  <c r="H252" i="7"/>
  <c r="B252" i="7" a="1"/>
  <c r="B252" i="7"/>
  <c r="U251" i="7"/>
  <c r="H251" i="7"/>
  <c r="V251" i="7" s="1"/>
  <c r="B251" i="7" a="1"/>
  <c r="B251" i="7" s="1"/>
  <c r="U250" i="7"/>
  <c r="H250" i="7"/>
  <c r="V250" i="7" s="1"/>
  <c r="B250" i="7" a="1"/>
  <c r="B250" i="7" s="1"/>
  <c r="U249" i="7"/>
  <c r="V249" i="7" s="1"/>
  <c r="H249" i="7"/>
  <c r="B249" i="7" a="1"/>
  <c r="B249" i="7"/>
  <c r="V248" i="7"/>
  <c r="U248" i="7"/>
  <c r="H248" i="7"/>
  <c r="B248" i="7" a="1"/>
  <c r="B248" i="7"/>
  <c r="U247" i="7"/>
  <c r="H247" i="7"/>
  <c r="V247" i="7" s="1"/>
  <c r="B247" i="7" a="1"/>
  <c r="B247" i="7" s="1"/>
  <c r="U246" i="7"/>
  <c r="H246" i="7"/>
  <c r="V246" i="7" s="1"/>
  <c r="B246" i="7" a="1"/>
  <c r="B246" i="7" s="1"/>
  <c r="U245" i="7"/>
  <c r="V245" i="7" s="1"/>
  <c r="H245" i="7"/>
  <c r="B245" i="7" a="1"/>
  <c r="B245" i="7"/>
  <c r="T244" i="7"/>
  <c r="S244" i="7"/>
  <c r="R244" i="7"/>
  <c r="R240" i="7" s="1"/>
  <c r="Q244" i="7"/>
  <c r="P244" i="7"/>
  <c r="O244" i="7"/>
  <c r="N244" i="7"/>
  <c r="N240" i="7" s="1"/>
  <c r="M244" i="7"/>
  <c r="L244" i="7"/>
  <c r="K244" i="7"/>
  <c r="J244" i="7"/>
  <c r="J240" i="7" s="1"/>
  <c r="I244" i="7"/>
  <c r="B244" i="7" a="1"/>
  <c r="B244" i="7"/>
  <c r="U243" i="7"/>
  <c r="H243" i="7"/>
  <c r="V243" i="7" s="1"/>
  <c r="B243" i="7" a="1"/>
  <c r="B243" i="7" s="1"/>
  <c r="U242" i="7"/>
  <c r="H242" i="7"/>
  <c r="B242" i="7" a="1"/>
  <c r="B242" i="7" s="1"/>
  <c r="T241" i="7"/>
  <c r="T240" i="7" s="1"/>
  <c r="S241" i="7"/>
  <c r="R241" i="7"/>
  <c r="Q241" i="7"/>
  <c r="Q240" i="7" s="1"/>
  <c r="P241" i="7"/>
  <c r="P240" i="7" s="1"/>
  <c r="O241" i="7"/>
  <c r="N241" i="7"/>
  <c r="M241" i="7"/>
  <c r="M240" i="7" s="1"/>
  <c r="L241" i="7"/>
  <c r="L240" i="7" s="1"/>
  <c r="K241" i="7"/>
  <c r="J241" i="7"/>
  <c r="I241" i="7"/>
  <c r="I240" i="7" s="1"/>
  <c r="B241" i="7" a="1"/>
  <c r="B241" i="7"/>
  <c r="S240" i="7"/>
  <c r="O240" i="7"/>
  <c r="K240" i="7"/>
  <c r="B240" i="7" a="1"/>
  <c r="B240" i="7"/>
  <c r="U239" i="7"/>
  <c r="H239" i="7"/>
  <c r="V239" i="7" s="1"/>
  <c r="B239" i="7" a="1"/>
  <c r="B239" i="7" s="1"/>
  <c r="T238" i="7"/>
  <c r="S238" i="7"/>
  <c r="R238" i="7"/>
  <c r="Q238" i="7"/>
  <c r="P238" i="7"/>
  <c r="O238" i="7"/>
  <c r="N238" i="7"/>
  <c r="M238" i="7"/>
  <c r="L238" i="7"/>
  <c r="K238" i="7"/>
  <c r="J238" i="7"/>
  <c r="I238" i="7"/>
  <c r="U238" i="7" s="1"/>
  <c r="H238" i="7"/>
  <c r="B238" i="7" a="1"/>
  <c r="B238" i="7" s="1"/>
  <c r="U237" i="7"/>
  <c r="V237" i="7" s="1"/>
  <c r="H237" i="7"/>
  <c r="B237" i="7" a="1"/>
  <c r="B237" i="7"/>
  <c r="V236" i="7"/>
  <c r="U236" i="7"/>
  <c r="H236" i="7"/>
  <c r="B236" i="7" a="1"/>
  <c r="B236" i="7"/>
  <c r="U235" i="7"/>
  <c r="H235" i="7"/>
  <c r="V235" i="7" s="1"/>
  <c r="B235" i="7" a="1"/>
  <c r="B235" i="7" s="1"/>
  <c r="U234" i="7"/>
  <c r="H234" i="7"/>
  <c r="V234" i="7" s="1"/>
  <c r="B234" i="7" a="1"/>
  <c r="B234" i="7" s="1"/>
  <c r="U233" i="7"/>
  <c r="V233" i="7" s="1"/>
  <c r="H233" i="7"/>
  <c r="B233" i="7" a="1"/>
  <c r="B233" i="7"/>
  <c r="V232" i="7"/>
  <c r="U232" i="7"/>
  <c r="H232" i="7"/>
  <c r="B232" i="7" a="1"/>
  <c r="B232" i="7"/>
  <c r="U231" i="7"/>
  <c r="H231" i="7"/>
  <c r="V231" i="7" s="1"/>
  <c r="B231" i="7" a="1"/>
  <c r="B231" i="7" s="1"/>
  <c r="U230" i="7"/>
  <c r="H230" i="7"/>
  <c r="B230" i="7" a="1"/>
  <c r="B230" i="7" s="1"/>
  <c r="U229" i="7"/>
  <c r="V229" i="7" s="1"/>
  <c r="H229" i="7"/>
  <c r="B229" i="7" a="1"/>
  <c r="B229" i="7"/>
  <c r="V228" i="7"/>
  <c r="U228" i="7"/>
  <c r="H228" i="7"/>
  <c r="B228" i="7" a="1"/>
  <c r="B228" i="7"/>
  <c r="T227" i="7"/>
  <c r="S227" i="7"/>
  <c r="S226" i="7" s="1"/>
  <c r="R227" i="7"/>
  <c r="R226" i="7" s="1"/>
  <c r="Q227" i="7"/>
  <c r="P227" i="7"/>
  <c r="O227" i="7"/>
  <c r="O226" i="7" s="1"/>
  <c r="N227" i="7"/>
  <c r="N226" i="7" s="1"/>
  <c r="M227" i="7"/>
  <c r="L227" i="7"/>
  <c r="K227" i="7"/>
  <c r="K226" i="7" s="1"/>
  <c r="J227" i="7"/>
  <c r="J226" i="7" s="1"/>
  <c r="I227" i="7"/>
  <c r="U227" i="7" s="1"/>
  <c r="B227" i="7" a="1"/>
  <c r="B227" i="7" s="1"/>
  <c r="T226" i="7"/>
  <c r="Q226" i="7"/>
  <c r="P226" i="7"/>
  <c r="M226" i="7"/>
  <c r="L226" i="7"/>
  <c r="I226" i="7"/>
  <c r="U226" i="7" s="1"/>
  <c r="B226" i="7" a="1"/>
  <c r="B226" i="7" s="1"/>
  <c r="U225" i="7"/>
  <c r="V225" i="7" s="1"/>
  <c r="H225" i="7"/>
  <c r="B225" i="7" a="1"/>
  <c r="B225" i="7"/>
  <c r="V224" i="7"/>
  <c r="U224" i="7"/>
  <c r="H224" i="7"/>
  <c r="B224" i="7" a="1"/>
  <c r="B224" i="7"/>
  <c r="T223" i="7"/>
  <c r="S223" i="7"/>
  <c r="S220" i="7" s="1"/>
  <c r="R223" i="7"/>
  <c r="Q223" i="7"/>
  <c r="P223" i="7"/>
  <c r="O223" i="7"/>
  <c r="O220" i="7" s="1"/>
  <c r="N223" i="7"/>
  <c r="M223" i="7"/>
  <c r="L223" i="7"/>
  <c r="K223" i="7"/>
  <c r="K220" i="7" s="1"/>
  <c r="J223" i="7"/>
  <c r="I223" i="7"/>
  <c r="H223" i="7"/>
  <c r="B223" i="7" a="1"/>
  <c r="B223" i="7" s="1"/>
  <c r="U222" i="7"/>
  <c r="H222" i="7"/>
  <c r="B222" i="7" a="1"/>
  <c r="B222" i="7" s="1"/>
  <c r="T221" i="7"/>
  <c r="T220" i="7" s="1"/>
  <c r="S221" i="7"/>
  <c r="R221" i="7"/>
  <c r="Q221" i="7"/>
  <c r="Q220" i="7" s="1"/>
  <c r="P221" i="7"/>
  <c r="P220" i="7" s="1"/>
  <c r="O221" i="7"/>
  <c r="N221" i="7"/>
  <c r="M221" i="7"/>
  <c r="M220" i="7" s="1"/>
  <c r="L221" i="7"/>
  <c r="L220" i="7" s="1"/>
  <c r="K221" i="7"/>
  <c r="J221" i="7"/>
  <c r="I221" i="7"/>
  <c r="I220" i="7" s="1"/>
  <c r="B221" i="7" a="1"/>
  <c r="B221" i="7"/>
  <c r="R220" i="7"/>
  <c r="N220" i="7"/>
  <c r="J220" i="7"/>
  <c r="B220" i="7" a="1"/>
  <c r="B220" i="7"/>
  <c r="U219" i="7"/>
  <c r="H219" i="7"/>
  <c r="V219" i="7" s="1"/>
  <c r="B219" i="7" a="1"/>
  <c r="B219" i="7" s="1"/>
  <c r="U218" i="7"/>
  <c r="H218" i="7"/>
  <c r="V218" i="7" s="1"/>
  <c r="B218" i="7" a="1"/>
  <c r="B218" i="7" s="1"/>
  <c r="U217" i="7"/>
  <c r="V217" i="7" s="1"/>
  <c r="H217" i="7"/>
  <c r="B217" i="7" a="1"/>
  <c r="B217" i="7"/>
  <c r="V216" i="7"/>
  <c r="U216" i="7"/>
  <c r="H216" i="7"/>
  <c r="B216" i="7" a="1"/>
  <c r="B216" i="7"/>
  <c r="U215" i="7"/>
  <c r="H215" i="7"/>
  <c r="V215" i="7" s="1"/>
  <c r="B215" i="7" a="1"/>
  <c r="B215" i="7" s="1"/>
  <c r="U214" i="7"/>
  <c r="H214" i="7"/>
  <c r="V214" i="7" s="1"/>
  <c r="B214" i="7" a="1"/>
  <c r="B214" i="7" s="1"/>
  <c r="U213" i="7"/>
  <c r="V213" i="7" s="1"/>
  <c r="H213" i="7"/>
  <c r="B213" i="7" a="1"/>
  <c r="B213" i="7"/>
  <c r="V212" i="7"/>
  <c r="U212" i="7"/>
  <c r="H212" i="7"/>
  <c r="B212" i="7" a="1"/>
  <c r="B212" i="7"/>
  <c r="U211" i="7"/>
  <c r="H211" i="7"/>
  <c r="V211" i="7" s="1"/>
  <c r="B211" i="7" a="1"/>
  <c r="B211" i="7" s="1"/>
  <c r="U210" i="7"/>
  <c r="H210" i="7"/>
  <c r="V210" i="7" s="1"/>
  <c r="B210" i="7" a="1"/>
  <c r="B210" i="7" s="1"/>
  <c r="U209" i="7"/>
  <c r="V209" i="7" s="1"/>
  <c r="H209" i="7"/>
  <c r="B209" i="7" a="1"/>
  <c r="B209" i="7"/>
  <c r="T208" i="7"/>
  <c r="S208" i="7"/>
  <c r="R208" i="7"/>
  <c r="Q208" i="7"/>
  <c r="P208" i="7"/>
  <c r="O208" i="7"/>
  <c r="N208" i="7"/>
  <c r="M208" i="7"/>
  <c r="L208" i="7"/>
  <c r="K208" i="7"/>
  <c r="J208" i="7"/>
  <c r="I208" i="7"/>
  <c r="U208" i="7" s="1"/>
  <c r="B208" i="7" a="1"/>
  <c r="B208" i="7"/>
  <c r="U207" i="7"/>
  <c r="H207" i="7"/>
  <c r="V207" i="7" s="1"/>
  <c r="B207" i="7" a="1"/>
  <c r="B207" i="7" s="1"/>
  <c r="U206" i="7"/>
  <c r="H206" i="7"/>
  <c r="V206" i="7" s="1"/>
  <c r="B206" i="7" a="1"/>
  <c r="B206" i="7" s="1"/>
  <c r="U205" i="7"/>
  <c r="V205" i="7" s="1"/>
  <c r="H205" i="7"/>
  <c r="B205" i="7" a="1"/>
  <c r="B205" i="7"/>
  <c r="V204" i="7"/>
  <c r="U204" i="7"/>
  <c r="H204" i="7"/>
  <c r="B204" i="7" a="1"/>
  <c r="B204" i="7"/>
  <c r="U203" i="7"/>
  <c r="H203" i="7"/>
  <c r="V203" i="7" s="1"/>
  <c r="B203" i="7" a="1"/>
  <c r="B203" i="7" s="1"/>
  <c r="U202" i="7"/>
  <c r="H202" i="7"/>
  <c r="B202" i="7" a="1"/>
  <c r="B202" i="7" s="1"/>
  <c r="U201" i="7"/>
  <c r="V201" i="7" s="1"/>
  <c r="H201" i="7"/>
  <c r="B201" i="7" a="1"/>
  <c r="B201" i="7"/>
  <c r="V200" i="7"/>
  <c r="U200" i="7"/>
  <c r="H200" i="7"/>
  <c r="B200" i="7" a="1"/>
  <c r="B200" i="7"/>
  <c r="T199" i="7"/>
  <c r="S199" i="7"/>
  <c r="S198" i="7" s="1"/>
  <c r="S197" i="7" s="1"/>
  <c r="R199" i="7"/>
  <c r="R198" i="7" s="1"/>
  <c r="Q199" i="7"/>
  <c r="P199" i="7"/>
  <c r="O199" i="7"/>
  <c r="O198" i="7" s="1"/>
  <c r="O197" i="7" s="1"/>
  <c r="N199" i="7"/>
  <c r="N198" i="7" s="1"/>
  <c r="M199" i="7"/>
  <c r="L199" i="7"/>
  <c r="K199" i="7"/>
  <c r="K198" i="7" s="1"/>
  <c r="K197" i="7" s="1"/>
  <c r="J199" i="7"/>
  <c r="J198" i="7" s="1"/>
  <c r="I199" i="7"/>
  <c r="B199" i="7" a="1"/>
  <c r="B199" i="7" s="1"/>
  <c r="T198" i="7"/>
  <c r="T197" i="7" s="1"/>
  <c r="Q198" i="7"/>
  <c r="P198" i="7"/>
  <c r="P197" i="7" s="1"/>
  <c r="M198" i="7"/>
  <c r="L198" i="7"/>
  <c r="L197" i="7" s="1"/>
  <c r="I198" i="7"/>
  <c r="B198" i="7" a="1"/>
  <c r="B198" i="7" s="1"/>
  <c r="Q197" i="7"/>
  <c r="M197" i="7"/>
  <c r="I197" i="7"/>
  <c r="B197" i="7" a="1"/>
  <c r="B197" i="7"/>
  <c r="V196" i="7"/>
  <c r="U196" i="7"/>
  <c r="H196" i="7"/>
  <c r="B196" i="7" a="1"/>
  <c r="B196" i="7"/>
  <c r="U195" i="7"/>
  <c r="H195" i="7"/>
  <c r="V195" i="7" s="1"/>
  <c r="B195" i="7" a="1"/>
  <c r="B195" i="7" s="1"/>
  <c r="U194" i="7"/>
  <c r="H194" i="7"/>
  <c r="B194" i="7" a="1"/>
  <c r="B194" i="7" s="1"/>
  <c r="T193" i="7"/>
  <c r="T192" i="7" s="1"/>
  <c r="S193" i="7"/>
  <c r="R193" i="7"/>
  <c r="Q193" i="7"/>
  <c r="Q192" i="7" s="1"/>
  <c r="P193" i="7"/>
  <c r="P192" i="7" s="1"/>
  <c r="O193" i="7"/>
  <c r="N193" i="7"/>
  <c r="M193" i="7"/>
  <c r="M192" i="7" s="1"/>
  <c r="L193" i="7"/>
  <c r="L192" i="7" s="1"/>
  <c r="K193" i="7"/>
  <c r="J193" i="7"/>
  <c r="I193" i="7"/>
  <c r="I192" i="7" s="1"/>
  <c r="B193" i="7" a="1"/>
  <c r="B193" i="7"/>
  <c r="S192" i="7"/>
  <c r="R192" i="7"/>
  <c r="O192" i="7"/>
  <c r="N192" i="7"/>
  <c r="K192" i="7"/>
  <c r="J192" i="7"/>
  <c r="B192" i="7" a="1"/>
  <c r="B192" i="7"/>
  <c r="U191" i="7"/>
  <c r="H191" i="7"/>
  <c r="V191" i="7" s="1"/>
  <c r="B191" i="7" a="1"/>
  <c r="B191" i="7" s="1"/>
  <c r="U190" i="7"/>
  <c r="H190" i="7"/>
  <c r="V190" i="7" s="1"/>
  <c r="B190" i="7" a="1"/>
  <c r="B190" i="7" s="1"/>
  <c r="U189" i="7"/>
  <c r="V189" i="7" s="1"/>
  <c r="H189" i="7"/>
  <c r="H188" i="7" s="1"/>
  <c r="V188" i="7" s="1"/>
  <c r="B189" i="7" a="1"/>
  <c r="B189" i="7"/>
  <c r="T188" i="7"/>
  <c r="S188" i="7"/>
  <c r="R188" i="7"/>
  <c r="Q188" i="7"/>
  <c r="P188" i="7"/>
  <c r="O188" i="7"/>
  <c r="N188" i="7"/>
  <c r="M188" i="7"/>
  <c r="L188" i="7"/>
  <c r="K188" i="7"/>
  <c r="J188" i="7"/>
  <c r="I188" i="7"/>
  <c r="U188" i="7" s="1"/>
  <c r="B188" i="7" a="1"/>
  <c r="B188" i="7"/>
  <c r="U187" i="7"/>
  <c r="H187" i="7"/>
  <c r="V187" i="7" s="1"/>
  <c r="B187" i="7" a="1"/>
  <c r="B187" i="7" s="1"/>
  <c r="T186" i="7"/>
  <c r="S186" i="7"/>
  <c r="R186" i="7"/>
  <c r="Q186" i="7"/>
  <c r="P186" i="7"/>
  <c r="O186" i="7"/>
  <c r="N186" i="7"/>
  <c r="M186" i="7"/>
  <c r="L186" i="7"/>
  <c r="K186" i="7"/>
  <c r="J186" i="7"/>
  <c r="I186" i="7"/>
  <c r="U186" i="7" s="1"/>
  <c r="H186" i="7"/>
  <c r="B186" i="7" a="1"/>
  <c r="B186" i="7" s="1"/>
  <c r="U185" i="7"/>
  <c r="V185" i="7" s="1"/>
  <c r="H185" i="7"/>
  <c r="H184" i="7" s="1"/>
  <c r="V184" i="7" s="1"/>
  <c r="B185" i="7" a="1"/>
  <c r="B185" i="7"/>
  <c r="T184" i="7"/>
  <c r="S184" i="7"/>
  <c r="R184" i="7"/>
  <c r="Q184" i="7"/>
  <c r="P184" i="7"/>
  <c r="O184" i="7"/>
  <c r="N184" i="7"/>
  <c r="M184" i="7"/>
  <c r="L184" i="7"/>
  <c r="K184" i="7"/>
  <c r="J184" i="7"/>
  <c r="I184" i="7"/>
  <c r="U184" i="7" s="1"/>
  <c r="B184" i="7" a="1"/>
  <c r="B184" i="7"/>
  <c r="U183" i="7"/>
  <c r="H183" i="7"/>
  <c r="V183" i="7" s="1"/>
  <c r="B183" i="7" a="1"/>
  <c r="B183" i="7" s="1"/>
  <c r="U182" i="7"/>
  <c r="H182" i="7"/>
  <c r="V182" i="7" s="1"/>
  <c r="B182" i="7" a="1"/>
  <c r="B182" i="7" s="1"/>
  <c r="U181" i="7"/>
  <c r="V181" i="7" s="1"/>
  <c r="H181" i="7"/>
  <c r="B181" i="7" a="1"/>
  <c r="B181" i="7"/>
  <c r="T180" i="7"/>
  <c r="S180" i="7"/>
  <c r="R180" i="7"/>
  <c r="Q180" i="7"/>
  <c r="P180" i="7"/>
  <c r="O180" i="7"/>
  <c r="N180" i="7"/>
  <c r="M180" i="7"/>
  <c r="L180" i="7"/>
  <c r="K180" i="7"/>
  <c r="J180" i="7"/>
  <c r="I180" i="7"/>
  <c r="U180" i="7" s="1"/>
  <c r="B180" i="7" a="1"/>
  <c r="B180" i="7"/>
  <c r="U179" i="7"/>
  <c r="H179" i="7"/>
  <c r="V179" i="7" s="1"/>
  <c r="B179" i="7" a="1"/>
  <c r="B179" i="7" s="1"/>
  <c r="U178" i="7"/>
  <c r="H178" i="7"/>
  <c r="V178" i="7" s="1"/>
  <c r="B178" i="7" a="1"/>
  <c r="B178" i="7" s="1"/>
  <c r="U177" i="7"/>
  <c r="V177" i="7" s="1"/>
  <c r="H177" i="7"/>
  <c r="B177" i="7" a="1"/>
  <c r="B177" i="7"/>
  <c r="T176" i="7"/>
  <c r="S176" i="7"/>
  <c r="R176" i="7"/>
  <c r="Q176" i="7"/>
  <c r="P176" i="7"/>
  <c r="O176" i="7"/>
  <c r="N176" i="7"/>
  <c r="M176" i="7"/>
  <c r="L176" i="7"/>
  <c r="K176" i="7"/>
  <c r="J176" i="7"/>
  <c r="I176" i="7"/>
  <c r="B176" i="7" a="1"/>
  <c r="B176" i="7"/>
  <c r="U175" i="7"/>
  <c r="H175" i="7"/>
  <c r="V175" i="7" s="1"/>
  <c r="B175" i="7" a="1"/>
  <c r="B175" i="7" s="1"/>
  <c r="U174" i="7"/>
  <c r="H174" i="7"/>
  <c r="V174" i="7" s="1"/>
  <c r="B174" i="7" a="1"/>
  <c r="B174" i="7" s="1"/>
  <c r="U173" i="7"/>
  <c r="V173" i="7" s="1"/>
  <c r="H173" i="7"/>
  <c r="B173" i="7" a="1"/>
  <c r="B173" i="7"/>
  <c r="T172" i="7"/>
  <c r="S172" i="7"/>
  <c r="R172" i="7"/>
  <c r="Q172" i="7"/>
  <c r="P172" i="7"/>
  <c r="O172" i="7"/>
  <c r="N172" i="7"/>
  <c r="M172" i="7"/>
  <c r="L172" i="7"/>
  <c r="K172" i="7"/>
  <c r="J172" i="7"/>
  <c r="I172" i="7"/>
  <c r="U172" i="7" s="1"/>
  <c r="B172" i="7" a="1"/>
  <c r="B172" i="7"/>
  <c r="U171" i="7"/>
  <c r="H171" i="7"/>
  <c r="V171" i="7" s="1"/>
  <c r="B171" i="7" a="1"/>
  <c r="B171" i="7" s="1"/>
  <c r="U170" i="7"/>
  <c r="H170" i="7"/>
  <c r="B170" i="7" a="1"/>
  <c r="B170" i="7" s="1"/>
  <c r="U169" i="7"/>
  <c r="V169" i="7" s="1"/>
  <c r="H169" i="7"/>
  <c r="B169" i="7" a="1"/>
  <c r="B169" i="7"/>
  <c r="T168" i="7"/>
  <c r="S168" i="7"/>
  <c r="R168" i="7"/>
  <c r="Q168" i="7"/>
  <c r="P168" i="7"/>
  <c r="O168" i="7"/>
  <c r="N168" i="7"/>
  <c r="M168" i="7"/>
  <c r="L168" i="7"/>
  <c r="K168" i="7"/>
  <c r="J168" i="7"/>
  <c r="I168" i="7"/>
  <c r="U168" i="7" s="1"/>
  <c r="B168" i="7" a="1"/>
  <c r="B168" i="7"/>
  <c r="U167" i="7"/>
  <c r="H167" i="7"/>
  <c r="V167" i="7" s="1"/>
  <c r="B167" i="7" a="1"/>
  <c r="B167" i="7" s="1"/>
  <c r="U166" i="7"/>
  <c r="H166" i="7"/>
  <c r="V166" i="7" s="1"/>
  <c r="B166" i="7" a="1"/>
  <c r="B166" i="7" s="1"/>
  <c r="V165" i="7"/>
  <c r="U165" i="7"/>
  <c r="H165" i="7"/>
  <c r="B165" i="7" a="1"/>
  <c r="B165" i="7"/>
  <c r="T164" i="7"/>
  <c r="S164" i="7"/>
  <c r="R164" i="7"/>
  <c r="Q164" i="7"/>
  <c r="P164" i="7"/>
  <c r="O164" i="7"/>
  <c r="N164" i="7"/>
  <c r="M164" i="7"/>
  <c r="L164" i="7"/>
  <c r="K164" i="7"/>
  <c r="J164" i="7"/>
  <c r="I164" i="7"/>
  <c r="B164" i="7" a="1"/>
  <c r="B164" i="7"/>
  <c r="U163" i="7"/>
  <c r="H163" i="7"/>
  <c r="V163" i="7" s="1"/>
  <c r="B163" i="7" a="1"/>
  <c r="B163" i="7" s="1"/>
  <c r="U162" i="7"/>
  <c r="H162" i="7"/>
  <c r="B162" i="7" a="1"/>
  <c r="B162" i="7" s="1"/>
  <c r="U161" i="7"/>
  <c r="V161" i="7" s="1"/>
  <c r="H161" i="7"/>
  <c r="H160" i="7" s="1"/>
  <c r="B161" i="7" a="1"/>
  <c r="B161" i="7"/>
  <c r="T160" i="7"/>
  <c r="S160" i="7"/>
  <c r="R160" i="7"/>
  <c r="Q160" i="7"/>
  <c r="P160" i="7"/>
  <c r="O160" i="7"/>
  <c r="N160" i="7"/>
  <c r="M160" i="7"/>
  <c r="L160" i="7"/>
  <c r="K160" i="7"/>
  <c r="J160" i="7"/>
  <c r="I160" i="7"/>
  <c r="U160" i="7" s="1"/>
  <c r="V160" i="7" s="1"/>
  <c r="B160" i="7" a="1"/>
  <c r="B160" i="7" s="1"/>
  <c r="U159" i="7"/>
  <c r="H159" i="7"/>
  <c r="V159" i="7" s="1"/>
  <c r="B159" i="7" a="1"/>
  <c r="B159" i="7" s="1"/>
  <c r="U158" i="7"/>
  <c r="H158" i="7"/>
  <c r="V158" i="7" s="1"/>
  <c r="B158" i="7" a="1"/>
  <c r="B158" i="7" s="1"/>
  <c r="V157" i="7"/>
  <c r="U157" i="7"/>
  <c r="H157" i="7"/>
  <c r="B157" i="7" a="1"/>
  <c r="B157" i="7"/>
  <c r="T156" i="7"/>
  <c r="S156" i="7"/>
  <c r="S155" i="7" s="1"/>
  <c r="S154" i="7" s="1"/>
  <c r="S153" i="7" s="1"/>
  <c r="S152" i="7" s="1"/>
  <c r="R156" i="7"/>
  <c r="Q156" i="7"/>
  <c r="Q155" i="7" s="1"/>
  <c r="P156" i="7"/>
  <c r="O156" i="7"/>
  <c r="N156" i="7"/>
  <c r="M156" i="7"/>
  <c r="M155" i="7" s="1"/>
  <c r="L156" i="7"/>
  <c r="K156" i="7"/>
  <c r="K155" i="7" s="1"/>
  <c r="K154" i="7" s="1"/>
  <c r="K153" i="7" s="1"/>
  <c r="K152" i="7" s="1"/>
  <c r="J156" i="7"/>
  <c r="I156" i="7"/>
  <c r="I155" i="7" s="1"/>
  <c r="B156" i="7" a="1"/>
  <c r="B156" i="7"/>
  <c r="T155" i="7"/>
  <c r="T154" i="7" s="1"/>
  <c r="T153" i="7" s="1"/>
  <c r="T152" i="7" s="1"/>
  <c r="P155" i="7"/>
  <c r="O155" i="7"/>
  <c r="O154" i="7" s="1"/>
  <c r="O153" i="7" s="1"/>
  <c r="O152" i="7" s="1"/>
  <c r="L155" i="7"/>
  <c r="L154" i="7" s="1"/>
  <c r="L153" i="7" s="1"/>
  <c r="L152" i="7" s="1"/>
  <c r="B155" i="7" a="1"/>
  <c r="B155" i="7" s="1"/>
  <c r="Q154" i="7"/>
  <c r="Q153" i="7" s="1"/>
  <c r="Q152" i="7" s="1"/>
  <c r="P154" i="7"/>
  <c r="P153" i="7" s="1"/>
  <c r="P152" i="7" s="1"/>
  <c r="M154" i="7"/>
  <c r="I154" i="7"/>
  <c r="B154" i="7" a="1"/>
  <c r="B154" i="7" s="1"/>
  <c r="M153" i="7"/>
  <c r="M152" i="7" s="1"/>
  <c r="B153" i="7" a="1"/>
  <c r="B153" i="7"/>
  <c r="B152" i="7" a="1"/>
  <c r="B152" i="7"/>
  <c r="U151" i="7"/>
  <c r="H151" i="7"/>
  <c r="V151" i="7" s="1"/>
  <c r="B151" i="7" a="1"/>
  <c r="B151" i="7" s="1"/>
  <c r="T150" i="7"/>
  <c r="S150" i="7"/>
  <c r="R150" i="7"/>
  <c r="Q150" i="7"/>
  <c r="P150" i="7"/>
  <c r="O150" i="7"/>
  <c r="N150" i="7"/>
  <c r="M150" i="7"/>
  <c r="L150" i="7"/>
  <c r="K150" i="7"/>
  <c r="J150" i="7"/>
  <c r="I150" i="7"/>
  <c r="U150" i="7" s="1"/>
  <c r="H150" i="7"/>
  <c r="B150" i="7" a="1"/>
  <c r="B150" i="7" s="1"/>
  <c r="U149" i="7"/>
  <c r="V149" i="7" s="1"/>
  <c r="H149" i="7"/>
  <c r="H148" i="7" s="1"/>
  <c r="B149" i="7" a="1"/>
  <c r="B149" i="7"/>
  <c r="T148" i="7"/>
  <c r="S148" i="7"/>
  <c r="R148" i="7"/>
  <c r="Q148" i="7"/>
  <c r="P148" i="7"/>
  <c r="O148" i="7"/>
  <c r="N148" i="7"/>
  <c r="M148" i="7"/>
  <c r="L148" i="7"/>
  <c r="K148" i="7"/>
  <c r="J148" i="7"/>
  <c r="I148" i="7"/>
  <c r="U148" i="7" s="1"/>
  <c r="V148" i="7" s="1"/>
  <c r="B148" i="7" a="1"/>
  <c r="B148" i="7" s="1"/>
  <c r="U147" i="7"/>
  <c r="H147" i="7"/>
  <c r="V147" i="7" s="1"/>
  <c r="B147" i="7" a="1"/>
  <c r="B147" i="7" s="1"/>
  <c r="U146" i="7"/>
  <c r="H146" i="7"/>
  <c r="B146" i="7" a="1"/>
  <c r="B146" i="7" s="1"/>
  <c r="T145" i="7"/>
  <c r="S145" i="7"/>
  <c r="R145" i="7"/>
  <c r="Q145" i="7"/>
  <c r="P145" i="7"/>
  <c r="O145" i="7"/>
  <c r="N145" i="7"/>
  <c r="M145" i="7"/>
  <c r="L145" i="7"/>
  <c r="K145" i="7"/>
  <c r="J145" i="7"/>
  <c r="I145" i="7"/>
  <c r="U145" i="7" s="1"/>
  <c r="B145" i="7" a="1"/>
  <c r="B145" i="7"/>
  <c r="V144" i="7"/>
  <c r="U144" i="7"/>
  <c r="H144" i="7"/>
  <c r="B144" i="7" a="1"/>
  <c r="B144" i="7" s="1"/>
  <c r="T143" i="7"/>
  <c r="S143" i="7"/>
  <c r="R143" i="7"/>
  <c r="Q143" i="7"/>
  <c r="P143" i="7"/>
  <c r="O143" i="7"/>
  <c r="O139" i="7" s="1"/>
  <c r="O138" i="7" s="1"/>
  <c r="O137" i="7" s="1"/>
  <c r="O136" i="7" s="1"/>
  <c r="N143" i="7"/>
  <c r="M143" i="7"/>
  <c r="L143" i="7"/>
  <c r="K143" i="7"/>
  <c r="J143" i="7"/>
  <c r="I143" i="7"/>
  <c r="H143" i="7"/>
  <c r="B143" i="7" a="1"/>
  <c r="B143" i="7" s="1"/>
  <c r="U142" i="7"/>
  <c r="H142" i="7"/>
  <c r="B142" i="7" a="1"/>
  <c r="B142" i="7" s="1"/>
  <c r="U141" i="7"/>
  <c r="V141" i="7" s="1"/>
  <c r="H141" i="7"/>
  <c r="H140" i="7" s="1"/>
  <c r="B141" i="7" a="1"/>
  <c r="B141" i="7"/>
  <c r="T140" i="7"/>
  <c r="S140" i="7"/>
  <c r="R140" i="7"/>
  <c r="R139" i="7" s="1"/>
  <c r="R138" i="7" s="1"/>
  <c r="R137" i="7" s="1"/>
  <c r="R136" i="7" s="1"/>
  <c r="Q140" i="7"/>
  <c r="Q139" i="7" s="1"/>
  <c r="Q138" i="7" s="1"/>
  <c r="Q137" i="7" s="1"/>
  <c r="Q136" i="7" s="1"/>
  <c r="P140" i="7"/>
  <c r="O140" i="7"/>
  <c r="N140" i="7"/>
  <c r="N139" i="7" s="1"/>
  <c r="N138" i="7" s="1"/>
  <c r="M140" i="7"/>
  <c r="M139" i="7" s="1"/>
  <c r="M138" i="7" s="1"/>
  <c r="M137" i="7" s="1"/>
  <c r="M136" i="7" s="1"/>
  <c r="L140" i="7"/>
  <c r="K140" i="7"/>
  <c r="J140" i="7"/>
  <c r="J139" i="7" s="1"/>
  <c r="J138" i="7" s="1"/>
  <c r="J137" i="7" s="1"/>
  <c r="J136" i="7" s="1"/>
  <c r="I140" i="7"/>
  <c r="I139" i="7" s="1"/>
  <c r="B140" i="7" a="1"/>
  <c r="B140" i="7" s="1"/>
  <c r="T139" i="7"/>
  <c r="S139" i="7"/>
  <c r="S138" i="7" s="1"/>
  <c r="S137" i="7" s="1"/>
  <c r="S136" i="7" s="1"/>
  <c r="P139" i="7"/>
  <c r="P138" i="7" s="1"/>
  <c r="P137" i="7" s="1"/>
  <c r="P136" i="7" s="1"/>
  <c r="L139" i="7"/>
  <c r="K139" i="7"/>
  <c r="K138" i="7" s="1"/>
  <c r="K137" i="7" s="1"/>
  <c r="K136" i="7" s="1"/>
  <c r="B139" i="7" a="1"/>
  <c r="B139" i="7" s="1"/>
  <c r="T138" i="7"/>
  <c r="T137" i="7" s="1"/>
  <c r="T136" i="7" s="1"/>
  <c r="L138" i="7"/>
  <c r="L137" i="7" s="1"/>
  <c r="L136" i="7" s="1"/>
  <c r="B138" i="7" a="1"/>
  <c r="B138" i="7" s="1"/>
  <c r="N137" i="7"/>
  <c r="N136" i="7" s="1"/>
  <c r="B137" i="7" a="1"/>
  <c r="B137" i="7"/>
  <c r="B136" i="7" a="1"/>
  <c r="B136" i="7" s="1"/>
  <c r="B135" i="7" a="1"/>
  <c r="B135" i="7" s="1"/>
  <c r="B134" i="7" a="1"/>
  <c r="B134" i="7" s="1"/>
  <c r="V133" i="7"/>
  <c r="U133" i="7"/>
  <c r="H133" i="7"/>
  <c r="H132" i="7" s="1"/>
  <c r="B133" i="7" a="1"/>
  <c r="B133" i="7"/>
  <c r="T132" i="7"/>
  <c r="S132" i="7"/>
  <c r="R132" i="7"/>
  <c r="R121" i="7" s="1"/>
  <c r="R120" i="7" s="1"/>
  <c r="Q132" i="7"/>
  <c r="P132" i="7"/>
  <c r="O132" i="7"/>
  <c r="N132" i="7"/>
  <c r="N121" i="7" s="1"/>
  <c r="N120" i="7" s="1"/>
  <c r="M132" i="7"/>
  <c r="L132" i="7"/>
  <c r="K132" i="7"/>
  <c r="J132" i="7"/>
  <c r="J121" i="7" s="1"/>
  <c r="J120" i="7" s="1"/>
  <c r="I132" i="7"/>
  <c r="B132" i="7" a="1"/>
  <c r="B132" i="7"/>
  <c r="U131" i="7"/>
  <c r="H131" i="7"/>
  <c r="V131" i="7" s="1"/>
  <c r="B131" i="7" a="1"/>
  <c r="B131" i="7" s="1"/>
  <c r="T130" i="7"/>
  <c r="T121" i="7" s="1"/>
  <c r="T120" i="7" s="1"/>
  <c r="S130" i="7"/>
  <c r="R130" i="7"/>
  <c r="Q130" i="7"/>
  <c r="P130" i="7"/>
  <c r="P121" i="7" s="1"/>
  <c r="P120" i="7" s="1"/>
  <c r="O130" i="7"/>
  <c r="N130" i="7"/>
  <c r="M130" i="7"/>
  <c r="L130" i="7"/>
  <c r="K130" i="7"/>
  <c r="J130" i="7"/>
  <c r="I130" i="7"/>
  <c r="U130" i="7" s="1"/>
  <c r="H130" i="7"/>
  <c r="B130" i="7" a="1"/>
  <c r="B130" i="7" s="1"/>
  <c r="U129" i="7"/>
  <c r="V129" i="7" s="1"/>
  <c r="H129" i="7"/>
  <c r="H128" i="7" s="1"/>
  <c r="V128" i="7" s="1"/>
  <c r="B129" i="7" a="1"/>
  <c r="B129" i="7"/>
  <c r="T128" i="7"/>
  <c r="S128" i="7"/>
  <c r="R128" i="7"/>
  <c r="Q128" i="7"/>
  <c r="P128" i="7"/>
  <c r="O128" i="7"/>
  <c r="N128" i="7"/>
  <c r="M128" i="7"/>
  <c r="L128" i="7"/>
  <c r="K128" i="7"/>
  <c r="J128" i="7"/>
  <c r="I128" i="7"/>
  <c r="U128" i="7" s="1"/>
  <c r="B128" i="7" a="1"/>
  <c r="B128" i="7" s="1"/>
  <c r="U127" i="7"/>
  <c r="H127" i="7"/>
  <c r="V127" i="7" s="1"/>
  <c r="B127" i="7" a="1"/>
  <c r="B127" i="7" s="1"/>
  <c r="U126" i="7"/>
  <c r="H126" i="7"/>
  <c r="B126" i="7" a="1"/>
  <c r="B126" i="7" s="1"/>
  <c r="V125" i="7"/>
  <c r="U125" i="7"/>
  <c r="H125" i="7"/>
  <c r="B125" i="7" a="1"/>
  <c r="B125" i="7"/>
  <c r="V124" i="7"/>
  <c r="U124" i="7"/>
  <c r="H124" i="7"/>
  <c r="B124" i="7" a="1"/>
  <c r="B124" i="7" s="1"/>
  <c r="U123" i="7"/>
  <c r="H123" i="7"/>
  <c r="V123" i="7" s="1"/>
  <c r="B123" i="7" a="1"/>
  <c r="B123" i="7" s="1"/>
  <c r="T122" i="7"/>
  <c r="S122" i="7"/>
  <c r="S121" i="7" s="1"/>
  <c r="R122" i="7"/>
  <c r="Q122" i="7"/>
  <c r="P122" i="7"/>
  <c r="O122" i="7"/>
  <c r="O121" i="7" s="1"/>
  <c r="N122" i="7"/>
  <c r="M122" i="7"/>
  <c r="L122" i="7"/>
  <c r="K122" i="7"/>
  <c r="K121" i="7" s="1"/>
  <c r="K120" i="7" s="1"/>
  <c r="J122" i="7"/>
  <c r="I122" i="7"/>
  <c r="U122" i="7" s="1"/>
  <c r="B122" i="7" a="1"/>
  <c r="B122" i="7" s="1"/>
  <c r="Q121" i="7"/>
  <c r="Q120" i="7" s="1"/>
  <c r="M121" i="7"/>
  <c r="M120" i="7" s="1"/>
  <c r="L121" i="7"/>
  <c r="L120" i="7" s="1"/>
  <c r="B121" i="7" a="1"/>
  <c r="B121" i="7"/>
  <c r="S120" i="7"/>
  <c r="O120" i="7"/>
  <c r="B120" i="7" a="1"/>
  <c r="B120" i="7" s="1"/>
  <c r="V119" i="7"/>
  <c r="U119" i="7"/>
  <c r="H119" i="7"/>
  <c r="B119" i="7" a="1"/>
  <c r="B119" i="7"/>
  <c r="T118" i="7"/>
  <c r="S118" i="7"/>
  <c r="R118" i="7"/>
  <c r="Q118" i="7"/>
  <c r="P118" i="7"/>
  <c r="O118" i="7"/>
  <c r="N118" i="7"/>
  <c r="M118" i="7"/>
  <c r="L118" i="7"/>
  <c r="K118" i="7"/>
  <c r="J118" i="7"/>
  <c r="I118" i="7"/>
  <c r="U118" i="7" s="1"/>
  <c r="H118" i="7"/>
  <c r="B118" i="7" a="1"/>
  <c r="B118" i="7" s="1"/>
  <c r="U117" i="7"/>
  <c r="V117" i="7" s="1"/>
  <c r="H117" i="7"/>
  <c r="T116" i="7"/>
  <c r="S116" i="7"/>
  <c r="R116" i="7"/>
  <c r="Q116" i="7"/>
  <c r="P116" i="7"/>
  <c r="O116" i="7"/>
  <c r="N116" i="7"/>
  <c r="M116" i="7"/>
  <c r="L116" i="7"/>
  <c r="K116" i="7"/>
  <c r="J116" i="7"/>
  <c r="I116" i="7"/>
  <c r="U116" i="7" s="1"/>
  <c r="H116" i="7"/>
  <c r="V115" i="7"/>
  <c r="U115" i="7"/>
  <c r="H115" i="7"/>
  <c r="B115" i="7" a="1"/>
  <c r="B115" i="7"/>
  <c r="T114" i="7"/>
  <c r="S114" i="7"/>
  <c r="R114" i="7"/>
  <c r="Q114" i="7"/>
  <c r="P114" i="7"/>
  <c r="O114" i="7"/>
  <c r="N114" i="7"/>
  <c r="M114" i="7"/>
  <c r="L114" i="7"/>
  <c r="K114" i="7"/>
  <c r="J114" i="7"/>
  <c r="I114" i="7"/>
  <c r="U114" i="7" s="1"/>
  <c r="H114" i="7"/>
  <c r="B114" i="7" a="1"/>
  <c r="B114" i="7" s="1"/>
  <c r="U113" i="7"/>
  <c r="H113" i="7"/>
  <c r="V113" i="7" s="1"/>
  <c r="B113" i="7" a="1"/>
  <c r="B113" i="7" s="1"/>
  <c r="U112" i="7"/>
  <c r="V112" i="7" s="1"/>
  <c r="H112" i="7"/>
  <c r="H111" i="7" s="1"/>
  <c r="B112" i="7" a="1"/>
  <c r="B112" i="7"/>
  <c r="T111" i="7"/>
  <c r="S111" i="7"/>
  <c r="R111" i="7"/>
  <c r="Q111" i="7"/>
  <c r="P111" i="7"/>
  <c r="O111" i="7"/>
  <c r="N111" i="7"/>
  <c r="M111" i="7"/>
  <c r="L111" i="7"/>
  <c r="K111" i="7"/>
  <c r="J111" i="7"/>
  <c r="I111" i="7"/>
  <c r="U111" i="7" s="1"/>
  <c r="B111" i="7" a="1"/>
  <c r="B111" i="7"/>
  <c r="U110" i="7"/>
  <c r="H110" i="7"/>
  <c r="V110" i="7" s="1"/>
  <c r="V109" i="7"/>
  <c r="U109" i="7"/>
  <c r="H109" i="7"/>
  <c r="B109" i="7" a="1"/>
  <c r="B109" i="7"/>
  <c r="T108" i="7"/>
  <c r="S108" i="7"/>
  <c r="R108" i="7"/>
  <c r="Q108" i="7"/>
  <c r="P108" i="7"/>
  <c r="O108" i="7"/>
  <c r="N108" i="7"/>
  <c r="M108" i="7"/>
  <c r="L108" i="7"/>
  <c r="K108" i="7"/>
  <c r="J108" i="7"/>
  <c r="I108" i="7"/>
  <c r="U108" i="7" s="1"/>
  <c r="H108" i="7"/>
  <c r="B108" i="7" a="1"/>
  <c r="B108" i="7" s="1"/>
  <c r="U107" i="7"/>
  <c r="H107" i="7"/>
  <c r="V107" i="7" s="1"/>
  <c r="B107" i="7" a="1"/>
  <c r="B107" i="7" s="1"/>
  <c r="U106" i="7"/>
  <c r="V106" i="7" s="1"/>
  <c r="H106" i="7"/>
  <c r="H105" i="7" s="1"/>
  <c r="B106" i="7" a="1"/>
  <c r="B106" i="7"/>
  <c r="T105" i="7"/>
  <c r="S105" i="7"/>
  <c r="R105" i="7"/>
  <c r="R104" i="7" s="1"/>
  <c r="Q105" i="7"/>
  <c r="Q104" i="7" s="1"/>
  <c r="P105" i="7"/>
  <c r="O105" i="7"/>
  <c r="N105" i="7"/>
  <c r="N104" i="7" s="1"/>
  <c r="M105" i="7"/>
  <c r="M104" i="7" s="1"/>
  <c r="L105" i="7"/>
  <c r="K105" i="7"/>
  <c r="J105" i="7"/>
  <c r="J104" i="7" s="1"/>
  <c r="I105" i="7"/>
  <c r="U105" i="7" s="1"/>
  <c r="B105" i="7" a="1"/>
  <c r="B105" i="7"/>
  <c r="T104" i="7"/>
  <c r="S104" i="7"/>
  <c r="P104" i="7"/>
  <c r="O104" i="7"/>
  <c r="L104" i="7"/>
  <c r="K104" i="7"/>
  <c r="B104" i="7" a="1"/>
  <c r="B104" i="7" s="1"/>
  <c r="U103" i="7"/>
  <c r="H103" i="7"/>
  <c r="H102" i="7" s="1"/>
  <c r="V102" i="7" s="1"/>
  <c r="B103" i="7" a="1"/>
  <c r="B103" i="7" s="1"/>
  <c r="T102" i="7"/>
  <c r="S102" i="7"/>
  <c r="R102" i="7"/>
  <c r="Q102" i="7"/>
  <c r="P102" i="7"/>
  <c r="O102" i="7"/>
  <c r="N102" i="7"/>
  <c r="M102" i="7"/>
  <c r="L102" i="7"/>
  <c r="K102" i="7"/>
  <c r="J102" i="7"/>
  <c r="I102" i="7"/>
  <c r="U102" i="7" s="1"/>
  <c r="B102" i="7" a="1"/>
  <c r="B102" i="7"/>
  <c r="V101" i="7"/>
  <c r="U101" i="7"/>
  <c r="H101" i="7"/>
  <c r="B101" i="7" a="1"/>
  <c r="B101" i="7"/>
  <c r="T100" i="7"/>
  <c r="S100" i="7"/>
  <c r="R100" i="7"/>
  <c r="Q100" i="7"/>
  <c r="P100" i="7"/>
  <c r="O100" i="7"/>
  <c r="N100" i="7"/>
  <c r="M100" i="7"/>
  <c r="L100" i="7"/>
  <c r="K100" i="7"/>
  <c r="J100" i="7"/>
  <c r="I100" i="7"/>
  <c r="U100" i="7" s="1"/>
  <c r="H100" i="7"/>
  <c r="B100" i="7" a="1"/>
  <c r="B100" i="7" s="1"/>
  <c r="U99" i="7"/>
  <c r="H99" i="7"/>
  <c r="V99" i="7" s="1"/>
  <c r="T98" i="7"/>
  <c r="S98" i="7"/>
  <c r="R98" i="7"/>
  <c r="Q98" i="7"/>
  <c r="P98" i="7"/>
  <c r="O98" i="7"/>
  <c r="N98" i="7"/>
  <c r="M98" i="7"/>
  <c r="L98" i="7"/>
  <c r="K98" i="7"/>
  <c r="J98" i="7"/>
  <c r="I98" i="7"/>
  <c r="U98" i="7" s="1"/>
  <c r="V97" i="7"/>
  <c r="U97" i="7"/>
  <c r="H97" i="7"/>
  <c r="B97" i="7" a="1"/>
  <c r="B97" i="7"/>
  <c r="T96" i="7"/>
  <c r="S96" i="7"/>
  <c r="R96" i="7"/>
  <c r="Q96" i="7"/>
  <c r="P96" i="7"/>
  <c r="O96" i="7"/>
  <c r="N96" i="7"/>
  <c r="M96" i="7"/>
  <c r="L96" i="7"/>
  <c r="K96" i="7"/>
  <c r="J96" i="7"/>
  <c r="I96" i="7"/>
  <c r="U96" i="7" s="1"/>
  <c r="H96" i="7"/>
  <c r="V96" i="7" s="1"/>
  <c r="B96" i="7" a="1"/>
  <c r="B96" i="7" s="1"/>
  <c r="U95" i="7"/>
  <c r="H95" i="7"/>
  <c r="V95" i="7" s="1"/>
  <c r="B95" i="7" a="1"/>
  <c r="B95" i="7" s="1"/>
  <c r="U94" i="7"/>
  <c r="V94" i="7" s="1"/>
  <c r="H94" i="7"/>
  <c r="H93" i="7" s="1"/>
  <c r="B94" i="7" a="1"/>
  <c r="B94" i="7"/>
  <c r="T93" i="7"/>
  <c r="S93" i="7"/>
  <c r="R93" i="7"/>
  <c r="R86" i="7" s="1"/>
  <c r="R85" i="7" s="1"/>
  <c r="Q93" i="7"/>
  <c r="P93" i="7"/>
  <c r="O93" i="7"/>
  <c r="N93" i="7"/>
  <c r="N86" i="7" s="1"/>
  <c r="N85" i="7" s="1"/>
  <c r="M93" i="7"/>
  <c r="L93" i="7"/>
  <c r="K93" i="7"/>
  <c r="J93" i="7"/>
  <c r="J86" i="7" s="1"/>
  <c r="J85" i="7" s="1"/>
  <c r="I93" i="7"/>
  <c r="U93" i="7" s="1"/>
  <c r="B93" i="7" a="1"/>
  <c r="B93" i="7"/>
  <c r="U92" i="7"/>
  <c r="H92" i="7"/>
  <c r="V92" i="7" s="1"/>
  <c r="B92" i="7" a="1"/>
  <c r="B92" i="7" s="1"/>
  <c r="U91" i="7"/>
  <c r="H91" i="7"/>
  <c r="H90" i="7" s="1"/>
  <c r="B91" i="7" a="1"/>
  <c r="B91" i="7" s="1"/>
  <c r="T90" i="7"/>
  <c r="S90" i="7"/>
  <c r="R90" i="7"/>
  <c r="Q90" i="7"/>
  <c r="P90" i="7"/>
  <c r="O90" i="7"/>
  <c r="N90" i="7"/>
  <c r="M90" i="7"/>
  <c r="L90" i="7"/>
  <c r="K90" i="7"/>
  <c r="J90" i="7"/>
  <c r="I90" i="7"/>
  <c r="U90" i="7" s="1"/>
  <c r="B90" i="7" a="1"/>
  <c r="B90" i="7"/>
  <c r="V89" i="7"/>
  <c r="U89" i="7"/>
  <c r="H89" i="7"/>
  <c r="B89" i="7" a="1"/>
  <c r="B89" i="7"/>
  <c r="U88" i="7"/>
  <c r="H88" i="7"/>
  <c r="V88" i="7" s="1"/>
  <c r="B88" i="7" a="1"/>
  <c r="B88" i="7" s="1"/>
  <c r="T87" i="7"/>
  <c r="T86" i="7" s="1"/>
  <c r="T85" i="7" s="1"/>
  <c r="S87" i="7"/>
  <c r="S86" i="7" s="1"/>
  <c r="S85" i="7" s="1"/>
  <c r="R87" i="7"/>
  <c r="Q87" i="7"/>
  <c r="P87" i="7"/>
  <c r="P86" i="7" s="1"/>
  <c r="P85" i="7" s="1"/>
  <c r="O87" i="7"/>
  <c r="O86" i="7" s="1"/>
  <c r="O85" i="7" s="1"/>
  <c r="N87" i="7"/>
  <c r="M87" i="7"/>
  <c r="L87" i="7"/>
  <c r="L86" i="7" s="1"/>
  <c r="L85" i="7" s="1"/>
  <c r="K87" i="7"/>
  <c r="K86" i="7" s="1"/>
  <c r="K85" i="7" s="1"/>
  <c r="J87" i="7"/>
  <c r="I87" i="7"/>
  <c r="U87" i="7" s="1"/>
  <c r="H87" i="7"/>
  <c r="B87" i="7" a="1"/>
  <c r="B87" i="7" s="1"/>
  <c r="Q86" i="7"/>
  <c r="Q85" i="7" s="1"/>
  <c r="M86" i="7"/>
  <c r="M85" i="7" s="1"/>
  <c r="I86" i="7"/>
  <c r="B86" i="7" a="1"/>
  <c r="B86" i="7"/>
  <c r="B85" i="7" a="1"/>
  <c r="B85" i="7"/>
  <c r="U84" i="7"/>
  <c r="H84" i="7"/>
  <c r="V84" i="7" s="1"/>
  <c r="B84" i="7" a="1"/>
  <c r="B84" i="7" s="1"/>
  <c r="T83" i="7"/>
  <c r="T76" i="7" s="1"/>
  <c r="S83" i="7"/>
  <c r="R83" i="7"/>
  <c r="Q83" i="7"/>
  <c r="P83" i="7"/>
  <c r="P76" i="7" s="1"/>
  <c r="O83" i="7"/>
  <c r="N83" i="7"/>
  <c r="M83" i="7"/>
  <c r="L83" i="7"/>
  <c r="L76" i="7" s="1"/>
  <c r="K83" i="7"/>
  <c r="J83" i="7"/>
  <c r="I83" i="7"/>
  <c r="U83" i="7" s="1"/>
  <c r="H83" i="7"/>
  <c r="V83" i="7" s="1"/>
  <c r="B83" i="7" a="1"/>
  <c r="B83" i="7" s="1"/>
  <c r="U82" i="7"/>
  <c r="V82" i="7" s="1"/>
  <c r="H82" i="7"/>
  <c r="B82" i="7" a="1"/>
  <c r="B82" i="7"/>
  <c r="V81" i="7"/>
  <c r="U81" i="7"/>
  <c r="H81" i="7"/>
  <c r="B81" i="7" a="1"/>
  <c r="B81" i="7"/>
  <c r="U80" i="7"/>
  <c r="H80" i="7"/>
  <c r="V80" i="7" s="1"/>
  <c r="B80" i="7" a="1"/>
  <c r="B80" i="7" s="1"/>
  <c r="U79" i="7"/>
  <c r="H79" i="7"/>
  <c r="V79" i="7" s="1"/>
  <c r="B79" i="7" a="1"/>
  <c r="B79" i="7" s="1"/>
  <c r="U78" i="7"/>
  <c r="V78" i="7" s="1"/>
  <c r="H78" i="7"/>
  <c r="H77" i="7" s="1"/>
  <c r="B78" i="7" a="1"/>
  <c r="B78" i="7"/>
  <c r="T77" i="7"/>
  <c r="S77" i="7"/>
  <c r="R77" i="7"/>
  <c r="R76" i="7" s="1"/>
  <c r="Q77" i="7"/>
  <c r="Q76" i="7" s="1"/>
  <c r="P77" i="7"/>
  <c r="O77" i="7"/>
  <c r="N77" i="7"/>
  <c r="N76" i="7" s="1"/>
  <c r="M77" i="7"/>
  <c r="M76" i="7" s="1"/>
  <c r="L77" i="7"/>
  <c r="K77" i="7"/>
  <c r="J77" i="7"/>
  <c r="J76" i="7" s="1"/>
  <c r="I77" i="7"/>
  <c r="U77" i="7" s="1"/>
  <c r="B77" i="7" a="1"/>
  <c r="B77" i="7"/>
  <c r="S76" i="7"/>
  <c r="O76" i="7"/>
  <c r="K76" i="7"/>
  <c r="B76" i="7" a="1"/>
  <c r="B76" i="7" s="1"/>
  <c r="U75" i="7"/>
  <c r="H75" i="7"/>
  <c r="H74" i="7" s="1"/>
  <c r="B75" i="7" a="1"/>
  <c r="B75" i="7" s="1"/>
  <c r="T74" i="7"/>
  <c r="S74" i="7"/>
  <c r="R74" i="7"/>
  <c r="Q74" i="7"/>
  <c r="Q67" i="7" s="1"/>
  <c r="Q50" i="7" s="1"/>
  <c r="P74" i="7"/>
  <c r="O74" i="7"/>
  <c r="N74" i="7"/>
  <c r="M74" i="7"/>
  <c r="M67" i="7" s="1"/>
  <c r="M50" i="7" s="1"/>
  <c r="L74" i="7"/>
  <c r="K74" i="7"/>
  <c r="J74" i="7"/>
  <c r="I74" i="7"/>
  <c r="I67" i="7" s="1"/>
  <c r="B74" i="7" a="1"/>
  <c r="B74" i="7"/>
  <c r="V73" i="7"/>
  <c r="U73" i="7"/>
  <c r="H73" i="7"/>
  <c r="B73" i="7" a="1"/>
  <c r="B73" i="7"/>
  <c r="U72" i="7"/>
  <c r="H72" i="7"/>
  <c r="V72" i="7" s="1"/>
  <c r="B72" i="7" a="1"/>
  <c r="B72" i="7" s="1"/>
  <c r="U71" i="7"/>
  <c r="H71" i="7"/>
  <c r="V71" i="7" s="1"/>
  <c r="B71" i="7" a="1"/>
  <c r="B71" i="7" s="1"/>
  <c r="U70" i="7"/>
  <c r="V70" i="7" s="1"/>
  <c r="H70" i="7"/>
  <c r="B70" i="7" a="1"/>
  <c r="B70" i="7"/>
  <c r="V69" i="7"/>
  <c r="U69" i="7"/>
  <c r="H69" i="7"/>
  <c r="B69" i="7" a="1"/>
  <c r="B69" i="7"/>
  <c r="T68" i="7"/>
  <c r="S68" i="7"/>
  <c r="S67" i="7" s="1"/>
  <c r="R68" i="7"/>
  <c r="R67" i="7" s="1"/>
  <c r="Q68" i="7"/>
  <c r="P68" i="7"/>
  <c r="O68" i="7"/>
  <c r="O67" i="7" s="1"/>
  <c r="N68" i="7"/>
  <c r="N67" i="7" s="1"/>
  <c r="M68" i="7"/>
  <c r="L68" i="7"/>
  <c r="K68" i="7"/>
  <c r="K67" i="7" s="1"/>
  <c r="J68" i="7"/>
  <c r="J67" i="7" s="1"/>
  <c r="I68" i="7"/>
  <c r="U68" i="7" s="1"/>
  <c r="B68" i="7" a="1"/>
  <c r="B68" i="7" s="1"/>
  <c r="T67" i="7"/>
  <c r="P67" i="7"/>
  <c r="L67" i="7"/>
  <c r="B67" i="7" a="1"/>
  <c r="B67" i="7" s="1"/>
  <c r="U66" i="7"/>
  <c r="V66" i="7" s="1"/>
  <c r="H66" i="7"/>
  <c r="H65" i="7" s="1"/>
  <c r="V65" i="7" s="1"/>
  <c r="B66" i="7" a="1"/>
  <c r="B66" i="7"/>
  <c r="T65" i="7"/>
  <c r="S65" i="7"/>
  <c r="R65" i="7"/>
  <c r="Q65" i="7"/>
  <c r="P65" i="7"/>
  <c r="O65" i="7"/>
  <c r="N65" i="7"/>
  <c r="M65" i="7"/>
  <c r="L65" i="7"/>
  <c r="K65" i="7"/>
  <c r="J65" i="7"/>
  <c r="I65" i="7"/>
  <c r="U65" i="7" s="1"/>
  <c r="B65" i="7" a="1"/>
  <c r="B65" i="7"/>
  <c r="U64" i="7"/>
  <c r="H64" i="7"/>
  <c r="V64" i="7" s="1"/>
  <c r="B64" i="7" a="1"/>
  <c r="B64" i="7" s="1"/>
  <c r="T63" i="7"/>
  <c r="S63" i="7"/>
  <c r="R63" i="7"/>
  <c r="Q63" i="7"/>
  <c r="P63" i="7"/>
  <c r="O63" i="7"/>
  <c r="N63" i="7"/>
  <c r="M63" i="7"/>
  <c r="L63" i="7"/>
  <c r="K63" i="7"/>
  <c r="J63" i="7"/>
  <c r="I63" i="7"/>
  <c r="U63" i="7" s="1"/>
  <c r="H63" i="7"/>
  <c r="B63" i="7" a="1"/>
  <c r="B63" i="7" s="1"/>
  <c r="U62" i="7"/>
  <c r="V62" i="7" s="1"/>
  <c r="H62" i="7"/>
  <c r="H61" i="7" s="1"/>
  <c r="V61" i="7" s="1"/>
  <c r="B62" i="7" a="1"/>
  <c r="B62" i="7"/>
  <c r="T61" i="7"/>
  <c r="S61" i="7"/>
  <c r="R61" i="7"/>
  <c r="Q61" i="7"/>
  <c r="P61" i="7"/>
  <c r="O61" i="7"/>
  <c r="N61" i="7"/>
  <c r="M61" i="7"/>
  <c r="L61" i="7"/>
  <c r="K61" i="7"/>
  <c r="J61" i="7"/>
  <c r="I61" i="7"/>
  <c r="U61" i="7" s="1"/>
  <c r="B61" i="7" a="1"/>
  <c r="B61" i="7"/>
  <c r="U60" i="7"/>
  <c r="H60" i="7"/>
  <c r="V60" i="7" s="1"/>
  <c r="B60" i="7" a="1"/>
  <c r="B60" i="7" s="1"/>
  <c r="U59" i="7"/>
  <c r="H59" i="7"/>
  <c r="V59" i="7" s="1"/>
  <c r="B59" i="7" a="1"/>
  <c r="B59" i="7" s="1"/>
  <c r="U58" i="7"/>
  <c r="V58" i="7" s="1"/>
  <c r="H58" i="7"/>
  <c r="B58" i="7" a="1"/>
  <c r="B58" i="7"/>
  <c r="V57" i="7"/>
  <c r="U57" i="7"/>
  <c r="H57" i="7"/>
  <c r="B57" i="7" a="1"/>
  <c r="B57" i="7"/>
  <c r="U56" i="7"/>
  <c r="H56" i="7"/>
  <c r="V56" i="7" s="1"/>
  <c r="B56" i="7" a="1"/>
  <c r="B56" i="7" s="1"/>
  <c r="U55" i="7"/>
  <c r="H55" i="7"/>
  <c r="V55" i="7" s="1"/>
  <c r="B55" i="7" a="1"/>
  <c r="B55" i="7" s="1"/>
  <c r="U54" i="7"/>
  <c r="V54" i="7" s="1"/>
  <c r="H54" i="7"/>
  <c r="B54" i="7" a="1"/>
  <c r="B54" i="7"/>
  <c r="V53" i="7"/>
  <c r="U53" i="7"/>
  <c r="H53" i="7"/>
  <c r="B53" i="7" a="1"/>
  <c r="B53" i="7"/>
  <c r="T52" i="7"/>
  <c r="S52" i="7"/>
  <c r="S51" i="7" s="1"/>
  <c r="S50" i="7" s="1"/>
  <c r="R52" i="7"/>
  <c r="R51" i="7" s="1"/>
  <c r="R50" i="7" s="1"/>
  <c r="Q52" i="7"/>
  <c r="P52" i="7"/>
  <c r="O52" i="7"/>
  <c r="O51" i="7" s="1"/>
  <c r="O50" i="7" s="1"/>
  <c r="N52" i="7"/>
  <c r="N51" i="7" s="1"/>
  <c r="N50" i="7" s="1"/>
  <c r="M52" i="7"/>
  <c r="L52" i="7"/>
  <c r="K52" i="7"/>
  <c r="K51" i="7" s="1"/>
  <c r="K50" i="7" s="1"/>
  <c r="J52" i="7"/>
  <c r="J51" i="7" s="1"/>
  <c r="J50" i="7" s="1"/>
  <c r="I52" i="7"/>
  <c r="U52" i="7" s="1"/>
  <c r="B52" i="7" a="1"/>
  <c r="B52" i="7" s="1"/>
  <c r="T51" i="7"/>
  <c r="T50" i="7" s="1"/>
  <c r="Q51" i="7"/>
  <c r="P51" i="7"/>
  <c r="P50" i="7" s="1"/>
  <c r="M51" i="7"/>
  <c r="L51" i="7"/>
  <c r="L50" i="7" s="1"/>
  <c r="I51" i="7"/>
  <c r="B51" i="7" a="1"/>
  <c r="B51" i="7" s="1"/>
  <c r="B50" i="7" a="1"/>
  <c r="B50" i="7"/>
  <c r="V49" i="7"/>
  <c r="U49" i="7"/>
  <c r="H49" i="7"/>
  <c r="B49" i="7" a="1"/>
  <c r="B49" i="7"/>
  <c r="T48" i="7"/>
  <c r="S48" i="7"/>
  <c r="R48" i="7"/>
  <c r="Q48" i="7"/>
  <c r="P48" i="7"/>
  <c r="O48" i="7"/>
  <c r="N48" i="7"/>
  <c r="M48" i="7"/>
  <c r="L48" i="7"/>
  <c r="K48" i="7"/>
  <c r="J48" i="7"/>
  <c r="I48" i="7"/>
  <c r="U48" i="7" s="1"/>
  <c r="H48" i="7"/>
  <c r="B48" i="7" a="1"/>
  <c r="B48" i="7" s="1"/>
  <c r="U47" i="7"/>
  <c r="H47" i="7"/>
  <c r="H46" i="7" s="1"/>
  <c r="V46" i="7" s="1"/>
  <c r="B47" i="7" a="1"/>
  <c r="B47" i="7" s="1"/>
  <c r="T46" i="7"/>
  <c r="S46" i="7"/>
  <c r="R46" i="7"/>
  <c r="Q46" i="7"/>
  <c r="P46" i="7"/>
  <c r="O46" i="7"/>
  <c r="N46" i="7"/>
  <c r="M46" i="7"/>
  <c r="L46" i="7"/>
  <c r="K46" i="7"/>
  <c r="J46" i="7"/>
  <c r="I46" i="7"/>
  <c r="U46" i="7" s="1"/>
  <c r="B46" i="7" a="1"/>
  <c r="B46" i="7"/>
  <c r="V45" i="7"/>
  <c r="U45" i="7"/>
  <c r="H45" i="7"/>
  <c r="B45" i="7" a="1"/>
  <c r="B45" i="7"/>
  <c r="T44" i="7"/>
  <c r="S44" i="7"/>
  <c r="R44" i="7"/>
  <c r="Q44" i="7"/>
  <c r="P44" i="7"/>
  <c r="O44" i="7"/>
  <c r="N44" i="7"/>
  <c r="M44" i="7"/>
  <c r="L44" i="7"/>
  <c r="K44" i="7"/>
  <c r="J44" i="7"/>
  <c r="I44" i="7"/>
  <c r="U44" i="7" s="1"/>
  <c r="H44" i="7"/>
  <c r="B44" i="7" a="1"/>
  <c r="B44" i="7" s="1"/>
  <c r="U43" i="7"/>
  <c r="H43" i="7"/>
  <c r="H42" i="7" s="1"/>
  <c r="V42" i="7" s="1"/>
  <c r="B43" i="7" a="1"/>
  <c r="B43" i="7" s="1"/>
  <c r="T42" i="7"/>
  <c r="S42" i="7"/>
  <c r="R42" i="7"/>
  <c r="Q42" i="7"/>
  <c r="P42" i="7"/>
  <c r="O42" i="7"/>
  <c r="N42" i="7"/>
  <c r="M42" i="7"/>
  <c r="L42" i="7"/>
  <c r="K42" i="7"/>
  <c r="J42" i="7"/>
  <c r="I42" i="7"/>
  <c r="U42" i="7" s="1"/>
  <c r="B42" i="7" a="1"/>
  <c r="B42" i="7"/>
  <c r="V41" i="7"/>
  <c r="U41" i="7"/>
  <c r="H41" i="7"/>
  <c r="B41" i="7" a="1"/>
  <c r="B41" i="7"/>
  <c r="U40" i="7"/>
  <c r="H40" i="7"/>
  <c r="V40" i="7" s="1"/>
  <c r="B40" i="7" a="1"/>
  <c r="B40" i="7" s="1"/>
  <c r="U39" i="7"/>
  <c r="H39" i="7"/>
  <c r="V39" i="7" s="1"/>
  <c r="B39" i="7" a="1"/>
  <c r="B39" i="7" s="1"/>
  <c r="U38" i="7"/>
  <c r="V38" i="7" s="1"/>
  <c r="H38" i="7"/>
  <c r="H37" i="7" s="1"/>
  <c r="B38" i="7" a="1"/>
  <c r="B38" i="7"/>
  <c r="T37" i="7"/>
  <c r="S37" i="7"/>
  <c r="R37" i="7"/>
  <c r="R36" i="7" s="1"/>
  <c r="Q37" i="7"/>
  <c r="Q36" i="7" s="1"/>
  <c r="P37" i="7"/>
  <c r="O37" i="7"/>
  <c r="N37" i="7"/>
  <c r="N36" i="7" s="1"/>
  <c r="M37" i="7"/>
  <c r="M36" i="7" s="1"/>
  <c r="L37" i="7"/>
  <c r="K37" i="7"/>
  <c r="J37" i="7"/>
  <c r="J36" i="7" s="1"/>
  <c r="I37" i="7"/>
  <c r="U37" i="7" s="1"/>
  <c r="B37" i="7" a="1"/>
  <c r="B37" i="7"/>
  <c r="T36" i="7"/>
  <c r="S36" i="7"/>
  <c r="P36" i="7"/>
  <c r="O36" i="7"/>
  <c r="L36" i="7"/>
  <c r="K36" i="7"/>
  <c r="B36" i="7" a="1"/>
  <c r="B36" i="7" s="1"/>
  <c r="U35" i="7"/>
  <c r="H35" i="7"/>
  <c r="H34" i="7" s="1"/>
  <c r="B35" i="7" a="1"/>
  <c r="B35" i="7" s="1"/>
  <c r="T34" i="7"/>
  <c r="S34" i="7"/>
  <c r="R34" i="7"/>
  <c r="Q34" i="7"/>
  <c r="P34" i="7"/>
  <c r="O34" i="7"/>
  <c r="N34" i="7"/>
  <c r="M34" i="7"/>
  <c r="L34" i="7"/>
  <c r="K34" i="7"/>
  <c r="J34" i="7"/>
  <c r="I34" i="7"/>
  <c r="U34" i="7" s="1"/>
  <c r="B34" i="7" a="1"/>
  <c r="B34" i="7"/>
  <c r="V33" i="7"/>
  <c r="U33" i="7"/>
  <c r="H33" i="7"/>
  <c r="B33" i="7" a="1"/>
  <c r="B33" i="7"/>
  <c r="T32" i="7"/>
  <c r="S32" i="7"/>
  <c r="R32" i="7"/>
  <c r="Q32" i="7"/>
  <c r="P32" i="7"/>
  <c r="O32" i="7"/>
  <c r="N32" i="7"/>
  <c r="M32" i="7"/>
  <c r="L32" i="7"/>
  <c r="K32" i="7"/>
  <c r="J32" i="7"/>
  <c r="I32" i="7"/>
  <c r="U32" i="7" s="1"/>
  <c r="H32" i="7"/>
  <c r="V32" i="7" s="1"/>
  <c r="B32" i="7" a="1"/>
  <c r="B32" i="7" s="1"/>
  <c r="U31" i="7"/>
  <c r="H31" i="7"/>
  <c r="H30" i="7" s="1"/>
  <c r="B31" i="7" a="1"/>
  <c r="B31" i="7" s="1"/>
  <c r="T30" i="7"/>
  <c r="S30" i="7"/>
  <c r="R30" i="7"/>
  <c r="Q30" i="7"/>
  <c r="P30" i="7"/>
  <c r="O30" i="7"/>
  <c r="N30" i="7"/>
  <c r="M30" i="7"/>
  <c r="L30" i="7"/>
  <c r="K30" i="7"/>
  <c r="J30" i="7"/>
  <c r="I30" i="7"/>
  <c r="U30" i="7" s="1"/>
  <c r="B30" i="7" a="1"/>
  <c r="B30" i="7"/>
  <c r="V29" i="7"/>
  <c r="U29" i="7"/>
  <c r="H29" i="7"/>
  <c r="B29" i="7" a="1"/>
  <c r="B29" i="7"/>
  <c r="U28" i="7"/>
  <c r="H28" i="7"/>
  <c r="V28" i="7" s="1"/>
  <c r="B28" i="7" a="1"/>
  <c r="B28" i="7" s="1"/>
  <c r="U27" i="7"/>
  <c r="H27" i="7"/>
  <c r="V27" i="7" s="1"/>
  <c r="B27" i="7" a="1"/>
  <c r="B27" i="7" s="1"/>
  <c r="U26" i="7"/>
  <c r="V26" i="7" s="1"/>
  <c r="H26" i="7"/>
  <c r="H25" i="7" s="1"/>
  <c r="B26" i="7" a="1"/>
  <c r="B26" i="7"/>
  <c r="T25" i="7"/>
  <c r="S25" i="7"/>
  <c r="R25" i="7"/>
  <c r="R24" i="7" s="1"/>
  <c r="Q25" i="7"/>
  <c r="Q24" i="7" s="1"/>
  <c r="P25" i="7"/>
  <c r="O25" i="7"/>
  <c r="N25" i="7"/>
  <c r="N24" i="7" s="1"/>
  <c r="M25" i="7"/>
  <c r="M24" i="7" s="1"/>
  <c r="L25" i="7"/>
  <c r="K25" i="7"/>
  <c r="J25" i="7"/>
  <c r="J24" i="7" s="1"/>
  <c r="I25" i="7"/>
  <c r="U25" i="7" s="1"/>
  <c r="B25" i="7" a="1"/>
  <c r="B25" i="7"/>
  <c r="T24" i="7"/>
  <c r="S24" i="7"/>
  <c r="P24" i="7"/>
  <c r="O24" i="7"/>
  <c r="L24" i="7"/>
  <c r="K24" i="7"/>
  <c r="B24" i="7" a="1"/>
  <c r="B24" i="7" s="1"/>
  <c r="U23" i="7"/>
  <c r="H23" i="7"/>
  <c r="H22" i="7" s="1"/>
  <c r="B23" i="7" a="1"/>
  <c r="B23" i="7" s="1"/>
  <c r="T22" i="7"/>
  <c r="S22" i="7"/>
  <c r="R22" i="7"/>
  <c r="Q22" i="7"/>
  <c r="P22" i="7"/>
  <c r="O22" i="7"/>
  <c r="N22" i="7"/>
  <c r="M22" i="7"/>
  <c r="L22" i="7"/>
  <c r="K22" i="7"/>
  <c r="J22" i="7"/>
  <c r="I22" i="7"/>
  <c r="U22" i="7" s="1"/>
  <c r="B22" i="7" a="1"/>
  <c r="B22" i="7"/>
  <c r="V21" i="7"/>
  <c r="U21" i="7"/>
  <c r="H21" i="7"/>
  <c r="B21" i="7" a="1"/>
  <c r="B21" i="7"/>
  <c r="T20" i="7"/>
  <c r="S20" i="7"/>
  <c r="R20" i="7"/>
  <c r="Q20" i="7"/>
  <c r="P20" i="7"/>
  <c r="O20" i="7"/>
  <c r="N20" i="7"/>
  <c r="M20" i="7"/>
  <c r="L20" i="7"/>
  <c r="K20" i="7"/>
  <c r="J20" i="7"/>
  <c r="I20" i="7"/>
  <c r="U20" i="7" s="1"/>
  <c r="H20" i="7"/>
  <c r="V20" i="7" s="1"/>
  <c r="B20" i="7" a="1"/>
  <c r="B20" i="7" s="1"/>
  <c r="U19" i="7"/>
  <c r="H19" i="7"/>
  <c r="H18" i="7" s="1"/>
  <c r="B19" i="7" a="1"/>
  <c r="B19" i="7" s="1"/>
  <c r="T18" i="7"/>
  <c r="S18" i="7"/>
  <c r="R18" i="7"/>
  <c r="Q18" i="7"/>
  <c r="P18" i="7"/>
  <c r="O18" i="7"/>
  <c r="N18" i="7"/>
  <c r="M18" i="7"/>
  <c r="L18" i="7"/>
  <c r="K18" i="7"/>
  <c r="J18" i="7"/>
  <c r="I18" i="7"/>
  <c r="U18" i="7" s="1"/>
  <c r="B18" i="7" a="1"/>
  <c r="B18" i="7"/>
  <c r="V17" i="7"/>
  <c r="U17" i="7"/>
  <c r="H17" i="7"/>
  <c r="B17" i="7" a="1"/>
  <c r="B17" i="7"/>
  <c r="U16" i="7"/>
  <c r="H16" i="7"/>
  <c r="V16" i="7" s="1"/>
  <c r="B16" i="7" a="1"/>
  <c r="B16" i="7" s="1"/>
  <c r="U15" i="7"/>
  <c r="H15" i="7"/>
  <c r="V15" i="7" s="1"/>
  <c r="B15" i="7" a="1"/>
  <c r="B15" i="7" s="1"/>
  <c r="U14" i="7"/>
  <c r="V14" i="7" s="1"/>
  <c r="H14" i="7"/>
  <c r="H13" i="7" s="1"/>
  <c r="B14" i="7" a="1"/>
  <c r="B14" i="7"/>
  <c r="T13" i="7"/>
  <c r="S13" i="7"/>
  <c r="R13" i="7"/>
  <c r="R12" i="7" s="1"/>
  <c r="R11" i="7" s="1"/>
  <c r="R10" i="7" s="1"/>
  <c r="R9" i="7" s="1"/>
  <c r="R8" i="7" s="1"/>
  <c r="R7" i="7" s="1"/>
  <c r="Q13" i="7"/>
  <c r="Q12" i="7" s="1"/>
  <c r="P13" i="7"/>
  <c r="O13" i="7"/>
  <c r="N13" i="7"/>
  <c r="N12" i="7" s="1"/>
  <c r="N11" i="7" s="1"/>
  <c r="N10" i="7" s="1"/>
  <c r="N9" i="7" s="1"/>
  <c r="N8" i="7" s="1"/>
  <c r="N7" i="7" s="1"/>
  <c r="M13" i="7"/>
  <c r="M12" i="7" s="1"/>
  <c r="L13" i="7"/>
  <c r="K13" i="7"/>
  <c r="J13" i="7"/>
  <c r="J12" i="7" s="1"/>
  <c r="J11" i="7" s="1"/>
  <c r="J10" i="7" s="1"/>
  <c r="J9" i="7" s="1"/>
  <c r="J8" i="7" s="1"/>
  <c r="J7" i="7" s="1"/>
  <c r="I13" i="7"/>
  <c r="U13" i="7" s="1"/>
  <c r="B13" i="7" a="1"/>
  <c r="B13" i="7"/>
  <c r="T12" i="7"/>
  <c r="S12" i="7"/>
  <c r="S11" i="7" s="1"/>
  <c r="P12" i="7"/>
  <c r="O12" i="7"/>
  <c r="O11" i="7" s="1"/>
  <c r="L12" i="7"/>
  <c r="K12" i="7"/>
  <c r="K11" i="7" s="1"/>
  <c r="B12" i="7" a="1"/>
  <c r="B12" i="7" s="1"/>
  <c r="T11" i="7"/>
  <c r="P11" i="7"/>
  <c r="P10" i="7" s="1"/>
  <c r="P9" i="7" s="1"/>
  <c r="P8" i="7" s="1"/>
  <c r="P7" i="7" s="1"/>
  <c r="L11" i="7"/>
  <c r="C3" i="7"/>
  <c r="C2" i="7"/>
  <c r="U581" i="6"/>
  <c r="H581" i="6"/>
  <c r="H580" i="6" s="1"/>
  <c r="B581" i="6" a="1"/>
  <c r="B581" i="6" s="1"/>
  <c r="T580" i="6"/>
  <c r="S580" i="6"/>
  <c r="R580" i="6"/>
  <c r="Q580" i="6"/>
  <c r="Q573" i="6" s="1"/>
  <c r="Q572" i="6" s="1"/>
  <c r="Q571" i="6" s="1"/>
  <c r="P580" i="6"/>
  <c r="O580" i="6"/>
  <c r="N580" i="6"/>
  <c r="M580" i="6"/>
  <c r="M573" i="6" s="1"/>
  <c r="M572" i="6" s="1"/>
  <c r="M571" i="6" s="1"/>
  <c r="L580" i="6"/>
  <c r="K580" i="6"/>
  <c r="J580" i="6"/>
  <c r="I580" i="6"/>
  <c r="I573" i="6" s="1"/>
  <c r="B580" i="6" a="1"/>
  <c r="B580" i="6"/>
  <c r="V579" i="6"/>
  <c r="U579" i="6"/>
  <c r="H579" i="6"/>
  <c r="B579" i="6" a="1"/>
  <c r="B579" i="6"/>
  <c r="U578" i="6"/>
  <c r="H578" i="6"/>
  <c r="V578" i="6" s="1"/>
  <c r="B578" i="6" a="1"/>
  <c r="B578" i="6" s="1"/>
  <c r="T577" i="6"/>
  <c r="S577" i="6"/>
  <c r="R577" i="6"/>
  <c r="Q577" i="6"/>
  <c r="P577" i="6"/>
  <c r="O577" i="6"/>
  <c r="N577" i="6"/>
  <c r="M577" i="6"/>
  <c r="L577" i="6"/>
  <c r="K577" i="6"/>
  <c r="J577" i="6"/>
  <c r="I577" i="6"/>
  <c r="U577" i="6" s="1"/>
  <c r="H577" i="6"/>
  <c r="B577" i="6" a="1"/>
  <c r="B577" i="6" s="1"/>
  <c r="U576" i="6"/>
  <c r="V576" i="6" s="1"/>
  <c r="H576" i="6"/>
  <c r="B576" i="6" a="1"/>
  <c r="B576" i="6"/>
  <c r="V575" i="6"/>
  <c r="U575" i="6"/>
  <c r="H575" i="6"/>
  <c r="B575" i="6" a="1"/>
  <c r="B575" i="6"/>
  <c r="T574" i="6"/>
  <c r="S574" i="6"/>
  <c r="S573" i="6" s="1"/>
  <c r="S572" i="6" s="1"/>
  <c r="S571" i="6" s="1"/>
  <c r="R574" i="6"/>
  <c r="R573" i="6" s="1"/>
  <c r="R572" i="6" s="1"/>
  <c r="R571" i="6" s="1"/>
  <c r="Q574" i="6"/>
  <c r="P574" i="6"/>
  <c r="O574" i="6"/>
  <c r="O573" i="6" s="1"/>
  <c r="O572" i="6" s="1"/>
  <c r="O571" i="6" s="1"/>
  <c r="N574" i="6"/>
  <c r="N573" i="6" s="1"/>
  <c r="N572" i="6" s="1"/>
  <c r="N571" i="6" s="1"/>
  <c r="M574" i="6"/>
  <c r="L574" i="6"/>
  <c r="K574" i="6"/>
  <c r="K573" i="6" s="1"/>
  <c r="K572" i="6" s="1"/>
  <c r="K571" i="6" s="1"/>
  <c r="J574" i="6"/>
  <c r="J573" i="6" s="1"/>
  <c r="J572" i="6" s="1"/>
  <c r="J571" i="6" s="1"/>
  <c r="I574" i="6"/>
  <c r="U574" i="6" s="1"/>
  <c r="H574" i="6"/>
  <c r="V574" i="6" s="1"/>
  <c r="B574" i="6" a="1"/>
  <c r="B574" i="6" s="1"/>
  <c r="T573" i="6"/>
  <c r="T572" i="6" s="1"/>
  <c r="T571" i="6" s="1"/>
  <c r="P573" i="6"/>
  <c r="P572" i="6" s="1"/>
  <c r="P571" i="6" s="1"/>
  <c r="L573" i="6"/>
  <c r="L572" i="6" s="1"/>
  <c r="L571" i="6" s="1"/>
  <c r="B573" i="6" a="1"/>
  <c r="B573" i="6" s="1"/>
  <c r="B572" i="6" a="1"/>
  <c r="B572" i="6"/>
  <c r="B571" i="6" a="1"/>
  <c r="B571" i="6"/>
  <c r="U570" i="6"/>
  <c r="H570" i="6"/>
  <c r="V570" i="6" s="1"/>
  <c r="B570" i="6" a="1"/>
  <c r="B570" i="6" s="1"/>
  <c r="T569" i="6"/>
  <c r="T566" i="6" s="1"/>
  <c r="S569" i="6"/>
  <c r="R569" i="6"/>
  <c r="Q569" i="6"/>
  <c r="P569" i="6"/>
  <c r="P566" i="6" s="1"/>
  <c r="O569" i="6"/>
  <c r="N569" i="6"/>
  <c r="M569" i="6"/>
  <c r="L569" i="6"/>
  <c r="L566" i="6" s="1"/>
  <c r="K569" i="6"/>
  <c r="J569" i="6"/>
  <c r="I569" i="6"/>
  <c r="U569" i="6" s="1"/>
  <c r="H569" i="6"/>
  <c r="B569" i="6" a="1"/>
  <c r="B569" i="6" s="1"/>
  <c r="U568" i="6"/>
  <c r="V568" i="6" s="1"/>
  <c r="H568" i="6"/>
  <c r="H567" i="6" s="1"/>
  <c r="B568" i="6" a="1"/>
  <c r="B568" i="6"/>
  <c r="T567" i="6"/>
  <c r="S567" i="6"/>
  <c r="R567" i="6"/>
  <c r="R566" i="6" s="1"/>
  <c r="Q567" i="6"/>
  <c r="Q566" i="6" s="1"/>
  <c r="P567" i="6"/>
  <c r="O567" i="6"/>
  <c r="N567" i="6"/>
  <c r="N566" i="6" s="1"/>
  <c r="M567" i="6"/>
  <c r="M566" i="6" s="1"/>
  <c r="L567" i="6"/>
  <c r="K567" i="6"/>
  <c r="J567" i="6"/>
  <c r="J566" i="6" s="1"/>
  <c r="I567" i="6"/>
  <c r="U567" i="6" s="1"/>
  <c r="B567" i="6" a="1"/>
  <c r="B567" i="6"/>
  <c r="S566" i="6"/>
  <c r="O566" i="6"/>
  <c r="K566" i="6"/>
  <c r="B566" i="6" a="1"/>
  <c r="B566" i="6" s="1"/>
  <c r="U565" i="6"/>
  <c r="H565" i="6"/>
  <c r="V565" i="6" s="1"/>
  <c r="B565" i="6" a="1"/>
  <c r="B565" i="6" s="1"/>
  <c r="U564" i="6"/>
  <c r="V564" i="6" s="1"/>
  <c r="H564" i="6"/>
  <c r="H563" i="6" s="1"/>
  <c r="V563" i="6" s="1"/>
  <c r="B564" i="6" a="1"/>
  <c r="B564" i="6"/>
  <c r="T563" i="6"/>
  <c r="S563" i="6"/>
  <c r="R563" i="6"/>
  <c r="Q563" i="6"/>
  <c r="P563" i="6"/>
  <c r="O563" i="6"/>
  <c r="N563" i="6"/>
  <c r="M563" i="6"/>
  <c r="L563" i="6"/>
  <c r="K563" i="6"/>
  <c r="J563" i="6"/>
  <c r="I563" i="6"/>
  <c r="U563" i="6" s="1"/>
  <c r="B563" i="6" a="1"/>
  <c r="B563" i="6"/>
  <c r="U562" i="6"/>
  <c r="H562" i="6"/>
  <c r="V562" i="6" s="1"/>
  <c r="B562" i="6" a="1"/>
  <c r="B562" i="6" s="1"/>
  <c r="T561" i="6"/>
  <c r="S561" i="6"/>
  <c r="R561" i="6"/>
  <c r="Q561" i="6"/>
  <c r="P561" i="6"/>
  <c r="O561" i="6"/>
  <c r="N561" i="6"/>
  <c r="M561" i="6"/>
  <c r="L561" i="6"/>
  <c r="K561" i="6"/>
  <c r="J561" i="6"/>
  <c r="I561" i="6"/>
  <c r="U561" i="6" s="1"/>
  <c r="H561" i="6"/>
  <c r="B561" i="6" a="1"/>
  <c r="B561" i="6" s="1"/>
  <c r="U560" i="6"/>
  <c r="V560" i="6" s="1"/>
  <c r="H560" i="6"/>
  <c r="B560" i="6" a="1"/>
  <c r="B560" i="6"/>
  <c r="V559" i="6"/>
  <c r="U559" i="6"/>
  <c r="H559" i="6"/>
  <c r="B559" i="6" a="1"/>
  <c r="B559" i="6"/>
  <c r="T558" i="6"/>
  <c r="S558" i="6"/>
  <c r="S551" i="6" s="1"/>
  <c r="R558" i="6"/>
  <c r="Q558" i="6"/>
  <c r="P558" i="6"/>
  <c r="O558" i="6"/>
  <c r="O551" i="6" s="1"/>
  <c r="N558" i="6"/>
  <c r="M558" i="6"/>
  <c r="L558" i="6"/>
  <c r="K558" i="6"/>
  <c r="K551" i="6" s="1"/>
  <c r="J558" i="6"/>
  <c r="I558" i="6"/>
  <c r="U558" i="6" s="1"/>
  <c r="H558" i="6"/>
  <c r="V558" i="6" s="1"/>
  <c r="B558" i="6" a="1"/>
  <c r="B558" i="6" s="1"/>
  <c r="U557" i="6"/>
  <c r="H557" i="6"/>
  <c r="V557" i="6" s="1"/>
  <c r="B557" i="6" a="1"/>
  <c r="B557" i="6" s="1"/>
  <c r="U556" i="6"/>
  <c r="V556" i="6" s="1"/>
  <c r="H556" i="6"/>
  <c r="H555" i="6" s="1"/>
  <c r="B556" i="6" a="1"/>
  <c r="B556" i="6"/>
  <c r="T555" i="6"/>
  <c r="S555" i="6"/>
  <c r="R555" i="6"/>
  <c r="Q555" i="6"/>
  <c r="P555" i="6"/>
  <c r="O555" i="6"/>
  <c r="N555" i="6"/>
  <c r="M555" i="6"/>
  <c r="L555" i="6"/>
  <c r="K555" i="6"/>
  <c r="J555" i="6"/>
  <c r="I555" i="6"/>
  <c r="U555" i="6" s="1"/>
  <c r="B555" i="6" a="1"/>
  <c r="B555" i="6"/>
  <c r="U554" i="6"/>
  <c r="H554" i="6"/>
  <c r="V554" i="6" s="1"/>
  <c r="B554" i="6" a="1"/>
  <c r="B554" i="6" s="1"/>
  <c r="U553" i="6"/>
  <c r="H553" i="6"/>
  <c r="H552" i="6" s="1"/>
  <c r="B553" i="6" a="1"/>
  <c r="B553" i="6" s="1"/>
  <c r="T552" i="6"/>
  <c r="T551" i="6" s="1"/>
  <c r="S552" i="6"/>
  <c r="R552" i="6"/>
  <c r="Q552" i="6"/>
  <c r="Q551" i="6" s="1"/>
  <c r="P552" i="6"/>
  <c r="P551" i="6" s="1"/>
  <c r="O552" i="6"/>
  <c r="N552" i="6"/>
  <c r="M552" i="6"/>
  <c r="M551" i="6" s="1"/>
  <c r="L552" i="6"/>
  <c r="L551" i="6" s="1"/>
  <c r="K552" i="6"/>
  <c r="J552" i="6"/>
  <c r="I552" i="6"/>
  <c r="I551" i="6" s="1"/>
  <c r="U551" i="6" s="1"/>
  <c r="B552" i="6" a="1"/>
  <c r="B552" i="6"/>
  <c r="R551" i="6"/>
  <c r="N551" i="6"/>
  <c r="J551" i="6"/>
  <c r="B551" i="6" a="1"/>
  <c r="B551" i="6"/>
  <c r="U550" i="6"/>
  <c r="H550" i="6"/>
  <c r="V550" i="6" s="1"/>
  <c r="B550" i="6" a="1"/>
  <c r="B550" i="6" s="1"/>
  <c r="U549" i="6"/>
  <c r="H549" i="6"/>
  <c r="H548" i="6" s="1"/>
  <c r="V548" i="6" s="1"/>
  <c r="B549" i="6" a="1"/>
  <c r="B549" i="6" s="1"/>
  <c r="T548" i="6"/>
  <c r="S548" i="6"/>
  <c r="R548" i="6"/>
  <c r="Q548" i="6"/>
  <c r="P548" i="6"/>
  <c r="O548" i="6"/>
  <c r="N548" i="6"/>
  <c r="M548" i="6"/>
  <c r="L548" i="6"/>
  <c r="K548" i="6"/>
  <c r="J548" i="6"/>
  <c r="I548" i="6"/>
  <c r="U548" i="6" s="1"/>
  <c r="B548" i="6" a="1"/>
  <c r="B548" i="6"/>
  <c r="V547" i="6"/>
  <c r="U547" i="6"/>
  <c r="H547" i="6"/>
  <c r="B547" i="6" a="1"/>
  <c r="B547" i="6"/>
  <c r="T546" i="6"/>
  <c r="S546" i="6"/>
  <c r="R546" i="6"/>
  <c r="Q546" i="6"/>
  <c r="P546" i="6"/>
  <c r="O546" i="6"/>
  <c r="N546" i="6"/>
  <c r="M546" i="6"/>
  <c r="L546" i="6"/>
  <c r="K546" i="6"/>
  <c r="J546" i="6"/>
  <c r="I546" i="6"/>
  <c r="U546" i="6" s="1"/>
  <c r="H546" i="6"/>
  <c r="B546" i="6" a="1"/>
  <c r="B546" i="6" s="1"/>
  <c r="U545" i="6"/>
  <c r="H545" i="6"/>
  <c r="H544" i="6" s="1"/>
  <c r="B545" i="6" a="1"/>
  <c r="B545" i="6" s="1"/>
  <c r="T544" i="6"/>
  <c r="S544" i="6"/>
  <c r="R544" i="6"/>
  <c r="Q544" i="6"/>
  <c r="Q533" i="6" s="1"/>
  <c r="P544" i="6"/>
  <c r="O544" i="6"/>
  <c r="N544" i="6"/>
  <c r="M544" i="6"/>
  <c r="M533" i="6" s="1"/>
  <c r="L544" i="6"/>
  <c r="K544" i="6"/>
  <c r="J544" i="6"/>
  <c r="I544" i="6"/>
  <c r="I533" i="6" s="1"/>
  <c r="B544" i="6" a="1"/>
  <c r="B544" i="6"/>
  <c r="V543" i="6"/>
  <c r="U543" i="6"/>
  <c r="H543" i="6"/>
  <c r="B543" i="6" a="1"/>
  <c r="B543" i="6"/>
  <c r="U542" i="6"/>
  <c r="H542" i="6"/>
  <c r="V542" i="6" s="1"/>
  <c r="B542" i="6" a="1"/>
  <c r="B542" i="6" s="1"/>
  <c r="T541" i="6"/>
  <c r="S541" i="6"/>
  <c r="R541" i="6"/>
  <c r="Q541" i="6"/>
  <c r="P541" i="6"/>
  <c r="O541" i="6"/>
  <c r="N541" i="6"/>
  <c r="M541" i="6"/>
  <c r="L541" i="6"/>
  <c r="K541" i="6"/>
  <c r="J541" i="6"/>
  <c r="I541" i="6"/>
  <c r="U541" i="6" s="1"/>
  <c r="H541" i="6"/>
  <c r="V541" i="6" s="1"/>
  <c r="B541" i="6" a="1"/>
  <c r="B541" i="6" s="1"/>
  <c r="U540" i="6"/>
  <c r="V540" i="6" s="1"/>
  <c r="H540" i="6"/>
  <c r="B540" i="6" a="1"/>
  <c r="B540" i="6"/>
  <c r="V539" i="6"/>
  <c r="U539" i="6"/>
  <c r="H539" i="6"/>
  <c r="B539" i="6" a="1"/>
  <c r="B539" i="6"/>
  <c r="T538" i="6"/>
  <c r="S538" i="6"/>
  <c r="R538" i="6"/>
  <c r="Q538" i="6"/>
  <c r="P538" i="6"/>
  <c r="O538" i="6"/>
  <c r="N538" i="6"/>
  <c r="M538" i="6"/>
  <c r="L538" i="6"/>
  <c r="K538" i="6"/>
  <c r="J538" i="6"/>
  <c r="I538" i="6"/>
  <c r="U538" i="6" s="1"/>
  <c r="H538" i="6"/>
  <c r="B538" i="6" a="1"/>
  <c r="B538" i="6" s="1"/>
  <c r="U537" i="6"/>
  <c r="H537" i="6"/>
  <c r="V537" i="6" s="1"/>
  <c r="B537" i="6" a="1"/>
  <c r="B537" i="6" s="1"/>
  <c r="U536" i="6"/>
  <c r="V536" i="6" s="1"/>
  <c r="H536" i="6"/>
  <c r="B536" i="6" a="1"/>
  <c r="B536" i="6"/>
  <c r="V535" i="6"/>
  <c r="U535" i="6"/>
  <c r="H535" i="6"/>
  <c r="B535" i="6" a="1"/>
  <c r="B535" i="6"/>
  <c r="T534" i="6"/>
  <c r="S534" i="6"/>
  <c r="S533" i="6" s="1"/>
  <c r="R534" i="6"/>
  <c r="R533" i="6" s="1"/>
  <c r="Q534" i="6"/>
  <c r="P534" i="6"/>
  <c r="O534" i="6"/>
  <c r="O533" i="6" s="1"/>
  <c r="N534" i="6"/>
  <c r="N533" i="6" s="1"/>
  <c r="M534" i="6"/>
  <c r="L534" i="6"/>
  <c r="K534" i="6"/>
  <c r="K533" i="6" s="1"/>
  <c r="J534" i="6"/>
  <c r="J533" i="6" s="1"/>
  <c r="I534" i="6"/>
  <c r="U534" i="6" s="1"/>
  <c r="B534" i="6" a="1"/>
  <c r="B534" i="6" s="1"/>
  <c r="T533" i="6"/>
  <c r="P533" i="6"/>
  <c r="L533" i="6"/>
  <c r="L532" i="6" s="1"/>
  <c r="L531" i="6" s="1"/>
  <c r="L530" i="6" s="1"/>
  <c r="L529" i="6" s="1"/>
  <c r="B533" i="6" a="1"/>
  <c r="B533" i="6" s="1"/>
  <c r="B532" i="6" a="1"/>
  <c r="B532" i="6"/>
  <c r="B531" i="6" a="1"/>
  <c r="B531" i="6"/>
  <c r="B530" i="6" a="1"/>
  <c r="B530" i="6" s="1"/>
  <c r="B529" i="6" a="1"/>
  <c r="B529" i="6" s="1"/>
  <c r="U528" i="6"/>
  <c r="V528" i="6" s="1"/>
  <c r="H528" i="6"/>
  <c r="H527" i="6" s="1"/>
  <c r="V527" i="6" s="1"/>
  <c r="B528" i="6" a="1"/>
  <c r="B528" i="6"/>
  <c r="T527" i="6"/>
  <c r="S527" i="6"/>
  <c r="R527" i="6"/>
  <c r="Q527" i="6"/>
  <c r="P527" i="6"/>
  <c r="O527" i="6"/>
  <c r="N527" i="6"/>
  <c r="M527" i="6"/>
  <c r="L527" i="6"/>
  <c r="K527" i="6"/>
  <c r="J527" i="6"/>
  <c r="I527" i="6"/>
  <c r="U527" i="6" s="1"/>
  <c r="B527" i="6" a="1"/>
  <c r="B527" i="6"/>
  <c r="U526" i="6"/>
  <c r="H526" i="6"/>
  <c r="V526" i="6" s="1"/>
  <c r="B526" i="6" a="1"/>
  <c r="B526" i="6" s="1"/>
  <c r="T525" i="6"/>
  <c r="S525" i="6"/>
  <c r="R525" i="6"/>
  <c r="Q525" i="6"/>
  <c r="P525" i="6"/>
  <c r="O525" i="6"/>
  <c r="N525" i="6"/>
  <c r="M525" i="6"/>
  <c r="L525" i="6"/>
  <c r="K525" i="6"/>
  <c r="J525" i="6"/>
  <c r="I525" i="6"/>
  <c r="U525" i="6" s="1"/>
  <c r="H525" i="6"/>
  <c r="B525" i="6" a="1"/>
  <c r="B525" i="6" s="1"/>
  <c r="U524" i="6"/>
  <c r="V524" i="6" s="1"/>
  <c r="H524" i="6"/>
  <c r="H523" i="6" s="1"/>
  <c r="V523" i="6" s="1"/>
  <c r="B524" i="6" a="1"/>
  <c r="B524" i="6"/>
  <c r="T523" i="6"/>
  <c r="S523" i="6"/>
  <c r="R523" i="6"/>
  <c r="R516" i="6" s="1"/>
  <c r="Q523" i="6"/>
  <c r="P523" i="6"/>
  <c r="O523" i="6"/>
  <c r="N523" i="6"/>
  <c r="N516" i="6" s="1"/>
  <c r="M523" i="6"/>
  <c r="L523" i="6"/>
  <c r="K523" i="6"/>
  <c r="J523" i="6"/>
  <c r="J516" i="6" s="1"/>
  <c r="I523" i="6"/>
  <c r="U523" i="6" s="1"/>
  <c r="B523" i="6" a="1"/>
  <c r="B523" i="6"/>
  <c r="U522" i="6"/>
  <c r="H522" i="6"/>
  <c r="V522" i="6" s="1"/>
  <c r="B522" i="6" a="1"/>
  <c r="B522" i="6" s="1"/>
  <c r="U521" i="6"/>
  <c r="H521" i="6"/>
  <c r="V521" i="6" s="1"/>
  <c r="B521" i="6" a="1"/>
  <c r="B521" i="6" s="1"/>
  <c r="U520" i="6"/>
  <c r="V520" i="6" s="1"/>
  <c r="H520" i="6"/>
  <c r="B520" i="6" a="1"/>
  <c r="B520" i="6"/>
  <c r="V519" i="6"/>
  <c r="U519" i="6"/>
  <c r="H519" i="6"/>
  <c r="B519" i="6" a="1"/>
  <c r="B519" i="6"/>
  <c r="U518" i="6"/>
  <c r="H518" i="6"/>
  <c r="V518" i="6" s="1"/>
  <c r="B518" i="6" a="1"/>
  <c r="B518" i="6" s="1"/>
  <c r="T517" i="6"/>
  <c r="T516" i="6" s="1"/>
  <c r="S517" i="6"/>
  <c r="S516" i="6" s="1"/>
  <c r="R517" i="6"/>
  <c r="Q517" i="6"/>
  <c r="P517" i="6"/>
  <c r="P516" i="6" s="1"/>
  <c r="O517" i="6"/>
  <c r="O516" i="6" s="1"/>
  <c r="N517" i="6"/>
  <c r="M517" i="6"/>
  <c r="L517" i="6"/>
  <c r="L516" i="6" s="1"/>
  <c r="K517" i="6"/>
  <c r="K516" i="6" s="1"/>
  <c r="J517" i="6"/>
  <c r="I517" i="6"/>
  <c r="U517" i="6" s="1"/>
  <c r="H517" i="6"/>
  <c r="B517" i="6" a="1"/>
  <c r="B517" i="6" s="1"/>
  <c r="Q516" i="6"/>
  <c r="M516" i="6"/>
  <c r="I516" i="6"/>
  <c r="B516" i="6" a="1"/>
  <c r="B516" i="6"/>
  <c r="V515" i="6"/>
  <c r="U515" i="6"/>
  <c r="H515" i="6"/>
  <c r="B515" i="6" a="1"/>
  <c r="B515" i="6"/>
  <c r="T514" i="6"/>
  <c r="S514" i="6"/>
  <c r="R514" i="6"/>
  <c r="Q514" i="6"/>
  <c r="P514" i="6"/>
  <c r="O514" i="6"/>
  <c r="N514" i="6"/>
  <c r="M514" i="6"/>
  <c r="L514" i="6"/>
  <c r="K514" i="6"/>
  <c r="J514" i="6"/>
  <c r="I514" i="6"/>
  <c r="U514" i="6" s="1"/>
  <c r="H514" i="6"/>
  <c r="V514" i="6" s="1"/>
  <c r="B514" i="6" a="1"/>
  <c r="B514" i="6" s="1"/>
  <c r="U513" i="6"/>
  <c r="H513" i="6"/>
  <c r="H512" i="6" s="1"/>
  <c r="B513" i="6" a="1"/>
  <c r="B513" i="6" s="1"/>
  <c r="T512" i="6"/>
  <c r="S512" i="6"/>
  <c r="R512" i="6"/>
  <c r="Q512" i="6"/>
  <c r="P512" i="6"/>
  <c r="O512" i="6"/>
  <c r="N512" i="6"/>
  <c r="M512" i="6"/>
  <c r="L512" i="6"/>
  <c r="K512" i="6"/>
  <c r="J512" i="6"/>
  <c r="I512" i="6"/>
  <c r="U512" i="6" s="1"/>
  <c r="B512" i="6" a="1"/>
  <c r="B512" i="6"/>
  <c r="V511" i="6"/>
  <c r="U511" i="6"/>
  <c r="H511" i="6"/>
  <c r="B511" i="6" a="1"/>
  <c r="B511" i="6"/>
  <c r="T510" i="6"/>
  <c r="S510" i="6"/>
  <c r="R510" i="6"/>
  <c r="Q510" i="6"/>
  <c r="P510" i="6"/>
  <c r="O510" i="6"/>
  <c r="N510" i="6"/>
  <c r="M510" i="6"/>
  <c r="L510" i="6"/>
  <c r="K510" i="6"/>
  <c r="J510" i="6"/>
  <c r="I510" i="6"/>
  <c r="U510" i="6" s="1"/>
  <c r="H510" i="6"/>
  <c r="V510" i="6" s="1"/>
  <c r="B510" i="6" a="1"/>
  <c r="B510" i="6" s="1"/>
  <c r="U509" i="6"/>
  <c r="H509" i="6"/>
  <c r="H508" i="6" s="1"/>
  <c r="B509" i="6" a="1"/>
  <c r="B509" i="6" s="1"/>
  <c r="T508" i="6"/>
  <c r="S508" i="6"/>
  <c r="R508" i="6"/>
  <c r="Q508" i="6"/>
  <c r="Q497" i="6" s="1"/>
  <c r="P508" i="6"/>
  <c r="O508" i="6"/>
  <c r="N508" i="6"/>
  <c r="M508" i="6"/>
  <c r="M497" i="6" s="1"/>
  <c r="L508" i="6"/>
  <c r="K508" i="6"/>
  <c r="J508" i="6"/>
  <c r="I508" i="6"/>
  <c r="I497" i="6" s="1"/>
  <c r="B508" i="6" a="1"/>
  <c r="B508" i="6"/>
  <c r="V507" i="6"/>
  <c r="U507" i="6"/>
  <c r="H507" i="6"/>
  <c r="B507" i="6" a="1"/>
  <c r="B507" i="6"/>
  <c r="U506" i="6"/>
  <c r="H506" i="6"/>
  <c r="V506" i="6" s="1"/>
  <c r="B506" i="6" a="1"/>
  <c r="B506" i="6" s="1"/>
  <c r="T505" i="6"/>
  <c r="S505" i="6"/>
  <c r="R505" i="6"/>
  <c r="Q505" i="6"/>
  <c r="P505" i="6"/>
  <c r="O505" i="6"/>
  <c r="N505" i="6"/>
  <c r="M505" i="6"/>
  <c r="L505" i="6"/>
  <c r="K505" i="6"/>
  <c r="J505" i="6"/>
  <c r="I505" i="6"/>
  <c r="U505" i="6" s="1"/>
  <c r="H505" i="6"/>
  <c r="B505" i="6" a="1"/>
  <c r="B505" i="6" s="1"/>
  <c r="U504" i="6"/>
  <c r="V504" i="6" s="1"/>
  <c r="H504" i="6"/>
  <c r="B504" i="6" a="1"/>
  <c r="B504" i="6"/>
  <c r="V503" i="6"/>
  <c r="U503" i="6"/>
  <c r="H503" i="6"/>
  <c r="B503" i="6" a="1"/>
  <c r="B503" i="6"/>
  <c r="U502" i="6"/>
  <c r="H502" i="6"/>
  <c r="V502" i="6" s="1"/>
  <c r="B502" i="6" a="1"/>
  <c r="B502" i="6" s="1"/>
  <c r="U501" i="6"/>
  <c r="H501" i="6"/>
  <c r="V501" i="6" s="1"/>
  <c r="B501" i="6" a="1"/>
  <c r="B501" i="6" s="1"/>
  <c r="U500" i="6"/>
  <c r="V500" i="6" s="1"/>
  <c r="H500" i="6"/>
  <c r="B500" i="6" a="1"/>
  <c r="B500" i="6"/>
  <c r="V499" i="6"/>
  <c r="U499" i="6"/>
  <c r="H499" i="6"/>
  <c r="B499" i="6" a="1"/>
  <c r="B499" i="6"/>
  <c r="T498" i="6"/>
  <c r="S498" i="6"/>
  <c r="S497" i="6" s="1"/>
  <c r="R498" i="6"/>
  <c r="R497" i="6" s="1"/>
  <c r="Q498" i="6"/>
  <c r="P498" i="6"/>
  <c r="O498" i="6"/>
  <c r="O497" i="6" s="1"/>
  <c r="N498" i="6"/>
  <c r="N497" i="6" s="1"/>
  <c r="M498" i="6"/>
  <c r="L498" i="6"/>
  <c r="K498" i="6"/>
  <c r="K497" i="6" s="1"/>
  <c r="J498" i="6"/>
  <c r="J497" i="6" s="1"/>
  <c r="I498" i="6"/>
  <c r="U498" i="6" s="1"/>
  <c r="B498" i="6" a="1"/>
  <c r="B498" i="6" s="1"/>
  <c r="T497" i="6"/>
  <c r="P497" i="6"/>
  <c r="L497" i="6"/>
  <c r="B497" i="6" a="1"/>
  <c r="B497" i="6" s="1"/>
  <c r="U496" i="6"/>
  <c r="V496" i="6" s="1"/>
  <c r="H496" i="6"/>
  <c r="H495" i="6" s="1"/>
  <c r="B496" i="6" a="1"/>
  <c r="B496" i="6"/>
  <c r="T495" i="6"/>
  <c r="S495" i="6"/>
  <c r="R495" i="6"/>
  <c r="Q495" i="6"/>
  <c r="P495" i="6"/>
  <c r="O495" i="6"/>
  <c r="N495" i="6"/>
  <c r="M495" i="6"/>
  <c r="L495" i="6"/>
  <c r="K495" i="6"/>
  <c r="J495" i="6"/>
  <c r="I495" i="6"/>
  <c r="U495" i="6" s="1"/>
  <c r="B495" i="6" a="1"/>
  <c r="B495" i="6"/>
  <c r="U494" i="6"/>
  <c r="H494" i="6"/>
  <c r="V494" i="6" s="1"/>
  <c r="B494" i="6" a="1"/>
  <c r="B494" i="6" s="1"/>
  <c r="T493" i="6"/>
  <c r="S493" i="6"/>
  <c r="R493" i="6"/>
  <c r="Q493" i="6"/>
  <c r="P493" i="6"/>
  <c r="O493" i="6"/>
  <c r="N493" i="6"/>
  <c r="M493" i="6"/>
  <c r="L493" i="6"/>
  <c r="K493" i="6"/>
  <c r="J493" i="6"/>
  <c r="I493" i="6"/>
  <c r="U493" i="6" s="1"/>
  <c r="H493" i="6"/>
  <c r="B493" i="6" a="1"/>
  <c r="B493" i="6" s="1"/>
  <c r="U492" i="6"/>
  <c r="V492" i="6" s="1"/>
  <c r="H492" i="6"/>
  <c r="H491" i="6" s="1"/>
  <c r="V491" i="6" s="1"/>
  <c r="B492" i="6" a="1"/>
  <c r="B492" i="6"/>
  <c r="T491" i="6"/>
  <c r="S491" i="6"/>
  <c r="R491" i="6"/>
  <c r="R484" i="6" s="1"/>
  <c r="Q491" i="6"/>
  <c r="P491" i="6"/>
  <c r="O491" i="6"/>
  <c r="N491" i="6"/>
  <c r="N484" i="6" s="1"/>
  <c r="M491" i="6"/>
  <c r="L491" i="6"/>
  <c r="K491" i="6"/>
  <c r="J491" i="6"/>
  <c r="J484" i="6" s="1"/>
  <c r="I491" i="6"/>
  <c r="U491" i="6" s="1"/>
  <c r="B491" i="6" a="1"/>
  <c r="B491" i="6"/>
  <c r="U490" i="6"/>
  <c r="H490" i="6"/>
  <c r="V490" i="6" s="1"/>
  <c r="B490" i="6" a="1"/>
  <c r="B490" i="6" s="1"/>
  <c r="U489" i="6"/>
  <c r="H489" i="6"/>
  <c r="V489" i="6" s="1"/>
  <c r="B489" i="6" a="1"/>
  <c r="B489" i="6" s="1"/>
  <c r="U488" i="6"/>
  <c r="V488" i="6" s="1"/>
  <c r="H488" i="6"/>
  <c r="B488" i="6" a="1"/>
  <c r="B488" i="6"/>
  <c r="V487" i="6"/>
  <c r="U487" i="6"/>
  <c r="H487" i="6"/>
  <c r="B487" i="6" a="1"/>
  <c r="B487" i="6"/>
  <c r="U486" i="6"/>
  <c r="H486" i="6"/>
  <c r="V486" i="6" s="1"/>
  <c r="B486" i="6" a="1"/>
  <c r="B486" i="6" s="1"/>
  <c r="T485" i="6"/>
  <c r="T484" i="6" s="1"/>
  <c r="T483" i="6" s="1"/>
  <c r="T482" i="6" s="1"/>
  <c r="T481" i="6" s="1"/>
  <c r="S485" i="6"/>
  <c r="S484" i="6" s="1"/>
  <c r="R485" i="6"/>
  <c r="Q485" i="6"/>
  <c r="P485" i="6"/>
  <c r="P484" i="6" s="1"/>
  <c r="P483" i="6" s="1"/>
  <c r="P482" i="6" s="1"/>
  <c r="P481" i="6" s="1"/>
  <c r="O485" i="6"/>
  <c r="O484" i="6" s="1"/>
  <c r="N485" i="6"/>
  <c r="M485" i="6"/>
  <c r="L485" i="6"/>
  <c r="L484" i="6" s="1"/>
  <c r="L483" i="6" s="1"/>
  <c r="L482" i="6" s="1"/>
  <c r="L481" i="6" s="1"/>
  <c r="K485" i="6"/>
  <c r="K484" i="6" s="1"/>
  <c r="J485" i="6"/>
  <c r="I485" i="6"/>
  <c r="U485" i="6" s="1"/>
  <c r="H485" i="6"/>
  <c r="H484" i="6" s="1"/>
  <c r="B485" i="6" a="1"/>
  <c r="B485" i="6" s="1"/>
  <c r="Q484" i="6"/>
  <c r="Q483" i="6" s="1"/>
  <c r="Q482" i="6" s="1"/>
  <c r="Q481" i="6" s="1"/>
  <c r="M484" i="6"/>
  <c r="M483" i="6" s="1"/>
  <c r="M482" i="6" s="1"/>
  <c r="M481" i="6" s="1"/>
  <c r="I484" i="6"/>
  <c r="I483" i="6" s="1"/>
  <c r="B484" i="6" a="1"/>
  <c r="B484" i="6"/>
  <c r="B483" i="6" a="1"/>
  <c r="B483" i="6"/>
  <c r="B482" i="6" a="1"/>
  <c r="B482" i="6" s="1"/>
  <c r="B481" i="6" a="1"/>
  <c r="B481" i="6" s="1"/>
  <c r="U480" i="6"/>
  <c r="V480" i="6" s="1"/>
  <c r="H480" i="6"/>
  <c r="H479" i="6" s="1"/>
  <c r="V479" i="6" s="1"/>
  <c r="B480" i="6" a="1"/>
  <c r="B480" i="6"/>
  <c r="T479" i="6"/>
  <c r="S479" i="6"/>
  <c r="R479" i="6"/>
  <c r="Q479" i="6"/>
  <c r="P479" i="6"/>
  <c r="O479" i="6"/>
  <c r="N479" i="6"/>
  <c r="M479" i="6"/>
  <c r="L479" i="6"/>
  <c r="K479" i="6"/>
  <c r="J479" i="6"/>
  <c r="I479" i="6"/>
  <c r="U479" i="6" s="1"/>
  <c r="B479" i="6" a="1"/>
  <c r="B479" i="6"/>
  <c r="U478" i="6"/>
  <c r="H478" i="6"/>
  <c r="V478" i="6" s="1"/>
  <c r="B478" i="6" a="1"/>
  <c r="B478" i="6" s="1"/>
  <c r="T477" i="6"/>
  <c r="S477" i="6"/>
  <c r="R477" i="6"/>
  <c r="Q477" i="6"/>
  <c r="P477" i="6"/>
  <c r="O477" i="6"/>
  <c r="N477" i="6"/>
  <c r="M477" i="6"/>
  <c r="L477" i="6"/>
  <c r="K477" i="6"/>
  <c r="J477" i="6"/>
  <c r="I477" i="6"/>
  <c r="U477" i="6" s="1"/>
  <c r="H477" i="6"/>
  <c r="V477" i="6" s="1"/>
  <c r="B477" i="6" a="1"/>
  <c r="B477" i="6" s="1"/>
  <c r="U476" i="6"/>
  <c r="V476" i="6" s="1"/>
  <c r="H476" i="6"/>
  <c r="H475" i="6" s="1"/>
  <c r="B476" i="6" a="1"/>
  <c r="B476" i="6"/>
  <c r="T475" i="6"/>
  <c r="S475" i="6"/>
  <c r="R475" i="6"/>
  <c r="Q475" i="6"/>
  <c r="P475" i="6"/>
  <c r="O475" i="6"/>
  <c r="N475" i="6"/>
  <c r="M475" i="6"/>
  <c r="L475" i="6"/>
  <c r="K475" i="6"/>
  <c r="J475" i="6"/>
  <c r="I475" i="6"/>
  <c r="U475" i="6" s="1"/>
  <c r="B475" i="6" a="1"/>
  <c r="B475" i="6"/>
  <c r="U474" i="6"/>
  <c r="H474" i="6"/>
  <c r="V474" i="6" s="1"/>
  <c r="B474" i="6" a="1"/>
  <c r="B474" i="6" s="1"/>
  <c r="T473" i="6"/>
  <c r="T466" i="6" s="1"/>
  <c r="S473" i="6"/>
  <c r="R473" i="6"/>
  <c r="Q473" i="6"/>
  <c r="P473" i="6"/>
  <c r="P466" i="6" s="1"/>
  <c r="O473" i="6"/>
  <c r="N473" i="6"/>
  <c r="M473" i="6"/>
  <c r="L473" i="6"/>
  <c r="L466" i="6" s="1"/>
  <c r="K473" i="6"/>
  <c r="J473" i="6"/>
  <c r="I473" i="6"/>
  <c r="U473" i="6" s="1"/>
  <c r="H473" i="6"/>
  <c r="V473" i="6" s="1"/>
  <c r="B473" i="6" a="1"/>
  <c r="B473" i="6" s="1"/>
  <c r="U472" i="6"/>
  <c r="V472" i="6" s="1"/>
  <c r="H472" i="6"/>
  <c r="B472" i="6" a="1"/>
  <c r="B472" i="6"/>
  <c r="V471" i="6"/>
  <c r="U471" i="6"/>
  <c r="H471" i="6"/>
  <c r="B471" i="6" a="1"/>
  <c r="B471" i="6"/>
  <c r="U470" i="6"/>
  <c r="H470" i="6"/>
  <c r="V470" i="6" s="1"/>
  <c r="B470" i="6" a="1"/>
  <c r="B470" i="6" s="1"/>
  <c r="U469" i="6"/>
  <c r="H469" i="6"/>
  <c r="V469" i="6" s="1"/>
  <c r="B469" i="6" a="1"/>
  <c r="B469" i="6" s="1"/>
  <c r="U468" i="6"/>
  <c r="V468" i="6" s="1"/>
  <c r="H468" i="6"/>
  <c r="H467" i="6" s="1"/>
  <c r="B468" i="6" a="1"/>
  <c r="B468" i="6"/>
  <c r="T467" i="6"/>
  <c r="S467" i="6"/>
  <c r="R467" i="6"/>
  <c r="R466" i="6" s="1"/>
  <c r="Q467" i="6"/>
  <c r="Q466" i="6" s="1"/>
  <c r="P467" i="6"/>
  <c r="O467" i="6"/>
  <c r="N467" i="6"/>
  <c r="N466" i="6" s="1"/>
  <c r="M467" i="6"/>
  <c r="M466" i="6" s="1"/>
  <c r="L467" i="6"/>
  <c r="K467" i="6"/>
  <c r="J467" i="6"/>
  <c r="J466" i="6" s="1"/>
  <c r="I467" i="6"/>
  <c r="U467" i="6" s="1"/>
  <c r="B467" i="6" a="1"/>
  <c r="B467" i="6"/>
  <c r="S466" i="6"/>
  <c r="O466" i="6"/>
  <c r="K466" i="6"/>
  <c r="B466" i="6" a="1"/>
  <c r="B466" i="6" s="1"/>
  <c r="U465" i="6"/>
  <c r="H465" i="6"/>
  <c r="H464" i="6" s="1"/>
  <c r="B465" i="6" a="1"/>
  <c r="B465" i="6" s="1"/>
  <c r="T464" i="6"/>
  <c r="S464" i="6"/>
  <c r="R464" i="6"/>
  <c r="Q464" i="6"/>
  <c r="P464" i="6"/>
  <c r="O464" i="6"/>
  <c r="N464" i="6"/>
  <c r="M464" i="6"/>
  <c r="L464" i="6"/>
  <c r="K464" i="6"/>
  <c r="J464" i="6"/>
  <c r="I464" i="6"/>
  <c r="U464" i="6" s="1"/>
  <c r="B464" i="6" a="1"/>
  <c r="B464" i="6"/>
  <c r="V463" i="6"/>
  <c r="U463" i="6"/>
  <c r="H463" i="6"/>
  <c r="B463" i="6" a="1"/>
  <c r="B463" i="6"/>
  <c r="T462" i="6"/>
  <c r="S462" i="6"/>
  <c r="R462" i="6"/>
  <c r="Q462" i="6"/>
  <c r="P462" i="6"/>
  <c r="O462" i="6"/>
  <c r="N462" i="6"/>
  <c r="M462" i="6"/>
  <c r="L462" i="6"/>
  <c r="K462" i="6"/>
  <c r="J462" i="6"/>
  <c r="I462" i="6"/>
  <c r="U462" i="6" s="1"/>
  <c r="H462" i="6"/>
  <c r="V462" i="6" s="1"/>
  <c r="B462" i="6" a="1"/>
  <c r="B462" i="6" s="1"/>
  <c r="U461" i="6"/>
  <c r="H461" i="6"/>
  <c r="H460" i="6" s="1"/>
  <c r="B461" i="6" a="1"/>
  <c r="B461" i="6" s="1"/>
  <c r="T460" i="6"/>
  <c r="S460" i="6"/>
  <c r="R460" i="6"/>
  <c r="Q460" i="6"/>
  <c r="P460" i="6"/>
  <c r="O460" i="6"/>
  <c r="N460" i="6"/>
  <c r="M460" i="6"/>
  <c r="L460" i="6"/>
  <c r="K460" i="6"/>
  <c r="J460" i="6"/>
  <c r="I460" i="6"/>
  <c r="U460" i="6" s="1"/>
  <c r="B460" i="6" a="1"/>
  <c r="B460" i="6"/>
  <c r="V459" i="6"/>
  <c r="U459" i="6"/>
  <c r="H459" i="6"/>
  <c r="B459" i="6" a="1"/>
  <c r="B459" i="6"/>
  <c r="T458" i="6"/>
  <c r="S458" i="6"/>
  <c r="S451" i="6" s="1"/>
  <c r="R458" i="6"/>
  <c r="Q458" i="6"/>
  <c r="P458" i="6"/>
  <c r="O458" i="6"/>
  <c r="O451" i="6" s="1"/>
  <c r="N458" i="6"/>
  <c r="M458" i="6"/>
  <c r="L458" i="6"/>
  <c r="K458" i="6"/>
  <c r="K451" i="6" s="1"/>
  <c r="J458" i="6"/>
  <c r="I458" i="6"/>
  <c r="U458" i="6" s="1"/>
  <c r="H458" i="6"/>
  <c r="V458" i="6" s="1"/>
  <c r="B458" i="6" a="1"/>
  <c r="B458" i="6" s="1"/>
  <c r="U457" i="6"/>
  <c r="H457" i="6"/>
  <c r="V457" i="6" s="1"/>
  <c r="B457" i="6" a="1"/>
  <c r="B457" i="6" s="1"/>
  <c r="U456" i="6"/>
  <c r="V456" i="6" s="1"/>
  <c r="H456" i="6"/>
  <c r="B456" i="6" a="1"/>
  <c r="B456" i="6"/>
  <c r="V455" i="6"/>
  <c r="U455" i="6"/>
  <c r="H455" i="6"/>
  <c r="B455" i="6" a="1"/>
  <c r="B455" i="6"/>
  <c r="U454" i="6"/>
  <c r="H454" i="6"/>
  <c r="V454" i="6" s="1"/>
  <c r="B454" i="6" a="1"/>
  <c r="B454" i="6" s="1"/>
  <c r="U453" i="6"/>
  <c r="H453" i="6"/>
  <c r="H452" i="6" s="1"/>
  <c r="B453" i="6" a="1"/>
  <c r="B453" i="6" s="1"/>
  <c r="T452" i="6"/>
  <c r="T451" i="6" s="1"/>
  <c r="S452" i="6"/>
  <c r="R452" i="6"/>
  <c r="Q452" i="6"/>
  <c r="Q451" i="6" s="1"/>
  <c r="P452" i="6"/>
  <c r="P451" i="6" s="1"/>
  <c r="O452" i="6"/>
  <c r="N452" i="6"/>
  <c r="M452" i="6"/>
  <c r="M451" i="6" s="1"/>
  <c r="L452" i="6"/>
  <c r="L451" i="6" s="1"/>
  <c r="K452" i="6"/>
  <c r="J452" i="6"/>
  <c r="I452" i="6"/>
  <c r="I451" i="6" s="1"/>
  <c r="B452" i="6" a="1"/>
  <c r="B452" i="6"/>
  <c r="R451" i="6"/>
  <c r="N451" i="6"/>
  <c r="J451" i="6"/>
  <c r="B451" i="6" a="1"/>
  <c r="B451" i="6"/>
  <c r="U450" i="6"/>
  <c r="H450" i="6"/>
  <c r="V450" i="6" s="1"/>
  <c r="B450" i="6" a="1"/>
  <c r="B450" i="6" s="1"/>
  <c r="T449" i="6"/>
  <c r="S449" i="6"/>
  <c r="R449" i="6"/>
  <c r="Q449" i="6"/>
  <c r="P449" i="6"/>
  <c r="O449" i="6"/>
  <c r="N449" i="6"/>
  <c r="M449" i="6"/>
  <c r="L449" i="6"/>
  <c r="K449" i="6"/>
  <c r="J449" i="6"/>
  <c r="I449" i="6"/>
  <c r="U449" i="6" s="1"/>
  <c r="H449" i="6"/>
  <c r="B449" i="6" a="1"/>
  <c r="B449" i="6" s="1"/>
  <c r="U448" i="6"/>
  <c r="V448" i="6" s="1"/>
  <c r="H448" i="6"/>
  <c r="B448" i="6" a="1"/>
  <c r="B448" i="6"/>
  <c r="V447" i="6"/>
  <c r="U447" i="6"/>
  <c r="H447" i="6"/>
  <c r="B447" i="6" a="1"/>
  <c r="B447" i="6"/>
  <c r="U446" i="6"/>
  <c r="H446" i="6"/>
  <c r="V446" i="6" s="1"/>
  <c r="B446" i="6" a="1"/>
  <c r="B446" i="6" s="1"/>
  <c r="T445" i="6"/>
  <c r="T444" i="6" s="1"/>
  <c r="S445" i="6"/>
  <c r="S444" i="6" s="1"/>
  <c r="R445" i="6"/>
  <c r="Q445" i="6"/>
  <c r="P445" i="6"/>
  <c r="P444" i="6" s="1"/>
  <c r="O445" i="6"/>
  <c r="O444" i="6" s="1"/>
  <c r="N445" i="6"/>
  <c r="M445" i="6"/>
  <c r="L445" i="6"/>
  <c r="L444" i="6" s="1"/>
  <c r="K445" i="6"/>
  <c r="K444" i="6" s="1"/>
  <c r="J445" i="6"/>
  <c r="I445" i="6"/>
  <c r="U445" i="6" s="1"/>
  <c r="H445" i="6"/>
  <c r="H444" i="6" s="1"/>
  <c r="B445" i="6" a="1"/>
  <c r="B445" i="6" s="1"/>
  <c r="R444" i="6"/>
  <c r="Q444" i="6"/>
  <c r="N444" i="6"/>
  <c r="M444" i="6"/>
  <c r="J444" i="6"/>
  <c r="I444" i="6"/>
  <c r="B444" i="6" a="1"/>
  <c r="B444" i="6"/>
  <c r="V443" i="6"/>
  <c r="U443" i="6"/>
  <c r="H443" i="6"/>
  <c r="B443" i="6" a="1"/>
  <c r="B443" i="6"/>
  <c r="T442" i="6"/>
  <c r="S442" i="6"/>
  <c r="R442" i="6"/>
  <c r="Q442" i="6"/>
  <c r="P442" i="6"/>
  <c r="O442" i="6"/>
  <c r="N442" i="6"/>
  <c r="M442" i="6"/>
  <c r="L442" i="6"/>
  <c r="K442" i="6"/>
  <c r="J442" i="6"/>
  <c r="I442" i="6"/>
  <c r="U442" i="6" s="1"/>
  <c r="H442" i="6"/>
  <c r="V442" i="6" s="1"/>
  <c r="B442" i="6" a="1"/>
  <c r="B442" i="6" s="1"/>
  <c r="U441" i="6"/>
  <c r="H441" i="6"/>
  <c r="H440" i="6" s="1"/>
  <c r="B441" i="6" a="1"/>
  <c r="B441" i="6" s="1"/>
  <c r="T440" i="6"/>
  <c r="S440" i="6"/>
  <c r="R440" i="6"/>
  <c r="Q440" i="6"/>
  <c r="P440" i="6"/>
  <c r="O440" i="6"/>
  <c r="N440" i="6"/>
  <c r="M440" i="6"/>
  <c r="L440" i="6"/>
  <c r="K440" i="6"/>
  <c r="J440" i="6"/>
  <c r="I440" i="6"/>
  <c r="U440" i="6" s="1"/>
  <c r="B440" i="6" a="1"/>
  <c r="B440" i="6"/>
  <c r="V439" i="6"/>
  <c r="U439" i="6"/>
  <c r="H439" i="6"/>
  <c r="B439" i="6" a="1"/>
  <c r="B439" i="6"/>
  <c r="U438" i="6"/>
  <c r="H438" i="6"/>
  <c r="V438" i="6" s="1"/>
  <c r="B438" i="6" a="1"/>
  <c r="B438" i="6" s="1"/>
  <c r="U437" i="6"/>
  <c r="H437" i="6"/>
  <c r="V437" i="6" s="1"/>
  <c r="B437" i="6" a="1"/>
  <c r="B437" i="6" s="1"/>
  <c r="U436" i="6"/>
  <c r="V436" i="6" s="1"/>
  <c r="H436" i="6"/>
  <c r="H435" i="6" s="1"/>
  <c r="B436" i="6" a="1"/>
  <c r="B436" i="6"/>
  <c r="T435" i="6"/>
  <c r="S435" i="6"/>
  <c r="R435" i="6"/>
  <c r="R434" i="6" s="1"/>
  <c r="Q435" i="6"/>
  <c r="Q434" i="6" s="1"/>
  <c r="P435" i="6"/>
  <c r="O435" i="6"/>
  <c r="N435" i="6"/>
  <c r="N434" i="6" s="1"/>
  <c r="M435" i="6"/>
  <c r="M434" i="6" s="1"/>
  <c r="L435" i="6"/>
  <c r="K435" i="6"/>
  <c r="J435" i="6"/>
  <c r="J434" i="6" s="1"/>
  <c r="I435" i="6"/>
  <c r="U435" i="6" s="1"/>
  <c r="B435" i="6" a="1"/>
  <c r="B435" i="6"/>
  <c r="T434" i="6"/>
  <c r="S434" i="6"/>
  <c r="P434" i="6"/>
  <c r="O434" i="6"/>
  <c r="L434" i="6"/>
  <c r="K434" i="6"/>
  <c r="B434" i="6" a="1"/>
  <c r="B434" i="6" s="1"/>
  <c r="U433" i="6"/>
  <c r="H433" i="6"/>
  <c r="H432" i="6" s="1"/>
  <c r="B433" i="6" a="1"/>
  <c r="B433" i="6" s="1"/>
  <c r="T432" i="6"/>
  <c r="S432" i="6"/>
  <c r="R432" i="6"/>
  <c r="Q432" i="6"/>
  <c r="P432" i="6"/>
  <c r="O432" i="6"/>
  <c r="N432" i="6"/>
  <c r="M432" i="6"/>
  <c r="L432" i="6"/>
  <c r="K432" i="6"/>
  <c r="J432" i="6"/>
  <c r="I432" i="6"/>
  <c r="U432" i="6" s="1"/>
  <c r="B432" i="6" a="1"/>
  <c r="B432" i="6"/>
  <c r="V431" i="6"/>
  <c r="U431" i="6"/>
  <c r="H431" i="6"/>
  <c r="B431" i="6" a="1"/>
  <c r="B431" i="6"/>
  <c r="T430" i="6"/>
  <c r="S430" i="6"/>
  <c r="R430" i="6"/>
  <c r="Q430" i="6"/>
  <c r="P430" i="6"/>
  <c r="O430" i="6"/>
  <c r="N430" i="6"/>
  <c r="M430" i="6"/>
  <c r="L430" i="6"/>
  <c r="K430" i="6"/>
  <c r="J430" i="6"/>
  <c r="I430" i="6"/>
  <c r="U430" i="6" s="1"/>
  <c r="H430" i="6"/>
  <c r="V430" i="6" s="1"/>
  <c r="B430" i="6" a="1"/>
  <c r="B430" i="6" s="1"/>
  <c r="U429" i="6"/>
  <c r="H429" i="6"/>
  <c r="H428" i="6" s="1"/>
  <c r="B429" i="6" a="1"/>
  <c r="B429" i="6" s="1"/>
  <c r="T428" i="6"/>
  <c r="S428" i="6"/>
  <c r="R428" i="6"/>
  <c r="Q428" i="6"/>
  <c r="P428" i="6"/>
  <c r="O428" i="6"/>
  <c r="N428" i="6"/>
  <c r="M428" i="6"/>
  <c r="L428" i="6"/>
  <c r="K428" i="6"/>
  <c r="J428" i="6"/>
  <c r="I428" i="6"/>
  <c r="U428" i="6" s="1"/>
  <c r="B428" i="6" a="1"/>
  <c r="B428" i="6"/>
  <c r="V427" i="6"/>
  <c r="U427" i="6"/>
  <c r="H427" i="6"/>
  <c r="B427" i="6" a="1"/>
  <c r="B427" i="6"/>
  <c r="U426" i="6"/>
  <c r="H426" i="6"/>
  <c r="V426" i="6" s="1"/>
  <c r="B426" i="6" a="1"/>
  <c r="B426" i="6" s="1"/>
  <c r="U425" i="6"/>
  <c r="H425" i="6"/>
  <c r="V425" i="6" s="1"/>
  <c r="B425" i="6" a="1"/>
  <c r="B425" i="6" s="1"/>
  <c r="U424" i="6"/>
  <c r="V424" i="6" s="1"/>
  <c r="H424" i="6"/>
  <c r="H423" i="6" s="1"/>
  <c r="B424" i="6" a="1"/>
  <c r="B424" i="6"/>
  <c r="T423" i="6"/>
  <c r="S423" i="6"/>
  <c r="R423" i="6"/>
  <c r="R422" i="6" s="1"/>
  <c r="Q423" i="6"/>
  <c r="Q422" i="6" s="1"/>
  <c r="P423" i="6"/>
  <c r="O423" i="6"/>
  <c r="N423" i="6"/>
  <c r="N422" i="6" s="1"/>
  <c r="M423" i="6"/>
  <c r="M422" i="6" s="1"/>
  <c r="L423" i="6"/>
  <c r="K423" i="6"/>
  <c r="J423" i="6"/>
  <c r="J422" i="6" s="1"/>
  <c r="I423" i="6"/>
  <c r="U423" i="6" s="1"/>
  <c r="B423" i="6" a="1"/>
  <c r="B423" i="6"/>
  <c r="T422" i="6"/>
  <c r="S422" i="6"/>
  <c r="P422" i="6"/>
  <c r="O422" i="6"/>
  <c r="L422" i="6"/>
  <c r="K422" i="6"/>
  <c r="B422" i="6" a="1"/>
  <c r="B422" i="6" s="1"/>
  <c r="U421" i="6"/>
  <c r="H421" i="6"/>
  <c r="H420" i="6" s="1"/>
  <c r="V420" i="6" s="1"/>
  <c r="B421" i="6" a="1"/>
  <c r="B421" i="6" s="1"/>
  <c r="T420" i="6"/>
  <c r="S420" i="6"/>
  <c r="R420" i="6"/>
  <c r="Q420" i="6"/>
  <c r="P420" i="6"/>
  <c r="O420" i="6"/>
  <c r="N420" i="6"/>
  <c r="M420" i="6"/>
  <c r="L420" i="6"/>
  <c r="K420" i="6"/>
  <c r="J420" i="6"/>
  <c r="I420" i="6"/>
  <c r="U420" i="6" s="1"/>
  <c r="B420" i="6" a="1"/>
  <c r="B420" i="6"/>
  <c r="V419" i="6"/>
  <c r="U419" i="6"/>
  <c r="H419" i="6"/>
  <c r="B419" i="6" a="1"/>
  <c r="B419" i="6"/>
  <c r="T418" i="6"/>
  <c r="S418" i="6"/>
  <c r="R418" i="6"/>
  <c r="Q418" i="6"/>
  <c r="P418" i="6"/>
  <c r="O418" i="6"/>
  <c r="N418" i="6"/>
  <c r="M418" i="6"/>
  <c r="L418" i="6"/>
  <c r="K418" i="6"/>
  <c r="J418" i="6"/>
  <c r="I418" i="6"/>
  <c r="U418" i="6" s="1"/>
  <c r="H418" i="6"/>
  <c r="B418" i="6" a="1"/>
  <c r="B418" i="6" s="1"/>
  <c r="U417" i="6"/>
  <c r="H417" i="6"/>
  <c r="H416" i="6" s="1"/>
  <c r="V416" i="6" s="1"/>
  <c r="B417" i="6" a="1"/>
  <c r="B417" i="6" s="1"/>
  <c r="T416" i="6"/>
  <c r="S416" i="6"/>
  <c r="R416" i="6"/>
  <c r="Q416" i="6"/>
  <c r="P416" i="6"/>
  <c r="O416" i="6"/>
  <c r="N416" i="6"/>
  <c r="M416" i="6"/>
  <c r="L416" i="6"/>
  <c r="K416" i="6"/>
  <c r="J416" i="6"/>
  <c r="I416" i="6"/>
  <c r="U416" i="6" s="1"/>
  <c r="B416" i="6" a="1"/>
  <c r="B416" i="6"/>
  <c r="V415" i="6"/>
  <c r="U415" i="6"/>
  <c r="H415" i="6"/>
  <c r="B415" i="6" a="1"/>
  <c r="B415" i="6"/>
  <c r="U414" i="6"/>
  <c r="H414" i="6"/>
  <c r="V414" i="6" s="1"/>
  <c r="B414" i="6" a="1"/>
  <c r="B414" i="6" s="1"/>
  <c r="U413" i="6"/>
  <c r="H413" i="6"/>
  <c r="V413" i="6" s="1"/>
  <c r="B413" i="6" a="1"/>
  <c r="B413" i="6" s="1"/>
  <c r="U412" i="6"/>
  <c r="V412" i="6" s="1"/>
  <c r="H412" i="6"/>
  <c r="H411" i="6" s="1"/>
  <c r="B412" i="6" a="1"/>
  <c r="B412" i="6"/>
  <c r="T411" i="6"/>
  <c r="S411" i="6"/>
  <c r="R411" i="6"/>
  <c r="R410" i="6" s="1"/>
  <c r="Q411" i="6"/>
  <c r="Q410" i="6" s="1"/>
  <c r="P411" i="6"/>
  <c r="O411" i="6"/>
  <c r="N411" i="6"/>
  <c r="N410" i="6" s="1"/>
  <c r="M411" i="6"/>
  <c r="M410" i="6" s="1"/>
  <c r="L411" i="6"/>
  <c r="K411" i="6"/>
  <c r="J411" i="6"/>
  <c r="J410" i="6" s="1"/>
  <c r="I411" i="6"/>
  <c r="U411" i="6" s="1"/>
  <c r="B411" i="6" a="1"/>
  <c r="B411" i="6"/>
  <c r="T410" i="6"/>
  <c r="S410" i="6"/>
  <c r="P410" i="6"/>
  <c r="O410" i="6"/>
  <c r="L410" i="6"/>
  <c r="K410" i="6"/>
  <c r="B410" i="6" a="1"/>
  <c r="B410" i="6" s="1"/>
  <c r="U409" i="6"/>
  <c r="H409" i="6"/>
  <c r="V409" i="6" s="1"/>
  <c r="B409" i="6" a="1"/>
  <c r="B409" i="6" s="1"/>
  <c r="U408" i="6"/>
  <c r="V408" i="6" s="1"/>
  <c r="H408" i="6"/>
  <c r="H407" i="6" s="1"/>
  <c r="V407" i="6" s="1"/>
  <c r="B408" i="6" a="1"/>
  <c r="B408" i="6"/>
  <c r="T407" i="6"/>
  <c r="S407" i="6"/>
  <c r="R407" i="6"/>
  <c r="R404" i="6" s="1"/>
  <c r="Q407" i="6"/>
  <c r="P407" i="6"/>
  <c r="O407" i="6"/>
  <c r="N407" i="6"/>
  <c r="N404" i="6" s="1"/>
  <c r="M407" i="6"/>
  <c r="L407" i="6"/>
  <c r="K407" i="6"/>
  <c r="J407" i="6"/>
  <c r="J404" i="6" s="1"/>
  <c r="I407" i="6"/>
  <c r="U407" i="6" s="1"/>
  <c r="B407" i="6" a="1"/>
  <c r="B407" i="6"/>
  <c r="U406" i="6"/>
  <c r="H406" i="6"/>
  <c r="V406" i="6" s="1"/>
  <c r="B406" i="6" a="1"/>
  <c r="B406" i="6" s="1"/>
  <c r="T405" i="6"/>
  <c r="T404" i="6" s="1"/>
  <c r="S405" i="6"/>
  <c r="S404" i="6" s="1"/>
  <c r="R405" i="6"/>
  <c r="Q405" i="6"/>
  <c r="P405" i="6"/>
  <c r="P404" i="6" s="1"/>
  <c r="O405" i="6"/>
  <c r="O404" i="6" s="1"/>
  <c r="N405" i="6"/>
  <c r="M405" i="6"/>
  <c r="L405" i="6"/>
  <c r="L404" i="6" s="1"/>
  <c r="K405" i="6"/>
  <c r="K404" i="6" s="1"/>
  <c r="J405" i="6"/>
  <c r="I405" i="6"/>
  <c r="U405" i="6" s="1"/>
  <c r="H405" i="6"/>
  <c r="H404" i="6" s="1"/>
  <c r="B405" i="6" a="1"/>
  <c r="B405" i="6" s="1"/>
  <c r="Q404" i="6"/>
  <c r="M404" i="6"/>
  <c r="I404" i="6"/>
  <c r="U404" i="6" s="1"/>
  <c r="B404" i="6" a="1"/>
  <c r="B404" i="6"/>
  <c r="V403" i="6"/>
  <c r="U403" i="6"/>
  <c r="H403" i="6"/>
  <c r="B403" i="6" a="1"/>
  <c r="B403" i="6"/>
  <c r="T402" i="6"/>
  <c r="S402" i="6"/>
  <c r="R402" i="6"/>
  <c r="Q402" i="6"/>
  <c r="P402" i="6"/>
  <c r="O402" i="6"/>
  <c r="N402" i="6"/>
  <c r="M402" i="6"/>
  <c r="L402" i="6"/>
  <c r="K402" i="6"/>
  <c r="J402" i="6"/>
  <c r="I402" i="6"/>
  <c r="U402" i="6" s="1"/>
  <c r="H402" i="6"/>
  <c r="V402" i="6" s="1"/>
  <c r="B402" i="6" a="1"/>
  <c r="B402" i="6" s="1"/>
  <c r="U401" i="6"/>
  <c r="H401" i="6"/>
  <c r="H400" i="6" s="1"/>
  <c r="B401" i="6" a="1"/>
  <c r="B401" i="6" s="1"/>
  <c r="T400" i="6"/>
  <c r="S400" i="6"/>
  <c r="R400" i="6"/>
  <c r="Q400" i="6"/>
  <c r="P400" i="6"/>
  <c r="O400" i="6"/>
  <c r="N400" i="6"/>
  <c r="M400" i="6"/>
  <c r="L400" i="6"/>
  <c r="K400" i="6"/>
  <c r="J400" i="6"/>
  <c r="I400" i="6"/>
  <c r="U400" i="6" s="1"/>
  <c r="B400" i="6" a="1"/>
  <c r="B400" i="6"/>
  <c r="V399" i="6"/>
  <c r="U399" i="6"/>
  <c r="H399" i="6"/>
  <c r="B399" i="6" a="1"/>
  <c r="B399" i="6"/>
  <c r="T398" i="6"/>
  <c r="S398" i="6"/>
  <c r="R398" i="6"/>
  <c r="Q398" i="6"/>
  <c r="P398" i="6"/>
  <c r="O398" i="6"/>
  <c r="N398" i="6"/>
  <c r="M398" i="6"/>
  <c r="L398" i="6"/>
  <c r="K398" i="6"/>
  <c r="J398" i="6"/>
  <c r="I398" i="6"/>
  <c r="U398" i="6" s="1"/>
  <c r="H398" i="6"/>
  <c r="V398" i="6" s="1"/>
  <c r="B398" i="6" a="1"/>
  <c r="B398" i="6" s="1"/>
  <c r="U397" i="6"/>
  <c r="H397" i="6"/>
  <c r="H396" i="6" s="1"/>
  <c r="B397" i="6" a="1"/>
  <c r="B397" i="6" s="1"/>
  <c r="T396" i="6"/>
  <c r="S396" i="6"/>
  <c r="R396" i="6"/>
  <c r="Q396" i="6"/>
  <c r="P396" i="6"/>
  <c r="O396" i="6"/>
  <c r="N396" i="6"/>
  <c r="M396" i="6"/>
  <c r="L396" i="6"/>
  <c r="K396" i="6"/>
  <c r="J396" i="6"/>
  <c r="I396" i="6"/>
  <c r="U396" i="6" s="1"/>
  <c r="B396" i="6" a="1"/>
  <c r="B396" i="6"/>
  <c r="V395" i="6"/>
  <c r="U395" i="6"/>
  <c r="H395" i="6"/>
  <c r="B395" i="6" a="1"/>
  <c r="B395" i="6"/>
  <c r="T394" i="6"/>
  <c r="S394" i="6"/>
  <c r="R394" i="6"/>
  <c r="Q394" i="6"/>
  <c r="P394" i="6"/>
  <c r="O394" i="6"/>
  <c r="N394" i="6"/>
  <c r="M394" i="6"/>
  <c r="L394" i="6"/>
  <c r="K394" i="6"/>
  <c r="J394" i="6"/>
  <c r="I394" i="6"/>
  <c r="U394" i="6" s="1"/>
  <c r="H394" i="6"/>
  <c r="V394" i="6" s="1"/>
  <c r="B394" i="6" a="1"/>
  <c r="B394" i="6" s="1"/>
  <c r="U393" i="6"/>
  <c r="H393" i="6"/>
  <c r="V393" i="6" s="1"/>
  <c r="B393" i="6" a="1"/>
  <c r="B393" i="6" s="1"/>
  <c r="U392" i="6"/>
  <c r="V392" i="6" s="1"/>
  <c r="H392" i="6"/>
  <c r="B392" i="6" a="1"/>
  <c r="B392" i="6"/>
  <c r="V391" i="6"/>
  <c r="U391" i="6"/>
  <c r="H391" i="6"/>
  <c r="B391" i="6" a="1"/>
  <c r="B391" i="6"/>
  <c r="U390" i="6"/>
  <c r="H390" i="6"/>
  <c r="V390" i="6" s="1"/>
  <c r="B390" i="6" a="1"/>
  <c r="B390" i="6" s="1"/>
  <c r="T389" i="6"/>
  <c r="T388" i="6" s="1"/>
  <c r="S389" i="6"/>
  <c r="S388" i="6" s="1"/>
  <c r="R389" i="6"/>
  <c r="Q389" i="6"/>
  <c r="P389" i="6"/>
  <c r="P388" i="6" s="1"/>
  <c r="O389" i="6"/>
  <c r="O388" i="6" s="1"/>
  <c r="N389" i="6"/>
  <c r="M389" i="6"/>
  <c r="L389" i="6"/>
  <c r="L388" i="6" s="1"/>
  <c r="K389" i="6"/>
  <c r="K388" i="6" s="1"/>
  <c r="J389" i="6"/>
  <c r="I389" i="6"/>
  <c r="U389" i="6" s="1"/>
  <c r="H389" i="6"/>
  <c r="H388" i="6" s="1"/>
  <c r="B389" i="6" a="1"/>
  <c r="B389" i="6" s="1"/>
  <c r="R388" i="6"/>
  <c r="Q388" i="6"/>
  <c r="Q387" i="6" s="1"/>
  <c r="N388" i="6"/>
  <c r="M388" i="6"/>
  <c r="J388" i="6"/>
  <c r="I388" i="6"/>
  <c r="B388" i="6" a="1"/>
  <c r="B388" i="6"/>
  <c r="B387" i="6" a="1"/>
  <c r="B387" i="6"/>
  <c r="U386" i="6"/>
  <c r="H386" i="6"/>
  <c r="V386" i="6" s="1"/>
  <c r="B386" i="6" a="1"/>
  <c r="B386" i="6" s="1"/>
  <c r="T385" i="6"/>
  <c r="S385" i="6"/>
  <c r="R385" i="6"/>
  <c r="Q385" i="6"/>
  <c r="P385" i="6"/>
  <c r="O385" i="6"/>
  <c r="N385" i="6"/>
  <c r="M385" i="6"/>
  <c r="L385" i="6"/>
  <c r="K385" i="6"/>
  <c r="J385" i="6"/>
  <c r="I385" i="6"/>
  <c r="U385" i="6" s="1"/>
  <c r="H385" i="6"/>
  <c r="V385" i="6" s="1"/>
  <c r="B385" i="6" a="1"/>
  <c r="B385" i="6" s="1"/>
  <c r="U384" i="6"/>
  <c r="V384" i="6" s="1"/>
  <c r="H384" i="6"/>
  <c r="H383" i="6" s="1"/>
  <c r="B384" i="6" a="1"/>
  <c r="B384" i="6"/>
  <c r="T383" i="6"/>
  <c r="S383" i="6"/>
  <c r="R383" i="6"/>
  <c r="Q383" i="6"/>
  <c r="P383" i="6"/>
  <c r="O383" i="6"/>
  <c r="N383" i="6"/>
  <c r="M383" i="6"/>
  <c r="L383" i="6"/>
  <c r="K383" i="6"/>
  <c r="J383" i="6"/>
  <c r="I383" i="6"/>
  <c r="U383" i="6" s="1"/>
  <c r="B383" i="6" a="1"/>
  <c r="B383" i="6"/>
  <c r="U382" i="6"/>
  <c r="H382" i="6"/>
  <c r="V382" i="6" s="1"/>
  <c r="B382" i="6" a="1"/>
  <c r="B382" i="6" s="1"/>
  <c r="T381" i="6"/>
  <c r="S381" i="6"/>
  <c r="R381" i="6"/>
  <c r="Q381" i="6"/>
  <c r="P381" i="6"/>
  <c r="O381" i="6"/>
  <c r="N381" i="6"/>
  <c r="M381" i="6"/>
  <c r="L381" i="6"/>
  <c r="K381" i="6"/>
  <c r="J381" i="6"/>
  <c r="I381" i="6"/>
  <c r="U381" i="6" s="1"/>
  <c r="H381" i="6"/>
  <c r="B381" i="6" a="1"/>
  <c r="B381" i="6" s="1"/>
  <c r="U380" i="6"/>
  <c r="V380" i="6" s="1"/>
  <c r="H380" i="6"/>
  <c r="B380" i="6" a="1"/>
  <c r="B380" i="6"/>
  <c r="V379" i="6"/>
  <c r="U379" i="6"/>
  <c r="H379" i="6"/>
  <c r="B379" i="6" a="1"/>
  <c r="B379" i="6"/>
  <c r="U378" i="6"/>
  <c r="H378" i="6"/>
  <c r="V378" i="6" s="1"/>
  <c r="B378" i="6" a="1"/>
  <c r="B378" i="6" s="1"/>
  <c r="U377" i="6"/>
  <c r="H377" i="6"/>
  <c r="H376" i="6" s="1"/>
  <c r="B377" i="6" a="1"/>
  <c r="B377" i="6" s="1"/>
  <c r="T376" i="6"/>
  <c r="T375" i="6" s="1"/>
  <c r="T374" i="6" s="1"/>
  <c r="S376" i="6"/>
  <c r="R376" i="6"/>
  <c r="Q376" i="6"/>
  <c r="Q375" i="6" s="1"/>
  <c r="Q374" i="6" s="1"/>
  <c r="P376" i="6"/>
  <c r="P375" i="6" s="1"/>
  <c r="P374" i="6" s="1"/>
  <c r="O376" i="6"/>
  <c r="N376" i="6"/>
  <c r="M376" i="6"/>
  <c r="M375" i="6" s="1"/>
  <c r="M374" i="6" s="1"/>
  <c r="L376" i="6"/>
  <c r="L375" i="6" s="1"/>
  <c r="L374" i="6" s="1"/>
  <c r="K376" i="6"/>
  <c r="J376" i="6"/>
  <c r="I376" i="6"/>
  <c r="I375" i="6" s="1"/>
  <c r="B376" i="6" a="1"/>
  <c r="B376" i="6"/>
  <c r="S375" i="6"/>
  <c r="R375" i="6"/>
  <c r="R374" i="6" s="1"/>
  <c r="O375" i="6"/>
  <c r="N375" i="6"/>
  <c r="N374" i="6" s="1"/>
  <c r="K375" i="6"/>
  <c r="J375" i="6"/>
  <c r="J374" i="6" s="1"/>
  <c r="B375" i="6" a="1"/>
  <c r="B375" i="6"/>
  <c r="S374" i="6"/>
  <c r="O374" i="6"/>
  <c r="K374" i="6"/>
  <c r="B374" i="6" a="1"/>
  <c r="B374" i="6" s="1"/>
  <c r="U373" i="6"/>
  <c r="H373" i="6"/>
  <c r="H372" i="6" s="1"/>
  <c r="B373" i="6" a="1"/>
  <c r="B373" i="6" s="1"/>
  <c r="T372" i="6"/>
  <c r="S372" i="6"/>
  <c r="R372" i="6"/>
  <c r="Q372" i="6"/>
  <c r="P372" i="6"/>
  <c r="O372" i="6"/>
  <c r="N372" i="6"/>
  <c r="M372" i="6"/>
  <c r="L372" i="6"/>
  <c r="K372" i="6"/>
  <c r="J372" i="6"/>
  <c r="I372" i="6"/>
  <c r="U372" i="6" s="1"/>
  <c r="B372" i="6" a="1"/>
  <c r="B372" i="6"/>
  <c r="V371" i="6"/>
  <c r="U371" i="6"/>
  <c r="H371" i="6"/>
  <c r="B371" i="6" a="1"/>
  <c r="B371" i="6"/>
  <c r="T370" i="6"/>
  <c r="S370" i="6"/>
  <c r="R370" i="6"/>
  <c r="Q370" i="6"/>
  <c r="P370" i="6"/>
  <c r="O370" i="6"/>
  <c r="N370" i="6"/>
  <c r="M370" i="6"/>
  <c r="L370" i="6"/>
  <c r="K370" i="6"/>
  <c r="J370" i="6"/>
  <c r="I370" i="6"/>
  <c r="U370" i="6" s="1"/>
  <c r="H370" i="6"/>
  <c r="V370" i="6" s="1"/>
  <c r="B370" i="6" a="1"/>
  <c r="B370" i="6" s="1"/>
  <c r="U369" i="6"/>
  <c r="H369" i="6"/>
  <c r="H368" i="6" s="1"/>
  <c r="B369" i="6" a="1"/>
  <c r="B369" i="6" s="1"/>
  <c r="T368" i="6"/>
  <c r="S368" i="6"/>
  <c r="R368" i="6"/>
  <c r="Q368" i="6"/>
  <c r="Q361" i="6" s="1"/>
  <c r="P368" i="6"/>
  <c r="O368" i="6"/>
  <c r="N368" i="6"/>
  <c r="M368" i="6"/>
  <c r="M361" i="6" s="1"/>
  <c r="L368" i="6"/>
  <c r="K368" i="6"/>
  <c r="J368" i="6"/>
  <c r="I368" i="6"/>
  <c r="I361" i="6" s="1"/>
  <c r="B368" i="6" a="1"/>
  <c r="B368" i="6"/>
  <c r="V367" i="6"/>
  <c r="U367" i="6"/>
  <c r="H367" i="6"/>
  <c r="B367" i="6" a="1"/>
  <c r="B367" i="6"/>
  <c r="U366" i="6"/>
  <c r="H366" i="6"/>
  <c r="V366" i="6" s="1"/>
  <c r="B366" i="6" a="1"/>
  <c r="B366" i="6" s="1"/>
  <c r="T365" i="6"/>
  <c r="S365" i="6"/>
  <c r="R365" i="6"/>
  <c r="Q365" i="6"/>
  <c r="P365" i="6"/>
  <c r="O365" i="6"/>
  <c r="N365" i="6"/>
  <c r="M365" i="6"/>
  <c r="L365" i="6"/>
  <c r="K365" i="6"/>
  <c r="J365" i="6"/>
  <c r="I365" i="6"/>
  <c r="U365" i="6" s="1"/>
  <c r="H365" i="6"/>
  <c r="V365" i="6" s="1"/>
  <c r="B365" i="6" a="1"/>
  <c r="B365" i="6" s="1"/>
  <c r="U364" i="6"/>
  <c r="V364" i="6" s="1"/>
  <c r="H364" i="6"/>
  <c r="B364" i="6" a="1"/>
  <c r="B364" i="6"/>
  <c r="V363" i="6"/>
  <c r="U363" i="6"/>
  <c r="H363" i="6"/>
  <c r="B363" i="6" a="1"/>
  <c r="B363" i="6"/>
  <c r="T362" i="6"/>
  <c r="S362" i="6"/>
  <c r="S361" i="6" s="1"/>
  <c r="R362" i="6"/>
  <c r="R361" i="6" s="1"/>
  <c r="Q362" i="6"/>
  <c r="P362" i="6"/>
  <c r="O362" i="6"/>
  <c r="O361" i="6" s="1"/>
  <c r="N362" i="6"/>
  <c r="N361" i="6" s="1"/>
  <c r="M362" i="6"/>
  <c r="L362" i="6"/>
  <c r="K362" i="6"/>
  <c r="K361" i="6" s="1"/>
  <c r="J362" i="6"/>
  <c r="J361" i="6" s="1"/>
  <c r="I362" i="6"/>
  <c r="U362" i="6" s="1"/>
  <c r="H362" i="6"/>
  <c r="B362" i="6" a="1"/>
  <c r="B362" i="6" s="1"/>
  <c r="T361" i="6"/>
  <c r="P361" i="6"/>
  <c r="L361" i="6"/>
  <c r="B361" i="6" a="1"/>
  <c r="B361" i="6" s="1"/>
  <c r="U360" i="6"/>
  <c r="V360" i="6" s="1"/>
  <c r="H360" i="6"/>
  <c r="H359" i="6" s="1"/>
  <c r="V359" i="6" s="1"/>
  <c r="B360" i="6" a="1"/>
  <c r="B360" i="6"/>
  <c r="T359" i="6"/>
  <c r="S359" i="6"/>
  <c r="R359" i="6"/>
  <c r="Q359" i="6"/>
  <c r="P359" i="6"/>
  <c r="O359" i="6"/>
  <c r="N359" i="6"/>
  <c r="M359" i="6"/>
  <c r="L359" i="6"/>
  <c r="K359" i="6"/>
  <c r="J359" i="6"/>
  <c r="I359" i="6"/>
  <c r="U359" i="6" s="1"/>
  <c r="B359" i="6" a="1"/>
  <c r="B359" i="6"/>
  <c r="U358" i="6"/>
  <c r="H358" i="6"/>
  <c r="V358" i="6" s="1"/>
  <c r="B358" i="6" a="1"/>
  <c r="B358" i="6" s="1"/>
  <c r="T357" i="6"/>
  <c r="S357" i="6"/>
  <c r="R357" i="6"/>
  <c r="Q357" i="6"/>
  <c r="P357" i="6"/>
  <c r="O357" i="6"/>
  <c r="N357" i="6"/>
  <c r="M357" i="6"/>
  <c r="L357" i="6"/>
  <c r="K357" i="6"/>
  <c r="J357" i="6"/>
  <c r="I357" i="6"/>
  <c r="U357" i="6" s="1"/>
  <c r="H357" i="6"/>
  <c r="B357" i="6" a="1"/>
  <c r="B357" i="6" s="1"/>
  <c r="U356" i="6"/>
  <c r="V356" i="6" s="1"/>
  <c r="H356" i="6"/>
  <c r="H355" i="6" s="1"/>
  <c r="V355" i="6" s="1"/>
  <c r="B356" i="6" a="1"/>
  <c r="B356" i="6"/>
  <c r="T355" i="6"/>
  <c r="S355" i="6"/>
  <c r="R355" i="6"/>
  <c r="R348" i="6" s="1"/>
  <c r="Q355" i="6"/>
  <c r="P355" i="6"/>
  <c r="O355" i="6"/>
  <c r="N355" i="6"/>
  <c r="N348" i="6" s="1"/>
  <c r="M355" i="6"/>
  <c r="L355" i="6"/>
  <c r="K355" i="6"/>
  <c r="J355" i="6"/>
  <c r="J348" i="6" s="1"/>
  <c r="I355" i="6"/>
  <c r="U355" i="6" s="1"/>
  <c r="B355" i="6" a="1"/>
  <c r="B355" i="6"/>
  <c r="U354" i="6"/>
  <c r="H354" i="6"/>
  <c r="V354" i="6" s="1"/>
  <c r="B354" i="6" a="1"/>
  <c r="B354" i="6" s="1"/>
  <c r="U353" i="6"/>
  <c r="H353" i="6"/>
  <c r="H352" i="6" s="1"/>
  <c r="V352" i="6" s="1"/>
  <c r="B353" i="6" a="1"/>
  <c r="B353" i="6" s="1"/>
  <c r="T352" i="6"/>
  <c r="S352" i="6"/>
  <c r="R352" i="6"/>
  <c r="Q352" i="6"/>
  <c r="P352" i="6"/>
  <c r="O352" i="6"/>
  <c r="N352" i="6"/>
  <c r="M352" i="6"/>
  <c r="L352" i="6"/>
  <c r="K352" i="6"/>
  <c r="J352" i="6"/>
  <c r="I352" i="6"/>
  <c r="U352" i="6" s="1"/>
  <c r="B352" i="6" a="1"/>
  <c r="B352" i="6"/>
  <c r="V351" i="6"/>
  <c r="U351" i="6"/>
  <c r="H351" i="6"/>
  <c r="B351" i="6" a="1"/>
  <c r="B351" i="6"/>
  <c r="U350" i="6"/>
  <c r="H350" i="6"/>
  <c r="V350" i="6" s="1"/>
  <c r="B350" i="6" a="1"/>
  <c r="B350" i="6" s="1"/>
  <c r="T349" i="6"/>
  <c r="T348" i="6" s="1"/>
  <c r="S349" i="6"/>
  <c r="S348" i="6" s="1"/>
  <c r="R349" i="6"/>
  <c r="Q349" i="6"/>
  <c r="P349" i="6"/>
  <c r="P348" i="6" s="1"/>
  <c r="O349" i="6"/>
  <c r="O348" i="6" s="1"/>
  <c r="N349" i="6"/>
  <c r="M349" i="6"/>
  <c r="L349" i="6"/>
  <c r="L348" i="6" s="1"/>
  <c r="K349" i="6"/>
  <c r="K348" i="6" s="1"/>
  <c r="J349" i="6"/>
  <c r="I349" i="6"/>
  <c r="U349" i="6" s="1"/>
  <c r="H349" i="6"/>
  <c r="B349" i="6" a="1"/>
  <c r="B349" i="6" s="1"/>
  <c r="Q348" i="6"/>
  <c r="M348" i="6"/>
  <c r="I348" i="6"/>
  <c r="U348" i="6" s="1"/>
  <c r="B348" i="6" a="1"/>
  <c r="B348" i="6"/>
  <c r="V347" i="6"/>
  <c r="U347" i="6"/>
  <c r="H347" i="6"/>
  <c r="B347" i="6" a="1"/>
  <c r="B347" i="6"/>
  <c r="T346" i="6"/>
  <c r="S346" i="6"/>
  <c r="R346" i="6"/>
  <c r="Q346" i="6"/>
  <c r="P346" i="6"/>
  <c r="O346" i="6"/>
  <c r="N346" i="6"/>
  <c r="M346" i="6"/>
  <c r="L346" i="6"/>
  <c r="K346" i="6"/>
  <c r="J346" i="6"/>
  <c r="I346" i="6"/>
  <c r="U346" i="6" s="1"/>
  <c r="H346" i="6"/>
  <c r="B346" i="6" a="1"/>
  <c r="B346" i="6" s="1"/>
  <c r="U345" i="6"/>
  <c r="H345" i="6"/>
  <c r="H344" i="6" s="1"/>
  <c r="V344" i="6" s="1"/>
  <c r="B345" i="6" a="1"/>
  <c r="B345" i="6" s="1"/>
  <c r="T344" i="6"/>
  <c r="S344" i="6"/>
  <c r="R344" i="6"/>
  <c r="Q344" i="6"/>
  <c r="P344" i="6"/>
  <c r="O344" i="6"/>
  <c r="N344" i="6"/>
  <c r="M344" i="6"/>
  <c r="L344" i="6"/>
  <c r="K344" i="6"/>
  <c r="J344" i="6"/>
  <c r="I344" i="6"/>
  <c r="U344" i="6" s="1"/>
  <c r="B344" i="6" a="1"/>
  <c r="B344" i="6"/>
  <c r="V343" i="6"/>
  <c r="U343" i="6"/>
  <c r="H343" i="6"/>
  <c r="B343" i="6" a="1"/>
  <c r="B343" i="6"/>
  <c r="T342" i="6"/>
  <c r="S342" i="6"/>
  <c r="S335" i="6" s="1"/>
  <c r="R342" i="6"/>
  <c r="Q342" i="6"/>
  <c r="P342" i="6"/>
  <c r="O342" i="6"/>
  <c r="O335" i="6" s="1"/>
  <c r="N342" i="6"/>
  <c r="M342" i="6"/>
  <c r="L342" i="6"/>
  <c r="K342" i="6"/>
  <c r="K335" i="6" s="1"/>
  <c r="J342" i="6"/>
  <c r="I342" i="6"/>
  <c r="U342" i="6" s="1"/>
  <c r="H342" i="6"/>
  <c r="B342" i="6" a="1"/>
  <c r="B342" i="6" s="1"/>
  <c r="U341" i="6"/>
  <c r="H341" i="6"/>
  <c r="V341" i="6" s="1"/>
  <c r="B341" i="6" a="1"/>
  <c r="B341" i="6" s="1"/>
  <c r="U340" i="6"/>
  <c r="V340" i="6" s="1"/>
  <c r="H340" i="6"/>
  <c r="H339" i="6" s="1"/>
  <c r="B340" i="6" a="1"/>
  <c r="B340" i="6"/>
  <c r="T339" i="6"/>
  <c r="S339" i="6"/>
  <c r="R339" i="6"/>
  <c r="Q339" i="6"/>
  <c r="P339" i="6"/>
  <c r="O339" i="6"/>
  <c r="N339" i="6"/>
  <c r="M339" i="6"/>
  <c r="L339" i="6"/>
  <c r="K339" i="6"/>
  <c r="J339" i="6"/>
  <c r="I339" i="6"/>
  <c r="U339" i="6" s="1"/>
  <c r="B339" i="6" a="1"/>
  <c r="B339" i="6"/>
  <c r="U338" i="6"/>
  <c r="H338" i="6"/>
  <c r="V338" i="6" s="1"/>
  <c r="B338" i="6" a="1"/>
  <c r="B338" i="6" s="1"/>
  <c r="U337" i="6"/>
  <c r="H337" i="6"/>
  <c r="H336" i="6" s="1"/>
  <c r="B337" i="6" a="1"/>
  <c r="B337" i="6" s="1"/>
  <c r="T336" i="6"/>
  <c r="T335" i="6" s="1"/>
  <c r="S336" i="6"/>
  <c r="R336" i="6"/>
  <c r="Q336" i="6"/>
  <c r="Q335" i="6" s="1"/>
  <c r="P336" i="6"/>
  <c r="P335" i="6" s="1"/>
  <c r="O336" i="6"/>
  <c r="N336" i="6"/>
  <c r="M336" i="6"/>
  <c r="M335" i="6" s="1"/>
  <c r="L336" i="6"/>
  <c r="L335" i="6" s="1"/>
  <c r="K336" i="6"/>
  <c r="J336" i="6"/>
  <c r="I336" i="6"/>
  <c r="I335" i="6" s="1"/>
  <c r="U335" i="6" s="1"/>
  <c r="B336" i="6" a="1"/>
  <c r="B336" i="6"/>
  <c r="R335" i="6"/>
  <c r="N335" i="6"/>
  <c r="J335" i="6"/>
  <c r="B335" i="6" a="1"/>
  <c r="B335" i="6"/>
  <c r="U334" i="6"/>
  <c r="H334" i="6"/>
  <c r="V334" i="6" s="1"/>
  <c r="B334" i="6" a="1"/>
  <c r="B334" i="6" s="1"/>
  <c r="T333" i="6"/>
  <c r="S333" i="6"/>
  <c r="R333" i="6"/>
  <c r="Q333" i="6"/>
  <c r="P333" i="6"/>
  <c r="O333" i="6"/>
  <c r="N333" i="6"/>
  <c r="M333" i="6"/>
  <c r="L333" i="6"/>
  <c r="K333" i="6"/>
  <c r="J333" i="6"/>
  <c r="I333" i="6"/>
  <c r="U333" i="6" s="1"/>
  <c r="H333" i="6"/>
  <c r="V333" i="6" s="1"/>
  <c r="B333" i="6" a="1"/>
  <c r="B333" i="6" s="1"/>
  <c r="U332" i="6"/>
  <c r="V332" i="6" s="1"/>
  <c r="H332" i="6"/>
  <c r="H331" i="6" s="1"/>
  <c r="B332" i="6" a="1"/>
  <c r="B332" i="6"/>
  <c r="T331" i="6"/>
  <c r="S331" i="6"/>
  <c r="R331" i="6"/>
  <c r="R324" i="6" s="1"/>
  <c r="Q331" i="6"/>
  <c r="P331" i="6"/>
  <c r="O331" i="6"/>
  <c r="N331" i="6"/>
  <c r="N324" i="6" s="1"/>
  <c r="M331" i="6"/>
  <c r="L331" i="6"/>
  <c r="K331" i="6"/>
  <c r="J331" i="6"/>
  <c r="J324" i="6" s="1"/>
  <c r="I331" i="6"/>
  <c r="U331" i="6" s="1"/>
  <c r="B331" i="6" a="1"/>
  <c r="B331" i="6"/>
  <c r="U330" i="6"/>
  <c r="H330" i="6"/>
  <c r="V330" i="6" s="1"/>
  <c r="B330" i="6" a="1"/>
  <c r="B330" i="6" s="1"/>
  <c r="U329" i="6"/>
  <c r="H329" i="6"/>
  <c r="H328" i="6" s="1"/>
  <c r="V328" i="6" s="1"/>
  <c r="B329" i="6" a="1"/>
  <c r="B329" i="6" s="1"/>
  <c r="T328" i="6"/>
  <c r="S328" i="6"/>
  <c r="R328" i="6"/>
  <c r="Q328" i="6"/>
  <c r="P328" i="6"/>
  <c r="O328" i="6"/>
  <c r="N328" i="6"/>
  <c r="M328" i="6"/>
  <c r="L328" i="6"/>
  <c r="K328" i="6"/>
  <c r="J328" i="6"/>
  <c r="I328" i="6"/>
  <c r="U328" i="6" s="1"/>
  <c r="B328" i="6" a="1"/>
  <c r="B328" i="6"/>
  <c r="V327" i="6"/>
  <c r="U327" i="6"/>
  <c r="H327" i="6"/>
  <c r="B327" i="6" a="1"/>
  <c r="B327" i="6"/>
  <c r="U326" i="6"/>
  <c r="H326" i="6"/>
  <c r="V326" i="6" s="1"/>
  <c r="B326" i="6" a="1"/>
  <c r="B326" i="6" s="1"/>
  <c r="T325" i="6"/>
  <c r="T324" i="6" s="1"/>
  <c r="S325" i="6"/>
  <c r="S324" i="6" s="1"/>
  <c r="R325" i="6"/>
  <c r="Q325" i="6"/>
  <c r="P325" i="6"/>
  <c r="P324" i="6" s="1"/>
  <c r="O325" i="6"/>
  <c r="O324" i="6" s="1"/>
  <c r="N325" i="6"/>
  <c r="M325" i="6"/>
  <c r="L325" i="6"/>
  <c r="L324" i="6" s="1"/>
  <c r="K325" i="6"/>
  <c r="K324" i="6" s="1"/>
  <c r="J325" i="6"/>
  <c r="I325" i="6"/>
  <c r="U325" i="6" s="1"/>
  <c r="H325" i="6"/>
  <c r="H324" i="6" s="1"/>
  <c r="B325" i="6" a="1"/>
  <c r="B325" i="6" s="1"/>
  <c r="Q324" i="6"/>
  <c r="M324" i="6"/>
  <c r="I324" i="6"/>
  <c r="U324" i="6" s="1"/>
  <c r="B324" i="6" a="1"/>
  <c r="B324" i="6"/>
  <c r="V323" i="6"/>
  <c r="U323" i="6"/>
  <c r="H323" i="6"/>
  <c r="B323" i="6" a="1"/>
  <c r="B323" i="6"/>
  <c r="T322" i="6"/>
  <c r="S322" i="6"/>
  <c r="R322" i="6"/>
  <c r="Q322" i="6"/>
  <c r="P322" i="6"/>
  <c r="O322" i="6"/>
  <c r="N322" i="6"/>
  <c r="M322" i="6"/>
  <c r="L322" i="6"/>
  <c r="K322" i="6"/>
  <c r="J322" i="6"/>
  <c r="I322" i="6"/>
  <c r="U322" i="6" s="1"/>
  <c r="H322" i="6"/>
  <c r="V322" i="6" s="1"/>
  <c r="B322" i="6" a="1"/>
  <c r="B322" i="6" s="1"/>
  <c r="U321" i="6"/>
  <c r="H321" i="6"/>
  <c r="H320" i="6" s="1"/>
  <c r="B321" i="6" a="1"/>
  <c r="B321" i="6" s="1"/>
  <c r="T320" i="6"/>
  <c r="S320" i="6"/>
  <c r="R320" i="6"/>
  <c r="Q320" i="6"/>
  <c r="P320" i="6"/>
  <c r="O320" i="6"/>
  <c r="N320" i="6"/>
  <c r="M320" i="6"/>
  <c r="L320" i="6"/>
  <c r="K320" i="6"/>
  <c r="J320" i="6"/>
  <c r="I320" i="6"/>
  <c r="U320" i="6" s="1"/>
  <c r="B320" i="6" a="1"/>
  <c r="B320" i="6"/>
  <c r="V319" i="6"/>
  <c r="U319" i="6"/>
  <c r="H319" i="6"/>
  <c r="B319" i="6" a="1"/>
  <c r="B319" i="6"/>
  <c r="U318" i="6"/>
  <c r="H318" i="6"/>
  <c r="V318" i="6" s="1"/>
  <c r="B318" i="6" a="1"/>
  <c r="B318" i="6" s="1"/>
  <c r="U317" i="6"/>
  <c r="H317" i="6"/>
  <c r="V317" i="6" s="1"/>
  <c r="B317" i="6" a="1"/>
  <c r="B317" i="6" s="1"/>
  <c r="U316" i="6"/>
  <c r="V316" i="6" s="1"/>
  <c r="H316" i="6"/>
  <c r="H315" i="6" s="1"/>
  <c r="B316" i="6" a="1"/>
  <c r="B316" i="6"/>
  <c r="T315" i="6"/>
  <c r="S315" i="6"/>
  <c r="R315" i="6"/>
  <c r="R314" i="6" s="1"/>
  <c r="R299" i="6" s="1"/>
  <c r="Q315" i="6"/>
  <c r="Q314" i="6" s="1"/>
  <c r="P315" i="6"/>
  <c r="O315" i="6"/>
  <c r="N315" i="6"/>
  <c r="N314" i="6" s="1"/>
  <c r="N299" i="6" s="1"/>
  <c r="M315" i="6"/>
  <c r="M314" i="6" s="1"/>
  <c r="L315" i="6"/>
  <c r="K315" i="6"/>
  <c r="J315" i="6"/>
  <c r="J314" i="6" s="1"/>
  <c r="J299" i="6" s="1"/>
  <c r="I315" i="6"/>
  <c r="U315" i="6" s="1"/>
  <c r="B315" i="6" a="1"/>
  <c r="B315" i="6"/>
  <c r="T314" i="6"/>
  <c r="S314" i="6"/>
  <c r="P314" i="6"/>
  <c r="O314" i="6"/>
  <c r="L314" i="6"/>
  <c r="K314" i="6"/>
  <c r="B314" i="6" a="1"/>
  <c r="B314" i="6" s="1"/>
  <c r="U313" i="6"/>
  <c r="H313" i="6"/>
  <c r="H312" i="6" s="1"/>
  <c r="V312" i="6" s="1"/>
  <c r="B313" i="6" a="1"/>
  <c r="B313" i="6" s="1"/>
  <c r="T312" i="6"/>
  <c r="S312" i="6"/>
  <c r="R312" i="6"/>
  <c r="Q312" i="6"/>
  <c r="P312" i="6"/>
  <c r="O312" i="6"/>
  <c r="N312" i="6"/>
  <c r="M312" i="6"/>
  <c r="L312" i="6"/>
  <c r="K312" i="6"/>
  <c r="J312" i="6"/>
  <c r="I312" i="6"/>
  <c r="U312" i="6" s="1"/>
  <c r="B312" i="6" a="1"/>
  <c r="B312" i="6"/>
  <c r="V311" i="6"/>
  <c r="U311" i="6"/>
  <c r="H311" i="6"/>
  <c r="B311" i="6" a="1"/>
  <c r="B311" i="6"/>
  <c r="T310" i="6"/>
  <c r="S310" i="6"/>
  <c r="R310" i="6"/>
  <c r="Q310" i="6"/>
  <c r="P310" i="6"/>
  <c r="O310" i="6"/>
  <c r="N310" i="6"/>
  <c r="M310" i="6"/>
  <c r="L310" i="6"/>
  <c r="K310" i="6"/>
  <c r="J310" i="6"/>
  <c r="I310" i="6"/>
  <c r="U310" i="6" s="1"/>
  <c r="H310" i="6"/>
  <c r="B310" i="6" a="1"/>
  <c r="B310" i="6" s="1"/>
  <c r="U309" i="6"/>
  <c r="H309" i="6"/>
  <c r="H308" i="6" s="1"/>
  <c r="V308" i="6" s="1"/>
  <c r="B309" i="6" a="1"/>
  <c r="B309" i="6" s="1"/>
  <c r="T308" i="6"/>
  <c r="S308" i="6"/>
  <c r="R308" i="6"/>
  <c r="Q308" i="6"/>
  <c r="P308" i="6"/>
  <c r="O308" i="6"/>
  <c r="N308" i="6"/>
  <c r="M308" i="6"/>
  <c r="L308" i="6"/>
  <c r="K308" i="6"/>
  <c r="J308" i="6"/>
  <c r="I308" i="6"/>
  <c r="U308" i="6" s="1"/>
  <c r="B308" i="6" a="1"/>
  <c r="B308" i="6"/>
  <c r="V307" i="6"/>
  <c r="U307" i="6"/>
  <c r="H307" i="6"/>
  <c r="B307" i="6" a="1"/>
  <c r="B307" i="6"/>
  <c r="U306" i="6"/>
  <c r="H306" i="6"/>
  <c r="V306" i="6" s="1"/>
  <c r="B306" i="6" a="1"/>
  <c r="B306" i="6" s="1"/>
  <c r="T305" i="6"/>
  <c r="S305" i="6"/>
  <c r="R305" i="6"/>
  <c r="Q305" i="6"/>
  <c r="P305" i="6"/>
  <c r="O305" i="6"/>
  <c r="N305" i="6"/>
  <c r="M305" i="6"/>
  <c r="L305" i="6"/>
  <c r="K305" i="6"/>
  <c r="J305" i="6"/>
  <c r="I305" i="6"/>
  <c r="U305" i="6" s="1"/>
  <c r="H305" i="6"/>
  <c r="V305" i="6" s="1"/>
  <c r="B305" i="6" a="1"/>
  <c r="B305" i="6" s="1"/>
  <c r="U304" i="6"/>
  <c r="V304" i="6" s="1"/>
  <c r="H304" i="6"/>
  <c r="B304" i="6" a="1"/>
  <c r="B304" i="6"/>
  <c r="V303" i="6"/>
  <c r="U303" i="6"/>
  <c r="H303" i="6"/>
  <c r="B303" i="6" a="1"/>
  <c r="B303" i="6"/>
  <c r="U302" i="6"/>
  <c r="H302" i="6"/>
  <c r="V302" i="6" s="1"/>
  <c r="B302" i="6" a="1"/>
  <c r="B302" i="6" s="1"/>
  <c r="T301" i="6"/>
  <c r="T300" i="6" s="1"/>
  <c r="S301" i="6"/>
  <c r="S300" i="6" s="1"/>
  <c r="R301" i="6"/>
  <c r="Q301" i="6"/>
  <c r="P301" i="6"/>
  <c r="P300" i="6" s="1"/>
  <c r="O301" i="6"/>
  <c r="O300" i="6" s="1"/>
  <c r="N301" i="6"/>
  <c r="M301" i="6"/>
  <c r="L301" i="6"/>
  <c r="L300" i="6" s="1"/>
  <c r="K301" i="6"/>
  <c r="K300" i="6" s="1"/>
  <c r="J301" i="6"/>
  <c r="I301" i="6"/>
  <c r="U301" i="6" s="1"/>
  <c r="H301" i="6"/>
  <c r="B301" i="6" a="1"/>
  <c r="B301" i="6" s="1"/>
  <c r="R300" i="6"/>
  <c r="Q300" i="6"/>
  <c r="N300" i="6"/>
  <c r="M300" i="6"/>
  <c r="J300" i="6"/>
  <c r="I300" i="6"/>
  <c r="B300" i="6" a="1"/>
  <c r="B300" i="6"/>
  <c r="B299" i="6" a="1"/>
  <c r="B299" i="6"/>
  <c r="B298" i="6" a="1"/>
  <c r="B298" i="6" s="1"/>
  <c r="B297" i="6" a="1"/>
  <c r="B297" i="6" s="1"/>
  <c r="U296" i="6"/>
  <c r="V296" i="6" s="1"/>
  <c r="H296" i="6"/>
  <c r="H295" i="6" s="1"/>
  <c r="V295" i="6" s="1"/>
  <c r="B296" i="6" a="1"/>
  <c r="B296" i="6"/>
  <c r="T295" i="6"/>
  <c r="S295" i="6"/>
  <c r="R295" i="6"/>
  <c r="Q295" i="6"/>
  <c r="P295" i="6"/>
  <c r="O295" i="6"/>
  <c r="N295" i="6"/>
  <c r="M295" i="6"/>
  <c r="L295" i="6"/>
  <c r="K295" i="6"/>
  <c r="J295" i="6"/>
  <c r="I295" i="6"/>
  <c r="U295" i="6" s="1"/>
  <c r="B295" i="6" a="1"/>
  <c r="B295" i="6"/>
  <c r="U294" i="6"/>
  <c r="H294" i="6"/>
  <c r="V294" i="6" s="1"/>
  <c r="B294" i="6" a="1"/>
  <c r="B294" i="6" s="1"/>
  <c r="U293" i="6"/>
  <c r="H293" i="6"/>
  <c r="H292" i="6" s="1"/>
  <c r="B293" i="6" a="1"/>
  <c r="B293" i="6" s="1"/>
  <c r="T292" i="6"/>
  <c r="S292" i="6"/>
  <c r="R292" i="6"/>
  <c r="Q292" i="6"/>
  <c r="P292" i="6"/>
  <c r="O292" i="6"/>
  <c r="N292" i="6"/>
  <c r="M292" i="6"/>
  <c r="L292" i="6"/>
  <c r="K292" i="6"/>
  <c r="J292" i="6"/>
  <c r="I292" i="6"/>
  <c r="U292" i="6" s="1"/>
  <c r="B292" i="6" a="1"/>
  <c r="B292" i="6"/>
  <c r="V291" i="6"/>
  <c r="U291" i="6"/>
  <c r="H291" i="6"/>
  <c r="B291" i="6" a="1"/>
  <c r="B291" i="6"/>
  <c r="T290" i="6"/>
  <c r="S290" i="6"/>
  <c r="R290" i="6"/>
  <c r="Q290" i="6"/>
  <c r="P290" i="6"/>
  <c r="O290" i="6"/>
  <c r="N290" i="6"/>
  <c r="M290" i="6"/>
  <c r="L290" i="6"/>
  <c r="K290" i="6"/>
  <c r="J290" i="6"/>
  <c r="I290" i="6"/>
  <c r="U290" i="6" s="1"/>
  <c r="H290" i="6"/>
  <c r="B290" i="6" a="1"/>
  <c r="B290" i="6" s="1"/>
  <c r="U289" i="6"/>
  <c r="H289" i="6"/>
  <c r="V289" i="6" s="1"/>
  <c r="B289" i="6" a="1"/>
  <c r="B289" i="6" s="1"/>
  <c r="U288" i="6"/>
  <c r="V288" i="6" s="1"/>
  <c r="H288" i="6"/>
  <c r="H287" i="6" s="1"/>
  <c r="B288" i="6" a="1"/>
  <c r="B288" i="6"/>
  <c r="T287" i="6"/>
  <c r="S287" i="6"/>
  <c r="R287" i="6"/>
  <c r="R286" i="6" s="1"/>
  <c r="Q287" i="6"/>
  <c r="Q286" i="6" s="1"/>
  <c r="P287" i="6"/>
  <c r="O287" i="6"/>
  <c r="N287" i="6"/>
  <c r="N286" i="6" s="1"/>
  <c r="M287" i="6"/>
  <c r="M286" i="6" s="1"/>
  <c r="L287" i="6"/>
  <c r="K287" i="6"/>
  <c r="J287" i="6"/>
  <c r="J286" i="6" s="1"/>
  <c r="I287" i="6"/>
  <c r="U287" i="6" s="1"/>
  <c r="B287" i="6" a="1"/>
  <c r="B287" i="6"/>
  <c r="T286" i="6"/>
  <c r="S286" i="6"/>
  <c r="P286" i="6"/>
  <c r="O286" i="6"/>
  <c r="L286" i="6"/>
  <c r="K286" i="6"/>
  <c r="B286" i="6" a="1"/>
  <c r="B286" i="6" s="1"/>
  <c r="U285" i="6"/>
  <c r="H285" i="6"/>
  <c r="H284" i="6" s="1"/>
  <c r="V284" i="6" s="1"/>
  <c r="B285" i="6" a="1"/>
  <c r="B285" i="6" s="1"/>
  <c r="T284" i="6"/>
  <c r="S284" i="6"/>
  <c r="R284" i="6"/>
  <c r="Q284" i="6"/>
  <c r="P284" i="6"/>
  <c r="O284" i="6"/>
  <c r="N284" i="6"/>
  <c r="M284" i="6"/>
  <c r="L284" i="6"/>
  <c r="K284" i="6"/>
  <c r="J284" i="6"/>
  <c r="I284" i="6"/>
  <c r="U284" i="6" s="1"/>
  <c r="B284" i="6" a="1"/>
  <c r="B284" i="6"/>
  <c r="V283" i="6"/>
  <c r="U283" i="6"/>
  <c r="H283" i="6"/>
  <c r="B283" i="6" a="1"/>
  <c r="B283" i="6"/>
  <c r="T282" i="6"/>
  <c r="S282" i="6"/>
  <c r="R282" i="6"/>
  <c r="Q282" i="6"/>
  <c r="P282" i="6"/>
  <c r="O282" i="6"/>
  <c r="N282" i="6"/>
  <c r="M282" i="6"/>
  <c r="L282" i="6"/>
  <c r="K282" i="6"/>
  <c r="J282" i="6"/>
  <c r="I282" i="6"/>
  <c r="U282" i="6" s="1"/>
  <c r="H282" i="6"/>
  <c r="B282" i="6" a="1"/>
  <c r="B282" i="6" s="1"/>
  <c r="U281" i="6"/>
  <c r="H281" i="6"/>
  <c r="V281" i="6" s="1"/>
  <c r="B281" i="6" a="1"/>
  <c r="B281" i="6" s="1"/>
  <c r="U280" i="6"/>
  <c r="V280" i="6" s="1"/>
  <c r="H280" i="6"/>
  <c r="H279" i="6" s="1"/>
  <c r="V279" i="6" s="1"/>
  <c r="B280" i="6" a="1"/>
  <c r="B280" i="6"/>
  <c r="T279" i="6"/>
  <c r="S279" i="6"/>
  <c r="R279" i="6"/>
  <c r="Q279" i="6"/>
  <c r="P279" i="6"/>
  <c r="O279" i="6"/>
  <c r="N279" i="6"/>
  <c r="M279" i="6"/>
  <c r="L279" i="6"/>
  <c r="K279" i="6"/>
  <c r="J279" i="6"/>
  <c r="I279" i="6"/>
  <c r="U279" i="6" s="1"/>
  <c r="B279" i="6" a="1"/>
  <c r="B279" i="6"/>
  <c r="U278" i="6"/>
  <c r="H278" i="6"/>
  <c r="V278" i="6" s="1"/>
  <c r="B278" i="6" a="1"/>
  <c r="B278" i="6" s="1"/>
  <c r="T277" i="6"/>
  <c r="S277" i="6"/>
  <c r="R277" i="6"/>
  <c r="Q277" i="6"/>
  <c r="P277" i="6"/>
  <c r="O277" i="6"/>
  <c r="N277" i="6"/>
  <c r="M277" i="6"/>
  <c r="L277" i="6"/>
  <c r="K277" i="6"/>
  <c r="J277" i="6"/>
  <c r="I277" i="6"/>
  <c r="U277" i="6" s="1"/>
  <c r="H277" i="6"/>
  <c r="B277" i="6" a="1"/>
  <c r="B277" i="6" s="1"/>
  <c r="U276" i="6"/>
  <c r="V276" i="6" s="1"/>
  <c r="H276" i="6"/>
  <c r="B276" i="6" a="1"/>
  <c r="B276" i="6"/>
  <c r="V275" i="6"/>
  <c r="U275" i="6"/>
  <c r="H275" i="6"/>
  <c r="B275" i="6" a="1"/>
  <c r="B275" i="6"/>
  <c r="U274" i="6"/>
  <c r="H274" i="6"/>
  <c r="V274" i="6" s="1"/>
  <c r="B274" i="6" a="1"/>
  <c r="B274" i="6" s="1"/>
  <c r="T273" i="6"/>
  <c r="T272" i="6" s="1"/>
  <c r="S273" i="6"/>
  <c r="S272" i="6" s="1"/>
  <c r="R273" i="6"/>
  <c r="Q273" i="6"/>
  <c r="P273" i="6"/>
  <c r="P272" i="6" s="1"/>
  <c r="O273" i="6"/>
  <c r="O272" i="6" s="1"/>
  <c r="N273" i="6"/>
  <c r="M273" i="6"/>
  <c r="L273" i="6"/>
  <c r="L272" i="6" s="1"/>
  <c r="K273" i="6"/>
  <c r="K272" i="6" s="1"/>
  <c r="J273" i="6"/>
  <c r="I273" i="6"/>
  <c r="U273" i="6" s="1"/>
  <c r="H273" i="6"/>
  <c r="B273" i="6" a="1"/>
  <c r="B273" i="6" s="1"/>
  <c r="R272" i="6"/>
  <c r="Q272" i="6"/>
  <c r="N272" i="6"/>
  <c r="M272" i="6"/>
  <c r="J272" i="6"/>
  <c r="I272" i="6"/>
  <c r="B272" i="6" a="1"/>
  <c r="B272" i="6"/>
  <c r="V271" i="6"/>
  <c r="U271" i="6"/>
  <c r="H271" i="6"/>
  <c r="B271" i="6" a="1"/>
  <c r="B271" i="6"/>
  <c r="T270" i="6"/>
  <c r="S270" i="6"/>
  <c r="R270" i="6"/>
  <c r="Q270" i="6"/>
  <c r="P270" i="6"/>
  <c r="O270" i="6"/>
  <c r="N270" i="6"/>
  <c r="M270" i="6"/>
  <c r="L270" i="6"/>
  <c r="K270" i="6"/>
  <c r="J270" i="6"/>
  <c r="I270" i="6"/>
  <c r="U270" i="6" s="1"/>
  <c r="H270" i="6"/>
  <c r="B270" i="6" a="1"/>
  <c r="B270" i="6" s="1"/>
  <c r="U269" i="6"/>
  <c r="H269" i="6"/>
  <c r="H268" i="6" s="1"/>
  <c r="V268" i="6" s="1"/>
  <c r="B269" i="6" a="1"/>
  <c r="B269" i="6" s="1"/>
  <c r="T268" i="6"/>
  <c r="S268" i="6"/>
  <c r="R268" i="6"/>
  <c r="Q268" i="6"/>
  <c r="P268" i="6"/>
  <c r="O268" i="6"/>
  <c r="N268" i="6"/>
  <c r="M268" i="6"/>
  <c r="L268" i="6"/>
  <c r="K268" i="6"/>
  <c r="J268" i="6"/>
  <c r="I268" i="6"/>
  <c r="U268" i="6" s="1"/>
  <c r="B268" i="6" a="1"/>
  <c r="B268" i="6"/>
  <c r="V267" i="6"/>
  <c r="U267" i="6"/>
  <c r="H267" i="6"/>
  <c r="B267" i="6" a="1"/>
  <c r="B267" i="6"/>
  <c r="U266" i="6"/>
  <c r="H266" i="6"/>
  <c r="V266" i="6" s="1"/>
  <c r="B266" i="6" a="1"/>
  <c r="B266" i="6" s="1"/>
  <c r="T265" i="6"/>
  <c r="S265" i="6"/>
  <c r="R265" i="6"/>
  <c r="Q265" i="6"/>
  <c r="P265" i="6"/>
  <c r="O265" i="6"/>
  <c r="N265" i="6"/>
  <c r="M265" i="6"/>
  <c r="L265" i="6"/>
  <c r="K265" i="6"/>
  <c r="J265" i="6"/>
  <c r="I265" i="6"/>
  <c r="U265" i="6" s="1"/>
  <c r="H265" i="6"/>
  <c r="B265" i="6" a="1"/>
  <c r="B265" i="6" s="1"/>
  <c r="U264" i="6"/>
  <c r="V264" i="6" s="1"/>
  <c r="H264" i="6"/>
  <c r="B264" i="6" a="1"/>
  <c r="B264" i="6"/>
  <c r="V263" i="6"/>
  <c r="U263" i="6"/>
  <c r="H263" i="6"/>
  <c r="B263" i="6" a="1"/>
  <c r="B263" i="6"/>
  <c r="U262" i="6"/>
  <c r="H262" i="6"/>
  <c r="V262" i="6" s="1"/>
  <c r="B262" i="6" a="1"/>
  <c r="B262" i="6" s="1"/>
  <c r="T261" i="6"/>
  <c r="S261" i="6"/>
  <c r="S260" i="6" s="1"/>
  <c r="R261" i="6"/>
  <c r="Q261" i="6"/>
  <c r="P261" i="6"/>
  <c r="O261" i="6"/>
  <c r="O260" i="6" s="1"/>
  <c r="O259" i="6" s="1"/>
  <c r="O258" i="6" s="1"/>
  <c r="O257" i="6" s="1"/>
  <c r="N261" i="6"/>
  <c r="M261" i="6"/>
  <c r="L261" i="6"/>
  <c r="K261" i="6"/>
  <c r="K260" i="6" s="1"/>
  <c r="K259" i="6" s="1"/>
  <c r="K258" i="6" s="1"/>
  <c r="K257" i="6" s="1"/>
  <c r="J261" i="6"/>
  <c r="I261" i="6"/>
  <c r="U261" i="6" s="1"/>
  <c r="B261" i="6" a="1"/>
  <c r="B261" i="6" s="1"/>
  <c r="R260" i="6"/>
  <c r="R259" i="6" s="1"/>
  <c r="R258" i="6" s="1"/>
  <c r="R257" i="6" s="1"/>
  <c r="Q260" i="6"/>
  <c r="Q259" i="6" s="1"/>
  <c r="Q258" i="6" s="1"/>
  <c r="Q257" i="6" s="1"/>
  <c r="N260" i="6"/>
  <c r="M260" i="6"/>
  <c r="M259" i="6" s="1"/>
  <c r="M258" i="6" s="1"/>
  <c r="J260" i="6"/>
  <c r="J259" i="6" s="1"/>
  <c r="J258" i="6" s="1"/>
  <c r="J257" i="6" s="1"/>
  <c r="I260" i="6"/>
  <c r="B260" i="6" a="1"/>
  <c r="B260" i="6"/>
  <c r="S259" i="6"/>
  <c r="S258" i="6" s="1"/>
  <c r="S257" i="6" s="1"/>
  <c r="N259" i="6"/>
  <c r="N258" i="6" s="1"/>
  <c r="N257" i="6" s="1"/>
  <c r="B259" i="6" a="1"/>
  <c r="B259" i="6"/>
  <c r="B258" i="6" a="1"/>
  <c r="B258" i="6" s="1"/>
  <c r="M257" i="6"/>
  <c r="B257" i="6" a="1"/>
  <c r="B257" i="6" s="1"/>
  <c r="U256" i="6"/>
  <c r="V256" i="6" s="1"/>
  <c r="H256" i="6"/>
  <c r="B256" i="6" a="1"/>
  <c r="B256" i="6"/>
  <c r="V255" i="6"/>
  <c r="U255" i="6"/>
  <c r="H255" i="6"/>
  <c r="B255" i="6" a="1"/>
  <c r="B255" i="6" s="1"/>
  <c r="U254" i="6"/>
  <c r="H254" i="6"/>
  <c r="V254" i="6" s="1"/>
  <c r="B254" i="6" a="1"/>
  <c r="B254" i="6" s="1"/>
  <c r="U253" i="6"/>
  <c r="H253" i="6"/>
  <c r="V253" i="6" s="1"/>
  <c r="B253" i="6" a="1"/>
  <c r="B253" i="6" s="1"/>
  <c r="V252" i="6"/>
  <c r="U252" i="6"/>
  <c r="H252" i="6"/>
  <c r="B252" i="6" a="1"/>
  <c r="B252" i="6"/>
  <c r="V251" i="6"/>
  <c r="U251" i="6"/>
  <c r="H251" i="6"/>
  <c r="B251" i="6" a="1"/>
  <c r="B251" i="6" s="1"/>
  <c r="U250" i="6"/>
  <c r="H250" i="6"/>
  <c r="V250" i="6" s="1"/>
  <c r="B250" i="6" a="1"/>
  <c r="B250" i="6" s="1"/>
  <c r="U249" i="6"/>
  <c r="H249" i="6"/>
  <c r="V249" i="6" s="1"/>
  <c r="B249" i="6" a="1"/>
  <c r="B249" i="6" s="1"/>
  <c r="V248" i="6"/>
  <c r="U248" i="6"/>
  <c r="H248" i="6"/>
  <c r="B248" i="6" a="1"/>
  <c r="B248" i="6"/>
  <c r="V247" i="6"/>
  <c r="U247" i="6"/>
  <c r="H247" i="6"/>
  <c r="B247" i="6" a="1"/>
  <c r="B247" i="6" s="1"/>
  <c r="U246" i="6"/>
  <c r="H246" i="6"/>
  <c r="V246" i="6" s="1"/>
  <c r="B246" i="6" a="1"/>
  <c r="B246" i="6" s="1"/>
  <c r="U245" i="6"/>
  <c r="H245" i="6"/>
  <c r="B245" i="6" a="1"/>
  <c r="B245" i="6" s="1"/>
  <c r="T244" i="6"/>
  <c r="S244" i="6"/>
  <c r="R244" i="6"/>
  <c r="R240" i="6" s="1"/>
  <c r="Q244" i="6"/>
  <c r="P244" i="6"/>
  <c r="O244" i="6"/>
  <c r="N244" i="6"/>
  <c r="M244" i="6"/>
  <c r="L244" i="6"/>
  <c r="K244" i="6"/>
  <c r="J244" i="6"/>
  <c r="J240" i="6" s="1"/>
  <c r="I244" i="6"/>
  <c r="U244" i="6" s="1"/>
  <c r="B244" i="6" a="1"/>
  <c r="B244" i="6"/>
  <c r="V243" i="6"/>
  <c r="U243" i="6"/>
  <c r="H243" i="6"/>
  <c r="B243" i="6" a="1"/>
  <c r="B243" i="6" s="1"/>
  <c r="U242" i="6"/>
  <c r="H242" i="6"/>
  <c r="B242" i="6" a="1"/>
  <c r="B242" i="6" s="1"/>
  <c r="T241" i="6"/>
  <c r="T240" i="6" s="1"/>
  <c r="S241" i="6"/>
  <c r="S240" i="6" s="1"/>
  <c r="R241" i="6"/>
  <c r="Q241" i="6"/>
  <c r="P241" i="6"/>
  <c r="P240" i="6" s="1"/>
  <c r="O241" i="6"/>
  <c r="O240" i="6" s="1"/>
  <c r="N241" i="6"/>
  <c r="M241" i="6"/>
  <c r="L241" i="6"/>
  <c r="L240" i="6" s="1"/>
  <c r="K241" i="6"/>
  <c r="K240" i="6" s="1"/>
  <c r="J241" i="6"/>
  <c r="I241" i="6"/>
  <c r="U241" i="6" s="1"/>
  <c r="B241" i="6" a="1"/>
  <c r="B241" i="6" s="1"/>
  <c r="Q240" i="6"/>
  <c r="N240" i="6"/>
  <c r="M240" i="6"/>
  <c r="I240" i="6"/>
  <c r="B240" i="6" a="1"/>
  <c r="B240" i="6"/>
  <c r="V239" i="6"/>
  <c r="U239" i="6"/>
  <c r="H239" i="6"/>
  <c r="B239" i="6" a="1"/>
  <c r="B239" i="6" s="1"/>
  <c r="T238" i="6"/>
  <c r="S238" i="6"/>
  <c r="S226" i="6" s="1"/>
  <c r="R238" i="6"/>
  <c r="Q238" i="6"/>
  <c r="P238" i="6"/>
  <c r="O238" i="6"/>
  <c r="N238" i="6"/>
  <c r="M238" i="6"/>
  <c r="L238" i="6"/>
  <c r="K238" i="6"/>
  <c r="J238" i="6"/>
  <c r="I238" i="6"/>
  <c r="H238" i="6"/>
  <c r="B238" i="6" a="1"/>
  <c r="B238" i="6" s="1"/>
  <c r="U237" i="6"/>
  <c r="H237" i="6"/>
  <c r="B237" i="6" a="1"/>
  <c r="B237" i="6" s="1"/>
  <c r="V236" i="6"/>
  <c r="U236" i="6"/>
  <c r="H236" i="6"/>
  <c r="B236" i="6" a="1"/>
  <c r="B236" i="6"/>
  <c r="V235" i="6"/>
  <c r="U235" i="6"/>
  <c r="H235" i="6"/>
  <c r="B235" i="6" a="1"/>
  <c r="B235" i="6" s="1"/>
  <c r="U234" i="6"/>
  <c r="H234" i="6"/>
  <c r="V234" i="6" s="1"/>
  <c r="B234" i="6" a="1"/>
  <c r="B234" i="6" s="1"/>
  <c r="U233" i="6"/>
  <c r="H233" i="6"/>
  <c r="B233" i="6" a="1"/>
  <c r="B233" i="6" s="1"/>
  <c r="V232" i="6"/>
  <c r="U232" i="6"/>
  <c r="H232" i="6"/>
  <c r="B232" i="6" a="1"/>
  <c r="B232" i="6"/>
  <c r="U231" i="6"/>
  <c r="H231" i="6"/>
  <c r="V231" i="6" s="1"/>
  <c r="B231" i="6" a="1"/>
  <c r="B231" i="6" s="1"/>
  <c r="U230" i="6"/>
  <c r="H230" i="6"/>
  <c r="V230" i="6" s="1"/>
  <c r="B230" i="6" a="1"/>
  <c r="B230" i="6" s="1"/>
  <c r="U229" i="6"/>
  <c r="H229" i="6"/>
  <c r="V229" i="6" s="1"/>
  <c r="B229" i="6" a="1"/>
  <c r="B229" i="6"/>
  <c r="U228" i="6"/>
  <c r="V228" i="6" s="1"/>
  <c r="H228" i="6"/>
  <c r="B228" i="6" a="1"/>
  <c r="B228" i="6" s="1"/>
  <c r="T227" i="6"/>
  <c r="T226" i="6" s="1"/>
  <c r="S227" i="6"/>
  <c r="R227" i="6"/>
  <c r="R226" i="6" s="1"/>
  <c r="Q227" i="6"/>
  <c r="P227" i="6"/>
  <c r="P226" i="6" s="1"/>
  <c r="O227" i="6"/>
  <c r="N227" i="6"/>
  <c r="N226" i="6" s="1"/>
  <c r="M227" i="6"/>
  <c r="L227" i="6"/>
  <c r="L226" i="6" s="1"/>
  <c r="K227" i="6"/>
  <c r="J227" i="6"/>
  <c r="J226" i="6" s="1"/>
  <c r="I227" i="6"/>
  <c r="B227" i="6" a="1"/>
  <c r="B227" i="6" s="1"/>
  <c r="Q226" i="6"/>
  <c r="O226" i="6"/>
  <c r="M226" i="6"/>
  <c r="K226" i="6"/>
  <c r="U226" i="6" s="1"/>
  <c r="I226" i="6"/>
  <c r="B226" i="6" a="1"/>
  <c r="B226" i="6" s="1"/>
  <c r="U225" i="6"/>
  <c r="V225" i="6" s="1"/>
  <c r="H225" i="6"/>
  <c r="H223" i="6" s="1"/>
  <c r="B225" i="6" a="1"/>
  <c r="B225" i="6"/>
  <c r="V224" i="6"/>
  <c r="U224" i="6"/>
  <c r="H224" i="6"/>
  <c r="B224" i="6" a="1"/>
  <c r="B224" i="6"/>
  <c r="T223" i="6"/>
  <c r="S223" i="6"/>
  <c r="R223" i="6"/>
  <c r="Q223" i="6"/>
  <c r="P223" i="6"/>
  <c r="O223" i="6"/>
  <c r="O220" i="6" s="1"/>
  <c r="N223" i="6"/>
  <c r="M223" i="6"/>
  <c r="L223" i="6"/>
  <c r="K223" i="6"/>
  <c r="K220" i="6" s="1"/>
  <c r="J223" i="6"/>
  <c r="I223" i="6"/>
  <c r="B223" i="6" a="1"/>
  <c r="B223" i="6"/>
  <c r="U222" i="6"/>
  <c r="H222" i="6"/>
  <c r="B222" i="6" a="1"/>
  <c r="B222" i="6" s="1"/>
  <c r="T221" i="6"/>
  <c r="T220" i="6" s="1"/>
  <c r="S221" i="6"/>
  <c r="R221" i="6"/>
  <c r="R220" i="6" s="1"/>
  <c r="Q221" i="6"/>
  <c r="P221" i="6"/>
  <c r="P220" i="6" s="1"/>
  <c r="O221" i="6"/>
  <c r="N221" i="6"/>
  <c r="M221" i="6"/>
  <c r="L221" i="6"/>
  <c r="L220" i="6" s="1"/>
  <c r="K221" i="6"/>
  <c r="J221" i="6"/>
  <c r="J220" i="6" s="1"/>
  <c r="I221" i="6"/>
  <c r="U221" i="6" s="1"/>
  <c r="V221" i="6" s="1"/>
  <c r="H221" i="6"/>
  <c r="B221" i="6" a="1"/>
  <c r="B221" i="6"/>
  <c r="S220" i="6"/>
  <c r="Q220" i="6"/>
  <c r="N220" i="6"/>
  <c r="M220" i="6"/>
  <c r="I220" i="6"/>
  <c r="B220" i="6" a="1"/>
  <c r="B220" i="6" s="1"/>
  <c r="U219" i="6"/>
  <c r="H219" i="6"/>
  <c r="V219" i="6" s="1"/>
  <c r="B219" i="6" a="1"/>
  <c r="B219" i="6" s="1"/>
  <c r="U218" i="6"/>
  <c r="H218" i="6"/>
  <c r="B218" i="6" a="1"/>
  <c r="B218" i="6" s="1"/>
  <c r="U217" i="6"/>
  <c r="H217" i="6"/>
  <c r="V217" i="6" s="1"/>
  <c r="B217" i="6" a="1"/>
  <c r="B217" i="6"/>
  <c r="U216" i="6"/>
  <c r="V216" i="6" s="1"/>
  <c r="H216" i="6"/>
  <c r="B216" i="6" a="1"/>
  <c r="B216" i="6"/>
  <c r="V215" i="6"/>
  <c r="U215" i="6"/>
  <c r="H215" i="6"/>
  <c r="B215" i="6" a="1"/>
  <c r="B215" i="6"/>
  <c r="U214" i="6"/>
  <c r="H214" i="6"/>
  <c r="B214" i="6" a="1"/>
  <c r="B214" i="6" s="1"/>
  <c r="V213" i="6"/>
  <c r="U213" i="6"/>
  <c r="H213" i="6"/>
  <c r="B213" i="6" a="1"/>
  <c r="B213" i="6"/>
  <c r="V212" i="6"/>
  <c r="U212" i="6"/>
  <c r="H212" i="6"/>
  <c r="B212" i="6" a="1"/>
  <c r="B212" i="6" s="1"/>
  <c r="U211" i="6"/>
  <c r="H211" i="6"/>
  <c r="V211" i="6" s="1"/>
  <c r="B211" i="6" a="1"/>
  <c r="B211" i="6" s="1"/>
  <c r="U210" i="6"/>
  <c r="H210" i="6"/>
  <c r="B210" i="6" a="1"/>
  <c r="B210" i="6" s="1"/>
  <c r="U209" i="6"/>
  <c r="H209" i="6"/>
  <c r="B209" i="6" a="1"/>
  <c r="B209" i="6"/>
  <c r="T208" i="6"/>
  <c r="S208" i="6"/>
  <c r="R208" i="6"/>
  <c r="Q208" i="6"/>
  <c r="Q198" i="6" s="1"/>
  <c r="P208" i="6"/>
  <c r="O208" i="6"/>
  <c r="N208" i="6"/>
  <c r="M208" i="6"/>
  <c r="M198" i="6" s="1"/>
  <c r="M197" i="6" s="1"/>
  <c r="L208" i="6"/>
  <c r="K208" i="6"/>
  <c r="J208" i="6"/>
  <c r="I208" i="6"/>
  <c r="U208" i="6" s="1"/>
  <c r="B208" i="6" a="1"/>
  <c r="B208" i="6" s="1"/>
  <c r="V207" i="6"/>
  <c r="U207" i="6"/>
  <c r="H207" i="6"/>
  <c r="B207" i="6" a="1"/>
  <c r="B207" i="6"/>
  <c r="U206" i="6"/>
  <c r="H206" i="6"/>
  <c r="B206" i="6" a="1"/>
  <c r="B206" i="6" s="1"/>
  <c r="V205" i="6"/>
  <c r="U205" i="6"/>
  <c r="H205" i="6"/>
  <c r="B205" i="6" a="1"/>
  <c r="B205" i="6"/>
  <c r="V204" i="6"/>
  <c r="U204" i="6"/>
  <c r="H204" i="6"/>
  <c r="B204" i="6" a="1"/>
  <c r="B204" i="6" s="1"/>
  <c r="U203" i="6"/>
  <c r="H203" i="6"/>
  <c r="V203" i="6" s="1"/>
  <c r="B203" i="6" a="1"/>
  <c r="B203" i="6" s="1"/>
  <c r="U202" i="6"/>
  <c r="H202" i="6"/>
  <c r="V202" i="6" s="1"/>
  <c r="B202" i="6" a="1"/>
  <c r="B202" i="6" s="1"/>
  <c r="U201" i="6"/>
  <c r="H201" i="6"/>
  <c r="V201" i="6" s="1"/>
  <c r="B201" i="6" a="1"/>
  <c r="B201" i="6"/>
  <c r="U200" i="6"/>
  <c r="V200" i="6" s="1"/>
  <c r="H200" i="6"/>
  <c r="B200" i="6" a="1"/>
  <c r="B200" i="6" s="1"/>
  <c r="T199" i="6"/>
  <c r="T198" i="6" s="1"/>
  <c r="T197" i="6" s="1"/>
  <c r="T153" i="6" s="1"/>
  <c r="T152" i="6" s="1"/>
  <c r="S199" i="6"/>
  <c r="R199" i="6"/>
  <c r="Q199" i="6"/>
  <c r="P199" i="6"/>
  <c r="P198" i="6" s="1"/>
  <c r="P197" i="6" s="1"/>
  <c r="O199" i="6"/>
  <c r="N199" i="6"/>
  <c r="M199" i="6"/>
  <c r="L199" i="6"/>
  <c r="L198" i="6" s="1"/>
  <c r="K199" i="6"/>
  <c r="J199" i="6"/>
  <c r="I199" i="6"/>
  <c r="B199" i="6" a="1"/>
  <c r="B199" i="6" s="1"/>
  <c r="S198" i="6"/>
  <c r="O198" i="6"/>
  <c r="O197" i="6" s="1"/>
  <c r="K198" i="6"/>
  <c r="I198" i="6"/>
  <c r="I197" i="6" s="1"/>
  <c r="B198" i="6" a="1"/>
  <c r="B198" i="6" s="1"/>
  <c r="Q197" i="6"/>
  <c r="L197" i="6"/>
  <c r="B197" i="6" a="1"/>
  <c r="B197" i="6"/>
  <c r="V196" i="6"/>
  <c r="U196" i="6"/>
  <c r="H196" i="6"/>
  <c r="B196" i="6" a="1"/>
  <c r="B196" i="6" s="1"/>
  <c r="U195" i="6"/>
  <c r="H195" i="6"/>
  <c r="V195" i="6" s="1"/>
  <c r="B195" i="6" a="1"/>
  <c r="B195" i="6" s="1"/>
  <c r="U194" i="6"/>
  <c r="H194" i="6"/>
  <c r="B194" i="6" a="1"/>
  <c r="B194" i="6" s="1"/>
  <c r="T193" i="6"/>
  <c r="T192" i="6" s="1"/>
  <c r="S193" i="6"/>
  <c r="R193" i="6"/>
  <c r="Q193" i="6"/>
  <c r="Q192" i="6" s="1"/>
  <c r="P193" i="6"/>
  <c r="P192" i="6" s="1"/>
  <c r="O193" i="6"/>
  <c r="N193" i="6"/>
  <c r="M193" i="6"/>
  <c r="M192" i="6" s="1"/>
  <c r="L193" i="6"/>
  <c r="L192" i="6" s="1"/>
  <c r="K193" i="6"/>
  <c r="J193" i="6"/>
  <c r="I193" i="6"/>
  <c r="I192" i="6" s="1"/>
  <c r="B193" i="6" a="1"/>
  <c r="B193" i="6"/>
  <c r="S192" i="6"/>
  <c r="R192" i="6"/>
  <c r="O192" i="6"/>
  <c r="N192" i="6"/>
  <c r="K192" i="6"/>
  <c r="J192" i="6"/>
  <c r="B192" i="6" a="1"/>
  <c r="B192" i="6"/>
  <c r="V191" i="6"/>
  <c r="U191" i="6"/>
  <c r="H191" i="6"/>
  <c r="B191" i="6" a="1"/>
  <c r="B191" i="6" s="1"/>
  <c r="U190" i="6"/>
  <c r="H190" i="6"/>
  <c r="B190" i="6" a="1"/>
  <c r="B190" i="6" s="1"/>
  <c r="V189" i="6"/>
  <c r="U189" i="6"/>
  <c r="H189" i="6"/>
  <c r="H188" i="6" s="1"/>
  <c r="B189" i="6" a="1"/>
  <c r="B189" i="6"/>
  <c r="T188" i="6"/>
  <c r="S188" i="6"/>
  <c r="R188" i="6"/>
  <c r="Q188" i="6"/>
  <c r="P188" i="6"/>
  <c r="O188" i="6"/>
  <c r="N188" i="6"/>
  <c r="M188" i="6"/>
  <c r="L188" i="6"/>
  <c r="K188" i="6"/>
  <c r="J188" i="6"/>
  <c r="I188" i="6"/>
  <c r="U188" i="6" s="1"/>
  <c r="V188" i="6" s="1"/>
  <c r="B188" i="6" a="1"/>
  <c r="B188" i="6" s="1"/>
  <c r="U187" i="6"/>
  <c r="H187" i="6"/>
  <c r="V187" i="6" s="1"/>
  <c r="B187" i="6" a="1"/>
  <c r="B187" i="6" s="1"/>
  <c r="T186" i="6"/>
  <c r="T155" i="6" s="1"/>
  <c r="S186" i="6"/>
  <c r="R186" i="6"/>
  <c r="Q186" i="6"/>
  <c r="P186" i="6"/>
  <c r="P155" i="6" s="1"/>
  <c r="P154" i="6" s="1"/>
  <c r="O186" i="6"/>
  <c r="N186" i="6"/>
  <c r="M186" i="6"/>
  <c r="L186" i="6"/>
  <c r="K186" i="6"/>
  <c r="J186" i="6"/>
  <c r="I186" i="6"/>
  <c r="U186" i="6" s="1"/>
  <c r="B186" i="6" a="1"/>
  <c r="B186" i="6" s="1"/>
  <c r="U185" i="6"/>
  <c r="H185" i="6"/>
  <c r="B185" i="6" a="1"/>
  <c r="B185" i="6"/>
  <c r="T184" i="6"/>
  <c r="S184" i="6"/>
  <c r="R184" i="6"/>
  <c r="Q184" i="6"/>
  <c r="P184" i="6"/>
  <c r="O184" i="6"/>
  <c r="N184" i="6"/>
  <c r="M184" i="6"/>
  <c r="L184" i="6"/>
  <c r="K184" i="6"/>
  <c r="J184" i="6"/>
  <c r="I184" i="6"/>
  <c r="U184" i="6" s="1"/>
  <c r="B184" i="6" a="1"/>
  <c r="B184" i="6" s="1"/>
  <c r="U183" i="6"/>
  <c r="H183" i="6"/>
  <c r="V183" i="6" s="1"/>
  <c r="B183" i="6" a="1"/>
  <c r="B183" i="6" s="1"/>
  <c r="U182" i="6"/>
  <c r="H182" i="6"/>
  <c r="B182" i="6" a="1"/>
  <c r="B182" i="6" s="1"/>
  <c r="U181" i="6"/>
  <c r="H181" i="6"/>
  <c r="B181" i="6" a="1"/>
  <c r="B181" i="6"/>
  <c r="T180" i="6"/>
  <c r="S180" i="6"/>
  <c r="R180" i="6"/>
  <c r="Q180" i="6"/>
  <c r="P180" i="6"/>
  <c r="O180" i="6"/>
  <c r="N180" i="6"/>
  <c r="M180" i="6"/>
  <c r="L180" i="6"/>
  <c r="K180" i="6"/>
  <c r="J180" i="6"/>
  <c r="I180" i="6"/>
  <c r="U180" i="6" s="1"/>
  <c r="B180" i="6" a="1"/>
  <c r="B180" i="6" s="1"/>
  <c r="V179" i="6"/>
  <c r="U179" i="6"/>
  <c r="H179" i="6"/>
  <c r="B179" i="6" a="1"/>
  <c r="B179" i="6"/>
  <c r="U178" i="6"/>
  <c r="H178" i="6"/>
  <c r="B178" i="6" a="1"/>
  <c r="B178" i="6" s="1"/>
  <c r="V177" i="6"/>
  <c r="U177" i="6"/>
  <c r="H177" i="6"/>
  <c r="H176" i="6" s="1"/>
  <c r="B177" i="6" a="1"/>
  <c r="B177" i="6"/>
  <c r="T176" i="6"/>
  <c r="S176" i="6"/>
  <c r="R176" i="6"/>
  <c r="Q176" i="6"/>
  <c r="P176" i="6"/>
  <c r="O176" i="6"/>
  <c r="N176" i="6"/>
  <c r="M176" i="6"/>
  <c r="L176" i="6"/>
  <c r="K176" i="6"/>
  <c r="J176" i="6"/>
  <c r="I176" i="6"/>
  <c r="B176" i="6" a="1"/>
  <c r="B176" i="6"/>
  <c r="V175" i="6"/>
  <c r="U175" i="6"/>
  <c r="H175" i="6"/>
  <c r="B175" i="6" a="1"/>
  <c r="B175" i="6"/>
  <c r="U174" i="6"/>
  <c r="H174" i="6"/>
  <c r="B174" i="6" a="1"/>
  <c r="B174" i="6" s="1"/>
  <c r="V173" i="6"/>
  <c r="U173" i="6"/>
  <c r="H173" i="6"/>
  <c r="H172" i="6" s="1"/>
  <c r="B173" i="6" a="1"/>
  <c r="B173" i="6"/>
  <c r="T172" i="6"/>
  <c r="S172" i="6"/>
  <c r="R172" i="6"/>
  <c r="Q172" i="6"/>
  <c r="P172" i="6"/>
  <c r="O172" i="6"/>
  <c r="N172" i="6"/>
  <c r="M172" i="6"/>
  <c r="L172" i="6"/>
  <c r="K172" i="6"/>
  <c r="J172" i="6"/>
  <c r="I172" i="6"/>
  <c r="B172" i="6" a="1"/>
  <c r="B172" i="6"/>
  <c r="U171" i="6"/>
  <c r="H171" i="6"/>
  <c r="V171" i="6" s="1"/>
  <c r="B171" i="6" a="1"/>
  <c r="B171" i="6" s="1"/>
  <c r="U170" i="6"/>
  <c r="H170" i="6"/>
  <c r="V170" i="6" s="1"/>
  <c r="B170" i="6" a="1"/>
  <c r="B170" i="6" s="1"/>
  <c r="U169" i="6"/>
  <c r="H169" i="6"/>
  <c r="B169" i="6" a="1"/>
  <c r="B169" i="6"/>
  <c r="T168" i="6"/>
  <c r="S168" i="6"/>
  <c r="R168" i="6"/>
  <c r="Q168" i="6"/>
  <c r="P168" i="6"/>
  <c r="O168" i="6"/>
  <c r="N168" i="6"/>
  <c r="M168" i="6"/>
  <c r="L168" i="6"/>
  <c r="K168" i="6"/>
  <c r="J168" i="6"/>
  <c r="I168" i="6"/>
  <c r="U168" i="6" s="1"/>
  <c r="B168" i="6" a="1"/>
  <c r="B168" i="6" s="1"/>
  <c r="U167" i="6"/>
  <c r="H167" i="6"/>
  <c r="V167" i="6" s="1"/>
  <c r="B167" i="6" a="1"/>
  <c r="B167" i="6" s="1"/>
  <c r="U166" i="6"/>
  <c r="H166" i="6"/>
  <c r="B166" i="6" a="1"/>
  <c r="B166" i="6" s="1"/>
  <c r="U165" i="6"/>
  <c r="H165" i="6"/>
  <c r="B165" i="6" a="1"/>
  <c r="B165" i="6"/>
  <c r="T164" i="6"/>
  <c r="S164" i="6"/>
  <c r="R164" i="6"/>
  <c r="Q164" i="6"/>
  <c r="P164" i="6"/>
  <c r="O164" i="6"/>
  <c r="N164" i="6"/>
  <c r="M164" i="6"/>
  <c r="L164" i="6"/>
  <c r="K164" i="6"/>
  <c r="J164" i="6"/>
  <c r="I164" i="6"/>
  <c r="U164" i="6" s="1"/>
  <c r="B164" i="6" a="1"/>
  <c r="B164" i="6" s="1"/>
  <c r="V163" i="6"/>
  <c r="U163" i="6"/>
  <c r="H163" i="6"/>
  <c r="B163" i="6" a="1"/>
  <c r="B163" i="6"/>
  <c r="U162" i="6"/>
  <c r="H162" i="6"/>
  <c r="B162" i="6" a="1"/>
  <c r="B162" i="6" s="1"/>
  <c r="V161" i="6"/>
  <c r="U161" i="6"/>
  <c r="H161" i="6"/>
  <c r="H160" i="6" s="1"/>
  <c r="B161" i="6" a="1"/>
  <c r="B161" i="6"/>
  <c r="T160" i="6"/>
  <c r="S160" i="6"/>
  <c r="R160" i="6"/>
  <c r="Q160" i="6"/>
  <c r="P160" i="6"/>
  <c r="O160" i="6"/>
  <c r="N160" i="6"/>
  <c r="N155" i="6" s="1"/>
  <c r="N154" i="6" s="1"/>
  <c r="M160" i="6"/>
  <c r="L160" i="6"/>
  <c r="K160" i="6"/>
  <c r="J160" i="6"/>
  <c r="I160" i="6"/>
  <c r="B160" i="6" a="1"/>
  <c r="B160" i="6"/>
  <c r="V159" i="6"/>
  <c r="U159" i="6"/>
  <c r="H159" i="6"/>
  <c r="B159" i="6" a="1"/>
  <c r="B159" i="6"/>
  <c r="U158" i="6"/>
  <c r="H158" i="6"/>
  <c r="B158" i="6" a="1"/>
  <c r="B158" i="6" s="1"/>
  <c r="V157" i="6"/>
  <c r="U157" i="6"/>
  <c r="H157" i="6"/>
  <c r="H156" i="6" s="1"/>
  <c r="B157" i="6" a="1"/>
  <c r="B157" i="6"/>
  <c r="T156" i="6"/>
  <c r="S156" i="6"/>
  <c r="R156" i="6"/>
  <c r="Q156" i="6"/>
  <c r="P156" i="6"/>
  <c r="O156" i="6"/>
  <c r="N156" i="6"/>
  <c r="M156" i="6"/>
  <c r="L156" i="6"/>
  <c r="K156" i="6"/>
  <c r="J156" i="6"/>
  <c r="I156" i="6"/>
  <c r="B156" i="6" a="1"/>
  <c r="B156" i="6"/>
  <c r="R155" i="6"/>
  <c r="R154" i="6" s="1"/>
  <c r="L155" i="6"/>
  <c r="L154" i="6" s="1"/>
  <c r="L153" i="6" s="1"/>
  <c r="L152" i="6" s="1"/>
  <c r="B155" i="6" a="1"/>
  <c r="B155" i="6" s="1"/>
  <c r="T154" i="6"/>
  <c r="B154" i="6" a="1"/>
  <c r="B154" i="6" s="1"/>
  <c r="P153" i="6"/>
  <c r="P152" i="6" s="1"/>
  <c r="B153" i="6" a="1"/>
  <c r="B153" i="6"/>
  <c r="B152" i="6" a="1"/>
  <c r="B152" i="6"/>
  <c r="U151" i="6"/>
  <c r="H151" i="6"/>
  <c r="V151" i="6" s="1"/>
  <c r="B151" i="6" a="1"/>
  <c r="B151" i="6" s="1"/>
  <c r="T150" i="6"/>
  <c r="S150" i="6"/>
  <c r="R150" i="6"/>
  <c r="Q150" i="6"/>
  <c r="P150" i="6"/>
  <c r="O150" i="6"/>
  <c r="N150" i="6"/>
  <c r="M150" i="6"/>
  <c r="L150" i="6"/>
  <c r="L139" i="6" s="1"/>
  <c r="L138" i="6" s="1"/>
  <c r="L137" i="6" s="1"/>
  <c r="L136" i="6" s="1"/>
  <c r="K150" i="6"/>
  <c r="J150" i="6"/>
  <c r="I150" i="6"/>
  <c r="H150" i="6"/>
  <c r="B150" i="6" a="1"/>
  <c r="B150" i="6" s="1"/>
  <c r="U149" i="6"/>
  <c r="H149" i="6"/>
  <c r="B149" i="6" a="1"/>
  <c r="B149" i="6"/>
  <c r="T148" i="6"/>
  <c r="S148" i="6"/>
  <c r="R148" i="6"/>
  <c r="Q148" i="6"/>
  <c r="P148" i="6"/>
  <c r="O148" i="6"/>
  <c r="N148" i="6"/>
  <c r="M148" i="6"/>
  <c r="L148" i="6"/>
  <c r="K148" i="6"/>
  <c r="J148" i="6"/>
  <c r="I148" i="6"/>
  <c r="U148" i="6" s="1"/>
  <c r="B148" i="6" a="1"/>
  <c r="B148" i="6" s="1"/>
  <c r="U147" i="6"/>
  <c r="H147" i="6"/>
  <c r="V147" i="6" s="1"/>
  <c r="B147" i="6" a="1"/>
  <c r="B147" i="6" s="1"/>
  <c r="U146" i="6"/>
  <c r="H146" i="6"/>
  <c r="B146" i="6" a="1"/>
  <c r="B146" i="6" s="1"/>
  <c r="T145" i="6"/>
  <c r="S145" i="6"/>
  <c r="R145" i="6"/>
  <c r="Q145" i="6"/>
  <c r="P145" i="6"/>
  <c r="O145" i="6"/>
  <c r="N145" i="6"/>
  <c r="M145" i="6"/>
  <c r="L145" i="6"/>
  <c r="K145" i="6"/>
  <c r="J145" i="6"/>
  <c r="I145" i="6"/>
  <c r="U145" i="6" s="1"/>
  <c r="B145" i="6" a="1"/>
  <c r="B145" i="6"/>
  <c r="V144" i="6"/>
  <c r="U144" i="6"/>
  <c r="H144" i="6"/>
  <c r="B144" i="6" a="1"/>
  <c r="B144" i="6"/>
  <c r="T143" i="6"/>
  <c r="S143" i="6"/>
  <c r="R143" i="6"/>
  <c r="Q143" i="6"/>
  <c r="P143" i="6"/>
  <c r="O143" i="6"/>
  <c r="N143" i="6"/>
  <c r="M143" i="6"/>
  <c r="L143" i="6"/>
  <c r="K143" i="6"/>
  <c r="J143" i="6"/>
  <c r="I143" i="6"/>
  <c r="H143" i="6"/>
  <c r="B143" i="6" a="1"/>
  <c r="B143" i="6"/>
  <c r="U142" i="6"/>
  <c r="H142" i="6"/>
  <c r="B142" i="6" a="1"/>
  <c r="B142" i="6" s="1"/>
  <c r="V141" i="6"/>
  <c r="U141" i="6"/>
  <c r="H141" i="6"/>
  <c r="H140" i="6" s="1"/>
  <c r="B141" i="6" a="1"/>
  <c r="B141" i="6"/>
  <c r="T140" i="6"/>
  <c r="S140" i="6"/>
  <c r="S139" i="6" s="1"/>
  <c r="R140" i="6"/>
  <c r="Q140" i="6"/>
  <c r="P140" i="6"/>
  <c r="O140" i="6"/>
  <c r="O139" i="6" s="1"/>
  <c r="O138" i="6" s="1"/>
  <c r="O137" i="6" s="1"/>
  <c r="O136" i="6" s="1"/>
  <c r="N140" i="6"/>
  <c r="M140" i="6"/>
  <c r="L140" i="6"/>
  <c r="K140" i="6"/>
  <c r="J140" i="6"/>
  <c r="I140" i="6"/>
  <c r="B140" i="6" a="1"/>
  <c r="B140" i="6"/>
  <c r="P139" i="6"/>
  <c r="P138" i="6" s="1"/>
  <c r="K139" i="6"/>
  <c r="K138" i="6" s="1"/>
  <c r="K137" i="6" s="1"/>
  <c r="K136" i="6" s="1"/>
  <c r="B139" i="6" a="1"/>
  <c r="B139" i="6"/>
  <c r="S138" i="6"/>
  <c r="S137" i="6" s="1"/>
  <c r="S136" i="6" s="1"/>
  <c r="B138" i="6" a="1"/>
  <c r="B138" i="6" s="1"/>
  <c r="P137" i="6"/>
  <c r="P136" i="6" s="1"/>
  <c r="B137" i="6" a="1"/>
  <c r="B137" i="6" s="1"/>
  <c r="B136" i="6" a="1"/>
  <c r="B136" i="6"/>
  <c r="B135" i="6" a="1"/>
  <c r="B135" i="6"/>
  <c r="B134" i="6" a="1"/>
  <c r="B134" i="6" s="1"/>
  <c r="U133" i="6"/>
  <c r="H133" i="6"/>
  <c r="B133" i="6" a="1"/>
  <c r="B133" i="6" s="1"/>
  <c r="T132" i="6"/>
  <c r="S132" i="6"/>
  <c r="R132" i="6"/>
  <c r="Q132" i="6"/>
  <c r="P132" i="6"/>
  <c r="O132" i="6"/>
  <c r="N132" i="6"/>
  <c r="M132" i="6"/>
  <c r="L132" i="6"/>
  <c r="K132" i="6"/>
  <c r="J132" i="6"/>
  <c r="I132" i="6"/>
  <c r="U132" i="6" s="1"/>
  <c r="B132" i="6" a="1"/>
  <c r="B132" i="6"/>
  <c r="V131" i="6"/>
  <c r="U131" i="6"/>
  <c r="H131" i="6"/>
  <c r="B131" i="6" a="1"/>
  <c r="B131" i="6"/>
  <c r="T130" i="6"/>
  <c r="S130" i="6"/>
  <c r="R130" i="6"/>
  <c r="Q130" i="6"/>
  <c r="P130" i="6"/>
  <c r="O130" i="6"/>
  <c r="N130" i="6"/>
  <c r="M130" i="6"/>
  <c r="L130" i="6"/>
  <c r="K130" i="6"/>
  <c r="J130" i="6"/>
  <c r="I130" i="6"/>
  <c r="H130" i="6"/>
  <c r="B130" i="6" a="1"/>
  <c r="B130" i="6" s="1"/>
  <c r="U129" i="6"/>
  <c r="H129" i="6"/>
  <c r="B129" i="6" a="1"/>
  <c r="B129" i="6" s="1"/>
  <c r="T128" i="6"/>
  <c r="S128" i="6"/>
  <c r="R128" i="6"/>
  <c r="Q128" i="6"/>
  <c r="P128" i="6"/>
  <c r="O128" i="6"/>
  <c r="N128" i="6"/>
  <c r="M128" i="6"/>
  <c r="L128" i="6"/>
  <c r="K128" i="6"/>
  <c r="J128" i="6"/>
  <c r="I128" i="6"/>
  <c r="U128" i="6" s="1"/>
  <c r="B128" i="6" a="1"/>
  <c r="B128" i="6"/>
  <c r="V127" i="6"/>
  <c r="U127" i="6"/>
  <c r="H127" i="6"/>
  <c r="B127" i="6" a="1"/>
  <c r="B127" i="6"/>
  <c r="U126" i="6"/>
  <c r="H126" i="6"/>
  <c r="B126" i="6" a="1"/>
  <c r="B126" i="6" s="1"/>
  <c r="U125" i="6"/>
  <c r="H125" i="6"/>
  <c r="B125" i="6" a="1"/>
  <c r="B125" i="6" s="1"/>
  <c r="U124" i="6"/>
  <c r="V124" i="6" s="1"/>
  <c r="H124" i="6"/>
  <c r="B124" i="6" a="1"/>
  <c r="B124" i="6"/>
  <c r="V123" i="6"/>
  <c r="U123" i="6"/>
  <c r="H123" i="6"/>
  <c r="B123" i="6" a="1"/>
  <c r="B123" i="6"/>
  <c r="T122" i="6"/>
  <c r="S122" i="6"/>
  <c r="S121" i="6" s="1"/>
  <c r="S120" i="6" s="1"/>
  <c r="R122" i="6"/>
  <c r="Q122" i="6"/>
  <c r="P122" i="6"/>
  <c r="O122" i="6"/>
  <c r="O121" i="6" s="1"/>
  <c r="O120" i="6" s="1"/>
  <c r="N122" i="6"/>
  <c r="M122" i="6"/>
  <c r="L122" i="6"/>
  <c r="K122" i="6"/>
  <c r="K121" i="6" s="1"/>
  <c r="K120" i="6" s="1"/>
  <c r="J122" i="6"/>
  <c r="I122" i="6"/>
  <c r="B122" i="6" a="1"/>
  <c r="B122" i="6" s="1"/>
  <c r="T121" i="6"/>
  <c r="T120" i="6" s="1"/>
  <c r="Q121" i="6"/>
  <c r="P121" i="6"/>
  <c r="P120" i="6" s="1"/>
  <c r="M121" i="6"/>
  <c r="M120" i="6" s="1"/>
  <c r="L121" i="6"/>
  <c r="L120" i="6" s="1"/>
  <c r="I121" i="6"/>
  <c r="B121" i="6" a="1"/>
  <c r="B121" i="6" s="1"/>
  <c r="Q120" i="6"/>
  <c r="I120" i="6"/>
  <c r="B120" i="6" a="1"/>
  <c r="B120" i="6"/>
  <c r="V119" i="6"/>
  <c r="U119" i="6"/>
  <c r="H119" i="6"/>
  <c r="B119" i="6" a="1"/>
  <c r="B119" i="6"/>
  <c r="T118" i="6"/>
  <c r="S118" i="6"/>
  <c r="R118" i="6"/>
  <c r="Q118" i="6"/>
  <c r="P118" i="6"/>
  <c r="O118" i="6"/>
  <c r="N118" i="6"/>
  <c r="M118" i="6"/>
  <c r="L118" i="6"/>
  <c r="K118" i="6"/>
  <c r="J118" i="6"/>
  <c r="I118" i="6"/>
  <c r="U118" i="6" s="1"/>
  <c r="H118" i="6"/>
  <c r="B118" i="6" a="1"/>
  <c r="B118" i="6" s="1"/>
  <c r="U117" i="6"/>
  <c r="H117" i="6"/>
  <c r="T116" i="6"/>
  <c r="S116" i="6"/>
  <c r="R116" i="6"/>
  <c r="Q116" i="6"/>
  <c r="P116" i="6"/>
  <c r="O116" i="6"/>
  <c r="N116" i="6"/>
  <c r="M116" i="6"/>
  <c r="L116" i="6"/>
  <c r="K116" i="6"/>
  <c r="J116" i="6"/>
  <c r="I116" i="6"/>
  <c r="U116" i="6" s="1"/>
  <c r="V115" i="6"/>
  <c r="U115" i="6"/>
  <c r="H115" i="6"/>
  <c r="B115" i="6" a="1"/>
  <c r="B115" i="6"/>
  <c r="T114" i="6"/>
  <c r="S114" i="6"/>
  <c r="R114" i="6"/>
  <c r="Q114" i="6"/>
  <c r="P114" i="6"/>
  <c r="O114" i="6"/>
  <c r="N114" i="6"/>
  <c r="M114" i="6"/>
  <c r="L114" i="6"/>
  <c r="K114" i="6"/>
  <c r="J114" i="6"/>
  <c r="I114" i="6"/>
  <c r="H114" i="6"/>
  <c r="B114" i="6" a="1"/>
  <c r="B114" i="6" s="1"/>
  <c r="U113" i="6"/>
  <c r="H113" i="6"/>
  <c r="V113" i="6" s="1"/>
  <c r="B113" i="6" a="1"/>
  <c r="B113" i="6" s="1"/>
  <c r="V112" i="6"/>
  <c r="U112" i="6"/>
  <c r="H112" i="6"/>
  <c r="H111" i="6" s="1"/>
  <c r="B112" i="6" a="1"/>
  <c r="B112" i="6"/>
  <c r="T111" i="6"/>
  <c r="S111" i="6"/>
  <c r="R111" i="6"/>
  <c r="Q111" i="6"/>
  <c r="P111" i="6"/>
  <c r="O111" i="6"/>
  <c r="N111" i="6"/>
  <c r="M111" i="6"/>
  <c r="L111" i="6"/>
  <c r="K111" i="6"/>
  <c r="J111" i="6"/>
  <c r="I111" i="6"/>
  <c r="B111" i="6" a="1"/>
  <c r="B111" i="6" s="1"/>
  <c r="U110" i="6"/>
  <c r="H110" i="6"/>
  <c r="V110" i="6" s="1"/>
  <c r="V109" i="6"/>
  <c r="U109" i="6"/>
  <c r="H109" i="6"/>
  <c r="B109" i="6" a="1"/>
  <c r="B109" i="6"/>
  <c r="T108" i="6"/>
  <c r="S108" i="6"/>
  <c r="R108" i="6"/>
  <c r="Q108" i="6"/>
  <c r="P108" i="6"/>
  <c r="O108" i="6"/>
  <c r="N108" i="6"/>
  <c r="M108" i="6"/>
  <c r="L108" i="6"/>
  <c r="K108" i="6"/>
  <c r="J108" i="6"/>
  <c r="I108" i="6"/>
  <c r="U108" i="6" s="1"/>
  <c r="B108" i="6" a="1"/>
  <c r="B108" i="6" s="1"/>
  <c r="U107" i="6"/>
  <c r="H107" i="6"/>
  <c r="V107" i="6" s="1"/>
  <c r="B107" i="6" a="1"/>
  <c r="B107" i="6" s="1"/>
  <c r="V106" i="6"/>
  <c r="U106" i="6"/>
  <c r="H106" i="6"/>
  <c r="H105" i="6" s="1"/>
  <c r="B106" i="6" a="1"/>
  <c r="B106" i="6"/>
  <c r="T105" i="6"/>
  <c r="S105" i="6"/>
  <c r="R105" i="6"/>
  <c r="R104" i="6" s="1"/>
  <c r="Q105" i="6"/>
  <c r="Q104" i="6" s="1"/>
  <c r="P105" i="6"/>
  <c r="O105" i="6"/>
  <c r="N105" i="6"/>
  <c r="N104" i="6" s="1"/>
  <c r="M105" i="6"/>
  <c r="M104" i="6" s="1"/>
  <c r="L105" i="6"/>
  <c r="K105" i="6"/>
  <c r="J105" i="6"/>
  <c r="J104" i="6" s="1"/>
  <c r="I105" i="6"/>
  <c r="B105" i="6" a="1"/>
  <c r="B105" i="6" s="1"/>
  <c r="T104" i="6"/>
  <c r="P104" i="6"/>
  <c r="L104" i="6"/>
  <c r="B104" i="6" a="1"/>
  <c r="B104" i="6" s="1"/>
  <c r="U103" i="6"/>
  <c r="H103" i="6"/>
  <c r="B103" i="6" a="1"/>
  <c r="B103" i="6" s="1"/>
  <c r="T102" i="6"/>
  <c r="S102" i="6"/>
  <c r="R102" i="6"/>
  <c r="Q102" i="6"/>
  <c r="P102" i="6"/>
  <c r="O102" i="6"/>
  <c r="N102" i="6"/>
  <c r="M102" i="6"/>
  <c r="L102" i="6"/>
  <c r="K102" i="6"/>
  <c r="J102" i="6"/>
  <c r="I102" i="6"/>
  <c r="U102" i="6" s="1"/>
  <c r="B102" i="6" a="1"/>
  <c r="B102" i="6"/>
  <c r="V101" i="6"/>
  <c r="U101" i="6"/>
  <c r="H101" i="6"/>
  <c r="B101" i="6" a="1"/>
  <c r="B101" i="6" s="1"/>
  <c r="T100" i="6"/>
  <c r="S100" i="6"/>
  <c r="R100" i="6"/>
  <c r="Q100" i="6"/>
  <c r="P100" i="6"/>
  <c r="O100" i="6"/>
  <c r="N100" i="6"/>
  <c r="M100" i="6"/>
  <c r="L100" i="6"/>
  <c r="K100" i="6"/>
  <c r="J100" i="6"/>
  <c r="I100" i="6"/>
  <c r="H100" i="6"/>
  <c r="B100" i="6" a="1"/>
  <c r="B100" i="6" s="1"/>
  <c r="U99" i="6"/>
  <c r="H99" i="6"/>
  <c r="T98" i="6"/>
  <c r="S98" i="6"/>
  <c r="R98" i="6"/>
  <c r="Q98" i="6"/>
  <c r="P98" i="6"/>
  <c r="O98" i="6"/>
  <c r="N98" i="6"/>
  <c r="M98" i="6"/>
  <c r="L98" i="6"/>
  <c r="K98" i="6"/>
  <c r="J98" i="6"/>
  <c r="I98" i="6"/>
  <c r="H98" i="6"/>
  <c r="V97" i="6"/>
  <c r="U97" i="6"/>
  <c r="H97" i="6"/>
  <c r="B97" i="6" a="1"/>
  <c r="B97" i="6" s="1"/>
  <c r="T96" i="6"/>
  <c r="S96" i="6"/>
  <c r="R96" i="6"/>
  <c r="Q96" i="6"/>
  <c r="P96" i="6"/>
  <c r="O96" i="6"/>
  <c r="N96" i="6"/>
  <c r="M96" i="6"/>
  <c r="L96" i="6"/>
  <c r="K96" i="6"/>
  <c r="J96" i="6"/>
  <c r="I96" i="6"/>
  <c r="H96" i="6"/>
  <c r="B96" i="6" a="1"/>
  <c r="B96" i="6" s="1"/>
  <c r="U95" i="6"/>
  <c r="H95" i="6"/>
  <c r="B95" i="6" a="1"/>
  <c r="B95" i="6" s="1"/>
  <c r="U94" i="6"/>
  <c r="V94" i="6" s="1"/>
  <c r="H94" i="6"/>
  <c r="H93" i="6" s="1"/>
  <c r="B94" i="6" a="1"/>
  <c r="B94" i="6"/>
  <c r="T93" i="6"/>
  <c r="S93" i="6"/>
  <c r="R93" i="6"/>
  <c r="Q93" i="6"/>
  <c r="P93" i="6"/>
  <c r="O93" i="6"/>
  <c r="N93" i="6"/>
  <c r="M93" i="6"/>
  <c r="L93" i="6"/>
  <c r="K93" i="6"/>
  <c r="J93" i="6"/>
  <c r="I93" i="6"/>
  <c r="U93" i="6" s="1"/>
  <c r="V93" i="6" s="1"/>
  <c r="B93" i="6" a="1"/>
  <c r="B93" i="6"/>
  <c r="U92" i="6"/>
  <c r="H92" i="6"/>
  <c r="V92" i="6" s="1"/>
  <c r="B92" i="6" a="1"/>
  <c r="B92" i="6" s="1"/>
  <c r="U91" i="6"/>
  <c r="H91" i="6"/>
  <c r="B91" i="6" a="1"/>
  <c r="B91" i="6" s="1"/>
  <c r="T90" i="6"/>
  <c r="S90" i="6"/>
  <c r="R90" i="6"/>
  <c r="Q90" i="6"/>
  <c r="P90" i="6"/>
  <c r="O90" i="6"/>
  <c r="N90" i="6"/>
  <c r="M90" i="6"/>
  <c r="M86" i="6" s="1"/>
  <c r="M85" i="6" s="1"/>
  <c r="L90" i="6"/>
  <c r="K90" i="6"/>
  <c r="J90" i="6"/>
  <c r="I90" i="6"/>
  <c r="U90" i="6" s="1"/>
  <c r="B90" i="6" a="1"/>
  <c r="B90" i="6"/>
  <c r="V89" i="6"/>
  <c r="U89" i="6"/>
  <c r="H89" i="6"/>
  <c r="B89" i="6" a="1"/>
  <c r="B89" i="6" s="1"/>
  <c r="U88" i="6"/>
  <c r="H88" i="6"/>
  <c r="V88" i="6" s="1"/>
  <c r="B88" i="6" a="1"/>
  <c r="B88" i="6" s="1"/>
  <c r="T87" i="6"/>
  <c r="T86" i="6" s="1"/>
  <c r="T85" i="6" s="1"/>
  <c r="S87" i="6"/>
  <c r="R87" i="6"/>
  <c r="Q87" i="6"/>
  <c r="P87" i="6"/>
  <c r="P86" i="6" s="1"/>
  <c r="O87" i="6"/>
  <c r="N87" i="6"/>
  <c r="M87" i="6"/>
  <c r="L87" i="6"/>
  <c r="L86" i="6" s="1"/>
  <c r="K87" i="6"/>
  <c r="J87" i="6"/>
  <c r="I87" i="6"/>
  <c r="H87" i="6"/>
  <c r="B87" i="6" a="1"/>
  <c r="B87" i="6" s="1"/>
  <c r="R86" i="6"/>
  <c r="N86" i="6"/>
  <c r="J86" i="6"/>
  <c r="J85" i="6" s="1"/>
  <c r="B86" i="6" a="1"/>
  <c r="B86" i="6"/>
  <c r="R85" i="6"/>
  <c r="N85" i="6"/>
  <c r="B85" i="6" a="1"/>
  <c r="B85" i="6"/>
  <c r="U84" i="6"/>
  <c r="H84" i="6"/>
  <c r="B84" i="6" a="1"/>
  <c r="B84" i="6" s="1"/>
  <c r="T83" i="6"/>
  <c r="S83" i="6"/>
  <c r="R83" i="6"/>
  <c r="Q83" i="6"/>
  <c r="P83" i="6"/>
  <c r="O83" i="6"/>
  <c r="N83" i="6"/>
  <c r="M83" i="6"/>
  <c r="L83" i="6"/>
  <c r="K83" i="6"/>
  <c r="J83" i="6"/>
  <c r="I83" i="6"/>
  <c r="U83" i="6" s="1"/>
  <c r="B83" i="6" a="1"/>
  <c r="B83" i="6" s="1"/>
  <c r="U82" i="6"/>
  <c r="V82" i="6" s="1"/>
  <c r="H82" i="6"/>
  <c r="B82" i="6" a="1"/>
  <c r="B82" i="6"/>
  <c r="V81" i="6"/>
  <c r="U81" i="6"/>
  <c r="H81" i="6"/>
  <c r="B81" i="6" a="1"/>
  <c r="B81" i="6"/>
  <c r="U80" i="6"/>
  <c r="H80" i="6"/>
  <c r="V80" i="6" s="1"/>
  <c r="B80" i="6" a="1"/>
  <c r="B80" i="6" s="1"/>
  <c r="U79" i="6"/>
  <c r="H79" i="6"/>
  <c r="B79" i="6" a="1"/>
  <c r="B79" i="6" s="1"/>
  <c r="U78" i="6"/>
  <c r="V78" i="6" s="1"/>
  <c r="H78" i="6"/>
  <c r="B78" i="6" a="1"/>
  <c r="B78" i="6"/>
  <c r="T77" i="6"/>
  <c r="S77" i="6"/>
  <c r="R77" i="6"/>
  <c r="R76" i="6" s="1"/>
  <c r="Q77" i="6"/>
  <c r="Q76" i="6" s="1"/>
  <c r="Q50" i="6" s="1"/>
  <c r="P77" i="6"/>
  <c r="O77" i="6"/>
  <c r="N77" i="6"/>
  <c r="N76" i="6" s="1"/>
  <c r="M77" i="6"/>
  <c r="M76" i="6" s="1"/>
  <c r="L77" i="6"/>
  <c r="K77" i="6"/>
  <c r="J77" i="6"/>
  <c r="J76" i="6" s="1"/>
  <c r="I77" i="6"/>
  <c r="U77" i="6" s="1"/>
  <c r="B77" i="6" a="1"/>
  <c r="B77" i="6"/>
  <c r="T76" i="6"/>
  <c r="S76" i="6"/>
  <c r="P76" i="6"/>
  <c r="O76" i="6"/>
  <c r="L76" i="6"/>
  <c r="K76" i="6"/>
  <c r="B76" i="6" a="1"/>
  <c r="B76" i="6" s="1"/>
  <c r="U75" i="6"/>
  <c r="H75" i="6"/>
  <c r="B75" i="6" a="1"/>
  <c r="B75" i="6" s="1"/>
  <c r="T74" i="6"/>
  <c r="S74" i="6"/>
  <c r="R74" i="6"/>
  <c r="Q74" i="6"/>
  <c r="P74" i="6"/>
  <c r="O74" i="6"/>
  <c r="N74" i="6"/>
  <c r="M74" i="6"/>
  <c r="M67" i="6" s="1"/>
  <c r="L74" i="6"/>
  <c r="K74" i="6"/>
  <c r="J74" i="6"/>
  <c r="I74" i="6"/>
  <c r="B74" i="6" a="1"/>
  <c r="B74" i="6"/>
  <c r="V73" i="6"/>
  <c r="U73" i="6"/>
  <c r="H73" i="6"/>
  <c r="B73" i="6" a="1"/>
  <c r="B73" i="6"/>
  <c r="U72" i="6"/>
  <c r="H72" i="6"/>
  <c r="B72" i="6" a="1"/>
  <c r="B72" i="6" s="1"/>
  <c r="U71" i="6"/>
  <c r="H71" i="6"/>
  <c r="B71" i="6" a="1"/>
  <c r="B71" i="6" s="1"/>
  <c r="U70" i="6"/>
  <c r="V70" i="6" s="1"/>
  <c r="H70" i="6"/>
  <c r="B70" i="6" a="1"/>
  <c r="B70" i="6"/>
  <c r="V69" i="6"/>
  <c r="U69" i="6"/>
  <c r="H69" i="6"/>
  <c r="B69" i="6" a="1"/>
  <c r="B69" i="6"/>
  <c r="T68" i="6"/>
  <c r="S68" i="6"/>
  <c r="S67" i="6" s="1"/>
  <c r="R68" i="6"/>
  <c r="Q68" i="6"/>
  <c r="P68" i="6"/>
  <c r="O68" i="6"/>
  <c r="O67" i="6" s="1"/>
  <c r="N68" i="6"/>
  <c r="M68" i="6"/>
  <c r="L68" i="6"/>
  <c r="K68" i="6"/>
  <c r="K67" i="6" s="1"/>
  <c r="J68" i="6"/>
  <c r="I68" i="6"/>
  <c r="U68" i="6" s="1"/>
  <c r="B68" i="6" a="1"/>
  <c r="B68" i="6" s="1"/>
  <c r="T67" i="6"/>
  <c r="Q67" i="6"/>
  <c r="P67" i="6"/>
  <c r="L67" i="6"/>
  <c r="I67" i="6"/>
  <c r="B67" i="6" a="1"/>
  <c r="B67" i="6" s="1"/>
  <c r="V66" i="6"/>
  <c r="U66" i="6"/>
  <c r="H66" i="6"/>
  <c r="H65" i="6" s="1"/>
  <c r="B66" i="6" a="1"/>
  <c r="B66" i="6"/>
  <c r="T65" i="6"/>
  <c r="S65" i="6"/>
  <c r="R65" i="6"/>
  <c r="Q65" i="6"/>
  <c r="P65" i="6"/>
  <c r="O65" i="6"/>
  <c r="N65" i="6"/>
  <c r="M65" i="6"/>
  <c r="L65" i="6"/>
  <c r="K65" i="6"/>
  <c r="J65" i="6"/>
  <c r="I65" i="6"/>
  <c r="B65" i="6" a="1"/>
  <c r="B65" i="6" s="1"/>
  <c r="U64" i="6"/>
  <c r="H64" i="6"/>
  <c r="V64" i="6" s="1"/>
  <c r="B64" i="6" a="1"/>
  <c r="B64" i="6" s="1"/>
  <c r="T63" i="6"/>
  <c r="S63" i="6"/>
  <c r="R63" i="6"/>
  <c r="Q63" i="6"/>
  <c r="P63" i="6"/>
  <c r="O63" i="6"/>
  <c r="N63" i="6"/>
  <c r="M63" i="6"/>
  <c r="L63" i="6"/>
  <c r="K63" i="6"/>
  <c r="J63" i="6"/>
  <c r="I63" i="6"/>
  <c r="U63" i="6" s="1"/>
  <c r="H63" i="6"/>
  <c r="B63" i="6" a="1"/>
  <c r="B63" i="6" s="1"/>
  <c r="V62" i="6"/>
  <c r="U62" i="6"/>
  <c r="H62" i="6"/>
  <c r="H61" i="6" s="1"/>
  <c r="B62" i="6" a="1"/>
  <c r="B62" i="6"/>
  <c r="T61" i="6"/>
  <c r="S61" i="6"/>
  <c r="R61" i="6"/>
  <c r="Q61" i="6"/>
  <c r="P61" i="6"/>
  <c r="O61" i="6"/>
  <c r="N61" i="6"/>
  <c r="M61" i="6"/>
  <c r="L61" i="6"/>
  <c r="K61" i="6"/>
  <c r="J61" i="6"/>
  <c r="I61" i="6"/>
  <c r="B61" i="6" a="1"/>
  <c r="B61" i="6" s="1"/>
  <c r="U60" i="6"/>
  <c r="H60" i="6"/>
  <c r="V60" i="6" s="1"/>
  <c r="B60" i="6" a="1"/>
  <c r="B60" i="6" s="1"/>
  <c r="U59" i="6"/>
  <c r="H59" i="6"/>
  <c r="V59" i="6" s="1"/>
  <c r="B59" i="6" a="1"/>
  <c r="B59" i="6" s="1"/>
  <c r="V58" i="6"/>
  <c r="U58" i="6"/>
  <c r="H58" i="6"/>
  <c r="B58" i="6" a="1"/>
  <c r="B58" i="6"/>
  <c r="V57" i="6"/>
  <c r="U57" i="6"/>
  <c r="H57" i="6"/>
  <c r="B57" i="6" a="1"/>
  <c r="B57" i="6" s="1"/>
  <c r="U56" i="6"/>
  <c r="H56" i="6"/>
  <c r="V56" i="6" s="1"/>
  <c r="B56" i="6" a="1"/>
  <c r="B56" i="6" s="1"/>
  <c r="U55" i="6"/>
  <c r="H55" i="6"/>
  <c r="V55" i="6" s="1"/>
  <c r="B55" i="6" a="1"/>
  <c r="B55" i="6" s="1"/>
  <c r="V54" i="6"/>
  <c r="U54" i="6"/>
  <c r="H54" i="6"/>
  <c r="B54" i="6" a="1"/>
  <c r="B54" i="6"/>
  <c r="V53" i="6"/>
  <c r="U53" i="6"/>
  <c r="H53" i="6"/>
  <c r="B53" i="6" a="1"/>
  <c r="B53" i="6" s="1"/>
  <c r="T52" i="6"/>
  <c r="T51" i="6" s="1"/>
  <c r="T50" i="6" s="1"/>
  <c r="S52" i="6"/>
  <c r="R52" i="6"/>
  <c r="R51" i="6" s="1"/>
  <c r="Q52" i="6"/>
  <c r="P52" i="6"/>
  <c r="P51" i="6" s="1"/>
  <c r="P50" i="6" s="1"/>
  <c r="O52" i="6"/>
  <c r="N52" i="6"/>
  <c r="N51" i="6" s="1"/>
  <c r="M52" i="6"/>
  <c r="L52" i="6"/>
  <c r="L51" i="6" s="1"/>
  <c r="K52" i="6"/>
  <c r="J52" i="6"/>
  <c r="J51" i="6" s="1"/>
  <c r="I52" i="6"/>
  <c r="B52" i="6" a="1"/>
  <c r="B52" i="6" s="1"/>
  <c r="Q51" i="6"/>
  <c r="M51" i="6"/>
  <c r="I51" i="6"/>
  <c r="B51" i="6" a="1"/>
  <c r="B51" i="6" s="1"/>
  <c r="M50" i="6"/>
  <c r="B50" i="6" a="1"/>
  <c r="B50" i="6"/>
  <c r="V49" i="6"/>
  <c r="U49" i="6"/>
  <c r="H49" i="6"/>
  <c r="B49" i="6" a="1"/>
  <c r="B49" i="6" s="1"/>
  <c r="T48" i="6"/>
  <c r="S48" i="6"/>
  <c r="R48" i="6"/>
  <c r="Q48" i="6"/>
  <c r="P48" i="6"/>
  <c r="O48" i="6"/>
  <c r="N48" i="6"/>
  <c r="M48" i="6"/>
  <c r="L48" i="6"/>
  <c r="K48" i="6"/>
  <c r="J48" i="6"/>
  <c r="I48" i="6"/>
  <c r="H48" i="6"/>
  <c r="B48" i="6" a="1"/>
  <c r="B48" i="6" s="1"/>
  <c r="U47" i="6"/>
  <c r="H47" i="6"/>
  <c r="B47" i="6" a="1"/>
  <c r="B47" i="6" s="1"/>
  <c r="T46" i="6"/>
  <c r="S46" i="6"/>
  <c r="R46" i="6"/>
  <c r="Q46" i="6"/>
  <c r="P46" i="6"/>
  <c r="O46" i="6"/>
  <c r="N46" i="6"/>
  <c r="M46" i="6"/>
  <c r="L46" i="6"/>
  <c r="K46" i="6"/>
  <c r="J46" i="6"/>
  <c r="I46" i="6"/>
  <c r="U46" i="6" s="1"/>
  <c r="B46" i="6" a="1"/>
  <c r="B46" i="6"/>
  <c r="V45" i="6"/>
  <c r="U45" i="6"/>
  <c r="H45" i="6"/>
  <c r="B45" i="6" a="1"/>
  <c r="B45" i="6" s="1"/>
  <c r="T44" i="6"/>
  <c r="S44" i="6"/>
  <c r="R44" i="6"/>
  <c r="Q44" i="6"/>
  <c r="P44" i="6"/>
  <c r="P36" i="6" s="1"/>
  <c r="O44" i="6"/>
  <c r="N44" i="6"/>
  <c r="M44" i="6"/>
  <c r="L44" i="6"/>
  <c r="K44" i="6"/>
  <c r="J44" i="6"/>
  <c r="I44" i="6"/>
  <c r="H44" i="6"/>
  <c r="B44" i="6" a="1"/>
  <c r="B44" i="6" s="1"/>
  <c r="U43" i="6"/>
  <c r="H43" i="6"/>
  <c r="B43" i="6" a="1"/>
  <c r="B43" i="6" s="1"/>
  <c r="T42" i="6"/>
  <c r="S42" i="6"/>
  <c r="R42" i="6"/>
  <c r="Q42" i="6"/>
  <c r="P42" i="6"/>
  <c r="O42" i="6"/>
  <c r="N42" i="6"/>
  <c r="M42" i="6"/>
  <c r="L42" i="6"/>
  <c r="K42" i="6"/>
  <c r="J42" i="6"/>
  <c r="I42" i="6"/>
  <c r="U42" i="6" s="1"/>
  <c r="B42" i="6" a="1"/>
  <c r="B42" i="6"/>
  <c r="V41" i="6"/>
  <c r="U41" i="6"/>
  <c r="H41" i="6"/>
  <c r="B41" i="6" a="1"/>
  <c r="B41" i="6" s="1"/>
  <c r="U40" i="6"/>
  <c r="H40" i="6"/>
  <c r="V40" i="6" s="1"/>
  <c r="B40" i="6" a="1"/>
  <c r="B40" i="6" s="1"/>
  <c r="U39" i="6"/>
  <c r="H39" i="6"/>
  <c r="V39" i="6" s="1"/>
  <c r="B39" i="6" a="1"/>
  <c r="B39" i="6" s="1"/>
  <c r="V38" i="6"/>
  <c r="U38" i="6"/>
  <c r="H38" i="6"/>
  <c r="H37" i="6" s="1"/>
  <c r="B38" i="6" a="1"/>
  <c r="B38" i="6"/>
  <c r="T37" i="6"/>
  <c r="S37" i="6"/>
  <c r="R37" i="6"/>
  <c r="R36" i="6" s="1"/>
  <c r="Q37" i="6"/>
  <c r="P37" i="6"/>
  <c r="O37" i="6"/>
  <c r="N37" i="6"/>
  <c r="N36" i="6" s="1"/>
  <c r="M37" i="6"/>
  <c r="L37" i="6"/>
  <c r="K37" i="6"/>
  <c r="J37" i="6"/>
  <c r="J36" i="6" s="1"/>
  <c r="I37" i="6"/>
  <c r="B37" i="6" a="1"/>
  <c r="B37" i="6" s="1"/>
  <c r="T36" i="6"/>
  <c r="S36" i="6"/>
  <c r="O36" i="6"/>
  <c r="L36" i="6"/>
  <c r="K36" i="6"/>
  <c r="B36" i="6" a="1"/>
  <c r="B36" i="6" s="1"/>
  <c r="U35" i="6"/>
  <c r="H35" i="6"/>
  <c r="B35" i="6" a="1"/>
  <c r="B35" i="6" s="1"/>
  <c r="T34" i="6"/>
  <c r="S34" i="6"/>
  <c r="R34" i="6"/>
  <c r="Q34" i="6"/>
  <c r="P34" i="6"/>
  <c r="O34" i="6"/>
  <c r="N34" i="6"/>
  <c r="M34" i="6"/>
  <c r="L34" i="6"/>
  <c r="K34" i="6"/>
  <c r="J34" i="6"/>
  <c r="I34" i="6"/>
  <c r="U34" i="6" s="1"/>
  <c r="B34" i="6" a="1"/>
  <c r="B34" i="6"/>
  <c r="V33" i="6"/>
  <c r="U33" i="6"/>
  <c r="H33" i="6"/>
  <c r="B33" i="6" a="1"/>
  <c r="B33" i="6" s="1"/>
  <c r="T32" i="6"/>
  <c r="S32" i="6"/>
  <c r="R32" i="6"/>
  <c r="Q32" i="6"/>
  <c r="P32" i="6"/>
  <c r="O32" i="6"/>
  <c r="N32" i="6"/>
  <c r="M32" i="6"/>
  <c r="L32" i="6"/>
  <c r="K32" i="6"/>
  <c r="J32" i="6"/>
  <c r="I32" i="6"/>
  <c r="H32" i="6"/>
  <c r="B32" i="6" a="1"/>
  <c r="B32" i="6" s="1"/>
  <c r="U31" i="6"/>
  <c r="H31" i="6"/>
  <c r="B31" i="6" a="1"/>
  <c r="B31" i="6" s="1"/>
  <c r="T30" i="6"/>
  <c r="S30" i="6"/>
  <c r="R30" i="6"/>
  <c r="Q30" i="6"/>
  <c r="P30" i="6"/>
  <c r="O30" i="6"/>
  <c r="N30" i="6"/>
  <c r="M30" i="6"/>
  <c r="L30" i="6"/>
  <c r="K30" i="6"/>
  <c r="J30" i="6"/>
  <c r="I30" i="6"/>
  <c r="U30" i="6" s="1"/>
  <c r="B30" i="6" a="1"/>
  <c r="B30" i="6"/>
  <c r="V29" i="6"/>
  <c r="U29" i="6"/>
  <c r="H29" i="6"/>
  <c r="B29" i="6" a="1"/>
  <c r="B29" i="6" s="1"/>
  <c r="U28" i="6"/>
  <c r="H28" i="6"/>
  <c r="V28" i="6" s="1"/>
  <c r="B28" i="6" a="1"/>
  <c r="B28" i="6" s="1"/>
  <c r="U27" i="6"/>
  <c r="H27" i="6"/>
  <c r="V27" i="6" s="1"/>
  <c r="B27" i="6" a="1"/>
  <c r="B27" i="6" s="1"/>
  <c r="V26" i="6"/>
  <c r="U26" i="6"/>
  <c r="H26" i="6"/>
  <c r="H25" i="6" s="1"/>
  <c r="B26" i="6" a="1"/>
  <c r="B26" i="6"/>
  <c r="T25" i="6"/>
  <c r="S25" i="6"/>
  <c r="R25" i="6"/>
  <c r="R24" i="6" s="1"/>
  <c r="Q25" i="6"/>
  <c r="P25" i="6"/>
  <c r="O25" i="6"/>
  <c r="N25" i="6"/>
  <c r="N24" i="6" s="1"/>
  <c r="M25" i="6"/>
  <c r="L25" i="6"/>
  <c r="K25" i="6"/>
  <c r="J25" i="6"/>
  <c r="J24" i="6" s="1"/>
  <c r="I25" i="6"/>
  <c r="B25" i="6" a="1"/>
  <c r="B25" i="6" s="1"/>
  <c r="T24" i="6"/>
  <c r="S24" i="6"/>
  <c r="P24" i="6"/>
  <c r="O24" i="6"/>
  <c r="L24" i="6"/>
  <c r="K24" i="6"/>
  <c r="B24" i="6" a="1"/>
  <c r="B24" i="6" s="1"/>
  <c r="U23" i="6"/>
  <c r="H23" i="6"/>
  <c r="B23" i="6" a="1"/>
  <c r="B23" i="6" s="1"/>
  <c r="T22" i="6"/>
  <c r="S22" i="6"/>
  <c r="R22" i="6"/>
  <c r="Q22" i="6"/>
  <c r="P22" i="6"/>
  <c r="O22" i="6"/>
  <c r="N22" i="6"/>
  <c r="M22" i="6"/>
  <c r="L22" i="6"/>
  <c r="K22" i="6"/>
  <c r="J22" i="6"/>
  <c r="I22" i="6"/>
  <c r="U22" i="6" s="1"/>
  <c r="B22" i="6" a="1"/>
  <c r="B22" i="6"/>
  <c r="V21" i="6"/>
  <c r="U21" i="6"/>
  <c r="H21" i="6"/>
  <c r="B21" i="6" a="1"/>
  <c r="B21" i="6" s="1"/>
  <c r="T20" i="6"/>
  <c r="T12" i="6" s="1"/>
  <c r="T11" i="6" s="1"/>
  <c r="T10" i="6" s="1"/>
  <c r="T9" i="6" s="1"/>
  <c r="T8" i="6" s="1"/>
  <c r="T7" i="6" s="1"/>
  <c r="S20" i="6"/>
  <c r="R20" i="6"/>
  <c r="Q20" i="6"/>
  <c r="P20" i="6"/>
  <c r="P12" i="6" s="1"/>
  <c r="P11" i="6" s="1"/>
  <c r="O20" i="6"/>
  <c r="N20" i="6"/>
  <c r="M20" i="6"/>
  <c r="L20" i="6"/>
  <c r="L12" i="6" s="1"/>
  <c r="L11" i="6" s="1"/>
  <c r="K20" i="6"/>
  <c r="J20" i="6"/>
  <c r="I20" i="6"/>
  <c r="H20" i="6"/>
  <c r="B20" i="6" a="1"/>
  <c r="B20" i="6" s="1"/>
  <c r="U19" i="6"/>
  <c r="H19" i="6"/>
  <c r="B19" i="6" a="1"/>
  <c r="B19" i="6" s="1"/>
  <c r="T18" i="6"/>
  <c r="S18" i="6"/>
  <c r="R18" i="6"/>
  <c r="Q18" i="6"/>
  <c r="P18" i="6"/>
  <c r="O18" i="6"/>
  <c r="N18" i="6"/>
  <c r="M18" i="6"/>
  <c r="L18" i="6"/>
  <c r="K18" i="6"/>
  <c r="J18" i="6"/>
  <c r="I18" i="6"/>
  <c r="U18" i="6" s="1"/>
  <c r="B18" i="6" a="1"/>
  <c r="B18" i="6"/>
  <c r="V17" i="6"/>
  <c r="U17" i="6"/>
  <c r="H17" i="6"/>
  <c r="B17" i="6" a="1"/>
  <c r="B17" i="6" s="1"/>
  <c r="U16" i="6"/>
  <c r="H16" i="6"/>
  <c r="V16" i="6" s="1"/>
  <c r="B16" i="6" a="1"/>
  <c r="B16" i="6" s="1"/>
  <c r="U15" i="6"/>
  <c r="H15" i="6"/>
  <c r="V15" i="6" s="1"/>
  <c r="B15" i="6" a="1"/>
  <c r="B15" i="6" s="1"/>
  <c r="U14" i="6"/>
  <c r="H14" i="6"/>
  <c r="H13" i="6" s="1"/>
  <c r="B14" i="6" a="1"/>
  <c r="B14" i="6"/>
  <c r="T13" i="6"/>
  <c r="S13" i="6"/>
  <c r="S12" i="6" s="1"/>
  <c r="R13" i="6"/>
  <c r="Q13" i="6"/>
  <c r="Q12" i="6" s="1"/>
  <c r="P13" i="6"/>
  <c r="O13" i="6"/>
  <c r="N13" i="6"/>
  <c r="N12" i="6" s="1"/>
  <c r="M13" i="6"/>
  <c r="M12" i="6" s="1"/>
  <c r="L13" i="6"/>
  <c r="K13" i="6"/>
  <c r="K12" i="6" s="1"/>
  <c r="J13" i="6"/>
  <c r="I13" i="6"/>
  <c r="I12" i="6" s="1"/>
  <c r="B13" i="6" a="1"/>
  <c r="B13" i="6"/>
  <c r="R12" i="6"/>
  <c r="R11" i="6" s="1"/>
  <c r="O12" i="6"/>
  <c r="O11" i="6" s="1"/>
  <c r="J12" i="6"/>
  <c r="B12" i="6" a="1"/>
  <c r="B12" i="6" s="1"/>
  <c r="S11" i="6"/>
  <c r="K11" i="6"/>
  <c r="C3" i="6"/>
  <c r="C2" i="6"/>
  <c r="U581" i="5"/>
  <c r="H581" i="5"/>
  <c r="B581" i="5" a="1"/>
  <c r="B581" i="5" s="1"/>
  <c r="T580" i="5"/>
  <c r="S580" i="5"/>
  <c r="S573" i="5" s="1"/>
  <c r="S572" i="5" s="1"/>
  <c r="S571" i="5" s="1"/>
  <c r="R580" i="5"/>
  <c r="Q580" i="5"/>
  <c r="P580" i="5"/>
  <c r="O580" i="5"/>
  <c r="N580" i="5"/>
  <c r="M580" i="5"/>
  <c r="L580" i="5"/>
  <c r="K580" i="5"/>
  <c r="J580" i="5"/>
  <c r="I580" i="5"/>
  <c r="B580" i="5" a="1"/>
  <c r="B580" i="5"/>
  <c r="U579" i="5"/>
  <c r="V579" i="5" s="1"/>
  <c r="H579" i="5"/>
  <c r="B579" i="5" a="1"/>
  <c r="B579" i="5" s="1"/>
  <c r="U578" i="5"/>
  <c r="H578" i="5"/>
  <c r="B578" i="5" a="1"/>
  <c r="B578" i="5"/>
  <c r="T577" i="5"/>
  <c r="S577" i="5"/>
  <c r="R577" i="5"/>
  <c r="Q577" i="5"/>
  <c r="P577" i="5"/>
  <c r="O577" i="5"/>
  <c r="N577" i="5"/>
  <c r="M577" i="5"/>
  <c r="L577" i="5"/>
  <c r="K577" i="5"/>
  <c r="J577" i="5"/>
  <c r="I577" i="5"/>
  <c r="B577" i="5" a="1"/>
  <c r="B577" i="5" s="1"/>
  <c r="U576" i="5"/>
  <c r="H576" i="5"/>
  <c r="B576" i="5" a="1"/>
  <c r="B576" i="5"/>
  <c r="U575" i="5"/>
  <c r="V575" i="5" s="1"/>
  <c r="H575" i="5"/>
  <c r="B575" i="5" a="1"/>
  <c r="B575" i="5" s="1"/>
  <c r="T574" i="5"/>
  <c r="S574" i="5"/>
  <c r="R574" i="5"/>
  <c r="Q574" i="5"/>
  <c r="Q573" i="5" s="1"/>
  <c r="Q572" i="5" s="1"/>
  <c r="Q571" i="5" s="1"/>
  <c r="P574" i="5"/>
  <c r="O574" i="5"/>
  <c r="N574" i="5"/>
  <c r="M574" i="5"/>
  <c r="L574" i="5"/>
  <c r="K574" i="5"/>
  <c r="J574" i="5"/>
  <c r="I574" i="5"/>
  <c r="I573" i="5" s="1"/>
  <c r="B574" i="5" a="1"/>
  <c r="B574" i="5" s="1"/>
  <c r="M573" i="5"/>
  <c r="M572" i="5" s="1"/>
  <c r="M571" i="5" s="1"/>
  <c r="K573" i="5"/>
  <c r="K572" i="5" s="1"/>
  <c r="B573" i="5" a="1"/>
  <c r="B573" i="5" s="1"/>
  <c r="I572" i="5"/>
  <c r="I571" i="5" s="1"/>
  <c r="B572" i="5" a="1"/>
  <c r="B572" i="5"/>
  <c r="K571" i="5"/>
  <c r="B571" i="5" a="1"/>
  <c r="B571" i="5"/>
  <c r="U570" i="5"/>
  <c r="H570" i="5"/>
  <c r="B570" i="5" a="1"/>
  <c r="B570" i="5" s="1"/>
  <c r="T569" i="5"/>
  <c r="T566" i="5" s="1"/>
  <c r="S569" i="5"/>
  <c r="S566" i="5" s="1"/>
  <c r="R569" i="5"/>
  <c r="Q569" i="5"/>
  <c r="P569" i="5"/>
  <c r="O569" i="5"/>
  <c r="O566" i="5" s="1"/>
  <c r="N569" i="5"/>
  <c r="M569" i="5"/>
  <c r="L569" i="5"/>
  <c r="L566" i="5" s="1"/>
  <c r="K569" i="5"/>
  <c r="K566" i="5" s="1"/>
  <c r="J569" i="5"/>
  <c r="I569" i="5"/>
  <c r="H569" i="5"/>
  <c r="B569" i="5" a="1"/>
  <c r="B569" i="5" s="1"/>
  <c r="U568" i="5"/>
  <c r="H568" i="5"/>
  <c r="H567" i="5" s="1"/>
  <c r="B568" i="5" a="1"/>
  <c r="B568" i="5"/>
  <c r="T567" i="5"/>
  <c r="S567" i="5"/>
  <c r="R567" i="5"/>
  <c r="R566" i="5" s="1"/>
  <c r="Q567" i="5"/>
  <c r="P567" i="5"/>
  <c r="O567" i="5"/>
  <c r="N567" i="5"/>
  <c r="N566" i="5" s="1"/>
  <c r="M567" i="5"/>
  <c r="L567" i="5"/>
  <c r="K567" i="5"/>
  <c r="J567" i="5"/>
  <c r="J566" i="5" s="1"/>
  <c r="I567" i="5"/>
  <c r="B567" i="5" a="1"/>
  <c r="B567" i="5" s="1"/>
  <c r="P566" i="5"/>
  <c r="H566" i="5"/>
  <c r="B566" i="5" a="1"/>
  <c r="B566" i="5" s="1"/>
  <c r="U565" i="5"/>
  <c r="H565" i="5"/>
  <c r="V565" i="5" s="1"/>
  <c r="B565" i="5" a="1"/>
  <c r="B565" i="5" s="1"/>
  <c r="U564" i="5"/>
  <c r="H564" i="5"/>
  <c r="H563" i="5" s="1"/>
  <c r="B564" i="5" a="1"/>
  <c r="B564" i="5" s="1"/>
  <c r="T563" i="5"/>
  <c r="S563" i="5"/>
  <c r="R563" i="5"/>
  <c r="Q563" i="5"/>
  <c r="P563" i="5"/>
  <c r="O563" i="5"/>
  <c r="N563" i="5"/>
  <c r="M563" i="5"/>
  <c r="L563" i="5"/>
  <c r="K563" i="5"/>
  <c r="J563" i="5"/>
  <c r="I563" i="5"/>
  <c r="B563" i="5" a="1"/>
  <c r="B563" i="5"/>
  <c r="U562" i="5"/>
  <c r="H562" i="5"/>
  <c r="B562" i="5" a="1"/>
  <c r="B562" i="5" s="1"/>
  <c r="T561" i="5"/>
  <c r="S561" i="5"/>
  <c r="R561" i="5"/>
  <c r="Q561" i="5"/>
  <c r="P561" i="5"/>
  <c r="O561" i="5"/>
  <c r="N561" i="5"/>
  <c r="M561" i="5"/>
  <c r="L561" i="5"/>
  <c r="K561" i="5"/>
  <c r="J561" i="5"/>
  <c r="I561" i="5"/>
  <c r="H561" i="5"/>
  <c r="B561" i="5" a="1"/>
  <c r="B561" i="5" s="1"/>
  <c r="U560" i="5"/>
  <c r="H560" i="5"/>
  <c r="V560" i="5" s="1"/>
  <c r="B560" i="5" a="1"/>
  <c r="B560" i="5"/>
  <c r="U559" i="5"/>
  <c r="H559" i="5"/>
  <c r="V559" i="5" s="1"/>
  <c r="B559" i="5" a="1"/>
  <c r="B559" i="5" s="1"/>
  <c r="T558" i="5"/>
  <c r="S558" i="5"/>
  <c r="R558" i="5"/>
  <c r="R551" i="5" s="1"/>
  <c r="Q558" i="5"/>
  <c r="P558" i="5"/>
  <c r="O558" i="5"/>
  <c r="N558" i="5"/>
  <c r="N551" i="5" s="1"/>
  <c r="M558" i="5"/>
  <c r="L558" i="5"/>
  <c r="K558" i="5"/>
  <c r="J558" i="5"/>
  <c r="J551" i="5" s="1"/>
  <c r="I558" i="5"/>
  <c r="B558" i="5" a="1"/>
  <c r="B558" i="5"/>
  <c r="U557" i="5"/>
  <c r="H557" i="5"/>
  <c r="V557" i="5" s="1"/>
  <c r="B557" i="5" a="1"/>
  <c r="B557" i="5" s="1"/>
  <c r="U556" i="5"/>
  <c r="H556" i="5"/>
  <c r="B556" i="5" a="1"/>
  <c r="B556" i="5"/>
  <c r="T555" i="5"/>
  <c r="S555" i="5"/>
  <c r="R555" i="5"/>
  <c r="Q555" i="5"/>
  <c r="P555" i="5"/>
  <c r="O555" i="5"/>
  <c r="N555" i="5"/>
  <c r="M555" i="5"/>
  <c r="L555" i="5"/>
  <c r="K555" i="5"/>
  <c r="J555" i="5"/>
  <c r="I555" i="5"/>
  <c r="B555" i="5" a="1"/>
  <c r="B555" i="5" s="1"/>
  <c r="U554" i="5"/>
  <c r="H554" i="5"/>
  <c r="V554" i="5" s="1"/>
  <c r="B554" i="5" a="1"/>
  <c r="B554" i="5" s="1"/>
  <c r="U553" i="5"/>
  <c r="H553" i="5"/>
  <c r="B553" i="5" a="1"/>
  <c r="B553" i="5" s="1"/>
  <c r="T552" i="5"/>
  <c r="S552" i="5"/>
  <c r="R552" i="5"/>
  <c r="Q552" i="5"/>
  <c r="Q551" i="5" s="1"/>
  <c r="P552" i="5"/>
  <c r="O552" i="5"/>
  <c r="N552" i="5"/>
  <c r="M552" i="5"/>
  <c r="M551" i="5" s="1"/>
  <c r="L552" i="5"/>
  <c r="K552" i="5"/>
  <c r="J552" i="5"/>
  <c r="I552" i="5"/>
  <c r="B552" i="5" a="1"/>
  <c r="B552" i="5"/>
  <c r="S551" i="5"/>
  <c r="B551" i="5" a="1"/>
  <c r="B551" i="5"/>
  <c r="U550" i="5"/>
  <c r="H550" i="5"/>
  <c r="B550" i="5" a="1"/>
  <c r="B550" i="5" s="1"/>
  <c r="U549" i="5"/>
  <c r="H549" i="5"/>
  <c r="H548" i="5" s="1"/>
  <c r="B549" i="5" a="1"/>
  <c r="B549" i="5" s="1"/>
  <c r="T548" i="5"/>
  <c r="S548" i="5"/>
  <c r="S533" i="5" s="1"/>
  <c r="R548" i="5"/>
  <c r="Q548" i="5"/>
  <c r="P548" i="5"/>
  <c r="O548" i="5"/>
  <c r="O533" i="5" s="1"/>
  <c r="N548" i="5"/>
  <c r="M548" i="5"/>
  <c r="L548" i="5"/>
  <c r="K548" i="5"/>
  <c r="J548" i="5"/>
  <c r="I548" i="5"/>
  <c r="B548" i="5" a="1"/>
  <c r="B548" i="5"/>
  <c r="U547" i="5"/>
  <c r="H547" i="5"/>
  <c r="B547" i="5" a="1"/>
  <c r="B547" i="5" s="1"/>
  <c r="T546" i="5"/>
  <c r="S546" i="5"/>
  <c r="R546" i="5"/>
  <c r="Q546" i="5"/>
  <c r="P546" i="5"/>
  <c r="O546" i="5"/>
  <c r="N546" i="5"/>
  <c r="M546" i="5"/>
  <c r="L546" i="5"/>
  <c r="K546" i="5"/>
  <c r="J546" i="5"/>
  <c r="I546" i="5"/>
  <c r="H546" i="5"/>
  <c r="B546" i="5" a="1"/>
  <c r="B546" i="5"/>
  <c r="U545" i="5"/>
  <c r="H545" i="5"/>
  <c r="H544" i="5" s="1"/>
  <c r="B545" i="5" a="1"/>
  <c r="B545" i="5" s="1"/>
  <c r="T544" i="5"/>
  <c r="S544" i="5"/>
  <c r="R544" i="5"/>
  <c r="Q544" i="5"/>
  <c r="P544" i="5"/>
  <c r="O544" i="5"/>
  <c r="N544" i="5"/>
  <c r="M544" i="5"/>
  <c r="L544" i="5"/>
  <c r="K544" i="5"/>
  <c r="J544" i="5"/>
  <c r="I544" i="5"/>
  <c r="B544" i="5" a="1"/>
  <c r="B544" i="5"/>
  <c r="U543" i="5"/>
  <c r="H543" i="5"/>
  <c r="B543" i="5" a="1"/>
  <c r="B543" i="5" s="1"/>
  <c r="U542" i="5"/>
  <c r="H542" i="5"/>
  <c r="B542" i="5" a="1"/>
  <c r="B542" i="5"/>
  <c r="T541" i="5"/>
  <c r="S541" i="5"/>
  <c r="R541" i="5"/>
  <c r="Q541" i="5"/>
  <c r="P541" i="5"/>
  <c r="O541" i="5"/>
  <c r="N541" i="5"/>
  <c r="M541" i="5"/>
  <c r="L541" i="5"/>
  <c r="K541" i="5"/>
  <c r="J541" i="5"/>
  <c r="I541" i="5"/>
  <c r="B541" i="5" a="1"/>
  <c r="B541" i="5" s="1"/>
  <c r="U540" i="5"/>
  <c r="H540" i="5"/>
  <c r="V540" i="5" s="1"/>
  <c r="B540" i="5" a="1"/>
  <c r="B540" i="5"/>
  <c r="U539" i="5"/>
  <c r="H539" i="5"/>
  <c r="V539" i="5" s="1"/>
  <c r="B539" i="5" a="1"/>
  <c r="B539" i="5" s="1"/>
  <c r="T538" i="5"/>
  <c r="S538" i="5"/>
  <c r="R538" i="5"/>
  <c r="Q538" i="5"/>
  <c r="P538" i="5"/>
  <c r="O538" i="5"/>
  <c r="N538" i="5"/>
  <c r="M538" i="5"/>
  <c r="L538" i="5"/>
  <c r="K538" i="5"/>
  <c r="J538" i="5"/>
  <c r="I538" i="5"/>
  <c r="B538" i="5" a="1"/>
  <c r="B538" i="5" s="1"/>
  <c r="U537" i="5"/>
  <c r="H537" i="5"/>
  <c r="V537" i="5" s="1"/>
  <c r="B537" i="5" a="1"/>
  <c r="B537" i="5" s="1"/>
  <c r="U536" i="5"/>
  <c r="H536" i="5"/>
  <c r="B536" i="5" a="1"/>
  <c r="B536" i="5" s="1"/>
  <c r="U535" i="5"/>
  <c r="H535" i="5"/>
  <c r="V535" i="5" s="1"/>
  <c r="B535" i="5" a="1"/>
  <c r="B535" i="5" s="1"/>
  <c r="T534" i="5"/>
  <c r="S534" i="5"/>
  <c r="R534" i="5"/>
  <c r="Q534" i="5"/>
  <c r="P534" i="5"/>
  <c r="O534" i="5"/>
  <c r="N534" i="5"/>
  <c r="M534" i="5"/>
  <c r="M533" i="5" s="1"/>
  <c r="L534" i="5"/>
  <c r="K534" i="5"/>
  <c r="J534" i="5"/>
  <c r="I534" i="5"/>
  <c r="U534" i="5" s="1"/>
  <c r="B534" i="5" a="1"/>
  <c r="B534" i="5"/>
  <c r="B533" i="5" a="1"/>
  <c r="B533" i="5" s="1"/>
  <c r="B532" i="5" a="1"/>
  <c r="B532" i="5" s="1"/>
  <c r="B531" i="5" a="1"/>
  <c r="B531" i="5" s="1"/>
  <c r="B530" i="5" a="1"/>
  <c r="B530" i="5" s="1"/>
  <c r="B529" i="5" a="1"/>
  <c r="B529" i="5" s="1"/>
  <c r="U528" i="5"/>
  <c r="H528" i="5"/>
  <c r="B528" i="5" a="1"/>
  <c r="B528" i="5"/>
  <c r="T527" i="5"/>
  <c r="T516" i="5" s="1"/>
  <c r="S527" i="5"/>
  <c r="R527" i="5"/>
  <c r="Q527" i="5"/>
  <c r="P527" i="5"/>
  <c r="O527" i="5"/>
  <c r="N527" i="5"/>
  <c r="M527" i="5"/>
  <c r="L527" i="5"/>
  <c r="L516" i="5" s="1"/>
  <c r="K527" i="5"/>
  <c r="J527" i="5"/>
  <c r="I527" i="5"/>
  <c r="B527" i="5" a="1"/>
  <c r="B527" i="5" s="1"/>
  <c r="V526" i="5"/>
  <c r="U526" i="5"/>
  <c r="H526" i="5"/>
  <c r="H525" i="5" s="1"/>
  <c r="B526" i="5" a="1"/>
  <c r="B526" i="5"/>
  <c r="T525" i="5"/>
  <c r="S525" i="5"/>
  <c r="R525" i="5"/>
  <c r="Q525" i="5"/>
  <c r="P525" i="5"/>
  <c r="O525" i="5"/>
  <c r="N525" i="5"/>
  <c r="M525" i="5"/>
  <c r="L525" i="5"/>
  <c r="K525" i="5"/>
  <c r="J525" i="5"/>
  <c r="I525" i="5"/>
  <c r="U525" i="5" s="1"/>
  <c r="B525" i="5" a="1"/>
  <c r="B525" i="5" s="1"/>
  <c r="U524" i="5"/>
  <c r="H524" i="5"/>
  <c r="H523" i="5" s="1"/>
  <c r="B524" i="5" a="1"/>
  <c r="B524" i="5" s="1"/>
  <c r="T523" i="5"/>
  <c r="S523" i="5"/>
  <c r="R523" i="5"/>
  <c r="Q523" i="5"/>
  <c r="P523" i="5"/>
  <c r="O523" i="5"/>
  <c r="N523" i="5"/>
  <c r="M523" i="5"/>
  <c r="L523" i="5"/>
  <c r="K523" i="5"/>
  <c r="J523" i="5"/>
  <c r="I523" i="5"/>
  <c r="B523" i="5" a="1"/>
  <c r="B523" i="5" s="1"/>
  <c r="U522" i="5"/>
  <c r="H522" i="5"/>
  <c r="V522" i="5" s="1"/>
  <c r="B522" i="5" a="1"/>
  <c r="B522" i="5"/>
  <c r="U521" i="5"/>
  <c r="H521" i="5"/>
  <c r="V521" i="5" s="1"/>
  <c r="B521" i="5" a="1"/>
  <c r="B521" i="5" s="1"/>
  <c r="U520" i="5"/>
  <c r="H520" i="5"/>
  <c r="V520" i="5" s="1"/>
  <c r="B520" i="5" a="1"/>
  <c r="B520" i="5" s="1"/>
  <c r="U519" i="5"/>
  <c r="H519" i="5"/>
  <c r="V519" i="5" s="1"/>
  <c r="B519" i="5" a="1"/>
  <c r="B519" i="5" s="1"/>
  <c r="U518" i="5"/>
  <c r="H518" i="5"/>
  <c r="B518" i="5" a="1"/>
  <c r="B518" i="5" s="1"/>
  <c r="T517" i="5"/>
  <c r="S517" i="5"/>
  <c r="R517" i="5"/>
  <c r="Q517" i="5"/>
  <c r="P517" i="5"/>
  <c r="O517" i="5"/>
  <c r="N517" i="5"/>
  <c r="M517" i="5"/>
  <c r="L517" i="5"/>
  <c r="K517" i="5"/>
  <c r="J517" i="5"/>
  <c r="J516" i="5" s="1"/>
  <c r="I517" i="5"/>
  <c r="B517" i="5" a="1"/>
  <c r="B517" i="5" s="1"/>
  <c r="R516" i="5"/>
  <c r="P516" i="5"/>
  <c r="B516" i="5" a="1"/>
  <c r="B516" i="5" s="1"/>
  <c r="U515" i="5"/>
  <c r="H515" i="5"/>
  <c r="B515" i="5" a="1"/>
  <c r="B515" i="5" s="1"/>
  <c r="T514" i="5"/>
  <c r="S514" i="5"/>
  <c r="R514" i="5"/>
  <c r="Q514" i="5"/>
  <c r="P514" i="5"/>
  <c r="O514" i="5"/>
  <c r="N514" i="5"/>
  <c r="M514" i="5"/>
  <c r="L514" i="5"/>
  <c r="K514" i="5"/>
  <c r="J514" i="5"/>
  <c r="I514" i="5"/>
  <c r="B514" i="5" a="1"/>
  <c r="B514" i="5"/>
  <c r="U513" i="5"/>
  <c r="H513" i="5"/>
  <c r="B513" i="5" a="1"/>
  <c r="B513" i="5" s="1"/>
  <c r="T512" i="5"/>
  <c r="S512" i="5"/>
  <c r="R512" i="5"/>
  <c r="Q512" i="5"/>
  <c r="P512" i="5"/>
  <c r="O512" i="5"/>
  <c r="N512" i="5"/>
  <c r="M512" i="5"/>
  <c r="L512" i="5"/>
  <c r="K512" i="5"/>
  <c r="J512" i="5"/>
  <c r="I512" i="5"/>
  <c r="H512" i="5"/>
  <c r="B512" i="5" a="1"/>
  <c r="B512" i="5" s="1"/>
  <c r="U511" i="5"/>
  <c r="H511" i="5"/>
  <c r="H510" i="5" s="1"/>
  <c r="B511" i="5" a="1"/>
  <c r="B511" i="5" s="1"/>
  <c r="T510" i="5"/>
  <c r="S510" i="5"/>
  <c r="R510" i="5"/>
  <c r="Q510" i="5"/>
  <c r="P510" i="5"/>
  <c r="O510" i="5"/>
  <c r="N510" i="5"/>
  <c r="M510" i="5"/>
  <c r="L510" i="5"/>
  <c r="K510" i="5"/>
  <c r="J510" i="5"/>
  <c r="I510" i="5"/>
  <c r="I497" i="5" s="1"/>
  <c r="B510" i="5" a="1"/>
  <c r="B510" i="5"/>
  <c r="U509" i="5"/>
  <c r="H509" i="5"/>
  <c r="B509" i="5" a="1"/>
  <c r="B509" i="5" s="1"/>
  <c r="T508" i="5"/>
  <c r="S508" i="5"/>
  <c r="R508" i="5"/>
  <c r="Q508" i="5"/>
  <c r="P508" i="5"/>
  <c r="O508" i="5"/>
  <c r="N508" i="5"/>
  <c r="M508" i="5"/>
  <c r="L508" i="5"/>
  <c r="K508" i="5"/>
  <c r="J508" i="5"/>
  <c r="I508" i="5"/>
  <c r="H508" i="5"/>
  <c r="B508" i="5" a="1"/>
  <c r="B508" i="5" s="1"/>
  <c r="U507" i="5"/>
  <c r="H507" i="5"/>
  <c r="V507" i="5" s="1"/>
  <c r="B507" i="5" a="1"/>
  <c r="B507" i="5" s="1"/>
  <c r="U506" i="5"/>
  <c r="H506" i="5"/>
  <c r="B506" i="5" a="1"/>
  <c r="B506" i="5" s="1"/>
  <c r="T505" i="5"/>
  <c r="S505" i="5"/>
  <c r="R505" i="5"/>
  <c r="Q505" i="5"/>
  <c r="P505" i="5"/>
  <c r="O505" i="5"/>
  <c r="N505" i="5"/>
  <c r="M505" i="5"/>
  <c r="L505" i="5"/>
  <c r="K505" i="5"/>
  <c r="J505" i="5"/>
  <c r="I505" i="5"/>
  <c r="B505" i="5" a="1"/>
  <c r="B505" i="5" s="1"/>
  <c r="U504" i="5"/>
  <c r="H504" i="5"/>
  <c r="B504" i="5" a="1"/>
  <c r="B504" i="5"/>
  <c r="U503" i="5"/>
  <c r="V503" i="5" s="1"/>
  <c r="H503" i="5"/>
  <c r="B503" i="5" a="1"/>
  <c r="B503" i="5" s="1"/>
  <c r="U502" i="5"/>
  <c r="H502" i="5"/>
  <c r="V502" i="5" s="1"/>
  <c r="B502" i="5" a="1"/>
  <c r="B502" i="5"/>
  <c r="U501" i="5"/>
  <c r="H501" i="5"/>
  <c r="B501" i="5" a="1"/>
  <c r="B501" i="5" s="1"/>
  <c r="U500" i="5"/>
  <c r="H500" i="5"/>
  <c r="V500" i="5" s="1"/>
  <c r="B500" i="5" a="1"/>
  <c r="B500" i="5"/>
  <c r="U499" i="5"/>
  <c r="H499" i="5"/>
  <c r="B499" i="5" a="1"/>
  <c r="B499" i="5" s="1"/>
  <c r="T498" i="5"/>
  <c r="S498" i="5"/>
  <c r="R498" i="5"/>
  <c r="Q498" i="5"/>
  <c r="P498" i="5"/>
  <c r="O498" i="5"/>
  <c r="N498" i="5"/>
  <c r="M498" i="5"/>
  <c r="L498" i="5"/>
  <c r="K498" i="5"/>
  <c r="J498" i="5"/>
  <c r="I498" i="5"/>
  <c r="B498" i="5" a="1"/>
  <c r="B498" i="5" s="1"/>
  <c r="B497" i="5" a="1"/>
  <c r="B497" i="5" s="1"/>
  <c r="U496" i="5"/>
  <c r="H496" i="5"/>
  <c r="B496" i="5" a="1"/>
  <c r="B496" i="5" s="1"/>
  <c r="T495" i="5"/>
  <c r="S495" i="5"/>
  <c r="R495" i="5"/>
  <c r="Q495" i="5"/>
  <c r="P495" i="5"/>
  <c r="O495" i="5"/>
  <c r="N495" i="5"/>
  <c r="M495" i="5"/>
  <c r="L495" i="5"/>
  <c r="K495" i="5"/>
  <c r="J495" i="5"/>
  <c r="I495" i="5"/>
  <c r="B495" i="5" a="1"/>
  <c r="B495" i="5" s="1"/>
  <c r="V494" i="5"/>
  <c r="U494" i="5"/>
  <c r="H494" i="5"/>
  <c r="H493" i="5" s="1"/>
  <c r="B494" i="5" a="1"/>
  <c r="B494" i="5"/>
  <c r="T493" i="5"/>
  <c r="S493" i="5"/>
  <c r="R493" i="5"/>
  <c r="Q493" i="5"/>
  <c r="P493" i="5"/>
  <c r="O493" i="5"/>
  <c r="N493" i="5"/>
  <c r="M493" i="5"/>
  <c r="L493" i="5"/>
  <c r="K493" i="5"/>
  <c r="J493" i="5"/>
  <c r="I493" i="5"/>
  <c r="U493" i="5" s="1"/>
  <c r="B493" i="5" a="1"/>
  <c r="B493" i="5" s="1"/>
  <c r="U492" i="5"/>
  <c r="H492" i="5"/>
  <c r="H491" i="5" s="1"/>
  <c r="B492" i="5" a="1"/>
  <c r="B492" i="5" s="1"/>
  <c r="T491" i="5"/>
  <c r="S491" i="5"/>
  <c r="R491" i="5"/>
  <c r="R484" i="5" s="1"/>
  <c r="Q491" i="5"/>
  <c r="P491" i="5"/>
  <c r="O491" i="5"/>
  <c r="N491" i="5"/>
  <c r="N484" i="5" s="1"/>
  <c r="M491" i="5"/>
  <c r="L491" i="5"/>
  <c r="K491" i="5"/>
  <c r="J491" i="5"/>
  <c r="J484" i="5" s="1"/>
  <c r="I491" i="5"/>
  <c r="B491" i="5" a="1"/>
  <c r="B491" i="5" s="1"/>
  <c r="U490" i="5"/>
  <c r="H490" i="5"/>
  <c r="V490" i="5" s="1"/>
  <c r="B490" i="5" a="1"/>
  <c r="B490" i="5" s="1"/>
  <c r="U489" i="5"/>
  <c r="H489" i="5"/>
  <c r="V489" i="5" s="1"/>
  <c r="B489" i="5" a="1"/>
  <c r="B489" i="5" s="1"/>
  <c r="U488" i="5"/>
  <c r="H488" i="5"/>
  <c r="V488" i="5" s="1"/>
  <c r="B488" i="5" a="1"/>
  <c r="B488" i="5" s="1"/>
  <c r="U487" i="5"/>
  <c r="H487" i="5"/>
  <c r="B487" i="5" a="1"/>
  <c r="B487" i="5" s="1"/>
  <c r="U486" i="5"/>
  <c r="H486" i="5"/>
  <c r="B486" i="5" a="1"/>
  <c r="B486" i="5"/>
  <c r="T485" i="5"/>
  <c r="T484" i="5" s="1"/>
  <c r="S485" i="5"/>
  <c r="R485" i="5"/>
  <c r="Q485" i="5"/>
  <c r="P485" i="5"/>
  <c r="P484" i="5" s="1"/>
  <c r="O485" i="5"/>
  <c r="N485" i="5"/>
  <c r="M485" i="5"/>
  <c r="L485" i="5"/>
  <c r="L484" i="5" s="1"/>
  <c r="K485" i="5"/>
  <c r="J485" i="5"/>
  <c r="I485" i="5"/>
  <c r="B485" i="5" a="1"/>
  <c r="B485" i="5" s="1"/>
  <c r="B484" i="5" a="1"/>
  <c r="B484" i="5" s="1"/>
  <c r="B483" i="5" a="1"/>
  <c r="B483" i="5" s="1"/>
  <c r="B482" i="5" a="1"/>
  <c r="B482" i="5"/>
  <c r="B481" i="5" a="1"/>
  <c r="B481" i="5" s="1"/>
  <c r="U480" i="5"/>
  <c r="H480" i="5"/>
  <c r="B480" i="5" a="1"/>
  <c r="B480" i="5" s="1"/>
  <c r="T479" i="5"/>
  <c r="S479" i="5"/>
  <c r="R479" i="5"/>
  <c r="Q479" i="5"/>
  <c r="P479" i="5"/>
  <c r="O479" i="5"/>
  <c r="N479" i="5"/>
  <c r="M479" i="5"/>
  <c r="L479" i="5"/>
  <c r="K479" i="5"/>
  <c r="J479" i="5"/>
  <c r="I479" i="5"/>
  <c r="B479" i="5" a="1"/>
  <c r="B479" i="5" s="1"/>
  <c r="U478" i="5"/>
  <c r="V478" i="5" s="1"/>
  <c r="H478" i="5"/>
  <c r="H477" i="5" s="1"/>
  <c r="B478" i="5" a="1"/>
  <c r="B478" i="5"/>
  <c r="T477" i="5"/>
  <c r="S477" i="5"/>
  <c r="R477" i="5"/>
  <c r="Q477" i="5"/>
  <c r="P477" i="5"/>
  <c r="O477" i="5"/>
  <c r="N477" i="5"/>
  <c r="M477" i="5"/>
  <c r="L477" i="5"/>
  <c r="K477" i="5"/>
  <c r="J477" i="5"/>
  <c r="I477" i="5"/>
  <c r="B477" i="5" a="1"/>
  <c r="B477" i="5" s="1"/>
  <c r="U476" i="5"/>
  <c r="H476" i="5"/>
  <c r="H475" i="5" s="1"/>
  <c r="B476" i="5" a="1"/>
  <c r="B476" i="5"/>
  <c r="T475" i="5"/>
  <c r="S475" i="5"/>
  <c r="R475" i="5"/>
  <c r="Q475" i="5"/>
  <c r="P475" i="5"/>
  <c r="O475" i="5"/>
  <c r="N475" i="5"/>
  <c r="M475" i="5"/>
  <c r="L475" i="5"/>
  <c r="K475" i="5"/>
  <c r="J475" i="5"/>
  <c r="I475" i="5"/>
  <c r="U475" i="5" s="1"/>
  <c r="B475" i="5" a="1"/>
  <c r="B475" i="5" s="1"/>
  <c r="U474" i="5"/>
  <c r="H474" i="5"/>
  <c r="H473" i="5" s="1"/>
  <c r="B474" i="5" a="1"/>
  <c r="B474" i="5" s="1"/>
  <c r="T473" i="5"/>
  <c r="S473" i="5"/>
  <c r="R473" i="5"/>
  <c r="Q473" i="5"/>
  <c r="P473" i="5"/>
  <c r="O473" i="5"/>
  <c r="N473" i="5"/>
  <c r="M473" i="5"/>
  <c r="L473" i="5"/>
  <c r="K473" i="5"/>
  <c r="J473" i="5"/>
  <c r="I473" i="5"/>
  <c r="B473" i="5" a="1"/>
  <c r="B473" i="5" s="1"/>
  <c r="V472" i="5"/>
  <c r="U472" i="5"/>
  <c r="H472" i="5"/>
  <c r="B472" i="5" a="1"/>
  <c r="B472" i="5"/>
  <c r="U471" i="5"/>
  <c r="V471" i="5" s="1"/>
  <c r="H471" i="5"/>
  <c r="B471" i="5" a="1"/>
  <c r="B471" i="5" s="1"/>
  <c r="V470" i="5"/>
  <c r="U470" i="5"/>
  <c r="H470" i="5"/>
  <c r="B470" i="5" a="1"/>
  <c r="B470" i="5" s="1"/>
  <c r="U469" i="5"/>
  <c r="H469" i="5"/>
  <c r="B469" i="5" a="1"/>
  <c r="B469" i="5" s="1"/>
  <c r="V468" i="5"/>
  <c r="U468" i="5"/>
  <c r="H468" i="5"/>
  <c r="H467" i="5" s="1"/>
  <c r="B468" i="5" a="1"/>
  <c r="B468" i="5" s="1"/>
  <c r="T467" i="5"/>
  <c r="T466" i="5" s="1"/>
  <c r="S467" i="5"/>
  <c r="R467" i="5"/>
  <c r="R466" i="5" s="1"/>
  <c r="Q467" i="5"/>
  <c r="P467" i="5"/>
  <c r="O467" i="5"/>
  <c r="N467" i="5"/>
  <c r="N466" i="5" s="1"/>
  <c r="M467" i="5"/>
  <c r="L467" i="5"/>
  <c r="L466" i="5" s="1"/>
  <c r="K467" i="5"/>
  <c r="J467" i="5"/>
  <c r="J466" i="5" s="1"/>
  <c r="I467" i="5"/>
  <c r="B467" i="5" a="1"/>
  <c r="B467" i="5" s="1"/>
  <c r="P466" i="5"/>
  <c r="B466" i="5" a="1"/>
  <c r="B466" i="5"/>
  <c r="U465" i="5"/>
  <c r="H465" i="5"/>
  <c r="B465" i="5" a="1"/>
  <c r="B465" i="5" s="1"/>
  <c r="T464" i="5"/>
  <c r="S464" i="5"/>
  <c r="R464" i="5"/>
  <c r="Q464" i="5"/>
  <c r="P464" i="5"/>
  <c r="O464" i="5"/>
  <c r="N464" i="5"/>
  <c r="M464" i="5"/>
  <c r="L464" i="5"/>
  <c r="K464" i="5"/>
  <c r="J464" i="5"/>
  <c r="I464" i="5"/>
  <c r="H464" i="5"/>
  <c r="B464" i="5" a="1"/>
  <c r="B464" i="5"/>
  <c r="U463" i="5"/>
  <c r="H463" i="5"/>
  <c r="H462" i="5" s="1"/>
  <c r="B463" i="5" a="1"/>
  <c r="B463" i="5" s="1"/>
  <c r="T462" i="5"/>
  <c r="S462" i="5"/>
  <c r="R462" i="5"/>
  <c r="Q462" i="5"/>
  <c r="P462" i="5"/>
  <c r="O462" i="5"/>
  <c r="N462" i="5"/>
  <c r="M462" i="5"/>
  <c r="L462" i="5"/>
  <c r="K462" i="5"/>
  <c r="J462" i="5"/>
  <c r="I462" i="5"/>
  <c r="B462" i="5" a="1"/>
  <c r="B462" i="5"/>
  <c r="U461" i="5"/>
  <c r="H461" i="5"/>
  <c r="V461" i="5" s="1"/>
  <c r="B461" i="5" a="1"/>
  <c r="B461" i="5" s="1"/>
  <c r="T460" i="5"/>
  <c r="S460" i="5"/>
  <c r="R460" i="5"/>
  <c r="Q460" i="5"/>
  <c r="P460" i="5"/>
  <c r="O460" i="5"/>
  <c r="N460" i="5"/>
  <c r="M460" i="5"/>
  <c r="L460" i="5"/>
  <c r="K460" i="5"/>
  <c r="J460" i="5"/>
  <c r="I460" i="5"/>
  <c r="H460" i="5"/>
  <c r="B460" i="5" a="1"/>
  <c r="B460" i="5"/>
  <c r="U459" i="5"/>
  <c r="H459" i="5"/>
  <c r="H458" i="5" s="1"/>
  <c r="B459" i="5" a="1"/>
  <c r="B459" i="5" s="1"/>
  <c r="T458" i="5"/>
  <c r="S458" i="5"/>
  <c r="R458" i="5"/>
  <c r="Q458" i="5"/>
  <c r="P458" i="5"/>
  <c r="O458" i="5"/>
  <c r="O451" i="5" s="1"/>
  <c r="N458" i="5"/>
  <c r="M458" i="5"/>
  <c r="L458" i="5"/>
  <c r="K458" i="5"/>
  <c r="K451" i="5" s="1"/>
  <c r="J458" i="5"/>
  <c r="I458" i="5"/>
  <c r="B458" i="5" a="1"/>
  <c r="B458" i="5"/>
  <c r="U457" i="5"/>
  <c r="H457" i="5"/>
  <c r="B457" i="5" a="1"/>
  <c r="B457" i="5" s="1"/>
  <c r="V456" i="5"/>
  <c r="U456" i="5"/>
  <c r="H456" i="5"/>
  <c r="B456" i="5" a="1"/>
  <c r="B456" i="5"/>
  <c r="U455" i="5"/>
  <c r="H455" i="5"/>
  <c r="B455" i="5" a="1"/>
  <c r="B455" i="5" s="1"/>
  <c r="V454" i="5"/>
  <c r="U454" i="5"/>
  <c r="H454" i="5"/>
  <c r="B454" i="5" a="1"/>
  <c r="B454" i="5"/>
  <c r="U453" i="5"/>
  <c r="H453" i="5"/>
  <c r="B453" i="5" a="1"/>
  <c r="B453" i="5" s="1"/>
  <c r="T452" i="5"/>
  <c r="S452" i="5"/>
  <c r="R452" i="5"/>
  <c r="Q452" i="5"/>
  <c r="P452" i="5"/>
  <c r="O452" i="5"/>
  <c r="N452" i="5"/>
  <c r="M452" i="5"/>
  <c r="M451" i="5" s="1"/>
  <c r="L452" i="5"/>
  <c r="K452" i="5"/>
  <c r="J452" i="5"/>
  <c r="I452" i="5"/>
  <c r="H452" i="5"/>
  <c r="B452" i="5" a="1"/>
  <c r="B452" i="5"/>
  <c r="S451" i="5"/>
  <c r="Q451" i="5"/>
  <c r="I451" i="5"/>
  <c r="B451" i="5" a="1"/>
  <c r="B451" i="5" s="1"/>
  <c r="L450" i="5"/>
  <c r="U450" i="5" s="1"/>
  <c r="H450" i="5"/>
  <c r="V450" i="5" s="1"/>
  <c r="B450" i="5" a="1"/>
  <c r="B450" i="5" s="1"/>
  <c r="T449" i="5"/>
  <c r="S449" i="5"/>
  <c r="R449" i="5"/>
  <c r="Q449" i="5"/>
  <c r="P449" i="5"/>
  <c r="O449" i="5"/>
  <c r="O444" i="5" s="1"/>
  <c r="N449" i="5"/>
  <c r="M449" i="5"/>
  <c r="L449" i="5"/>
  <c r="K449" i="5"/>
  <c r="J449" i="5"/>
  <c r="I449" i="5"/>
  <c r="B449" i="5" a="1"/>
  <c r="B449" i="5"/>
  <c r="U448" i="5"/>
  <c r="H448" i="5"/>
  <c r="B448" i="5" a="1"/>
  <c r="B448" i="5" s="1"/>
  <c r="V447" i="5"/>
  <c r="U447" i="5"/>
  <c r="H447" i="5"/>
  <c r="B447" i="5" a="1"/>
  <c r="B447" i="5"/>
  <c r="U446" i="5"/>
  <c r="H446" i="5"/>
  <c r="B446" i="5" a="1"/>
  <c r="B446" i="5" s="1"/>
  <c r="T445" i="5"/>
  <c r="T444" i="5" s="1"/>
  <c r="S445" i="5"/>
  <c r="R445" i="5"/>
  <c r="Q445" i="5"/>
  <c r="P445" i="5"/>
  <c r="P444" i="5" s="1"/>
  <c r="O445" i="5"/>
  <c r="N445" i="5"/>
  <c r="M445" i="5"/>
  <c r="L445" i="5"/>
  <c r="L444" i="5" s="1"/>
  <c r="K445" i="5"/>
  <c r="J445" i="5"/>
  <c r="I445" i="5"/>
  <c r="H445" i="5"/>
  <c r="B445" i="5" a="1"/>
  <c r="B445" i="5"/>
  <c r="S444" i="5"/>
  <c r="Q444" i="5"/>
  <c r="M444" i="5"/>
  <c r="K444" i="5"/>
  <c r="I444" i="5"/>
  <c r="B444" i="5" a="1"/>
  <c r="B444" i="5" s="1"/>
  <c r="V443" i="5"/>
  <c r="U443" i="5"/>
  <c r="H443" i="5"/>
  <c r="H442" i="5" s="1"/>
  <c r="B443" i="5" a="1"/>
  <c r="B443" i="5"/>
  <c r="T442" i="5"/>
  <c r="S442" i="5"/>
  <c r="R442" i="5"/>
  <c r="Q442" i="5"/>
  <c r="Q434" i="5" s="1"/>
  <c r="P442" i="5"/>
  <c r="O442" i="5"/>
  <c r="N442" i="5"/>
  <c r="M442" i="5"/>
  <c r="L442" i="5"/>
  <c r="K442" i="5"/>
  <c r="J442" i="5"/>
  <c r="I442" i="5"/>
  <c r="I434" i="5" s="1"/>
  <c r="B442" i="5" a="1"/>
  <c r="B442" i="5" s="1"/>
  <c r="U441" i="5"/>
  <c r="H441" i="5"/>
  <c r="H440" i="5" s="1"/>
  <c r="B441" i="5" a="1"/>
  <c r="B441" i="5" s="1"/>
  <c r="T440" i="5"/>
  <c r="S440" i="5"/>
  <c r="R440" i="5"/>
  <c r="Q440" i="5"/>
  <c r="P440" i="5"/>
  <c r="O440" i="5"/>
  <c r="N440" i="5"/>
  <c r="M440" i="5"/>
  <c r="L440" i="5"/>
  <c r="K440" i="5"/>
  <c r="J440" i="5"/>
  <c r="I440" i="5"/>
  <c r="B440" i="5" a="1"/>
  <c r="B440" i="5" s="1"/>
  <c r="U439" i="5"/>
  <c r="H439" i="5"/>
  <c r="V439" i="5" s="1"/>
  <c r="B439" i="5" a="1"/>
  <c r="B439" i="5" s="1"/>
  <c r="U438" i="5"/>
  <c r="H438" i="5"/>
  <c r="V438" i="5" s="1"/>
  <c r="B438" i="5" a="1"/>
  <c r="B438" i="5" s="1"/>
  <c r="U437" i="5"/>
  <c r="H437" i="5"/>
  <c r="B437" i="5" a="1"/>
  <c r="B437" i="5" s="1"/>
  <c r="U436" i="5"/>
  <c r="H436" i="5"/>
  <c r="B436" i="5" a="1"/>
  <c r="B436" i="5" s="1"/>
  <c r="T435" i="5"/>
  <c r="T434" i="5" s="1"/>
  <c r="S435" i="5"/>
  <c r="S434" i="5" s="1"/>
  <c r="R435" i="5"/>
  <c r="Q435" i="5"/>
  <c r="P435" i="5"/>
  <c r="P434" i="5" s="1"/>
  <c r="O435" i="5"/>
  <c r="N435" i="5"/>
  <c r="M435" i="5"/>
  <c r="L435" i="5"/>
  <c r="L434" i="5" s="1"/>
  <c r="K435" i="5"/>
  <c r="J435" i="5"/>
  <c r="I435" i="5"/>
  <c r="B435" i="5" a="1"/>
  <c r="B435" i="5" s="1"/>
  <c r="O434" i="5"/>
  <c r="K434" i="5"/>
  <c r="B434" i="5" a="1"/>
  <c r="B434" i="5" s="1"/>
  <c r="K433" i="5"/>
  <c r="H433" i="5"/>
  <c r="B433" i="5" a="1"/>
  <c r="B433" i="5" s="1"/>
  <c r="T432" i="5"/>
  <c r="S432" i="5"/>
  <c r="R432" i="5"/>
  <c r="Q432" i="5"/>
  <c r="P432" i="5"/>
  <c r="O432" i="5"/>
  <c r="N432" i="5"/>
  <c r="M432" i="5"/>
  <c r="L432" i="5"/>
  <c r="J432" i="5"/>
  <c r="I432" i="5"/>
  <c r="H432" i="5"/>
  <c r="B432" i="5" a="1"/>
  <c r="B432" i="5" s="1"/>
  <c r="U431" i="5"/>
  <c r="H431" i="5"/>
  <c r="H430" i="5" s="1"/>
  <c r="B431" i="5" a="1"/>
  <c r="B431" i="5" s="1"/>
  <c r="T430" i="5"/>
  <c r="S430" i="5"/>
  <c r="R430" i="5"/>
  <c r="Q430" i="5"/>
  <c r="P430" i="5"/>
  <c r="O430" i="5"/>
  <c r="N430" i="5"/>
  <c r="M430" i="5"/>
  <c r="L430" i="5"/>
  <c r="K430" i="5"/>
  <c r="J430" i="5"/>
  <c r="I430" i="5"/>
  <c r="B430" i="5" a="1"/>
  <c r="B430" i="5" s="1"/>
  <c r="U429" i="5"/>
  <c r="V429" i="5" s="1"/>
  <c r="H429" i="5"/>
  <c r="B429" i="5" a="1"/>
  <c r="B429" i="5" s="1"/>
  <c r="T428" i="5"/>
  <c r="S428" i="5"/>
  <c r="R428" i="5"/>
  <c r="Q428" i="5"/>
  <c r="P428" i="5"/>
  <c r="O428" i="5"/>
  <c r="N428" i="5"/>
  <c r="M428" i="5"/>
  <c r="L428" i="5"/>
  <c r="K428" i="5"/>
  <c r="J428" i="5"/>
  <c r="I428" i="5"/>
  <c r="H428" i="5"/>
  <c r="B428" i="5" a="1"/>
  <c r="B428" i="5" s="1"/>
  <c r="U427" i="5"/>
  <c r="H427" i="5"/>
  <c r="B427" i="5" a="1"/>
  <c r="B427" i="5" s="1"/>
  <c r="U426" i="5"/>
  <c r="H426" i="5"/>
  <c r="V426" i="5" s="1"/>
  <c r="B426" i="5" a="1"/>
  <c r="B426" i="5" s="1"/>
  <c r="U425" i="5"/>
  <c r="H425" i="5"/>
  <c r="B425" i="5" a="1"/>
  <c r="B425" i="5" s="1"/>
  <c r="U424" i="5"/>
  <c r="H424" i="5"/>
  <c r="B424" i="5" a="1"/>
  <c r="B424" i="5" s="1"/>
  <c r="T423" i="5"/>
  <c r="S423" i="5"/>
  <c r="R423" i="5"/>
  <c r="Q423" i="5"/>
  <c r="P423" i="5"/>
  <c r="O423" i="5"/>
  <c r="N423" i="5"/>
  <c r="N422" i="5" s="1"/>
  <c r="M423" i="5"/>
  <c r="L423" i="5"/>
  <c r="K423" i="5"/>
  <c r="J423" i="5"/>
  <c r="I423" i="5"/>
  <c r="B423" i="5" a="1"/>
  <c r="B423" i="5" s="1"/>
  <c r="B422" i="5" a="1"/>
  <c r="B422" i="5"/>
  <c r="U421" i="5"/>
  <c r="V421" i="5" s="1"/>
  <c r="H421" i="5"/>
  <c r="B421" i="5" a="1"/>
  <c r="B421" i="5" s="1"/>
  <c r="T420" i="5"/>
  <c r="S420" i="5"/>
  <c r="R420" i="5"/>
  <c r="Q420" i="5"/>
  <c r="P420" i="5"/>
  <c r="P410" i="5" s="1"/>
  <c r="O420" i="5"/>
  <c r="N420" i="5"/>
  <c r="M420" i="5"/>
  <c r="L420" i="5"/>
  <c r="K420" i="5"/>
  <c r="J420" i="5"/>
  <c r="I420" i="5"/>
  <c r="H420" i="5"/>
  <c r="B420" i="5" a="1"/>
  <c r="B420" i="5" s="1"/>
  <c r="U419" i="5"/>
  <c r="H419" i="5"/>
  <c r="B419" i="5" a="1"/>
  <c r="B419" i="5" s="1"/>
  <c r="T418" i="5"/>
  <c r="S418" i="5"/>
  <c r="R418" i="5"/>
  <c r="Q418" i="5"/>
  <c r="P418" i="5"/>
  <c r="O418" i="5"/>
  <c r="N418" i="5"/>
  <c r="M418" i="5"/>
  <c r="L418" i="5"/>
  <c r="K418" i="5"/>
  <c r="J418" i="5"/>
  <c r="I418" i="5"/>
  <c r="U418" i="5" s="1"/>
  <c r="B418" i="5" a="1"/>
  <c r="B418" i="5" s="1"/>
  <c r="U417" i="5"/>
  <c r="V417" i="5" s="1"/>
  <c r="H417" i="5"/>
  <c r="B417" i="5" a="1"/>
  <c r="B417" i="5" s="1"/>
  <c r="T416" i="5"/>
  <c r="S416" i="5"/>
  <c r="R416" i="5"/>
  <c r="Q416" i="5"/>
  <c r="P416" i="5"/>
  <c r="O416" i="5"/>
  <c r="N416" i="5"/>
  <c r="M416" i="5"/>
  <c r="L416" i="5"/>
  <c r="K416" i="5"/>
  <c r="J416" i="5"/>
  <c r="I416" i="5"/>
  <c r="H416" i="5"/>
  <c r="B416" i="5" a="1"/>
  <c r="B416" i="5" s="1"/>
  <c r="U415" i="5"/>
  <c r="H415" i="5"/>
  <c r="B415" i="5" a="1"/>
  <c r="B415" i="5" s="1"/>
  <c r="U414" i="5"/>
  <c r="H414" i="5"/>
  <c r="V414" i="5" s="1"/>
  <c r="B414" i="5" a="1"/>
  <c r="B414" i="5" s="1"/>
  <c r="U413" i="5"/>
  <c r="H413" i="5"/>
  <c r="B413" i="5" a="1"/>
  <c r="B413" i="5" s="1"/>
  <c r="U412" i="5"/>
  <c r="H412" i="5"/>
  <c r="B412" i="5" a="1"/>
  <c r="B412" i="5" s="1"/>
  <c r="T411" i="5"/>
  <c r="S411" i="5"/>
  <c r="R411" i="5"/>
  <c r="Q411" i="5"/>
  <c r="P411" i="5"/>
  <c r="O411" i="5"/>
  <c r="N411" i="5"/>
  <c r="M411" i="5"/>
  <c r="L411" i="5"/>
  <c r="K411" i="5"/>
  <c r="J411" i="5"/>
  <c r="I411" i="5"/>
  <c r="B411" i="5" a="1"/>
  <c r="B411" i="5" s="1"/>
  <c r="B410" i="5" a="1"/>
  <c r="B410" i="5" s="1"/>
  <c r="U409" i="5"/>
  <c r="K409" i="5"/>
  <c r="J409" i="5"/>
  <c r="H409" i="5"/>
  <c r="B409" i="5" a="1"/>
  <c r="B409" i="5" s="1"/>
  <c r="K408" i="5"/>
  <c r="H408" i="5"/>
  <c r="H407" i="5" s="1"/>
  <c r="B408" i="5" a="1"/>
  <c r="B408" i="5" s="1"/>
  <c r="T407" i="5"/>
  <c r="S407" i="5"/>
  <c r="R407" i="5"/>
  <c r="Q407" i="5"/>
  <c r="P407" i="5"/>
  <c r="O407" i="5"/>
  <c r="N407" i="5"/>
  <c r="M407" i="5"/>
  <c r="L407" i="5"/>
  <c r="J407" i="5"/>
  <c r="I407" i="5"/>
  <c r="B407" i="5" a="1"/>
  <c r="B407" i="5"/>
  <c r="U406" i="5"/>
  <c r="T406" i="5"/>
  <c r="K406" i="5"/>
  <c r="K405" i="5" s="1"/>
  <c r="H406" i="5"/>
  <c r="H405" i="5" s="1"/>
  <c r="H404" i="5" s="1"/>
  <c r="B406" i="5" a="1"/>
  <c r="B406" i="5" s="1"/>
  <c r="T405" i="5"/>
  <c r="S405" i="5"/>
  <c r="R405" i="5"/>
  <c r="R404" i="5" s="1"/>
  <c r="Q405" i="5"/>
  <c r="P405" i="5"/>
  <c r="O405" i="5"/>
  <c r="O404" i="5" s="1"/>
  <c r="N405" i="5"/>
  <c r="N404" i="5" s="1"/>
  <c r="M405" i="5"/>
  <c r="M404" i="5" s="1"/>
  <c r="L405" i="5"/>
  <c r="J405" i="5"/>
  <c r="I405" i="5"/>
  <c r="U405" i="5" s="1"/>
  <c r="B405" i="5" a="1"/>
  <c r="B405" i="5"/>
  <c r="S404" i="5"/>
  <c r="Q404" i="5"/>
  <c r="I404" i="5"/>
  <c r="B404" i="5" a="1"/>
  <c r="B404" i="5" s="1"/>
  <c r="U403" i="5"/>
  <c r="H403" i="5"/>
  <c r="B403" i="5" a="1"/>
  <c r="B403" i="5" s="1"/>
  <c r="T402" i="5"/>
  <c r="S402" i="5"/>
  <c r="R402" i="5"/>
  <c r="Q402" i="5"/>
  <c r="P402" i="5"/>
  <c r="O402" i="5"/>
  <c r="N402" i="5"/>
  <c r="M402" i="5"/>
  <c r="L402" i="5"/>
  <c r="K402" i="5"/>
  <c r="J402" i="5"/>
  <c r="I402" i="5"/>
  <c r="B402" i="5" a="1"/>
  <c r="B402" i="5" s="1"/>
  <c r="K401" i="5"/>
  <c r="H401" i="5"/>
  <c r="H400" i="5" s="1"/>
  <c r="B401" i="5" a="1"/>
  <c r="B401" i="5" s="1"/>
  <c r="T400" i="5"/>
  <c r="S400" i="5"/>
  <c r="R400" i="5"/>
  <c r="Q400" i="5"/>
  <c r="P400" i="5"/>
  <c r="O400" i="5"/>
  <c r="N400" i="5"/>
  <c r="M400" i="5"/>
  <c r="L400" i="5"/>
  <c r="J400" i="5"/>
  <c r="I400" i="5"/>
  <c r="B400" i="5" a="1"/>
  <c r="B400" i="5"/>
  <c r="U399" i="5"/>
  <c r="H399" i="5"/>
  <c r="B399" i="5" a="1"/>
  <c r="B399" i="5" s="1"/>
  <c r="T398" i="5"/>
  <c r="S398" i="5"/>
  <c r="R398" i="5"/>
  <c r="Q398" i="5"/>
  <c r="P398" i="5"/>
  <c r="O398" i="5"/>
  <c r="N398" i="5"/>
  <c r="M398" i="5"/>
  <c r="L398" i="5"/>
  <c r="K398" i="5"/>
  <c r="J398" i="5"/>
  <c r="I398" i="5"/>
  <c r="H398" i="5"/>
  <c r="B398" i="5" a="1"/>
  <c r="B398" i="5" s="1"/>
  <c r="U397" i="5"/>
  <c r="H397" i="5"/>
  <c r="H396" i="5" s="1"/>
  <c r="B397" i="5" a="1"/>
  <c r="B397" i="5" s="1"/>
  <c r="T396" i="5"/>
  <c r="S396" i="5"/>
  <c r="R396" i="5"/>
  <c r="Q396" i="5"/>
  <c r="P396" i="5"/>
  <c r="O396" i="5"/>
  <c r="N396" i="5"/>
  <c r="M396" i="5"/>
  <c r="L396" i="5"/>
  <c r="K396" i="5"/>
  <c r="J396" i="5"/>
  <c r="I396" i="5"/>
  <c r="B396" i="5" a="1"/>
  <c r="B396" i="5"/>
  <c r="U395" i="5"/>
  <c r="H395" i="5"/>
  <c r="B395" i="5" a="1"/>
  <c r="B395" i="5" s="1"/>
  <c r="T394" i="5"/>
  <c r="S394" i="5"/>
  <c r="R394" i="5"/>
  <c r="Q394" i="5"/>
  <c r="P394" i="5"/>
  <c r="O394" i="5"/>
  <c r="N394" i="5"/>
  <c r="M394" i="5"/>
  <c r="L394" i="5"/>
  <c r="K394" i="5"/>
  <c r="J394" i="5"/>
  <c r="I394" i="5"/>
  <c r="H394" i="5"/>
  <c r="B394" i="5" a="1"/>
  <c r="B394" i="5" s="1"/>
  <c r="U393" i="5"/>
  <c r="O393" i="5"/>
  <c r="H393" i="5"/>
  <c r="V393" i="5" s="1"/>
  <c r="B393" i="5" a="1"/>
  <c r="B393" i="5"/>
  <c r="U392" i="5"/>
  <c r="O392" i="5"/>
  <c r="H392" i="5"/>
  <c r="B392" i="5" a="1"/>
  <c r="B392" i="5"/>
  <c r="U391" i="5"/>
  <c r="H391" i="5"/>
  <c r="B391" i="5" a="1"/>
  <c r="B391" i="5" s="1"/>
  <c r="V390" i="5"/>
  <c r="U390" i="5"/>
  <c r="H390" i="5"/>
  <c r="B390" i="5" a="1"/>
  <c r="B390" i="5"/>
  <c r="T389" i="5"/>
  <c r="S389" i="5"/>
  <c r="R389" i="5"/>
  <c r="Q389" i="5"/>
  <c r="Q388" i="5" s="1"/>
  <c r="P389" i="5"/>
  <c r="O389" i="5"/>
  <c r="N389" i="5"/>
  <c r="M389" i="5"/>
  <c r="M388" i="5" s="1"/>
  <c r="L389" i="5"/>
  <c r="K389" i="5"/>
  <c r="J389" i="5"/>
  <c r="I389" i="5"/>
  <c r="I388" i="5" s="1"/>
  <c r="B389" i="5" a="1"/>
  <c r="B389" i="5" s="1"/>
  <c r="B388" i="5" a="1"/>
  <c r="B388" i="5" s="1"/>
  <c r="B387" i="5" a="1"/>
  <c r="B387" i="5" s="1"/>
  <c r="U386" i="5"/>
  <c r="H386" i="5"/>
  <c r="B386" i="5" a="1"/>
  <c r="B386" i="5"/>
  <c r="T385" i="5"/>
  <c r="S385" i="5"/>
  <c r="R385" i="5"/>
  <c r="Q385" i="5"/>
  <c r="P385" i="5"/>
  <c r="O385" i="5"/>
  <c r="N385" i="5"/>
  <c r="M385" i="5"/>
  <c r="L385" i="5"/>
  <c r="K385" i="5"/>
  <c r="J385" i="5"/>
  <c r="I385" i="5"/>
  <c r="B385" i="5" a="1"/>
  <c r="B385" i="5" s="1"/>
  <c r="T384" i="5"/>
  <c r="T383" i="5" s="1"/>
  <c r="K384" i="5"/>
  <c r="H384" i="5"/>
  <c r="H383" i="5" s="1"/>
  <c r="B384" i="5" a="1"/>
  <c r="B384" i="5" s="1"/>
  <c r="S383" i="5"/>
  <c r="R383" i="5"/>
  <c r="Q383" i="5"/>
  <c r="P383" i="5"/>
  <c r="O383" i="5"/>
  <c r="N383" i="5"/>
  <c r="M383" i="5"/>
  <c r="L383" i="5"/>
  <c r="L375" i="5" s="1"/>
  <c r="L374" i="5" s="1"/>
  <c r="K383" i="5"/>
  <c r="J383" i="5"/>
  <c r="I383" i="5"/>
  <c r="U383" i="5" s="1"/>
  <c r="B383" i="5" a="1"/>
  <c r="B383" i="5" s="1"/>
  <c r="U382" i="5"/>
  <c r="H382" i="5"/>
  <c r="H381" i="5" s="1"/>
  <c r="B382" i="5" a="1"/>
  <c r="B382" i="5" s="1"/>
  <c r="T381" i="5"/>
  <c r="S381" i="5"/>
  <c r="R381" i="5"/>
  <c r="Q381" i="5"/>
  <c r="P381" i="5"/>
  <c r="O381" i="5"/>
  <c r="N381" i="5"/>
  <c r="M381" i="5"/>
  <c r="L381" i="5"/>
  <c r="K381" i="5"/>
  <c r="J381" i="5"/>
  <c r="I381" i="5"/>
  <c r="B381" i="5" a="1"/>
  <c r="B381" i="5" s="1"/>
  <c r="U380" i="5"/>
  <c r="H380" i="5"/>
  <c r="V380" i="5" s="1"/>
  <c r="B380" i="5" a="1"/>
  <c r="B380" i="5" s="1"/>
  <c r="U379" i="5"/>
  <c r="R379" i="5"/>
  <c r="H379" i="5"/>
  <c r="V379" i="5" s="1"/>
  <c r="B379" i="5" a="1"/>
  <c r="B379" i="5"/>
  <c r="U378" i="5"/>
  <c r="H378" i="5"/>
  <c r="B378" i="5" a="1"/>
  <c r="B378" i="5" s="1"/>
  <c r="T377" i="5"/>
  <c r="L377" i="5"/>
  <c r="H377" i="5"/>
  <c r="B377" i="5" a="1"/>
  <c r="B377" i="5"/>
  <c r="S376" i="5"/>
  <c r="R376" i="5"/>
  <c r="Q376" i="5"/>
  <c r="P376" i="5"/>
  <c r="O376" i="5"/>
  <c r="N376" i="5"/>
  <c r="N375" i="5" s="1"/>
  <c r="N374" i="5" s="1"/>
  <c r="M376" i="5"/>
  <c r="L376" i="5"/>
  <c r="K376" i="5"/>
  <c r="J376" i="5"/>
  <c r="J375" i="5" s="1"/>
  <c r="J374" i="5" s="1"/>
  <c r="I376" i="5"/>
  <c r="B376" i="5" a="1"/>
  <c r="B376" i="5" s="1"/>
  <c r="R375" i="5"/>
  <c r="R374" i="5" s="1"/>
  <c r="P375" i="5"/>
  <c r="P374" i="5" s="1"/>
  <c r="B375" i="5" a="1"/>
  <c r="B375" i="5" s="1"/>
  <c r="B374" i="5" a="1"/>
  <c r="B374" i="5" s="1"/>
  <c r="V373" i="5"/>
  <c r="U373" i="5"/>
  <c r="H373" i="5"/>
  <c r="H372" i="5" s="1"/>
  <c r="B373" i="5" a="1"/>
  <c r="B373" i="5"/>
  <c r="T372" i="5"/>
  <c r="S372" i="5"/>
  <c r="R372" i="5"/>
  <c r="Q372" i="5"/>
  <c r="P372" i="5"/>
  <c r="O372" i="5"/>
  <c r="N372" i="5"/>
  <c r="M372" i="5"/>
  <c r="L372" i="5"/>
  <c r="K372" i="5"/>
  <c r="J372" i="5"/>
  <c r="I372" i="5"/>
  <c r="U372" i="5" s="1"/>
  <c r="B372" i="5" a="1"/>
  <c r="B372" i="5" s="1"/>
  <c r="U371" i="5"/>
  <c r="H371" i="5"/>
  <c r="H370" i="5" s="1"/>
  <c r="B371" i="5" a="1"/>
  <c r="B371" i="5" s="1"/>
  <c r="T370" i="5"/>
  <c r="S370" i="5"/>
  <c r="R370" i="5"/>
  <c r="Q370" i="5"/>
  <c r="P370" i="5"/>
  <c r="O370" i="5"/>
  <c r="N370" i="5"/>
  <c r="M370" i="5"/>
  <c r="L370" i="5"/>
  <c r="K370" i="5"/>
  <c r="J370" i="5"/>
  <c r="I370" i="5"/>
  <c r="B370" i="5" a="1"/>
  <c r="B370" i="5" s="1"/>
  <c r="U369" i="5"/>
  <c r="H369" i="5"/>
  <c r="H368" i="5" s="1"/>
  <c r="B369" i="5" a="1"/>
  <c r="B369" i="5" s="1"/>
  <c r="T368" i="5"/>
  <c r="S368" i="5"/>
  <c r="R368" i="5"/>
  <c r="R361" i="5" s="1"/>
  <c r="Q368" i="5"/>
  <c r="P368" i="5"/>
  <c r="O368" i="5"/>
  <c r="N368" i="5"/>
  <c r="M368" i="5"/>
  <c r="L368" i="5"/>
  <c r="K368" i="5"/>
  <c r="J368" i="5"/>
  <c r="I368" i="5"/>
  <c r="B368" i="5" a="1"/>
  <c r="B368" i="5" s="1"/>
  <c r="V367" i="5"/>
  <c r="U367" i="5"/>
  <c r="H367" i="5"/>
  <c r="B367" i="5" a="1"/>
  <c r="B367" i="5"/>
  <c r="U366" i="5"/>
  <c r="V366" i="5" s="1"/>
  <c r="H366" i="5"/>
  <c r="B366" i="5" a="1"/>
  <c r="B366" i="5" s="1"/>
  <c r="T365" i="5"/>
  <c r="S365" i="5"/>
  <c r="R365" i="5"/>
  <c r="Q365" i="5"/>
  <c r="P365" i="5"/>
  <c r="O365" i="5"/>
  <c r="N365" i="5"/>
  <c r="M365" i="5"/>
  <c r="L365" i="5"/>
  <c r="K365" i="5"/>
  <c r="J365" i="5"/>
  <c r="I365" i="5"/>
  <c r="H365" i="5"/>
  <c r="B365" i="5" a="1"/>
  <c r="B365" i="5" s="1"/>
  <c r="U364" i="5"/>
  <c r="H364" i="5"/>
  <c r="B364" i="5" a="1"/>
  <c r="B364" i="5" s="1"/>
  <c r="U363" i="5"/>
  <c r="H363" i="5"/>
  <c r="B363" i="5" a="1"/>
  <c r="B363" i="5" s="1"/>
  <c r="T362" i="5"/>
  <c r="T361" i="5" s="1"/>
  <c r="S362" i="5"/>
  <c r="R362" i="5"/>
  <c r="Q362" i="5"/>
  <c r="P362" i="5"/>
  <c r="P361" i="5" s="1"/>
  <c r="O362" i="5"/>
  <c r="N362" i="5"/>
  <c r="M362" i="5"/>
  <c r="L362" i="5"/>
  <c r="L361" i="5" s="1"/>
  <c r="K362" i="5"/>
  <c r="J362" i="5"/>
  <c r="I362" i="5"/>
  <c r="B362" i="5" a="1"/>
  <c r="B362" i="5" s="1"/>
  <c r="J361" i="5"/>
  <c r="B361" i="5" a="1"/>
  <c r="B361" i="5" s="1"/>
  <c r="U360" i="5"/>
  <c r="H360" i="5"/>
  <c r="H359" i="5" s="1"/>
  <c r="B360" i="5" a="1"/>
  <c r="B360" i="5" s="1"/>
  <c r="T359" i="5"/>
  <c r="S359" i="5"/>
  <c r="R359" i="5"/>
  <c r="Q359" i="5"/>
  <c r="P359" i="5"/>
  <c r="O359" i="5"/>
  <c r="N359" i="5"/>
  <c r="M359" i="5"/>
  <c r="L359" i="5"/>
  <c r="K359" i="5"/>
  <c r="J359" i="5"/>
  <c r="I359" i="5"/>
  <c r="B359" i="5" a="1"/>
  <c r="B359" i="5" s="1"/>
  <c r="U358" i="5"/>
  <c r="V358" i="5" s="1"/>
  <c r="H358" i="5"/>
  <c r="B358" i="5" a="1"/>
  <c r="B358" i="5" s="1"/>
  <c r="T357" i="5"/>
  <c r="S357" i="5"/>
  <c r="R357" i="5"/>
  <c r="Q357" i="5"/>
  <c r="P357" i="5"/>
  <c r="O357" i="5"/>
  <c r="N357" i="5"/>
  <c r="M357" i="5"/>
  <c r="L357" i="5"/>
  <c r="K357" i="5"/>
  <c r="J357" i="5"/>
  <c r="I357" i="5"/>
  <c r="H357" i="5"/>
  <c r="B357" i="5" a="1"/>
  <c r="B357" i="5" s="1"/>
  <c r="U356" i="5"/>
  <c r="H356" i="5"/>
  <c r="B356" i="5" a="1"/>
  <c r="B356" i="5" s="1"/>
  <c r="T355" i="5"/>
  <c r="S355" i="5"/>
  <c r="R355" i="5"/>
  <c r="Q355" i="5"/>
  <c r="P355" i="5"/>
  <c r="O355" i="5"/>
  <c r="N355" i="5"/>
  <c r="M355" i="5"/>
  <c r="L355" i="5"/>
  <c r="K355" i="5"/>
  <c r="J355" i="5"/>
  <c r="I355" i="5"/>
  <c r="B355" i="5" a="1"/>
  <c r="B355" i="5"/>
  <c r="U354" i="5"/>
  <c r="V354" i="5" s="1"/>
  <c r="H354" i="5"/>
  <c r="B354" i="5" a="1"/>
  <c r="B354" i="5" s="1"/>
  <c r="V353" i="5"/>
  <c r="U353" i="5"/>
  <c r="H353" i="5"/>
  <c r="H352" i="5" s="1"/>
  <c r="B353" i="5" a="1"/>
  <c r="B353" i="5"/>
  <c r="T352" i="5"/>
  <c r="S352" i="5"/>
  <c r="R352" i="5"/>
  <c r="Q352" i="5"/>
  <c r="P352" i="5"/>
  <c r="O352" i="5"/>
  <c r="N352" i="5"/>
  <c r="M352" i="5"/>
  <c r="M348" i="5" s="1"/>
  <c r="L352" i="5"/>
  <c r="K352" i="5"/>
  <c r="J352" i="5"/>
  <c r="I352" i="5"/>
  <c r="U352" i="5" s="1"/>
  <c r="B352" i="5" a="1"/>
  <c r="B352" i="5" s="1"/>
  <c r="U351" i="5"/>
  <c r="H351" i="5"/>
  <c r="B351" i="5" a="1"/>
  <c r="B351" i="5" s="1"/>
  <c r="U350" i="5"/>
  <c r="V350" i="5" s="1"/>
  <c r="H350" i="5"/>
  <c r="H349" i="5" s="1"/>
  <c r="B350" i="5" a="1"/>
  <c r="B350" i="5" s="1"/>
  <c r="T349" i="5"/>
  <c r="S349" i="5"/>
  <c r="S348" i="5" s="1"/>
  <c r="R349" i="5"/>
  <c r="Q349" i="5"/>
  <c r="P349" i="5"/>
  <c r="O349" i="5"/>
  <c r="N349" i="5"/>
  <c r="M349" i="5"/>
  <c r="L349" i="5"/>
  <c r="K349" i="5"/>
  <c r="J349" i="5"/>
  <c r="I349" i="5"/>
  <c r="B349" i="5" a="1"/>
  <c r="B349" i="5" s="1"/>
  <c r="K348" i="5"/>
  <c r="B348" i="5" a="1"/>
  <c r="B348" i="5" s="1"/>
  <c r="U347" i="5"/>
  <c r="H347" i="5"/>
  <c r="H346" i="5" s="1"/>
  <c r="B347" i="5" a="1"/>
  <c r="B347" i="5"/>
  <c r="T346" i="5"/>
  <c r="S346" i="5"/>
  <c r="R346" i="5"/>
  <c r="Q346" i="5"/>
  <c r="P346" i="5"/>
  <c r="O346" i="5"/>
  <c r="N346" i="5"/>
  <c r="M346" i="5"/>
  <c r="L346" i="5"/>
  <c r="K346" i="5"/>
  <c r="J346" i="5"/>
  <c r="I346" i="5"/>
  <c r="B346" i="5" a="1"/>
  <c r="B346" i="5" s="1"/>
  <c r="U345" i="5"/>
  <c r="H345" i="5"/>
  <c r="H344" i="5" s="1"/>
  <c r="B345" i="5" a="1"/>
  <c r="B345" i="5"/>
  <c r="T344" i="5"/>
  <c r="S344" i="5"/>
  <c r="R344" i="5"/>
  <c r="Q344" i="5"/>
  <c r="P344" i="5"/>
  <c r="O344" i="5"/>
  <c r="N344" i="5"/>
  <c r="M344" i="5"/>
  <c r="L344" i="5"/>
  <c r="K344" i="5"/>
  <c r="J344" i="5"/>
  <c r="I344" i="5"/>
  <c r="U344" i="5" s="1"/>
  <c r="B344" i="5" a="1"/>
  <c r="B344" i="5" s="1"/>
  <c r="U343" i="5"/>
  <c r="H343" i="5"/>
  <c r="H342" i="5" s="1"/>
  <c r="B343" i="5" a="1"/>
  <c r="B343" i="5" s="1"/>
  <c r="T342" i="5"/>
  <c r="S342" i="5"/>
  <c r="R342" i="5"/>
  <c r="Q342" i="5"/>
  <c r="P342" i="5"/>
  <c r="O342" i="5"/>
  <c r="N342" i="5"/>
  <c r="M342" i="5"/>
  <c r="L342" i="5"/>
  <c r="K342" i="5"/>
  <c r="J342" i="5"/>
  <c r="I342" i="5"/>
  <c r="B342" i="5" a="1"/>
  <c r="B342" i="5" s="1"/>
  <c r="U341" i="5"/>
  <c r="H341" i="5"/>
  <c r="V341" i="5" s="1"/>
  <c r="B341" i="5" a="1"/>
  <c r="B341" i="5"/>
  <c r="U340" i="5"/>
  <c r="H340" i="5"/>
  <c r="B340" i="5" a="1"/>
  <c r="B340" i="5" s="1"/>
  <c r="T339" i="5"/>
  <c r="S339" i="5"/>
  <c r="R339" i="5"/>
  <c r="Q339" i="5"/>
  <c r="P339" i="5"/>
  <c r="O339" i="5"/>
  <c r="N339" i="5"/>
  <c r="M339" i="5"/>
  <c r="L339" i="5"/>
  <c r="K339" i="5"/>
  <c r="J339" i="5"/>
  <c r="I339" i="5"/>
  <c r="B339" i="5" a="1"/>
  <c r="B339" i="5"/>
  <c r="U338" i="5"/>
  <c r="V338" i="5" s="1"/>
  <c r="H338" i="5"/>
  <c r="B338" i="5" a="1"/>
  <c r="B338" i="5" s="1"/>
  <c r="V337" i="5"/>
  <c r="U337" i="5"/>
  <c r="H337" i="5"/>
  <c r="H336" i="5" s="1"/>
  <c r="B337" i="5" a="1"/>
  <c r="B337" i="5"/>
  <c r="T336" i="5"/>
  <c r="S336" i="5"/>
  <c r="R336" i="5"/>
  <c r="R335" i="5" s="1"/>
  <c r="Q336" i="5"/>
  <c r="Q335" i="5" s="1"/>
  <c r="P336" i="5"/>
  <c r="P335" i="5" s="1"/>
  <c r="O336" i="5"/>
  <c r="N336" i="5"/>
  <c r="M336" i="5"/>
  <c r="M335" i="5" s="1"/>
  <c r="L336" i="5"/>
  <c r="K336" i="5"/>
  <c r="J336" i="5"/>
  <c r="I336" i="5"/>
  <c r="I335" i="5" s="1"/>
  <c r="B336" i="5" a="1"/>
  <c r="B336" i="5" s="1"/>
  <c r="L335" i="5"/>
  <c r="B335" i="5" a="1"/>
  <c r="B335" i="5" s="1"/>
  <c r="U334" i="5"/>
  <c r="V334" i="5" s="1"/>
  <c r="H334" i="5"/>
  <c r="B334" i="5" a="1"/>
  <c r="B334" i="5" s="1"/>
  <c r="T333" i="5"/>
  <c r="S333" i="5"/>
  <c r="R333" i="5"/>
  <c r="Q333" i="5"/>
  <c r="P333" i="5"/>
  <c r="O333" i="5"/>
  <c r="N333" i="5"/>
  <c r="M333" i="5"/>
  <c r="L333" i="5"/>
  <c r="K333" i="5"/>
  <c r="J333" i="5"/>
  <c r="I333" i="5"/>
  <c r="H333" i="5"/>
  <c r="B333" i="5" a="1"/>
  <c r="B333" i="5" s="1"/>
  <c r="U332" i="5"/>
  <c r="H332" i="5"/>
  <c r="B332" i="5" a="1"/>
  <c r="B332" i="5" s="1"/>
  <c r="T331" i="5"/>
  <c r="S331" i="5"/>
  <c r="R331" i="5"/>
  <c r="Q331" i="5"/>
  <c r="P331" i="5"/>
  <c r="O331" i="5"/>
  <c r="N331" i="5"/>
  <c r="M331" i="5"/>
  <c r="L331" i="5"/>
  <c r="K331" i="5"/>
  <c r="J331" i="5"/>
  <c r="I331" i="5"/>
  <c r="B331" i="5" a="1"/>
  <c r="B331" i="5"/>
  <c r="U330" i="5"/>
  <c r="V330" i="5" s="1"/>
  <c r="H330" i="5"/>
  <c r="B330" i="5" a="1"/>
  <c r="B330" i="5" s="1"/>
  <c r="U329" i="5"/>
  <c r="H329" i="5"/>
  <c r="H328" i="5" s="1"/>
  <c r="B329" i="5" a="1"/>
  <c r="B329" i="5"/>
  <c r="T328" i="5"/>
  <c r="S328" i="5"/>
  <c r="R328" i="5"/>
  <c r="Q328" i="5"/>
  <c r="P328" i="5"/>
  <c r="O328" i="5"/>
  <c r="N328" i="5"/>
  <c r="M328" i="5"/>
  <c r="L328" i="5"/>
  <c r="K328" i="5"/>
  <c r="J328" i="5"/>
  <c r="I328" i="5"/>
  <c r="B328" i="5" a="1"/>
  <c r="B328" i="5" s="1"/>
  <c r="V327" i="5"/>
  <c r="U327" i="5"/>
  <c r="H327" i="5"/>
  <c r="B327" i="5" a="1"/>
  <c r="B327" i="5" s="1"/>
  <c r="U326" i="5"/>
  <c r="H326" i="5"/>
  <c r="B326" i="5" a="1"/>
  <c r="B326" i="5" s="1"/>
  <c r="T325" i="5"/>
  <c r="S325" i="5"/>
  <c r="R325" i="5"/>
  <c r="Q325" i="5"/>
  <c r="Q324" i="5" s="1"/>
  <c r="P325" i="5"/>
  <c r="O325" i="5"/>
  <c r="N325" i="5"/>
  <c r="M325" i="5"/>
  <c r="M324" i="5" s="1"/>
  <c r="L325" i="5"/>
  <c r="K325" i="5"/>
  <c r="J325" i="5"/>
  <c r="I325" i="5"/>
  <c r="U325" i="5" s="1"/>
  <c r="B325" i="5" a="1"/>
  <c r="B325" i="5" s="1"/>
  <c r="I324" i="5"/>
  <c r="B324" i="5" a="1"/>
  <c r="B324" i="5" s="1"/>
  <c r="U323" i="5"/>
  <c r="H323" i="5"/>
  <c r="H322" i="5" s="1"/>
  <c r="B323" i="5" a="1"/>
  <c r="B323" i="5"/>
  <c r="T322" i="5"/>
  <c r="S322" i="5"/>
  <c r="R322" i="5"/>
  <c r="Q322" i="5"/>
  <c r="P322" i="5"/>
  <c r="O322" i="5"/>
  <c r="N322" i="5"/>
  <c r="M322" i="5"/>
  <c r="L322" i="5"/>
  <c r="K322" i="5"/>
  <c r="J322" i="5"/>
  <c r="I322" i="5"/>
  <c r="B322" i="5" a="1"/>
  <c r="B322" i="5" s="1"/>
  <c r="V321" i="5"/>
  <c r="U321" i="5"/>
  <c r="H321" i="5"/>
  <c r="H320" i="5" s="1"/>
  <c r="B321" i="5" a="1"/>
  <c r="B321" i="5"/>
  <c r="T320" i="5"/>
  <c r="S320" i="5"/>
  <c r="R320" i="5"/>
  <c r="Q320" i="5"/>
  <c r="Q314" i="5" s="1"/>
  <c r="P320" i="5"/>
  <c r="O320" i="5"/>
  <c r="N320" i="5"/>
  <c r="M320" i="5"/>
  <c r="M314" i="5" s="1"/>
  <c r="L320" i="5"/>
  <c r="K320" i="5"/>
  <c r="J320" i="5"/>
  <c r="I320" i="5"/>
  <c r="U320" i="5" s="1"/>
  <c r="B320" i="5" a="1"/>
  <c r="B320" i="5" s="1"/>
  <c r="U319" i="5"/>
  <c r="H319" i="5"/>
  <c r="V319" i="5" s="1"/>
  <c r="B319" i="5" a="1"/>
  <c r="B319" i="5" s="1"/>
  <c r="U318" i="5"/>
  <c r="V318" i="5" s="1"/>
  <c r="H318" i="5"/>
  <c r="B318" i="5" a="1"/>
  <c r="B318" i="5" s="1"/>
  <c r="U317" i="5"/>
  <c r="H317" i="5"/>
  <c r="B317" i="5" a="1"/>
  <c r="B317" i="5"/>
  <c r="U316" i="5"/>
  <c r="H316" i="5"/>
  <c r="B316" i="5" a="1"/>
  <c r="B316" i="5" s="1"/>
  <c r="T315" i="5"/>
  <c r="T314" i="5" s="1"/>
  <c r="S315" i="5"/>
  <c r="S314" i="5" s="1"/>
  <c r="R315" i="5"/>
  <c r="R314" i="5" s="1"/>
  <c r="Q315" i="5"/>
  <c r="P315" i="5"/>
  <c r="P314" i="5" s="1"/>
  <c r="O315" i="5"/>
  <c r="N315" i="5"/>
  <c r="N314" i="5" s="1"/>
  <c r="M315" i="5"/>
  <c r="L315" i="5"/>
  <c r="L314" i="5" s="1"/>
  <c r="K315" i="5"/>
  <c r="K314" i="5" s="1"/>
  <c r="J315" i="5"/>
  <c r="J314" i="5" s="1"/>
  <c r="I315" i="5"/>
  <c r="B315" i="5" a="1"/>
  <c r="B315" i="5"/>
  <c r="I314" i="5"/>
  <c r="B314" i="5" a="1"/>
  <c r="B314" i="5" s="1"/>
  <c r="U313" i="5"/>
  <c r="H313" i="5"/>
  <c r="H312" i="5" s="1"/>
  <c r="B313" i="5" a="1"/>
  <c r="B313" i="5" s="1"/>
  <c r="T312" i="5"/>
  <c r="S312" i="5"/>
  <c r="R312" i="5"/>
  <c r="Q312" i="5"/>
  <c r="P312" i="5"/>
  <c r="O312" i="5"/>
  <c r="N312" i="5"/>
  <c r="M312" i="5"/>
  <c r="L312" i="5"/>
  <c r="K312" i="5"/>
  <c r="J312" i="5"/>
  <c r="I312" i="5"/>
  <c r="B312" i="5" a="1"/>
  <c r="B312" i="5" s="1"/>
  <c r="U311" i="5"/>
  <c r="H311" i="5"/>
  <c r="H310" i="5" s="1"/>
  <c r="B311" i="5" a="1"/>
  <c r="B311" i="5" s="1"/>
  <c r="T310" i="5"/>
  <c r="S310" i="5"/>
  <c r="R310" i="5"/>
  <c r="Q310" i="5"/>
  <c r="P310" i="5"/>
  <c r="O310" i="5"/>
  <c r="N310" i="5"/>
  <c r="M310" i="5"/>
  <c r="L310" i="5"/>
  <c r="K310" i="5"/>
  <c r="J310" i="5"/>
  <c r="I310" i="5"/>
  <c r="B310" i="5" a="1"/>
  <c r="B310" i="5" s="1"/>
  <c r="V309" i="5"/>
  <c r="U309" i="5"/>
  <c r="H309" i="5"/>
  <c r="H308" i="5" s="1"/>
  <c r="B309" i="5" a="1"/>
  <c r="B309" i="5"/>
  <c r="T308" i="5"/>
  <c r="S308" i="5"/>
  <c r="R308" i="5"/>
  <c r="Q308" i="5"/>
  <c r="Q300" i="5" s="1"/>
  <c r="P308" i="5"/>
  <c r="O308" i="5"/>
  <c r="N308" i="5"/>
  <c r="M308" i="5"/>
  <c r="M300" i="5" s="1"/>
  <c r="L308" i="5"/>
  <c r="K308" i="5"/>
  <c r="J308" i="5"/>
  <c r="I308" i="5"/>
  <c r="U308" i="5" s="1"/>
  <c r="B308" i="5" a="1"/>
  <c r="B308" i="5" s="1"/>
  <c r="U307" i="5"/>
  <c r="H307" i="5"/>
  <c r="V307" i="5" s="1"/>
  <c r="B307" i="5" a="1"/>
  <c r="B307" i="5" s="1"/>
  <c r="U306" i="5"/>
  <c r="H306" i="5"/>
  <c r="B306" i="5" a="1"/>
  <c r="B306" i="5" s="1"/>
  <c r="T305" i="5"/>
  <c r="S305" i="5"/>
  <c r="R305" i="5"/>
  <c r="Q305" i="5"/>
  <c r="P305" i="5"/>
  <c r="O305" i="5"/>
  <c r="N305" i="5"/>
  <c r="M305" i="5"/>
  <c r="L305" i="5"/>
  <c r="K305" i="5"/>
  <c r="J305" i="5"/>
  <c r="I305" i="5"/>
  <c r="B305" i="5" a="1"/>
  <c r="B305" i="5"/>
  <c r="U304" i="5"/>
  <c r="H304" i="5"/>
  <c r="B304" i="5" a="1"/>
  <c r="B304" i="5" s="1"/>
  <c r="U303" i="5"/>
  <c r="H303" i="5"/>
  <c r="B303" i="5" a="1"/>
  <c r="B303" i="5"/>
  <c r="U302" i="5"/>
  <c r="V302" i="5" s="1"/>
  <c r="H302" i="5"/>
  <c r="B302" i="5" a="1"/>
  <c r="B302" i="5" s="1"/>
  <c r="T301" i="5"/>
  <c r="S301" i="5"/>
  <c r="R301" i="5"/>
  <c r="Q301" i="5"/>
  <c r="P301" i="5"/>
  <c r="O301" i="5"/>
  <c r="N301" i="5"/>
  <c r="M301" i="5"/>
  <c r="L301" i="5"/>
  <c r="K301" i="5"/>
  <c r="J301" i="5"/>
  <c r="I301" i="5"/>
  <c r="B301" i="5" a="1"/>
  <c r="B301" i="5"/>
  <c r="B300" i="5" a="1"/>
  <c r="B300" i="5" s="1"/>
  <c r="B299" i="5" a="1"/>
  <c r="B299" i="5" s="1"/>
  <c r="B298" i="5" a="1"/>
  <c r="B298" i="5" s="1"/>
  <c r="B297" i="5" a="1"/>
  <c r="B297" i="5"/>
  <c r="U296" i="5"/>
  <c r="H296" i="5"/>
  <c r="B296" i="5" a="1"/>
  <c r="B296" i="5" s="1"/>
  <c r="T295" i="5"/>
  <c r="S295" i="5"/>
  <c r="R295" i="5"/>
  <c r="Q295" i="5"/>
  <c r="P295" i="5"/>
  <c r="O295" i="5"/>
  <c r="N295" i="5"/>
  <c r="M295" i="5"/>
  <c r="L295" i="5"/>
  <c r="K295" i="5"/>
  <c r="J295" i="5"/>
  <c r="I295" i="5"/>
  <c r="H295" i="5"/>
  <c r="B295" i="5" a="1"/>
  <c r="B295" i="5" s="1"/>
  <c r="U294" i="5"/>
  <c r="H294" i="5"/>
  <c r="B294" i="5" a="1"/>
  <c r="B294" i="5" s="1"/>
  <c r="U293" i="5"/>
  <c r="H293" i="5"/>
  <c r="B293" i="5" a="1"/>
  <c r="B293" i="5" s="1"/>
  <c r="T292" i="5"/>
  <c r="S292" i="5"/>
  <c r="S286" i="5" s="1"/>
  <c r="R292" i="5"/>
  <c r="Q292" i="5"/>
  <c r="P292" i="5"/>
  <c r="O292" i="5"/>
  <c r="O286" i="5" s="1"/>
  <c r="N292" i="5"/>
  <c r="M292" i="5"/>
  <c r="L292" i="5"/>
  <c r="K292" i="5"/>
  <c r="K286" i="5" s="1"/>
  <c r="J292" i="5"/>
  <c r="I292" i="5"/>
  <c r="B292" i="5" a="1"/>
  <c r="B292" i="5" s="1"/>
  <c r="V291" i="5"/>
  <c r="U291" i="5"/>
  <c r="H291" i="5"/>
  <c r="H290" i="5" s="1"/>
  <c r="B291" i="5" a="1"/>
  <c r="B291" i="5"/>
  <c r="T290" i="5"/>
  <c r="S290" i="5"/>
  <c r="R290" i="5"/>
  <c r="Q290" i="5"/>
  <c r="P290" i="5"/>
  <c r="O290" i="5"/>
  <c r="N290" i="5"/>
  <c r="M290" i="5"/>
  <c r="M286" i="5" s="1"/>
  <c r="L290" i="5"/>
  <c r="K290" i="5"/>
  <c r="J290" i="5"/>
  <c r="I290" i="5"/>
  <c r="U290" i="5" s="1"/>
  <c r="B290" i="5" a="1"/>
  <c r="B290" i="5" s="1"/>
  <c r="U289" i="5"/>
  <c r="H289" i="5"/>
  <c r="V289" i="5" s="1"/>
  <c r="B289" i="5" a="1"/>
  <c r="B289" i="5" s="1"/>
  <c r="U288" i="5"/>
  <c r="H288" i="5"/>
  <c r="V288" i="5" s="1"/>
  <c r="B288" i="5" a="1"/>
  <c r="B288" i="5" s="1"/>
  <c r="T287" i="5"/>
  <c r="S287" i="5"/>
  <c r="R287" i="5"/>
  <c r="Q287" i="5"/>
  <c r="Q286" i="5" s="1"/>
  <c r="P287" i="5"/>
  <c r="O287" i="5"/>
  <c r="N287" i="5"/>
  <c r="M287" i="5"/>
  <c r="L287" i="5"/>
  <c r="K287" i="5"/>
  <c r="J287" i="5"/>
  <c r="I287" i="5"/>
  <c r="B287" i="5" a="1"/>
  <c r="B287" i="5" s="1"/>
  <c r="B286" i="5" a="1"/>
  <c r="B286" i="5" s="1"/>
  <c r="U285" i="5"/>
  <c r="H285" i="5"/>
  <c r="H284" i="5" s="1"/>
  <c r="B285" i="5" a="1"/>
  <c r="B285" i="5"/>
  <c r="T284" i="5"/>
  <c r="S284" i="5"/>
  <c r="R284" i="5"/>
  <c r="Q284" i="5"/>
  <c r="P284" i="5"/>
  <c r="O284" i="5"/>
  <c r="N284" i="5"/>
  <c r="M284" i="5"/>
  <c r="L284" i="5"/>
  <c r="K284" i="5"/>
  <c r="J284" i="5"/>
  <c r="I284" i="5"/>
  <c r="B284" i="5" a="1"/>
  <c r="B284" i="5" s="1"/>
  <c r="U283" i="5"/>
  <c r="H283" i="5"/>
  <c r="H282" i="5" s="1"/>
  <c r="B283" i="5" a="1"/>
  <c r="B283" i="5"/>
  <c r="T282" i="5"/>
  <c r="S282" i="5"/>
  <c r="R282" i="5"/>
  <c r="Q282" i="5"/>
  <c r="P282" i="5"/>
  <c r="O282" i="5"/>
  <c r="N282" i="5"/>
  <c r="M282" i="5"/>
  <c r="L282" i="5"/>
  <c r="K282" i="5"/>
  <c r="J282" i="5"/>
  <c r="I282" i="5"/>
  <c r="U282" i="5" s="1"/>
  <c r="B282" i="5" a="1"/>
  <c r="B282" i="5" s="1"/>
  <c r="U281" i="5"/>
  <c r="H281" i="5"/>
  <c r="V281" i="5" s="1"/>
  <c r="B281" i="5" a="1"/>
  <c r="B281" i="5" s="1"/>
  <c r="U280" i="5"/>
  <c r="H280" i="5"/>
  <c r="H279" i="5" s="1"/>
  <c r="B280" i="5" a="1"/>
  <c r="B280" i="5" s="1"/>
  <c r="T279" i="5"/>
  <c r="S279" i="5"/>
  <c r="R279" i="5"/>
  <c r="Q279" i="5"/>
  <c r="P279" i="5"/>
  <c r="O279" i="5"/>
  <c r="N279" i="5"/>
  <c r="M279" i="5"/>
  <c r="L279" i="5"/>
  <c r="K279" i="5"/>
  <c r="J279" i="5"/>
  <c r="I279" i="5"/>
  <c r="B279" i="5" a="1"/>
  <c r="B279" i="5"/>
  <c r="U278" i="5"/>
  <c r="V278" i="5" s="1"/>
  <c r="H278" i="5"/>
  <c r="B278" i="5" a="1"/>
  <c r="B278" i="5" s="1"/>
  <c r="T277" i="5"/>
  <c r="S277" i="5"/>
  <c r="R277" i="5"/>
  <c r="Q277" i="5"/>
  <c r="P277" i="5"/>
  <c r="O277" i="5"/>
  <c r="N277" i="5"/>
  <c r="M277" i="5"/>
  <c r="L277" i="5"/>
  <c r="K277" i="5"/>
  <c r="J277" i="5"/>
  <c r="I277" i="5"/>
  <c r="H277" i="5"/>
  <c r="B277" i="5" a="1"/>
  <c r="B277" i="5" s="1"/>
  <c r="U276" i="5"/>
  <c r="H276" i="5"/>
  <c r="V276" i="5" s="1"/>
  <c r="B276" i="5" a="1"/>
  <c r="B276" i="5" s="1"/>
  <c r="U275" i="5"/>
  <c r="H275" i="5"/>
  <c r="V275" i="5" s="1"/>
  <c r="B275" i="5" a="1"/>
  <c r="B275" i="5" s="1"/>
  <c r="U274" i="5"/>
  <c r="H274" i="5"/>
  <c r="B274" i="5" a="1"/>
  <c r="B274" i="5" s="1"/>
  <c r="T273" i="5"/>
  <c r="S273" i="5"/>
  <c r="R273" i="5"/>
  <c r="Q273" i="5"/>
  <c r="P273" i="5"/>
  <c r="O273" i="5"/>
  <c r="N273" i="5"/>
  <c r="M273" i="5"/>
  <c r="L273" i="5"/>
  <c r="K273" i="5"/>
  <c r="J273" i="5"/>
  <c r="I273" i="5"/>
  <c r="B273" i="5" a="1"/>
  <c r="B273" i="5" s="1"/>
  <c r="I272" i="5"/>
  <c r="B272" i="5" a="1"/>
  <c r="B272" i="5" s="1"/>
  <c r="U271" i="5"/>
  <c r="H271" i="5"/>
  <c r="H270" i="5" s="1"/>
  <c r="B271" i="5" a="1"/>
  <c r="B271" i="5" s="1"/>
  <c r="T270" i="5"/>
  <c r="S270" i="5"/>
  <c r="R270" i="5"/>
  <c r="Q270" i="5"/>
  <c r="P270" i="5"/>
  <c r="O270" i="5"/>
  <c r="N270" i="5"/>
  <c r="M270" i="5"/>
  <c r="L270" i="5"/>
  <c r="K270" i="5"/>
  <c r="J270" i="5"/>
  <c r="I270" i="5"/>
  <c r="B270" i="5" a="1"/>
  <c r="B270" i="5" s="1"/>
  <c r="U269" i="5"/>
  <c r="H269" i="5"/>
  <c r="H268" i="5" s="1"/>
  <c r="B269" i="5" a="1"/>
  <c r="B269" i="5" s="1"/>
  <c r="T268" i="5"/>
  <c r="S268" i="5"/>
  <c r="S260" i="5" s="1"/>
  <c r="R268" i="5"/>
  <c r="Q268" i="5"/>
  <c r="P268" i="5"/>
  <c r="O268" i="5"/>
  <c r="O260" i="5" s="1"/>
  <c r="N268" i="5"/>
  <c r="M268" i="5"/>
  <c r="L268" i="5"/>
  <c r="K268" i="5"/>
  <c r="J268" i="5"/>
  <c r="I268" i="5"/>
  <c r="B268" i="5" a="1"/>
  <c r="B268" i="5" s="1"/>
  <c r="V267" i="5"/>
  <c r="U267" i="5"/>
  <c r="H267" i="5"/>
  <c r="B267" i="5" a="1"/>
  <c r="B267" i="5"/>
  <c r="U266" i="5"/>
  <c r="V266" i="5" s="1"/>
  <c r="H266" i="5"/>
  <c r="B266" i="5" a="1"/>
  <c r="B266" i="5" s="1"/>
  <c r="T265" i="5"/>
  <c r="S265" i="5"/>
  <c r="R265" i="5"/>
  <c r="Q265" i="5"/>
  <c r="P265" i="5"/>
  <c r="O265" i="5"/>
  <c r="N265" i="5"/>
  <c r="M265" i="5"/>
  <c r="L265" i="5"/>
  <c r="K265" i="5"/>
  <c r="K260" i="5" s="1"/>
  <c r="J265" i="5"/>
  <c r="I265" i="5"/>
  <c r="H265" i="5"/>
  <c r="B265" i="5" a="1"/>
  <c r="B265" i="5" s="1"/>
  <c r="U264" i="5"/>
  <c r="H264" i="5"/>
  <c r="B264" i="5" a="1"/>
  <c r="B264" i="5" s="1"/>
  <c r="U263" i="5"/>
  <c r="H263" i="5"/>
  <c r="V263" i="5" s="1"/>
  <c r="B263" i="5" a="1"/>
  <c r="B263" i="5" s="1"/>
  <c r="U262" i="5"/>
  <c r="H262" i="5"/>
  <c r="B262" i="5" a="1"/>
  <c r="B262" i="5" s="1"/>
  <c r="T261" i="5"/>
  <c r="S261" i="5"/>
  <c r="R261" i="5"/>
  <c r="Q261" i="5"/>
  <c r="P261" i="5"/>
  <c r="O261" i="5"/>
  <c r="N261" i="5"/>
  <c r="M261" i="5"/>
  <c r="M260" i="5" s="1"/>
  <c r="L261" i="5"/>
  <c r="K261" i="5"/>
  <c r="J261" i="5"/>
  <c r="I261" i="5"/>
  <c r="B261" i="5" a="1"/>
  <c r="B261" i="5"/>
  <c r="B260" i="5" a="1"/>
  <c r="B260" i="5" s="1"/>
  <c r="B259" i="5" a="1"/>
  <c r="B259" i="5" s="1"/>
  <c r="B258" i="5" a="1"/>
  <c r="B258" i="5" s="1"/>
  <c r="B257" i="5" a="1"/>
  <c r="B257" i="5" s="1"/>
  <c r="U256" i="5"/>
  <c r="H256" i="5"/>
  <c r="V256" i="5" s="1"/>
  <c r="B256" i="5" a="1"/>
  <c r="B256" i="5" s="1"/>
  <c r="U255" i="5"/>
  <c r="H255" i="5"/>
  <c r="B255" i="5" a="1"/>
  <c r="B255" i="5"/>
  <c r="U254" i="5"/>
  <c r="V254" i="5" s="1"/>
  <c r="H254" i="5"/>
  <c r="B254" i="5" a="1"/>
  <c r="B254" i="5" s="1"/>
  <c r="T253" i="5"/>
  <c r="L253" i="5"/>
  <c r="U253" i="5" s="1"/>
  <c r="H253" i="5"/>
  <c r="B253" i="5" a="1"/>
  <c r="B253" i="5"/>
  <c r="U252" i="5"/>
  <c r="T252" i="5"/>
  <c r="S252" i="5"/>
  <c r="L252" i="5"/>
  <c r="H252" i="5"/>
  <c r="V252" i="5" s="1"/>
  <c r="B252" i="5" a="1"/>
  <c r="B252" i="5"/>
  <c r="U251" i="5"/>
  <c r="T251" i="5"/>
  <c r="S251" i="5"/>
  <c r="L251" i="5"/>
  <c r="H251" i="5"/>
  <c r="V251" i="5" s="1"/>
  <c r="B251" i="5" a="1"/>
  <c r="B251" i="5" s="1"/>
  <c r="T250" i="5"/>
  <c r="S250" i="5"/>
  <c r="S244" i="5" s="1"/>
  <c r="L250" i="5"/>
  <c r="H250" i="5"/>
  <c r="B250" i="5" a="1"/>
  <c r="B250" i="5"/>
  <c r="T249" i="5"/>
  <c r="L249" i="5"/>
  <c r="U249" i="5" s="1"/>
  <c r="H249" i="5"/>
  <c r="B249" i="5" a="1"/>
  <c r="B249" i="5" s="1"/>
  <c r="T248" i="5"/>
  <c r="U248" i="5" s="1"/>
  <c r="L248" i="5"/>
  <c r="H248" i="5"/>
  <c r="B248" i="5" a="1"/>
  <c r="B248" i="5" s="1"/>
  <c r="U247" i="5"/>
  <c r="T247" i="5"/>
  <c r="L247" i="5"/>
  <c r="H247" i="5"/>
  <c r="B247" i="5" a="1"/>
  <c r="B247" i="5" s="1"/>
  <c r="T246" i="5"/>
  <c r="L246" i="5"/>
  <c r="U246" i="5" s="1"/>
  <c r="H246" i="5"/>
  <c r="H244" i="5" s="1"/>
  <c r="B246" i="5" a="1"/>
  <c r="B246" i="5"/>
  <c r="U245" i="5"/>
  <c r="T245" i="5"/>
  <c r="L245" i="5"/>
  <c r="H245" i="5"/>
  <c r="B245" i="5" a="1"/>
  <c r="B245" i="5" s="1"/>
  <c r="R244" i="5"/>
  <c r="Q244" i="5"/>
  <c r="P244" i="5"/>
  <c r="O244" i="5"/>
  <c r="N244" i="5"/>
  <c r="M244" i="5"/>
  <c r="L244" i="5"/>
  <c r="K244" i="5"/>
  <c r="J244" i="5"/>
  <c r="I244" i="5"/>
  <c r="B244" i="5" a="1"/>
  <c r="B244" i="5" s="1"/>
  <c r="U243" i="5"/>
  <c r="H243" i="5"/>
  <c r="B243" i="5" a="1"/>
  <c r="B243" i="5" s="1"/>
  <c r="U242" i="5"/>
  <c r="H242" i="5"/>
  <c r="B242" i="5" a="1"/>
  <c r="B242" i="5"/>
  <c r="T241" i="5"/>
  <c r="S241" i="5"/>
  <c r="R241" i="5"/>
  <c r="R240" i="5" s="1"/>
  <c r="Q241" i="5"/>
  <c r="Q240" i="5" s="1"/>
  <c r="P241" i="5"/>
  <c r="P240" i="5" s="1"/>
  <c r="O241" i="5"/>
  <c r="N241" i="5"/>
  <c r="M241" i="5"/>
  <c r="M240" i="5" s="1"/>
  <c r="L241" i="5"/>
  <c r="K241" i="5"/>
  <c r="J241" i="5"/>
  <c r="I241" i="5"/>
  <c r="I240" i="5" s="1"/>
  <c r="B241" i="5" a="1"/>
  <c r="B241" i="5" s="1"/>
  <c r="N240" i="5"/>
  <c r="J240" i="5"/>
  <c r="B240" i="5" a="1"/>
  <c r="B240" i="5"/>
  <c r="U239" i="5"/>
  <c r="T239" i="5"/>
  <c r="H239" i="5"/>
  <c r="B239" i="5" a="1"/>
  <c r="B239" i="5" s="1"/>
  <c r="T238" i="5"/>
  <c r="S238" i="5"/>
  <c r="R238" i="5"/>
  <c r="Q238" i="5"/>
  <c r="P238" i="5"/>
  <c r="O238" i="5"/>
  <c r="N238" i="5"/>
  <c r="N226" i="5" s="1"/>
  <c r="M238" i="5"/>
  <c r="L238" i="5"/>
  <c r="K238" i="5"/>
  <c r="J238" i="5"/>
  <c r="I238" i="5"/>
  <c r="B238" i="5" a="1"/>
  <c r="B238" i="5" s="1"/>
  <c r="K237" i="5"/>
  <c r="U237" i="5" s="1"/>
  <c r="H237" i="5"/>
  <c r="B237" i="5" a="1"/>
  <c r="B237" i="5" s="1"/>
  <c r="U236" i="5"/>
  <c r="H236" i="5"/>
  <c r="V236" i="5" s="1"/>
  <c r="B236" i="5" a="1"/>
  <c r="B236" i="5" s="1"/>
  <c r="U235" i="5"/>
  <c r="H235" i="5"/>
  <c r="V235" i="5" s="1"/>
  <c r="B235" i="5" a="1"/>
  <c r="B235" i="5" s="1"/>
  <c r="U234" i="5"/>
  <c r="H234" i="5"/>
  <c r="B234" i="5" a="1"/>
  <c r="B234" i="5"/>
  <c r="U233" i="5"/>
  <c r="V233" i="5" s="1"/>
  <c r="H233" i="5"/>
  <c r="B233" i="5" a="1"/>
  <c r="B233" i="5" s="1"/>
  <c r="U232" i="5"/>
  <c r="H232" i="5"/>
  <c r="B232" i="5" a="1"/>
  <c r="B232" i="5"/>
  <c r="U231" i="5"/>
  <c r="H231" i="5"/>
  <c r="B231" i="5" a="1"/>
  <c r="B231" i="5" s="1"/>
  <c r="T230" i="5"/>
  <c r="K230" i="5"/>
  <c r="H230" i="5"/>
  <c r="B230" i="5" a="1"/>
  <c r="B230" i="5"/>
  <c r="U229" i="5"/>
  <c r="L229" i="5"/>
  <c r="L227" i="5" s="1"/>
  <c r="L226" i="5" s="1"/>
  <c r="K229" i="5"/>
  <c r="J229" i="5"/>
  <c r="H229" i="5"/>
  <c r="V229" i="5" s="1"/>
  <c r="B229" i="5" a="1"/>
  <c r="B229" i="5" s="1"/>
  <c r="U228" i="5"/>
  <c r="J228" i="5"/>
  <c r="H228" i="5"/>
  <c r="B228" i="5" a="1"/>
  <c r="B228" i="5"/>
  <c r="S227" i="5"/>
  <c r="S226" i="5" s="1"/>
  <c r="R227" i="5"/>
  <c r="R226" i="5" s="1"/>
  <c r="Q227" i="5"/>
  <c r="P227" i="5"/>
  <c r="O227" i="5"/>
  <c r="O226" i="5" s="1"/>
  <c r="N227" i="5"/>
  <c r="M227" i="5"/>
  <c r="K227" i="5"/>
  <c r="K226" i="5" s="1"/>
  <c r="J227" i="5"/>
  <c r="J226" i="5" s="1"/>
  <c r="I227" i="5"/>
  <c r="B227" i="5" a="1"/>
  <c r="B227" i="5" s="1"/>
  <c r="P226" i="5"/>
  <c r="B226" i="5" a="1"/>
  <c r="B226" i="5" s="1"/>
  <c r="U225" i="5"/>
  <c r="H225" i="5"/>
  <c r="V225" i="5" s="1"/>
  <c r="B225" i="5" a="1"/>
  <c r="B225" i="5" s="1"/>
  <c r="T224" i="5"/>
  <c r="K224" i="5"/>
  <c r="H224" i="5"/>
  <c r="H223" i="5" s="1"/>
  <c r="B224" i="5" a="1"/>
  <c r="B224" i="5" s="1"/>
  <c r="S223" i="5"/>
  <c r="R223" i="5"/>
  <c r="Q223" i="5"/>
  <c r="P223" i="5"/>
  <c r="O223" i="5"/>
  <c r="N223" i="5"/>
  <c r="M223" i="5"/>
  <c r="L223" i="5"/>
  <c r="L220" i="5" s="1"/>
  <c r="K223" i="5"/>
  <c r="J223" i="5"/>
  <c r="I223" i="5"/>
  <c r="B223" i="5" a="1"/>
  <c r="B223" i="5" s="1"/>
  <c r="U222" i="5"/>
  <c r="H222" i="5"/>
  <c r="B222" i="5" a="1"/>
  <c r="B222" i="5" s="1"/>
  <c r="T221" i="5"/>
  <c r="S221" i="5"/>
  <c r="R221" i="5"/>
  <c r="Q221" i="5"/>
  <c r="P221" i="5"/>
  <c r="O221" i="5"/>
  <c r="N221" i="5"/>
  <c r="N220" i="5" s="1"/>
  <c r="M221" i="5"/>
  <c r="L221" i="5"/>
  <c r="K221" i="5"/>
  <c r="J221" i="5"/>
  <c r="I221" i="5"/>
  <c r="B221" i="5" a="1"/>
  <c r="B221" i="5" s="1"/>
  <c r="R220" i="5"/>
  <c r="P220" i="5"/>
  <c r="J220" i="5"/>
  <c r="B220" i="5" a="1"/>
  <c r="B220" i="5" s="1"/>
  <c r="U219" i="5"/>
  <c r="H219" i="5"/>
  <c r="B219" i="5" a="1"/>
  <c r="B219" i="5" s="1"/>
  <c r="U218" i="5"/>
  <c r="H218" i="5"/>
  <c r="V218" i="5" s="1"/>
  <c r="B218" i="5" a="1"/>
  <c r="B218" i="5" s="1"/>
  <c r="U217" i="5"/>
  <c r="H217" i="5"/>
  <c r="B217" i="5" a="1"/>
  <c r="B217" i="5" s="1"/>
  <c r="K216" i="5"/>
  <c r="U216" i="5" s="1"/>
  <c r="H216" i="5"/>
  <c r="V216" i="5" s="1"/>
  <c r="B216" i="5" a="1"/>
  <c r="B216" i="5" s="1"/>
  <c r="U215" i="5"/>
  <c r="H215" i="5"/>
  <c r="V215" i="5" s="1"/>
  <c r="B215" i="5" a="1"/>
  <c r="B215" i="5" s="1"/>
  <c r="O214" i="5"/>
  <c r="K214" i="5"/>
  <c r="U214" i="5" s="1"/>
  <c r="H214" i="5"/>
  <c r="B214" i="5" a="1"/>
  <c r="B214" i="5" s="1"/>
  <c r="K213" i="5"/>
  <c r="U213" i="5" s="1"/>
  <c r="H213" i="5"/>
  <c r="B213" i="5" a="1"/>
  <c r="B213" i="5" s="1"/>
  <c r="K212" i="5"/>
  <c r="U212" i="5" s="1"/>
  <c r="H212" i="5"/>
  <c r="B212" i="5" a="1"/>
  <c r="B212" i="5" s="1"/>
  <c r="K211" i="5"/>
  <c r="U211" i="5" s="1"/>
  <c r="V211" i="5" s="1"/>
  <c r="H211" i="5"/>
  <c r="B211" i="5" a="1"/>
  <c r="B211" i="5" s="1"/>
  <c r="S210" i="5"/>
  <c r="S208" i="5" s="1"/>
  <c r="S198" i="5" s="1"/>
  <c r="K210" i="5"/>
  <c r="U210" i="5" s="1"/>
  <c r="H210" i="5"/>
  <c r="B210" i="5" a="1"/>
  <c r="B210" i="5"/>
  <c r="U209" i="5"/>
  <c r="S209" i="5"/>
  <c r="O209" i="5"/>
  <c r="K209" i="5"/>
  <c r="H209" i="5"/>
  <c r="B209" i="5" a="1"/>
  <c r="B209" i="5"/>
  <c r="T208" i="5"/>
  <c r="R208" i="5"/>
  <c r="Q208" i="5"/>
  <c r="P208" i="5"/>
  <c r="O208" i="5"/>
  <c r="O198" i="5" s="1"/>
  <c r="N208" i="5"/>
  <c r="M208" i="5"/>
  <c r="L208" i="5"/>
  <c r="J208" i="5"/>
  <c r="I208" i="5"/>
  <c r="B208" i="5" a="1"/>
  <c r="B208" i="5" s="1"/>
  <c r="U207" i="5"/>
  <c r="H207" i="5"/>
  <c r="V207" i="5" s="1"/>
  <c r="B207" i="5" a="1"/>
  <c r="B207" i="5" s="1"/>
  <c r="U206" i="5"/>
  <c r="H206" i="5"/>
  <c r="V206" i="5" s="1"/>
  <c r="B206" i="5" a="1"/>
  <c r="B206" i="5" s="1"/>
  <c r="U205" i="5"/>
  <c r="H205" i="5"/>
  <c r="V205" i="5" s="1"/>
  <c r="B205" i="5" a="1"/>
  <c r="B205" i="5" s="1"/>
  <c r="U204" i="5"/>
  <c r="H204" i="5"/>
  <c r="B204" i="5" a="1"/>
  <c r="B204" i="5" s="1"/>
  <c r="V203" i="5"/>
  <c r="T203" i="5"/>
  <c r="U203" i="5" s="1"/>
  <c r="H203" i="5"/>
  <c r="B203" i="5" a="1"/>
  <c r="B203" i="5" s="1"/>
  <c r="U202" i="5"/>
  <c r="H202" i="5"/>
  <c r="B202" i="5" a="1"/>
  <c r="B202" i="5"/>
  <c r="U201" i="5"/>
  <c r="K201" i="5"/>
  <c r="H201" i="5"/>
  <c r="B201" i="5" a="1"/>
  <c r="B201" i="5" s="1"/>
  <c r="U200" i="5"/>
  <c r="T200" i="5"/>
  <c r="K200" i="5"/>
  <c r="K199" i="5" s="1"/>
  <c r="H200" i="5"/>
  <c r="B200" i="5" a="1"/>
  <c r="B200" i="5" s="1"/>
  <c r="T199" i="5"/>
  <c r="S199" i="5"/>
  <c r="R199" i="5"/>
  <c r="R198" i="5" s="1"/>
  <c r="Q199" i="5"/>
  <c r="P199" i="5"/>
  <c r="P198" i="5" s="1"/>
  <c r="O199" i="5"/>
  <c r="N199" i="5"/>
  <c r="N198" i="5" s="1"/>
  <c r="M199" i="5"/>
  <c r="L199" i="5"/>
  <c r="L198" i="5" s="1"/>
  <c r="J199" i="5"/>
  <c r="I199" i="5"/>
  <c r="B199" i="5" a="1"/>
  <c r="B199" i="5"/>
  <c r="M198" i="5"/>
  <c r="B198" i="5" a="1"/>
  <c r="B198" i="5" s="1"/>
  <c r="B197" i="5" a="1"/>
  <c r="B197" i="5"/>
  <c r="U196" i="5"/>
  <c r="V196" i="5" s="1"/>
  <c r="H196" i="5"/>
  <c r="B196" i="5" a="1"/>
  <c r="B196" i="5" s="1"/>
  <c r="V195" i="5"/>
  <c r="U195" i="5"/>
  <c r="H195" i="5"/>
  <c r="B195" i="5" a="1"/>
  <c r="B195" i="5"/>
  <c r="U194" i="5"/>
  <c r="H194" i="5"/>
  <c r="B194" i="5" a="1"/>
  <c r="B194" i="5" s="1"/>
  <c r="T193" i="5"/>
  <c r="T192" i="5" s="1"/>
  <c r="S193" i="5"/>
  <c r="S192" i="5" s="1"/>
  <c r="R193" i="5"/>
  <c r="R192" i="5" s="1"/>
  <c r="Q193" i="5"/>
  <c r="P193" i="5"/>
  <c r="P192" i="5" s="1"/>
  <c r="O193" i="5"/>
  <c r="N193" i="5"/>
  <c r="N192" i="5" s="1"/>
  <c r="M193" i="5"/>
  <c r="M192" i="5" s="1"/>
  <c r="L193" i="5"/>
  <c r="L192" i="5" s="1"/>
  <c r="K193" i="5"/>
  <c r="K192" i="5" s="1"/>
  <c r="J193" i="5"/>
  <c r="J192" i="5" s="1"/>
  <c r="I193" i="5"/>
  <c r="H193" i="5"/>
  <c r="H192" i="5" s="1"/>
  <c r="B193" i="5" a="1"/>
  <c r="B193" i="5" s="1"/>
  <c r="Q192" i="5"/>
  <c r="O192" i="5"/>
  <c r="I192" i="5"/>
  <c r="B192" i="5" a="1"/>
  <c r="B192" i="5" s="1"/>
  <c r="U191" i="5"/>
  <c r="H191" i="5"/>
  <c r="V191" i="5" s="1"/>
  <c r="B191" i="5" a="1"/>
  <c r="B191" i="5" s="1"/>
  <c r="U190" i="5"/>
  <c r="H190" i="5"/>
  <c r="B190" i="5" a="1"/>
  <c r="B190" i="5" s="1"/>
  <c r="U189" i="5"/>
  <c r="J189" i="5"/>
  <c r="H189" i="5"/>
  <c r="B189" i="5" a="1"/>
  <c r="B189" i="5" s="1"/>
  <c r="T188" i="5"/>
  <c r="S188" i="5"/>
  <c r="R188" i="5"/>
  <c r="Q188" i="5"/>
  <c r="P188" i="5"/>
  <c r="O188" i="5"/>
  <c r="N188" i="5"/>
  <c r="M188" i="5"/>
  <c r="L188" i="5"/>
  <c r="K188" i="5"/>
  <c r="J188" i="5"/>
  <c r="I188" i="5"/>
  <c r="B188" i="5" a="1"/>
  <c r="B188" i="5" s="1"/>
  <c r="U187" i="5"/>
  <c r="H187" i="5"/>
  <c r="B187" i="5" a="1"/>
  <c r="B187" i="5" s="1"/>
  <c r="T186" i="5"/>
  <c r="S186" i="5"/>
  <c r="R186" i="5"/>
  <c r="Q186" i="5"/>
  <c r="P186" i="5"/>
  <c r="O186" i="5"/>
  <c r="N186" i="5"/>
  <c r="M186" i="5"/>
  <c r="L186" i="5"/>
  <c r="K186" i="5"/>
  <c r="J186" i="5"/>
  <c r="I186" i="5"/>
  <c r="H186" i="5"/>
  <c r="B186" i="5" a="1"/>
  <c r="B186" i="5" s="1"/>
  <c r="U185" i="5"/>
  <c r="J185" i="5"/>
  <c r="H185" i="5"/>
  <c r="V185" i="5" s="1"/>
  <c r="B185" i="5" a="1"/>
  <c r="B185" i="5"/>
  <c r="T184" i="5"/>
  <c r="S184" i="5"/>
  <c r="R184" i="5"/>
  <c r="Q184" i="5"/>
  <c r="P184" i="5"/>
  <c r="O184" i="5"/>
  <c r="N184" i="5"/>
  <c r="M184" i="5"/>
  <c r="L184" i="5"/>
  <c r="K184" i="5"/>
  <c r="J184" i="5"/>
  <c r="I184" i="5"/>
  <c r="B184" i="5" a="1"/>
  <c r="B184" i="5" s="1"/>
  <c r="U183" i="5"/>
  <c r="H183" i="5"/>
  <c r="B183" i="5" a="1"/>
  <c r="B183" i="5"/>
  <c r="U182" i="5"/>
  <c r="H182" i="5"/>
  <c r="V182" i="5" s="1"/>
  <c r="B182" i="5" a="1"/>
  <c r="B182" i="5" s="1"/>
  <c r="U181" i="5"/>
  <c r="H181" i="5"/>
  <c r="B181" i="5" a="1"/>
  <c r="B181" i="5" s="1"/>
  <c r="T180" i="5"/>
  <c r="S180" i="5"/>
  <c r="R180" i="5"/>
  <c r="Q180" i="5"/>
  <c r="P180" i="5"/>
  <c r="O180" i="5"/>
  <c r="N180" i="5"/>
  <c r="M180" i="5"/>
  <c r="L180" i="5"/>
  <c r="K180" i="5"/>
  <c r="J180" i="5"/>
  <c r="I180" i="5"/>
  <c r="B180" i="5" a="1"/>
  <c r="B180" i="5" s="1"/>
  <c r="U179" i="5"/>
  <c r="H179" i="5"/>
  <c r="B179" i="5" a="1"/>
  <c r="B179" i="5"/>
  <c r="U178" i="5"/>
  <c r="V178" i="5" s="1"/>
  <c r="H178" i="5"/>
  <c r="B178" i="5" a="1"/>
  <c r="B178" i="5" s="1"/>
  <c r="U177" i="5"/>
  <c r="H177" i="5"/>
  <c r="V177" i="5" s="1"/>
  <c r="B177" i="5" a="1"/>
  <c r="B177" i="5"/>
  <c r="T176" i="5"/>
  <c r="S176" i="5"/>
  <c r="R176" i="5"/>
  <c r="Q176" i="5"/>
  <c r="P176" i="5"/>
  <c r="O176" i="5"/>
  <c r="N176" i="5"/>
  <c r="M176" i="5"/>
  <c r="L176" i="5"/>
  <c r="K176" i="5"/>
  <c r="J176" i="5"/>
  <c r="I176" i="5"/>
  <c r="B176" i="5" a="1"/>
  <c r="B176" i="5" s="1"/>
  <c r="U175" i="5"/>
  <c r="V175" i="5" s="1"/>
  <c r="H175" i="5"/>
  <c r="B175" i="5" a="1"/>
  <c r="B175" i="5"/>
  <c r="V174" i="5"/>
  <c r="U174" i="5"/>
  <c r="H174" i="5"/>
  <c r="B174" i="5" a="1"/>
  <c r="B174" i="5" s="1"/>
  <c r="U173" i="5"/>
  <c r="H173" i="5"/>
  <c r="V173" i="5" s="1"/>
  <c r="B173" i="5" a="1"/>
  <c r="B173" i="5" s="1"/>
  <c r="T172" i="5"/>
  <c r="S172" i="5"/>
  <c r="R172" i="5"/>
  <c r="Q172" i="5"/>
  <c r="P172" i="5"/>
  <c r="O172" i="5"/>
  <c r="N172" i="5"/>
  <c r="M172" i="5"/>
  <c r="L172" i="5"/>
  <c r="K172" i="5"/>
  <c r="J172" i="5"/>
  <c r="I172" i="5"/>
  <c r="U172" i="5" s="1"/>
  <c r="H172" i="5"/>
  <c r="B172" i="5" a="1"/>
  <c r="B172" i="5" s="1"/>
  <c r="U171" i="5"/>
  <c r="H171" i="5"/>
  <c r="V171" i="5" s="1"/>
  <c r="B171" i="5" a="1"/>
  <c r="B171" i="5" s="1"/>
  <c r="U170" i="5"/>
  <c r="H170" i="5"/>
  <c r="B170" i="5" a="1"/>
  <c r="B170" i="5" s="1"/>
  <c r="J169" i="5"/>
  <c r="U169" i="5" s="1"/>
  <c r="H169" i="5"/>
  <c r="B169" i="5" a="1"/>
  <c r="B169" i="5" s="1"/>
  <c r="T168" i="5"/>
  <c r="S168" i="5"/>
  <c r="R168" i="5"/>
  <c r="Q168" i="5"/>
  <c r="P168" i="5"/>
  <c r="O168" i="5"/>
  <c r="N168" i="5"/>
  <c r="M168" i="5"/>
  <c r="L168" i="5"/>
  <c r="K168" i="5"/>
  <c r="I168" i="5"/>
  <c r="B168" i="5" a="1"/>
  <c r="B168" i="5"/>
  <c r="U167" i="5"/>
  <c r="H167" i="5"/>
  <c r="V167" i="5" s="1"/>
  <c r="B167" i="5" a="1"/>
  <c r="B167" i="5" s="1"/>
  <c r="U166" i="5"/>
  <c r="H166" i="5"/>
  <c r="V166" i="5" s="1"/>
  <c r="B166" i="5" a="1"/>
  <c r="B166" i="5" s="1"/>
  <c r="J165" i="5"/>
  <c r="U165" i="5" s="1"/>
  <c r="H165" i="5"/>
  <c r="B165" i="5" a="1"/>
  <c r="B165" i="5" s="1"/>
  <c r="T164" i="5"/>
  <c r="S164" i="5"/>
  <c r="R164" i="5"/>
  <c r="Q164" i="5"/>
  <c r="P164" i="5"/>
  <c r="O164" i="5"/>
  <c r="N164" i="5"/>
  <c r="M164" i="5"/>
  <c r="L164" i="5"/>
  <c r="K164" i="5"/>
  <c r="J164" i="5"/>
  <c r="I164" i="5"/>
  <c r="B164" i="5" a="1"/>
  <c r="B164" i="5" s="1"/>
  <c r="U163" i="5"/>
  <c r="H163" i="5"/>
  <c r="B163" i="5" a="1"/>
  <c r="B163" i="5"/>
  <c r="U162" i="5"/>
  <c r="H162" i="5"/>
  <c r="B162" i="5" a="1"/>
  <c r="B162" i="5" s="1"/>
  <c r="U161" i="5"/>
  <c r="J161" i="5"/>
  <c r="H161" i="5"/>
  <c r="B161" i="5" a="1"/>
  <c r="B161" i="5"/>
  <c r="T160" i="5"/>
  <c r="T155" i="5" s="1"/>
  <c r="T154" i="5" s="1"/>
  <c r="S160" i="5"/>
  <c r="R160" i="5"/>
  <c r="Q160" i="5"/>
  <c r="P160" i="5"/>
  <c r="O160" i="5"/>
  <c r="N160" i="5"/>
  <c r="M160" i="5"/>
  <c r="L160" i="5"/>
  <c r="K160" i="5"/>
  <c r="J160" i="5"/>
  <c r="I160" i="5"/>
  <c r="B160" i="5" a="1"/>
  <c r="B160" i="5" s="1"/>
  <c r="U159" i="5"/>
  <c r="H159" i="5"/>
  <c r="B159" i="5" a="1"/>
  <c r="B159" i="5" s="1"/>
  <c r="V158" i="5"/>
  <c r="U158" i="5"/>
  <c r="H158" i="5"/>
  <c r="B158" i="5" a="1"/>
  <c r="B158" i="5" s="1"/>
  <c r="U157" i="5"/>
  <c r="J157" i="5"/>
  <c r="H157" i="5"/>
  <c r="B157" i="5" a="1"/>
  <c r="B157" i="5" s="1"/>
  <c r="T156" i="5"/>
  <c r="S156" i="5"/>
  <c r="R156" i="5"/>
  <c r="Q156" i="5"/>
  <c r="Q155" i="5" s="1"/>
  <c r="Q154" i="5" s="1"/>
  <c r="P156" i="5"/>
  <c r="O156" i="5"/>
  <c r="N156" i="5"/>
  <c r="M156" i="5"/>
  <c r="M155" i="5" s="1"/>
  <c r="M154" i="5" s="1"/>
  <c r="L156" i="5"/>
  <c r="K156" i="5"/>
  <c r="J156" i="5"/>
  <c r="I156" i="5"/>
  <c r="B156" i="5" a="1"/>
  <c r="B156" i="5" s="1"/>
  <c r="N155" i="5"/>
  <c r="N154" i="5" s="1"/>
  <c r="B155" i="5" a="1"/>
  <c r="B155" i="5"/>
  <c r="B154" i="5" a="1"/>
  <c r="B154" i="5" s="1"/>
  <c r="B153" i="5" a="1"/>
  <c r="B153" i="5" s="1"/>
  <c r="B152" i="5" a="1"/>
  <c r="B152" i="5" s="1"/>
  <c r="U151" i="5"/>
  <c r="H151" i="5"/>
  <c r="H150" i="5" s="1"/>
  <c r="B151" i="5" a="1"/>
  <c r="B151" i="5"/>
  <c r="T150" i="5"/>
  <c r="S150" i="5"/>
  <c r="R150" i="5"/>
  <c r="Q150" i="5"/>
  <c r="P150" i="5"/>
  <c r="O150" i="5"/>
  <c r="N150" i="5"/>
  <c r="M150" i="5"/>
  <c r="L150" i="5"/>
  <c r="K150" i="5"/>
  <c r="J150" i="5"/>
  <c r="I150" i="5"/>
  <c r="U150" i="5" s="1"/>
  <c r="B150" i="5" a="1"/>
  <c r="B150" i="5" s="1"/>
  <c r="U149" i="5"/>
  <c r="H149" i="5"/>
  <c r="B149" i="5" a="1"/>
  <c r="B149" i="5" s="1"/>
  <c r="T148" i="5"/>
  <c r="S148" i="5"/>
  <c r="R148" i="5"/>
  <c r="Q148" i="5"/>
  <c r="P148" i="5"/>
  <c r="O148" i="5"/>
  <c r="N148" i="5"/>
  <c r="M148" i="5"/>
  <c r="L148" i="5"/>
  <c r="K148" i="5"/>
  <c r="J148" i="5"/>
  <c r="I148" i="5"/>
  <c r="B148" i="5" a="1"/>
  <c r="B148" i="5" s="1"/>
  <c r="U147" i="5"/>
  <c r="V147" i="5" s="1"/>
  <c r="H147" i="5"/>
  <c r="B147" i="5" a="1"/>
  <c r="B147" i="5"/>
  <c r="V146" i="5"/>
  <c r="U146" i="5"/>
  <c r="H146" i="5"/>
  <c r="B146" i="5" a="1"/>
  <c r="B146" i="5" s="1"/>
  <c r="T145" i="5"/>
  <c r="S145" i="5"/>
  <c r="R145" i="5"/>
  <c r="Q145" i="5"/>
  <c r="P145" i="5"/>
  <c r="O145" i="5"/>
  <c r="N145" i="5"/>
  <c r="N139" i="5" s="1"/>
  <c r="N138" i="5" s="1"/>
  <c r="N137" i="5" s="1"/>
  <c r="N136" i="5" s="1"/>
  <c r="M145" i="5"/>
  <c r="L145" i="5"/>
  <c r="K145" i="5"/>
  <c r="J145" i="5"/>
  <c r="I145" i="5"/>
  <c r="B145" i="5" a="1"/>
  <c r="B145" i="5"/>
  <c r="U144" i="5"/>
  <c r="H144" i="5"/>
  <c r="H143" i="5" s="1"/>
  <c r="B144" i="5" a="1"/>
  <c r="B144" i="5" s="1"/>
  <c r="T143" i="5"/>
  <c r="S143" i="5"/>
  <c r="R143" i="5"/>
  <c r="Q143" i="5"/>
  <c r="P143" i="5"/>
  <c r="O143" i="5"/>
  <c r="N143" i="5"/>
  <c r="M143" i="5"/>
  <c r="L143" i="5"/>
  <c r="K143" i="5"/>
  <c r="J143" i="5"/>
  <c r="I143" i="5"/>
  <c r="B143" i="5" a="1"/>
  <c r="B143" i="5" s="1"/>
  <c r="U142" i="5"/>
  <c r="H142" i="5"/>
  <c r="V142" i="5" s="1"/>
  <c r="B142" i="5" a="1"/>
  <c r="B142" i="5" s="1"/>
  <c r="U141" i="5"/>
  <c r="H141" i="5"/>
  <c r="V141" i="5" s="1"/>
  <c r="B141" i="5" a="1"/>
  <c r="B141" i="5" s="1"/>
  <c r="T140" i="5"/>
  <c r="T139" i="5" s="1"/>
  <c r="T138" i="5" s="1"/>
  <c r="T137" i="5" s="1"/>
  <c r="T136" i="5" s="1"/>
  <c r="S140" i="5"/>
  <c r="R140" i="5"/>
  <c r="Q140" i="5"/>
  <c r="Q139" i="5" s="1"/>
  <c r="Q138" i="5" s="1"/>
  <c r="Q137" i="5" s="1"/>
  <c r="Q136" i="5" s="1"/>
  <c r="P140" i="5"/>
  <c r="P139" i="5" s="1"/>
  <c r="P138" i="5" s="1"/>
  <c r="P137" i="5" s="1"/>
  <c r="P136" i="5" s="1"/>
  <c r="O140" i="5"/>
  <c r="N140" i="5"/>
  <c r="M140" i="5"/>
  <c r="M139" i="5" s="1"/>
  <c r="M138" i="5" s="1"/>
  <c r="M137" i="5" s="1"/>
  <c r="M136" i="5" s="1"/>
  <c r="L140" i="5"/>
  <c r="L139" i="5" s="1"/>
  <c r="L138" i="5" s="1"/>
  <c r="L137" i="5" s="1"/>
  <c r="L136" i="5" s="1"/>
  <c r="K140" i="5"/>
  <c r="J140" i="5"/>
  <c r="I140" i="5"/>
  <c r="U140" i="5" s="1"/>
  <c r="H140" i="5"/>
  <c r="B140" i="5" a="1"/>
  <c r="B140" i="5" s="1"/>
  <c r="I139" i="5"/>
  <c r="I138" i="5" s="1"/>
  <c r="B139" i="5" a="1"/>
  <c r="B139" i="5"/>
  <c r="B138" i="5" a="1"/>
  <c r="B138" i="5"/>
  <c r="B137" i="5" a="1"/>
  <c r="B137" i="5" s="1"/>
  <c r="B136" i="5" a="1"/>
  <c r="B136" i="5" s="1"/>
  <c r="B135" i="5" a="1"/>
  <c r="B135" i="5"/>
  <c r="B134" i="5" a="1"/>
  <c r="B134" i="5"/>
  <c r="U133" i="5"/>
  <c r="H133" i="5"/>
  <c r="B133" i="5" a="1"/>
  <c r="B133" i="5" s="1"/>
  <c r="T132" i="5"/>
  <c r="S132" i="5"/>
  <c r="R132" i="5"/>
  <c r="Q132" i="5"/>
  <c r="P132" i="5"/>
  <c r="O132" i="5"/>
  <c r="N132" i="5"/>
  <c r="N121" i="5" s="1"/>
  <c r="N120" i="5" s="1"/>
  <c r="M132" i="5"/>
  <c r="L132" i="5"/>
  <c r="K132" i="5"/>
  <c r="J132" i="5"/>
  <c r="I132" i="5"/>
  <c r="B132" i="5" a="1"/>
  <c r="B132" i="5" s="1"/>
  <c r="U131" i="5"/>
  <c r="H131" i="5"/>
  <c r="H130" i="5" s="1"/>
  <c r="B131" i="5" a="1"/>
  <c r="B131" i="5"/>
  <c r="T130" i="5"/>
  <c r="S130" i="5"/>
  <c r="R130" i="5"/>
  <c r="Q130" i="5"/>
  <c r="P130" i="5"/>
  <c r="O130" i="5"/>
  <c r="N130" i="5"/>
  <c r="M130" i="5"/>
  <c r="L130" i="5"/>
  <c r="K130" i="5"/>
  <c r="J130" i="5"/>
  <c r="I130" i="5"/>
  <c r="B130" i="5" a="1"/>
  <c r="B130" i="5" s="1"/>
  <c r="U129" i="5"/>
  <c r="H129" i="5"/>
  <c r="V129" i="5" s="1"/>
  <c r="B129" i="5" a="1"/>
  <c r="B129" i="5" s="1"/>
  <c r="T128" i="5"/>
  <c r="S128" i="5"/>
  <c r="R128" i="5"/>
  <c r="Q128" i="5"/>
  <c r="P128" i="5"/>
  <c r="O128" i="5"/>
  <c r="N128" i="5"/>
  <c r="M128" i="5"/>
  <c r="L128" i="5"/>
  <c r="K128" i="5"/>
  <c r="J128" i="5"/>
  <c r="I128" i="5"/>
  <c r="H128" i="5"/>
  <c r="B128" i="5" a="1"/>
  <c r="B128" i="5" s="1"/>
  <c r="U127" i="5"/>
  <c r="H127" i="5"/>
  <c r="V127" i="5" s="1"/>
  <c r="B127" i="5" a="1"/>
  <c r="B127" i="5" s="1"/>
  <c r="U126" i="5"/>
  <c r="H126" i="5"/>
  <c r="B126" i="5" a="1"/>
  <c r="B126" i="5" s="1"/>
  <c r="U125" i="5"/>
  <c r="H125" i="5"/>
  <c r="V125" i="5" s="1"/>
  <c r="B125" i="5" a="1"/>
  <c r="B125" i="5"/>
  <c r="U124" i="5"/>
  <c r="H124" i="5"/>
  <c r="B124" i="5" a="1"/>
  <c r="B124" i="5" s="1"/>
  <c r="U123" i="5"/>
  <c r="H123" i="5"/>
  <c r="V123" i="5" s="1"/>
  <c r="B123" i="5" a="1"/>
  <c r="B123" i="5"/>
  <c r="T122" i="5"/>
  <c r="S122" i="5"/>
  <c r="S121" i="5" s="1"/>
  <c r="S120" i="5" s="1"/>
  <c r="R122" i="5"/>
  <c r="Q122" i="5"/>
  <c r="P122" i="5"/>
  <c r="O122" i="5"/>
  <c r="O121" i="5" s="1"/>
  <c r="O120" i="5" s="1"/>
  <c r="N122" i="5"/>
  <c r="M122" i="5"/>
  <c r="L122" i="5"/>
  <c r="K122" i="5"/>
  <c r="K121" i="5" s="1"/>
  <c r="K120" i="5" s="1"/>
  <c r="J122" i="5"/>
  <c r="I122" i="5"/>
  <c r="B122" i="5" a="1"/>
  <c r="B122" i="5" s="1"/>
  <c r="L121" i="5"/>
  <c r="L120" i="5" s="1"/>
  <c r="B121" i="5" a="1"/>
  <c r="B121" i="5" s="1"/>
  <c r="B120" i="5" a="1"/>
  <c r="B120" i="5" s="1"/>
  <c r="U119" i="5"/>
  <c r="H119" i="5"/>
  <c r="H118" i="5" s="1"/>
  <c r="B119" i="5" a="1"/>
  <c r="B119" i="5" s="1"/>
  <c r="T118" i="5"/>
  <c r="S118" i="5"/>
  <c r="R118" i="5"/>
  <c r="Q118" i="5"/>
  <c r="P118" i="5"/>
  <c r="O118" i="5"/>
  <c r="N118" i="5"/>
  <c r="N104" i="5" s="1"/>
  <c r="M118" i="5"/>
  <c r="L118" i="5"/>
  <c r="K118" i="5"/>
  <c r="J118" i="5"/>
  <c r="J104" i="5" s="1"/>
  <c r="I118" i="5"/>
  <c r="B118" i="5" a="1"/>
  <c r="B118" i="5" s="1"/>
  <c r="U117" i="5"/>
  <c r="V117" i="5" s="1"/>
  <c r="H117" i="5"/>
  <c r="H116" i="5" s="1"/>
  <c r="T116" i="5"/>
  <c r="S116" i="5"/>
  <c r="R116" i="5"/>
  <c r="Q116" i="5"/>
  <c r="P116" i="5"/>
  <c r="O116" i="5"/>
  <c r="N116" i="5"/>
  <c r="M116" i="5"/>
  <c r="L116" i="5"/>
  <c r="K116" i="5"/>
  <c r="J116" i="5"/>
  <c r="I116" i="5"/>
  <c r="U115" i="5"/>
  <c r="H115" i="5"/>
  <c r="B115" i="5" a="1"/>
  <c r="B115" i="5"/>
  <c r="T114" i="5"/>
  <c r="S114" i="5"/>
  <c r="R114" i="5"/>
  <c r="Q114" i="5"/>
  <c r="P114" i="5"/>
  <c r="O114" i="5"/>
  <c r="N114" i="5"/>
  <c r="M114" i="5"/>
  <c r="L114" i="5"/>
  <c r="K114" i="5"/>
  <c r="J114" i="5"/>
  <c r="I114" i="5"/>
  <c r="B114" i="5" a="1"/>
  <c r="B114" i="5" s="1"/>
  <c r="U113" i="5"/>
  <c r="H113" i="5"/>
  <c r="V113" i="5" s="1"/>
  <c r="B113" i="5" a="1"/>
  <c r="B113" i="5" s="1"/>
  <c r="U112" i="5"/>
  <c r="H112" i="5"/>
  <c r="B112" i="5" a="1"/>
  <c r="B112" i="5" s="1"/>
  <c r="T111" i="5"/>
  <c r="S111" i="5"/>
  <c r="R111" i="5"/>
  <c r="Q111" i="5"/>
  <c r="P111" i="5"/>
  <c r="O111" i="5"/>
  <c r="N111" i="5"/>
  <c r="M111" i="5"/>
  <c r="L111" i="5"/>
  <c r="K111" i="5"/>
  <c r="J111" i="5"/>
  <c r="I111" i="5"/>
  <c r="H111" i="5"/>
  <c r="B111" i="5" a="1"/>
  <c r="B111" i="5" s="1"/>
  <c r="U110" i="5"/>
  <c r="H110" i="5"/>
  <c r="U109" i="5"/>
  <c r="H109" i="5"/>
  <c r="B109" i="5" a="1"/>
  <c r="B109" i="5"/>
  <c r="T108" i="5"/>
  <c r="S108" i="5"/>
  <c r="R108" i="5"/>
  <c r="Q108" i="5"/>
  <c r="P108" i="5"/>
  <c r="O108" i="5"/>
  <c r="N108" i="5"/>
  <c r="M108" i="5"/>
  <c r="L108" i="5"/>
  <c r="K108" i="5"/>
  <c r="J108" i="5"/>
  <c r="I108" i="5"/>
  <c r="U108" i="5" s="1"/>
  <c r="B108" i="5" a="1"/>
  <c r="B108" i="5" s="1"/>
  <c r="U107" i="5"/>
  <c r="H107" i="5"/>
  <c r="V107" i="5" s="1"/>
  <c r="B107" i="5" a="1"/>
  <c r="B107" i="5" s="1"/>
  <c r="U106" i="5"/>
  <c r="H106" i="5"/>
  <c r="B106" i="5" a="1"/>
  <c r="B106" i="5" s="1"/>
  <c r="T105" i="5"/>
  <c r="T104" i="5" s="1"/>
  <c r="S105" i="5"/>
  <c r="R105" i="5"/>
  <c r="Q105" i="5"/>
  <c r="P105" i="5"/>
  <c r="P104" i="5" s="1"/>
  <c r="O105" i="5"/>
  <c r="O104" i="5" s="1"/>
  <c r="N105" i="5"/>
  <c r="M105" i="5"/>
  <c r="L105" i="5"/>
  <c r="L104" i="5" s="1"/>
  <c r="K105" i="5"/>
  <c r="J105" i="5"/>
  <c r="I105" i="5"/>
  <c r="H105" i="5"/>
  <c r="B105" i="5" a="1"/>
  <c r="B105" i="5" s="1"/>
  <c r="B104" i="5" a="1"/>
  <c r="B104" i="5" s="1"/>
  <c r="U103" i="5"/>
  <c r="H103" i="5"/>
  <c r="B103" i="5" a="1"/>
  <c r="B103" i="5"/>
  <c r="T102" i="5"/>
  <c r="S102" i="5"/>
  <c r="R102" i="5"/>
  <c r="Q102" i="5"/>
  <c r="P102" i="5"/>
  <c r="O102" i="5"/>
  <c r="N102" i="5"/>
  <c r="M102" i="5"/>
  <c r="L102" i="5"/>
  <c r="K102" i="5"/>
  <c r="J102" i="5"/>
  <c r="I102" i="5"/>
  <c r="H102" i="5"/>
  <c r="B102" i="5" a="1"/>
  <c r="B102" i="5" s="1"/>
  <c r="U101" i="5"/>
  <c r="H101" i="5"/>
  <c r="B101" i="5" a="1"/>
  <c r="B101" i="5" s="1"/>
  <c r="T100" i="5"/>
  <c r="S100" i="5"/>
  <c r="R100" i="5"/>
  <c r="Q100" i="5"/>
  <c r="P100" i="5"/>
  <c r="O100" i="5"/>
  <c r="N100" i="5"/>
  <c r="M100" i="5"/>
  <c r="L100" i="5"/>
  <c r="K100" i="5"/>
  <c r="J100" i="5"/>
  <c r="I100" i="5"/>
  <c r="B100" i="5" a="1"/>
  <c r="B100" i="5" s="1"/>
  <c r="U99" i="5"/>
  <c r="H99" i="5"/>
  <c r="T98" i="5"/>
  <c r="S98" i="5"/>
  <c r="R98" i="5"/>
  <c r="Q98" i="5"/>
  <c r="P98" i="5"/>
  <c r="O98" i="5"/>
  <c r="N98" i="5"/>
  <c r="M98" i="5"/>
  <c r="L98" i="5"/>
  <c r="K98" i="5"/>
  <c r="J98" i="5"/>
  <c r="I98" i="5"/>
  <c r="U97" i="5"/>
  <c r="H97" i="5"/>
  <c r="V97" i="5" s="1"/>
  <c r="B97" i="5" a="1"/>
  <c r="B97" i="5"/>
  <c r="T96" i="5"/>
  <c r="S96" i="5"/>
  <c r="R96" i="5"/>
  <c r="Q96" i="5"/>
  <c r="P96" i="5"/>
  <c r="O96" i="5"/>
  <c r="N96" i="5"/>
  <c r="M96" i="5"/>
  <c r="L96" i="5"/>
  <c r="K96" i="5"/>
  <c r="J96" i="5"/>
  <c r="I96" i="5"/>
  <c r="B96" i="5" a="1"/>
  <c r="B96" i="5" s="1"/>
  <c r="U95" i="5"/>
  <c r="H95" i="5"/>
  <c r="V95" i="5" s="1"/>
  <c r="B95" i="5" a="1"/>
  <c r="B95" i="5" s="1"/>
  <c r="U94" i="5"/>
  <c r="V94" i="5" s="1"/>
  <c r="H94" i="5"/>
  <c r="B94" i="5" a="1"/>
  <c r="B94" i="5"/>
  <c r="T93" i="5"/>
  <c r="S93" i="5"/>
  <c r="R93" i="5"/>
  <c r="Q93" i="5"/>
  <c r="P93" i="5"/>
  <c r="O93" i="5"/>
  <c r="N93" i="5"/>
  <c r="M93" i="5"/>
  <c r="L93" i="5"/>
  <c r="K93" i="5"/>
  <c r="J93" i="5"/>
  <c r="I93" i="5"/>
  <c r="B93" i="5" a="1"/>
  <c r="B93" i="5" s="1"/>
  <c r="U92" i="5"/>
  <c r="H92" i="5"/>
  <c r="V92" i="5" s="1"/>
  <c r="B92" i="5" a="1"/>
  <c r="B92" i="5" s="1"/>
  <c r="U91" i="5"/>
  <c r="H91" i="5"/>
  <c r="B91" i="5" a="1"/>
  <c r="B91" i="5" s="1"/>
  <c r="T90" i="5"/>
  <c r="S90" i="5"/>
  <c r="R90" i="5"/>
  <c r="Q90" i="5"/>
  <c r="P90" i="5"/>
  <c r="O90" i="5"/>
  <c r="N90" i="5"/>
  <c r="M90" i="5"/>
  <c r="L90" i="5"/>
  <c r="K90" i="5"/>
  <c r="J90" i="5"/>
  <c r="I90" i="5"/>
  <c r="B90" i="5" a="1"/>
  <c r="B90" i="5" s="1"/>
  <c r="U89" i="5"/>
  <c r="H89" i="5"/>
  <c r="B89" i="5" a="1"/>
  <c r="B89" i="5"/>
  <c r="U88" i="5"/>
  <c r="H88" i="5"/>
  <c r="B88" i="5" a="1"/>
  <c r="B88" i="5" s="1"/>
  <c r="T87" i="5"/>
  <c r="S87" i="5"/>
  <c r="S86" i="5" s="1"/>
  <c r="R87" i="5"/>
  <c r="Q87" i="5"/>
  <c r="P87" i="5"/>
  <c r="O87" i="5"/>
  <c r="O86" i="5" s="1"/>
  <c r="O85" i="5" s="1"/>
  <c r="N87" i="5"/>
  <c r="M87" i="5"/>
  <c r="L87" i="5"/>
  <c r="K87" i="5"/>
  <c r="K86" i="5" s="1"/>
  <c r="J87" i="5"/>
  <c r="I87" i="5"/>
  <c r="B87" i="5" a="1"/>
  <c r="B87" i="5" s="1"/>
  <c r="Q86" i="5"/>
  <c r="B86" i="5" a="1"/>
  <c r="B86" i="5"/>
  <c r="B85" i="5" a="1"/>
  <c r="B85" i="5"/>
  <c r="U84" i="5"/>
  <c r="H84" i="5"/>
  <c r="V84" i="5" s="1"/>
  <c r="B84" i="5" a="1"/>
  <c r="B84" i="5" s="1"/>
  <c r="T83" i="5"/>
  <c r="S83" i="5"/>
  <c r="R83" i="5"/>
  <c r="Q83" i="5"/>
  <c r="P83" i="5"/>
  <c r="P76" i="5" s="1"/>
  <c r="O83" i="5"/>
  <c r="N83" i="5"/>
  <c r="M83" i="5"/>
  <c r="L83" i="5"/>
  <c r="L76" i="5" s="1"/>
  <c r="K83" i="5"/>
  <c r="J83" i="5"/>
  <c r="I83" i="5"/>
  <c r="H83" i="5"/>
  <c r="B83" i="5" a="1"/>
  <c r="B83" i="5" s="1"/>
  <c r="U82" i="5"/>
  <c r="V82" i="5" s="1"/>
  <c r="H82" i="5"/>
  <c r="B82" i="5" a="1"/>
  <c r="B82" i="5" s="1"/>
  <c r="U81" i="5"/>
  <c r="H81" i="5"/>
  <c r="V81" i="5" s="1"/>
  <c r="B81" i="5" a="1"/>
  <c r="B81" i="5"/>
  <c r="U80" i="5"/>
  <c r="H80" i="5"/>
  <c r="V80" i="5" s="1"/>
  <c r="B80" i="5" a="1"/>
  <c r="B80" i="5" s="1"/>
  <c r="U79" i="5"/>
  <c r="H79" i="5"/>
  <c r="B79" i="5" a="1"/>
  <c r="B79" i="5" s="1"/>
  <c r="U78" i="5"/>
  <c r="V78" i="5" s="1"/>
  <c r="H78" i="5"/>
  <c r="B78" i="5" a="1"/>
  <c r="B78" i="5"/>
  <c r="T77" i="5"/>
  <c r="S77" i="5"/>
  <c r="S76" i="5" s="1"/>
  <c r="R77" i="5"/>
  <c r="Q77" i="5"/>
  <c r="Q76" i="5" s="1"/>
  <c r="P77" i="5"/>
  <c r="O77" i="5"/>
  <c r="N77" i="5"/>
  <c r="M77" i="5"/>
  <c r="M76" i="5" s="1"/>
  <c r="L77" i="5"/>
  <c r="K77" i="5"/>
  <c r="J77" i="5"/>
  <c r="I77" i="5"/>
  <c r="U77" i="5" s="1"/>
  <c r="B77" i="5" a="1"/>
  <c r="B77" i="5" s="1"/>
  <c r="O76" i="5"/>
  <c r="K76" i="5"/>
  <c r="B76" i="5" a="1"/>
  <c r="B76" i="5" s="1"/>
  <c r="U75" i="5"/>
  <c r="H75" i="5"/>
  <c r="H74" i="5" s="1"/>
  <c r="B75" i="5" a="1"/>
  <c r="B75" i="5" s="1"/>
  <c r="T74" i="5"/>
  <c r="S74" i="5"/>
  <c r="R74" i="5"/>
  <c r="Q74" i="5"/>
  <c r="Q67" i="5" s="1"/>
  <c r="P74" i="5"/>
  <c r="O74" i="5"/>
  <c r="N74" i="5"/>
  <c r="M74" i="5"/>
  <c r="M67" i="5" s="1"/>
  <c r="L74" i="5"/>
  <c r="K74" i="5"/>
  <c r="J74" i="5"/>
  <c r="I74" i="5"/>
  <c r="I67" i="5" s="1"/>
  <c r="B74" i="5" a="1"/>
  <c r="B74" i="5" s="1"/>
  <c r="U73" i="5"/>
  <c r="H73" i="5"/>
  <c r="V73" i="5" s="1"/>
  <c r="B73" i="5" a="1"/>
  <c r="B73" i="5"/>
  <c r="U72" i="5"/>
  <c r="H72" i="5"/>
  <c r="V72" i="5" s="1"/>
  <c r="B72" i="5" a="1"/>
  <c r="B72" i="5" s="1"/>
  <c r="U71" i="5"/>
  <c r="H71" i="5"/>
  <c r="V71" i="5" s="1"/>
  <c r="B71" i="5" a="1"/>
  <c r="B71" i="5" s="1"/>
  <c r="U70" i="5"/>
  <c r="H70" i="5"/>
  <c r="B70" i="5" a="1"/>
  <c r="B70" i="5"/>
  <c r="U69" i="5"/>
  <c r="H69" i="5"/>
  <c r="B69" i="5" a="1"/>
  <c r="B69" i="5" s="1"/>
  <c r="T68" i="5"/>
  <c r="T67" i="5" s="1"/>
  <c r="S68" i="5"/>
  <c r="S67" i="5" s="1"/>
  <c r="R68" i="5"/>
  <c r="Q68" i="5"/>
  <c r="P68" i="5"/>
  <c r="P67" i="5" s="1"/>
  <c r="O68" i="5"/>
  <c r="O67" i="5" s="1"/>
  <c r="N68" i="5"/>
  <c r="M68" i="5"/>
  <c r="L68" i="5"/>
  <c r="L67" i="5" s="1"/>
  <c r="K68" i="5"/>
  <c r="K67" i="5" s="1"/>
  <c r="J68" i="5"/>
  <c r="I68" i="5"/>
  <c r="B68" i="5" a="1"/>
  <c r="B68" i="5" s="1"/>
  <c r="B67" i="5" a="1"/>
  <c r="B67" i="5" s="1"/>
  <c r="U66" i="5"/>
  <c r="V66" i="5" s="1"/>
  <c r="H66" i="5"/>
  <c r="H65" i="5" s="1"/>
  <c r="B66" i="5" a="1"/>
  <c r="B66" i="5"/>
  <c r="T65" i="5"/>
  <c r="S65" i="5"/>
  <c r="R65" i="5"/>
  <c r="Q65" i="5"/>
  <c r="P65" i="5"/>
  <c r="O65" i="5"/>
  <c r="N65" i="5"/>
  <c r="M65" i="5"/>
  <c r="L65" i="5"/>
  <c r="K65" i="5"/>
  <c r="J65" i="5"/>
  <c r="I65" i="5"/>
  <c r="B65" i="5" a="1"/>
  <c r="B65" i="5" s="1"/>
  <c r="U64" i="5"/>
  <c r="H64" i="5"/>
  <c r="V64" i="5" s="1"/>
  <c r="B64" i="5" a="1"/>
  <c r="B64" i="5" s="1"/>
  <c r="T63" i="5"/>
  <c r="S63" i="5"/>
  <c r="R63" i="5"/>
  <c r="Q63" i="5"/>
  <c r="Q51" i="5" s="1"/>
  <c r="P63" i="5"/>
  <c r="O63" i="5"/>
  <c r="N63" i="5"/>
  <c r="M63" i="5"/>
  <c r="M51" i="5" s="1"/>
  <c r="L63" i="5"/>
  <c r="K63" i="5"/>
  <c r="J63" i="5"/>
  <c r="I63" i="5"/>
  <c r="U63" i="5" s="1"/>
  <c r="B63" i="5" a="1"/>
  <c r="B63" i="5" s="1"/>
  <c r="U62" i="5"/>
  <c r="H62" i="5"/>
  <c r="H61" i="5" s="1"/>
  <c r="B62" i="5" a="1"/>
  <c r="B62" i="5" s="1"/>
  <c r="T61" i="5"/>
  <c r="S61" i="5"/>
  <c r="R61" i="5"/>
  <c r="Q61" i="5"/>
  <c r="P61" i="5"/>
  <c r="O61" i="5"/>
  <c r="N61" i="5"/>
  <c r="M61" i="5"/>
  <c r="L61" i="5"/>
  <c r="K61" i="5"/>
  <c r="J61" i="5"/>
  <c r="I61" i="5"/>
  <c r="B61" i="5" a="1"/>
  <c r="B61" i="5"/>
  <c r="U60" i="5"/>
  <c r="H60" i="5"/>
  <c r="B60" i="5" a="1"/>
  <c r="B60" i="5" s="1"/>
  <c r="U59" i="5"/>
  <c r="H59" i="5"/>
  <c r="V59" i="5" s="1"/>
  <c r="B59" i="5" a="1"/>
  <c r="B59" i="5" s="1"/>
  <c r="U58" i="5"/>
  <c r="H58" i="5"/>
  <c r="B58" i="5" a="1"/>
  <c r="B58" i="5" s="1"/>
  <c r="U57" i="5"/>
  <c r="H57" i="5"/>
  <c r="V57" i="5" s="1"/>
  <c r="B57" i="5" a="1"/>
  <c r="B57" i="5"/>
  <c r="U56" i="5"/>
  <c r="H56" i="5"/>
  <c r="V56" i="5" s="1"/>
  <c r="B56" i="5" a="1"/>
  <c r="B56" i="5" s="1"/>
  <c r="U55" i="5"/>
  <c r="H55" i="5"/>
  <c r="B55" i="5" a="1"/>
  <c r="B55" i="5" s="1"/>
  <c r="U54" i="5"/>
  <c r="H54" i="5"/>
  <c r="B54" i="5" a="1"/>
  <c r="B54" i="5"/>
  <c r="U53" i="5"/>
  <c r="H53" i="5"/>
  <c r="B53" i="5" a="1"/>
  <c r="B53" i="5" s="1"/>
  <c r="T52" i="5"/>
  <c r="S52" i="5"/>
  <c r="S51" i="5" s="1"/>
  <c r="S50" i="5" s="1"/>
  <c r="R52" i="5"/>
  <c r="Q52" i="5"/>
  <c r="P52" i="5"/>
  <c r="P51" i="5" s="1"/>
  <c r="O52" i="5"/>
  <c r="O51" i="5" s="1"/>
  <c r="O50" i="5" s="1"/>
  <c r="N52" i="5"/>
  <c r="M52" i="5"/>
  <c r="L52" i="5"/>
  <c r="K52" i="5"/>
  <c r="K51" i="5" s="1"/>
  <c r="K50" i="5" s="1"/>
  <c r="J52" i="5"/>
  <c r="I52" i="5"/>
  <c r="B52" i="5" a="1"/>
  <c r="B52" i="5" s="1"/>
  <c r="T51" i="5"/>
  <c r="L51" i="5"/>
  <c r="L50" i="5" s="1"/>
  <c r="I51" i="5"/>
  <c r="B51" i="5" a="1"/>
  <c r="B51" i="5" s="1"/>
  <c r="B50" i="5" a="1"/>
  <c r="B50" i="5"/>
  <c r="V49" i="5"/>
  <c r="U49" i="5"/>
  <c r="H49" i="5"/>
  <c r="H48" i="5" s="1"/>
  <c r="B49" i="5" a="1"/>
  <c r="B49" i="5" s="1"/>
  <c r="T48" i="5"/>
  <c r="S48" i="5"/>
  <c r="R48" i="5"/>
  <c r="Q48" i="5"/>
  <c r="P48" i="5"/>
  <c r="O48" i="5"/>
  <c r="N48" i="5"/>
  <c r="M48" i="5"/>
  <c r="L48" i="5"/>
  <c r="K48" i="5"/>
  <c r="J48" i="5"/>
  <c r="I48" i="5"/>
  <c r="B48" i="5" a="1"/>
  <c r="B48" i="5" s="1"/>
  <c r="U47" i="5"/>
  <c r="H47" i="5"/>
  <c r="H46" i="5" s="1"/>
  <c r="B47" i="5" a="1"/>
  <c r="B47" i="5" s="1"/>
  <c r="T46" i="5"/>
  <c r="S46" i="5"/>
  <c r="R46" i="5"/>
  <c r="Q46" i="5"/>
  <c r="P46" i="5"/>
  <c r="O46" i="5"/>
  <c r="N46" i="5"/>
  <c r="M46" i="5"/>
  <c r="L46" i="5"/>
  <c r="K46" i="5"/>
  <c r="J46" i="5"/>
  <c r="I46" i="5"/>
  <c r="B46" i="5" a="1"/>
  <c r="B46" i="5" s="1"/>
  <c r="V45" i="5"/>
  <c r="U45" i="5"/>
  <c r="H45" i="5"/>
  <c r="H44" i="5" s="1"/>
  <c r="B45" i="5" a="1"/>
  <c r="B45" i="5"/>
  <c r="T44" i="5"/>
  <c r="S44" i="5"/>
  <c r="R44" i="5"/>
  <c r="Q44" i="5"/>
  <c r="P44" i="5"/>
  <c r="O44" i="5"/>
  <c r="N44" i="5"/>
  <c r="M44" i="5"/>
  <c r="L44" i="5"/>
  <c r="K44" i="5"/>
  <c r="J44" i="5"/>
  <c r="I44" i="5"/>
  <c r="U44" i="5" s="1"/>
  <c r="B44" i="5" a="1"/>
  <c r="B44" i="5" s="1"/>
  <c r="U43" i="5"/>
  <c r="H43" i="5"/>
  <c r="H42" i="5" s="1"/>
  <c r="B43" i="5" a="1"/>
  <c r="B43" i="5" s="1"/>
  <c r="T42" i="5"/>
  <c r="S42" i="5"/>
  <c r="R42" i="5"/>
  <c r="Q42" i="5"/>
  <c r="P42" i="5"/>
  <c r="O42" i="5"/>
  <c r="N42" i="5"/>
  <c r="M42" i="5"/>
  <c r="L42" i="5"/>
  <c r="K42" i="5"/>
  <c r="J42" i="5"/>
  <c r="I42" i="5"/>
  <c r="B42" i="5" a="1"/>
  <c r="B42" i="5" s="1"/>
  <c r="U41" i="5"/>
  <c r="H41" i="5"/>
  <c r="V41" i="5" s="1"/>
  <c r="B41" i="5" a="1"/>
  <c r="B41" i="5" s="1"/>
  <c r="U40" i="5"/>
  <c r="H40" i="5"/>
  <c r="V40" i="5" s="1"/>
  <c r="B40" i="5" a="1"/>
  <c r="B40" i="5" s="1"/>
  <c r="U39" i="5"/>
  <c r="H39" i="5"/>
  <c r="B39" i="5" a="1"/>
  <c r="B39" i="5" s="1"/>
  <c r="U38" i="5"/>
  <c r="V38" i="5" s="1"/>
  <c r="H38" i="5"/>
  <c r="B38" i="5" a="1"/>
  <c r="B38" i="5"/>
  <c r="T37" i="5"/>
  <c r="S37" i="5"/>
  <c r="R37" i="5"/>
  <c r="Q37" i="5"/>
  <c r="P37" i="5"/>
  <c r="O37" i="5"/>
  <c r="N37" i="5"/>
  <c r="M37" i="5"/>
  <c r="L37" i="5"/>
  <c r="K37" i="5"/>
  <c r="J37" i="5"/>
  <c r="J36" i="5" s="1"/>
  <c r="I37" i="5"/>
  <c r="U37" i="5" s="1"/>
  <c r="B37" i="5" a="1"/>
  <c r="B37" i="5" s="1"/>
  <c r="T36" i="5"/>
  <c r="S36" i="5"/>
  <c r="P36" i="5"/>
  <c r="O36" i="5"/>
  <c r="L36" i="5"/>
  <c r="K36" i="5"/>
  <c r="B36" i="5" a="1"/>
  <c r="B36" i="5" s="1"/>
  <c r="U35" i="5"/>
  <c r="H35" i="5"/>
  <c r="H34" i="5" s="1"/>
  <c r="B35" i="5" a="1"/>
  <c r="B35" i="5" s="1"/>
  <c r="T34" i="5"/>
  <c r="S34" i="5"/>
  <c r="R34" i="5"/>
  <c r="Q34" i="5"/>
  <c r="P34" i="5"/>
  <c r="O34" i="5"/>
  <c r="N34" i="5"/>
  <c r="M34" i="5"/>
  <c r="L34" i="5"/>
  <c r="K34" i="5"/>
  <c r="J34" i="5"/>
  <c r="I34" i="5"/>
  <c r="B34" i="5" a="1"/>
  <c r="B34" i="5" s="1"/>
  <c r="V33" i="5"/>
  <c r="U33" i="5"/>
  <c r="H33" i="5"/>
  <c r="B33" i="5" a="1"/>
  <c r="B33" i="5"/>
  <c r="T32" i="5"/>
  <c r="S32" i="5"/>
  <c r="R32" i="5"/>
  <c r="Q32" i="5"/>
  <c r="P32" i="5"/>
  <c r="O32" i="5"/>
  <c r="N32" i="5"/>
  <c r="M32" i="5"/>
  <c r="L32" i="5"/>
  <c r="K32" i="5"/>
  <c r="J32" i="5"/>
  <c r="I32" i="5"/>
  <c r="U32" i="5" s="1"/>
  <c r="H32" i="5"/>
  <c r="B32" i="5" a="1"/>
  <c r="B32" i="5" s="1"/>
  <c r="U31" i="5"/>
  <c r="H31" i="5"/>
  <c r="H30" i="5" s="1"/>
  <c r="B31" i="5" a="1"/>
  <c r="B31" i="5" s="1"/>
  <c r="T30" i="5"/>
  <c r="S30" i="5"/>
  <c r="R30" i="5"/>
  <c r="Q30" i="5"/>
  <c r="P30" i="5"/>
  <c r="P24" i="5" s="1"/>
  <c r="O30" i="5"/>
  <c r="N30" i="5"/>
  <c r="M30" i="5"/>
  <c r="L30" i="5"/>
  <c r="K30" i="5"/>
  <c r="J30" i="5"/>
  <c r="I30" i="5"/>
  <c r="U30" i="5" s="1"/>
  <c r="B30" i="5" a="1"/>
  <c r="B30" i="5" s="1"/>
  <c r="U29" i="5"/>
  <c r="V29" i="5" s="1"/>
  <c r="H29" i="5"/>
  <c r="B29" i="5" a="1"/>
  <c r="B29" i="5"/>
  <c r="U28" i="5"/>
  <c r="H28" i="5"/>
  <c r="B28" i="5" a="1"/>
  <c r="B28" i="5" s="1"/>
  <c r="U27" i="5"/>
  <c r="H27" i="5"/>
  <c r="V27" i="5" s="1"/>
  <c r="B27" i="5" a="1"/>
  <c r="B27" i="5" s="1"/>
  <c r="U26" i="5"/>
  <c r="H26" i="5"/>
  <c r="B26" i="5" a="1"/>
  <c r="B26" i="5" s="1"/>
  <c r="T25" i="5"/>
  <c r="S25" i="5"/>
  <c r="S24" i="5" s="1"/>
  <c r="R25" i="5"/>
  <c r="R24" i="5" s="1"/>
  <c r="Q25" i="5"/>
  <c r="P25" i="5"/>
  <c r="O25" i="5"/>
  <c r="N25" i="5"/>
  <c r="N24" i="5" s="1"/>
  <c r="M25" i="5"/>
  <c r="L25" i="5"/>
  <c r="K25" i="5"/>
  <c r="K24" i="5" s="1"/>
  <c r="J25" i="5"/>
  <c r="J24" i="5" s="1"/>
  <c r="I25" i="5"/>
  <c r="B25" i="5" a="1"/>
  <c r="B25" i="5"/>
  <c r="T24" i="5"/>
  <c r="O24" i="5"/>
  <c r="L24" i="5"/>
  <c r="B24" i="5" a="1"/>
  <c r="B24" i="5" s="1"/>
  <c r="U23" i="5"/>
  <c r="H23" i="5"/>
  <c r="H22" i="5" s="1"/>
  <c r="B23" i="5" a="1"/>
  <c r="B23" i="5" s="1"/>
  <c r="T22" i="5"/>
  <c r="S22" i="5"/>
  <c r="R22" i="5"/>
  <c r="Q22" i="5"/>
  <c r="P22" i="5"/>
  <c r="O22" i="5"/>
  <c r="N22" i="5"/>
  <c r="M22" i="5"/>
  <c r="L22" i="5"/>
  <c r="K22" i="5"/>
  <c r="J22" i="5"/>
  <c r="I22" i="5"/>
  <c r="B22" i="5" a="1"/>
  <c r="B22" i="5"/>
  <c r="V21" i="5"/>
  <c r="U21" i="5"/>
  <c r="H21" i="5"/>
  <c r="B21" i="5" a="1"/>
  <c r="B21" i="5"/>
  <c r="T20" i="5"/>
  <c r="S20" i="5"/>
  <c r="R20" i="5"/>
  <c r="Q20" i="5"/>
  <c r="P20" i="5"/>
  <c r="O20" i="5"/>
  <c r="N20" i="5"/>
  <c r="M20" i="5"/>
  <c r="L20" i="5"/>
  <c r="K20" i="5"/>
  <c r="J20" i="5"/>
  <c r="I20" i="5"/>
  <c r="U20" i="5" s="1"/>
  <c r="H20" i="5"/>
  <c r="B20" i="5" a="1"/>
  <c r="B20" i="5" s="1"/>
  <c r="U19" i="5"/>
  <c r="H19" i="5"/>
  <c r="H18" i="5" s="1"/>
  <c r="B19" i="5" a="1"/>
  <c r="B19" i="5" s="1"/>
  <c r="T18" i="5"/>
  <c r="S18" i="5"/>
  <c r="R18" i="5"/>
  <c r="Q18" i="5"/>
  <c r="P18" i="5"/>
  <c r="O18" i="5"/>
  <c r="N18" i="5"/>
  <c r="M18" i="5"/>
  <c r="L18" i="5"/>
  <c r="K18" i="5"/>
  <c r="J18" i="5"/>
  <c r="I18" i="5"/>
  <c r="B18" i="5" a="1"/>
  <c r="B18" i="5"/>
  <c r="V17" i="5"/>
  <c r="U17" i="5"/>
  <c r="H17" i="5"/>
  <c r="B17" i="5" a="1"/>
  <c r="B17" i="5" s="1"/>
  <c r="U16" i="5"/>
  <c r="H16" i="5"/>
  <c r="B16" i="5" a="1"/>
  <c r="B16" i="5" s="1"/>
  <c r="U15" i="5"/>
  <c r="H15" i="5"/>
  <c r="B15" i="5" a="1"/>
  <c r="B15" i="5" s="1"/>
  <c r="U14" i="5"/>
  <c r="V14" i="5" s="1"/>
  <c r="H14" i="5"/>
  <c r="H13" i="5" s="1"/>
  <c r="B14" i="5" a="1"/>
  <c r="B14" i="5" s="1"/>
  <c r="T13" i="5"/>
  <c r="T12" i="5" s="1"/>
  <c r="T11" i="5" s="1"/>
  <c r="S13" i="5"/>
  <c r="S12" i="5" s="1"/>
  <c r="S11" i="5" s="1"/>
  <c r="R13" i="5"/>
  <c r="R12" i="5" s="1"/>
  <c r="Q13" i="5"/>
  <c r="P13" i="5"/>
  <c r="O13" i="5"/>
  <c r="N13" i="5"/>
  <c r="N12" i="5" s="1"/>
  <c r="M13" i="5"/>
  <c r="L13" i="5"/>
  <c r="L12" i="5" s="1"/>
  <c r="L11" i="5" s="1"/>
  <c r="K13" i="5"/>
  <c r="K12" i="5" s="1"/>
  <c r="K11" i="5" s="1"/>
  <c r="J13" i="5"/>
  <c r="J12" i="5" s="1"/>
  <c r="J11" i="5" s="1"/>
  <c r="I13" i="5"/>
  <c r="B13" i="5" a="1"/>
  <c r="B13" i="5" s="1"/>
  <c r="P12" i="5"/>
  <c r="P11" i="5" s="1"/>
  <c r="O12" i="5"/>
  <c r="O11" i="5" s="1"/>
  <c r="O10" i="5" s="1"/>
  <c r="O9" i="5" s="1"/>
  <c r="O8" i="5" s="1"/>
  <c r="O7" i="5" s="1"/>
  <c r="B12" i="5" a="1"/>
  <c r="B12" i="5" s="1"/>
  <c r="C3" i="5"/>
  <c r="C2" i="5"/>
  <c r="T581" i="4"/>
  <c r="T580" i="4" s="1"/>
  <c r="S581" i="4"/>
  <c r="S580" i="4" s="1"/>
  <c r="AY168" i="9" s="1"/>
  <c r="R581" i="4"/>
  <c r="Q581" i="4"/>
  <c r="P581" i="4"/>
  <c r="P580" i="4" s="1"/>
  <c r="O581" i="4"/>
  <c r="O580" i="4" s="1"/>
  <c r="AU168" i="9" s="1"/>
  <c r="N581" i="4"/>
  <c r="M581" i="4"/>
  <c r="L581" i="4"/>
  <c r="L580" i="4" s="1"/>
  <c r="K581" i="4"/>
  <c r="K580" i="4" s="1"/>
  <c r="AQ168" i="9" s="1"/>
  <c r="J581" i="4"/>
  <c r="I581" i="4"/>
  <c r="U581" i="4" s="1"/>
  <c r="H581" i="4"/>
  <c r="H580" i="4" s="1"/>
  <c r="B581" i="4" a="1"/>
  <c r="B581" i="4" s="1"/>
  <c r="R580" i="4"/>
  <c r="AX168" i="9" s="1"/>
  <c r="Q580" i="4"/>
  <c r="AW168" i="9" s="1"/>
  <c r="N580" i="4"/>
  <c r="AT168" i="9" s="1"/>
  <c r="M580" i="4"/>
  <c r="AS168" i="9" s="1"/>
  <c r="J580" i="4"/>
  <c r="AP168" i="9" s="1"/>
  <c r="I580" i="4"/>
  <c r="AO168" i="9" s="1"/>
  <c r="B580" i="4" a="1"/>
  <c r="B580" i="4"/>
  <c r="T579" i="4"/>
  <c r="S579" i="4"/>
  <c r="R579" i="4"/>
  <c r="Q579" i="4"/>
  <c r="P579" i="4"/>
  <c r="O579" i="4"/>
  <c r="N579" i="4"/>
  <c r="M579" i="4"/>
  <c r="L579" i="4"/>
  <c r="K579" i="4"/>
  <c r="J579" i="4"/>
  <c r="I579" i="4"/>
  <c r="U579" i="4" s="1"/>
  <c r="V579" i="4" s="1"/>
  <c r="H579" i="4"/>
  <c r="B579" i="4" a="1"/>
  <c r="B579" i="4"/>
  <c r="T578" i="4"/>
  <c r="S578" i="4"/>
  <c r="S577" i="4" s="1"/>
  <c r="AY167" i="9" s="1"/>
  <c r="R578" i="4"/>
  <c r="R577" i="4" s="1"/>
  <c r="AX167" i="9" s="1"/>
  <c r="Q578" i="4"/>
  <c r="P578" i="4"/>
  <c r="O578" i="4"/>
  <c r="O577" i="4" s="1"/>
  <c r="AU167" i="9" s="1"/>
  <c r="N578" i="4"/>
  <c r="N577" i="4" s="1"/>
  <c r="AT167" i="9" s="1"/>
  <c r="M578" i="4"/>
  <c r="L578" i="4"/>
  <c r="K578" i="4"/>
  <c r="K577" i="4" s="1"/>
  <c r="AQ167" i="9" s="1"/>
  <c r="J578" i="4"/>
  <c r="J577" i="4" s="1"/>
  <c r="AP167" i="9" s="1"/>
  <c r="I578" i="4"/>
  <c r="U578" i="4" s="1"/>
  <c r="H578" i="4"/>
  <c r="V578" i="4" s="1"/>
  <c r="B578" i="4" a="1"/>
  <c r="B578" i="4" s="1"/>
  <c r="T577" i="4"/>
  <c r="AZ167" i="9" s="1"/>
  <c r="Q577" i="4"/>
  <c r="AW167" i="9" s="1"/>
  <c r="P577" i="4"/>
  <c r="AV167" i="9" s="1"/>
  <c r="M577" i="4"/>
  <c r="AS167" i="9" s="1"/>
  <c r="L577" i="4"/>
  <c r="AR167" i="9" s="1"/>
  <c r="I577" i="4"/>
  <c r="AO167" i="9" s="1"/>
  <c r="H577" i="4"/>
  <c r="B577" i="4" a="1"/>
  <c r="B577" i="4" s="1"/>
  <c r="T576" i="4"/>
  <c r="S576" i="4"/>
  <c r="R576" i="4"/>
  <c r="Q576" i="4"/>
  <c r="P576" i="4"/>
  <c r="O576" i="4"/>
  <c r="N576" i="4"/>
  <c r="M576" i="4"/>
  <c r="L576" i="4"/>
  <c r="K576" i="4"/>
  <c r="J576" i="4"/>
  <c r="I576" i="4"/>
  <c r="U576" i="4" s="1"/>
  <c r="V576" i="4" s="1"/>
  <c r="H576" i="4"/>
  <c r="B576" i="4" a="1"/>
  <c r="B576" i="4"/>
  <c r="T575" i="4"/>
  <c r="S575" i="4"/>
  <c r="R575" i="4"/>
  <c r="R574" i="4" s="1"/>
  <c r="Q575" i="4"/>
  <c r="Q574" i="4" s="1"/>
  <c r="P575" i="4"/>
  <c r="O575" i="4"/>
  <c r="N575" i="4"/>
  <c r="N574" i="4" s="1"/>
  <c r="M575" i="4"/>
  <c r="M574" i="4" s="1"/>
  <c r="L575" i="4"/>
  <c r="K575" i="4"/>
  <c r="J575" i="4"/>
  <c r="J574" i="4" s="1"/>
  <c r="I575" i="4"/>
  <c r="U575" i="4" s="1"/>
  <c r="V575" i="4" s="1"/>
  <c r="H575" i="4"/>
  <c r="B575" i="4" a="1"/>
  <c r="B575" i="4"/>
  <c r="T574" i="4"/>
  <c r="AZ166" i="9" s="1"/>
  <c r="S574" i="4"/>
  <c r="AY166" i="9" s="1"/>
  <c r="P574" i="4"/>
  <c r="AV166" i="9" s="1"/>
  <c r="O574" i="4"/>
  <c r="AU166" i="9" s="1"/>
  <c r="L574" i="4"/>
  <c r="AR166" i="9" s="1"/>
  <c r="K574" i="4"/>
  <c r="AQ166" i="9" s="1"/>
  <c r="H574" i="4"/>
  <c r="B574" i="4" a="1"/>
  <c r="B574" i="4" s="1"/>
  <c r="B573" i="4" a="1"/>
  <c r="B573" i="4" s="1"/>
  <c r="B572" i="4" a="1"/>
  <c r="B572" i="4"/>
  <c r="B571" i="4" a="1"/>
  <c r="B571" i="4"/>
  <c r="T570" i="4"/>
  <c r="S570" i="4"/>
  <c r="S569" i="4" s="1"/>
  <c r="R570" i="4"/>
  <c r="R569" i="4" s="1"/>
  <c r="AX165" i="9" s="1"/>
  <c r="Q570" i="4"/>
  <c r="P570" i="4"/>
  <c r="O570" i="4"/>
  <c r="O569" i="4" s="1"/>
  <c r="N570" i="4"/>
  <c r="N569" i="4" s="1"/>
  <c r="AT165" i="9" s="1"/>
  <c r="M570" i="4"/>
  <c r="L570" i="4"/>
  <c r="K570" i="4"/>
  <c r="K569" i="4" s="1"/>
  <c r="J570" i="4"/>
  <c r="J569" i="4" s="1"/>
  <c r="AP165" i="9" s="1"/>
  <c r="I570" i="4"/>
  <c r="U570" i="4" s="1"/>
  <c r="H570" i="4"/>
  <c r="B570" i="4" a="1"/>
  <c r="B570" i="4" s="1"/>
  <c r="T569" i="4"/>
  <c r="AZ165" i="9" s="1"/>
  <c r="Q569" i="4"/>
  <c r="AW165" i="9" s="1"/>
  <c r="P569" i="4"/>
  <c r="AV165" i="9" s="1"/>
  <c r="M569" i="4"/>
  <c r="AS165" i="9" s="1"/>
  <c r="L569" i="4"/>
  <c r="AR165" i="9" s="1"/>
  <c r="I569" i="4"/>
  <c r="AO165" i="9" s="1"/>
  <c r="H569" i="4"/>
  <c r="B569" i="4" a="1"/>
  <c r="B569" i="4" s="1"/>
  <c r="T568" i="4"/>
  <c r="T567" i="4" s="1"/>
  <c r="S568" i="4"/>
  <c r="R568" i="4"/>
  <c r="Q568" i="4"/>
  <c r="Q567" i="4" s="1"/>
  <c r="P568" i="4"/>
  <c r="P567" i="4" s="1"/>
  <c r="O568" i="4"/>
  <c r="N568" i="4"/>
  <c r="M568" i="4"/>
  <c r="M567" i="4" s="1"/>
  <c r="L568" i="4"/>
  <c r="L567" i="4" s="1"/>
  <c r="K568" i="4"/>
  <c r="J568" i="4"/>
  <c r="I568" i="4"/>
  <c r="I567" i="4" s="1"/>
  <c r="H568" i="4"/>
  <c r="H567" i="4" s="1"/>
  <c r="B568" i="4" a="1"/>
  <c r="B568" i="4"/>
  <c r="S567" i="4"/>
  <c r="AY164" i="9" s="1"/>
  <c r="R567" i="4"/>
  <c r="AX164" i="9" s="1"/>
  <c r="O567" i="4"/>
  <c r="AU164" i="9" s="1"/>
  <c r="N567" i="4"/>
  <c r="AT164" i="9" s="1"/>
  <c r="K567" i="4"/>
  <c r="AQ164" i="9" s="1"/>
  <c r="J567" i="4"/>
  <c r="AP164" i="9" s="1"/>
  <c r="B567" i="4" a="1"/>
  <c r="B567" i="4"/>
  <c r="B566" i="4" a="1"/>
  <c r="B566" i="4" s="1"/>
  <c r="T565" i="4"/>
  <c r="S565" i="4"/>
  <c r="R565" i="4"/>
  <c r="Q565" i="4"/>
  <c r="P565" i="4"/>
  <c r="O565" i="4"/>
  <c r="N565" i="4"/>
  <c r="M565" i="4"/>
  <c r="L565" i="4"/>
  <c r="K565" i="4"/>
  <c r="J565" i="4"/>
  <c r="I565" i="4"/>
  <c r="U565" i="4" s="1"/>
  <c r="H565" i="4"/>
  <c r="V565" i="4" s="1"/>
  <c r="B565" i="4" a="1"/>
  <c r="B565" i="4" s="1"/>
  <c r="T564" i="4"/>
  <c r="T563" i="4" s="1"/>
  <c r="AZ163" i="9" s="1"/>
  <c r="S564" i="4"/>
  <c r="R564" i="4"/>
  <c r="Q564" i="4"/>
  <c r="Q563" i="4" s="1"/>
  <c r="AW163" i="9" s="1"/>
  <c r="P564" i="4"/>
  <c r="P563" i="4" s="1"/>
  <c r="AV163" i="9" s="1"/>
  <c r="O564" i="4"/>
  <c r="N564" i="4"/>
  <c r="M564" i="4"/>
  <c r="M563" i="4" s="1"/>
  <c r="AS163" i="9" s="1"/>
  <c r="L564" i="4"/>
  <c r="L563" i="4" s="1"/>
  <c r="AR163" i="9" s="1"/>
  <c r="K564" i="4"/>
  <c r="J564" i="4"/>
  <c r="I564" i="4"/>
  <c r="I563" i="4" s="1"/>
  <c r="H564" i="4"/>
  <c r="H563" i="4" s="1"/>
  <c r="B564" i="4" a="1"/>
  <c r="B564" i="4"/>
  <c r="S563" i="4"/>
  <c r="AY163" i="9" s="1"/>
  <c r="R563" i="4"/>
  <c r="AX163" i="9" s="1"/>
  <c r="O563" i="4"/>
  <c r="AU163" i="9" s="1"/>
  <c r="N563" i="4"/>
  <c r="AT163" i="9" s="1"/>
  <c r="K563" i="4"/>
  <c r="AQ163" i="9" s="1"/>
  <c r="J563" i="4"/>
  <c r="AP163" i="9" s="1"/>
  <c r="B563" i="4" a="1"/>
  <c r="B563" i="4"/>
  <c r="T562" i="4"/>
  <c r="S562" i="4"/>
  <c r="S561" i="4" s="1"/>
  <c r="AY162" i="9" s="1"/>
  <c r="R562" i="4"/>
  <c r="R561" i="4" s="1"/>
  <c r="AX162" i="9" s="1"/>
  <c r="Q562" i="4"/>
  <c r="P562" i="4"/>
  <c r="O562" i="4"/>
  <c r="O561" i="4" s="1"/>
  <c r="AU162" i="9" s="1"/>
  <c r="N562" i="4"/>
  <c r="N561" i="4" s="1"/>
  <c r="AT162" i="9" s="1"/>
  <c r="M562" i="4"/>
  <c r="L562" i="4"/>
  <c r="K562" i="4"/>
  <c r="K561" i="4" s="1"/>
  <c r="AQ162" i="9" s="1"/>
  <c r="J562" i="4"/>
  <c r="J561" i="4" s="1"/>
  <c r="AP162" i="9" s="1"/>
  <c r="I562" i="4"/>
  <c r="U562" i="4" s="1"/>
  <c r="H562" i="4"/>
  <c r="V562" i="4" s="1"/>
  <c r="B562" i="4" a="1"/>
  <c r="B562" i="4" s="1"/>
  <c r="T561" i="4"/>
  <c r="AZ162" i="9" s="1"/>
  <c r="Q561" i="4"/>
  <c r="AW162" i="9" s="1"/>
  <c r="P561" i="4"/>
  <c r="AV162" i="9" s="1"/>
  <c r="M561" i="4"/>
  <c r="AS162" i="9" s="1"/>
  <c r="L561" i="4"/>
  <c r="AR162" i="9" s="1"/>
  <c r="I561" i="4"/>
  <c r="AO162" i="9" s="1"/>
  <c r="H561" i="4"/>
  <c r="B561" i="4" a="1"/>
  <c r="B561" i="4" s="1"/>
  <c r="T560" i="4"/>
  <c r="S560" i="4"/>
  <c r="R560" i="4"/>
  <c r="Q560" i="4"/>
  <c r="P560" i="4"/>
  <c r="O560" i="4"/>
  <c r="N560" i="4"/>
  <c r="M560" i="4"/>
  <c r="L560" i="4"/>
  <c r="K560" i="4"/>
  <c r="J560" i="4"/>
  <c r="I560" i="4"/>
  <c r="U560" i="4" s="1"/>
  <c r="V560" i="4" s="1"/>
  <c r="H560" i="4"/>
  <c r="B560" i="4" a="1"/>
  <c r="B560" i="4"/>
  <c r="T559" i="4"/>
  <c r="S559" i="4"/>
  <c r="R559" i="4"/>
  <c r="R558" i="4" s="1"/>
  <c r="Q559" i="4"/>
  <c r="Q558" i="4" s="1"/>
  <c r="AW161" i="9" s="1"/>
  <c r="P559" i="4"/>
  <c r="O559" i="4"/>
  <c r="N559" i="4"/>
  <c r="N558" i="4" s="1"/>
  <c r="M559" i="4"/>
  <c r="M558" i="4" s="1"/>
  <c r="AS161" i="9" s="1"/>
  <c r="L559" i="4"/>
  <c r="K559" i="4"/>
  <c r="J559" i="4"/>
  <c r="J558" i="4" s="1"/>
  <c r="I559" i="4"/>
  <c r="U559" i="4" s="1"/>
  <c r="V559" i="4" s="1"/>
  <c r="H559" i="4"/>
  <c r="B559" i="4" a="1"/>
  <c r="B559" i="4"/>
  <c r="T558" i="4"/>
  <c r="AZ161" i="9" s="1"/>
  <c r="S558" i="4"/>
  <c r="AY161" i="9" s="1"/>
  <c r="P558" i="4"/>
  <c r="AV161" i="9" s="1"/>
  <c r="O558" i="4"/>
  <c r="AU161" i="9" s="1"/>
  <c r="L558" i="4"/>
  <c r="AR161" i="9" s="1"/>
  <c r="K558" i="4"/>
  <c r="AQ161" i="9" s="1"/>
  <c r="H558" i="4"/>
  <c r="B558" i="4" a="1"/>
  <c r="B558" i="4" s="1"/>
  <c r="T557" i="4"/>
  <c r="S557" i="4"/>
  <c r="R557" i="4"/>
  <c r="Q557" i="4"/>
  <c r="P557" i="4"/>
  <c r="O557" i="4"/>
  <c r="N557" i="4"/>
  <c r="M557" i="4"/>
  <c r="L557" i="4"/>
  <c r="K557" i="4"/>
  <c r="J557" i="4"/>
  <c r="I557" i="4"/>
  <c r="U557" i="4" s="1"/>
  <c r="H557" i="4"/>
  <c r="V557" i="4" s="1"/>
  <c r="B557" i="4" a="1"/>
  <c r="B557" i="4" s="1"/>
  <c r="T556" i="4"/>
  <c r="T555" i="4" s="1"/>
  <c r="AZ160" i="9" s="1"/>
  <c r="S556" i="4"/>
  <c r="R556" i="4"/>
  <c r="Q556" i="4"/>
  <c r="Q555" i="4" s="1"/>
  <c r="AW160" i="9" s="1"/>
  <c r="P556" i="4"/>
  <c r="P555" i="4" s="1"/>
  <c r="AV160" i="9" s="1"/>
  <c r="O556" i="4"/>
  <c r="N556" i="4"/>
  <c r="M556" i="4"/>
  <c r="M555" i="4" s="1"/>
  <c r="AS160" i="9" s="1"/>
  <c r="L556" i="4"/>
  <c r="L555" i="4" s="1"/>
  <c r="AR160" i="9" s="1"/>
  <c r="K556" i="4"/>
  <c r="J556" i="4"/>
  <c r="I556" i="4"/>
  <c r="I555" i="4" s="1"/>
  <c r="H556" i="4"/>
  <c r="H555" i="4" s="1"/>
  <c r="B556" i="4" a="1"/>
  <c r="B556" i="4"/>
  <c r="S555" i="4"/>
  <c r="AY160" i="9" s="1"/>
  <c r="R555" i="4"/>
  <c r="AX160" i="9" s="1"/>
  <c r="O555" i="4"/>
  <c r="AU160" i="9" s="1"/>
  <c r="N555" i="4"/>
  <c r="AT160" i="9" s="1"/>
  <c r="K555" i="4"/>
  <c r="AQ160" i="9" s="1"/>
  <c r="J555" i="4"/>
  <c r="AP160" i="9" s="1"/>
  <c r="B555" i="4" a="1"/>
  <c r="B555" i="4"/>
  <c r="T554" i="4"/>
  <c r="S554" i="4"/>
  <c r="R554" i="4"/>
  <c r="Q554" i="4"/>
  <c r="P554" i="4"/>
  <c r="O554" i="4"/>
  <c r="N554" i="4"/>
  <c r="M554" i="4"/>
  <c r="L554" i="4"/>
  <c r="K554" i="4"/>
  <c r="J554" i="4"/>
  <c r="I554" i="4"/>
  <c r="U554" i="4" s="1"/>
  <c r="H554" i="4"/>
  <c r="V554" i="4" s="1"/>
  <c r="B554" i="4" a="1"/>
  <c r="B554" i="4" s="1"/>
  <c r="T553" i="4"/>
  <c r="T552" i="4" s="1"/>
  <c r="S553" i="4"/>
  <c r="S552" i="4" s="1"/>
  <c r="R553" i="4"/>
  <c r="Q553" i="4"/>
  <c r="P553" i="4"/>
  <c r="P552" i="4" s="1"/>
  <c r="O553" i="4"/>
  <c r="O552" i="4" s="1"/>
  <c r="N553" i="4"/>
  <c r="M553" i="4"/>
  <c r="L553" i="4"/>
  <c r="L552" i="4" s="1"/>
  <c r="K553" i="4"/>
  <c r="K552" i="4" s="1"/>
  <c r="J553" i="4"/>
  <c r="I553" i="4"/>
  <c r="U553" i="4" s="1"/>
  <c r="H553" i="4"/>
  <c r="H552" i="4" s="1"/>
  <c r="B553" i="4" a="1"/>
  <c r="B553" i="4" s="1"/>
  <c r="R552" i="4"/>
  <c r="AX159" i="9" s="1"/>
  <c r="Q552" i="4"/>
  <c r="AW159" i="9" s="1"/>
  <c r="N552" i="4"/>
  <c r="AT159" i="9" s="1"/>
  <c r="M552" i="4"/>
  <c r="AS159" i="9" s="1"/>
  <c r="J552" i="4"/>
  <c r="AP159" i="9" s="1"/>
  <c r="I552" i="4"/>
  <c r="AO159" i="9" s="1"/>
  <c r="B552" i="4" a="1"/>
  <c r="B552" i="4"/>
  <c r="B551" i="4" a="1"/>
  <c r="B551" i="4"/>
  <c r="T550" i="4"/>
  <c r="S550" i="4"/>
  <c r="R550" i="4"/>
  <c r="Q550" i="4"/>
  <c r="P550" i="4"/>
  <c r="O550" i="4"/>
  <c r="N550" i="4"/>
  <c r="M550" i="4"/>
  <c r="L550" i="4"/>
  <c r="K550" i="4"/>
  <c r="J550" i="4"/>
  <c r="I550" i="4"/>
  <c r="U550" i="4" s="1"/>
  <c r="H550" i="4"/>
  <c r="B550" i="4" a="1"/>
  <c r="B550" i="4" s="1"/>
  <c r="T549" i="4"/>
  <c r="T548" i="4" s="1"/>
  <c r="AZ158" i="9" s="1"/>
  <c r="S549" i="4"/>
  <c r="S548" i="4" s="1"/>
  <c r="AY158" i="9" s="1"/>
  <c r="R549" i="4"/>
  <c r="Q549" i="4"/>
  <c r="P549" i="4"/>
  <c r="P548" i="4" s="1"/>
  <c r="AV158" i="9" s="1"/>
  <c r="O549" i="4"/>
  <c r="O548" i="4" s="1"/>
  <c r="AU158" i="9" s="1"/>
  <c r="N549" i="4"/>
  <c r="M549" i="4"/>
  <c r="L549" i="4"/>
  <c r="L548" i="4" s="1"/>
  <c r="AR158" i="9" s="1"/>
  <c r="K549" i="4"/>
  <c r="K548" i="4" s="1"/>
  <c r="AQ158" i="9" s="1"/>
  <c r="J549" i="4"/>
  <c r="I549" i="4"/>
  <c r="U549" i="4" s="1"/>
  <c r="H549" i="4"/>
  <c r="H548" i="4" s="1"/>
  <c r="B549" i="4" a="1"/>
  <c r="B549" i="4" s="1"/>
  <c r="R548" i="4"/>
  <c r="AX158" i="9" s="1"/>
  <c r="Q548" i="4"/>
  <c r="AW158" i="9" s="1"/>
  <c r="N548" i="4"/>
  <c r="AT158" i="9" s="1"/>
  <c r="M548" i="4"/>
  <c r="AS158" i="9" s="1"/>
  <c r="J548" i="4"/>
  <c r="AP158" i="9" s="1"/>
  <c r="I548" i="4"/>
  <c r="AO158" i="9" s="1"/>
  <c r="B548" i="4" a="1"/>
  <c r="B548" i="4"/>
  <c r="T547" i="4"/>
  <c r="S547" i="4"/>
  <c r="R547" i="4"/>
  <c r="R546" i="4" s="1"/>
  <c r="AX157" i="9" s="1"/>
  <c r="Q547" i="4"/>
  <c r="Q546" i="4" s="1"/>
  <c r="AW157" i="9" s="1"/>
  <c r="P547" i="4"/>
  <c r="O547" i="4"/>
  <c r="N547" i="4"/>
  <c r="N546" i="4" s="1"/>
  <c r="AT157" i="9" s="1"/>
  <c r="M547" i="4"/>
  <c r="M546" i="4" s="1"/>
  <c r="AS157" i="9" s="1"/>
  <c r="L547" i="4"/>
  <c r="K547" i="4"/>
  <c r="J547" i="4"/>
  <c r="J546" i="4" s="1"/>
  <c r="AP157" i="9" s="1"/>
  <c r="I547" i="4"/>
  <c r="U547" i="4" s="1"/>
  <c r="V547" i="4" s="1"/>
  <c r="H547" i="4"/>
  <c r="B547" i="4" a="1"/>
  <c r="B547" i="4"/>
  <c r="T546" i="4"/>
  <c r="AZ157" i="9" s="1"/>
  <c r="S546" i="4"/>
  <c r="AY157" i="9" s="1"/>
  <c r="P546" i="4"/>
  <c r="AV157" i="9" s="1"/>
  <c r="O546" i="4"/>
  <c r="AU157" i="9" s="1"/>
  <c r="L546" i="4"/>
  <c r="AR157" i="9" s="1"/>
  <c r="K546" i="4"/>
  <c r="AQ157" i="9" s="1"/>
  <c r="H546" i="4"/>
  <c r="B546" i="4" a="1"/>
  <c r="B546" i="4" s="1"/>
  <c r="T545" i="4"/>
  <c r="T544" i="4" s="1"/>
  <c r="AZ156" i="9" s="1"/>
  <c r="S545" i="4"/>
  <c r="S544" i="4" s="1"/>
  <c r="AY156" i="9" s="1"/>
  <c r="R545" i="4"/>
  <c r="Q545" i="4"/>
  <c r="P545" i="4"/>
  <c r="P544" i="4" s="1"/>
  <c r="AV156" i="9" s="1"/>
  <c r="O545" i="4"/>
  <c r="O544" i="4" s="1"/>
  <c r="AU156" i="9" s="1"/>
  <c r="N545" i="4"/>
  <c r="M545" i="4"/>
  <c r="L545" i="4"/>
  <c r="L544" i="4" s="1"/>
  <c r="AR156" i="9" s="1"/>
  <c r="K545" i="4"/>
  <c r="K544" i="4" s="1"/>
  <c r="AQ156" i="9" s="1"/>
  <c r="J545" i="4"/>
  <c r="I545" i="4"/>
  <c r="U545" i="4" s="1"/>
  <c r="H545" i="4"/>
  <c r="H544" i="4" s="1"/>
  <c r="B545" i="4" a="1"/>
  <c r="B545" i="4" s="1"/>
  <c r="R544" i="4"/>
  <c r="AX156" i="9" s="1"/>
  <c r="Q544" i="4"/>
  <c r="AW156" i="9" s="1"/>
  <c r="N544" i="4"/>
  <c r="AT156" i="9" s="1"/>
  <c r="M544" i="4"/>
  <c r="AS156" i="9" s="1"/>
  <c r="J544" i="4"/>
  <c r="AP156" i="9" s="1"/>
  <c r="I544" i="4"/>
  <c r="AO156" i="9" s="1"/>
  <c r="B544" i="4" a="1"/>
  <c r="B544" i="4"/>
  <c r="T543" i="4"/>
  <c r="S543" i="4"/>
  <c r="R543" i="4"/>
  <c r="Q543" i="4"/>
  <c r="P543" i="4"/>
  <c r="O543" i="4"/>
  <c r="N543" i="4"/>
  <c r="M543" i="4"/>
  <c r="L543" i="4"/>
  <c r="K543" i="4"/>
  <c r="J543" i="4"/>
  <c r="I543" i="4"/>
  <c r="U543" i="4" s="1"/>
  <c r="V543" i="4" s="1"/>
  <c r="H543" i="4"/>
  <c r="B543" i="4" a="1"/>
  <c r="B543" i="4"/>
  <c r="T542" i="4"/>
  <c r="S542" i="4"/>
  <c r="S541" i="4" s="1"/>
  <c r="AY155" i="9" s="1"/>
  <c r="R542" i="4"/>
  <c r="R541" i="4" s="1"/>
  <c r="AX155" i="9" s="1"/>
  <c r="Q542" i="4"/>
  <c r="P542" i="4"/>
  <c r="O542" i="4"/>
  <c r="O541" i="4" s="1"/>
  <c r="AU155" i="9" s="1"/>
  <c r="N542" i="4"/>
  <c r="N541" i="4" s="1"/>
  <c r="AT155" i="9" s="1"/>
  <c r="M542" i="4"/>
  <c r="L542" i="4"/>
  <c r="K542" i="4"/>
  <c r="K541" i="4" s="1"/>
  <c r="AQ155" i="9" s="1"/>
  <c r="J542" i="4"/>
  <c r="J541" i="4" s="1"/>
  <c r="AP155" i="9" s="1"/>
  <c r="I542" i="4"/>
  <c r="U542" i="4" s="1"/>
  <c r="H542" i="4"/>
  <c r="B542" i="4" a="1"/>
  <c r="B542" i="4" s="1"/>
  <c r="T541" i="4"/>
  <c r="AZ155" i="9" s="1"/>
  <c r="Q541" i="4"/>
  <c r="AW155" i="9" s="1"/>
  <c r="P541" i="4"/>
  <c r="AV155" i="9" s="1"/>
  <c r="M541" i="4"/>
  <c r="AS155" i="9" s="1"/>
  <c r="L541" i="4"/>
  <c r="AR155" i="9" s="1"/>
  <c r="I541" i="4"/>
  <c r="AO155" i="9" s="1"/>
  <c r="H541" i="4"/>
  <c r="B541" i="4" a="1"/>
  <c r="B541" i="4" s="1"/>
  <c r="T540" i="4"/>
  <c r="S540" i="4"/>
  <c r="R540" i="4"/>
  <c r="Q540" i="4"/>
  <c r="P540" i="4"/>
  <c r="O540" i="4"/>
  <c r="N540" i="4"/>
  <c r="M540" i="4"/>
  <c r="L540" i="4"/>
  <c r="K540" i="4"/>
  <c r="J540" i="4"/>
  <c r="I540" i="4"/>
  <c r="U540" i="4" s="1"/>
  <c r="V540" i="4" s="1"/>
  <c r="H540" i="4"/>
  <c r="B540" i="4" a="1"/>
  <c r="B540" i="4"/>
  <c r="T539" i="4"/>
  <c r="S539" i="4"/>
  <c r="R539" i="4"/>
  <c r="R538" i="4" s="1"/>
  <c r="AX154" i="9" s="1"/>
  <c r="Q539" i="4"/>
  <c r="Q538" i="4" s="1"/>
  <c r="AW154" i="9" s="1"/>
  <c r="P539" i="4"/>
  <c r="O539" i="4"/>
  <c r="N539" i="4"/>
  <c r="N538" i="4" s="1"/>
  <c r="AT154" i="9" s="1"/>
  <c r="M539" i="4"/>
  <c r="M538" i="4" s="1"/>
  <c r="AS154" i="9" s="1"/>
  <c r="L539" i="4"/>
  <c r="K539" i="4"/>
  <c r="J539" i="4"/>
  <c r="J538" i="4" s="1"/>
  <c r="AP154" i="9" s="1"/>
  <c r="I539" i="4"/>
  <c r="U539" i="4" s="1"/>
  <c r="V539" i="4" s="1"/>
  <c r="H539" i="4"/>
  <c r="B539" i="4" a="1"/>
  <c r="B539" i="4"/>
  <c r="T538" i="4"/>
  <c r="AZ154" i="9" s="1"/>
  <c r="S538" i="4"/>
  <c r="AY154" i="9" s="1"/>
  <c r="P538" i="4"/>
  <c r="AV154" i="9" s="1"/>
  <c r="O538" i="4"/>
  <c r="AU154" i="9" s="1"/>
  <c r="L538" i="4"/>
  <c r="AR154" i="9" s="1"/>
  <c r="K538" i="4"/>
  <c r="AQ154" i="9" s="1"/>
  <c r="H538" i="4"/>
  <c r="B538" i="4" a="1"/>
  <c r="B538" i="4" s="1"/>
  <c r="T537" i="4"/>
  <c r="T534" i="4" s="1"/>
  <c r="S537" i="4"/>
  <c r="R537" i="4"/>
  <c r="Q537" i="4"/>
  <c r="P537" i="4"/>
  <c r="P534" i="4" s="1"/>
  <c r="O537" i="4"/>
  <c r="N537" i="4"/>
  <c r="M537" i="4"/>
  <c r="L537" i="4"/>
  <c r="L534" i="4" s="1"/>
  <c r="K537" i="4"/>
  <c r="J537" i="4"/>
  <c r="I537" i="4"/>
  <c r="U537" i="4" s="1"/>
  <c r="H537" i="4"/>
  <c r="B537" i="4" a="1"/>
  <c r="B537" i="4" s="1"/>
  <c r="T536" i="4"/>
  <c r="S536" i="4"/>
  <c r="R536" i="4"/>
  <c r="Q536" i="4"/>
  <c r="P536" i="4"/>
  <c r="O536" i="4"/>
  <c r="N536" i="4"/>
  <c r="M536" i="4"/>
  <c r="L536" i="4"/>
  <c r="K536" i="4"/>
  <c r="J536" i="4"/>
  <c r="I536" i="4"/>
  <c r="U536" i="4" s="1"/>
  <c r="V536" i="4" s="1"/>
  <c r="H536" i="4"/>
  <c r="B536" i="4" a="1"/>
  <c r="B536" i="4"/>
  <c r="T535" i="4"/>
  <c r="S535" i="4"/>
  <c r="R535" i="4"/>
  <c r="R534" i="4" s="1"/>
  <c r="Q535" i="4"/>
  <c r="Q534" i="4" s="1"/>
  <c r="P535" i="4"/>
  <c r="O535" i="4"/>
  <c r="N535" i="4"/>
  <c r="N534" i="4" s="1"/>
  <c r="M535" i="4"/>
  <c r="M534" i="4" s="1"/>
  <c r="L535" i="4"/>
  <c r="K535" i="4"/>
  <c r="J535" i="4"/>
  <c r="J534" i="4" s="1"/>
  <c r="I535" i="4"/>
  <c r="U535" i="4" s="1"/>
  <c r="V535" i="4" s="1"/>
  <c r="H535" i="4"/>
  <c r="B535" i="4" a="1"/>
  <c r="B535" i="4"/>
  <c r="S534" i="4"/>
  <c r="AY153" i="9" s="1"/>
  <c r="O534" i="4"/>
  <c r="AU153" i="9" s="1"/>
  <c r="K534" i="4"/>
  <c r="AQ153" i="9" s="1"/>
  <c r="B534" i="4" a="1"/>
  <c r="B534" i="4" s="1"/>
  <c r="B533" i="4" a="1"/>
  <c r="B533" i="4" s="1"/>
  <c r="B532" i="4" a="1"/>
  <c r="B532" i="4"/>
  <c r="B531" i="4" a="1"/>
  <c r="B531" i="4"/>
  <c r="B530" i="4" a="1"/>
  <c r="B530" i="4" s="1"/>
  <c r="B529" i="4" a="1"/>
  <c r="B529" i="4" s="1"/>
  <c r="T528" i="4"/>
  <c r="T527" i="4" s="1"/>
  <c r="AZ152" i="9" s="1"/>
  <c r="S528" i="4"/>
  <c r="R528" i="4"/>
  <c r="Q528" i="4"/>
  <c r="Q527" i="4" s="1"/>
  <c r="AW152" i="9" s="1"/>
  <c r="P528" i="4"/>
  <c r="P527" i="4" s="1"/>
  <c r="AV152" i="9" s="1"/>
  <c r="O528" i="4"/>
  <c r="N528" i="4"/>
  <c r="M528" i="4"/>
  <c r="M527" i="4" s="1"/>
  <c r="AS152" i="9" s="1"/>
  <c r="L528" i="4"/>
  <c r="L527" i="4" s="1"/>
  <c r="AR152" i="9" s="1"/>
  <c r="K528" i="4"/>
  <c r="J528" i="4"/>
  <c r="I528" i="4"/>
  <c r="I527" i="4" s="1"/>
  <c r="H528" i="4"/>
  <c r="H527" i="4" s="1"/>
  <c r="B528" i="4" a="1"/>
  <c r="B528" i="4"/>
  <c r="S527" i="4"/>
  <c r="AY152" i="9" s="1"/>
  <c r="R527" i="4"/>
  <c r="AX152" i="9" s="1"/>
  <c r="O527" i="4"/>
  <c r="AU152" i="9" s="1"/>
  <c r="N527" i="4"/>
  <c r="AT152" i="9" s="1"/>
  <c r="K527" i="4"/>
  <c r="AQ152" i="9" s="1"/>
  <c r="J527" i="4"/>
  <c r="AP152" i="9" s="1"/>
  <c r="B527" i="4" a="1"/>
  <c r="B527" i="4"/>
  <c r="T526" i="4"/>
  <c r="S526" i="4"/>
  <c r="S525" i="4" s="1"/>
  <c r="AY151" i="9" s="1"/>
  <c r="R526" i="4"/>
  <c r="R525" i="4" s="1"/>
  <c r="AX151" i="9" s="1"/>
  <c r="Q526" i="4"/>
  <c r="P526" i="4"/>
  <c r="O526" i="4"/>
  <c r="O525" i="4" s="1"/>
  <c r="AU151" i="9" s="1"/>
  <c r="N526" i="4"/>
  <c r="N525" i="4" s="1"/>
  <c r="AT151" i="9" s="1"/>
  <c r="M526" i="4"/>
  <c r="L526" i="4"/>
  <c r="K526" i="4"/>
  <c r="K525" i="4" s="1"/>
  <c r="AQ151" i="9" s="1"/>
  <c r="J526" i="4"/>
  <c r="J525" i="4" s="1"/>
  <c r="AP151" i="9" s="1"/>
  <c r="I526" i="4"/>
  <c r="U526" i="4" s="1"/>
  <c r="H526" i="4"/>
  <c r="V526" i="4" s="1"/>
  <c r="B526" i="4" a="1"/>
  <c r="B526" i="4" s="1"/>
  <c r="T525" i="4"/>
  <c r="AZ151" i="9" s="1"/>
  <c r="Q525" i="4"/>
  <c r="AW151" i="9" s="1"/>
  <c r="P525" i="4"/>
  <c r="AV151" i="9" s="1"/>
  <c r="M525" i="4"/>
  <c r="AS151" i="9" s="1"/>
  <c r="L525" i="4"/>
  <c r="AR151" i="9" s="1"/>
  <c r="I525" i="4"/>
  <c r="AO151" i="9" s="1"/>
  <c r="H525" i="4"/>
  <c r="B525" i="4" a="1"/>
  <c r="B525" i="4" s="1"/>
  <c r="T524" i="4"/>
  <c r="T523" i="4" s="1"/>
  <c r="AZ150" i="9" s="1"/>
  <c r="S524" i="4"/>
  <c r="R524" i="4"/>
  <c r="Q524" i="4"/>
  <c r="Q523" i="4" s="1"/>
  <c r="AW150" i="9" s="1"/>
  <c r="P524" i="4"/>
  <c r="P523" i="4" s="1"/>
  <c r="AV150" i="9" s="1"/>
  <c r="O524" i="4"/>
  <c r="N524" i="4"/>
  <c r="M524" i="4"/>
  <c r="M523" i="4" s="1"/>
  <c r="AS150" i="9" s="1"/>
  <c r="L524" i="4"/>
  <c r="L523" i="4" s="1"/>
  <c r="AR150" i="9" s="1"/>
  <c r="K524" i="4"/>
  <c r="J524" i="4"/>
  <c r="I524" i="4"/>
  <c r="I523" i="4" s="1"/>
  <c r="H524" i="4"/>
  <c r="H523" i="4" s="1"/>
  <c r="B524" i="4" a="1"/>
  <c r="B524" i="4"/>
  <c r="S523" i="4"/>
  <c r="AY150" i="9" s="1"/>
  <c r="R523" i="4"/>
  <c r="AX150" i="9" s="1"/>
  <c r="O523" i="4"/>
  <c r="AU150" i="9" s="1"/>
  <c r="N523" i="4"/>
  <c r="AT150" i="9" s="1"/>
  <c r="K523" i="4"/>
  <c r="AQ150" i="9" s="1"/>
  <c r="J523" i="4"/>
  <c r="AP150" i="9" s="1"/>
  <c r="B523" i="4" a="1"/>
  <c r="B523" i="4"/>
  <c r="T522" i="4"/>
  <c r="S522" i="4"/>
  <c r="R522" i="4"/>
  <c r="Q522" i="4"/>
  <c r="P522" i="4"/>
  <c r="O522" i="4"/>
  <c r="N522" i="4"/>
  <c r="M522" i="4"/>
  <c r="L522" i="4"/>
  <c r="K522" i="4"/>
  <c r="J522" i="4"/>
  <c r="I522" i="4"/>
  <c r="U522" i="4" s="1"/>
  <c r="H522" i="4"/>
  <c r="V522" i="4" s="1"/>
  <c r="B522" i="4" a="1"/>
  <c r="B522" i="4" s="1"/>
  <c r="T521" i="4"/>
  <c r="S521" i="4"/>
  <c r="R521" i="4"/>
  <c r="Q521" i="4"/>
  <c r="P521" i="4"/>
  <c r="O521" i="4"/>
  <c r="N521" i="4"/>
  <c r="M521" i="4"/>
  <c r="L521" i="4"/>
  <c r="K521" i="4"/>
  <c r="J521" i="4"/>
  <c r="I521" i="4"/>
  <c r="U521" i="4" s="1"/>
  <c r="H521" i="4"/>
  <c r="B521" i="4" a="1"/>
  <c r="B521" i="4" s="1"/>
  <c r="T520" i="4"/>
  <c r="S520" i="4"/>
  <c r="R520" i="4"/>
  <c r="Q520" i="4"/>
  <c r="Q517" i="4" s="1"/>
  <c r="P520" i="4"/>
  <c r="O520" i="4"/>
  <c r="N520" i="4"/>
  <c r="M520" i="4"/>
  <c r="M517" i="4" s="1"/>
  <c r="L520" i="4"/>
  <c r="K520" i="4"/>
  <c r="J520" i="4"/>
  <c r="I520" i="4"/>
  <c r="I517" i="4" s="1"/>
  <c r="H520" i="4"/>
  <c r="B520" i="4" a="1"/>
  <c r="B520" i="4"/>
  <c r="T519" i="4"/>
  <c r="S519" i="4"/>
  <c r="R519" i="4"/>
  <c r="Q519" i="4"/>
  <c r="P519" i="4"/>
  <c r="O519" i="4"/>
  <c r="N519" i="4"/>
  <c r="M519" i="4"/>
  <c r="L519" i="4"/>
  <c r="K519" i="4"/>
  <c r="J519" i="4"/>
  <c r="I519" i="4"/>
  <c r="U519" i="4" s="1"/>
  <c r="V519" i="4" s="1"/>
  <c r="H519" i="4"/>
  <c r="B519" i="4" a="1"/>
  <c r="B519" i="4"/>
  <c r="T518" i="4"/>
  <c r="S518" i="4"/>
  <c r="S517" i="4" s="1"/>
  <c r="R518" i="4"/>
  <c r="R517" i="4" s="1"/>
  <c r="Q518" i="4"/>
  <c r="P518" i="4"/>
  <c r="O518" i="4"/>
  <c r="O517" i="4" s="1"/>
  <c r="N518" i="4"/>
  <c r="N517" i="4" s="1"/>
  <c r="M518" i="4"/>
  <c r="L518" i="4"/>
  <c r="K518" i="4"/>
  <c r="K517" i="4" s="1"/>
  <c r="J518" i="4"/>
  <c r="J517" i="4" s="1"/>
  <c r="I518" i="4"/>
  <c r="U518" i="4" s="1"/>
  <c r="H518" i="4"/>
  <c r="B518" i="4" a="1"/>
  <c r="B518" i="4" s="1"/>
  <c r="T517" i="4"/>
  <c r="AZ149" i="9" s="1"/>
  <c r="P517" i="4"/>
  <c r="AV149" i="9" s="1"/>
  <c r="L517" i="4"/>
  <c r="AR149" i="9" s="1"/>
  <c r="H517" i="4"/>
  <c r="B517" i="4" a="1"/>
  <c r="B517" i="4" s="1"/>
  <c r="B516" i="4" a="1"/>
  <c r="B516" i="4"/>
  <c r="T515" i="4"/>
  <c r="S515" i="4"/>
  <c r="R515" i="4"/>
  <c r="R514" i="4" s="1"/>
  <c r="AX148" i="9" s="1"/>
  <c r="Q515" i="4"/>
  <c r="Q514" i="4" s="1"/>
  <c r="AW148" i="9" s="1"/>
  <c r="P515" i="4"/>
  <c r="O515" i="4"/>
  <c r="N515" i="4"/>
  <c r="N514" i="4" s="1"/>
  <c r="AT148" i="9" s="1"/>
  <c r="M515" i="4"/>
  <c r="M514" i="4" s="1"/>
  <c r="AS148" i="9" s="1"/>
  <c r="L515" i="4"/>
  <c r="K515" i="4"/>
  <c r="J515" i="4"/>
  <c r="J514" i="4" s="1"/>
  <c r="AP148" i="9" s="1"/>
  <c r="I515" i="4"/>
  <c r="U515" i="4" s="1"/>
  <c r="V515" i="4" s="1"/>
  <c r="H515" i="4"/>
  <c r="B515" i="4" a="1"/>
  <c r="B515" i="4"/>
  <c r="T514" i="4"/>
  <c r="AZ148" i="9" s="1"/>
  <c r="S514" i="4"/>
  <c r="AY148" i="9" s="1"/>
  <c r="P514" i="4"/>
  <c r="AV148" i="9" s="1"/>
  <c r="O514" i="4"/>
  <c r="AU148" i="9" s="1"/>
  <c r="L514" i="4"/>
  <c r="AR148" i="9" s="1"/>
  <c r="K514" i="4"/>
  <c r="AQ148" i="9" s="1"/>
  <c r="H514" i="4"/>
  <c r="B514" i="4" a="1"/>
  <c r="B514" i="4" s="1"/>
  <c r="T513" i="4"/>
  <c r="T512" i="4" s="1"/>
  <c r="AZ147" i="9" s="1"/>
  <c r="S513" i="4"/>
  <c r="S512" i="4" s="1"/>
  <c r="AY147" i="9" s="1"/>
  <c r="R513" i="4"/>
  <c r="Q513" i="4"/>
  <c r="P513" i="4"/>
  <c r="P512" i="4" s="1"/>
  <c r="AV147" i="9" s="1"/>
  <c r="O513" i="4"/>
  <c r="O512" i="4" s="1"/>
  <c r="AU147" i="9" s="1"/>
  <c r="N513" i="4"/>
  <c r="M513" i="4"/>
  <c r="L513" i="4"/>
  <c r="L512" i="4" s="1"/>
  <c r="AR147" i="9" s="1"/>
  <c r="K513" i="4"/>
  <c r="K512" i="4" s="1"/>
  <c r="AQ147" i="9" s="1"/>
  <c r="J513" i="4"/>
  <c r="I513" i="4"/>
  <c r="U513" i="4" s="1"/>
  <c r="H513" i="4"/>
  <c r="H512" i="4" s="1"/>
  <c r="B513" i="4" a="1"/>
  <c r="B513" i="4" s="1"/>
  <c r="R512" i="4"/>
  <c r="AX147" i="9" s="1"/>
  <c r="Q512" i="4"/>
  <c r="AW147" i="9" s="1"/>
  <c r="N512" i="4"/>
  <c r="AT147" i="9" s="1"/>
  <c r="M512" i="4"/>
  <c r="AS147" i="9" s="1"/>
  <c r="J512" i="4"/>
  <c r="AP147" i="9" s="1"/>
  <c r="I512" i="4"/>
  <c r="AO147" i="9" s="1"/>
  <c r="B512" i="4" a="1"/>
  <c r="B512" i="4"/>
  <c r="T511" i="4"/>
  <c r="S511" i="4"/>
  <c r="R511" i="4"/>
  <c r="R510" i="4" s="1"/>
  <c r="AX146" i="9" s="1"/>
  <c r="Q511" i="4"/>
  <c r="Q510" i="4" s="1"/>
  <c r="AW146" i="9" s="1"/>
  <c r="P511" i="4"/>
  <c r="O511" i="4"/>
  <c r="N511" i="4"/>
  <c r="N510" i="4" s="1"/>
  <c r="AT146" i="9" s="1"/>
  <c r="M511" i="4"/>
  <c r="M510" i="4" s="1"/>
  <c r="AS146" i="9" s="1"/>
  <c r="L511" i="4"/>
  <c r="K511" i="4"/>
  <c r="J511" i="4"/>
  <c r="J510" i="4" s="1"/>
  <c r="AP146" i="9" s="1"/>
  <c r="I511" i="4"/>
  <c r="U511" i="4" s="1"/>
  <c r="V511" i="4" s="1"/>
  <c r="H511" i="4"/>
  <c r="B511" i="4" a="1"/>
  <c r="B511" i="4"/>
  <c r="T510" i="4"/>
  <c r="AZ146" i="9" s="1"/>
  <c r="S510" i="4"/>
  <c r="AY146" i="9" s="1"/>
  <c r="P510" i="4"/>
  <c r="AV146" i="9" s="1"/>
  <c r="O510" i="4"/>
  <c r="AU146" i="9" s="1"/>
  <c r="L510" i="4"/>
  <c r="AR146" i="9" s="1"/>
  <c r="K510" i="4"/>
  <c r="AQ146" i="9" s="1"/>
  <c r="H510" i="4"/>
  <c r="B510" i="4" a="1"/>
  <c r="B510" i="4" s="1"/>
  <c r="T509" i="4"/>
  <c r="T508" i="4" s="1"/>
  <c r="AZ145" i="9" s="1"/>
  <c r="S509" i="4"/>
  <c r="S508" i="4" s="1"/>
  <c r="AY145" i="9" s="1"/>
  <c r="R509" i="4"/>
  <c r="Q509" i="4"/>
  <c r="P509" i="4"/>
  <c r="P508" i="4" s="1"/>
  <c r="AV145" i="9" s="1"/>
  <c r="O509" i="4"/>
  <c r="O508" i="4" s="1"/>
  <c r="AU145" i="9" s="1"/>
  <c r="N509" i="4"/>
  <c r="M509" i="4"/>
  <c r="L509" i="4"/>
  <c r="L508" i="4" s="1"/>
  <c r="AR145" i="9" s="1"/>
  <c r="K509" i="4"/>
  <c r="K508" i="4" s="1"/>
  <c r="AQ145" i="9" s="1"/>
  <c r="J509" i="4"/>
  <c r="I509" i="4"/>
  <c r="U509" i="4" s="1"/>
  <c r="H509" i="4"/>
  <c r="H508" i="4" s="1"/>
  <c r="B509" i="4" a="1"/>
  <c r="B509" i="4" s="1"/>
  <c r="R508" i="4"/>
  <c r="AX145" i="9" s="1"/>
  <c r="Q508" i="4"/>
  <c r="AW145" i="9" s="1"/>
  <c r="N508" i="4"/>
  <c r="AT145" i="9" s="1"/>
  <c r="M508" i="4"/>
  <c r="AS145" i="9" s="1"/>
  <c r="J508" i="4"/>
  <c r="AP145" i="9" s="1"/>
  <c r="I508" i="4"/>
  <c r="AO145" i="9" s="1"/>
  <c r="B508" i="4" a="1"/>
  <c r="B508" i="4"/>
  <c r="T507" i="4"/>
  <c r="S507" i="4"/>
  <c r="R507" i="4"/>
  <c r="Q507" i="4"/>
  <c r="P507" i="4"/>
  <c r="O507" i="4"/>
  <c r="N507" i="4"/>
  <c r="M507" i="4"/>
  <c r="L507" i="4"/>
  <c r="K507" i="4"/>
  <c r="J507" i="4"/>
  <c r="I507" i="4"/>
  <c r="U507" i="4" s="1"/>
  <c r="V507" i="4" s="1"/>
  <c r="H507" i="4"/>
  <c r="B507" i="4" a="1"/>
  <c r="B507" i="4"/>
  <c r="T506" i="4"/>
  <c r="S506" i="4"/>
  <c r="S505" i="4" s="1"/>
  <c r="AY144" i="9" s="1"/>
  <c r="R506" i="4"/>
  <c r="R505" i="4" s="1"/>
  <c r="AX144" i="9" s="1"/>
  <c r="Q506" i="4"/>
  <c r="P506" i="4"/>
  <c r="O506" i="4"/>
  <c r="O505" i="4" s="1"/>
  <c r="AU144" i="9" s="1"/>
  <c r="N506" i="4"/>
  <c r="N505" i="4" s="1"/>
  <c r="AT144" i="9" s="1"/>
  <c r="M506" i="4"/>
  <c r="L506" i="4"/>
  <c r="K506" i="4"/>
  <c r="K505" i="4" s="1"/>
  <c r="AQ144" i="9" s="1"/>
  <c r="J506" i="4"/>
  <c r="J505" i="4" s="1"/>
  <c r="AP144" i="9" s="1"/>
  <c r="I506" i="4"/>
  <c r="U506" i="4" s="1"/>
  <c r="H506" i="4"/>
  <c r="V506" i="4" s="1"/>
  <c r="B506" i="4" a="1"/>
  <c r="B506" i="4" s="1"/>
  <c r="T505" i="4"/>
  <c r="AZ144" i="9" s="1"/>
  <c r="Q505" i="4"/>
  <c r="AW144" i="9" s="1"/>
  <c r="P505" i="4"/>
  <c r="AV144" i="9" s="1"/>
  <c r="M505" i="4"/>
  <c r="AS144" i="9" s="1"/>
  <c r="L505" i="4"/>
  <c r="AR144" i="9" s="1"/>
  <c r="I505" i="4"/>
  <c r="AO144" i="9" s="1"/>
  <c r="H505" i="4"/>
  <c r="B505" i="4" a="1"/>
  <c r="B505" i="4" s="1"/>
  <c r="T504" i="4"/>
  <c r="S504" i="4"/>
  <c r="R504" i="4"/>
  <c r="Q504" i="4"/>
  <c r="P504" i="4"/>
  <c r="O504" i="4"/>
  <c r="N504" i="4"/>
  <c r="M504" i="4"/>
  <c r="L504" i="4"/>
  <c r="K504" i="4"/>
  <c r="J504" i="4"/>
  <c r="I504" i="4"/>
  <c r="U504" i="4" s="1"/>
  <c r="V504" i="4" s="1"/>
  <c r="H504" i="4"/>
  <c r="B504" i="4" a="1"/>
  <c r="B504" i="4"/>
  <c r="T503" i="4"/>
  <c r="S503" i="4"/>
  <c r="R503" i="4"/>
  <c r="Q503" i="4"/>
  <c r="P503" i="4"/>
  <c r="O503" i="4"/>
  <c r="N503" i="4"/>
  <c r="M503" i="4"/>
  <c r="L503" i="4"/>
  <c r="K503" i="4"/>
  <c r="J503" i="4"/>
  <c r="I503" i="4"/>
  <c r="U503" i="4" s="1"/>
  <c r="V503" i="4" s="1"/>
  <c r="H503" i="4"/>
  <c r="B503" i="4" a="1"/>
  <c r="B503" i="4"/>
  <c r="T502" i="4"/>
  <c r="S502" i="4"/>
  <c r="R502" i="4"/>
  <c r="Q502" i="4"/>
  <c r="P502" i="4"/>
  <c r="O502" i="4"/>
  <c r="N502" i="4"/>
  <c r="M502" i="4"/>
  <c r="L502" i="4"/>
  <c r="K502" i="4"/>
  <c r="J502" i="4"/>
  <c r="I502" i="4"/>
  <c r="U502" i="4" s="1"/>
  <c r="H502" i="4"/>
  <c r="V502" i="4" s="1"/>
  <c r="B502" i="4" a="1"/>
  <c r="B502" i="4" s="1"/>
  <c r="T501" i="4"/>
  <c r="T498" i="4" s="1"/>
  <c r="S501" i="4"/>
  <c r="R501" i="4"/>
  <c r="Q501" i="4"/>
  <c r="P501" i="4"/>
  <c r="P498" i="4" s="1"/>
  <c r="O501" i="4"/>
  <c r="N501" i="4"/>
  <c r="M501" i="4"/>
  <c r="L501" i="4"/>
  <c r="L498" i="4" s="1"/>
  <c r="K501" i="4"/>
  <c r="J501" i="4"/>
  <c r="I501" i="4"/>
  <c r="U501" i="4" s="1"/>
  <c r="H501" i="4"/>
  <c r="V501" i="4" s="1"/>
  <c r="B501" i="4" a="1"/>
  <c r="B501" i="4" s="1"/>
  <c r="T500" i="4"/>
  <c r="S500" i="4"/>
  <c r="R500" i="4"/>
  <c r="Q500" i="4"/>
  <c r="P500" i="4"/>
  <c r="O500" i="4"/>
  <c r="N500" i="4"/>
  <c r="M500" i="4"/>
  <c r="L500" i="4"/>
  <c r="K500" i="4"/>
  <c r="J500" i="4"/>
  <c r="I500" i="4"/>
  <c r="U500" i="4" s="1"/>
  <c r="V500" i="4" s="1"/>
  <c r="H500" i="4"/>
  <c r="B500" i="4" a="1"/>
  <c r="B500" i="4"/>
  <c r="T499" i="4"/>
  <c r="S499" i="4"/>
  <c r="R499" i="4"/>
  <c r="R498" i="4" s="1"/>
  <c r="Q499" i="4"/>
  <c r="Q498" i="4" s="1"/>
  <c r="P499" i="4"/>
  <c r="O499" i="4"/>
  <c r="N499" i="4"/>
  <c r="N498" i="4" s="1"/>
  <c r="M499" i="4"/>
  <c r="M498" i="4" s="1"/>
  <c r="L499" i="4"/>
  <c r="K499" i="4"/>
  <c r="J499" i="4"/>
  <c r="J498" i="4" s="1"/>
  <c r="I499" i="4"/>
  <c r="U499" i="4" s="1"/>
  <c r="V499" i="4" s="1"/>
  <c r="H499" i="4"/>
  <c r="B499" i="4" a="1"/>
  <c r="B499" i="4"/>
  <c r="S498" i="4"/>
  <c r="AY143" i="9" s="1"/>
  <c r="O498" i="4"/>
  <c r="AU143" i="9" s="1"/>
  <c r="K498" i="4"/>
  <c r="AQ143" i="9" s="1"/>
  <c r="B498" i="4" a="1"/>
  <c r="B498" i="4" s="1"/>
  <c r="B497" i="4" a="1"/>
  <c r="B497" i="4" s="1"/>
  <c r="T496" i="4"/>
  <c r="T495" i="4" s="1"/>
  <c r="AZ142" i="9" s="1"/>
  <c r="S496" i="4"/>
  <c r="R496" i="4"/>
  <c r="Q496" i="4"/>
  <c r="Q495" i="4" s="1"/>
  <c r="AW142" i="9" s="1"/>
  <c r="P496" i="4"/>
  <c r="P495" i="4" s="1"/>
  <c r="AV142" i="9" s="1"/>
  <c r="O496" i="4"/>
  <c r="N496" i="4"/>
  <c r="M496" i="4"/>
  <c r="M495" i="4" s="1"/>
  <c r="AS142" i="9" s="1"/>
  <c r="L496" i="4"/>
  <c r="L495" i="4" s="1"/>
  <c r="AR142" i="9" s="1"/>
  <c r="K496" i="4"/>
  <c r="J496" i="4"/>
  <c r="I496" i="4"/>
  <c r="I495" i="4" s="1"/>
  <c r="H496" i="4"/>
  <c r="H495" i="4" s="1"/>
  <c r="B496" i="4" a="1"/>
  <c r="B496" i="4"/>
  <c r="S495" i="4"/>
  <c r="AY142" i="9" s="1"/>
  <c r="R495" i="4"/>
  <c r="AX142" i="9" s="1"/>
  <c r="O495" i="4"/>
  <c r="AU142" i="9" s="1"/>
  <c r="N495" i="4"/>
  <c r="AT142" i="9" s="1"/>
  <c r="K495" i="4"/>
  <c r="AQ142" i="9" s="1"/>
  <c r="J495" i="4"/>
  <c r="AP142" i="9" s="1"/>
  <c r="B495" i="4" a="1"/>
  <c r="B495" i="4"/>
  <c r="T494" i="4"/>
  <c r="S494" i="4"/>
  <c r="S493" i="4" s="1"/>
  <c r="AY141" i="9" s="1"/>
  <c r="R494" i="4"/>
  <c r="R493" i="4" s="1"/>
  <c r="AX141" i="9" s="1"/>
  <c r="Q494" i="4"/>
  <c r="P494" i="4"/>
  <c r="O494" i="4"/>
  <c r="O493" i="4" s="1"/>
  <c r="AU141" i="9" s="1"/>
  <c r="N494" i="4"/>
  <c r="N493" i="4" s="1"/>
  <c r="AT141" i="9" s="1"/>
  <c r="M494" i="4"/>
  <c r="L494" i="4"/>
  <c r="K494" i="4"/>
  <c r="K493" i="4" s="1"/>
  <c r="AQ141" i="9" s="1"/>
  <c r="J494" i="4"/>
  <c r="J493" i="4" s="1"/>
  <c r="AP141" i="9" s="1"/>
  <c r="I494" i="4"/>
  <c r="U494" i="4" s="1"/>
  <c r="H494" i="4"/>
  <c r="V494" i="4" s="1"/>
  <c r="B494" i="4" a="1"/>
  <c r="B494" i="4" s="1"/>
  <c r="T493" i="4"/>
  <c r="AZ141" i="9" s="1"/>
  <c r="Q493" i="4"/>
  <c r="AW141" i="9" s="1"/>
  <c r="P493" i="4"/>
  <c r="AV141" i="9" s="1"/>
  <c r="M493" i="4"/>
  <c r="AS141" i="9" s="1"/>
  <c r="L493" i="4"/>
  <c r="AR141" i="9" s="1"/>
  <c r="I493" i="4"/>
  <c r="AO141" i="9" s="1"/>
  <c r="H493" i="4"/>
  <c r="B493" i="4" a="1"/>
  <c r="B493" i="4" s="1"/>
  <c r="T492" i="4"/>
  <c r="T491" i="4" s="1"/>
  <c r="AZ140" i="9" s="1"/>
  <c r="S492" i="4"/>
  <c r="R492" i="4"/>
  <c r="Q492" i="4"/>
  <c r="Q491" i="4" s="1"/>
  <c r="AW140" i="9" s="1"/>
  <c r="P492" i="4"/>
  <c r="P491" i="4" s="1"/>
  <c r="AV140" i="9" s="1"/>
  <c r="O492" i="4"/>
  <c r="N492" i="4"/>
  <c r="M492" i="4"/>
  <c r="M491" i="4" s="1"/>
  <c r="AS140" i="9" s="1"/>
  <c r="L492" i="4"/>
  <c r="L491" i="4" s="1"/>
  <c r="AR140" i="9" s="1"/>
  <c r="K492" i="4"/>
  <c r="J492" i="4"/>
  <c r="I492" i="4"/>
  <c r="I491" i="4" s="1"/>
  <c r="H492" i="4"/>
  <c r="H491" i="4" s="1"/>
  <c r="B492" i="4" a="1"/>
  <c r="B492" i="4"/>
  <c r="S491" i="4"/>
  <c r="AY140" i="9" s="1"/>
  <c r="R491" i="4"/>
  <c r="AX140" i="9" s="1"/>
  <c r="O491" i="4"/>
  <c r="AU140" i="9" s="1"/>
  <c r="N491" i="4"/>
  <c r="AT140" i="9" s="1"/>
  <c r="K491" i="4"/>
  <c r="AQ140" i="9" s="1"/>
  <c r="J491" i="4"/>
  <c r="AP140" i="9" s="1"/>
  <c r="B491" i="4" a="1"/>
  <c r="B491" i="4"/>
  <c r="T490" i="4"/>
  <c r="S490" i="4"/>
  <c r="R490" i="4"/>
  <c r="Q490" i="4"/>
  <c r="P490" i="4"/>
  <c r="O490" i="4"/>
  <c r="N490" i="4"/>
  <c r="M490" i="4"/>
  <c r="L490" i="4"/>
  <c r="K490" i="4"/>
  <c r="J490" i="4"/>
  <c r="I490" i="4"/>
  <c r="U490" i="4" s="1"/>
  <c r="H490" i="4"/>
  <c r="V490" i="4" s="1"/>
  <c r="B490" i="4" a="1"/>
  <c r="B490" i="4" s="1"/>
  <c r="T489" i="4"/>
  <c r="S489" i="4"/>
  <c r="R489" i="4"/>
  <c r="Q489" i="4"/>
  <c r="P489" i="4"/>
  <c r="O489" i="4"/>
  <c r="N489" i="4"/>
  <c r="M489" i="4"/>
  <c r="L489" i="4"/>
  <c r="K489" i="4"/>
  <c r="J489" i="4"/>
  <c r="I489" i="4"/>
  <c r="U489" i="4" s="1"/>
  <c r="H489" i="4"/>
  <c r="B489" i="4" a="1"/>
  <c r="B489" i="4" s="1"/>
  <c r="T488" i="4"/>
  <c r="S488" i="4"/>
  <c r="R488" i="4"/>
  <c r="Q488" i="4"/>
  <c r="Q485" i="4" s="1"/>
  <c r="P488" i="4"/>
  <c r="O488" i="4"/>
  <c r="N488" i="4"/>
  <c r="M488" i="4"/>
  <c r="M485" i="4" s="1"/>
  <c r="L488" i="4"/>
  <c r="K488" i="4"/>
  <c r="J488" i="4"/>
  <c r="I488" i="4"/>
  <c r="I485" i="4" s="1"/>
  <c r="H488" i="4"/>
  <c r="B488" i="4" a="1"/>
  <c r="B488" i="4"/>
  <c r="T487" i="4"/>
  <c r="S487" i="4"/>
  <c r="R487" i="4"/>
  <c r="Q487" i="4"/>
  <c r="P487" i="4"/>
  <c r="O487" i="4"/>
  <c r="N487" i="4"/>
  <c r="M487" i="4"/>
  <c r="L487" i="4"/>
  <c r="K487" i="4"/>
  <c r="J487" i="4"/>
  <c r="I487" i="4"/>
  <c r="U487" i="4" s="1"/>
  <c r="V487" i="4" s="1"/>
  <c r="H487" i="4"/>
  <c r="B487" i="4" a="1"/>
  <c r="B487" i="4"/>
  <c r="T486" i="4"/>
  <c r="S486" i="4"/>
  <c r="S485" i="4" s="1"/>
  <c r="R486" i="4"/>
  <c r="R485" i="4" s="1"/>
  <c r="Q486" i="4"/>
  <c r="P486" i="4"/>
  <c r="O486" i="4"/>
  <c r="O485" i="4" s="1"/>
  <c r="N486" i="4"/>
  <c r="N485" i="4" s="1"/>
  <c r="M486" i="4"/>
  <c r="L486" i="4"/>
  <c r="K486" i="4"/>
  <c r="K485" i="4" s="1"/>
  <c r="J486" i="4"/>
  <c r="J485" i="4" s="1"/>
  <c r="I486" i="4"/>
  <c r="U486" i="4" s="1"/>
  <c r="H486" i="4"/>
  <c r="B486" i="4" a="1"/>
  <c r="B486" i="4" s="1"/>
  <c r="T485" i="4"/>
  <c r="AZ139" i="9" s="1"/>
  <c r="P485" i="4"/>
  <c r="AV139" i="9" s="1"/>
  <c r="L485" i="4"/>
  <c r="AR139" i="9" s="1"/>
  <c r="H485" i="4"/>
  <c r="B485" i="4" a="1"/>
  <c r="B485" i="4" s="1"/>
  <c r="B484" i="4" a="1"/>
  <c r="B484" i="4"/>
  <c r="B483" i="4" a="1"/>
  <c r="B483" i="4"/>
  <c r="B482" i="4" a="1"/>
  <c r="B482" i="4" s="1"/>
  <c r="B481" i="4" a="1"/>
  <c r="B481" i="4" s="1"/>
  <c r="T480" i="4"/>
  <c r="T479" i="4" s="1"/>
  <c r="AZ138" i="9" s="1"/>
  <c r="S480" i="4"/>
  <c r="S479" i="4" s="1"/>
  <c r="AY138" i="9" s="1"/>
  <c r="R480" i="4"/>
  <c r="R479" i="4" s="1"/>
  <c r="AX138" i="9" s="1"/>
  <c r="Q480" i="4"/>
  <c r="Q479" i="4" s="1"/>
  <c r="AW138" i="9" s="1"/>
  <c r="P480" i="4"/>
  <c r="P479" i="4" s="1"/>
  <c r="AV138" i="9" s="1"/>
  <c r="O480" i="4"/>
  <c r="O479" i="4" s="1"/>
  <c r="AU138" i="9" s="1"/>
  <c r="N480" i="4"/>
  <c r="N479" i="4" s="1"/>
  <c r="AT138" i="9" s="1"/>
  <c r="M480" i="4"/>
  <c r="M479" i="4" s="1"/>
  <c r="AS138" i="9" s="1"/>
  <c r="L480" i="4"/>
  <c r="L479" i="4" s="1"/>
  <c r="AR138" i="9" s="1"/>
  <c r="K480" i="4"/>
  <c r="K479" i="4" s="1"/>
  <c r="AQ138" i="9" s="1"/>
  <c r="J480" i="4"/>
  <c r="I480" i="4"/>
  <c r="I479" i="4" s="1"/>
  <c r="H480" i="4"/>
  <c r="H479" i="4" s="1"/>
  <c r="B480" i="4" a="1"/>
  <c r="B480" i="4"/>
  <c r="J479" i="4"/>
  <c r="AP138" i="9" s="1"/>
  <c r="B479" i="4" a="1"/>
  <c r="B479" i="4"/>
  <c r="T478" i="4"/>
  <c r="T477" i="4" s="1"/>
  <c r="AZ137" i="9" s="1"/>
  <c r="S478" i="4"/>
  <c r="S477" i="4" s="1"/>
  <c r="AY137" i="9" s="1"/>
  <c r="R478" i="4"/>
  <c r="R477" i="4" s="1"/>
  <c r="AX137" i="9" s="1"/>
  <c r="Q478" i="4"/>
  <c r="P478" i="4"/>
  <c r="P477" i="4" s="1"/>
  <c r="AV137" i="9" s="1"/>
  <c r="O478" i="4"/>
  <c r="O477" i="4" s="1"/>
  <c r="AU137" i="9" s="1"/>
  <c r="N478" i="4"/>
  <c r="N477" i="4" s="1"/>
  <c r="AT137" i="9" s="1"/>
  <c r="M478" i="4"/>
  <c r="L478" i="4"/>
  <c r="L477" i="4" s="1"/>
  <c r="AR137" i="9" s="1"/>
  <c r="K478" i="4"/>
  <c r="K477" i="4" s="1"/>
  <c r="AQ137" i="9" s="1"/>
  <c r="J478" i="4"/>
  <c r="J477" i="4" s="1"/>
  <c r="AP137" i="9" s="1"/>
  <c r="I478" i="4"/>
  <c r="H478" i="4"/>
  <c r="B478" i="4" a="1"/>
  <c r="B478" i="4" s="1"/>
  <c r="Q477" i="4"/>
  <c r="AW137" i="9" s="1"/>
  <c r="M477" i="4"/>
  <c r="AS137" i="9" s="1"/>
  <c r="I477" i="4"/>
  <c r="AO137" i="9" s="1"/>
  <c r="H477" i="4"/>
  <c r="B477" i="4" a="1"/>
  <c r="B477" i="4" s="1"/>
  <c r="T476" i="4"/>
  <c r="T475" i="4" s="1"/>
  <c r="AZ136" i="9" s="1"/>
  <c r="S476" i="4"/>
  <c r="S475" i="4" s="1"/>
  <c r="AY136" i="9" s="1"/>
  <c r="R476" i="4"/>
  <c r="R475" i="4" s="1"/>
  <c r="AX136" i="9" s="1"/>
  <c r="Q476" i="4"/>
  <c r="Q475" i="4" s="1"/>
  <c r="AW136" i="9" s="1"/>
  <c r="P476" i="4"/>
  <c r="P475" i="4" s="1"/>
  <c r="AV136" i="9" s="1"/>
  <c r="O476" i="4"/>
  <c r="O475" i="4" s="1"/>
  <c r="AU136" i="9" s="1"/>
  <c r="N476" i="4"/>
  <c r="N475" i="4" s="1"/>
  <c r="AT136" i="9" s="1"/>
  <c r="M476" i="4"/>
  <c r="M475" i="4" s="1"/>
  <c r="AS136" i="9" s="1"/>
  <c r="L476" i="4"/>
  <c r="L475" i="4" s="1"/>
  <c r="AR136" i="9" s="1"/>
  <c r="K476" i="4"/>
  <c r="K475" i="4" s="1"/>
  <c r="AQ136" i="9" s="1"/>
  <c r="J476" i="4"/>
  <c r="J475" i="4" s="1"/>
  <c r="AP136" i="9" s="1"/>
  <c r="I476" i="4"/>
  <c r="I475" i="4" s="1"/>
  <c r="H476" i="4"/>
  <c r="H475" i="4" s="1"/>
  <c r="B476" i="4" a="1"/>
  <c r="B476" i="4"/>
  <c r="B475" i="4" a="1"/>
  <c r="B475" i="4"/>
  <c r="T474" i="4"/>
  <c r="T473" i="4" s="1"/>
  <c r="AZ135" i="9" s="1"/>
  <c r="S474" i="4"/>
  <c r="S473" i="4" s="1"/>
  <c r="AY135" i="9" s="1"/>
  <c r="R474" i="4"/>
  <c r="R473" i="4" s="1"/>
  <c r="AX135" i="9" s="1"/>
  <c r="Q474" i="4"/>
  <c r="Q473" i="4" s="1"/>
  <c r="AW135" i="9" s="1"/>
  <c r="P474" i="4"/>
  <c r="P473" i="4" s="1"/>
  <c r="AV135" i="9" s="1"/>
  <c r="O474" i="4"/>
  <c r="O473" i="4" s="1"/>
  <c r="AU135" i="9" s="1"/>
  <c r="N474" i="4"/>
  <c r="N473" i="4" s="1"/>
  <c r="AT135" i="9" s="1"/>
  <c r="M474" i="4"/>
  <c r="M473" i="4" s="1"/>
  <c r="AS135" i="9" s="1"/>
  <c r="L474" i="4"/>
  <c r="L473" i="4" s="1"/>
  <c r="AR135" i="9" s="1"/>
  <c r="K474" i="4"/>
  <c r="K473" i="4" s="1"/>
  <c r="AQ135" i="9" s="1"/>
  <c r="J474" i="4"/>
  <c r="J473" i="4" s="1"/>
  <c r="AP135" i="9" s="1"/>
  <c r="I474" i="4"/>
  <c r="I473" i="4" s="1"/>
  <c r="AO135" i="9" s="1"/>
  <c r="H474" i="4"/>
  <c r="B474" i="4" a="1"/>
  <c r="B474" i="4" s="1"/>
  <c r="H473" i="4"/>
  <c r="B473" i="4" a="1"/>
  <c r="B473" i="4" s="1"/>
  <c r="T472" i="4"/>
  <c r="S472" i="4"/>
  <c r="R472" i="4"/>
  <c r="Q472" i="4"/>
  <c r="P472" i="4"/>
  <c r="O472" i="4"/>
  <c r="N472" i="4"/>
  <c r="M472" i="4"/>
  <c r="L472" i="4"/>
  <c r="K472" i="4"/>
  <c r="J472" i="4"/>
  <c r="I472" i="4"/>
  <c r="H472" i="4"/>
  <c r="B472" i="4" a="1"/>
  <c r="B472" i="4"/>
  <c r="T471" i="4"/>
  <c r="S471" i="4"/>
  <c r="R471" i="4"/>
  <c r="Q471" i="4"/>
  <c r="P471" i="4"/>
  <c r="O471" i="4"/>
  <c r="N471" i="4"/>
  <c r="M471" i="4"/>
  <c r="L471" i="4"/>
  <c r="K471" i="4"/>
  <c r="J471" i="4"/>
  <c r="I471" i="4"/>
  <c r="H471" i="4"/>
  <c r="B471" i="4" a="1"/>
  <c r="B471" i="4"/>
  <c r="T470" i="4"/>
  <c r="S470" i="4"/>
  <c r="R470" i="4"/>
  <c r="Q470" i="4"/>
  <c r="P470" i="4"/>
  <c r="O470" i="4"/>
  <c r="N470" i="4"/>
  <c r="M470" i="4"/>
  <c r="L470" i="4"/>
  <c r="K470" i="4"/>
  <c r="J470" i="4"/>
  <c r="I470" i="4"/>
  <c r="H470" i="4"/>
  <c r="B470" i="4" a="1"/>
  <c r="B470" i="4" s="1"/>
  <c r="T469" i="4"/>
  <c r="S469" i="4"/>
  <c r="R469" i="4"/>
  <c r="Q469" i="4"/>
  <c r="P469" i="4"/>
  <c r="O469" i="4"/>
  <c r="N469" i="4"/>
  <c r="M469" i="4"/>
  <c r="L469" i="4"/>
  <c r="K469" i="4"/>
  <c r="J469" i="4"/>
  <c r="I469" i="4"/>
  <c r="H469" i="4"/>
  <c r="B469" i="4" a="1"/>
  <c r="B469" i="4" s="1"/>
  <c r="T468" i="4"/>
  <c r="S468" i="4"/>
  <c r="R468" i="4"/>
  <c r="Q468" i="4"/>
  <c r="P468" i="4"/>
  <c r="O468" i="4"/>
  <c r="N468" i="4"/>
  <c r="M468" i="4"/>
  <c r="L468" i="4"/>
  <c r="K468" i="4"/>
  <c r="J468" i="4"/>
  <c r="I468" i="4"/>
  <c r="H468" i="4"/>
  <c r="B468" i="4" a="1"/>
  <c r="B468" i="4"/>
  <c r="B467" i="4" a="1"/>
  <c r="B467" i="4"/>
  <c r="B466" i="4" a="1"/>
  <c r="B466" i="4" s="1"/>
  <c r="T465" i="4"/>
  <c r="T464" i="4" s="1"/>
  <c r="AZ133" i="9" s="1"/>
  <c r="S465" i="4"/>
  <c r="S464" i="4" s="1"/>
  <c r="AY133" i="9" s="1"/>
  <c r="R465" i="4"/>
  <c r="Q465" i="4"/>
  <c r="P465" i="4"/>
  <c r="P464" i="4" s="1"/>
  <c r="AV133" i="9" s="1"/>
  <c r="O465" i="4"/>
  <c r="O464" i="4" s="1"/>
  <c r="AU133" i="9" s="1"/>
  <c r="N465" i="4"/>
  <c r="N464" i="4" s="1"/>
  <c r="AT133" i="9" s="1"/>
  <c r="M465" i="4"/>
  <c r="M464" i="4" s="1"/>
  <c r="AS133" i="9" s="1"/>
  <c r="L465" i="4"/>
  <c r="L464" i="4" s="1"/>
  <c r="AR133" i="9" s="1"/>
  <c r="K465" i="4"/>
  <c r="K464" i="4" s="1"/>
  <c r="AQ133" i="9" s="1"/>
  <c r="J465" i="4"/>
  <c r="I465" i="4"/>
  <c r="I464" i="4" s="1"/>
  <c r="AO133" i="9" s="1"/>
  <c r="H465" i="4"/>
  <c r="B465" i="4" a="1"/>
  <c r="B465" i="4" s="1"/>
  <c r="R464" i="4"/>
  <c r="AX133" i="9" s="1"/>
  <c r="Q464" i="4"/>
  <c r="AW133" i="9" s="1"/>
  <c r="J464" i="4"/>
  <c r="AP133" i="9" s="1"/>
  <c r="B464" i="4" a="1"/>
  <c r="B464" i="4"/>
  <c r="T463" i="4"/>
  <c r="T462" i="4" s="1"/>
  <c r="AZ132" i="9" s="1"/>
  <c r="S463" i="4"/>
  <c r="S462" i="4" s="1"/>
  <c r="AY132" i="9" s="1"/>
  <c r="R463" i="4"/>
  <c r="R462" i="4" s="1"/>
  <c r="AX132" i="9" s="1"/>
  <c r="Q463" i="4"/>
  <c r="Q462" i="4" s="1"/>
  <c r="AW132" i="9" s="1"/>
  <c r="P463" i="4"/>
  <c r="P462" i="4" s="1"/>
  <c r="AV132" i="9" s="1"/>
  <c r="O463" i="4"/>
  <c r="O462" i="4" s="1"/>
  <c r="AU132" i="9" s="1"/>
  <c r="N463" i="4"/>
  <c r="N462" i="4" s="1"/>
  <c r="AT132" i="9" s="1"/>
  <c r="M463" i="4"/>
  <c r="M462" i="4" s="1"/>
  <c r="AS132" i="9" s="1"/>
  <c r="L463" i="4"/>
  <c r="L462" i="4" s="1"/>
  <c r="AR132" i="9" s="1"/>
  <c r="K463" i="4"/>
  <c r="K462" i="4" s="1"/>
  <c r="AQ132" i="9" s="1"/>
  <c r="J463" i="4"/>
  <c r="J462" i="4" s="1"/>
  <c r="AP132" i="9" s="1"/>
  <c r="I463" i="4"/>
  <c r="H463" i="4"/>
  <c r="B463" i="4" a="1"/>
  <c r="B463" i="4"/>
  <c r="H462" i="4"/>
  <c r="B462" i="4" a="1"/>
  <c r="B462" i="4" s="1"/>
  <c r="T461" i="4"/>
  <c r="T460" i="4" s="1"/>
  <c r="AZ131" i="9" s="1"/>
  <c r="S461" i="4"/>
  <c r="S460" i="4" s="1"/>
  <c r="AY131" i="9" s="1"/>
  <c r="R461" i="4"/>
  <c r="Q461" i="4"/>
  <c r="Q460" i="4" s="1"/>
  <c r="AW131" i="9" s="1"/>
  <c r="P461" i="4"/>
  <c r="P460" i="4" s="1"/>
  <c r="AV131" i="9" s="1"/>
  <c r="O461" i="4"/>
  <c r="O460" i="4" s="1"/>
  <c r="AU131" i="9" s="1"/>
  <c r="N461" i="4"/>
  <c r="N460" i="4" s="1"/>
  <c r="AT131" i="9" s="1"/>
  <c r="M461" i="4"/>
  <c r="M460" i="4" s="1"/>
  <c r="AS131" i="9" s="1"/>
  <c r="L461" i="4"/>
  <c r="L460" i="4" s="1"/>
  <c r="AR131" i="9" s="1"/>
  <c r="K461" i="4"/>
  <c r="K460" i="4" s="1"/>
  <c r="AQ131" i="9" s="1"/>
  <c r="J461" i="4"/>
  <c r="J460" i="4" s="1"/>
  <c r="AP131" i="9" s="1"/>
  <c r="I461" i="4"/>
  <c r="I460" i="4" s="1"/>
  <c r="AO131" i="9" s="1"/>
  <c r="H461" i="4"/>
  <c r="B461" i="4" a="1"/>
  <c r="B461" i="4" s="1"/>
  <c r="R460" i="4"/>
  <c r="AX131" i="9" s="1"/>
  <c r="B460" i="4" a="1"/>
  <c r="B460" i="4"/>
  <c r="T459" i="4"/>
  <c r="T458" i="4" s="1"/>
  <c r="AZ130" i="9" s="1"/>
  <c r="S459" i="4"/>
  <c r="S458" i="4" s="1"/>
  <c r="AY130" i="9" s="1"/>
  <c r="R459" i="4"/>
  <c r="R458" i="4" s="1"/>
  <c r="AX130" i="9" s="1"/>
  <c r="Q459" i="4"/>
  <c r="Q458" i="4" s="1"/>
  <c r="AW130" i="9" s="1"/>
  <c r="P459" i="4"/>
  <c r="P458" i="4" s="1"/>
  <c r="AV130" i="9" s="1"/>
  <c r="O459" i="4"/>
  <c r="N459" i="4"/>
  <c r="N458" i="4" s="1"/>
  <c r="AT130" i="9" s="1"/>
  <c r="M459" i="4"/>
  <c r="M458" i="4" s="1"/>
  <c r="AS130" i="9" s="1"/>
  <c r="L459" i="4"/>
  <c r="L458" i="4" s="1"/>
  <c r="AR130" i="9" s="1"/>
  <c r="K459" i="4"/>
  <c r="K458" i="4" s="1"/>
  <c r="AQ130" i="9" s="1"/>
  <c r="J459" i="4"/>
  <c r="J458" i="4" s="1"/>
  <c r="AP130" i="9" s="1"/>
  <c r="I459" i="4"/>
  <c r="H459" i="4"/>
  <c r="B459" i="4" a="1"/>
  <c r="B459" i="4"/>
  <c r="O458" i="4"/>
  <c r="AU130" i="9" s="1"/>
  <c r="H458" i="4"/>
  <c r="B458" i="4" a="1"/>
  <c r="B458" i="4" s="1"/>
  <c r="T457" i="4"/>
  <c r="S457" i="4"/>
  <c r="R457" i="4"/>
  <c r="Q457" i="4"/>
  <c r="P457" i="4"/>
  <c r="O457" i="4"/>
  <c r="N457" i="4"/>
  <c r="M457" i="4"/>
  <c r="L457" i="4"/>
  <c r="K457" i="4"/>
  <c r="J457" i="4"/>
  <c r="I457" i="4"/>
  <c r="H457" i="4"/>
  <c r="B457" i="4" a="1"/>
  <c r="B457" i="4" s="1"/>
  <c r="T456" i="4"/>
  <c r="S456" i="4"/>
  <c r="R456" i="4"/>
  <c r="Q456" i="4"/>
  <c r="P456" i="4"/>
  <c r="O456" i="4"/>
  <c r="N456" i="4"/>
  <c r="M456" i="4"/>
  <c r="L456" i="4"/>
  <c r="K456" i="4"/>
  <c r="J456" i="4"/>
  <c r="I456" i="4"/>
  <c r="H456" i="4"/>
  <c r="B456" i="4" a="1"/>
  <c r="B456" i="4"/>
  <c r="T455" i="4"/>
  <c r="S455" i="4"/>
  <c r="R455" i="4"/>
  <c r="Q455" i="4"/>
  <c r="P455" i="4"/>
  <c r="O455" i="4"/>
  <c r="N455" i="4"/>
  <c r="M455" i="4"/>
  <c r="L455" i="4"/>
  <c r="K455" i="4"/>
  <c r="J455" i="4"/>
  <c r="I455" i="4"/>
  <c r="H455" i="4"/>
  <c r="B455" i="4" a="1"/>
  <c r="B455" i="4"/>
  <c r="T454" i="4"/>
  <c r="S454" i="4"/>
  <c r="R454" i="4"/>
  <c r="Q454" i="4"/>
  <c r="P454" i="4"/>
  <c r="O454" i="4"/>
  <c r="N454" i="4"/>
  <c r="M454" i="4"/>
  <c r="L454" i="4"/>
  <c r="K454" i="4"/>
  <c r="J454" i="4"/>
  <c r="I454" i="4"/>
  <c r="H454" i="4"/>
  <c r="B454" i="4" a="1"/>
  <c r="B454" i="4" s="1"/>
  <c r="T453" i="4"/>
  <c r="S453" i="4"/>
  <c r="R453" i="4"/>
  <c r="Q453" i="4"/>
  <c r="P453" i="4"/>
  <c r="O453" i="4"/>
  <c r="N453" i="4"/>
  <c r="M453" i="4"/>
  <c r="L453" i="4"/>
  <c r="K453" i="4"/>
  <c r="J453" i="4"/>
  <c r="I453" i="4"/>
  <c r="H453" i="4"/>
  <c r="B453" i="4" a="1"/>
  <c r="B453" i="4" s="1"/>
  <c r="B452" i="4" a="1"/>
  <c r="B452" i="4"/>
  <c r="B451" i="4" a="1"/>
  <c r="B451" i="4"/>
  <c r="T450" i="4"/>
  <c r="S450" i="4"/>
  <c r="S449" i="4" s="1"/>
  <c r="AY128" i="9" s="1"/>
  <c r="R450" i="4"/>
  <c r="R449" i="4" s="1"/>
  <c r="AX128" i="9" s="1"/>
  <c r="Q450" i="4"/>
  <c r="P450" i="4"/>
  <c r="O450" i="4"/>
  <c r="O449" i="4" s="1"/>
  <c r="AU128" i="9" s="1"/>
  <c r="N450" i="4"/>
  <c r="N449" i="4" s="1"/>
  <c r="AT128" i="9" s="1"/>
  <c r="M450" i="4"/>
  <c r="M449" i="4" s="1"/>
  <c r="AS128" i="9" s="1"/>
  <c r="L450" i="4"/>
  <c r="L449" i="4" s="1"/>
  <c r="AR128" i="9" s="1"/>
  <c r="K450" i="4"/>
  <c r="K449" i="4" s="1"/>
  <c r="AQ128" i="9" s="1"/>
  <c r="J450" i="4"/>
  <c r="J449" i="4" s="1"/>
  <c r="AP128" i="9" s="1"/>
  <c r="I450" i="4"/>
  <c r="H450" i="4"/>
  <c r="B450" i="4" a="1"/>
  <c r="B450" i="4" s="1"/>
  <c r="T449" i="4"/>
  <c r="AZ128" i="9" s="1"/>
  <c r="Q449" i="4"/>
  <c r="AW128" i="9" s="1"/>
  <c r="P449" i="4"/>
  <c r="AV128" i="9" s="1"/>
  <c r="I449" i="4"/>
  <c r="AO128" i="9" s="1"/>
  <c r="H449" i="4"/>
  <c r="B449" i="4" a="1"/>
  <c r="B449" i="4" s="1"/>
  <c r="T448" i="4"/>
  <c r="S448" i="4"/>
  <c r="R448" i="4"/>
  <c r="Q448" i="4"/>
  <c r="P448" i="4"/>
  <c r="O448" i="4"/>
  <c r="N448" i="4"/>
  <c r="M448" i="4"/>
  <c r="L448" i="4"/>
  <c r="K448" i="4"/>
  <c r="J448" i="4"/>
  <c r="I448" i="4"/>
  <c r="H448" i="4"/>
  <c r="B448" i="4" a="1"/>
  <c r="B448" i="4"/>
  <c r="T447" i="4"/>
  <c r="S447" i="4"/>
  <c r="R447" i="4"/>
  <c r="Q447" i="4"/>
  <c r="P447" i="4"/>
  <c r="O447" i="4"/>
  <c r="N447" i="4"/>
  <c r="M447" i="4"/>
  <c r="L447" i="4"/>
  <c r="K447" i="4"/>
  <c r="J447" i="4"/>
  <c r="I447" i="4"/>
  <c r="H447" i="4"/>
  <c r="B447" i="4" a="1"/>
  <c r="B447" i="4"/>
  <c r="T446" i="4"/>
  <c r="S446" i="4"/>
  <c r="R446" i="4"/>
  <c r="Q446" i="4"/>
  <c r="P446" i="4"/>
  <c r="O446" i="4"/>
  <c r="N446" i="4"/>
  <c r="M446" i="4"/>
  <c r="L446" i="4"/>
  <c r="K446" i="4"/>
  <c r="J446" i="4"/>
  <c r="I446" i="4"/>
  <c r="U446" i="4" s="1"/>
  <c r="H446" i="4"/>
  <c r="B446" i="4" a="1"/>
  <c r="B446" i="4" s="1"/>
  <c r="T445" i="4"/>
  <c r="P445" i="4"/>
  <c r="L445" i="4"/>
  <c r="H445" i="4"/>
  <c r="B445" i="4" a="1"/>
  <c r="B445" i="4" s="1"/>
  <c r="B444" i="4" a="1"/>
  <c r="B444" i="4"/>
  <c r="T443" i="4"/>
  <c r="S443" i="4"/>
  <c r="R443" i="4"/>
  <c r="R442" i="4" s="1"/>
  <c r="AX126" i="9" s="1"/>
  <c r="Q443" i="4"/>
  <c r="Q442" i="4" s="1"/>
  <c r="AW126" i="9" s="1"/>
  <c r="P443" i="4"/>
  <c r="O443" i="4"/>
  <c r="N443" i="4"/>
  <c r="N442" i="4" s="1"/>
  <c r="AT126" i="9" s="1"/>
  <c r="M443" i="4"/>
  <c r="M442" i="4" s="1"/>
  <c r="AS126" i="9" s="1"/>
  <c r="L443" i="4"/>
  <c r="K443" i="4"/>
  <c r="J443" i="4"/>
  <c r="J442" i="4" s="1"/>
  <c r="AP126" i="9" s="1"/>
  <c r="I443" i="4"/>
  <c r="H443" i="4"/>
  <c r="B443" i="4" a="1"/>
  <c r="B443" i="4"/>
  <c r="T442" i="4"/>
  <c r="AZ126" i="9" s="1"/>
  <c r="S442" i="4"/>
  <c r="AY126" i="9" s="1"/>
  <c r="P442" i="4"/>
  <c r="AV126" i="9" s="1"/>
  <c r="O442" i="4"/>
  <c r="AU126" i="9" s="1"/>
  <c r="L442" i="4"/>
  <c r="AR126" i="9" s="1"/>
  <c r="K442" i="4"/>
  <c r="AQ126" i="9" s="1"/>
  <c r="H442" i="4"/>
  <c r="B442" i="4" a="1"/>
  <c r="B442" i="4" s="1"/>
  <c r="T441" i="4"/>
  <c r="T440" i="4" s="1"/>
  <c r="AZ125" i="9" s="1"/>
  <c r="S441" i="4"/>
  <c r="S440" i="4" s="1"/>
  <c r="AY125" i="9" s="1"/>
  <c r="R441" i="4"/>
  <c r="Q441" i="4"/>
  <c r="P441" i="4"/>
  <c r="P440" i="4" s="1"/>
  <c r="AV125" i="9" s="1"/>
  <c r="O441" i="4"/>
  <c r="O440" i="4" s="1"/>
  <c r="AU125" i="9" s="1"/>
  <c r="N441" i="4"/>
  <c r="M441" i="4"/>
  <c r="L441" i="4"/>
  <c r="L440" i="4" s="1"/>
  <c r="AR125" i="9" s="1"/>
  <c r="K441" i="4"/>
  <c r="K440" i="4" s="1"/>
  <c r="AQ125" i="9" s="1"/>
  <c r="J441" i="4"/>
  <c r="I441" i="4"/>
  <c r="U441" i="4" s="1"/>
  <c r="H441" i="4"/>
  <c r="B441" i="4" a="1"/>
  <c r="B441" i="4" s="1"/>
  <c r="R440" i="4"/>
  <c r="AX125" i="9" s="1"/>
  <c r="Q440" i="4"/>
  <c r="AW125" i="9" s="1"/>
  <c r="N440" i="4"/>
  <c r="AT125" i="9" s="1"/>
  <c r="M440" i="4"/>
  <c r="AS125" i="9" s="1"/>
  <c r="J440" i="4"/>
  <c r="AP125" i="9" s="1"/>
  <c r="I440" i="4"/>
  <c r="AO125" i="9" s="1"/>
  <c r="B440" i="4" a="1"/>
  <c r="B440" i="4"/>
  <c r="T439" i="4"/>
  <c r="S439" i="4"/>
  <c r="R439" i="4"/>
  <c r="Q439" i="4"/>
  <c r="P439" i="4"/>
  <c r="O439" i="4"/>
  <c r="N439" i="4"/>
  <c r="N435" i="4" s="1"/>
  <c r="M439" i="4"/>
  <c r="L439" i="4"/>
  <c r="K439" i="4"/>
  <c r="J439" i="4"/>
  <c r="I439" i="4"/>
  <c r="U439" i="4" s="1"/>
  <c r="V439" i="4" s="1"/>
  <c r="H439" i="4"/>
  <c r="B439" i="4" a="1"/>
  <c r="B439" i="4"/>
  <c r="T438" i="4"/>
  <c r="S438" i="4"/>
  <c r="S435" i="4" s="1"/>
  <c r="AY124" i="9" s="1"/>
  <c r="R438" i="4"/>
  <c r="Q438" i="4"/>
  <c r="P438" i="4"/>
  <c r="O438" i="4"/>
  <c r="O435" i="4" s="1"/>
  <c r="AU124" i="9" s="1"/>
  <c r="N438" i="4"/>
  <c r="M438" i="4"/>
  <c r="L438" i="4"/>
  <c r="K438" i="4"/>
  <c r="K435" i="4" s="1"/>
  <c r="AQ124" i="9" s="1"/>
  <c r="J438" i="4"/>
  <c r="I438" i="4"/>
  <c r="H438" i="4"/>
  <c r="B438" i="4" a="1"/>
  <c r="B438" i="4" s="1"/>
  <c r="T437" i="4"/>
  <c r="S437" i="4"/>
  <c r="R437" i="4"/>
  <c r="Q437" i="4"/>
  <c r="P437" i="4"/>
  <c r="O437" i="4"/>
  <c r="N437" i="4"/>
  <c r="M437" i="4"/>
  <c r="L437" i="4"/>
  <c r="K437" i="4"/>
  <c r="J437" i="4"/>
  <c r="I437" i="4"/>
  <c r="U437" i="4" s="1"/>
  <c r="H437" i="4"/>
  <c r="B437" i="4" a="1"/>
  <c r="B437" i="4" s="1"/>
  <c r="T436" i="4"/>
  <c r="T435" i="4" s="1"/>
  <c r="S436" i="4"/>
  <c r="R436" i="4"/>
  <c r="Q436" i="4"/>
  <c r="Q435" i="4" s="1"/>
  <c r="P436" i="4"/>
  <c r="P435" i="4" s="1"/>
  <c r="O436" i="4"/>
  <c r="N436" i="4"/>
  <c r="M436" i="4"/>
  <c r="M435" i="4" s="1"/>
  <c r="L436" i="4"/>
  <c r="L435" i="4" s="1"/>
  <c r="K436" i="4"/>
  <c r="J436" i="4"/>
  <c r="I436" i="4"/>
  <c r="I435" i="4" s="1"/>
  <c r="H436" i="4"/>
  <c r="H435" i="4" s="1"/>
  <c r="B436" i="4" a="1"/>
  <c r="B436" i="4"/>
  <c r="R435" i="4"/>
  <c r="J435" i="4"/>
  <c r="B435" i="4" a="1"/>
  <c r="B435" i="4"/>
  <c r="K434" i="4"/>
  <c r="B434" i="4" a="1"/>
  <c r="B434" i="4" s="1"/>
  <c r="T433" i="4"/>
  <c r="T432" i="4" s="1"/>
  <c r="AZ123" i="9" s="1"/>
  <c r="S433" i="4"/>
  <c r="S432" i="4" s="1"/>
  <c r="AY123" i="9" s="1"/>
  <c r="R433" i="4"/>
  <c r="Q433" i="4"/>
  <c r="P433" i="4"/>
  <c r="P432" i="4" s="1"/>
  <c r="AV123" i="9" s="1"/>
  <c r="O433" i="4"/>
  <c r="O432" i="4" s="1"/>
  <c r="AU123" i="9" s="1"/>
  <c r="N433" i="4"/>
  <c r="M433" i="4"/>
  <c r="M432" i="4" s="1"/>
  <c r="AS123" i="9" s="1"/>
  <c r="L433" i="4"/>
  <c r="L432" i="4" s="1"/>
  <c r="AR123" i="9" s="1"/>
  <c r="K433" i="4"/>
  <c r="K432" i="4" s="1"/>
  <c r="AQ123" i="9" s="1"/>
  <c r="J433" i="4"/>
  <c r="I433" i="4"/>
  <c r="U433" i="4" s="1"/>
  <c r="H433" i="4"/>
  <c r="B433" i="4" a="1"/>
  <c r="B433" i="4" s="1"/>
  <c r="R432" i="4"/>
  <c r="AX123" i="9" s="1"/>
  <c r="Q432" i="4"/>
  <c r="AW123" i="9" s="1"/>
  <c r="N432" i="4"/>
  <c r="AT123" i="9" s="1"/>
  <c r="J432" i="4"/>
  <c r="AP123" i="9" s="1"/>
  <c r="I432" i="4"/>
  <c r="AO123" i="9" s="1"/>
  <c r="B432" i="4" a="1"/>
  <c r="B432" i="4"/>
  <c r="T431" i="4"/>
  <c r="T430" i="4" s="1"/>
  <c r="AZ122" i="9" s="1"/>
  <c r="S431" i="4"/>
  <c r="S430" i="4" s="1"/>
  <c r="AY122" i="9" s="1"/>
  <c r="R431" i="4"/>
  <c r="R430" i="4" s="1"/>
  <c r="AX122" i="9" s="1"/>
  <c r="Q431" i="4"/>
  <c r="Q430" i="4" s="1"/>
  <c r="AW122" i="9" s="1"/>
  <c r="P431" i="4"/>
  <c r="O431" i="4"/>
  <c r="O430" i="4" s="1"/>
  <c r="AU122" i="9" s="1"/>
  <c r="N431" i="4"/>
  <c r="N430" i="4" s="1"/>
  <c r="AT122" i="9" s="1"/>
  <c r="M431" i="4"/>
  <c r="M430" i="4" s="1"/>
  <c r="AS122" i="9" s="1"/>
  <c r="L431" i="4"/>
  <c r="L430" i="4" s="1"/>
  <c r="AR122" i="9" s="1"/>
  <c r="K431" i="4"/>
  <c r="K430" i="4" s="1"/>
  <c r="AQ122" i="9" s="1"/>
  <c r="J431" i="4"/>
  <c r="J430" i="4" s="1"/>
  <c r="AP122" i="9" s="1"/>
  <c r="I431" i="4"/>
  <c r="H431" i="4"/>
  <c r="B431" i="4" a="1"/>
  <c r="B431" i="4"/>
  <c r="P430" i="4"/>
  <c r="AV122" i="9" s="1"/>
  <c r="H430" i="4"/>
  <c r="B430" i="4" a="1"/>
  <c r="B430" i="4" s="1"/>
  <c r="T429" i="4"/>
  <c r="T428" i="4" s="1"/>
  <c r="AZ121" i="9" s="1"/>
  <c r="S429" i="4"/>
  <c r="S428" i="4" s="1"/>
  <c r="AY121" i="9" s="1"/>
  <c r="R429" i="4"/>
  <c r="Q429" i="4"/>
  <c r="P429" i="4"/>
  <c r="P428" i="4" s="1"/>
  <c r="AV121" i="9" s="1"/>
  <c r="O429" i="4"/>
  <c r="O428" i="4" s="1"/>
  <c r="AU121" i="9" s="1"/>
  <c r="N429" i="4"/>
  <c r="N428" i="4" s="1"/>
  <c r="AT121" i="9" s="1"/>
  <c r="M429" i="4"/>
  <c r="M428" i="4" s="1"/>
  <c r="AS121" i="9" s="1"/>
  <c r="L429" i="4"/>
  <c r="L428" i="4" s="1"/>
  <c r="AR121" i="9" s="1"/>
  <c r="K429" i="4"/>
  <c r="K428" i="4" s="1"/>
  <c r="AQ121" i="9" s="1"/>
  <c r="J429" i="4"/>
  <c r="I429" i="4"/>
  <c r="H429" i="4"/>
  <c r="B429" i="4" a="1"/>
  <c r="B429" i="4" s="1"/>
  <c r="R428" i="4"/>
  <c r="AX121" i="9" s="1"/>
  <c r="Q428" i="4"/>
  <c r="AW121" i="9" s="1"/>
  <c r="J428" i="4"/>
  <c r="AP121" i="9" s="1"/>
  <c r="I428" i="4"/>
  <c r="AO121" i="9" s="1"/>
  <c r="B428" i="4" a="1"/>
  <c r="B428" i="4"/>
  <c r="T427" i="4"/>
  <c r="S427" i="4"/>
  <c r="R427" i="4"/>
  <c r="Q427" i="4"/>
  <c r="P427" i="4"/>
  <c r="O427" i="4"/>
  <c r="N427" i="4"/>
  <c r="M427" i="4"/>
  <c r="L427" i="4"/>
  <c r="K427" i="4"/>
  <c r="J427" i="4"/>
  <c r="I427" i="4"/>
  <c r="H427" i="4"/>
  <c r="B427" i="4" a="1"/>
  <c r="B427" i="4"/>
  <c r="T426" i="4"/>
  <c r="S426" i="4"/>
  <c r="R426" i="4"/>
  <c r="Q426" i="4"/>
  <c r="P426" i="4"/>
  <c r="O426" i="4"/>
  <c r="N426" i="4"/>
  <c r="M426" i="4"/>
  <c r="L426" i="4"/>
  <c r="K426" i="4"/>
  <c r="J426" i="4"/>
  <c r="I426" i="4"/>
  <c r="H426" i="4"/>
  <c r="B426" i="4" a="1"/>
  <c r="B426" i="4" s="1"/>
  <c r="T425" i="4"/>
  <c r="S425" i="4"/>
  <c r="R425" i="4"/>
  <c r="Q425" i="4"/>
  <c r="P425" i="4"/>
  <c r="O425" i="4"/>
  <c r="N425" i="4"/>
  <c r="M425" i="4"/>
  <c r="L425" i="4"/>
  <c r="K425" i="4"/>
  <c r="J425" i="4"/>
  <c r="I425" i="4"/>
  <c r="U425" i="4" s="1"/>
  <c r="H425" i="4"/>
  <c r="B425" i="4" a="1"/>
  <c r="B425" i="4" s="1"/>
  <c r="T424" i="4"/>
  <c r="T423" i="4" s="1"/>
  <c r="S424" i="4"/>
  <c r="R424" i="4"/>
  <c r="R423" i="4" s="1"/>
  <c r="Q424" i="4"/>
  <c r="P424" i="4"/>
  <c r="P423" i="4" s="1"/>
  <c r="O424" i="4"/>
  <c r="N424" i="4"/>
  <c r="M424" i="4"/>
  <c r="L424" i="4"/>
  <c r="L423" i="4" s="1"/>
  <c r="K424" i="4"/>
  <c r="J424" i="4"/>
  <c r="J423" i="4" s="1"/>
  <c r="I424" i="4"/>
  <c r="H424" i="4"/>
  <c r="H423" i="4" s="1"/>
  <c r="B424" i="4" a="1"/>
  <c r="B424" i="4"/>
  <c r="B423" i="4" a="1"/>
  <c r="B423" i="4"/>
  <c r="B422" i="4" a="1"/>
  <c r="B422" i="4" s="1"/>
  <c r="T421" i="4"/>
  <c r="T420" i="4" s="1"/>
  <c r="AZ119" i="9" s="1"/>
  <c r="S421" i="4"/>
  <c r="S420" i="4" s="1"/>
  <c r="AY119" i="9" s="1"/>
  <c r="R421" i="4"/>
  <c r="Q421" i="4"/>
  <c r="P421" i="4"/>
  <c r="P420" i="4" s="1"/>
  <c r="AV119" i="9" s="1"/>
  <c r="O421" i="4"/>
  <c r="O420" i="4" s="1"/>
  <c r="AU119" i="9" s="1"/>
  <c r="N421" i="4"/>
  <c r="M421" i="4"/>
  <c r="L421" i="4"/>
  <c r="L420" i="4" s="1"/>
  <c r="AR119" i="9" s="1"/>
  <c r="K421" i="4"/>
  <c r="K420" i="4" s="1"/>
  <c r="AQ119" i="9" s="1"/>
  <c r="J421" i="4"/>
  <c r="I421" i="4"/>
  <c r="H421" i="4"/>
  <c r="B421" i="4" a="1"/>
  <c r="B421" i="4" s="1"/>
  <c r="R420" i="4"/>
  <c r="AX119" i="9" s="1"/>
  <c r="Q420" i="4"/>
  <c r="AW119" i="9" s="1"/>
  <c r="N420" i="4"/>
  <c r="AT119" i="9" s="1"/>
  <c r="M420" i="4"/>
  <c r="AS119" i="9" s="1"/>
  <c r="J420" i="4"/>
  <c r="AP119" i="9" s="1"/>
  <c r="I420" i="4"/>
  <c r="AO119" i="9" s="1"/>
  <c r="B420" i="4" a="1"/>
  <c r="B420" i="4"/>
  <c r="T419" i="4"/>
  <c r="S419" i="4"/>
  <c r="R419" i="4"/>
  <c r="R418" i="4" s="1"/>
  <c r="AX118" i="9" s="1"/>
  <c r="Q419" i="4"/>
  <c r="Q418" i="4" s="1"/>
  <c r="AW118" i="9" s="1"/>
  <c r="P419" i="4"/>
  <c r="P418" i="4" s="1"/>
  <c r="AV118" i="9" s="1"/>
  <c r="O419" i="4"/>
  <c r="N419" i="4"/>
  <c r="N418" i="4" s="1"/>
  <c r="AT118" i="9" s="1"/>
  <c r="M419" i="4"/>
  <c r="M418" i="4" s="1"/>
  <c r="AS118" i="9" s="1"/>
  <c r="L419" i="4"/>
  <c r="K419" i="4"/>
  <c r="J419" i="4"/>
  <c r="J418" i="4" s="1"/>
  <c r="AP118" i="9" s="1"/>
  <c r="I419" i="4"/>
  <c r="U419" i="4" s="1"/>
  <c r="V419" i="4" s="1"/>
  <c r="H419" i="4"/>
  <c r="B419" i="4" a="1"/>
  <c r="B419" i="4"/>
  <c r="T418" i="4"/>
  <c r="AZ118" i="9" s="1"/>
  <c r="S418" i="4"/>
  <c r="AY118" i="9" s="1"/>
  <c r="O418" i="4"/>
  <c r="AU118" i="9" s="1"/>
  <c r="L418" i="4"/>
  <c r="AR118" i="9" s="1"/>
  <c r="K418" i="4"/>
  <c r="AQ118" i="9" s="1"/>
  <c r="H418" i="4"/>
  <c r="B418" i="4" a="1"/>
  <c r="B418" i="4" s="1"/>
  <c r="T417" i="4"/>
  <c r="T416" i="4" s="1"/>
  <c r="AZ117" i="9" s="1"/>
  <c r="S417" i="4"/>
  <c r="S416" i="4" s="1"/>
  <c r="AY117" i="9" s="1"/>
  <c r="R417" i="4"/>
  <c r="Q417" i="4"/>
  <c r="P417" i="4"/>
  <c r="P416" i="4" s="1"/>
  <c r="AV117" i="9" s="1"/>
  <c r="O417" i="4"/>
  <c r="O416" i="4" s="1"/>
  <c r="AU117" i="9" s="1"/>
  <c r="N417" i="4"/>
  <c r="M417" i="4"/>
  <c r="L417" i="4"/>
  <c r="L416" i="4" s="1"/>
  <c r="AR117" i="9" s="1"/>
  <c r="K417" i="4"/>
  <c r="K416" i="4" s="1"/>
  <c r="AQ117" i="9" s="1"/>
  <c r="J417" i="4"/>
  <c r="I417" i="4"/>
  <c r="H417" i="4"/>
  <c r="B417" i="4" a="1"/>
  <c r="B417" i="4" s="1"/>
  <c r="R416" i="4"/>
  <c r="AX117" i="9" s="1"/>
  <c r="Q416" i="4"/>
  <c r="AW117" i="9" s="1"/>
  <c r="N416" i="4"/>
  <c r="AT117" i="9" s="1"/>
  <c r="M416" i="4"/>
  <c r="AS117" i="9" s="1"/>
  <c r="J416" i="4"/>
  <c r="AP117" i="9" s="1"/>
  <c r="I416" i="4"/>
  <c r="AO117" i="9" s="1"/>
  <c r="B416" i="4" a="1"/>
  <c r="B416" i="4"/>
  <c r="T415" i="4"/>
  <c r="S415" i="4"/>
  <c r="R415" i="4"/>
  <c r="Q415" i="4"/>
  <c r="P415" i="4"/>
  <c r="O415" i="4"/>
  <c r="N415" i="4"/>
  <c r="M415" i="4"/>
  <c r="L415" i="4"/>
  <c r="K415" i="4"/>
  <c r="J415" i="4"/>
  <c r="I415" i="4"/>
  <c r="H415" i="4"/>
  <c r="B415" i="4" a="1"/>
  <c r="B415" i="4"/>
  <c r="T414" i="4"/>
  <c r="S414" i="4"/>
  <c r="R414" i="4"/>
  <c r="Q414" i="4"/>
  <c r="P414" i="4"/>
  <c r="O414" i="4"/>
  <c r="N414" i="4"/>
  <c r="M414" i="4"/>
  <c r="L414" i="4"/>
  <c r="K414" i="4"/>
  <c r="J414" i="4"/>
  <c r="I414" i="4"/>
  <c r="H414" i="4"/>
  <c r="B414" i="4" a="1"/>
  <c r="B414" i="4" s="1"/>
  <c r="T413" i="4"/>
  <c r="S413" i="4"/>
  <c r="R413" i="4"/>
  <c r="Q413" i="4"/>
  <c r="P413" i="4"/>
  <c r="O413" i="4"/>
  <c r="N413" i="4"/>
  <c r="M413" i="4"/>
  <c r="L413" i="4"/>
  <c r="K413" i="4"/>
  <c r="J413" i="4"/>
  <c r="I413" i="4"/>
  <c r="H413" i="4"/>
  <c r="B413" i="4" a="1"/>
  <c r="B413" i="4" s="1"/>
  <c r="T412" i="4"/>
  <c r="T411" i="4" s="1"/>
  <c r="S412" i="4"/>
  <c r="R412" i="4"/>
  <c r="Q412" i="4"/>
  <c r="Q411" i="4" s="1"/>
  <c r="P412" i="4"/>
  <c r="P411" i="4" s="1"/>
  <c r="O412" i="4"/>
  <c r="N412" i="4"/>
  <c r="M412" i="4"/>
  <c r="M411" i="4" s="1"/>
  <c r="L412" i="4"/>
  <c r="L411" i="4" s="1"/>
  <c r="K412" i="4"/>
  <c r="J412" i="4"/>
  <c r="J411" i="4" s="1"/>
  <c r="I412" i="4"/>
  <c r="I411" i="4" s="1"/>
  <c r="H412" i="4"/>
  <c r="H411" i="4" s="1"/>
  <c r="B412" i="4" a="1"/>
  <c r="B412" i="4"/>
  <c r="R411" i="4"/>
  <c r="N411" i="4"/>
  <c r="B411" i="4" a="1"/>
  <c r="B411" i="4"/>
  <c r="B410" i="4" a="1"/>
  <c r="B410" i="4" s="1"/>
  <c r="T409" i="4"/>
  <c r="S409" i="4"/>
  <c r="R409" i="4"/>
  <c r="Q409" i="4"/>
  <c r="P409" i="4"/>
  <c r="O409" i="4"/>
  <c r="N409" i="4"/>
  <c r="N407" i="4" s="1"/>
  <c r="AT115" i="9" s="1"/>
  <c r="M409" i="4"/>
  <c r="L409" i="4"/>
  <c r="K409" i="4"/>
  <c r="J409" i="4"/>
  <c r="I409" i="4"/>
  <c r="H409" i="4"/>
  <c r="B409" i="4" a="1"/>
  <c r="B409" i="4" s="1"/>
  <c r="T408" i="4"/>
  <c r="T407" i="4" s="1"/>
  <c r="AZ115" i="9" s="1"/>
  <c r="S408" i="4"/>
  <c r="R408" i="4"/>
  <c r="Q408" i="4"/>
  <c r="Q407" i="4" s="1"/>
  <c r="AW115" i="9" s="1"/>
  <c r="P408" i="4"/>
  <c r="P407" i="4" s="1"/>
  <c r="AV115" i="9" s="1"/>
  <c r="O408" i="4"/>
  <c r="N408" i="4"/>
  <c r="M408" i="4"/>
  <c r="M407" i="4" s="1"/>
  <c r="AS115" i="9" s="1"/>
  <c r="L408" i="4"/>
  <c r="L407" i="4" s="1"/>
  <c r="AR115" i="9" s="1"/>
  <c r="K408" i="4"/>
  <c r="K407" i="4" s="1"/>
  <c r="AQ115" i="9" s="1"/>
  <c r="J408" i="4"/>
  <c r="I408" i="4"/>
  <c r="I407" i="4" s="1"/>
  <c r="I404" i="4" s="1"/>
  <c r="H408" i="4"/>
  <c r="H407" i="4" s="1"/>
  <c r="B408" i="4" a="1"/>
  <c r="B408" i="4"/>
  <c r="S407" i="4"/>
  <c r="AY115" i="9" s="1"/>
  <c r="R407" i="4"/>
  <c r="AX115" i="9" s="1"/>
  <c r="O407" i="4"/>
  <c r="AU115" i="9" s="1"/>
  <c r="J407" i="4"/>
  <c r="AP115" i="9" s="1"/>
  <c r="B407" i="4" a="1"/>
  <c r="B407" i="4"/>
  <c r="T406" i="4"/>
  <c r="S406" i="4"/>
  <c r="S405" i="4" s="1"/>
  <c r="R406" i="4"/>
  <c r="R405" i="4" s="1"/>
  <c r="Q406" i="4"/>
  <c r="P406" i="4"/>
  <c r="O406" i="4"/>
  <c r="O405" i="4" s="1"/>
  <c r="N406" i="4"/>
  <c r="N405" i="4" s="1"/>
  <c r="M406" i="4"/>
  <c r="L406" i="4"/>
  <c r="K406" i="4"/>
  <c r="K405" i="4" s="1"/>
  <c r="J406" i="4"/>
  <c r="J405" i="4" s="1"/>
  <c r="I406" i="4"/>
  <c r="H406" i="4"/>
  <c r="B406" i="4" a="1"/>
  <c r="B406" i="4" s="1"/>
  <c r="T405" i="4"/>
  <c r="Q405" i="4"/>
  <c r="AW114" i="9" s="1"/>
  <c r="P405" i="4"/>
  <c r="M405" i="4"/>
  <c r="AS114" i="9" s="1"/>
  <c r="L405" i="4"/>
  <c r="I405" i="4"/>
  <c r="AO114" i="9" s="1"/>
  <c r="H405" i="4"/>
  <c r="B405" i="4" a="1"/>
  <c r="B405" i="4" s="1"/>
  <c r="Q404" i="4"/>
  <c r="B404" i="4" a="1"/>
  <c r="B404" i="4"/>
  <c r="T403" i="4"/>
  <c r="S403" i="4"/>
  <c r="R403" i="4"/>
  <c r="R402" i="4" s="1"/>
  <c r="AX113" i="9" s="1"/>
  <c r="Q403" i="4"/>
  <c r="Q402" i="4" s="1"/>
  <c r="AW113" i="9" s="1"/>
  <c r="P403" i="4"/>
  <c r="P402" i="4" s="1"/>
  <c r="AV113" i="9" s="1"/>
  <c r="O403" i="4"/>
  <c r="N403" i="4"/>
  <c r="N402" i="4" s="1"/>
  <c r="AT113" i="9" s="1"/>
  <c r="M403" i="4"/>
  <c r="M402" i="4" s="1"/>
  <c r="AS113" i="9" s="1"/>
  <c r="L403" i="4"/>
  <c r="K403" i="4"/>
  <c r="J403" i="4"/>
  <c r="J402" i="4" s="1"/>
  <c r="AP113" i="9" s="1"/>
  <c r="I403" i="4"/>
  <c r="U403" i="4" s="1"/>
  <c r="V403" i="4" s="1"/>
  <c r="H403" i="4"/>
  <c r="B403" i="4" a="1"/>
  <c r="B403" i="4"/>
  <c r="T402" i="4"/>
  <c r="AZ113" i="9" s="1"/>
  <c r="S402" i="4"/>
  <c r="AY113" i="9" s="1"/>
  <c r="O402" i="4"/>
  <c r="AU113" i="9" s="1"/>
  <c r="L402" i="4"/>
  <c r="AR113" i="9" s="1"/>
  <c r="K402" i="4"/>
  <c r="AQ113" i="9" s="1"/>
  <c r="H402" i="4"/>
  <c r="B402" i="4" a="1"/>
  <c r="B402" i="4" s="1"/>
  <c r="T401" i="4"/>
  <c r="T400" i="4" s="1"/>
  <c r="AZ112" i="9" s="1"/>
  <c r="S401" i="4"/>
  <c r="S400" i="4" s="1"/>
  <c r="AY112" i="9" s="1"/>
  <c r="R401" i="4"/>
  <c r="Q401" i="4"/>
  <c r="P401" i="4"/>
  <c r="P400" i="4" s="1"/>
  <c r="AV112" i="9" s="1"/>
  <c r="O401" i="4"/>
  <c r="O400" i="4" s="1"/>
  <c r="AU112" i="9" s="1"/>
  <c r="N401" i="4"/>
  <c r="M401" i="4"/>
  <c r="L401" i="4"/>
  <c r="L400" i="4" s="1"/>
  <c r="AR112" i="9" s="1"/>
  <c r="K401" i="4"/>
  <c r="K400" i="4" s="1"/>
  <c r="AQ112" i="9" s="1"/>
  <c r="J401" i="4"/>
  <c r="I401" i="4"/>
  <c r="H401" i="4"/>
  <c r="B401" i="4" a="1"/>
  <c r="B401" i="4" s="1"/>
  <c r="R400" i="4"/>
  <c r="AX112" i="9" s="1"/>
  <c r="Q400" i="4"/>
  <c r="AW112" i="9" s="1"/>
  <c r="N400" i="4"/>
  <c r="AT112" i="9" s="1"/>
  <c r="M400" i="4"/>
  <c r="AS112" i="9" s="1"/>
  <c r="J400" i="4"/>
  <c r="AP112" i="9" s="1"/>
  <c r="I400" i="4"/>
  <c r="AO112" i="9" s="1"/>
  <c r="B400" i="4" a="1"/>
  <c r="B400" i="4"/>
  <c r="T399" i="4"/>
  <c r="S399" i="4"/>
  <c r="S398" i="4" s="1"/>
  <c r="AY111" i="9" s="1"/>
  <c r="R399" i="4"/>
  <c r="R398" i="4" s="1"/>
  <c r="AX111" i="9" s="1"/>
  <c r="Q399" i="4"/>
  <c r="Q398" i="4" s="1"/>
  <c r="AW111" i="9" s="1"/>
  <c r="P399" i="4"/>
  <c r="O399" i="4"/>
  <c r="N399" i="4"/>
  <c r="N398" i="4" s="1"/>
  <c r="AT111" i="9" s="1"/>
  <c r="M399" i="4"/>
  <c r="M398" i="4" s="1"/>
  <c r="AS111" i="9" s="1"/>
  <c r="L399" i="4"/>
  <c r="K399" i="4"/>
  <c r="K398" i="4" s="1"/>
  <c r="AQ111" i="9" s="1"/>
  <c r="J399" i="4"/>
  <c r="J398" i="4" s="1"/>
  <c r="AP111" i="9" s="1"/>
  <c r="I399" i="4"/>
  <c r="H399" i="4"/>
  <c r="B399" i="4" a="1"/>
  <c r="B399" i="4"/>
  <c r="T398" i="4"/>
  <c r="AZ111" i="9" s="1"/>
  <c r="P398" i="4"/>
  <c r="AV111" i="9" s="1"/>
  <c r="O398" i="4"/>
  <c r="AU111" i="9" s="1"/>
  <c r="L398" i="4"/>
  <c r="AR111" i="9" s="1"/>
  <c r="H398" i="4"/>
  <c r="B398" i="4" a="1"/>
  <c r="B398" i="4" s="1"/>
  <c r="T397" i="4"/>
  <c r="T396" i="4" s="1"/>
  <c r="AZ110" i="9" s="1"/>
  <c r="S397" i="4"/>
  <c r="S396" i="4" s="1"/>
  <c r="AY110" i="9" s="1"/>
  <c r="R397" i="4"/>
  <c r="Q397" i="4"/>
  <c r="P397" i="4"/>
  <c r="P396" i="4" s="1"/>
  <c r="AV110" i="9" s="1"/>
  <c r="O397" i="4"/>
  <c r="O396" i="4" s="1"/>
  <c r="AU110" i="9" s="1"/>
  <c r="N397" i="4"/>
  <c r="M397" i="4"/>
  <c r="M396" i="4" s="1"/>
  <c r="AS110" i="9" s="1"/>
  <c r="L397" i="4"/>
  <c r="L396" i="4" s="1"/>
  <c r="AR110" i="9" s="1"/>
  <c r="K397" i="4"/>
  <c r="K396" i="4" s="1"/>
  <c r="AQ110" i="9" s="1"/>
  <c r="J397" i="4"/>
  <c r="I397" i="4"/>
  <c r="H397" i="4"/>
  <c r="B397" i="4" a="1"/>
  <c r="B397" i="4" s="1"/>
  <c r="R396" i="4"/>
  <c r="AX110" i="9" s="1"/>
  <c r="Q396" i="4"/>
  <c r="AW110" i="9" s="1"/>
  <c r="N396" i="4"/>
  <c r="AT110" i="9" s="1"/>
  <c r="J396" i="4"/>
  <c r="AP110" i="9" s="1"/>
  <c r="I396" i="4"/>
  <c r="AO110" i="9" s="1"/>
  <c r="B396" i="4" a="1"/>
  <c r="B396" i="4"/>
  <c r="T395" i="4"/>
  <c r="T394" i="4" s="1"/>
  <c r="AZ109" i="9" s="1"/>
  <c r="S395" i="4"/>
  <c r="S394" i="4" s="1"/>
  <c r="AY109" i="9" s="1"/>
  <c r="R395" i="4"/>
  <c r="R394" i="4" s="1"/>
  <c r="AX109" i="9" s="1"/>
  <c r="Q395" i="4"/>
  <c r="Q394" i="4" s="1"/>
  <c r="AW109" i="9" s="1"/>
  <c r="P395" i="4"/>
  <c r="O395" i="4"/>
  <c r="O394" i="4" s="1"/>
  <c r="AU109" i="9" s="1"/>
  <c r="N395" i="4"/>
  <c r="N394" i="4" s="1"/>
  <c r="AT109" i="9" s="1"/>
  <c r="M395" i="4"/>
  <c r="M394" i="4" s="1"/>
  <c r="AS109" i="9" s="1"/>
  <c r="L395" i="4"/>
  <c r="L394" i="4" s="1"/>
  <c r="AR109" i="9" s="1"/>
  <c r="K395" i="4"/>
  <c r="K394" i="4" s="1"/>
  <c r="AQ109" i="9" s="1"/>
  <c r="J395" i="4"/>
  <c r="J394" i="4" s="1"/>
  <c r="AP109" i="9" s="1"/>
  <c r="I395" i="4"/>
  <c r="H395" i="4"/>
  <c r="B395" i="4" a="1"/>
  <c r="B395" i="4"/>
  <c r="P394" i="4"/>
  <c r="AV109" i="9" s="1"/>
  <c r="H394" i="4"/>
  <c r="B394" i="4" a="1"/>
  <c r="B394" i="4" s="1"/>
  <c r="T393" i="4"/>
  <c r="S393" i="4"/>
  <c r="R393" i="4"/>
  <c r="Q393" i="4"/>
  <c r="P393" i="4"/>
  <c r="O393" i="4"/>
  <c r="N393" i="4"/>
  <c r="M393" i="4"/>
  <c r="L393" i="4"/>
  <c r="K393" i="4"/>
  <c r="J393" i="4"/>
  <c r="I393" i="4"/>
  <c r="H393" i="4"/>
  <c r="B393" i="4" a="1"/>
  <c r="B393" i="4" s="1"/>
  <c r="T392" i="4"/>
  <c r="S392" i="4"/>
  <c r="R392" i="4"/>
  <c r="Q392" i="4"/>
  <c r="P392" i="4"/>
  <c r="P389" i="4" s="1"/>
  <c r="O392" i="4"/>
  <c r="N392" i="4"/>
  <c r="M392" i="4"/>
  <c r="L392" i="4"/>
  <c r="K392" i="4"/>
  <c r="J392" i="4"/>
  <c r="I392" i="4"/>
  <c r="H392" i="4"/>
  <c r="B392" i="4" a="1"/>
  <c r="B392" i="4"/>
  <c r="T391" i="4"/>
  <c r="S391" i="4"/>
  <c r="R391" i="4"/>
  <c r="Q391" i="4"/>
  <c r="P391" i="4"/>
  <c r="O391" i="4"/>
  <c r="N391" i="4"/>
  <c r="M391" i="4"/>
  <c r="L391" i="4"/>
  <c r="L389" i="4" s="1"/>
  <c r="K391" i="4"/>
  <c r="J391" i="4"/>
  <c r="I391" i="4"/>
  <c r="H391" i="4"/>
  <c r="B391" i="4" a="1"/>
  <c r="B391" i="4"/>
  <c r="T390" i="4"/>
  <c r="S390" i="4"/>
  <c r="R390" i="4"/>
  <c r="Q390" i="4"/>
  <c r="P390" i="4"/>
  <c r="O390" i="4"/>
  <c r="N390" i="4"/>
  <c r="M390" i="4"/>
  <c r="L390" i="4"/>
  <c r="K390" i="4"/>
  <c r="J390" i="4"/>
  <c r="I390" i="4"/>
  <c r="H390" i="4"/>
  <c r="B390" i="4" a="1"/>
  <c r="B390" i="4" s="1"/>
  <c r="T389" i="4"/>
  <c r="H389" i="4"/>
  <c r="B389" i="4" a="1"/>
  <c r="B389" i="4" s="1"/>
  <c r="B388" i="4" a="1"/>
  <c r="B388" i="4"/>
  <c r="B387" i="4" a="1"/>
  <c r="B387" i="4"/>
  <c r="T386" i="4"/>
  <c r="S386" i="4"/>
  <c r="S385" i="4" s="1"/>
  <c r="AY107" i="9" s="1"/>
  <c r="R386" i="4"/>
  <c r="R385" i="4" s="1"/>
  <c r="AX107" i="9" s="1"/>
  <c r="Q386" i="4"/>
  <c r="P386" i="4"/>
  <c r="O386" i="4"/>
  <c r="O385" i="4" s="1"/>
  <c r="AU107" i="9" s="1"/>
  <c r="N386" i="4"/>
  <c r="N385" i="4" s="1"/>
  <c r="AT107" i="9" s="1"/>
  <c r="M386" i="4"/>
  <c r="M385" i="4" s="1"/>
  <c r="AS107" i="9" s="1"/>
  <c r="L386" i="4"/>
  <c r="K386" i="4"/>
  <c r="K385" i="4" s="1"/>
  <c r="AQ107" i="9" s="1"/>
  <c r="J386" i="4"/>
  <c r="J385" i="4" s="1"/>
  <c r="AP107" i="9" s="1"/>
  <c r="I386" i="4"/>
  <c r="H386" i="4"/>
  <c r="B386" i="4" a="1"/>
  <c r="B386" i="4" s="1"/>
  <c r="T385" i="4"/>
  <c r="AZ107" i="9" s="1"/>
  <c r="Q385" i="4"/>
  <c r="AW107" i="9" s="1"/>
  <c r="P385" i="4"/>
  <c r="AV107" i="9" s="1"/>
  <c r="L385" i="4"/>
  <c r="AR107" i="9" s="1"/>
  <c r="I385" i="4"/>
  <c r="AO107" i="9" s="1"/>
  <c r="H385" i="4"/>
  <c r="B385" i="4" a="1"/>
  <c r="B385" i="4" s="1"/>
  <c r="S384" i="4"/>
  <c r="S383" i="4" s="1"/>
  <c r="AY106" i="9" s="1"/>
  <c r="R384" i="4"/>
  <c r="R383" i="4" s="1"/>
  <c r="AX106" i="9" s="1"/>
  <c r="Q384" i="4"/>
  <c r="Q383" i="4" s="1"/>
  <c r="AW106" i="9" s="1"/>
  <c r="P384" i="4"/>
  <c r="P383" i="4" s="1"/>
  <c r="AV106" i="9" s="1"/>
  <c r="O384" i="4"/>
  <c r="N384" i="4"/>
  <c r="M384" i="4"/>
  <c r="M383" i="4" s="1"/>
  <c r="AS106" i="9" s="1"/>
  <c r="L384" i="4"/>
  <c r="L383" i="4" s="1"/>
  <c r="AR106" i="9" s="1"/>
  <c r="K384" i="4"/>
  <c r="K383" i="4" s="1"/>
  <c r="AQ106" i="9" s="1"/>
  <c r="J384" i="4"/>
  <c r="J383" i="4" s="1"/>
  <c r="AP106" i="9" s="1"/>
  <c r="I384" i="4"/>
  <c r="I383" i="4" s="1"/>
  <c r="H384" i="4"/>
  <c r="H383" i="4" s="1"/>
  <c r="B384" i="4" a="1"/>
  <c r="B384" i="4"/>
  <c r="O383" i="4"/>
  <c r="AU106" i="9" s="1"/>
  <c r="N383" i="4"/>
  <c r="AT106" i="9" s="1"/>
  <c r="B383" i="4" a="1"/>
  <c r="B383" i="4"/>
  <c r="T382" i="4"/>
  <c r="S382" i="4"/>
  <c r="S381" i="4" s="1"/>
  <c r="AY105" i="9" s="1"/>
  <c r="R382" i="4"/>
  <c r="R381" i="4" s="1"/>
  <c r="AX105" i="9" s="1"/>
  <c r="Q382" i="4"/>
  <c r="P382" i="4"/>
  <c r="O382" i="4"/>
  <c r="O381" i="4" s="1"/>
  <c r="AU105" i="9" s="1"/>
  <c r="N382" i="4"/>
  <c r="N381" i="4" s="1"/>
  <c r="AT105" i="9" s="1"/>
  <c r="M382" i="4"/>
  <c r="M381" i="4" s="1"/>
  <c r="AS105" i="9" s="1"/>
  <c r="L382" i="4"/>
  <c r="K382" i="4"/>
  <c r="K381" i="4" s="1"/>
  <c r="AQ105" i="9" s="1"/>
  <c r="J382" i="4"/>
  <c r="J381" i="4" s="1"/>
  <c r="AP105" i="9" s="1"/>
  <c r="I382" i="4"/>
  <c r="H382" i="4"/>
  <c r="B382" i="4" a="1"/>
  <c r="B382" i="4" s="1"/>
  <c r="T381" i="4"/>
  <c r="AZ105" i="9" s="1"/>
  <c r="Q381" i="4"/>
  <c r="AW105" i="9" s="1"/>
  <c r="P381" i="4"/>
  <c r="AV105" i="9" s="1"/>
  <c r="L381" i="4"/>
  <c r="AR105" i="9" s="1"/>
  <c r="I381" i="4"/>
  <c r="AO105" i="9" s="1"/>
  <c r="H381" i="4"/>
  <c r="B381" i="4" a="1"/>
  <c r="B381" i="4" s="1"/>
  <c r="T380" i="4"/>
  <c r="S380" i="4"/>
  <c r="R380" i="4"/>
  <c r="Q380" i="4"/>
  <c r="P380" i="4"/>
  <c r="O380" i="4"/>
  <c r="N380" i="4"/>
  <c r="M380" i="4"/>
  <c r="L380" i="4"/>
  <c r="K380" i="4"/>
  <c r="J380" i="4"/>
  <c r="I380" i="4"/>
  <c r="H380" i="4"/>
  <c r="B380" i="4" a="1"/>
  <c r="B380" i="4"/>
  <c r="T379" i="4"/>
  <c r="S379" i="4"/>
  <c r="R379" i="4"/>
  <c r="Q379" i="4"/>
  <c r="P379" i="4"/>
  <c r="O379" i="4"/>
  <c r="N379" i="4"/>
  <c r="M379" i="4"/>
  <c r="L379" i="4"/>
  <c r="K379" i="4"/>
  <c r="J379" i="4"/>
  <c r="I379" i="4"/>
  <c r="H379" i="4"/>
  <c r="B379" i="4" a="1"/>
  <c r="B379" i="4"/>
  <c r="T378" i="4"/>
  <c r="S378" i="4"/>
  <c r="R378" i="4"/>
  <c r="Q378" i="4"/>
  <c r="P378" i="4"/>
  <c r="O378" i="4"/>
  <c r="N378" i="4"/>
  <c r="M378" i="4"/>
  <c r="L378" i="4"/>
  <c r="K378" i="4"/>
  <c r="J378" i="4"/>
  <c r="I378" i="4"/>
  <c r="H378" i="4"/>
  <c r="B378" i="4" a="1"/>
  <c r="B378" i="4" s="1"/>
  <c r="T377" i="4"/>
  <c r="T376" i="4" s="1"/>
  <c r="S377" i="4"/>
  <c r="R377" i="4"/>
  <c r="Q377" i="4"/>
  <c r="Q376" i="4" s="1"/>
  <c r="P377" i="4"/>
  <c r="P376" i="4" s="1"/>
  <c r="O377" i="4"/>
  <c r="N377" i="4"/>
  <c r="M377" i="4"/>
  <c r="L377" i="4"/>
  <c r="L376" i="4" s="1"/>
  <c r="K377" i="4"/>
  <c r="J377" i="4"/>
  <c r="I377" i="4"/>
  <c r="H377" i="4"/>
  <c r="B377" i="4" a="1"/>
  <c r="B377" i="4" s="1"/>
  <c r="B376" i="4" a="1"/>
  <c r="B376" i="4"/>
  <c r="B375" i="4" a="1"/>
  <c r="B375" i="4"/>
  <c r="B374" i="4" a="1"/>
  <c r="B374" i="4" s="1"/>
  <c r="T373" i="4"/>
  <c r="T372" i="4" s="1"/>
  <c r="AZ103" i="9" s="1"/>
  <c r="S373" i="4"/>
  <c r="S372" i="4" s="1"/>
  <c r="AY103" i="9" s="1"/>
  <c r="R373" i="4"/>
  <c r="Q373" i="4"/>
  <c r="P373" i="4"/>
  <c r="P372" i="4" s="1"/>
  <c r="AV103" i="9" s="1"/>
  <c r="O373" i="4"/>
  <c r="O372" i="4" s="1"/>
  <c r="AU103" i="9" s="1"/>
  <c r="N373" i="4"/>
  <c r="M373" i="4"/>
  <c r="M372" i="4" s="1"/>
  <c r="AS103" i="9" s="1"/>
  <c r="L373" i="4"/>
  <c r="L372" i="4" s="1"/>
  <c r="AR103" i="9" s="1"/>
  <c r="K373" i="4"/>
  <c r="K372" i="4" s="1"/>
  <c r="AQ103" i="9" s="1"/>
  <c r="J373" i="4"/>
  <c r="I373" i="4"/>
  <c r="H373" i="4"/>
  <c r="B373" i="4" a="1"/>
  <c r="B373" i="4" s="1"/>
  <c r="R372" i="4"/>
  <c r="AX103" i="9" s="1"/>
  <c r="Q372" i="4"/>
  <c r="AW103" i="9" s="1"/>
  <c r="N372" i="4"/>
  <c r="AT103" i="9" s="1"/>
  <c r="J372" i="4"/>
  <c r="AP103" i="9" s="1"/>
  <c r="I372" i="4"/>
  <c r="AO103" i="9" s="1"/>
  <c r="B372" i="4" a="1"/>
  <c r="B372" i="4"/>
  <c r="T371" i="4"/>
  <c r="S371" i="4"/>
  <c r="S370" i="4" s="1"/>
  <c r="AY102" i="9" s="1"/>
  <c r="R371" i="4"/>
  <c r="R370" i="4" s="1"/>
  <c r="AX102" i="9" s="1"/>
  <c r="Q371" i="4"/>
  <c r="Q370" i="4" s="1"/>
  <c r="AW102" i="9" s="1"/>
  <c r="P371" i="4"/>
  <c r="O371" i="4"/>
  <c r="N371" i="4"/>
  <c r="N370" i="4" s="1"/>
  <c r="AT102" i="9" s="1"/>
  <c r="M371" i="4"/>
  <c r="M370" i="4" s="1"/>
  <c r="AS102" i="9" s="1"/>
  <c r="L371" i="4"/>
  <c r="L370" i="4" s="1"/>
  <c r="AR102" i="9" s="1"/>
  <c r="K371" i="4"/>
  <c r="K370" i="4" s="1"/>
  <c r="AQ102" i="9" s="1"/>
  <c r="J371" i="4"/>
  <c r="J370" i="4" s="1"/>
  <c r="AP102" i="9" s="1"/>
  <c r="I371" i="4"/>
  <c r="H371" i="4"/>
  <c r="B371" i="4" a="1"/>
  <c r="B371" i="4"/>
  <c r="T370" i="4"/>
  <c r="AZ102" i="9" s="1"/>
  <c r="P370" i="4"/>
  <c r="AV102" i="9" s="1"/>
  <c r="O370" i="4"/>
  <c r="AU102" i="9" s="1"/>
  <c r="H370" i="4"/>
  <c r="B370" i="4" a="1"/>
  <c r="B370" i="4" s="1"/>
  <c r="T369" i="4"/>
  <c r="T368" i="4" s="1"/>
  <c r="AZ101" i="9" s="1"/>
  <c r="S369" i="4"/>
  <c r="S368" i="4" s="1"/>
  <c r="AY101" i="9" s="1"/>
  <c r="R369" i="4"/>
  <c r="Q369" i="4"/>
  <c r="P369" i="4"/>
  <c r="P368" i="4" s="1"/>
  <c r="AV101" i="9" s="1"/>
  <c r="O369" i="4"/>
  <c r="O368" i="4" s="1"/>
  <c r="AU101" i="9" s="1"/>
  <c r="N369" i="4"/>
  <c r="N368" i="4" s="1"/>
  <c r="AT101" i="9" s="1"/>
  <c r="M369" i="4"/>
  <c r="M368" i="4" s="1"/>
  <c r="AS101" i="9" s="1"/>
  <c r="L369" i="4"/>
  <c r="L368" i="4" s="1"/>
  <c r="AR101" i="9" s="1"/>
  <c r="K369" i="4"/>
  <c r="K368" i="4" s="1"/>
  <c r="AQ101" i="9" s="1"/>
  <c r="J369" i="4"/>
  <c r="I369" i="4"/>
  <c r="H369" i="4"/>
  <c r="B369" i="4" a="1"/>
  <c r="B369" i="4" s="1"/>
  <c r="R368" i="4"/>
  <c r="AX101" i="9" s="1"/>
  <c r="Q368" i="4"/>
  <c r="AW101" i="9" s="1"/>
  <c r="J368" i="4"/>
  <c r="AP101" i="9" s="1"/>
  <c r="I368" i="4"/>
  <c r="AO101" i="9" s="1"/>
  <c r="B368" i="4" a="1"/>
  <c r="B368" i="4"/>
  <c r="T367" i="4"/>
  <c r="S367" i="4"/>
  <c r="R367" i="4"/>
  <c r="Q367" i="4"/>
  <c r="P367" i="4"/>
  <c r="P365" i="4" s="1"/>
  <c r="O367" i="4"/>
  <c r="N367" i="4"/>
  <c r="M367" i="4"/>
  <c r="L367" i="4"/>
  <c r="K367" i="4"/>
  <c r="J367" i="4"/>
  <c r="I367" i="4"/>
  <c r="H367" i="4"/>
  <c r="B367" i="4" a="1"/>
  <c r="B367" i="4"/>
  <c r="T366" i="4"/>
  <c r="S366" i="4"/>
  <c r="S365" i="4" s="1"/>
  <c r="AY100" i="9" s="1"/>
  <c r="R366" i="4"/>
  <c r="Q366" i="4"/>
  <c r="P366" i="4"/>
  <c r="O366" i="4"/>
  <c r="O365" i="4" s="1"/>
  <c r="AU100" i="9" s="1"/>
  <c r="N366" i="4"/>
  <c r="M366" i="4"/>
  <c r="L366" i="4"/>
  <c r="K366" i="4"/>
  <c r="K365" i="4" s="1"/>
  <c r="AQ100" i="9" s="1"/>
  <c r="J366" i="4"/>
  <c r="I366" i="4"/>
  <c r="H366" i="4"/>
  <c r="B366" i="4" a="1"/>
  <c r="B366" i="4" s="1"/>
  <c r="T365" i="4"/>
  <c r="AZ100" i="9" s="1"/>
  <c r="Q365" i="4"/>
  <c r="AW100" i="9" s="1"/>
  <c r="M365" i="4"/>
  <c r="AS100" i="9" s="1"/>
  <c r="L365" i="4"/>
  <c r="AR100" i="9" s="1"/>
  <c r="I365" i="4"/>
  <c r="AO100" i="9" s="1"/>
  <c r="H365" i="4"/>
  <c r="B365" i="4" a="1"/>
  <c r="B365" i="4" s="1"/>
  <c r="T364" i="4"/>
  <c r="S364" i="4"/>
  <c r="R364" i="4"/>
  <c r="Q364" i="4"/>
  <c r="P364" i="4"/>
  <c r="O364" i="4"/>
  <c r="N364" i="4"/>
  <c r="M364" i="4"/>
  <c r="L364" i="4"/>
  <c r="K364" i="4"/>
  <c r="J364" i="4"/>
  <c r="I364" i="4"/>
  <c r="U364" i="4" s="1"/>
  <c r="V364" i="4" s="1"/>
  <c r="H364" i="4"/>
  <c r="B364" i="4" a="1"/>
  <c r="B364" i="4"/>
  <c r="T363" i="4"/>
  <c r="T362" i="4" s="1"/>
  <c r="S363" i="4"/>
  <c r="R363" i="4"/>
  <c r="R362" i="4" s="1"/>
  <c r="Q363" i="4"/>
  <c r="P363" i="4"/>
  <c r="O363" i="4"/>
  <c r="O362" i="4" s="1"/>
  <c r="N363" i="4"/>
  <c r="N362" i="4" s="1"/>
  <c r="M363" i="4"/>
  <c r="L363" i="4"/>
  <c r="L362" i="4" s="1"/>
  <c r="AR99" i="9" s="1"/>
  <c r="K363" i="4"/>
  <c r="J363" i="4"/>
  <c r="J362" i="4" s="1"/>
  <c r="I363" i="4"/>
  <c r="H363" i="4"/>
  <c r="B363" i="4" a="1"/>
  <c r="B363" i="4"/>
  <c r="S362" i="4"/>
  <c r="P362" i="4"/>
  <c r="AV99" i="9" s="1"/>
  <c r="K362" i="4"/>
  <c r="H362" i="4"/>
  <c r="B362" i="4" a="1"/>
  <c r="B362" i="4" s="1"/>
  <c r="B361" i="4" a="1"/>
  <c r="B361" i="4" s="1"/>
  <c r="T360" i="4"/>
  <c r="T359" i="4" s="1"/>
  <c r="AZ98" i="9" s="1"/>
  <c r="S360" i="4"/>
  <c r="R360" i="4"/>
  <c r="R359" i="4" s="1"/>
  <c r="AX98" i="9" s="1"/>
  <c r="Q360" i="4"/>
  <c r="Q359" i="4" s="1"/>
  <c r="AW98" i="9" s="1"/>
  <c r="P360" i="4"/>
  <c r="P359" i="4" s="1"/>
  <c r="AV98" i="9" s="1"/>
  <c r="O360" i="4"/>
  <c r="N360" i="4"/>
  <c r="M360" i="4"/>
  <c r="M359" i="4" s="1"/>
  <c r="AS98" i="9" s="1"/>
  <c r="L360" i="4"/>
  <c r="L359" i="4" s="1"/>
  <c r="AR98" i="9" s="1"/>
  <c r="K360" i="4"/>
  <c r="J360" i="4"/>
  <c r="J359" i="4" s="1"/>
  <c r="AP98" i="9" s="1"/>
  <c r="I360" i="4"/>
  <c r="I359" i="4" s="1"/>
  <c r="H360" i="4"/>
  <c r="H359" i="4" s="1"/>
  <c r="B360" i="4" a="1"/>
  <c r="B360" i="4"/>
  <c r="S359" i="4"/>
  <c r="AY98" i="9" s="1"/>
  <c r="O359" i="4"/>
  <c r="AU98" i="9" s="1"/>
  <c r="N359" i="4"/>
  <c r="AT98" i="9" s="1"/>
  <c r="K359" i="4"/>
  <c r="AQ98" i="9" s="1"/>
  <c r="B359" i="4" a="1"/>
  <c r="B359" i="4"/>
  <c r="T358" i="4"/>
  <c r="T357" i="4" s="1"/>
  <c r="AZ97" i="9" s="1"/>
  <c r="S358" i="4"/>
  <c r="S357" i="4" s="1"/>
  <c r="AY97" i="9" s="1"/>
  <c r="R358" i="4"/>
  <c r="R357" i="4" s="1"/>
  <c r="AX97" i="9" s="1"/>
  <c r="Q358" i="4"/>
  <c r="P358" i="4"/>
  <c r="O358" i="4"/>
  <c r="O357" i="4" s="1"/>
  <c r="AU97" i="9" s="1"/>
  <c r="N358" i="4"/>
  <c r="N357" i="4" s="1"/>
  <c r="AT97" i="9" s="1"/>
  <c r="M358" i="4"/>
  <c r="M357" i="4" s="1"/>
  <c r="AS97" i="9" s="1"/>
  <c r="L358" i="4"/>
  <c r="L357" i="4" s="1"/>
  <c r="AR97" i="9" s="1"/>
  <c r="K358" i="4"/>
  <c r="K357" i="4" s="1"/>
  <c r="AQ97" i="9" s="1"/>
  <c r="J358" i="4"/>
  <c r="J357" i="4" s="1"/>
  <c r="AP97" i="9" s="1"/>
  <c r="I358" i="4"/>
  <c r="U358" i="4" s="1"/>
  <c r="H358" i="4"/>
  <c r="B358" i="4" a="1"/>
  <c r="B358" i="4" s="1"/>
  <c r="Q357" i="4"/>
  <c r="AW97" i="9" s="1"/>
  <c r="P357" i="4"/>
  <c r="AV97" i="9" s="1"/>
  <c r="I357" i="4"/>
  <c r="AO97" i="9" s="1"/>
  <c r="H357" i="4"/>
  <c r="B357" i="4" a="1"/>
  <c r="B357" i="4" s="1"/>
  <c r="T356" i="4"/>
  <c r="T355" i="4" s="1"/>
  <c r="AZ96" i="9" s="1"/>
  <c r="S356" i="4"/>
  <c r="S355" i="4" s="1"/>
  <c r="AY96" i="9" s="1"/>
  <c r="R356" i="4"/>
  <c r="R355" i="4" s="1"/>
  <c r="AX96" i="9" s="1"/>
  <c r="Q356" i="4"/>
  <c r="Q355" i="4" s="1"/>
  <c r="AW96" i="9" s="1"/>
  <c r="P356" i="4"/>
  <c r="P355" i="4" s="1"/>
  <c r="AV96" i="9" s="1"/>
  <c r="O356" i="4"/>
  <c r="N356" i="4"/>
  <c r="M356" i="4"/>
  <c r="M355" i="4" s="1"/>
  <c r="AS96" i="9" s="1"/>
  <c r="L356" i="4"/>
  <c r="L355" i="4" s="1"/>
  <c r="AR96" i="9" s="1"/>
  <c r="K356" i="4"/>
  <c r="K355" i="4" s="1"/>
  <c r="AQ96" i="9" s="1"/>
  <c r="J356" i="4"/>
  <c r="J355" i="4" s="1"/>
  <c r="AP96" i="9" s="1"/>
  <c r="I356" i="4"/>
  <c r="I355" i="4" s="1"/>
  <c r="H356" i="4"/>
  <c r="H355" i="4" s="1"/>
  <c r="B356" i="4" a="1"/>
  <c r="B356" i="4"/>
  <c r="O355" i="4"/>
  <c r="AU96" i="9" s="1"/>
  <c r="N355" i="4"/>
  <c r="AT96" i="9" s="1"/>
  <c r="B355" i="4" a="1"/>
  <c r="B355" i="4"/>
  <c r="T354" i="4"/>
  <c r="S354" i="4"/>
  <c r="R354" i="4"/>
  <c r="R352" i="4" s="1"/>
  <c r="AX95" i="9" s="1"/>
  <c r="Q354" i="4"/>
  <c r="Q352" i="4" s="1"/>
  <c r="AW95" i="9" s="1"/>
  <c r="P354" i="4"/>
  <c r="O354" i="4"/>
  <c r="N354" i="4"/>
  <c r="M354" i="4"/>
  <c r="L354" i="4"/>
  <c r="K354" i="4"/>
  <c r="J354" i="4"/>
  <c r="J352" i="4" s="1"/>
  <c r="AP95" i="9" s="1"/>
  <c r="I354" i="4"/>
  <c r="H354" i="4"/>
  <c r="B354" i="4" a="1"/>
  <c r="B354" i="4" s="1"/>
  <c r="T353" i="4"/>
  <c r="T352" i="4" s="1"/>
  <c r="AZ95" i="9" s="1"/>
  <c r="S353" i="4"/>
  <c r="S352" i="4" s="1"/>
  <c r="AY95" i="9" s="1"/>
  <c r="R353" i="4"/>
  <c r="Q353" i="4"/>
  <c r="P353" i="4"/>
  <c r="P352" i="4" s="1"/>
  <c r="AV95" i="9" s="1"/>
  <c r="O353" i="4"/>
  <c r="O352" i="4" s="1"/>
  <c r="AU95" i="9" s="1"/>
  <c r="N353" i="4"/>
  <c r="M353" i="4"/>
  <c r="L353" i="4"/>
  <c r="L352" i="4" s="1"/>
  <c r="AR95" i="9" s="1"/>
  <c r="K353" i="4"/>
  <c r="K352" i="4" s="1"/>
  <c r="AQ95" i="9" s="1"/>
  <c r="J353" i="4"/>
  <c r="I353" i="4"/>
  <c r="H353" i="4"/>
  <c r="B353" i="4" a="1"/>
  <c r="B353" i="4" s="1"/>
  <c r="N352" i="4"/>
  <c r="AT95" i="9" s="1"/>
  <c r="M352" i="4"/>
  <c r="AS95" i="9" s="1"/>
  <c r="B352" i="4" a="1"/>
  <c r="B352" i="4"/>
  <c r="T351" i="4"/>
  <c r="S351" i="4"/>
  <c r="R351" i="4"/>
  <c r="Q351" i="4"/>
  <c r="P351" i="4"/>
  <c r="O351" i="4"/>
  <c r="N351" i="4"/>
  <c r="M351" i="4"/>
  <c r="L351" i="4"/>
  <c r="K351" i="4"/>
  <c r="J351" i="4"/>
  <c r="I351" i="4"/>
  <c r="H351" i="4"/>
  <c r="B351" i="4" a="1"/>
  <c r="B351" i="4"/>
  <c r="T350" i="4"/>
  <c r="T349" i="4" s="1"/>
  <c r="S350" i="4"/>
  <c r="S349" i="4" s="1"/>
  <c r="R350" i="4"/>
  <c r="Q350" i="4"/>
  <c r="P350" i="4"/>
  <c r="O350" i="4"/>
  <c r="O349" i="4" s="1"/>
  <c r="N350" i="4"/>
  <c r="M350" i="4"/>
  <c r="M349" i="4" s="1"/>
  <c r="AS94" i="9" s="1"/>
  <c r="L350" i="4"/>
  <c r="L349" i="4" s="1"/>
  <c r="K350" i="4"/>
  <c r="K349" i="4" s="1"/>
  <c r="J350" i="4"/>
  <c r="I350" i="4"/>
  <c r="U350" i="4" s="1"/>
  <c r="H350" i="4"/>
  <c r="B350" i="4" a="1"/>
  <c r="B350" i="4" s="1"/>
  <c r="Q349" i="4"/>
  <c r="AW94" i="9" s="1"/>
  <c r="P349" i="4"/>
  <c r="I349" i="4"/>
  <c r="AO94" i="9" s="1"/>
  <c r="H349" i="4"/>
  <c r="B349" i="4" a="1"/>
  <c r="B349" i="4" s="1"/>
  <c r="B348" i="4" a="1"/>
  <c r="B348" i="4"/>
  <c r="T347" i="4"/>
  <c r="S347" i="4"/>
  <c r="R347" i="4"/>
  <c r="R346" i="4" s="1"/>
  <c r="AX93" i="9" s="1"/>
  <c r="Q347" i="4"/>
  <c r="Q346" i="4" s="1"/>
  <c r="AW93" i="9" s="1"/>
  <c r="P347" i="4"/>
  <c r="O347" i="4"/>
  <c r="N347" i="4"/>
  <c r="N346" i="4" s="1"/>
  <c r="AT93" i="9" s="1"/>
  <c r="M347" i="4"/>
  <c r="M346" i="4" s="1"/>
  <c r="AS93" i="9" s="1"/>
  <c r="L347" i="4"/>
  <c r="K347" i="4"/>
  <c r="K346" i="4" s="1"/>
  <c r="AQ93" i="9" s="1"/>
  <c r="J347" i="4"/>
  <c r="J346" i="4" s="1"/>
  <c r="AP93" i="9" s="1"/>
  <c r="I347" i="4"/>
  <c r="H347" i="4"/>
  <c r="B347" i="4" a="1"/>
  <c r="B347" i="4"/>
  <c r="T346" i="4"/>
  <c r="AZ93" i="9" s="1"/>
  <c r="S346" i="4"/>
  <c r="AY93" i="9" s="1"/>
  <c r="P346" i="4"/>
  <c r="AV93" i="9" s="1"/>
  <c r="O346" i="4"/>
  <c r="AU93" i="9" s="1"/>
  <c r="L346" i="4"/>
  <c r="AR93" i="9" s="1"/>
  <c r="H346" i="4"/>
  <c r="B346" i="4" a="1"/>
  <c r="B346" i="4" s="1"/>
  <c r="T345" i="4"/>
  <c r="T344" i="4" s="1"/>
  <c r="AZ92" i="9" s="1"/>
  <c r="S345" i="4"/>
  <c r="S344" i="4" s="1"/>
  <c r="AY92" i="9" s="1"/>
  <c r="R345" i="4"/>
  <c r="Q345" i="4"/>
  <c r="P345" i="4"/>
  <c r="P344" i="4" s="1"/>
  <c r="AV92" i="9" s="1"/>
  <c r="O345" i="4"/>
  <c r="O344" i="4" s="1"/>
  <c r="AU92" i="9" s="1"/>
  <c r="N345" i="4"/>
  <c r="M345" i="4"/>
  <c r="M344" i="4" s="1"/>
  <c r="AS92" i="9" s="1"/>
  <c r="L345" i="4"/>
  <c r="L344" i="4" s="1"/>
  <c r="AR92" i="9" s="1"/>
  <c r="K345" i="4"/>
  <c r="K344" i="4" s="1"/>
  <c r="AQ92" i="9" s="1"/>
  <c r="J345" i="4"/>
  <c r="I345" i="4"/>
  <c r="U345" i="4" s="1"/>
  <c r="H345" i="4"/>
  <c r="B345" i="4" a="1"/>
  <c r="B345" i="4" s="1"/>
  <c r="R344" i="4"/>
  <c r="AX92" i="9" s="1"/>
  <c r="Q344" i="4"/>
  <c r="AW92" i="9" s="1"/>
  <c r="N344" i="4"/>
  <c r="AT92" i="9" s="1"/>
  <c r="J344" i="4"/>
  <c r="AP92" i="9" s="1"/>
  <c r="I344" i="4"/>
  <c r="AO92" i="9" s="1"/>
  <c r="B344" i="4" a="1"/>
  <c r="B344" i="4"/>
  <c r="T343" i="4"/>
  <c r="S343" i="4"/>
  <c r="S342" i="4" s="1"/>
  <c r="AY91" i="9" s="1"/>
  <c r="R343" i="4"/>
  <c r="R342" i="4" s="1"/>
  <c r="AX91" i="9" s="1"/>
  <c r="Q343" i="4"/>
  <c r="Q342" i="4" s="1"/>
  <c r="AW91" i="9" s="1"/>
  <c r="P343" i="4"/>
  <c r="O343" i="4"/>
  <c r="N343" i="4"/>
  <c r="N342" i="4" s="1"/>
  <c r="AT91" i="9" s="1"/>
  <c r="M343" i="4"/>
  <c r="M342" i="4" s="1"/>
  <c r="AS91" i="9" s="1"/>
  <c r="L343" i="4"/>
  <c r="L342" i="4" s="1"/>
  <c r="AR91" i="9" s="1"/>
  <c r="K343" i="4"/>
  <c r="K342" i="4" s="1"/>
  <c r="AQ91" i="9" s="1"/>
  <c r="J343" i="4"/>
  <c r="J342" i="4" s="1"/>
  <c r="AP91" i="9" s="1"/>
  <c r="I343" i="4"/>
  <c r="H343" i="4"/>
  <c r="B343" i="4" a="1"/>
  <c r="B343" i="4"/>
  <c r="T342" i="4"/>
  <c r="AZ91" i="9" s="1"/>
  <c r="P342" i="4"/>
  <c r="AV91" i="9" s="1"/>
  <c r="O342" i="4"/>
  <c r="AU91" i="9" s="1"/>
  <c r="H342" i="4"/>
  <c r="B342" i="4" a="1"/>
  <c r="B342" i="4" s="1"/>
  <c r="T341" i="4"/>
  <c r="S341" i="4"/>
  <c r="R341" i="4"/>
  <c r="Q341" i="4"/>
  <c r="P341" i="4"/>
  <c r="O341" i="4"/>
  <c r="N341" i="4"/>
  <c r="N339" i="4" s="1"/>
  <c r="AT90" i="9" s="1"/>
  <c r="M341" i="4"/>
  <c r="L341" i="4"/>
  <c r="K341" i="4"/>
  <c r="J341" i="4"/>
  <c r="I341" i="4"/>
  <c r="H341" i="4"/>
  <c r="B341" i="4" a="1"/>
  <c r="B341" i="4" s="1"/>
  <c r="T340" i="4"/>
  <c r="S340" i="4"/>
  <c r="S339" i="4" s="1"/>
  <c r="AY90" i="9" s="1"/>
  <c r="R340" i="4"/>
  <c r="Q340" i="4"/>
  <c r="P340" i="4"/>
  <c r="O340" i="4"/>
  <c r="N340" i="4"/>
  <c r="M340" i="4"/>
  <c r="L340" i="4"/>
  <c r="K340" i="4"/>
  <c r="K339" i="4" s="1"/>
  <c r="AQ90" i="9" s="1"/>
  <c r="J340" i="4"/>
  <c r="I340" i="4"/>
  <c r="H340" i="4"/>
  <c r="B340" i="4" a="1"/>
  <c r="B340" i="4"/>
  <c r="R339" i="4"/>
  <c r="AX90" i="9" s="1"/>
  <c r="O339" i="4"/>
  <c r="AU90" i="9" s="1"/>
  <c r="J339" i="4"/>
  <c r="AP90" i="9" s="1"/>
  <c r="B339" i="4" a="1"/>
  <c r="B339" i="4"/>
  <c r="T338" i="4"/>
  <c r="S338" i="4"/>
  <c r="R338" i="4"/>
  <c r="R336" i="4" s="1"/>
  <c r="AX89" i="9" s="1"/>
  <c r="Q338" i="4"/>
  <c r="P338" i="4"/>
  <c r="O338" i="4"/>
  <c r="N338" i="4"/>
  <c r="M338" i="4"/>
  <c r="L338" i="4"/>
  <c r="K338" i="4"/>
  <c r="J338" i="4"/>
  <c r="J336" i="4" s="1"/>
  <c r="AP89" i="9" s="1"/>
  <c r="I338" i="4"/>
  <c r="H338" i="4"/>
  <c r="B338" i="4" a="1"/>
  <c r="B338" i="4" s="1"/>
  <c r="T337" i="4"/>
  <c r="T336" i="4" s="1"/>
  <c r="S337" i="4"/>
  <c r="R337" i="4"/>
  <c r="Q337" i="4"/>
  <c r="P337" i="4"/>
  <c r="P336" i="4" s="1"/>
  <c r="O337" i="4"/>
  <c r="N337" i="4"/>
  <c r="M337" i="4"/>
  <c r="M336" i="4" s="1"/>
  <c r="L337" i="4"/>
  <c r="L336" i="4" s="1"/>
  <c r="K337" i="4"/>
  <c r="J337" i="4"/>
  <c r="I337" i="4"/>
  <c r="H337" i="4"/>
  <c r="B337" i="4" a="1"/>
  <c r="B337" i="4" s="1"/>
  <c r="Q336" i="4"/>
  <c r="N336" i="4"/>
  <c r="AT89" i="9" s="1"/>
  <c r="I336" i="4"/>
  <c r="B336" i="4" a="1"/>
  <c r="B336" i="4"/>
  <c r="B335" i="4" a="1"/>
  <c r="B335" i="4"/>
  <c r="T334" i="4"/>
  <c r="T333" i="4" s="1"/>
  <c r="AZ88" i="9" s="1"/>
  <c r="S334" i="4"/>
  <c r="S333" i="4" s="1"/>
  <c r="AY88" i="9" s="1"/>
  <c r="R334" i="4"/>
  <c r="R333" i="4" s="1"/>
  <c r="AX88" i="9" s="1"/>
  <c r="Q334" i="4"/>
  <c r="P334" i="4"/>
  <c r="O334" i="4"/>
  <c r="O333" i="4" s="1"/>
  <c r="AU88" i="9" s="1"/>
  <c r="N334" i="4"/>
  <c r="N333" i="4" s="1"/>
  <c r="AT88" i="9" s="1"/>
  <c r="M334" i="4"/>
  <c r="M333" i="4" s="1"/>
  <c r="AS88" i="9" s="1"/>
  <c r="L334" i="4"/>
  <c r="L333" i="4" s="1"/>
  <c r="AR88" i="9" s="1"/>
  <c r="K334" i="4"/>
  <c r="K333" i="4" s="1"/>
  <c r="AQ88" i="9" s="1"/>
  <c r="J334" i="4"/>
  <c r="J333" i="4" s="1"/>
  <c r="AP88" i="9" s="1"/>
  <c r="I334" i="4"/>
  <c r="H334" i="4"/>
  <c r="B334" i="4" a="1"/>
  <c r="B334" i="4" s="1"/>
  <c r="Q333" i="4"/>
  <c r="AW88" i="9" s="1"/>
  <c r="P333" i="4"/>
  <c r="AV88" i="9" s="1"/>
  <c r="I333" i="4"/>
  <c r="AO88" i="9" s="1"/>
  <c r="H333" i="4"/>
  <c r="B333" i="4" a="1"/>
  <c r="B333" i="4" s="1"/>
  <c r="T332" i="4"/>
  <c r="T331" i="4" s="1"/>
  <c r="AZ87" i="9" s="1"/>
  <c r="S332" i="4"/>
  <c r="S331" i="4" s="1"/>
  <c r="AY87" i="9" s="1"/>
  <c r="R332" i="4"/>
  <c r="R331" i="4" s="1"/>
  <c r="AX87" i="9" s="1"/>
  <c r="Q332" i="4"/>
  <c r="Q331" i="4" s="1"/>
  <c r="AW87" i="9" s="1"/>
  <c r="P332" i="4"/>
  <c r="P331" i="4" s="1"/>
  <c r="AV87" i="9" s="1"/>
  <c r="O332" i="4"/>
  <c r="N332" i="4"/>
  <c r="M332" i="4"/>
  <c r="M331" i="4" s="1"/>
  <c r="AS87" i="9" s="1"/>
  <c r="L332" i="4"/>
  <c r="L331" i="4" s="1"/>
  <c r="AR87" i="9" s="1"/>
  <c r="K332" i="4"/>
  <c r="K331" i="4" s="1"/>
  <c r="AQ87" i="9" s="1"/>
  <c r="J332" i="4"/>
  <c r="J331" i="4" s="1"/>
  <c r="AP87" i="9" s="1"/>
  <c r="I332" i="4"/>
  <c r="I331" i="4" s="1"/>
  <c r="H332" i="4"/>
  <c r="H331" i="4" s="1"/>
  <c r="B332" i="4" a="1"/>
  <c r="B332" i="4"/>
  <c r="O331" i="4"/>
  <c r="AU87" i="9" s="1"/>
  <c r="N331" i="4"/>
  <c r="AT87" i="9" s="1"/>
  <c r="B331" i="4" a="1"/>
  <c r="B331" i="4"/>
  <c r="T330" i="4"/>
  <c r="S330" i="4"/>
  <c r="R330" i="4"/>
  <c r="R328" i="4" s="1"/>
  <c r="AX86" i="9" s="1"/>
  <c r="Q330" i="4"/>
  <c r="Q328" i="4" s="1"/>
  <c r="AW86" i="9" s="1"/>
  <c r="P330" i="4"/>
  <c r="O330" i="4"/>
  <c r="N330" i="4"/>
  <c r="M330" i="4"/>
  <c r="L330" i="4"/>
  <c r="K330" i="4"/>
  <c r="J330" i="4"/>
  <c r="J328" i="4" s="1"/>
  <c r="AP86" i="9" s="1"/>
  <c r="I330" i="4"/>
  <c r="U330" i="4" s="1"/>
  <c r="H330" i="4"/>
  <c r="B330" i="4" a="1"/>
  <c r="B330" i="4" s="1"/>
  <c r="T329" i="4"/>
  <c r="T328" i="4" s="1"/>
  <c r="AZ86" i="9" s="1"/>
  <c r="S329" i="4"/>
  <c r="S328" i="4" s="1"/>
  <c r="AY86" i="9" s="1"/>
  <c r="R329" i="4"/>
  <c r="Q329" i="4"/>
  <c r="P329" i="4"/>
  <c r="P328" i="4" s="1"/>
  <c r="AV86" i="9" s="1"/>
  <c r="O329" i="4"/>
  <c r="O328" i="4" s="1"/>
  <c r="AU86" i="9" s="1"/>
  <c r="N329" i="4"/>
  <c r="M329" i="4"/>
  <c r="L329" i="4"/>
  <c r="L328" i="4" s="1"/>
  <c r="AR86" i="9" s="1"/>
  <c r="K329" i="4"/>
  <c r="K328" i="4" s="1"/>
  <c r="AQ86" i="9" s="1"/>
  <c r="J329" i="4"/>
  <c r="I329" i="4"/>
  <c r="H329" i="4"/>
  <c r="B329" i="4" a="1"/>
  <c r="B329" i="4" s="1"/>
  <c r="N328" i="4"/>
  <c r="AT86" i="9" s="1"/>
  <c r="M328" i="4"/>
  <c r="AS86" i="9" s="1"/>
  <c r="B328" i="4" a="1"/>
  <c r="B328" i="4"/>
  <c r="T327" i="4"/>
  <c r="S327" i="4"/>
  <c r="R327" i="4"/>
  <c r="Q327" i="4"/>
  <c r="Q325" i="4" s="1"/>
  <c r="AW85" i="9" s="1"/>
  <c r="P327" i="4"/>
  <c r="O327" i="4"/>
  <c r="N327" i="4"/>
  <c r="M327" i="4"/>
  <c r="L327" i="4"/>
  <c r="K327" i="4"/>
  <c r="J327" i="4"/>
  <c r="I327" i="4"/>
  <c r="U327" i="4" s="1"/>
  <c r="V327" i="4" s="1"/>
  <c r="H327" i="4"/>
  <c r="B327" i="4" a="1"/>
  <c r="B327" i="4"/>
  <c r="T326" i="4"/>
  <c r="T325" i="4" s="1"/>
  <c r="S326" i="4"/>
  <c r="S325" i="4" s="1"/>
  <c r="R326" i="4"/>
  <c r="Q326" i="4"/>
  <c r="P326" i="4"/>
  <c r="O326" i="4"/>
  <c r="O325" i="4" s="1"/>
  <c r="N326" i="4"/>
  <c r="M326" i="4"/>
  <c r="M325" i="4" s="1"/>
  <c r="AS85" i="9" s="1"/>
  <c r="L326" i="4"/>
  <c r="L325" i="4" s="1"/>
  <c r="K326" i="4"/>
  <c r="K325" i="4" s="1"/>
  <c r="J326" i="4"/>
  <c r="I326" i="4"/>
  <c r="H326" i="4"/>
  <c r="B326" i="4" a="1"/>
  <c r="B326" i="4" s="1"/>
  <c r="P325" i="4"/>
  <c r="H325" i="4"/>
  <c r="B325" i="4" a="1"/>
  <c r="B325" i="4" s="1"/>
  <c r="B324" i="4" a="1"/>
  <c r="B324" i="4"/>
  <c r="T323" i="4"/>
  <c r="T322" i="4" s="1"/>
  <c r="AZ84" i="9" s="1"/>
  <c r="S323" i="4"/>
  <c r="R323" i="4"/>
  <c r="R322" i="4" s="1"/>
  <c r="AX84" i="9" s="1"/>
  <c r="Q323" i="4"/>
  <c r="Q322" i="4" s="1"/>
  <c r="AW84" i="9" s="1"/>
  <c r="P323" i="4"/>
  <c r="P322" i="4" s="1"/>
  <c r="AV84" i="9" s="1"/>
  <c r="O323" i="4"/>
  <c r="N323" i="4"/>
  <c r="N322" i="4" s="1"/>
  <c r="AT84" i="9" s="1"/>
  <c r="M323" i="4"/>
  <c r="M322" i="4" s="1"/>
  <c r="AS84" i="9" s="1"/>
  <c r="L323" i="4"/>
  <c r="L322" i="4" s="1"/>
  <c r="AR84" i="9" s="1"/>
  <c r="K323" i="4"/>
  <c r="J323" i="4"/>
  <c r="J322" i="4" s="1"/>
  <c r="AP84" i="9" s="1"/>
  <c r="I323" i="4"/>
  <c r="H323" i="4"/>
  <c r="B323" i="4" a="1"/>
  <c r="B323" i="4"/>
  <c r="S322" i="4"/>
  <c r="AY84" i="9" s="1"/>
  <c r="O322" i="4"/>
  <c r="AU84" i="9" s="1"/>
  <c r="K322" i="4"/>
  <c r="AQ84" i="9" s="1"/>
  <c r="H322" i="4"/>
  <c r="B322" i="4" a="1"/>
  <c r="B322" i="4" s="1"/>
  <c r="T321" i="4"/>
  <c r="T320" i="4" s="1"/>
  <c r="AZ83" i="9" s="1"/>
  <c r="S321" i="4"/>
  <c r="S320" i="4" s="1"/>
  <c r="AY83" i="9" s="1"/>
  <c r="R321" i="4"/>
  <c r="Q321" i="4"/>
  <c r="P321" i="4"/>
  <c r="P320" i="4" s="1"/>
  <c r="AV83" i="9" s="1"/>
  <c r="O321" i="4"/>
  <c r="O320" i="4" s="1"/>
  <c r="AU83" i="9" s="1"/>
  <c r="N321" i="4"/>
  <c r="M321" i="4"/>
  <c r="L321" i="4"/>
  <c r="L320" i="4" s="1"/>
  <c r="AR83" i="9" s="1"/>
  <c r="K321" i="4"/>
  <c r="K320" i="4" s="1"/>
  <c r="AQ83" i="9" s="1"/>
  <c r="J321" i="4"/>
  <c r="I321" i="4"/>
  <c r="H321" i="4"/>
  <c r="B321" i="4" a="1"/>
  <c r="B321" i="4" s="1"/>
  <c r="R320" i="4"/>
  <c r="AX83" i="9" s="1"/>
  <c r="Q320" i="4"/>
  <c r="AW83" i="9" s="1"/>
  <c r="N320" i="4"/>
  <c r="AT83" i="9" s="1"/>
  <c r="M320" i="4"/>
  <c r="AS83" i="9" s="1"/>
  <c r="J320" i="4"/>
  <c r="AP83" i="9" s="1"/>
  <c r="I320" i="4"/>
  <c r="AO83" i="9" s="1"/>
  <c r="B320" i="4" a="1"/>
  <c r="B320" i="4"/>
  <c r="T319" i="4"/>
  <c r="S319" i="4"/>
  <c r="R319" i="4"/>
  <c r="Q319" i="4"/>
  <c r="P319" i="4"/>
  <c r="O319" i="4"/>
  <c r="N319" i="4"/>
  <c r="M319" i="4"/>
  <c r="L319" i="4"/>
  <c r="K319" i="4"/>
  <c r="J319" i="4"/>
  <c r="I319" i="4"/>
  <c r="H319" i="4"/>
  <c r="B319" i="4" a="1"/>
  <c r="B319" i="4"/>
  <c r="T318" i="4"/>
  <c r="S318" i="4"/>
  <c r="R318" i="4"/>
  <c r="Q318" i="4"/>
  <c r="P318" i="4"/>
  <c r="O318" i="4"/>
  <c r="N318" i="4"/>
  <c r="M318" i="4"/>
  <c r="L318" i="4"/>
  <c r="K318" i="4"/>
  <c r="J318" i="4"/>
  <c r="I318" i="4"/>
  <c r="H318" i="4"/>
  <c r="B318" i="4" a="1"/>
  <c r="B318" i="4" s="1"/>
  <c r="T317" i="4"/>
  <c r="S317" i="4"/>
  <c r="R317" i="4"/>
  <c r="Q317" i="4"/>
  <c r="P317" i="4"/>
  <c r="O317" i="4"/>
  <c r="N317" i="4"/>
  <c r="M317" i="4"/>
  <c r="L317" i="4"/>
  <c r="K317" i="4"/>
  <c r="J317" i="4"/>
  <c r="J315" i="4" s="1"/>
  <c r="I317" i="4"/>
  <c r="H317" i="4"/>
  <c r="B317" i="4" a="1"/>
  <c r="B317" i="4" s="1"/>
  <c r="T316" i="4"/>
  <c r="T315" i="4" s="1"/>
  <c r="S316" i="4"/>
  <c r="R316" i="4"/>
  <c r="Q316" i="4"/>
  <c r="P316" i="4"/>
  <c r="P315" i="4" s="1"/>
  <c r="O316" i="4"/>
  <c r="N316" i="4"/>
  <c r="M316" i="4"/>
  <c r="L316" i="4"/>
  <c r="L315" i="4" s="1"/>
  <c r="K316" i="4"/>
  <c r="J316" i="4"/>
  <c r="I316" i="4"/>
  <c r="H316" i="4"/>
  <c r="H315" i="4" s="1"/>
  <c r="B316" i="4" a="1"/>
  <c r="B316" i="4"/>
  <c r="B315" i="4" a="1"/>
  <c r="B315" i="4"/>
  <c r="B314" i="4" a="1"/>
  <c r="B314" i="4" s="1"/>
  <c r="T313" i="4"/>
  <c r="T312" i="4" s="1"/>
  <c r="AZ81" i="9" s="1"/>
  <c r="S313" i="4"/>
  <c r="S312" i="4" s="1"/>
  <c r="AY81" i="9" s="1"/>
  <c r="R313" i="4"/>
  <c r="Q313" i="4"/>
  <c r="P313" i="4"/>
  <c r="P312" i="4" s="1"/>
  <c r="AV81" i="9" s="1"/>
  <c r="O313" i="4"/>
  <c r="O312" i="4" s="1"/>
  <c r="AU81" i="9" s="1"/>
  <c r="N313" i="4"/>
  <c r="N312" i="4" s="1"/>
  <c r="AT81" i="9" s="1"/>
  <c r="M313" i="4"/>
  <c r="L313" i="4"/>
  <c r="L312" i="4" s="1"/>
  <c r="AR81" i="9" s="1"/>
  <c r="K313" i="4"/>
  <c r="K312" i="4" s="1"/>
  <c r="AQ81" i="9" s="1"/>
  <c r="J313" i="4"/>
  <c r="I313" i="4"/>
  <c r="H313" i="4"/>
  <c r="B313" i="4" a="1"/>
  <c r="B313" i="4" s="1"/>
  <c r="R312" i="4"/>
  <c r="AX81" i="9" s="1"/>
  <c r="Q312" i="4"/>
  <c r="AW81" i="9" s="1"/>
  <c r="M312" i="4"/>
  <c r="AS81" i="9" s="1"/>
  <c r="J312" i="4"/>
  <c r="AP81" i="9" s="1"/>
  <c r="I312" i="4"/>
  <c r="AO81" i="9" s="1"/>
  <c r="B312" i="4" a="1"/>
  <c r="B312" i="4"/>
  <c r="T311" i="4"/>
  <c r="T310" i="4" s="1"/>
  <c r="AZ80" i="9" s="1"/>
  <c r="S311" i="4"/>
  <c r="R311" i="4"/>
  <c r="R310" i="4" s="1"/>
  <c r="AX80" i="9" s="1"/>
  <c r="Q311" i="4"/>
  <c r="Q310" i="4" s="1"/>
  <c r="AW80" i="9" s="1"/>
  <c r="P311" i="4"/>
  <c r="P310" i="4" s="1"/>
  <c r="AV80" i="9" s="1"/>
  <c r="O311" i="4"/>
  <c r="O310" i="4" s="1"/>
  <c r="AU80" i="9" s="1"/>
  <c r="N311" i="4"/>
  <c r="N310" i="4" s="1"/>
  <c r="AT80" i="9" s="1"/>
  <c r="M311" i="4"/>
  <c r="M310" i="4" s="1"/>
  <c r="AS80" i="9" s="1"/>
  <c r="L311" i="4"/>
  <c r="L310" i="4" s="1"/>
  <c r="AR80" i="9" s="1"/>
  <c r="K311" i="4"/>
  <c r="J311" i="4"/>
  <c r="J310" i="4" s="1"/>
  <c r="AP80" i="9" s="1"/>
  <c r="I311" i="4"/>
  <c r="H311" i="4"/>
  <c r="B311" i="4" a="1"/>
  <c r="B311" i="4"/>
  <c r="S310" i="4"/>
  <c r="AY80" i="9" s="1"/>
  <c r="K310" i="4"/>
  <c r="AQ80" i="9" s="1"/>
  <c r="H310" i="4"/>
  <c r="B310" i="4" a="1"/>
  <c r="B310" i="4" s="1"/>
  <c r="T309" i="4"/>
  <c r="T308" i="4" s="1"/>
  <c r="AZ79" i="9" s="1"/>
  <c r="S309" i="4"/>
  <c r="S308" i="4" s="1"/>
  <c r="AY79" i="9" s="1"/>
  <c r="R309" i="4"/>
  <c r="Q309" i="4"/>
  <c r="P309" i="4"/>
  <c r="P308" i="4" s="1"/>
  <c r="AV79" i="9" s="1"/>
  <c r="O309" i="4"/>
  <c r="O308" i="4" s="1"/>
  <c r="AU79" i="9" s="1"/>
  <c r="N309" i="4"/>
  <c r="M309" i="4"/>
  <c r="L309" i="4"/>
  <c r="L308" i="4" s="1"/>
  <c r="AR79" i="9" s="1"/>
  <c r="K309" i="4"/>
  <c r="K308" i="4" s="1"/>
  <c r="AQ79" i="9" s="1"/>
  <c r="J309" i="4"/>
  <c r="I309" i="4"/>
  <c r="H309" i="4"/>
  <c r="B309" i="4" a="1"/>
  <c r="B309" i="4" s="1"/>
  <c r="R308" i="4"/>
  <c r="AX79" i="9" s="1"/>
  <c r="Q308" i="4"/>
  <c r="AW79" i="9" s="1"/>
  <c r="N308" i="4"/>
  <c r="AT79" i="9" s="1"/>
  <c r="M308" i="4"/>
  <c r="AS79" i="9" s="1"/>
  <c r="J308" i="4"/>
  <c r="AP79" i="9" s="1"/>
  <c r="I308" i="4"/>
  <c r="AO79" i="9" s="1"/>
  <c r="B308" i="4" a="1"/>
  <c r="B308" i="4"/>
  <c r="T307" i="4"/>
  <c r="S307" i="4"/>
  <c r="R307" i="4"/>
  <c r="Q307" i="4"/>
  <c r="Q305" i="4" s="1"/>
  <c r="AW78" i="9" s="1"/>
  <c r="P307" i="4"/>
  <c r="O307" i="4"/>
  <c r="N307" i="4"/>
  <c r="M307" i="4"/>
  <c r="L307" i="4"/>
  <c r="K307" i="4"/>
  <c r="J307" i="4"/>
  <c r="I307" i="4"/>
  <c r="U307" i="4" s="1"/>
  <c r="V307" i="4" s="1"/>
  <c r="H307" i="4"/>
  <c r="B307" i="4" a="1"/>
  <c r="B307" i="4"/>
  <c r="T306" i="4"/>
  <c r="T305" i="4" s="1"/>
  <c r="AZ78" i="9" s="1"/>
  <c r="S306" i="4"/>
  <c r="S305" i="4" s="1"/>
  <c r="AY78" i="9" s="1"/>
  <c r="R306" i="4"/>
  <c r="Q306" i="4"/>
  <c r="P306" i="4"/>
  <c r="O306" i="4"/>
  <c r="O305" i="4" s="1"/>
  <c r="AU78" i="9" s="1"/>
  <c r="N306" i="4"/>
  <c r="M306" i="4"/>
  <c r="M305" i="4" s="1"/>
  <c r="AS78" i="9" s="1"/>
  <c r="L306" i="4"/>
  <c r="L305" i="4" s="1"/>
  <c r="AR78" i="9" s="1"/>
  <c r="K306" i="4"/>
  <c r="K305" i="4" s="1"/>
  <c r="AQ78" i="9" s="1"/>
  <c r="J306" i="4"/>
  <c r="I306" i="4"/>
  <c r="H306" i="4"/>
  <c r="B306" i="4" a="1"/>
  <c r="B306" i="4" s="1"/>
  <c r="P305" i="4"/>
  <c r="AV78" i="9" s="1"/>
  <c r="H305" i="4"/>
  <c r="B305" i="4" a="1"/>
  <c r="B305" i="4" s="1"/>
  <c r="T304" i="4"/>
  <c r="S304" i="4"/>
  <c r="R304" i="4"/>
  <c r="Q304" i="4"/>
  <c r="P304" i="4"/>
  <c r="O304" i="4"/>
  <c r="N304" i="4"/>
  <c r="M304" i="4"/>
  <c r="L304" i="4"/>
  <c r="K304" i="4"/>
  <c r="J304" i="4"/>
  <c r="I304" i="4"/>
  <c r="H304" i="4"/>
  <c r="B304" i="4" a="1"/>
  <c r="B304" i="4"/>
  <c r="T303" i="4"/>
  <c r="S303" i="4"/>
  <c r="R303" i="4"/>
  <c r="Q303" i="4"/>
  <c r="P303" i="4"/>
  <c r="O303" i="4"/>
  <c r="N303" i="4"/>
  <c r="M303" i="4"/>
  <c r="L303" i="4"/>
  <c r="K303" i="4"/>
  <c r="J303" i="4"/>
  <c r="I303" i="4"/>
  <c r="H303" i="4"/>
  <c r="B303" i="4" a="1"/>
  <c r="B303" i="4"/>
  <c r="T302" i="4"/>
  <c r="T301" i="4" s="1"/>
  <c r="S302" i="4"/>
  <c r="R302" i="4"/>
  <c r="Q302" i="4"/>
  <c r="P302" i="4"/>
  <c r="P301" i="4" s="1"/>
  <c r="O302" i="4"/>
  <c r="N302" i="4"/>
  <c r="M302" i="4"/>
  <c r="L302" i="4"/>
  <c r="K302" i="4"/>
  <c r="J302" i="4"/>
  <c r="I302" i="4"/>
  <c r="H302" i="4"/>
  <c r="B302" i="4" a="1"/>
  <c r="B302" i="4" s="1"/>
  <c r="L301" i="4"/>
  <c r="H301" i="4"/>
  <c r="B301" i="4" a="1"/>
  <c r="B301" i="4" s="1"/>
  <c r="B300" i="4" a="1"/>
  <c r="B300" i="4"/>
  <c r="B299" i="4" a="1"/>
  <c r="B299" i="4"/>
  <c r="B298" i="4" a="1"/>
  <c r="B298" i="4" s="1"/>
  <c r="B297" i="4" a="1"/>
  <c r="B297" i="4" s="1"/>
  <c r="T296" i="4"/>
  <c r="T295" i="4" s="1"/>
  <c r="AZ76" i="9" s="1"/>
  <c r="S296" i="4"/>
  <c r="R296" i="4"/>
  <c r="Q296" i="4"/>
  <c r="Q295" i="4" s="1"/>
  <c r="AW76" i="9" s="1"/>
  <c r="P296" i="4"/>
  <c r="P295" i="4" s="1"/>
  <c r="AV76" i="9" s="1"/>
  <c r="O296" i="4"/>
  <c r="N296" i="4"/>
  <c r="M296" i="4"/>
  <c r="M295" i="4" s="1"/>
  <c r="AS76" i="9" s="1"/>
  <c r="L296" i="4"/>
  <c r="L295" i="4" s="1"/>
  <c r="AR76" i="9" s="1"/>
  <c r="K296" i="4"/>
  <c r="J296" i="4"/>
  <c r="I296" i="4"/>
  <c r="I295" i="4" s="1"/>
  <c r="H296" i="4"/>
  <c r="H295" i="4" s="1"/>
  <c r="B296" i="4" a="1"/>
  <c r="B296" i="4"/>
  <c r="S295" i="4"/>
  <c r="AY76" i="9" s="1"/>
  <c r="R295" i="4"/>
  <c r="AX76" i="9" s="1"/>
  <c r="O295" i="4"/>
  <c r="AU76" i="9" s="1"/>
  <c r="N295" i="4"/>
  <c r="AT76" i="9" s="1"/>
  <c r="K295" i="4"/>
  <c r="AQ76" i="9" s="1"/>
  <c r="J295" i="4"/>
  <c r="AP76" i="9" s="1"/>
  <c r="B295" i="4" a="1"/>
  <c r="B295" i="4"/>
  <c r="T294" i="4"/>
  <c r="S294" i="4"/>
  <c r="R294" i="4"/>
  <c r="Q294" i="4"/>
  <c r="P294" i="4"/>
  <c r="O294" i="4"/>
  <c r="N294" i="4"/>
  <c r="M294" i="4"/>
  <c r="L294" i="4"/>
  <c r="K294" i="4"/>
  <c r="J294" i="4"/>
  <c r="I294" i="4"/>
  <c r="H294" i="4"/>
  <c r="B294" i="4" a="1"/>
  <c r="B294" i="4" s="1"/>
  <c r="T293" i="4"/>
  <c r="T292" i="4" s="1"/>
  <c r="AZ75" i="9" s="1"/>
  <c r="S293" i="4"/>
  <c r="R293" i="4"/>
  <c r="Q293" i="4"/>
  <c r="P293" i="4"/>
  <c r="P292" i="4" s="1"/>
  <c r="AV75" i="9" s="1"/>
  <c r="O293" i="4"/>
  <c r="N293" i="4"/>
  <c r="M293" i="4"/>
  <c r="L293" i="4"/>
  <c r="L292" i="4" s="1"/>
  <c r="AR75" i="9" s="1"/>
  <c r="K293" i="4"/>
  <c r="J293" i="4"/>
  <c r="I293" i="4"/>
  <c r="H293" i="4"/>
  <c r="B293" i="4" a="1"/>
  <c r="B293" i="4" s="1"/>
  <c r="R292" i="4"/>
  <c r="AX75" i="9" s="1"/>
  <c r="Q292" i="4"/>
  <c r="AW75" i="9" s="1"/>
  <c r="N292" i="4"/>
  <c r="AT75" i="9" s="1"/>
  <c r="M292" i="4"/>
  <c r="AS75" i="9" s="1"/>
  <c r="J292" i="4"/>
  <c r="AP75" i="9" s="1"/>
  <c r="I292" i="4"/>
  <c r="AO75" i="9" s="1"/>
  <c r="B292" i="4" a="1"/>
  <c r="B292" i="4"/>
  <c r="T291" i="4"/>
  <c r="S291" i="4"/>
  <c r="R291" i="4"/>
  <c r="R290" i="4" s="1"/>
  <c r="AX74" i="9" s="1"/>
  <c r="Q291" i="4"/>
  <c r="Q290" i="4" s="1"/>
  <c r="AW74" i="9" s="1"/>
  <c r="P291" i="4"/>
  <c r="O291" i="4"/>
  <c r="N291" i="4"/>
  <c r="N290" i="4" s="1"/>
  <c r="AT74" i="9" s="1"/>
  <c r="M291" i="4"/>
  <c r="M290" i="4" s="1"/>
  <c r="AS74" i="9" s="1"/>
  <c r="L291" i="4"/>
  <c r="K291" i="4"/>
  <c r="J291" i="4"/>
  <c r="J290" i="4" s="1"/>
  <c r="AP74" i="9" s="1"/>
  <c r="I291" i="4"/>
  <c r="U291" i="4" s="1"/>
  <c r="V291" i="4" s="1"/>
  <c r="H291" i="4"/>
  <c r="B291" i="4" a="1"/>
  <c r="B291" i="4"/>
  <c r="T290" i="4"/>
  <c r="AZ74" i="9" s="1"/>
  <c r="S290" i="4"/>
  <c r="AY74" i="9" s="1"/>
  <c r="P290" i="4"/>
  <c r="AV74" i="9" s="1"/>
  <c r="O290" i="4"/>
  <c r="AU74" i="9" s="1"/>
  <c r="L290" i="4"/>
  <c r="AR74" i="9" s="1"/>
  <c r="K290" i="4"/>
  <c r="AQ74" i="9" s="1"/>
  <c r="H290" i="4"/>
  <c r="B290" i="4" a="1"/>
  <c r="B290" i="4" s="1"/>
  <c r="T289" i="4"/>
  <c r="S289" i="4"/>
  <c r="R289" i="4"/>
  <c r="Q289" i="4"/>
  <c r="P289" i="4"/>
  <c r="O289" i="4"/>
  <c r="N289" i="4"/>
  <c r="M289" i="4"/>
  <c r="L289" i="4"/>
  <c r="K289" i="4"/>
  <c r="J289" i="4"/>
  <c r="I289" i="4"/>
  <c r="U289" i="4" s="1"/>
  <c r="H289" i="4"/>
  <c r="B289" i="4" a="1"/>
  <c r="B289" i="4" s="1"/>
  <c r="T288" i="4"/>
  <c r="T287" i="4" s="1"/>
  <c r="S288" i="4"/>
  <c r="R288" i="4"/>
  <c r="Q288" i="4"/>
  <c r="Q287" i="4" s="1"/>
  <c r="P288" i="4"/>
  <c r="P287" i="4" s="1"/>
  <c r="O288" i="4"/>
  <c r="N288" i="4"/>
  <c r="M288" i="4"/>
  <c r="M287" i="4" s="1"/>
  <c r="L288" i="4"/>
  <c r="L287" i="4" s="1"/>
  <c r="K288" i="4"/>
  <c r="J288" i="4"/>
  <c r="I288" i="4"/>
  <c r="I287" i="4" s="1"/>
  <c r="H288" i="4"/>
  <c r="H287" i="4" s="1"/>
  <c r="B288" i="4" a="1"/>
  <c r="B288" i="4"/>
  <c r="S287" i="4"/>
  <c r="AY73" i="9" s="1"/>
  <c r="R287" i="4"/>
  <c r="O287" i="4"/>
  <c r="AU73" i="9" s="1"/>
  <c r="N287" i="4"/>
  <c r="K287" i="4"/>
  <c r="AQ73" i="9" s="1"/>
  <c r="J287" i="4"/>
  <c r="B287" i="4" a="1"/>
  <c r="B287" i="4"/>
  <c r="B286" i="4" a="1"/>
  <c r="B286" i="4" s="1"/>
  <c r="T285" i="4"/>
  <c r="T284" i="4" s="1"/>
  <c r="AZ72" i="9" s="1"/>
  <c r="S285" i="4"/>
  <c r="S284" i="4" s="1"/>
  <c r="AY72" i="9" s="1"/>
  <c r="R285" i="4"/>
  <c r="Q285" i="4"/>
  <c r="P285" i="4"/>
  <c r="P284" i="4" s="1"/>
  <c r="AV72" i="9" s="1"/>
  <c r="O285" i="4"/>
  <c r="O284" i="4" s="1"/>
  <c r="AU72" i="9" s="1"/>
  <c r="N285" i="4"/>
  <c r="M285" i="4"/>
  <c r="L285" i="4"/>
  <c r="L284" i="4" s="1"/>
  <c r="AR72" i="9" s="1"/>
  <c r="K285" i="4"/>
  <c r="K284" i="4" s="1"/>
  <c r="AQ72" i="9" s="1"/>
  <c r="J285" i="4"/>
  <c r="I285" i="4"/>
  <c r="H285" i="4"/>
  <c r="B285" i="4" a="1"/>
  <c r="B285" i="4" s="1"/>
  <c r="R284" i="4"/>
  <c r="AX72" i="9" s="1"/>
  <c r="Q284" i="4"/>
  <c r="AW72" i="9" s="1"/>
  <c r="N284" i="4"/>
  <c r="AT72" i="9" s="1"/>
  <c r="M284" i="4"/>
  <c r="AS72" i="9" s="1"/>
  <c r="J284" i="4"/>
  <c r="AP72" i="9" s="1"/>
  <c r="I284" i="4"/>
  <c r="AO72" i="9" s="1"/>
  <c r="B284" i="4" a="1"/>
  <c r="B284" i="4"/>
  <c r="T283" i="4"/>
  <c r="S283" i="4"/>
  <c r="R283" i="4"/>
  <c r="R282" i="4" s="1"/>
  <c r="AX71" i="9" s="1"/>
  <c r="Q283" i="4"/>
  <c r="Q282" i="4" s="1"/>
  <c r="AW71" i="9" s="1"/>
  <c r="P283" i="4"/>
  <c r="O283" i="4"/>
  <c r="N283" i="4"/>
  <c r="N282" i="4" s="1"/>
  <c r="AT71" i="9" s="1"/>
  <c r="M283" i="4"/>
  <c r="M282" i="4" s="1"/>
  <c r="AS71" i="9" s="1"/>
  <c r="L283" i="4"/>
  <c r="K283" i="4"/>
  <c r="J283" i="4"/>
  <c r="J282" i="4" s="1"/>
  <c r="AP71" i="9" s="1"/>
  <c r="I283" i="4"/>
  <c r="H283" i="4"/>
  <c r="B283" i="4" a="1"/>
  <c r="B283" i="4"/>
  <c r="T282" i="4"/>
  <c r="AZ71" i="9" s="1"/>
  <c r="S282" i="4"/>
  <c r="AY71" i="9" s="1"/>
  <c r="P282" i="4"/>
  <c r="AV71" i="9" s="1"/>
  <c r="O282" i="4"/>
  <c r="AU71" i="9" s="1"/>
  <c r="L282" i="4"/>
  <c r="AR71" i="9" s="1"/>
  <c r="K282" i="4"/>
  <c r="AQ71" i="9" s="1"/>
  <c r="H282" i="4"/>
  <c r="B282" i="4" a="1"/>
  <c r="B282" i="4" s="1"/>
  <c r="T281" i="4"/>
  <c r="S281" i="4"/>
  <c r="R281" i="4"/>
  <c r="Q281" i="4"/>
  <c r="P281" i="4"/>
  <c r="O281" i="4"/>
  <c r="N281" i="4"/>
  <c r="M281" i="4"/>
  <c r="L281" i="4"/>
  <c r="K281" i="4"/>
  <c r="J281" i="4"/>
  <c r="I281" i="4"/>
  <c r="U281" i="4" s="1"/>
  <c r="H281" i="4"/>
  <c r="B281" i="4" a="1"/>
  <c r="B281" i="4" s="1"/>
  <c r="T280" i="4"/>
  <c r="T279" i="4" s="1"/>
  <c r="AZ70" i="9" s="1"/>
  <c r="S280" i="4"/>
  <c r="R280" i="4"/>
  <c r="Q280" i="4"/>
  <c r="Q279" i="4" s="1"/>
  <c r="AW70" i="9" s="1"/>
  <c r="P280" i="4"/>
  <c r="P279" i="4" s="1"/>
  <c r="AV70" i="9" s="1"/>
  <c r="O280" i="4"/>
  <c r="N280" i="4"/>
  <c r="M280" i="4"/>
  <c r="M279" i="4" s="1"/>
  <c r="AS70" i="9" s="1"/>
  <c r="L280" i="4"/>
  <c r="L279" i="4" s="1"/>
  <c r="AR70" i="9" s="1"/>
  <c r="K280" i="4"/>
  <c r="J280" i="4"/>
  <c r="I280" i="4"/>
  <c r="I279" i="4" s="1"/>
  <c r="H280" i="4"/>
  <c r="H279" i="4" s="1"/>
  <c r="B280" i="4" a="1"/>
  <c r="B280" i="4"/>
  <c r="S279" i="4"/>
  <c r="AY70" i="9" s="1"/>
  <c r="R279" i="4"/>
  <c r="AX70" i="9" s="1"/>
  <c r="O279" i="4"/>
  <c r="AU70" i="9" s="1"/>
  <c r="N279" i="4"/>
  <c r="AT70" i="9" s="1"/>
  <c r="K279" i="4"/>
  <c r="AQ70" i="9" s="1"/>
  <c r="J279" i="4"/>
  <c r="AP70" i="9" s="1"/>
  <c r="B279" i="4" a="1"/>
  <c r="B279" i="4"/>
  <c r="T278" i="4"/>
  <c r="S278" i="4"/>
  <c r="S277" i="4" s="1"/>
  <c r="AY69" i="9" s="1"/>
  <c r="R278" i="4"/>
  <c r="R277" i="4" s="1"/>
  <c r="AX69" i="9" s="1"/>
  <c r="Q278" i="4"/>
  <c r="P278" i="4"/>
  <c r="O278" i="4"/>
  <c r="O277" i="4" s="1"/>
  <c r="AU69" i="9" s="1"/>
  <c r="N278" i="4"/>
  <c r="N277" i="4" s="1"/>
  <c r="AT69" i="9" s="1"/>
  <c r="M278" i="4"/>
  <c r="L278" i="4"/>
  <c r="K278" i="4"/>
  <c r="K277" i="4" s="1"/>
  <c r="AQ69" i="9" s="1"/>
  <c r="J278" i="4"/>
  <c r="J277" i="4" s="1"/>
  <c r="AP69" i="9" s="1"/>
  <c r="I278" i="4"/>
  <c r="U278" i="4" s="1"/>
  <c r="H278" i="4"/>
  <c r="V278" i="4" s="1"/>
  <c r="B278" i="4" a="1"/>
  <c r="B278" i="4" s="1"/>
  <c r="T277" i="4"/>
  <c r="AZ69" i="9" s="1"/>
  <c r="Q277" i="4"/>
  <c r="AW69" i="9" s="1"/>
  <c r="P277" i="4"/>
  <c r="AV69" i="9" s="1"/>
  <c r="M277" i="4"/>
  <c r="AS69" i="9" s="1"/>
  <c r="L277" i="4"/>
  <c r="AR69" i="9" s="1"/>
  <c r="I277" i="4"/>
  <c r="AO69" i="9" s="1"/>
  <c r="H277" i="4"/>
  <c r="B277" i="4" a="1"/>
  <c r="B277" i="4" s="1"/>
  <c r="T276" i="4"/>
  <c r="S276" i="4"/>
  <c r="R276" i="4"/>
  <c r="Q276" i="4"/>
  <c r="Q273" i="4" s="1"/>
  <c r="AW68" i="9" s="1"/>
  <c r="P276" i="4"/>
  <c r="O276" i="4"/>
  <c r="N276" i="4"/>
  <c r="M276" i="4"/>
  <c r="M273" i="4" s="1"/>
  <c r="AS68" i="9" s="1"/>
  <c r="L276" i="4"/>
  <c r="K276" i="4"/>
  <c r="J276" i="4"/>
  <c r="I276" i="4"/>
  <c r="I273" i="4" s="1"/>
  <c r="H276" i="4"/>
  <c r="B276" i="4" a="1"/>
  <c r="B276" i="4"/>
  <c r="T275" i="4"/>
  <c r="S275" i="4"/>
  <c r="R275" i="4"/>
  <c r="Q275" i="4"/>
  <c r="P275" i="4"/>
  <c r="O275" i="4"/>
  <c r="N275" i="4"/>
  <c r="M275" i="4"/>
  <c r="L275" i="4"/>
  <c r="K275" i="4"/>
  <c r="J275" i="4"/>
  <c r="I275" i="4"/>
  <c r="U275" i="4" s="1"/>
  <c r="V275" i="4" s="1"/>
  <c r="H275" i="4"/>
  <c r="B275" i="4" a="1"/>
  <c r="B275" i="4"/>
  <c r="T274" i="4"/>
  <c r="S274" i="4"/>
  <c r="S273" i="4" s="1"/>
  <c r="R274" i="4"/>
  <c r="R273" i="4" s="1"/>
  <c r="Q274" i="4"/>
  <c r="P274" i="4"/>
  <c r="O274" i="4"/>
  <c r="O273" i="4" s="1"/>
  <c r="N274" i="4"/>
  <c r="N273" i="4" s="1"/>
  <c r="M274" i="4"/>
  <c r="L274" i="4"/>
  <c r="K274" i="4"/>
  <c r="K273" i="4" s="1"/>
  <c r="J274" i="4"/>
  <c r="J273" i="4" s="1"/>
  <c r="I274" i="4"/>
  <c r="H274" i="4"/>
  <c r="B274" i="4" a="1"/>
  <c r="B274" i="4" s="1"/>
  <c r="T273" i="4"/>
  <c r="P273" i="4"/>
  <c r="L273" i="4"/>
  <c r="H273" i="4"/>
  <c r="B273" i="4" a="1"/>
  <c r="B273" i="4" s="1"/>
  <c r="Q272" i="4"/>
  <c r="M272" i="4"/>
  <c r="B272" i="4" a="1"/>
  <c r="B272" i="4"/>
  <c r="T271" i="4"/>
  <c r="S271" i="4"/>
  <c r="R271" i="4"/>
  <c r="R270" i="4" s="1"/>
  <c r="AX67" i="9" s="1"/>
  <c r="Q271" i="4"/>
  <c r="Q270" i="4" s="1"/>
  <c r="AW67" i="9" s="1"/>
  <c r="P271" i="4"/>
  <c r="O271" i="4"/>
  <c r="N271" i="4"/>
  <c r="N270" i="4" s="1"/>
  <c r="AT67" i="9" s="1"/>
  <c r="M271" i="4"/>
  <c r="M270" i="4" s="1"/>
  <c r="AS67" i="9" s="1"/>
  <c r="L271" i="4"/>
  <c r="K271" i="4"/>
  <c r="J271" i="4"/>
  <c r="J270" i="4" s="1"/>
  <c r="AP67" i="9" s="1"/>
  <c r="I271" i="4"/>
  <c r="U271" i="4" s="1"/>
  <c r="V271" i="4" s="1"/>
  <c r="H271" i="4"/>
  <c r="B271" i="4" a="1"/>
  <c r="B271" i="4"/>
  <c r="T270" i="4"/>
  <c r="AZ67" i="9" s="1"/>
  <c r="S270" i="4"/>
  <c r="AY67" i="9" s="1"/>
  <c r="P270" i="4"/>
  <c r="AV67" i="9" s="1"/>
  <c r="O270" i="4"/>
  <c r="AU67" i="9" s="1"/>
  <c r="L270" i="4"/>
  <c r="AR67" i="9" s="1"/>
  <c r="K270" i="4"/>
  <c r="AQ67" i="9" s="1"/>
  <c r="H270" i="4"/>
  <c r="B270" i="4" a="1"/>
  <c r="B270" i="4" s="1"/>
  <c r="T269" i="4"/>
  <c r="T268" i="4" s="1"/>
  <c r="AZ66" i="9" s="1"/>
  <c r="S269" i="4"/>
  <c r="S268" i="4" s="1"/>
  <c r="AY66" i="9" s="1"/>
  <c r="R269" i="4"/>
  <c r="Q269" i="4"/>
  <c r="P269" i="4"/>
  <c r="P268" i="4" s="1"/>
  <c r="AV66" i="9" s="1"/>
  <c r="O269" i="4"/>
  <c r="O268" i="4" s="1"/>
  <c r="AU66" i="9" s="1"/>
  <c r="N269" i="4"/>
  <c r="M269" i="4"/>
  <c r="L269" i="4"/>
  <c r="L268" i="4" s="1"/>
  <c r="AR66" i="9" s="1"/>
  <c r="K269" i="4"/>
  <c r="K268" i="4" s="1"/>
  <c r="AQ66" i="9" s="1"/>
  <c r="J269" i="4"/>
  <c r="I269" i="4"/>
  <c r="U269" i="4" s="1"/>
  <c r="H269" i="4"/>
  <c r="B269" i="4" a="1"/>
  <c r="B269" i="4" s="1"/>
  <c r="R268" i="4"/>
  <c r="AX66" i="9" s="1"/>
  <c r="Q268" i="4"/>
  <c r="AW66" i="9" s="1"/>
  <c r="N268" i="4"/>
  <c r="AT66" i="9" s="1"/>
  <c r="M268" i="4"/>
  <c r="AS66" i="9" s="1"/>
  <c r="J268" i="4"/>
  <c r="AP66" i="9" s="1"/>
  <c r="I268" i="4"/>
  <c r="AO66" i="9" s="1"/>
  <c r="B268" i="4" a="1"/>
  <c r="B268" i="4"/>
  <c r="T267" i="4"/>
  <c r="S267" i="4"/>
  <c r="R267" i="4"/>
  <c r="Q267" i="4"/>
  <c r="P267" i="4"/>
  <c r="O267" i="4"/>
  <c r="N267" i="4"/>
  <c r="M267" i="4"/>
  <c r="L267" i="4"/>
  <c r="K267" i="4"/>
  <c r="J267" i="4"/>
  <c r="I267" i="4"/>
  <c r="U267" i="4" s="1"/>
  <c r="V267" i="4" s="1"/>
  <c r="H267" i="4"/>
  <c r="B267" i="4" a="1"/>
  <c r="B267" i="4"/>
  <c r="T266" i="4"/>
  <c r="S266" i="4"/>
  <c r="S265" i="4" s="1"/>
  <c r="AY65" i="9" s="1"/>
  <c r="R266" i="4"/>
  <c r="R265" i="4" s="1"/>
  <c r="AX65" i="9" s="1"/>
  <c r="Q266" i="4"/>
  <c r="P266" i="4"/>
  <c r="O266" i="4"/>
  <c r="O265" i="4" s="1"/>
  <c r="AU65" i="9" s="1"/>
  <c r="N266" i="4"/>
  <c r="N265" i="4" s="1"/>
  <c r="AT65" i="9" s="1"/>
  <c r="M266" i="4"/>
  <c r="L266" i="4"/>
  <c r="K266" i="4"/>
  <c r="K265" i="4" s="1"/>
  <c r="AQ65" i="9" s="1"/>
  <c r="J266" i="4"/>
  <c r="J265" i="4" s="1"/>
  <c r="AP65" i="9" s="1"/>
  <c r="I266" i="4"/>
  <c r="H266" i="4"/>
  <c r="B266" i="4" a="1"/>
  <c r="B266" i="4" s="1"/>
  <c r="T265" i="4"/>
  <c r="AZ65" i="9" s="1"/>
  <c r="Q265" i="4"/>
  <c r="AW65" i="9" s="1"/>
  <c r="P265" i="4"/>
  <c r="AV65" i="9" s="1"/>
  <c r="M265" i="4"/>
  <c r="AS65" i="9" s="1"/>
  <c r="L265" i="4"/>
  <c r="AR65" i="9" s="1"/>
  <c r="I265" i="4"/>
  <c r="AO65" i="9" s="1"/>
  <c r="H265" i="4"/>
  <c r="B265" i="4" a="1"/>
  <c r="B265" i="4" s="1"/>
  <c r="T264" i="4"/>
  <c r="S264" i="4"/>
  <c r="R264" i="4"/>
  <c r="Q264" i="4"/>
  <c r="Q261" i="4" s="1"/>
  <c r="AW64" i="9" s="1"/>
  <c r="P264" i="4"/>
  <c r="O264" i="4"/>
  <c r="N264" i="4"/>
  <c r="M264" i="4"/>
  <c r="M261" i="4" s="1"/>
  <c r="AS64" i="9" s="1"/>
  <c r="L264" i="4"/>
  <c r="K264" i="4"/>
  <c r="J264" i="4"/>
  <c r="I264" i="4"/>
  <c r="I261" i="4" s="1"/>
  <c r="H264" i="4"/>
  <c r="B264" i="4" a="1"/>
  <c r="B264" i="4"/>
  <c r="T263" i="4"/>
  <c r="S263" i="4"/>
  <c r="R263" i="4"/>
  <c r="Q263" i="4"/>
  <c r="P263" i="4"/>
  <c r="O263" i="4"/>
  <c r="N263" i="4"/>
  <c r="M263" i="4"/>
  <c r="L263" i="4"/>
  <c r="K263" i="4"/>
  <c r="J263" i="4"/>
  <c r="I263" i="4"/>
  <c r="H263" i="4"/>
  <c r="B263" i="4" a="1"/>
  <c r="B263" i="4"/>
  <c r="T262" i="4"/>
  <c r="S262" i="4"/>
  <c r="S261" i="4" s="1"/>
  <c r="R262" i="4"/>
  <c r="Q262" i="4"/>
  <c r="P262" i="4"/>
  <c r="O262" i="4"/>
  <c r="O261" i="4" s="1"/>
  <c r="N262" i="4"/>
  <c r="M262" i="4"/>
  <c r="L262" i="4"/>
  <c r="K262" i="4"/>
  <c r="K261" i="4" s="1"/>
  <c r="J262" i="4"/>
  <c r="I262" i="4"/>
  <c r="U262" i="4" s="1"/>
  <c r="H262" i="4"/>
  <c r="B262" i="4" a="1"/>
  <c r="B262" i="4" s="1"/>
  <c r="T261" i="4"/>
  <c r="P261" i="4"/>
  <c r="L261" i="4"/>
  <c r="H261" i="4"/>
  <c r="B261" i="4" a="1"/>
  <c r="B261" i="4" s="1"/>
  <c r="Q260" i="4"/>
  <c r="B260" i="4" a="1"/>
  <c r="B260" i="4"/>
  <c r="B259" i="4" a="1"/>
  <c r="B259" i="4"/>
  <c r="B258" i="4" a="1"/>
  <c r="B258" i="4" s="1"/>
  <c r="B257" i="4" a="1"/>
  <c r="B257" i="4" s="1"/>
  <c r="T256" i="4"/>
  <c r="S256" i="4"/>
  <c r="R256" i="4"/>
  <c r="Q256" i="4"/>
  <c r="P256" i="4"/>
  <c r="O256" i="4"/>
  <c r="N256" i="4"/>
  <c r="M256" i="4"/>
  <c r="L256" i="4"/>
  <c r="K256" i="4"/>
  <c r="J256" i="4"/>
  <c r="I256" i="4"/>
  <c r="U256" i="4" s="1"/>
  <c r="V256" i="4" s="1"/>
  <c r="H256" i="4"/>
  <c r="B256" i="4" a="1"/>
  <c r="B256" i="4"/>
  <c r="T255" i="4"/>
  <c r="S255" i="4"/>
  <c r="R255" i="4"/>
  <c r="Q255" i="4"/>
  <c r="P255" i="4"/>
  <c r="O255" i="4"/>
  <c r="N255" i="4"/>
  <c r="M255" i="4"/>
  <c r="L255" i="4"/>
  <c r="K255" i="4"/>
  <c r="J255" i="4"/>
  <c r="I255" i="4"/>
  <c r="H255" i="4"/>
  <c r="B255" i="4" a="1"/>
  <c r="B255" i="4" s="1"/>
  <c r="T254" i="4"/>
  <c r="S254" i="4"/>
  <c r="R254" i="4"/>
  <c r="Q254" i="4"/>
  <c r="P254" i="4"/>
  <c r="O254" i="4"/>
  <c r="N254" i="4"/>
  <c r="M254" i="4"/>
  <c r="L254" i="4"/>
  <c r="K254" i="4"/>
  <c r="J254" i="4"/>
  <c r="I254" i="4"/>
  <c r="H254" i="4"/>
  <c r="B254" i="4" a="1"/>
  <c r="B254" i="4" s="1"/>
  <c r="T253" i="4"/>
  <c r="S253" i="4"/>
  <c r="R253" i="4"/>
  <c r="Q253" i="4"/>
  <c r="P253" i="4"/>
  <c r="O253" i="4"/>
  <c r="N253" i="4"/>
  <c r="M253" i="4"/>
  <c r="L253" i="4"/>
  <c r="K253" i="4"/>
  <c r="J253" i="4"/>
  <c r="I253" i="4"/>
  <c r="H253" i="4"/>
  <c r="B253" i="4" a="1"/>
  <c r="B253" i="4" s="1"/>
  <c r="T252" i="4"/>
  <c r="S252" i="4"/>
  <c r="R252" i="4"/>
  <c r="Q252" i="4"/>
  <c r="P252" i="4"/>
  <c r="O252" i="4"/>
  <c r="N252" i="4"/>
  <c r="M252" i="4"/>
  <c r="L252" i="4"/>
  <c r="K252" i="4"/>
  <c r="J252" i="4"/>
  <c r="I252" i="4"/>
  <c r="H252" i="4"/>
  <c r="B252" i="4" a="1"/>
  <c r="B252" i="4"/>
  <c r="T251" i="4"/>
  <c r="S251" i="4"/>
  <c r="R251" i="4"/>
  <c r="Q251" i="4"/>
  <c r="P251" i="4"/>
  <c r="O251" i="4"/>
  <c r="N251" i="4"/>
  <c r="M251" i="4"/>
  <c r="L251" i="4"/>
  <c r="K251" i="4"/>
  <c r="J251" i="4"/>
  <c r="I251" i="4"/>
  <c r="U251" i="4" s="1"/>
  <c r="V251" i="4" s="1"/>
  <c r="H251" i="4"/>
  <c r="B251" i="4" a="1"/>
  <c r="B251" i="4"/>
  <c r="T250" i="4"/>
  <c r="S250" i="4"/>
  <c r="R250" i="4"/>
  <c r="Q250" i="4"/>
  <c r="P250" i="4"/>
  <c r="O250" i="4"/>
  <c r="N250" i="4"/>
  <c r="M250" i="4"/>
  <c r="L250" i="4"/>
  <c r="K250" i="4"/>
  <c r="J250" i="4"/>
  <c r="I250" i="4"/>
  <c r="H250" i="4"/>
  <c r="B250" i="4" a="1"/>
  <c r="B250" i="4" s="1"/>
  <c r="T249" i="4"/>
  <c r="S249" i="4"/>
  <c r="R249" i="4"/>
  <c r="Q249" i="4"/>
  <c r="P249" i="4"/>
  <c r="O249" i="4"/>
  <c r="N249" i="4"/>
  <c r="M249" i="4"/>
  <c r="L249" i="4"/>
  <c r="K249" i="4"/>
  <c r="J249" i="4"/>
  <c r="I249" i="4"/>
  <c r="H249" i="4"/>
  <c r="B249" i="4" a="1"/>
  <c r="B249" i="4" s="1"/>
  <c r="T248" i="4"/>
  <c r="S248" i="4"/>
  <c r="R248" i="4"/>
  <c r="Q248" i="4"/>
  <c r="P248" i="4"/>
  <c r="O248" i="4"/>
  <c r="N248" i="4"/>
  <c r="M248" i="4"/>
  <c r="L248" i="4"/>
  <c r="K248" i="4"/>
  <c r="J248" i="4"/>
  <c r="I248" i="4"/>
  <c r="H248" i="4"/>
  <c r="B248" i="4" a="1"/>
  <c r="B248" i="4"/>
  <c r="T247" i="4"/>
  <c r="S247" i="4"/>
  <c r="R247" i="4"/>
  <c r="Q247" i="4"/>
  <c r="P247" i="4"/>
  <c r="O247" i="4"/>
  <c r="N247" i="4"/>
  <c r="M247" i="4"/>
  <c r="L247" i="4"/>
  <c r="K247" i="4"/>
  <c r="J247" i="4"/>
  <c r="I247" i="4"/>
  <c r="H247" i="4"/>
  <c r="B247" i="4" a="1"/>
  <c r="B247" i="4" s="1"/>
  <c r="T246" i="4"/>
  <c r="S246" i="4"/>
  <c r="R246" i="4"/>
  <c r="R244" i="4" s="1"/>
  <c r="AX63" i="9" s="1"/>
  <c r="Q246" i="4"/>
  <c r="P246" i="4"/>
  <c r="O246" i="4"/>
  <c r="N246" i="4"/>
  <c r="M246" i="4"/>
  <c r="M244" i="4" s="1"/>
  <c r="AS63" i="9" s="1"/>
  <c r="L246" i="4"/>
  <c r="K246" i="4"/>
  <c r="J246" i="4"/>
  <c r="I246" i="4"/>
  <c r="U246" i="4" s="1"/>
  <c r="H246" i="4"/>
  <c r="B246" i="4" a="1"/>
  <c r="B246" i="4" s="1"/>
  <c r="T245" i="4"/>
  <c r="S245" i="4"/>
  <c r="R245" i="4"/>
  <c r="Q245" i="4"/>
  <c r="P245" i="4"/>
  <c r="O245" i="4"/>
  <c r="N245" i="4"/>
  <c r="N244" i="4" s="1"/>
  <c r="AT63" i="9" s="1"/>
  <c r="M245" i="4"/>
  <c r="L245" i="4"/>
  <c r="K245" i="4"/>
  <c r="J245" i="4"/>
  <c r="I245" i="4"/>
  <c r="H245" i="4"/>
  <c r="B245" i="4" a="1"/>
  <c r="B245" i="4" s="1"/>
  <c r="J244" i="4"/>
  <c r="AP63" i="9" s="1"/>
  <c r="B244" i="4" a="1"/>
  <c r="B244" i="4"/>
  <c r="T243" i="4"/>
  <c r="S243" i="4"/>
  <c r="R243" i="4"/>
  <c r="Q243" i="4"/>
  <c r="P243" i="4"/>
  <c r="O243" i="4"/>
  <c r="N243" i="4"/>
  <c r="M243" i="4"/>
  <c r="L243" i="4"/>
  <c r="K243" i="4"/>
  <c r="J243" i="4"/>
  <c r="I243" i="4"/>
  <c r="H243" i="4"/>
  <c r="B243" i="4" a="1"/>
  <c r="B243" i="4"/>
  <c r="T242" i="4"/>
  <c r="S242" i="4"/>
  <c r="R242" i="4"/>
  <c r="Q242" i="4"/>
  <c r="P242" i="4"/>
  <c r="O242" i="4"/>
  <c r="N242" i="4"/>
  <c r="M242" i="4"/>
  <c r="M241" i="4" s="1"/>
  <c r="AS62" i="9" s="1"/>
  <c r="L242" i="4"/>
  <c r="K242" i="4"/>
  <c r="J242" i="4"/>
  <c r="I242" i="4"/>
  <c r="H242" i="4"/>
  <c r="H241" i="4" s="1"/>
  <c r="B242" i="4" a="1"/>
  <c r="B242" i="4" s="1"/>
  <c r="T241" i="4"/>
  <c r="Q241" i="4"/>
  <c r="AW62" i="9" s="1"/>
  <c r="L241" i="4"/>
  <c r="I241" i="4"/>
  <c r="AO62" i="9" s="1"/>
  <c r="B241" i="4" a="1"/>
  <c r="B241" i="4" s="1"/>
  <c r="B240" i="4" a="1"/>
  <c r="B240" i="4"/>
  <c r="T239" i="4"/>
  <c r="T238" i="4" s="1"/>
  <c r="AZ61" i="9" s="1"/>
  <c r="S239" i="4"/>
  <c r="S238" i="4" s="1"/>
  <c r="R239" i="4"/>
  <c r="R238" i="4" s="1"/>
  <c r="AX61" i="9" s="1"/>
  <c r="Q239" i="4"/>
  <c r="Q238" i="4" s="1"/>
  <c r="AW61" i="9" s="1"/>
  <c r="P239" i="4"/>
  <c r="P238" i="4" s="1"/>
  <c r="AV61" i="9" s="1"/>
  <c r="O239" i="4"/>
  <c r="O238" i="4" s="1"/>
  <c r="AU61" i="9" s="1"/>
  <c r="N239" i="4"/>
  <c r="N238" i="4" s="1"/>
  <c r="AT61" i="9" s="1"/>
  <c r="M239" i="4"/>
  <c r="M238" i="4" s="1"/>
  <c r="AS61" i="9" s="1"/>
  <c r="L239" i="4"/>
  <c r="K239" i="4"/>
  <c r="K238" i="4" s="1"/>
  <c r="AQ61" i="9" s="1"/>
  <c r="J239" i="4"/>
  <c r="J238" i="4" s="1"/>
  <c r="AP61" i="9" s="1"/>
  <c r="I239" i="4"/>
  <c r="H239" i="4"/>
  <c r="B239" i="4" a="1"/>
  <c r="B239" i="4" s="1"/>
  <c r="L238" i="4"/>
  <c r="AR61" i="9" s="1"/>
  <c r="H238" i="4"/>
  <c r="B238" i="4" a="1"/>
  <c r="B238" i="4" s="1"/>
  <c r="T237" i="4"/>
  <c r="S237" i="4"/>
  <c r="S227" i="4" s="1"/>
  <c r="AY60" i="9" s="1"/>
  <c r="R237" i="4"/>
  <c r="Q237" i="4"/>
  <c r="P237" i="4"/>
  <c r="O237" i="4"/>
  <c r="N237" i="4"/>
  <c r="M237" i="4"/>
  <c r="L237" i="4"/>
  <c r="K237" i="4"/>
  <c r="J237" i="4"/>
  <c r="I237" i="4"/>
  <c r="H237" i="4"/>
  <c r="B237" i="4" a="1"/>
  <c r="B237" i="4" s="1"/>
  <c r="T236" i="4"/>
  <c r="S236" i="4"/>
  <c r="R236" i="4"/>
  <c r="Q236" i="4"/>
  <c r="P236" i="4"/>
  <c r="O236" i="4"/>
  <c r="N236" i="4"/>
  <c r="M236" i="4"/>
  <c r="L236" i="4"/>
  <c r="K236" i="4"/>
  <c r="J236" i="4"/>
  <c r="I236" i="4"/>
  <c r="U236" i="4" s="1"/>
  <c r="V236" i="4" s="1"/>
  <c r="H236" i="4"/>
  <c r="B236" i="4" a="1"/>
  <c r="B236" i="4"/>
  <c r="T235" i="4"/>
  <c r="S235" i="4"/>
  <c r="R235" i="4"/>
  <c r="Q235" i="4"/>
  <c r="P235" i="4"/>
  <c r="O235" i="4"/>
  <c r="N235" i="4"/>
  <c r="M235" i="4"/>
  <c r="L235" i="4"/>
  <c r="K235" i="4"/>
  <c r="J235" i="4"/>
  <c r="I235" i="4"/>
  <c r="H235" i="4"/>
  <c r="B235" i="4" a="1"/>
  <c r="B235" i="4" s="1"/>
  <c r="T234" i="4"/>
  <c r="S234" i="4"/>
  <c r="R234" i="4"/>
  <c r="Q234" i="4"/>
  <c r="P234" i="4"/>
  <c r="O234" i="4"/>
  <c r="N234" i="4"/>
  <c r="M234" i="4"/>
  <c r="L234" i="4"/>
  <c r="K234" i="4"/>
  <c r="J234" i="4"/>
  <c r="I234" i="4"/>
  <c r="H234" i="4"/>
  <c r="B234" i="4" a="1"/>
  <c r="B234" i="4" s="1"/>
  <c r="T233" i="4"/>
  <c r="S233" i="4"/>
  <c r="R233" i="4"/>
  <c r="Q233" i="4"/>
  <c r="P233" i="4"/>
  <c r="O233" i="4"/>
  <c r="N233" i="4"/>
  <c r="M233" i="4"/>
  <c r="L233" i="4"/>
  <c r="K233" i="4"/>
  <c r="J233" i="4"/>
  <c r="I233" i="4"/>
  <c r="H233" i="4"/>
  <c r="B233" i="4" a="1"/>
  <c r="B233" i="4" s="1"/>
  <c r="T232" i="4"/>
  <c r="S232" i="4"/>
  <c r="R232" i="4"/>
  <c r="Q232" i="4"/>
  <c r="P232" i="4"/>
  <c r="O232" i="4"/>
  <c r="N232" i="4"/>
  <c r="M232" i="4"/>
  <c r="L232" i="4"/>
  <c r="K232" i="4"/>
  <c r="J232" i="4"/>
  <c r="I232" i="4"/>
  <c r="H232" i="4"/>
  <c r="B232" i="4" a="1"/>
  <c r="B232" i="4"/>
  <c r="T231" i="4"/>
  <c r="S231" i="4"/>
  <c r="R231" i="4"/>
  <c r="Q231" i="4"/>
  <c r="P231" i="4"/>
  <c r="O231" i="4"/>
  <c r="N231" i="4"/>
  <c r="M231" i="4"/>
  <c r="L231" i="4"/>
  <c r="K231" i="4"/>
  <c r="J231" i="4"/>
  <c r="I231" i="4"/>
  <c r="U231" i="4" s="1"/>
  <c r="V231" i="4" s="1"/>
  <c r="H231" i="4"/>
  <c r="B231" i="4" a="1"/>
  <c r="B231" i="4"/>
  <c r="T230" i="4"/>
  <c r="S230" i="4"/>
  <c r="R230" i="4"/>
  <c r="Q230" i="4"/>
  <c r="P230" i="4"/>
  <c r="O230" i="4"/>
  <c r="N230" i="4"/>
  <c r="M230" i="4"/>
  <c r="L230" i="4"/>
  <c r="K230" i="4"/>
  <c r="J230" i="4"/>
  <c r="I230" i="4"/>
  <c r="H230" i="4"/>
  <c r="B230" i="4" a="1"/>
  <c r="B230" i="4" s="1"/>
  <c r="T229" i="4"/>
  <c r="S229" i="4"/>
  <c r="R229" i="4"/>
  <c r="Q229" i="4"/>
  <c r="P229" i="4"/>
  <c r="O229" i="4"/>
  <c r="O227" i="4" s="1"/>
  <c r="AU60" i="9" s="1"/>
  <c r="N229" i="4"/>
  <c r="M229" i="4"/>
  <c r="L229" i="4"/>
  <c r="K229" i="4"/>
  <c r="J229" i="4"/>
  <c r="J227" i="4" s="1"/>
  <c r="I229" i="4"/>
  <c r="H229" i="4"/>
  <c r="B229" i="4" a="1"/>
  <c r="B229" i="4" s="1"/>
  <c r="T228" i="4"/>
  <c r="S228" i="4"/>
  <c r="R228" i="4"/>
  <c r="Q228" i="4"/>
  <c r="P228" i="4"/>
  <c r="O228" i="4"/>
  <c r="N228" i="4"/>
  <c r="M228" i="4"/>
  <c r="L228" i="4"/>
  <c r="K228" i="4"/>
  <c r="J228" i="4"/>
  <c r="I228" i="4"/>
  <c r="H228" i="4"/>
  <c r="B228" i="4" a="1"/>
  <c r="B228" i="4"/>
  <c r="R227" i="4"/>
  <c r="B227" i="4" a="1"/>
  <c r="B227" i="4" s="1"/>
  <c r="B226" i="4" a="1"/>
  <c r="B226" i="4" s="1"/>
  <c r="T225" i="4"/>
  <c r="S225" i="4"/>
  <c r="R225" i="4"/>
  <c r="Q225" i="4"/>
  <c r="P225" i="4"/>
  <c r="O225" i="4"/>
  <c r="N225" i="4"/>
  <c r="N223" i="4" s="1"/>
  <c r="AT59" i="9" s="1"/>
  <c r="M225" i="4"/>
  <c r="L225" i="4"/>
  <c r="K225" i="4"/>
  <c r="J225" i="4"/>
  <c r="I225" i="4"/>
  <c r="U225" i="4" s="1"/>
  <c r="H225" i="4"/>
  <c r="B225" i="4" a="1"/>
  <c r="B225" i="4" s="1"/>
  <c r="T224" i="4"/>
  <c r="T223" i="4" s="1"/>
  <c r="AZ59" i="9" s="1"/>
  <c r="S224" i="4"/>
  <c r="S223" i="4" s="1"/>
  <c r="AY59" i="9" s="1"/>
  <c r="R224" i="4"/>
  <c r="Q224" i="4"/>
  <c r="P224" i="4"/>
  <c r="P223" i="4" s="1"/>
  <c r="AV59" i="9" s="1"/>
  <c r="O224" i="4"/>
  <c r="N224" i="4"/>
  <c r="M224" i="4"/>
  <c r="L224" i="4"/>
  <c r="L223" i="4" s="1"/>
  <c r="AR59" i="9" s="1"/>
  <c r="K224" i="4"/>
  <c r="K223" i="4" s="1"/>
  <c r="AQ59" i="9" s="1"/>
  <c r="J224" i="4"/>
  <c r="I224" i="4"/>
  <c r="H224" i="4"/>
  <c r="H223" i="4" s="1"/>
  <c r="B224" i="4" a="1"/>
  <c r="B224" i="4"/>
  <c r="R223" i="4"/>
  <c r="AX59" i="9" s="1"/>
  <c r="O223" i="4"/>
  <c r="AU59" i="9" s="1"/>
  <c r="J223" i="4"/>
  <c r="AP59" i="9" s="1"/>
  <c r="B223" i="4" a="1"/>
  <c r="B223" i="4"/>
  <c r="T222" i="4"/>
  <c r="T221" i="4" s="1"/>
  <c r="S222" i="4"/>
  <c r="S221" i="4" s="1"/>
  <c r="R222" i="4"/>
  <c r="R221" i="4" s="1"/>
  <c r="AX58" i="9" s="1"/>
  <c r="Q222" i="4"/>
  <c r="P222" i="4"/>
  <c r="P221" i="4" s="1"/>
  <c r="O222" i="4"/>
  <c r="O221" i="4" s="1"/>
  <c r="N222" i="4"/>
  <c r="N221" i="4" s="1"/>
  <c r="AT58" i="9" s="1"/>
  <c r="M222" i="4"/>
  <c r="L222" i="4"/>
  <c r="L221" i="4" s="1"/>
  <c r="K222" i="4"/>
  <c r="K221" i="4" s="1"/>
  <c r="J222" i="4"/>
  <c r="J221" i="4" s="1"/>
  <c r="AP58" i="9" s="1"/>
  <c r="I222" i="4"/>
  <c r="H222" i="4"/>
  <c r="B222" i="4" a="1"/>
  <c r="B222" i="4" s="1"/>
  <c r="Q221" i="4"/>
  <c r="AW58" i="9" s="1"/>
  <c r="M221" i="4"/>
  <c r="AS58" i="9" s="1"/>
  <c r="I221" i="4"/>
  <c r="AO58" i="9" s="1"/>
  <c r="H221" i="4"/>
  <c r="B221" i="4" a="1"/>
  <c r="B221" i="4" s="1"/>
  <c r="B220" i="4" a="1"/>
  <c r="B220" i="4"/>
  <c r="T219" i="4"/>
  <c r="S219" i="4"/>
  <c r="R219" i="4"/>
  <c r="Q219" i="4"/>
  <c r="P219" i="4"/>
  <c r="O219" i="4"/>
  <c r="N219" i="4"/>
  <c r="M219" i="4"/>
  <c r="L219" i="4"/>
  <c r="K219" i="4"/>
  <c r="J219" i="4"/>
  <c r="I219" i="4"/>
  <c r="H219" i="4"/>
  <c r="B219" i="4" a="1"/>
  <c r="B219" i="4"/>
  <c r="T218" i="4"/>
  <c r="S218" i="4"/>
  <c r="R218" i="4"/>
  <c r="Q218" i="4"/>
  <c r="P218" i="4"/>
  <c r="O218" i="4"/>
  <c r="N218" i="4"/>
  <c r="M218" i="4"/>
  <c r="L218" i="4"/>
  <c r="K218" i="4"/>
  <c r="J218" i="4"/>
  <c r="I218" i="4"/>
  <c r="H218" i="4"/>
  <c r="B218" i="4" a="1"/>
  <c r="B218" i="4" s="1"/>
  <c r="T217" i="4"/>
  <c r="S217" i="4"/>
  <c r="R217" i="4"/>
  <c r="Q217" i="4"/>
  <c r="Q208" i="4" s="1"/>
  <c r="AW57" i="9" s="1"/>
  <c r="P217" i="4"/>
  <c r="O217" i="4"/>
  <c r="N217" i="4"/>
  <c r="M217" i="4"/>
  <c r="L217" i="4"/>
  <c r="K217" i="4"/>
  <c r="J217" i="4"/>
  <c r="I217" i="4"/>
  <c r="U217" i="4" s="1"/>
  <c r="H217" i="4"/>
  <c r="B217" i="4" a="1"/>
  <c r="B217" i="4" s="1"/>
  <c r="T216" i="4"/>
  <c r="S216" i="4"/>
  <c r="R216" i="4"/>
  <c r="Q216" i="4"/>
  <c r="P216" i="4"/>
  <c r="O216" i="4"/>
  <c r="N216" i="4"/>
  <c r="M216" i="4"/>
  <c r="L216" i="4"/>
  <c r="K216" i="4"/>
  <c r="J216" i="4"/>
  <c r="I216" i="4"/>
  <c r="H216" i="4"/>
  <c r="B216" i="4" a="1"/>
  <c r="B216" i="4"/>
  <c r="T215" i="4"/>
  <c r="S215" i="4"/>
  <c r="R215" i="4"/>
  <c r="Q215" i="4"/>
  <c r="P215" i="4"/>
  <c r="O215" i="4"/>
  <c r="N215" i="4"/>
  <c r="M215" i="4"/>
  <c r="L215" i="4"/>
  <c r="K215" i="4"/>
  <c r="J215" i="4"/>
  <c r="I215" i="4"/>
  <c r="H215" i="4"/>
  <c r="B215" i="4" a="1"/>
  <c r="B215" i="4" s="1"/>
  <c r="T214" i="4"/>
  <c r="S214" i="4"/>
  <c r="R214" i="4"/>
  <c r="Q214" i="4"/>
  <c r="P214" i="4"/>
  <c r="O214" i="4"/>
  <c r="N214" i="4"/>
  <c r="M214" i="4"/>
  <c r="L214" i="4"/>
  <c r="K214" i="4"/>
  <c r="J214" i="4"/>
  <c r="I214" i="4"/>
  <c r="H214" i="4"/>
  <c r="B214" i="4" a="1"/>
  <c r="B214" i="4" s="1"/>
  <c r="T213" i="4"/>
  <c r="S213" i="4"/>
  <c r="R213" i="4"/>
  <c r="Q213" i="4"/>
  <c r="P213" i="4"/>
  <c r="O213" i="4"/>
  <c r="N213" i="4"/>
  <c r="M213" i="4"/>
  <c r="L213" i="4"/>
  <c r="K213" i="4"/>
  <c r="J213" i="4"/>
  <c r="I213" i="4"/>
  <c r="H213" i="4"/>
  <c r="B213" i="4" a="1"/>
  <c r="B213" i="4" s="1"/>
  <c r="T212" i="4"/>
  <c r="S212" i="4"/>
  <c r="R212" i="4"/>
  <c r="Q212" i="4"/>
  <c r="P212" i="4"/>
  <c r="O212" i="4"/>
  <c r="N212" i="4"/>
  <c r="M212" i="4"/>
  <c r="L212" i="4"/>
  <c r="K212" i="4"/>
  <c r="J212" i="4"/>
  <c r="I212" i="4"/>
  <c r="H212" i="4"/>
  <c r="B212" i="4" a="1"/>
  <c r="B212" i="4"/>
  <c r="T211" i="4"/>
  <c r="S211" i="4"/>
  <c r="R211" i="4"/>
  <c r="Q211" i="4"/>
  <c r="P211" i="4"/>
  <c r="O211" i="4"/>
  <c r="N211" i="4"/>
  <c r="M211" i="4"/>
  <c r="L211" i="4"/>
  <c r="K211" i="4"/>
  <c r="J211" i="4"/>
  <c r="I211" i="4"/>
  <c r="H211" i="4"/>
  <c r="B211" i="4" a="1"/>
  <c r="B211" i="4"/>
  <c r="T210" i="4"/>
  <c r="S210" i="4"/>
  <c r="R210" i="4"/>
  <c r="R208" i="4" s="1"/>
  <c r="AX57" i="9" s="1"/>
  <c r="Q210" i="4"/>
  <c r="P210" i="4"/>
  <c r="O210" i="4"/>
  <c r="N210" i="4"/>
  <c r="M210" i="4"/>
  <c r="L210" i="4"/>
  <c r="K210" i="4"/>
  <c r="J210" i="4"/>
  <c r="J208" i="4" s="1"/>
  <c r="AP57" i="9" s="1"/>
  <c r="I210" i="4"/>
  <c r="H210" i="4"/>
  <c r="B210" i="4" a="1"/>
  <c r="B210" i="4" s="1"/>
  <c r="T209" i="4"/>
  <c r="T208" i="4" s="1"/>
  <c r="AZ57" i="9" s="1"/>
  <c r="S209" i="4"/>
  <c r="R209" i="4"/>
  <c r="Q209" i="4"/>
  <c r="P209" i="4"/>
  <c r="P208" i="4" s="1"/>
  <c r="AV57" i="9" s="1"/>
  <c r="O209" i="4"/>
  <c r="N209" i="4"/>
  <c r="M209" i="4"/>
  <c r="L209" i="4"/>
  <c r="L208" i="4" s="1"/>
  <c r="AR57" i="9" s="1"/>
  <c r="K209" i="4"/>
  <c r="J209" i="4"/>
  <c r="I209" i="4"/>
  <c r="H209" i="4"/>
  <c r="B209" i="4" a="1"/>
  <c r="B209" i="4" s="1"/>
  <c r="B208" i="4" a="1"/>
  <c r="B208" i="4"/>
  <c r="T207" i="4"/>
  <c r="S207" i="4"/>
  <c r="R207" i="4"/>
  <c r="Q207" i="4"/>
  <c r="P207" i="4"/>
  <c r="O207" i="4"/>
  <c r="N207" i="4"/>
  <c r="M207" i="4"/>
  <c r="L207" i="4"/>
  <c r="K207" i="4"/>
  <c r="J207" i="4"/>
  <c r="I207" i="4"/>
  <c r="H207" i="4"/>
  <c r="B207" i="4" a="1"/>
  <c r="B207" i="4" s="1"/>
  <c r="T206" i="4"/>
  <c r="S206" i="4"/>
  <c r="R206" i="4"/>
  <c r="Q206" i="4"/>
  <c r="P206" i="4"/>
  <c r="O206" i="4"/>
  <c r="N206" i="4"/>
  <c r="M206" i="4"/>
  <c r="L206" i="4"/>
  <c r="K206" i="4"/>
  <c r="J206" i="4"/>
  <c r="I206" i="4"/>
  <c r="H206" i="4"/>
  <c r="B206" i="4" a="1"/>
  <c r="B206" i="4" s="1"/>
  <c r="T205" i="4"/>
  <c r="S205" i="4"/>
  <c r="R205" i="4"/>
  <c r="Q205" i="4"/>
  <c r="P205" i="4"/>
  <c r="O205" i="4"/>
  <c r="N205" i="4"/>
  <c r="M205" i="4"/>
  <c r="L205" i="4"/>
  <c r="K205" i="4"/>
  <c r="J205" i="4"/>
  <c r="I205" i="4"/>
  <c r="H205" i="4"/>
  <c r="B205" i="4" a="1"/>
  <c r="B205" i="4" s="1"/>
  <c r="T204" i="4"/>
  <c r="S204" i="4"/>
  <c r="R204" i="4"/>
  <c r="R199" i="4" s="1"/>
  <c r="AX56" i="9" s="1"/>
  <c r="Q204" i="4"/>
  <c r="P204" i="4"/>
  <c r="O204" i="4"/>
  <c r="N204" i="4"/>
  <c r="M204" i="4"/>
  <c r="L204" i="4"/>
  <c r="K204" i="4"/>
  <c r="J204" i="4"/>
  <c r="J199" i="4" s="1"/>
  <c r="AP56" i="9" s="1"/>
  <c r="I204" i="4"/>
  <c r="H204" i="4"/>
  <c r="B204" i="4" a="1"/>
  <c r="B204" i="4"/>
  <c r="T203" i="4"/>
  <c r="S203" i="4"/>
  <c r="R203" i="4"/>
  <c r="Q203" i="4"/>
  <c r="P203" i="4"/>
  <c r="O203" i="4"/>
  <c r="N203" i="4"/>
  <c r="M203" i="4"/>
  <c r="L203" i="4"/>
  <c r="K203" i="4"/>
  <c r="J203" i="4"/>
  <c r="I203" i="4"/>
  <c r="U203" i="4" s="1"/>
  <c r="V203" i="4" s="1"/>
  <c r="H203" i="4"/>
  <c r="B203" i="4" a="1"/>
  <c r="B203" i="4" s="1"/>
  <c r="T202" i="4"/>
  <c r="S202" i="4"/>
  <c r="R202" i="4"/>
  <c r="Q202" i="4"/>
  <c r="P202" i="4"/>
  <c r="O202" i="4"/>
  <c r="N202" i="4"/>
  <c r="M202" i="4"/>
  <c r="L202" i="4"/>
  <c r="K202" i="4"/>
  <c r="J202" i="4"/>
  <c r="I202" i="4"/>
  <c r="H202" i="4"/>
  <c r="B202" i="4" a="1"/>
  <c r="B202" i="4" s="1"/>
  <c r="T201" i="4"/>
  <c r="S201" i="4"/>
  <c r="R201" i="4"/>
  <c r="Q201" i="4"/>
  <c r="Q199" i="4" s="1"/>
  <c r="P201" i="4"/>
  <c r="O201" i="4"/>
  <c r="N201" i="4"/>
  <c r="M201" i="4"/>
  <c r="M199" i="4" s="1"/>
  <c r="L201" i="4"/>
  <c r="K201" i="4"/>
  <c r="J201" i="4"/>
  <c r="I201" i="4"/>
  <c r="U201" i="4" s="1"/>
  <c r="H201" i="4"/>
  <c r="B201" i="4" a="1"/>
  <c r="B201" i="4" s="1"/>
  <c r="T200" i="4"/>
  <c r="S200" i="4"/>
  <c r="S199" i="4" s="1"/>
  <c r="AY56" i="9" s="1"/>
  <c r="R200" i="4"/>
  <c r="Q200" i="4"/>
  <c r="P200" i="4"/>
  <c r="O200" i="4"/>
  <c r="N200" i="4"/>
  <c r="M200" i="4"/>
  <c r="L200" i="4"/>
  <c r="K200" i="4"/>
  <c r="J200" i="4"/>
  <c r="I200" i="4"/>
  <c r="H200" i="4"/>
  <c r="H199" i="4" s="1"/>
  <c r="B200" i="4" a="1"/>
  <c r="B200" i="4"/>
  <c r="B199" i="4" a="1"/>
  <c r="B199" i="4" s="1"/>
  <c r="B198" i="4" a="1"/>
  <c r="B198" i="4" s="1"/>
  <c r="B197" i="4" a="1"/>
  <c r="B197" i="4" s="1"/>
  <c r="T196" i="4"/>
  <c r="S196" i="4"/>
  <c r="S193" i="4" s="1"/>
  <c r="R196" i="4"/>
  <c r="Q196" i="4"/>
  <c r="P196" i="4"/>
  <c r="O196" i="4"/>
  <c r="N196" i="4"/>
  <c r="M196" i="4"/>
  <c r="L196" i="4"/>
  <c r="K196" i="4"/>
  <c r="J196" i="4"/>
  <c r="I196" i="4"/>
  <c r="H196" i="4"/>
  <c r="B196" i="4" a="1"/>
  <c r="B196" i="4"/>
  <c r="T195" i="4"/>
  <c r="S195" i="4"/>
  <c r="R195" i="4"/>
  <c r="Q195" i="4"/>
  <c r="P195" i="4"/>
  <c r="O195" i="4"/>
  <c r="N195" i="4"/>
  <c r="M195" i="4"/>
  <c r="L195" i="4"/>
  <c r="K195" i="4"/>
  <c r="J195" i="4"/>
  <c r="I195" i="4"/>
  <c r="H195" i="4"/>
  <c r="B195" i="4" a="1"/>
  <c r="B195" i="4" s="1"/>
  <c r="T194" i="4"/>
  <c r="T193" i="4" s="1"/>
  <c r="S194" i="4"/>
  <c r="R194" i="4"/>
  <c r="Q194" i="4"/>
  <c r="P194" i="4"/>
  <c r="P193" i="4" s="1"/>
  <c r="O194" i="4"/>
  <c r="N194" i="4"/>
  <c r="M194" i="4"/>
  <c r="M193" i="4" s="1"/>
  <c r="AS55" i="9" s="1"/>
  <c r="L194" i="4"/>
  <c r="L193" i="4" s="1"/>
  <c r="AR55" i="9" s="1"/>
  <c r="K194" i="4"/>
  <c r="J194" i="4"/>
  <c r="I194" i="4"/>
  <c r="H194" i="4"/>
  <c r="B194" i="4" a="1"/>
  <c r="B194" i="4" s="1"/>
  <c r="Q193" i="4"/>
  <c r="AW55" i="9" s="1"/>
  <c r="I193" i="4"/>
  <c r="AO55" i="9" s="1"/>
  <c r="H193" i="4"/>
  <c r="H192" i="4" s="1"/>
  <c r="B193" i="4" a="1"/>
  <c r="B193" i="4" s="1"/>
  <c r="I192" i="4"/>
  <c r="B192" i="4" a="1"/>
  <c r="B192" i="4"/>
  <c r="T191" i="4"/>
  <c r="S191" i="4"/>
  <c r="R191" i="4"/>
  <c r="Q191" i="4"/>
  <c r="P191" i="4"/>
  <c r="O191" i="4"/>
  <c r="N191" i="4"/>
  <c r="M191" i="4"/>
  <c r="L191" i="4"/>
  <c r="K191" i="4"/>
  <c r="J191" i="4"/>
  <c r="I191" i="4"/>
  <c r="H191" i="4"/>
  <c r="B191" i="4" a="1"/>
  <c r="B191" i="4"/>
  <c r="T190" i="4"/>
  <c r="S190" i="4"/>
  <c r="R190" i="4"/>
  <c r="Q190" i="4"/>
  <c r="Q188" i="4" s="1"/>
  <c r="AW54" i="9" s="1"/>
  <c r="P190" i="4"/>
  <c r="O190" i="4"/>
  <c r="N190" i="4"/>
  <c r="M190" i="4"/>
  <c r="L190" i="4"/>
  <c r="K190" i="4"/>
  <c r="J190" i="4"/>
  <c r="I190" i="4"/>
  <c r="H190" i="4"/>
  <c r="B190" i="4" a="1"/>
  <c r="B190" i="4"/>
  <c r="T189" i="4"/>
  <c r="T188" i="4" s="1"/>
  <c r="AZ54" i="9" s="1"/>
  <c r="S189" i="4"/>
  <c r="R189" i="4"/>
  <c r="Q189" i="4"/>
  <c r="P189" i="4"/>
  <c r="P188" i="4" s="1"/>
  <c r="AV54" i="9" s="1"/>
  <c r="O189" i="4"/>
  <c r="N189" i="4"/>
  <c r="M189" i="4"/>
  <c r="L189" i="4"/>
  <c r="L188" i="4" s="1"/>
  <c r="AR54" i="9" s="1"/>
  <c r="K189" i="4"/>
  <c r="J189" i="4"/>
  <c r="I189" i="4"/>
  <c r="H189" i="4"/>
  <c r="B189" i="4" a="1"/>
  <c r="B189" i="4" s="1"/>
  <c r="H188" i="4"/>
  <c r="B188" i="4" a="1"/>
  <c r="B188" i="4"/>
  <c r="T187" i="4"/>
  <c r="T186" i="4" s="1"/>
  <c r="AZ53" i="9" s="1"/>
  <c r="S187" i="4"/>
  <c r="S186" i="4" s="1"/>
  <c r="AY53" i="9" s="1"/>
  <c r="R187" i="4"/>
  <c r="Q187" i="4"/>
  <c r="P187" i="4"/>
  <c r="P186" i="4" s="1"/>
  <c r="AV53" i="9" s="1"/>
  <c r="O187" i="4"/>
  <c r="O186" i="4" s="1"/>
  <c r="AU53" i="9" s="1"/>
  <c r="N187" i="4"/>
  <c r="N186" i="4" s="1"/>
  <c r="AT53" i="9" s="1"/>
  <c r="M187" i="4"/>
  <c r="L187" i="4"/>
  <c r="L186" i="4" s="1"/>
  <c r="AR53" i="9" s="1"/>
  <c r="K187" i="4"/>
  <c r="K186" i="4" s="1"/>
  <c r="AQ53" i="9" s="1"/>
  <c r="J187" i="4"/>
  <c r="J186" i="4" s="1"/>
  <c r="AP53" i="9" s="1"/>
  <c r="I187" i="4"/>
  <c r="H187" i="4"/>
  <c r="H186" i="4" s="1"/>
  <c r="B187" i="4" a="1"/>
  <c r="B187" i="4" s="1"/>
  <c r="R186" i="4"/>
  <c r="AX53" i="9" s="1"/>
  <c r="Q186" i="4"/>
  <c r="AW53" i="9" s="1"/>
  <c r="M186" i="4"/>
  <c r="AS53" i="9" s="1"/>
  <c r="I186" i="4"/>
  <c r="AO53" i="9" s="1"/>
  <c r="B186" i="4" a="1"/>
  <c r="B186" i="4"/>
  <c r="T185" i="4"/>
  <c r="T184" i="4" s="1"/>
  <c r="AZ52" i="9" s="1"/>
  <c r="S185" i="4"/>
  <c r="R185" i="4"/>
  <c r="R184" i="4" s="1"/>
  <c r="AX52" i="9" s="1"/>
  <c r="Q185" i="4"/>
  <c r="Q184" i="4" s="1"/>
  <c r="AW52" i="9" s="1"/>
  <c r="P185" i="4"/>
  <c r="P184" i="4" s="1"/>
  <c r="AV52" i="9" s="1"/>
  <c r="O185" i="4"/>
  <c r="O184" i="4" s="1"/>
  <c r="AU52" i="9" s="1"/>
  <c r="N185" i="4"/>
  <c r="N184" i="4" s="1"/>
  <c r="AT52" i="9" s="1"/>
  <c r="M185" i="4"/>
  <c r="M184" i="4" s="1"/>
  <c r="AS52" i="9" s="1"/>
  <c r="L185" i="4"/>
  <c r="L184" i="4" s="1"/>
  <c r="AR52" i="9" s="1"/>
  <c r="K185" i="4"/>
  <c r="J185" i="4"/>
  <c r="J184" i="4" s="1"/>
  <c r="AP52" i="9" s="1"/>
  <c r="I185" i="4"/>
  <c r="H185" i="4"/>
  <c r="B185" i="4" a="1"/>
  <c r="B185" i="4"/>
  <c r="S184" i="4"/>
  <c r="AY52" i="9" s="1"/>
  <c r="K184" i="4"/>
  <c r="AQ52" i="9" s="1"/>
  <c r="H184" i="4"/>
  <c r="B184" i="4" a="1"/>
  <c r="B184" i="4" s="1"/>
  <c r="T183" i="4"/>
  <c r="S183" i="4"/>
  <c r="S180" i="4" s="1"/>
  <c r="AY51" i="9" s="1"/>
  <c r="R183" i="4"/>
  <c r="Q183" i="4"/>
  <c r="P183" i="4"/>
  <c r="O183" i="4"/>
  <c r="O180" i="4" s="1"/>
  <c r="AU51" i="9" s="1"/>
  <c r="N183" i="4"/>
  <c r="M183" i="4"/>
  <c r="L183" i="4"/>
  <c r="K183" i="4"/>
  <c r="K180" i="4" s="1"/>
  <c r="AQ51" i="9" s="1"/>
  <c r="J183" i="4"/>
  <c r="I183" i="4"/>
  <c r="H183" i="4"/>
  <c r="B183" i="4" a="1"/>
  <c r="B183" i="4" s="1"/>
  <c r="T182" i="4"/>
  <c r="S182" i="4"/>
  <c r="R182" i="4"/>
  <c r="Q182" i="4"/>
  <c r="P182" i="4"/>
  <c r="O182" i="4"/>
  <c r="N182" i="4"/>
  <c r="M182" i="4"/>
  <c r="L182" i="4"/>
  <c r="K182" i="4"/>
  <c r="J182" i="4"/>
  <c r="I182" i="4"/>
  <c r="U182" i="4" s="1"/>
  <c r="V182" i="4" s="1"/>
  <c r="H182" i="4"/>
  <c r="B182" i="4" a="1"/>
  <c r="B182" i="4"/>
  <c r="T181" i="4"/>
  <c r="S181" i="4"/>
  <c r="R181" i="4"/>
  <c r="Q181" i="4"/>
  <c r="P181" i="4"/>
  <c r="O181" i="4"/>
  <c r="N181" i="4"/>
  <c r="M181" i="4"/>
  <c r="L181" i="4"/>
  <c r="K181" i="4"/>
  <c r="J181" i="4"/>
  <c r="I181" i="4"/>
  <c r="H181" i="4"/>
  <c r="B181" i="4" a="1"/>
  <c r="B181" i="4"/>
  <c r="B180" i="4" a="1"/>
  <c r="B180" i="4" s="1"/>
  <c r="T179" i="4"/>
  <c r="S179" i="4"/>
  <c r="R179" i="4"/>
  <c r="Q179" i="4"/>
  <c r="P179" i="4"/>
  <c r="P176" i="4" s="1"/>
  <c r="AV50" i="9" s="1"/>
  <c r="O179" i="4"/>
  <c r="N179" i="4"/>
  <c r="M179" i="4"/>
  <c r="L179" i="4"/>
  <c r="L176" i="4" s="1"/>
  <c r="AR50" i="9" s="1"/>
  <c r="K179" i="4"/>
  <c r="K176" i="4" s="1"/>
  <c r="AQ50" i="9" s="1"/>
  <c r="J179" i="4"/>
  <c r="I179" i="4"/>
  <c r="H179" i="4"/>
  <c r="B179" i="4" a="1"/>
  <c r="B179" i="4" s="1"/>
  <c r="T178" i="4"/>
  <c r="S178" i="4"/>
  <c r="R178" i="4"/>
  <c r="Q178" i="4"/>
  <c r="P178" i="4"/>
  <c r="O178" i="4"/>
  <c r="N178" i="4"/>
  <c r="M178" i="4"/>
  <c r="L178" i="4"/>
  <c r="K178" i="4"/>
  <c r="J178" i="4"/>
  <c r="I178" i="4"/>
  <c r="H178" i="4"/>
  <c r="B178" i="4" a="1"/>
  <c r="B178" i="4"/>
  <c r="T177" i="4"/>
  <c r="S177" i="4"/>
  <c r="R177" i="4"/>
  <c r="Q177" i="4"/>
  <c r="Q176" i="4" s="1"/>
  <c r="AW50" i="9" s="1"/>
  <c r="P177" i="4"/>
  <c r="O177" i="4"/>
  <c r="N177" i="4"/>
  <c r="M177" i="4"/>
  <c r="M176" i="4" s="1"/>
  <c r="AS50" i="9" s="1"/>
  <c r="L177" i="4"/>
  <c r="K177" i="4"/>
  <c r="J177" i="4"/>
  <c r="I177" i="4"/>
  <c r="U177" i="4" s="1"/>
  <c r="V177" i="4" s="1"/>
  <c r="H177" i="4"/>
  <c r="B177" i="4" a="1"/>
  <c r="B177" i="4"/>
  <c r="S176" i="4"/>
  <c r="AY50" i="9" s="1"/>
  <c r="O176" i="4"/>
  <c r="AU50" i="9" s="1"/>
  <c r="B176" i="4" a="1"/>
  <c r="B176" i="4" s="1"/>
  <c r="T175" i="4"/>
  <c r="S175" i="4"/>
  <c r="S172" i="4" s="1"/>
  <c r="AY49" i="9" s="1"/>
  <c r="R175" i="4"/>
  <c r="Q175" i="4"/>
  <c r="P175" i="4"/>
  <c r="O175" i="4"/>
  <c r="N175" i="4"/>
  <c r="M175" i="4"/>
  <c r="L175" i="4"/>
  <c r="K175" i="4"/>
  <c r="K172" i="4" s="1"/>
  <c r="AQ49" i="9" s="1"/>
  <c r="J175" i="4"/>
  <c r="I175" i="4"/>
  <c r="H175" i="4"/>
  <c r="B175" i="4" a="1"/>
  <c r="B175" i="4" s="1"/>
  <c r="T174" i="4"/>
  <c r="S174" i="4"/>
  <c r="R174" i="4"/>
  <c r="Q174" i="4"/>
  <c r="P174" i="4"/>
  <c r="O174" i="4"/>
  <c r="N174" i="4"/>
  <c r="M174" i="4"/>
  <c r="L174" i="4"/>
  <c r="K174" i="4"/>
  <c r="J174" i="4"/>
  <c r="I174" i="4"/>
  <c r="U174" i="4" s="1"/>
  <c r="V174" i="4" s="1"/>
  <c r="H174" i="4"/>
  <c r="B174" i="4" a="1"/>
  <c r="B174" i="4"/>
  <c r="T173" i="4"/>
  <c r="S173" i="4"/>
  <c r="R173" i="4"/>
  <c r="Q173" i="4"/>
  <c r="P173" i="4"/>
  <c r="O173" i="4"/>
  <c r="N173" i="4"/>
  <c r="M173" i="4"/>
  <c r="L173" i="4"/>
  <c r="K173" i="4"/>
  <c r="J173" i="4"/>
  <c r="I173" i="4"/>
  <c r="H173" i="4"/>
  <c r="B173" i="4" a="1"/>
  <c r="B173" i="4"/>
  <c r="O172" i="4"/>
  <c r="AU49" i="9" s="1"/>
  <c r="B172" i="4" a="1"/>
  <c r="B172" i="4" s="1"/>
  <c r="T171" i="4"/>
  <c r="S171" i="4"/>
  <c r="S168" i="4" s="1"/>
  <c r="AY48" i="9" s="1"/>
  <c r="R171" i="4"/>
  <c r="Q171" i="4"/>
  <c r="P171" i="4"/>
  <c r="O171" i="4"/>
  <c r="N171" i="4"/>
  <c r="M171" i="4"/>
  <c r="L171" i="4"/>
  <c r="K171" i="4"/>
  <c r="K168" i="4" s="1"/>
  <c r="AQ48" i="9" s="1"/>
  <c r="J171" i="4"/>
  <c r="I171" i="4"/>
  <c r="H171" i="4"/>
  <c r="B171" i="4" a="1"/>
  <c r="B171" i="4" s="1"/>
  <c r="T170" i="4"/>
  <c r="S170" i="4"/>
  <c r="R170" i="4"/>
  <c r="Q170" i="4"/>
  <c r="P170" i="4"/>
  <c r="O170" i="4"/>
  <c r="N170" i="4"/>
  <c r="M170" i="4"/>
  <c r="L170" i="4"/>
  <c r="K170" i="4"/>
  <c r="J170" i="4"/>
  <c r="I170" i="4"/>
  <c r="U170" i="4" s="1"/>
  <c r="V170" i="4" s="1"/>
  <c r="H170" i="4"/>
  <c r="B170" i="4" a="1"/>
  <c r="B170" i="4"/>
  <c r="T169" i="4"/>
  <c r="S169" i="4"/>
  <c r="R169" i="4"/>
  <c r="Q169" i="4"/>
  <c r="P169" i="4"/>
  <c r="O169" i="4"/>
  <c r="N169" i="4"/>
  <c r="M169" i="4"/>
  <c r="L169" i="4"/>
  <c r="K169" i="4"/>
  <c r="J169" i="4"/>
  <c r="I169" i="4"/>
  <c r="H169" i="4"/>
  <c r="B169" i="4" a="1"/>
  <c r="B169" i="4"/>
  <c r="O168" i="4"/>
  <c r="AU48" i="9" s="1"/>
  <c r="B168" i="4" a="1"/>
  <c r="B168" i="4" s="1"/>
  <c r="T167" i="4"/>
  <c r="S167" i="4"/>
  <c r="S164" i="4" s="1"/>
  <c r="AY47" i="9" s="1"/>
  <c r="R167" i="4"/>
  <c r="Q167" i="4"/>
  <c r="P167" i="4"/>
  <c r="O167" i="4"/>
  <c r="N167" i="4"/>
  <c r="M167" i="4"/>
  <c r="L167" i="4"/>
  <c r="K167" i="4"/>
  <c r="K164" i="4" s="1"/>
  <c r="AQ47" i="9" s="1"/>
  <c r="J167" i="4"/>
  <c r="I167" i="4"/>
  <c r="H167" i="4"/>
  <c r="B167" i="4" a="1"/>
  <c r="B167" i="4" s="1"/>
  <c r="T166" i="4"/>
  <c r="S166" i="4"/>
  <c r="R166" i="4"/>
  <c r="Q166" i="4"/>
  <c r="P166" i="4"/>
  <c r="O166" i="4"/>
  <c r="N166" i="4"/>
  <c r="M166" i="4"/>
  <c r="L166" i="4"/>
  <c r="K166" i="4"/>
  <c r="J166" i="4"/>
  <c r="I166" i="4"/>
  <c r="U166" i="4" s="1"/>
  <c r="V166" i="4" s="1"/>
  <c r="H166" i="4"/>
  <c r="B166" i="4" a="1"/>
  <c r="B166" i="4"/>
  <c r="T165" i="4"/>
  <c r="S165" i="4"/>
  <c r="R165" i="4"/>
  <c r="Q165" i="4"/>
  <c r="P165" i="4"/>
  <c r="O165" i="4"/>
  <c r="N165" i="4"/>
  <c r="M165" i="4"/>
  <c r="L165" i="4"/>
  <c r="K165" i="4"/>
  <c r="J165" i="4"/>
  <c r="I165" i="4"/>
  <c r="H165" i="4"/>
  <c r="B165" i="4" a="1"/>
  <c r="B165" i="4"/>
  <c r="O164" i="4"/>
  <c r="AU47" i="9" s="1"/>
  <c r="B164" i="4" a="1"/>
  <c r="B164" i="4" s="1"/>
  <c r="T163" i="4"/>
  <c r="S163" i="4"/>
  <c r="S160" i="4" s="1"/>
  <c r="AY46" i="9" s="1"/>
  <c r="R163" i="4"/>
  <c r="Q163" i="4"/>
  <c r="P163" i="4"/>
  <c r="O163" i="4"/>
  <c r="N163" i="4"/>
  <c r="M163" i="4"/>
  <c r="L163" i="4"/>
  <c r="K163" i="4"/>
  <c r="K160" i="4" s="1"/>
  <c r="AQ46" i="9" s="1"/>
  <c r="J163" i="4"/>
  <c r="I163" i="4"/>
  <c r="H163" i="4"/>
  <c r="B163" i="4" a="1"/>
  <c r="B163" i="4" s="1"/>
  <c r="T162" i="4"/>
  <c r="S162" i="4"/>
  <c r="R162" i="4"/>
  <c r="Q162" i="4"/>
  <c r="P162" i="4"/>
  <c r="O162" i="4"/>
  <c r="N162" i="4"/>
  <c r="M162" i="4"/>
  <c r="L162" i="4"/>
  <c r="K162" i="4"/>
  <c r="J162" i="4"/>
  <c r="I162" i="4"/>
  <c r="U162" i="4" s="1"/>
  <c r="V162" i="4" s="1"/>
  <c r="H162" i="4"/>
  <c r="B162" i="4" a="1"/>
  <c r="B162" i="4"/>
  <c r="T161" i="4"/>
  <c r="S161" i="4"/>
  <c r="R161" i="4"/>
  <c r="Q161" i="4"/>
  <c r="P161" i="4"/>
  <c r="O161" i="4"/>
  <c r="N161" i="4"/>
  <c r="M161" i="4"/>
  <c r="L161" i="4"/>
  <c r="K161" i="4"/>
  <c r="J161" i="4"/>
  <c r="I161" i="4"/>
  <c r="H161" i="4"/>
  <c r="B161" i="4" a="1"/>
  <c r="B161" i="4"/>
  <c r="O160" i="4"/>
  <c r="AU46" i="9" s="1"/>
  <c r="B160" i="4" a="1"/>
  <c r="B160" i="4" s="1"/>
  <c r="T159" i="4"/>
  <c r="S159" i="4"/>
  <c r="S156" i="4" s="1"/>
  <c r="AY45" i="9" s="1"/>
  <c r="R159" i="4"/>
  <c r="Q159" i="4"/>
  <c r="P159" i="4"/>
  <c r="O159" i="4"/>
  <c r="N159" i="4"/>
  <c r="M159" i="4"/>
  <c r="L159" i="4"/>
  <c r="K159" i="4"/>
  <c r="K156" i="4" s="1"/>
  <c r="AQ45" i="9" s="1"/>
  <c r="J159" i="4"/>
  <c r="I159" i="4"/>
  <c r="H159" i="4"/>
  <c r="B159" i="4" a="1"/>
  <c r="B159" i="4" s="1"/>
  <c r="T158" i="4"/>
  <c r="S158" i="4"/>
  <c r="R158" i="4"/>
  <c r="Q158" i="4"/>
  <c r="P158" i="4"/>
  <c r="O158" i="4"/>
  <c r="N158" i="4"/>
  <c r="M158" i="4"/>
  <c r="L158" i="4"/>
  <c r="K158" i="4"/>
  <c r="J158" i="4"/>
  <c r="I158" i="4"/>
  <c r="U158" i="4" s="1"/>
  <c r="V158" i="4" s="1"/>
  <c r="H158" i="4"/>
  <c r="B158" i="4" a="1"/>
  <c r="B158" i="4"/>
  <c r="T157" i="4"/>
  <c r="S157" i="4"/>
  <c r="R157" i="4"/>
  <c r="Q157" i="4"/>
  <c r="P157" i="4"/>
  <c r="O157" i="4"/>
  <c r="N157" i="4"/>
  <c r="M157" i="4"/>
  <c r="L157" i="4"/>
  <c r="K157" i="4"/>
  <c r="J157" i="4"/>
  <c r="I157" i="4"/>
  <c r="H157" i="4"/>
  <c r="B157" i="4" a="1"/>
  <c r="B157" i="4"/>
  <c r="O156" i="4"/>
  <c r="AU45" i="9" s="1"/>
  <c r="B156" i="4" a="1"/>
  <c r="B156" i="4" s="1"/>
  <c r="B155" i="4" a="1"/>
  <c r="B155" i="4" s="1"/>
  <c r="B154" i="4" a="1"/>
  <c r="B154" i="4"/>
  <c r="B153" i="4" a="1"/>
  <c r="B153" i="4"/>
  <c r="B152" i="4" a="1"/>
  <c r="B152" i="4" s="1"/>
  <c r="T151" i="4"/>
  <c r="T150" i="4" s="1"/>
  <c r="AZ44" i="9" s="1"/>
  <c r="S151" i="4"/>
  <c r="S150" i="4" s="1"/>
  <c r="AY44" i="9" s="1"/>
  <c r="R151" i="4"/>
  <c r="Q151" i="4"/>
  <c r="P151" i="4"/>
  <c r="P150" i="4" s="1"/>
  <c r="AV44" i="9" s="1"/>
  <c r="O151" i="4"/>
  <c r="O150" i="4" s="1"/>
  <c r="AU44" i="9" s="1"/>
  <c r="N151" i="4"/>
  <c r="M151" i="4"/>
  <c r="L151" i="4"/>
  <c r="L150" i="4" s="1"/>
  <c r="AR44" i="9" s="1"/>
  <c r="K151" i="4"/>
  <c r="K150" i="4" s="1"/>
  <c r="AQ44" i="9" s="1"/>
  <c r="J151" i="4"/>
  <c r="I151" i="4"/>
  <c r="U151" i="4" s="1"/>
  <c r="H151" i="4"/>
  <c r="H150" i="4" s="1"/>
  <c r="B151" i="4" a="1"/>
  <c r="B151" i="4" s="1"/>
  <c r="R150" i="4"/>
  <c r="AX44" i="9" s="1"/>
  <c r="Q150" i="4"/>
  <c r="AW44" i="9" s="1"/>
  <c r="N150" i="4"/>
  <c r="AT44" i="9" s="1"/>
  <c r="M150" i="4"/>
  <c r="AS44" i="9" s="1"/>
  <c r="J150" i="4"/>
  <c r="AP44" i="9" s="1"/>
  <c r="I150" i="4"/>
  <c r="AO44" i="9" s="1"/>
  <c r="B150" i="4" a="1"/>
  <c r="B150" i="4"/>
  <c r="T149" i="4"/>
  <c r="S149" i="4"/>
  <c r="R149" i="4"/>
  <c r="R148" i="4" s="1"/>
  <c r="AX43" i="9" s="1"/>
  <c r="Q149" i="4"/>
  <c r="Q148" i="4" s="1"/>
  <c r="AW43" i="9" s="1"/>
  <c r="P149" i="4"/>
  <c r="O149" i="4"/>
  <c r="N149" i="4"/>
  <c r="N148" i="4" s="1"/>
  <c r="AT43" i="9" s="1"/>
  <c r="M149" i="4"/>
  <c r="M148" i="4" s="1"/>
  <c r="AS43" i="9" s="1"/>
  <c r="L149" i="4"/>
  <c r="K149" i="4"/>
  <c r="J149" i="4"/>
  <c r="J148" i="4" s="1"/>
  <c r="AP43" i="9" s="1"/>
  <c r="I149" i="4"/>
  <c r="U149" i="4" s="1"/>
  <c r="V149" i="4" s="1"/>
  <c r="H149" i="4"/>
  <c r="B149" i="4" a="1"/>
  <c r="B149" i="4"/>
  <c r="T148" i="4"/>
  <c r="AZ43" i="9" s="1"/>
  <c r="S148" i="4"/>
  <c r="AY43" i="9" s="1"/>
  <c r="P148" i="4"/>
  <c r="AV43" i="9" s="1"/>
  <c r="O148" i="4"/>
  <c r="AU43" i="9" s="1"/>
  <c r="L148" i="4"/>
  <c r="AR43" i="9" s="1"/>
  <c r="K148" i="4"/>
  <c r="AQ43" i="9" s="1"/>
  <c r="H148" i="4"/>
  <c r="B148" i="4" a="1"/>
  <c r="B148" i="4" s="1"/>
  <c r="T147" i="4"/>
  <c r="S147" i="4"/>
  <c r="R147" i="4"/>
  <c r="Q147" i="4"/>
  <c r="P147" i="4"/>
  <c r="O147" i="4"/>
  <c r="N147" i="4"/>
  <c r="M147" i="4"/>
  <c r="L147" i="4"/>
  <c r="K147" i="4"/>
  <c r="J147" i="4"/>
  <c r="I147" i="4"/>
  <c r="U147" i="4" s="1"/>
  <c r="H147" i="4"/>
  <c r="V147" i="4" s="1"/>
  <c r="B147" i="4" a="1"/>
  <c r="B147" i="4" s="1"/>
  <c r="T146" i="4"/>
  <c r="T145" i="4" s="1"/>
  <c r="S146" i="4"/>
  <c r="R146" i="4"/>
  <c r="Q146" i="4"/>
  <c r="Q145" i="4" s="1"/>
  <c r="AW42" i="9" s="1"/>
  <c r="P146" i="4"/>
  <c r="P145" i="4" s="1"/>
  <c r="O146" i="4"/>
  <c r="N146" i="4"/>
  <c r="M146" i="4"/>
  <c r="M145" i="4" s="1"/>
  <c r="AS42" i="9" s="1"/>
  <c r="L146" i="4"/>
  <c r="L145" i="4" s="1"/>
  <c r="K146" i="4"/>
  <c r="J146" i="4"/>
  <c r="I146" i="4"/>
  <c r="U146" i="4" s="1"/>
  <c r="V146" i="4" s="1"/>
  <c r="H146" i="4"/>
  <c r="H145" i="4" s="1"/>
  <c r="B146" i="4" a="1"/>
  <c r="B146" i="4"/>
  <c r="S145" i="4"/>
  <c r="AY42" i="9" s="1"/>
  <c r="R145" i="4"/>
  <c r="AX42" i="9" s="1"/>
  <c r="O145" i="4"/>
  <c r="AU42" i="9" s="1"/>
  <c r="N145" i="4"/>
  <c r="AT42" i="9" s="1"/>
  <c r="K145" i="4"/>
  <c r="AQ42" i="9" s="1"/>
  <c r="J145" i="4"/>
  <c r="AP42" i="9" s="1"/>
  <c r="B145" i="4" a="1"/>
  <c r="B145" i="4"/>
  <c r="T144" i="4"/>
  <c r="S144" i="4"/>
  <c r="S143" i="4" s="1"/>
  <c r="AY41" i="9" s="1"/>
  <c r="R144" i="4"/>
  <c r="R143" i="4" s="1"/>
  <c r="AX41" i="9" s="1"/>
  <c r="Q144" i="4"/>
  <c r="P144" i="4"/>
  <c r="O144" i="4"/>
  <c r="O143" i="4" s="1"/>
  <c r="AU41" i="9" s="1"/>
  <c r="N144" i="4"/>
  <c r="N143" i="4" s="1"/>
  <c r="AT41" i="9" s="1"/>
  <c r="M144" i="4"/>
  <c r="L144" i="4"/>
  <c r="K144" i="4"/>
  <c r="K143" i="4" s="1"/>
  <c r="AQ41" i="9" s="1"/>
  <c r="J144" i="4"/>
  <c r="J143" i="4" s="1"/>
  <c r="AP41" i="9" s="1"/>
  <c r="I144" i="4"/>
  <c r="U144" i="4" s="1"/>
  <c r="H144" i="4"/>
  <c r="V144" i="4" s="1"/>
  <c r="B144" i="4" a="1"/>
  <c r="B144" i="4" s="1"/>
  <c r="T143" i="4"/>
  <c r="AZ41" i="9" s="1"/>
  <c r="Q143" i="4"/>
  <c r="AW41" i="9" s="1"/>
  <c r="P143" i="4"/>
  <c r="AV41" i="9" s="1"/>
  <c r="M143" i="4"/>
  <c r="AS41" i="9" s="1"/>
  <c r="L143" i="4"/>
  <c r="AR41" i="9" s="1"/>
  <c r="I143" i="4"/>
  <c r="AO41" i="9" s="1"/>
  <c r="H143" i="4"/>
  <c r="B143" i="4" a="1"/>
  <c r="B143" i="4" s="1"/>
  <c r="T142" i="4"/>
  <c r="S142" i="4"/>
  <c r="R142" i="4"/>
  <c r="Q142" i="4"/>
  <c r="P142" i="4"/>
  <c r="O142" i="4"/>
  <c r="N142" i="4"/>
  <c r="M142" i="4"/>
  <c r="L142" i="4"/>
  <c r="K142" i="4"/>
  <c r="J142" i="4"/>
  <c r="I142" i="4"/>
  <c r="U142" i="4" s="1"/>
  <c r="V142" i="4" s="1"/>
  <c r="H142" i="4"/>
  <c r="B142" i="4" a="1"/>
  <c r="B142" i="4"/>
  <c r="T141" i="4"/>
  <c r="S141" i="4"/>
  <c r="R141" i="4"/>
  <c r="R140" i="4" s="1"/>
  <c r="Q141" i="4"/>
  <c r="Q140" i="4" s="1"/>
  <c r="P141" i="4"/>
  <c r="O141" i="4"/>
  <c r="N141" i="4"/>
  <c r="N140" i="4" s="1"/>
  <c r="M141" i="4"/>
  <c r="M140" i="4" s="1"/>
  <c r="L141" i="4"/>
  <c r="K141" i="4"/>
  <c r="J141" i="4"/>
  <c r="J140" i="4" s="1"/>
  <c r="I141" i="4"/>
  <c r="U141" i="4" s="1"/>
  <c r="V141" i="4" s="1"/>
  <c r="H141" i="4"/>
  <c r="B141" i="4" a="1"/>
  <c r="B141" i="4"/>
  <c r="T140" i="4"/>
  <c r="AZ40" i="9" s="1"/>
  <c r="S140" i="4"/>
  <c r="AY40" i="9" s="1"/>
  <c r="P140" i="4"/>
  <c r="AV40" i="9" s="1"/>
  <c r="O140" i="4"/>
  <c r="AU40" i="9" s="1"/>
  <c r="L140" i="4"/>
  <c r="AR40" i="9" s="1"/>
  <c r="K140" i="4"/>
  <c r="AQ40" i="9" s="1"/>
  <c r="H140" i="4"/>
  <c r="B140" i="4" a="1"/>
  <c r="B140" i="4" s="1"/>
  <c r="B139" i="4" a="1"/>
  <c r="B139" i="4" s="1"/>
  <c r="B138" i="4" a="1"/>
  <c r="B138" i="4"/>
  <c r="B137" i="4" a="1"/>
  <c r="B137" i="4"/>
  <c r="B136" i="4" a="1"/>
  <c r="B136" i="4" s="1"/>
  <c r="B135" i="4" a="1"/>
  <c r="B135" i="4" s="1"/>
  <c r="B134" i="4" a="1"/>
  <c r="B134" i="4"/>
  <c r="T133" i="4"/>
  <c r="T132" i="4" s="1"/>
  <c r="AZ39" i="9" s="1"/>
  <c r="S133" i="4"/>
  <c r="S132" i="4" s="1"/>
  <c r="AY39" i="9" s="1"/>
  <c r="R133" i="4"/>
  <c r="R132" i="4" s="1"/>
  <c r="AX39" i="9" s="1"/>
  <c r="Q133" i="4"/>
  <c r="Q132" i="4" s="1"/>
  <c r="AW39" i="9" s="1"/>
  <c r="P133" i="4"/>
  <c r="O133" i="4"/>
  <c r="O132" i="4" s="1"/>
  <c r="AU39" i="9" s="1"/>
  <c r="N133" i="4"/>
  <c r="N132" i="4" s="1"/>
  <c r="AT39" i="9" s="1"/>
  <c r="M133" i="4"/>
  <c r="M132" i="4" s="1"/>
  <c r="AS39" i="9" s="1"/>
  <c r="L133" i="4"/>
  <c r="K133" i="4"/>
  <c r="K132" i="4" s="1"/>
  <c r="AQ39" i="9" s="1"/>
  <c r="J133" i="4"/>
  <c r="J132" i="4" s="1"/>
  <c r="AP39" i="9" s="1"/>
  <c r="I133" i="4"/>
  <c r="H133" i="4"/>
  <c r="B133" i="4" a="1"/>
  <c r="B133" i="4"/>
  <c r="P132" i="4"/>
  <c r="AV39" i="9" s="1"/>
  <c r="L132" i="4"/>
  <c r="AR39" i="9" s="1"/>
  <c r="H132" i="4"/>
  <c r="B132" i="4" a="1"/>
  <c r="B132" i="4" s="1"/>
  <c r="T131" i="4"/>
  <c r="T130" i="4" s="1"/>
  <c r="AZ38" i="9" s="1"/>
  <c r="S131" i="4"/>
  <c r="S130" i="4" s="1"/>
  <c r="AY38" i="9" s="1"/>
  <c r="R131" i="4"/>
  <c r="Q131" i="4"/>
  <c r="P131" i="4"/>
  <c r="P130" i="4" s="1"/>
  <c r="AV38" i="9" s="1"/>
  <c r="O131" i="4"/>
  <c r="O130" i="4" s="1"/>
  <c r="AU38" i="9" s="1"/>
  <c r="N131" i="4"/>
  <c r="N130" i="4" s="1"/>
  <c r="AT38" i="9" s="1"/>
  <c r="M131" i="4"/>
  <c r="M130" i="4" s="1"/>
  <c r="AS38" i="9" s="1"/>
  <c r="L131" i="4"/>
  <c r="L130" i="4" s="1"/>
  <c r="AR38" i="9" s="1"/>
  <c r="K131" i="4"/>
  <c r="K130" i="4" s="1"/>
  <c r="AQ38" i="9" s="1"/>
  <c r="J131" i="4"/>
  <c r="J130" i="4" s="1"/>
  <c r="AP38" i="9" s="1"/>
  <c r="I131" i="4"/>
  <c r="H131" i="4"/>
  <c r="H130" i="4" s="1"/>
  <c r="B131" i="4" a="1"/>
  <c r="B131" i="4" s="1"/>
  <c r="R130" i="4"/>
  <c r="AX38" i="9" s="1"/>
  <c r="Q130" i="4"/>
  <c r="AW38" i="9" s="1"/>
  <c r="B130" i="4" a="1"/>
  <c r="B130" i="4"/>
  <c r="T129" i="4"/>
  <c r="T128" i="4" s="1"/>
  <c r="AZ37" i="9" s="1"/>
  <c r="S129" i="4"/>
  <c r="S128" i="4" s="1"/>
  <c r="AY37" i="9" s="1"/>
  <c r="R129" i="4"/>
  <c r="R128" i="4" s="1"/>
  <c r="AX37" i="9" s="1"/>
  <c r="Q129" i="4"/>
  <c r="Q128" i="4" s="1"/>
  <c r="AW37" i="9" s="1"/>
  <c r="P129" i="4"/>
  <c r="P128" i="4" s="1"/>
  <c r="AV37" i="9" s="1"/>
  <c r="O129" i="4"/>
  <c r="N129" i="4"/>
  <c r="N128" i="4" s="1"/>
  <c r="AT37" i="9" s="1"/>
  <c r="M129" i="4"/>
  <c r="M128" i="4" s="1"/>
  <c r="AS37" i="9" s="1"/>
  <c r="L129" i="4"/>
  <c r="L128" i="4" s="1"/>
  <c r="AR37" i="9" s="1"/>
  <c r="K129" i="4"/>
  <c r="K128" i="4" s="1"/>
  <c r="AQ37" i="9" s="1"/>
  <c r="J129" i="4"/>
  <c r="J128" i="4" s="1"/>
  <c r="AP37" i="9" s="1"/>
  <c r="I129" i="4"/>
  <c r="H129" i="4"/>
  <c r="B129" i="4" a="1"/>
  <c r="B129" i="4"/>
  <c r="O128" i="4"/>
  <c r="AU37" i="9" s="1"/>
  <c r="H128" i="4"/>
  <c r="B128" i="4" a="1"/>
  <c r="B128" i="4" s="1"/>
  <c r="T127" i="4"/>
  <c r="S127" i="4"/>
  <c r="R127" i="4"/>
  <c r="Q127" i="4"/>
  <c r="P127" i="4"/>
  <c r="O127" i="4"/>
  <c r="N127" i="4"/>
  <c r="M127" i="4"/>
  <c r="L127" i="4"/>
  <c r="K127" i="4"/>
  <c r="J127" i="4"/>
  <c r="I127" i="4"/>
  <c r="H127" i="4"/>
  <c r="B127" i="4" a="1"/>
  <c r="B127" i="4" s="1"/>
  <c r="T126" i="4"/>
  <c r="S126" i="4"/>
  <c r="R126" i="4"/>
  <c r="Q126" i="4"/>
  <c r="P126" i="4"/>
  <c r="O126" i="4"/>
  <c r="N126" i="4"/>
  <c r="M126" i="4"/>
  <c r="L126" i="4"/>
  <c r="K126" i="4"/>
  <c r="J126" i="4"/>
  <c r="I126" i="4"/>
  <c r="H126" i="4"/>
  <c r="B126" i="4" a="1"/>
  <c r="B126" i="4"/>
  <c r="T125" i="4"/>
  <c r="S125" i="4"/>
  <c r="R125" i="4"/>
  <c r="Q125" i="4"/>
  <c r="P125" i="4"/>
  <c r="O125" i="4"/>
  <c r="N125" i="4"/>
  <c r="M125" i="4"/>
  <c r="L125" i="4"/>
  <c r="K125" i="4"/>
  <c r="J125" i="4"/>
  <c r="I125" i="4"/>
  <c r="H125" i="4"/>
  <c r="B125" i="4" a="1"/>
  <c r="B125" i="4"/>
  <c r="T124" i="4"/>
  <c r="S124" i="4"/>
  <c r="R124" i="4"/>
  <c r="Q124" i="4"/>
  <c r="P124" i="4"/>
  <c r="O124" i="4"/>
  <c r="N124" i="4"/>
  <c r="M124" i="4"/>
  <c r="L124" i="4"/>
  <c r="K124" i="4"/>
  <c r="J124" i="4"/>
  <c r="I124" i="4"/>
  <c r="H124" i="4"/>
  <c r="B124" i="4" a="1"/>
  <c r="B124" i="4" s="1"/>
  <c r="T123" i="4"/>
  <c r="S123" i="4"/>
  <c r="R123" i="4"/>
  <c r="Q123" i="4"/>
  <c r="P123" i="4"/>
  <c r="O123" i="4"/>
  <c r="N123" i="4"/>
  <c r="M123" i="4"/>
  <c r="L123" i="4"/>
  <c r="K123" i="4"/>
  <c r="J123" i="4"/>
  <c r="I123" i="4"/>
  <c r="H123" i="4"/>
  <c r="H122" i="4" s="1"/>
  <c r="B123" i="4" a="1"/>
  <c r="B123" i="4" s="1"/>
  <c r="B122" i="4" a="1"/>
  <c r="B122" i="4"/>
  <c r="B121" i="4" a="1"/>
  <c r="B121" i="4"/>
  <c r="B120" i="4" a="1"/>
  <c r="B120" i="4" s="1"/>
  <c r="T119" i="4"/>
  <c r="T118" i="4" s="1"/>
  <c r="AZ35" i="9" s="1"/>
  <c r="S119" i="4"/>
  <c r="S118" i="4" s="1"/>
  <c r="AY35" i="9" s="1"/>
  <c r="R119" i="4"/>
  <c r="R118" i="4" s="1"/>
  <c r="AX35" i="9" s="1"/>
  <c r="Q119" i="4"/>
  <c r="Q118" i="4" s="1"/>
  <c r="AW35" i="9" s="1"/>
  <c r="P119" i="4"/>
  <c r="P118" i="4" s="1"/>
  <c r="AV35" i="9" s="1"/>
  <c r="O119" i="4"/>
  <c r="O118" i="4" s="1"/>
  <c r="AU35" i="9" s="1"/>
  <c r="N119" i="4"/>
  <c r="N118" i="4" s="1"/>
  <c r="AT35" i="9" s="1"/>
  <c r="M119" i="4"/>
  <c r="M118" i="4" s="1"/>
  <c r="AS35" i="9" s="1"/>
  <c r="L119" i="4"/>
  <c r="L118" i="4" s="1"/>
  <c r="AR35" i="9" s="1"/>
  <c r="K119" i="4"/>
  <c r="K118" i="4" s="1"/>
  <c r="AQ35" i="9" s="1"/>
  <c r="J119" i="4"/>
  <c r="J118" i="4" s="1"/>
  <c r="AP35" i="9" s="1"/>
  <c r="I119" i="4"/>
  <c r="H119" i="4"/>
  <c r="H118" i="4" s="1"/>
  <c r="B119" i="4" a="1"/>
  <c r="B119" i="4" s="1"/>
  <c r="B118" i="4" a="1"/>
  <c r="B118" i="4"/>
  <c r="T117" i="4"/>
  <c r="T116" i="4" s="1"/>
  <c r="AZ34" i="9" s="1"/>
  <c r="S117" i="4"/>
  <c r="S116" i="4" s="1"/>
  <c r="AY34" i="9" s="1"/>
  <c r="R117" i="4"/>
  <c r="R116" i="4" s="1"/>
  <c r="AX34" i="9" s="1"/>
  <c r="Q117" i="4"/>
  <c r="Q116" i="4" s="1"/>
  <c r="AW34" i="9" s="1"/>
  <c r="P117" i="4"/>
  <c r="P116" i="4" s="1"/>
  <c r="AV34" i="9" s="1"/>
  <c r="O117" i="4"/>
  <c r="O116" i="4" s="1"/>
  <c r="AU34" i="9" s="1"/>
  <c r="N117" i="4"/>
  <c r="N116" i="4" s="1"/>
  <c r="AT34" i="9" s="1"/>
  <c r="M117" i="4"/>
  <c r="M116" i="4" s="1"/>
  <c r="AS34" i="9" s="1"/>
  <c r="L117" i="4"/>
  <c r="L116" i="4" s="1"/>
  <c r="AR34" i="9" s="1"/>
  <c r="K117" i="4"/>
  <c r="K116" i="4" s="1"/>
  <c r="AQ34" i="9" s="1"/>
  <c r="J117" i="4"/>
  <c r="J116" i="4" s="1"/>
  <c r="AP34" i="9" s="1"/>
  <c r="I117" i="4"/>
  <c r="I116" i="4" s="1"/>
  <c r="AO34" i="9" s="1"/>
  <c r="H117" i="4"/>
  <c r="H116" i="4"/>
  <c r="T115" i="4"/>
  <c r="T114" i="4" s="1"/>
  <c r="AZ33" i="9" s="1"/>
  <c r="S115" i="4"/>
  <c r="S114" i="4" s="1"/>
  <c r="AY33" i="9" s="1"/>
  <c r="R115" i="4"/>
  <c r="R114" i="4" s="1"/>
  <c r="AX33" i="9" s="1"/>
  <c r="Q115" i="4"/>
  <c r="Q114" i="4" s="1"/>
  <c r="AW33" i="9" s="1"/>
  <c r="P115" i="4"/>
  <c r="P114" i="4" s="1"/>
  <c r="AV33" i="9" s="1"/>
  <c r="O115" i="4"/>
  <c r="O114" i="4" s="1"/>
  <c r="AU33" i="9" s="1"/>
  <c r="N115" i="4"/>
  <c r="N114" i="4" s="1"/>
  <c r="AT33" i="9" s="1"/>
  <c r="M115" i="4"/>
  <c r="L115" i="4"/>
  <c r="L114" i="4" s="1"/>
  <c r="AR33" i="9" s="1"/>
  <c r="K115" i="4"/>
  <c r="K114" i="4" s="1"/>
  <c r="AQ33" i="9" s="1"/>
  <c r="J115" i="4"/>
  <c r="J114" i="4" s="1"/>
  <c r="AP33" i="9" s="1"/>
  <c r="I115" i="4"/>
  <c r="I114" i="4" s="1"/>
  <c r="AO33" i="9" s="1"/>
  <c r="H115" i="4"/>
  <c r="H114" i="4" s="1"/>
  <c r="B115" i="4" a="1"/>
  <c r="B115" i="4" s="1"/>
  <c r="M114" i="4"/>
  <c r="AS33" i="9" s="1"/>
  <c r="B114" i="4" a="1"/>
  <c r="B114" i="4"/>
  <c r="T113" i="4"/>
  <c r="S113" i="4"/>
  <c r="R113" i="4"/>
  <c r="Q113" i="4"/>
  <c r="P113" i="4"/>
  <c r="O113" i="4"/>
  <c r="N113" i="4"/>
  <c r="M113" i="4"/>
  <c r="L113" i="4"/>
  <c r="K113" i="4"/>
  <c r="J113" i="4"/>
  <c r="I113" i="4"/>
  <c r="H113" i="4"/>
  <c r="B113" i="4" a="1"/>
  <c r="B113" i="4"/>
  <c r="T112" i="4"/>
  <c r="S112" i="4"/>
  <c r="R112" i="4"/>
  <c r="Q112" i="4"/>
  <c r="P112" i="4"/>
  <c r="O112" i="4"/>
  <c r="N112" i="4"/>
  <c r="M112" i="4"/>
  <c r="L112" i="4"/>
  <c r="K112" i="4"/>
  <c r="J112" i="4"/>
  <c r="I112" i="4"/>
  <c r="H112" i="4"/>
  <c r="B112" i="4" a="1"/>
  <c r="B112" i="4" s="1"/>
  <c r="H111" i="4"/>
  <c r="B111" i="4" a="1"/>
  <c r="B111" i="4" s="1"/>
  <c r="T110" i="4"/>
  <c r="S110" i="4"/>
  <c r="R110" i="4"/>
  <c r="Q110" i="4"/>
  <c r="P110" i="4"/>
  <c r="O110" i="4"/>
  <c r="N110" i="4"/>
  <c r="M110" i="4"/>
  <c r="L110" i="4"/>
  <c r="K110" i="4"/>
  <c r="J110" i="4"/>
  <c r="I110" i="4"/>
  <c r="H110" i="4"/>
  <c r="T109" i="4"/>
  <c r="S109" i="4"/>
  <c r="R109" i="4"/>
  <c r="Q109" i="4"/>
  <c r="P109" i="4"/>
  <c r="O109" i="4"/>
  <c r="N109" i="4"/>
  <c r="M109" i="4"/>
  <c r="M108" i="4" s="1"/>
  <c r="AS31" i="9" s="1"/>
  <c r="L109" i="4"/>
  <c r="K109" i="4"/>
  <c r="J109" i="4"/>
  <c r="I109" i="4"/>
  <c r="H109" i="4"/>
  <c r="H108" i="4" s="1"/>
  <c r="B109" i="4" a="1"/>
  <c r="B109" i="4" s="1"/>
  <c r="B108" i="4" a="1"/>
  <c r="B108" i="4"/>
  <c r="T107" i="4"/>
  <c r="S107" i="4"/>
  <c r="R107" i="4"/>
  <c r="Q107" i="4"/>
  <c r="P107" i="4"/>
  <c r="O107" i="4"/>
  <c r="N107" i="4"/>
  <c r="M107" i="4"/>
  <c r="L107" i="4"/>
  <c r="K107" i="4"/>
  <c r="J107" i="4"/>
  <c r="I107" i="4"/>
  <c r="H107" i="4"/>
  <c r="B107" i="4" a="1"/>
  <c r="B107" i="4"/>
  <c r="T106" i="4"/>
  <c r="T105" i="4" s="1"/>
  <c r="AZ30" i="9" s="1"/>
  <c r="S106" i="4"/>
  <c r="R106" i="4"/>
  <c r="Q106" i="4"/>
  <c r="P106" i="4"/>
  <c r="P105" i="4" s="1"/>
  <c r="AV30" i="9" s="1"/>
  <c r="O106" i="4"/>
  <c r="N106" i="4"/>
  <c r="M106" i="4"/>
  <c r="L106" i="4"/>
  <c r="L105" i="4" s="1"/>
  <c r="AR30" i="9" s="1"/>
  <c r="K106" i="4"/>
  <c r="J106" i="4"/>
  <c r="I106" i="4"/>
  <c r="H106" i="4"/>
  <c r="B106" i="4" a="1"/>
  <c r="B106" i="4" s="1"/>
  <c r="H105" i="4"/>
  <c r="H104" i="4" s="1"/>
  <c r="B105" i="4" a="1"/>
  <c r="B105" i="4" s="1"/>
  <c r="B104" i="4" a="1"/>
  <c r="B104" i="4"/>
  <c r="T103" i="4"/>
  <c r="T102" i="4" s="1"/>
  <c r="AZ29" i="9" s="1"/>
  <c r="S103" i="4"/>
  <c r="S102" i="4" s="1"/>
  <c r="AY29" i="9" s="1"/>
  <c r="R103" i="4"/>
  <c r="R102" i="4" s="1"/>
  <c r="AX29" i="9" s="1"/>
  <c r="Q103" i="4"/>
  <c r="Q102" i="4" s="1"/>
  <c r="AW29" i="9" s="1"/>
  <c r="P103" i="4"/>
  <c r="P102" i="4" s="1"/>
  <c r="AV29" i="9" s="1"/>
  <c r="O103" i="4"/>
  <c r="O102" i="4" s="1"/>
  <c r="AU29" i="9" s="1"/>
  <c r="N103" i="4"/>
  <c r="N102" i="4" s="1"/>
  <c r="AT29" i="9" s="1"/>
  <c r="M103" i="4"/>
  <c r="M102" i="4" s="1"/>
  <c r="AS29" i="9" s="1"/>
  <c r="L103" i="4"/>
  <c r="L102" i="4" s="1"/>
  <c r="AR29" i="9" s="1"/>
  <c r="K103" i="4"/>
  <c r="K102" i="4" s="1"/>
  <c r="AQ29" i="9" s="1"/>
  <c r="J103" i="4"/>
  <c r="J102" i="4" s="1"/>
  <c r="AP29" i="9" s="1"/>
  <c r="I103" i="4"/>
  <c r="H103" i="4"/>
  <c r="B103" i="4" a="1"/>
  <c r="B103" i="4"/>
  <c r="H102" i="4"/>
  <c r="B102" i="4" a="1"/>
  <c r="B102" i="4" s="1"/>
  <c r="T101" i="4"/>
  <c r="T100" i="4" s="1"/>
  <c r="AZ28" i="9" s="1"/>
  <c r="S101" i="4"/>
  <c r="S100" i="4" s="1"/>
  <c r="AY28" i="9" s="1"/>
  <c r="R101" i="4"/>
  <c r="R100" i="4" s="1"/>
  <c r="AX28" i="9" s="1"/>
  <c r="Q101" i="4"/>
  <c r="Q100" i="4" s="1"/>
  <c r="AW28" i="9" s="1"/>
  <c r="P101" i="4"/>
  <c r="P100" i="4" s="1"/>
  <c r="AV28" i="9" s="1"/>
  <c r="O101" i="4"/>
  <c r="O100" i="4" s="1"/>
  <c r="AU28" i="9" s="1"/>
  <c r="N101" i="4"/>
  <c r="N100" i="4" s="1"/>
  <c r="AT28" i="9" s="1"/>
  <c r="M101" i="4"/>
  <c r="M100" i="4" s="1"/>
  <c r="AS28" i="9" s="1"/>
  <c r="L101" i="4"/>
  <c r="L100" i="4" s="1"/>
  <c r="AR28" i="9" s="1"/>
  <c r="K101" i="4"/>
  <c r="K100" i="4" s="1"/>
  <c r="AQ28" i="9" s="1"/>
  <c r="J101" i="4"/>
  <c r="J100" i="4" s="1"/>
  <c r="AP28" i="9" s="1"/>
  <c r="I101" i="4"/>
  <c r="I100" i="4" s="1"/>
  <c r="AO28" i="9" s="1"/>
  <c r="H101" i="4"/>
  <c r="H100" i="4" s="1"/>
  <c r="B101" i="4" a="1"/>
  <c r="B101" i="4" s="1"/>
  <c r="B100" i="4" a="1"/>
  <c r="B100" i="4"/>
  <c r="T99" i="4"/>
  <c r="T98" i="4" s="1"/>
  <c r="AZ27" i="9" s="1"/>
  <c r="S99" i="4"/>
  <c r="S98" i="4" s="1"/>
  <c r="AY27" i="9" s="1"/>
  <c r="R99" i="4"/>
  <c r="R98" i="4" s="1"/>
  <c r="AX27" i="9" s="1"/>
  <c r="Q99" i="4"/>
  <c r="Q98" i="4" s="1"/>
  <c r="AW27" i="9" s="1"/>
  <c r="P99" i="4"/>
  <c r="P98" i="4" s="1"/>
  <c r="AV27" i="9" s="1"/>
  <c r="O99" i="4"/>
  <c r="O98" i="4" s="1"/>
  <c r="AU27" i="9" s="1"/>
  <c r="N99" i="4"/>
  <c r="N98" i="4" s="1"/>
  <c r="AT27" i="9" s="1"/>
  <c r="M99" i="4"/>
  <c r="M98" i="4" s="1"/>
  <c r="AS27" i="9" s="1"/>
  <c r="L99" i="4"/>
  <c r="L98" i="4" s="1"/>
  <c r="AR27" i="9" s="1"/>
  <c r="K99" i="4"/>
  <c r="K98" i="4" s="1"/>
  <c r="AQ27" i="9" s="1"/>
  <c r="J99" i="4"/>
  <c r="J98" i="4" s="1"/>
  <c r="AP27" i="9" s="1"/>
  <c r="I99" i="4"/>
  <c r="I98" i="4" s="1"/>
  <c r="AO27" i="9" s="1"/>
  <c r="H99" i="4"/>
  <c r="H98" i="4"/>
  <c r="T97" i="4"/>
  <c r="T96" i="4" s="1"/>
  <c r="AZ26" i="9" s="1"/>
  <c r="S97" i="4"/>
  <c r="S96" i="4" s="1"/>
  <c r="AY26" i="9" s="1"/>
  <c r="R97" i="4"/>
  <c r="R96" i="4" s="1"/>
  <c r="AX26" i="9" s="1"/>
  <c r="Q97" i="4"/>
  <c r="Q96" i="4" s="1"/>
  <c r="AW26" i="9" s="1"/>
  <c r="P97" i="4"/>
  <c r="P96" i="4" s="1"/>
  <c r="AV26" i="9" s="1"/>
  <c r="O97" i="4"/>
  <c r="O96" i="4" s="1"/>
  <c r="AU26" i="9" s="1"/>
  <c r="N97" i="4"/>
  <c r="N96" i="4" s="1"/>
  <c r="AT26" i="9" s="1"/>
  <c r="M97" i="4"/>
  <c r="M96" i="4" s="1"/>
  <c r="AS26" i="9" s="1"/>
  <c r="L97" i="4"/>
  <c r="L96" i="4" s="1"/>
  <c r="AR26" i="9" s="1"/>
  <c r="K97" i="4"/>
  <c r="K96" i="4" s="1"/>
  <c r="AQ26" i="9" s="1"/>
  <c r="J97" i="4"/>
  <c r="J96" i="4" s="1"/>
  <c r="AP26" i="9" s="1"/>
  <c r="I97" i="4"/>
  <c r="H97" i="4"/>
  <c r="H96" i="4" s="1"/>
  <c r="B97" i="4" a="1"/>
  <c r="B97" i="4" s="1"/>
  <c r="I96" i="4"/>
  <c r="AO26" i="9" s="1"/>
  <c r="B96" i="4" a="1"/>
  <c r="B96" i="4"/>
  <c r="T95" i="4"/>
  <c r="S95" i="4"/>
  <c r="R95" i="4"/>
  <c r="Q95" i="4"/>
  <c r="P95" i="4"/>
  <c r="O95" i="4"/>
  <c r="N95" i="4"/>
  <c r="M95" i="4"/>
  <c r="L95" i="4"/>
  <c r="K95" i="4"/>
  <c r="J95" i="4"/>
  <c r="I95" i="4"/>
  <c r="H95" i="4"/>
  <c r="B95" i="4" a="1"/>
  <c r="B95" i="4"/>
  <c r="T94" i="4"/>
  <c r="S94" i="4"/>
  <c r="R94" i="4"/>
  <c r="Q94" i="4"/>
  <c r="P94" i="4"/>
  <c r="O94" i="4"/>
  <c r="N94" i="4"/>
  <c r="M94" i="4"/>
  <c r="L94" i="4"/>
  <c r="K94" i="4"/>
  <c r="J94" i="4"/>
  <c r="I94" i="4"/>
  <c r="H94" i="4"/>
  <c r="B94" i="4" a="1"/>
  <c r="B94" i="4" s="1"/>
  <c r="H93" i="4"/>
  <c r="B93" i="4" a="1"/>
  <c r="B93" i="4" s="1"/>
  <c r="T92" i="4"/>
  <c r="S92" i="4"/>
  <c r="R92" i="4"/>
  <c r="Q92" i="4"/>
  <c r="P92" i="4"/>
  <c r="O92" i="4"/>
  <c r="N92" i="4"/>
  <c r="M92" i="4"/>
  <c r="L92" i="4"/>
  <c r="K92" i="4"/>
  <c r="J92" i="4"/>
  <c r="I92" i="4"/>
  <c r="H92" i="4"/>
  <c r="B92" i="4" a="1"/>
  <c r="B92" i="4"/>
  <c r="T91" i="4"/>
  <c r="S91" i="4"/>
  <c r="R91" i="4"/>
  <c r="Q91" i="4"/>
  <c r="P91" i="4"/>
  <c r="O91" i="4"/>
  <c r="O90" i="4" s="1"/>
  <c r="AU24" i="9" s="1"/>
  <c r="N91" i="4"/>
  <c r="M91" i="4"/>
  <c r="L91" i="4"/>
  <c r="K91" i="4"/>
  <c r="J91" i="4"/>
  <c r="I91" i="4"/>
  <c r="H91" i="4"/>
  <c r="B91" i="4" a="1"/>
  <c r="B91" i="4"/>
  <c r="H90" i="4"/>
  <c r="B90" i="4" a="1"/>
  <c r="B90" i="4" s="1"/>
  <c r="T89" i="4"/>
  <c r="S89" i="4"/>
  <c r="R89" i="4"/>
  <c r="Q89" i="4"/>
  <c r="P89" i="4"/>
  <c r="O89" i="4"/>
  <c r="N89" i="4"/>
  <c r="M89" i="4"/>
  <c r="L89" i="4"/>
  <c r="K89" i="4"/>
  <c r="J89" i="4"/>
  <c r="I89" i="4"/>
  <c r="H89" i="4"/>
  <c r="B89" i="4" a="1"/>
  <c r="B89" i="4" s="1"/>
  <c r="T88" i="4"/>
  <c r="S88" i="4"/>
  <c r="R88" i="4"/>
  <c r="R87" i="4" s="1"/>
  <c r="AX23" i="9" s="1"/>
  <c r="Q88" i="4"/>
  <c r="P88" i="4"/>
  <c r="O88" i="4"/>
  <c r="N88" i="4"/>
  <c r="M88" i="4"/>
  <c r="L88" i="4"/>
  <c r="K88" i="4"/>
  <c r="J88" i="4"/>
  <c r="J87" i="4" s="1"/>
  <c r="AP23" i="9" s="1"/>
  <c r="I88" i="4"/>
  <c r="H88" i="4"/>
  <c r="H87" i="4" s="1"/>
  <c r="B88" i="4" a="1"/>
  <c r="B88" i="4"/>
  <c r="B87" i="4" a="1"/>
  <c r="B87" i="4"/>
  <c r="B86" i="4" a="1"/>
  <c r="B86" i="4" s="1"/>
  <c r="B85" i="4" a="1"/>
  <c r="B85" i="4" s="1"/>
  <c r="T84" i="4"/>
  <c r="T83" i="4" s="1"/>
  <c r="AZ22" i="9" s="1"/>
  <c r="S84" i="4"/>
  <c r="R84" i="4"/>
  <c r="Q84" i="4"/>
  <c r="Q83" i="4" s="1"/>
  <c r="AW22" i="9" s="1"/>
  <c r="P84" i="4"/>
  <c r="P83" i="4" s="1"/>
  <c r="AV22" i="9" s="1"/>
  <c r="O84" i="4"/>
  <c r="N84" i="4"/>
  <c r="M84" i="4"/>
  <c r="M83" i="4" s="1"/>
  <c r="AS22" i="9" s="1"/>
  <c r="L84" i="4"/>
  <c r="L83" i="4" s="1"/>
  <c r="AR22" i="9" s="1"/>
  <c r="K84" i="4"/>
  <c r="J84" i="4"/>
  <c r="I84" i="4"/>
  <c r="U84" i="4" s="1"/>
  <c r="V84" i="4" s="1"/>
  <c r="H84" i="4"/>
  <c r="H83" i="4" s="1"/>
  <c r="B84" i="4" a="1"/>
  <c r="B84" i="4"/>
  <c r="S83" i="4"/>
  <c r="AY22" i="9" s="1"/>
  <c r="R83" i="4"/>
  <c r="AX22" i="9" s="1"/>
  <c r="O83" i="4"/>
  <c r="AU22" i="9" s="1"/>
  <c r="N83" i="4"/>
  <c r="AT22" i="9" s="1"/>
  <c r="K83" i="4"/>
  <c r="AQ22" i="9" s="1"/>
  <c r="J83" i="4"/>
  <c r="AP22" i="9" s="1"/>
  <c r="B83" i="4" a="1"/>
  <c r="B83" i="4"/>
  <c r="T82" i="4"/>
  <c r="S82" i="4"/>
  <c r="R82" i="4"/>
  <c r="Q82" i="4"/>
  <c r="P82" i="4"/>
  <c r="O82" i="4"/>
  <c r="N82" i="4"/>
  <c r="M82" i="4"/>
  <c r="L82" i="4"/>
  <c r="K82" i="4"/>
  <c r="J82" i="4"/>
  <c r="I82" i="4"/>
  <c r="U82" i="4" s="1"/>
  <c r="H82" i="4"/>
  <c r="V82" i="4" s="1"/>
  <c r="B82" i="4" a="1"/>
  <c r="B82" i="4" s="1"/>
  <c r="T81" i="4"/>
  <c r="S81" i="4"/>
  <c r="R81" i="4"/>
  <c r="Q81" i="4"/>
  <c r="P81" i="4"/>
  <c r="O81" i="4"/>
  <c r="N81" i="4"/>
  <c r="M81" i="4"/>
  <c r="L81" i="4"/>
  <c r="K81" i="4"/>
  <c r="J81" i="4"/>
  <c r="I81" i="4"/>
  <c r="U81" i="4" s="1"/>
  <c r="H81" i="4"/>
  <c r="B81" i="4" a="1"/>
  <c r="B81" i="4" s="1"/>
  <c r="T80" i="4"/>
  <c r="S80" i="4"/>
  <c r="R80" i="4"/>
  <c r="Q80" i="4"/>
  <c r="Q77" i="4" s="1"/>
  <c r="P80" i="4"/>
  <c r="O80" i="4"/>
  <c r="N80" i="4"/>
  <c r="M80" i="4"/>
  <c r="M77" i="4" s="1"/>
  <c r="L80" i="4"/>
  <c r="K80" i="4"/>
  <c r="J80" i="4"/>
  <c r="I80" i="4"/>
  <c r="U80" i="4" s="1"/>
  <c r="V80" i="4" s="1"/>
  <c r="H80" i="4"/>
  <c r="B80" i="4" a="1"/>
  <c r="B80" i="4"/>
  <c r="T79" i="4"/>
  <c r="S79" i="4"/>
  <c r="R79" i="4"/>
  <c r="Q79" i="4"/>
  <c r="P79" i="4"/>
  <c r="O79" i="4"/>
  <c r="N79" i="4"/>
  <c r="M79" i="4"/>
  <c r="L79" i="4"/>
  <c r="K79" i="4"/>
  <c r="J79" i="4"/>
  <c r="I79" i="4"/>
  <c r="U79" i="4" s="1"/>
  <c r="V79" i="4" s="1"/>
  <c r="H79" i="4"/>
  <c r="B79" i="4" a="1"/>
  <c r="B79" i="4"/>
  <c r="T78" i="4"/>
  <c r="S78" i="4"/>
  <c r="S77" i="4" s="1"/>
  <c r="R78" i="4"/>
  <c r="R77" i="4" s="1"/>
  <c r="Q78" i="4"/>
  <c r="P78" i="4"/>
  <c r="O78" i="4"/>
  <c r="O77" i="4" s="1"/>
  <c r="N78" i="4"/>
  <c r="N77" i="4" s="1"/>
  <c r="M78" i="4"/>
  <c r="L78" i="4"/>
  <c r="K78" i="4"/>
  <c r="K77" i="4" s="1"/>
  <c r="J78" i="4"/>
  <c r="J77" i="4" s="1"/>
  <c r="I78" i="4"/>
  <c r="U78" i="4" s="1"/>
  <c r="H78" i="4"/>
  <c r="B78" i="4" a="1"/>
  <c r="B78" i="4" s="1"/>
  <c r="T77" i="4"/>
  <c r="AZ21" i="9" s="1"/>
  <c r="P77" i="4"/>
  <c r="AV21" i="9" s="1"/>
  <c r="L77" i="4"/>
  <c r="AR21" i="9" s="1"/>
  <c r="H77" i="4"/>
  <c r="B77" i="4" a="1"/>
  <c r="B77" i="4" s="1"/>
  <c r="B76" i="4" a="1"/>
  <c r="B76" i="4"/>
  <c r="T75" i="4"/>
  <c r="S75" i="4"/>
  <c r="R75" i="4"/>
  <c r="R74" i="4" s="1"/>
  <c r="AX20" i="9" s="1"/>
  <c r="Q75" i="4"/>
  <c r="Q74" i="4" s="1"/>
  <c r="AW20" i="9" s="1"/>
  <c r="P75" i="4"/>
  <c r="O75" i="4"/>
  <c r="N75" i="4"/>
  <c r="N74" i="4" s="1"/>
  <c r="AT20" i="9" s="1"/>
  <c r="M75" i="4"/>
  <c r="M74" i="4" s="1"/>
  <c r="AS20" i="9" s="1"/>
  <c r="L75" i="4"/>
  <c r="K75" i="4"/>
  <c r="J75" i="4"/>
  <c r="J74" i="4" s="1"/>
  <c r="AP20" i="9" s="1"/>
  <c r="I75" i="4"/>
  <c r="U75" i="4" s="1"/>
  <c r="V75" i="4" s="1"/>
  <c r="H75" i="4"/>
  <c r="B75" i="4" a="1"/>
  <c r="B75" i="4"/>
  <c r="T74" i="4"/>
  <c r="AZ20" i="9" s="1"/>
  <c r="S74" i="4"/>
  <c r="AY20" i="9" s="1"/>
  <c r="P74" i="4"/>
  <c r="AV20" i="9" s="1"/>
  <c r="O74" i="4"/>
  <c r="AU20" i="9" s="1"/>
  <c r="L74" i="4"/>
  <c r="AR20" i="9" s="1"/>
  <c r="K74" i="4"/>
  <c r="AQ20" i="9" s="1"/>
  <c r="H74" i="4"/>
  <c r="B74" i="4" a="1"/>
  <c r="B74" i="4" s="1"/>
  <c r="T73" i="4"/>
  <c r="S73" i="4"/>
  <c r="R73" i="4"/>
  <c r="Q73" i="4"/>
  <c r="P73" i="4"/>
  <c r="O73" i="4"/>
  <c r="N73" i="4"/>
  <c r="M73" i="4"/>
  <c r="L73" i="4"/>
  <c r="K73" i="4"/>
  <c r="J73" i="4"/>
  <c r="I73" i="4"/>
  <c r="U73" i="4" s="1"/>
  <c r="H73" i="4"/>
  <c r="B73" i="4" a="1"/>
  <c r="B73" i="4" s="1"/>
  <c r="T72" i="4"/>
  <c r="S72" i="4"/>
  <c r="R72" i="4"/>
  <c r="Q72" i="4"/>
  <c r="P72" i="4"/>
  <c r="O72" i="4"/>
  <c r="N72" i="4"/>
  <c r="M72" i="4"/>
  <c r="L72" i="4"/>
  <c r="K72" i="4"/>
  <c r="J72" i="4"/>
  <c r="I72" i="4"/>
  <c r="U72" i="4" s="1"/>
  <c r="V72" i="4" s="1"/>
  <c r="H72" i="4"/>
  <c r="B72" i="4" a="1"/>
  <c r="B72" i="4"/>
  <c r="T71" i="4"/>
  <c r="S71" i="4"/>
  <c r="R71" i="4"/>
  <c r="R68" i="4" s="1"/>
  <c r="Q71" i="4"/>
  <c r="P71" i="4"/>
  <c r="O71" i="4"/>
  <c r="N71" i="4"/>
  <c r="N68" i="4" s="1"/>
  <c r="M71" i="4"/>
  <c r="L71" i="4"/>
  <c r="K71" i="4"/>
  <c r="J71" i="4"/>
  <c r="J68" i="4" s="1"/>
  <c r="I71" i="4"/>
  <c r="U71" i="4" s="1"/>
  <c r="V71" i="4" s="1"/>
  <c r="H71" i="4"/>
  <c r="B71" i="4" a="1"/>
  <c r="B71" i="4"/>
  <c r="T70" i="4"/>
  <c r="S70" i="4"/>
  <c r="R70" i="4"/>
  <c r="Q70" i="4"/>
  <c r="P70" i="4"/>
  <c r="O70" i="4"/>
  <c r="N70" i="4"/>
  <c r="M70" i="4"/>
  <c r="L70" i="4"/>
  <c r="K70" i="4"/>
  <c r="J70" i="4"/>
  <c r="I70" i="4"/>
  <c r="U70" i="4" s="1"/>
  <c r="H70" i="4"/>
  <c r="B70" i="4" a="1"/>
  <c r="B70" i="4" s="1"/>
  <c r="T69" i="4"/>
  <c r="T68" i="4" s="1"/>
  <c r="S69" i="4"/>
  <c r="S68" i="4" s="1"/>
  <c r="R69" i="4"/>
  <c r="Q69" i="4"/>
  <c r="P69" i="4"/>
  <c r="P68" i="4" s="1"/>
  <c r="O69" i="4"/>
  <c r="O68" i="4" s="1"/>
  <c r="N69" i="4"/>
  <c r="M69" i="4"/>
  <c r="L69" i="4"/>
  <c r="L68" i="4" s="1"/>
  <c r="K69" i="4"/>
  <c r="K68" i="4" s="1"/>
  <c r="J69" i="4"/>
  <c r="I69" i="4"/>
  <c r="U69" i="4" s="1"/>
  <c r="H69" i="4"/>
  <c r="H68" i="4" s="1"/>
  <c r="B69" i="4" a="1"/>
  <c r="B69" i="4" s="1"/>
  <c r="Q68" i="4"/>
  <c r="AW19" i="9" s="1"/>
  <c r="M68" i="4"/>
  <c r="AS19" i="9" s="1"/>
  <c r="I68" i="4"/>
  <c r="AO19" i="9" s="1"/>
  <c r="B68" i="4" a="1"/>
  <c r="B68" i="4"/>
  <c r="B67" i="4" a="1"/>
  <c r="B67" i="4"/>
  <c r="T66" i="4"/>
  <c r="S66" i="4"/>
  <c r="S65" i="4" s="1"/>
  <c r="AY18" i="9" s="1"/>
  <c r="R66" i="4"/>
  <c r="R65" i="4" s="1"/>
  <c r="AX18" i="9" s="1"/>
  <c r="Q66" i="4"/>
  <c r="P66" i="4"/>
  <c r="O66" i="4"/>
  <c r="O65" i="4" s="1"/>
  <c r="AU18" i="9" s="1"/>
  <c r="N66" i="4"/>
  <c r="N65" i="4" s="1"/>
  <c r="AT18" i="9" s="1"/>
  <c r="M66" i="4"/>
  <c r="L66" i="4"/>
  <c r="K66" i="4"/>
  <c r="K65" i="4" s="1"/>
  <c r="AQ18" i="9" s="1"/>
  <c r="J66" i="4"/>
  <c r="J65" i="4" s="1"/>
  <c r="AP18" i="9" s="1"/>
  <c r="I66" i="4"/>
  <c r="U66" i="4" s="1"/>
  <c r="H66" i="4"/>
  <c r="V66" i="4" s="1"/>
  <c r="B66" i="4" a="1"/>
  <c r="B66" i="4" s="1"/>
  <c r="T65" i="4"/>
  <c r="AZ18" i="9" s="1"/>
  <c r="Q65" i="4"/>
  <c r="AW18" i="9" s="1"/>
  <c r="P65" i="4"/>
  <c r="AV18" i="9" s="1"/>
  <c r="M65" i="4"/>
  <c r="AS18" i="9" s="1"/>
  <c r="L65" i="4"/>
  <c r="AR18" i="9" s="1"/>
  <c r="I65" i="4"/>
  <c r="AO18" i="9" s="1"/>
  <c r="H65" i="4"/>
  <c r="B65" i="4" a="1"/>
  <c r="B65" i="4" s="1"/>
  <c r="T64" i="4"/>
  <c r="T63" i="4" s="1"/>
  <c r="AZ17" i="9" s="1"/>
  <c r="S64" i="4"/>
  <c r="R64" i="4"/>
  <c r="Q64" i="4"/>
  <c r="Q63" i="4" s="1"/>
  <c r="AW17" i="9" s="1"/>
  <c r="P64" i="4"/>
  <c r="P63" i="4" s="1"/>
  <c r="AV17" i="9" s="1"/>
  <c r="O64" i="4"/>
  <c r="N64" i="4"/>
  <c r="M64" i="4"/>
  <c r="M63" i="4" s="1"/>
  <c r="AS17" i="9" s="1"/>
  <c r="L64" i="4"/>
  <c r="L63" i="4" s="1"/>
  <c r="AR17" i="9" s="1"/>
  <c r="K64" i="4"/>
  <c r="J64" i="4"/>
  <c r="I64" i="4"/>
  <c r="U64" i="4" s="1"/>
  <c r="V64" i="4" s="1"/>
  <c r="H64" i="4"/>
  <c r="H63" i="4" s="1"/>
  <c r="B64" i="4" a="1"/>
  <c r="B64" i="4"/>
  <c r="S63" i="4"/>
  <c r="AY17" i="9" s="1"/>
  <c r="R63" i="4"/>
  <c r="AX17" i="9" s="1"/>
  <c r="O63" i="4"/>
  <c r="AU17" i="9" s="1"/>
  <c r="N63" i="4"/>
  <c r="AT17" i="9" s="1"/>
  <c r="K63" i="4"/>
  <c r="AQ17" i="9" s="1"/>
  <c r="J63" i="4"/>
  <c r="AP17" i="9" s="1"/>
  <c r="B63" i="4" a="1"/>
  <c r="B63" i="4"/>
  <c r="T62" i="4"/>
  <c r="S62" i="4"/>
  <c r="S61" i="4" s="1"/>
  <c r="AY16" i="9" s="1"/>
  <c r="R62" i="4"/>
  <c r="R61" i="4" s="1"/>
  <c r="AX16" i="9" s="1"/>
  <c r="Q62" i="4"/>
  <c r="P62" i="4"/>
  <c r="O62" i="4"/>
  <c r="O61" i="4" s="1"/>
  <c r="AU16" i="9" s="1"/>
  <c r="N62" i="4"/>
  <c r="N61" i="4" s="1"/>
  <c r="AT16" i="9" s="1"/>
  <c r="M62" i="4"/>
  <c r="L62" i="4"/>
  <c r="K62" i="4"/>
  <c r="K61" i="4" s="1"/>
  <c r="AQ16" i="9" s="1"/>
  <c r="J62" i="4"/>
  <c r="J61" i="4" s="1"/>
  <c r="AP16" i="9" s="1"/>
  <c r="I62" i="4"/>
  <c r="U62" i="4" s="1"/>
  <c r="H62" i="4"/>
  <c r="B62" i="4" a="1"/>
  <c r="B62" i="4" s="1"/>
  <c r="T61" i="4"/>
  <c r="AZ16" i="9" s="1"/>
  <c r="Q61" i="4"/>
  <c r="AW16" i="9" s="1"/>
  <c r="P61" i="4"/>
  <c r="AV16" i="9" s="1"/>
  <c r="M61" i="4"/>
  <c r="AS16" i="9" s="1"/>
  <c r="L61" i="4"/>
  <c r="AR16" i="9" s="1"/>
  <c r="I61" i="4"/>
  <c r="AO16" i="9" s="1"/>
  <c r="H61" i="4"/>
  <c r="B61" i="4" a="1"/>
  <c r="B61" i="4" s="1"/>
  <c r="T60" i="4"/>
  <c r="S60" i="4"/>
  <c r="R60" i="4"/>
  <c r="Q60" i="4"/>
  <c r="P60" i="4"/>
  <c r="O60" i="4"/>
  <c r="N60" i="4"/>
  <c r="M60" i="4"/>
  <c r="L60" i="4"/>
  <c r="K60" i="4"/>
  <c r="J60" i="4"/>
  <c r="I60" i="4"/>
  <c r="U60" i="4" s="1"/>
  <c r="V60" i="4" s="1"/>
  <c r="H60" i="4"/>
  <c r="B60" i="4" a="1"/>
  <c r="B60" i="4"/>
  <c r="T59" i="4"/>
  <c r="S59" i="4"/>
  <c r="R59" i="4"/>
  <c r="Q59" i="4"/>
  <c r="P59" i="4"/>
  <c r="O59" i="4"/>
  <c r="N59" i="4"/>
  <c r="M59" i="4"/>
  <c r="L59" i="4"/>
  <c r="K59" i="4"/>
  <c r="J59" i="4"/>
  <c r="I59" i="4"/>
  <c r="U59" i="4" s="1"/>
  <c r="V59" i="4" s="1"/>
  <c r="H59" i="4"/>
  <c r="B59" i="4" a="1"/>
  <c r="B59" i="4"/>
  <c r="T58" i="4"/>
  <c r="S58" i="4"/>
  <c r="R58" i="4"/>
  <c r="Q58" i="4"/>
  <c r="P58" i="4"/>
  <c r="O58" i="4"/>
  <c r="N58" i="4"/>
  <c r="M58" i="4"/>
  <c r="L58" i="4"/>
  <c r="K58" i="4"/>
  <c r="J58" i="4"/>
  <c r="I58" i="4"/>
  <c r="U58" i="4" s="1"/>
  <c r="H58" i="4"/>
  <c r="B58" i="4" a="1"/>
  <c r="B58" i="4" s="1"/>
  <c r="T57" i="4"/>
  <c r="S57" i="4"/>
  <c r="R57" i="4"/>
  <c r="Q57" i="4"/>
  <c r="P57" i="4"/>
  <c r="O57" i="4"/>
  <c r="N57" i="4"/>
  <c r="M57" i="4"/>
  <c r="L57" i="4"/>
  <c r="K57" i="4"/>
  <c r="J57" i="4"/>
  <c r="I57" i="4"/>
  <c r="U57" i="4" s="1"/>
  <c r="H57" i="4"/>
  <c r="V57" i="4" s="1"/>
  <c r="B57" i="4" a="1"/>
  <c r="B57" i="4" s="1"/>
  <c r="T56" i="4"/>
  <c r="S56" i="4"/>
  <c r="R56" i="4"/>
  <c r="Q56" i="4"/>
  <c r="P56" i="4"/>
  <c r="O56" i="4"/>
  <c r="N56" i="4"/>
  <c r="M56" i="4"/>
  <c r="L56" i="4"/>
  <c r="K56" i="4"/>
  <c r="J56" i="4"/>
  <c r="I56" i="4"/>
  <c r="U56" i="4" s="1"/>
  <c r="V56" i="4" s="1"/>
  <c r="H56" i="4"/>
  <c r="B56" i="4" a="1"/>
  <c r="B56" i="4"/>
  <c r="T55" i="4"/>
  <c r="S55" i="4"/>
  <c r="R55" i="4"/>
  <c r="R52" i="4" s="1"/>
  <c r="Q55" i="4"/>
  <c r="P55" i="4"/>
  <c r="O55" i="4"/>
  <c r="N55" i="4"/>
  <c r="N52" i="4" s="1"/>
  <c r="M55" i="4"/>
  <c r="L55" i="4"/>
  <c r="K55" i="4"/>
  <c r="J55" i="4"/>
  <c r="J52" i="4" s="1"/>
  <c r="I55" i="4"/>
  <c r="U55" i="4" s="1"/>
  <c r="V55" i="4" s="1"/>
  <c r="H55" i="4"/>
  <c r="B55" i="4" a="1"/>
  <c r="B55" i="4"/>
  <c r="T54" i="4"/>
  <c r="S54" i="4"/>
  <c r="R54" i="4"/>
  <c r="Q54" i="4"/>
  <c r="P54" i="4"/>
  <c r="O54" i="4"/>
  <c r="N54" i="4"/>
  <c r="M54" i="4"/>
  <c r="L54" i="4"/>
  <c r="K54" i="4"/>
  <c r="J54" i="4"/>
  <c r="I54" i="4"/>
  <c r="U54" i="4" s="1"/>
  <c r="H54" i="4"/>
  <c r="V54" i="4" s="1"/>
  <c r="B54" i="4" a="1"/>
  <c r="B54" i="4" s="1"/>
  <c r="T53" i="4"/>
  <c r="T52" i="4" s="1"/>
  <c r="S53" i="4"/>
  <c r="S52" i="4" s="1"/>
  <c r="R53" i="4"/>
  <c r="Q53" i="4"/>
  <c r="P53" i="4"/>
  <c r="P52" i="4" s="1"/>
  <c r="O53" i="4"/>
  <c r="O52" i="4" s="1"/>
  <c r="N53" i="4"/>
  <c r="M53" i="4"/>
  <c r="L53" i="4"/>
  <c r="L52" i="4" s="1"/>
  <c r="K53" i="4"/>
  <c r="K52" i="4" s="1"/>
  <c r="J53" i="4"/>
  <c r="I53" i="4"/>
  <c r="U53" i="4" s="1"/>
  <c r="H53" i="4"/>
  <c r="H52" i="4" s="1"/>
  <c r="B53" i="4" a="1"/>
  <c r="B53" i="4" s="1"/>
  <c r="Q52" i="4"/>
  <c r="AW15" i="9" s="1"/>
  <c r="M52" i="4"/>
  <c r="AS15" i="9" s="1"/>
  <c r="I52" i="4"/>
  <c r="AO15" i="9" s="1"/>
  <c r="B52" i="4" a="1"/>
  <c r="B52" i="4"/>
  <c r="B51" i="4" a="1"/>
  <c r="B51" i="4"/>
  <c r="B50" i="4" a="1"/>
  <c r="B50" i="4" s="1"/>
  <c r="T49" i="4"/>
  <c r="T48" i="4" s="1"/>
  <c r="AZ14" i="9" s="1"/>
  <c r="S49" i="4"/>
  <c r="S48" i="4" s="1"/>
  <c r="AY14" i="9" s="1"/>
  <c r="R49" i="4"/>
  <c r="Q49" i="4"/>
  <c r="P49" i="4"/>
  <c r="P48" i="4" s="1"/>
  <c r="AV14" i="9" s="1"/>
  <c r="O49" i="4"/>
  <c r="O48" i="4" s="1"/>
  <c r="AU14" i="9" s="1"/>
  <c r="N49" i="4"/>
  <c r="M49" i="4"/>
  <c r="L49" i="4"/>
  <c r="L48" i="4" s="1"/>
  <c r="AR14" i="9" s="1"/>
  <c r="K49" i="4"/>
  <c r="K48" i="4" s="1"/>
  <c r="AQ14" i="9" s="1"/>
  <c r="J49" i="4"/>
  <c r="I49" i="4"/>
  <c r="U49" i="4" s="1"/>
  <c r="H49" i="4"/>
  <c r="H48" i="4" s="1"/>
  <c r="B49" i="4" a="1"/>
  <c r="B49" i="4" s="1"/>
  <c r="R48" i="4"/>
  <c r="AX14" i="9" s="1"/>
  <c r="Q48" i="4"/>
  <c r="AW14" i="9" s="1"/>
  <c r="N48" i="4"/>
  <c r="AT14" i="9" s="1"/>
  <c r="M48" i="4"/>
  <c r="AS14" i="9" s="1"/>
  <c r="J48" i="4"/>
  <c r="AP14" i="9" s="1"/>
  <c r="I48" i="4"/>
  <c r="AO14" i="9" s="1"/>
  <c r="B48" i="4" a="1"/>
  <c r="B48" i="4"/>
  <c r="T47" i="4"/>
  <c r="S47" i="4"/>
  <c r="R47" i="4"/>
  <c r="R46" i="4" s="1"/>
  <c r="AX13" i="9" s="1"/>
  <c r="Q47" i="4"/>
  <c r="Q46" i="4" s="1"/>
  <c r="AW13" i="9" s="1"/>
  <c r="P47" i="4"/>
  <c r="O47" i="4"/>
  <c r="N47" i="4"/>
  <c r="N46" i="4" s="1"/>
  <c r="AT13" i="9" s="1"/>
  <c r="M47" i="4"/>
  <c r="M46" i="4" s="1"/>
  <c r="AS13" i="9" s="1"/>
  <c r="L47" i="4"/>
  <c r="K47" i="4"/>
  <c r="J47" i="4"/>
  <c r="J46" i="4" s="1"/>
  <c r="AP13" i="9" s="1"/>
  <c r="I47" i="4"/>
  <c r="U47" i="4" s="1"/>
  <c r="V47" i="4" s="1"/>
  <c r="H47" i="4"/>
  <c r="B47" i="4" a="1"/>
  <c r="B47" i="4"/>
  <c r="T46" i="4"/>
  <c r="AZ13" i="9" s="1"/>
  <c r="S46" i="4"/>
  <c r="AY13" i="9" s="1"/>
  <c r="P46" i="4"/>
  <c r="AV13" i="9" s="1"/>
  <c r="O46" i="4"/>
  <c r="AU13" i="9" s="1"/>
  <c r="L46" i="4"/>
  <c r="AR13" i="9" s="1"/>
  <c r="K46" i="4"/>
  <c r="AQ13" i="9" s="1"/>
  <c r="H46" i="4"/>
  <c r="B46" i="4" a="1"/>
  <c r="B46" i="4" s="1"/>
  <c r="T45" i="4"/>
  <c r="T44" i="4" s="1"/>
  <c r="AZ12" i="9" s="1"/>
  <c r="S45" i="4"/>
  <c r="S44" i="4" s="1"/>
  <c r="AY12" i="9" s="1"/>
  <c r="R45" i="4"/>
  <c r="Q45" i="4"/>
  <c r="P45" i="4"/>
  <c r="P44" i="4" s="1"/>
  <c r="AV12" i="9" s="1"/>
  <c r="O45" i="4"/>
  <c r="O44" i="4" s="1"/>
  <c r="AU12" i="9" s="1"/>
  <c r="N45" i="4"/>
  <c r="M45" i="4"/>
  <c r="L45" i="4"/>
  <c r="L44" i="4" s="1"/>
  <c r="AR12" i="9" s="1"/>
  <c r="K45" i="4"/>
  <c r="K44" i="4" s="1"/>
  <c r="AQ12" i="9" s="1"/>
  <c r="J45" i="4"/>
  <c r="I45" i="4"/>
  <c r="U45" i="4" s="1"/>
  <c r="H45" i="4"/>
  <c r="H44" i="4" s="1"/>
  <c r="B45" i="4" a="1"/>
  <c r="B45" i="4" s="1"/>
  <c r="R44" i="4"/>
  <c r="AX12" i="9" s="1"/>
  <c r="Q44" i="4"/>
  <c r="AW12" i="9" s="1"/>
  <c r="N44" i="4"/>
  <c r="AT12" i="9" s="1"/>
  <c r="M44" i="4"/>
  <c r="AS12" i="9" s="1"/>
  <c r="J44" i="4"/>
  <c r="AP12" i="9" s="1"/>
  <c r="I44" i="4"/>
  <c r="AO12" i="9" s="1"/>
  <c r="B44" i="4" a="1"/>
  <c r="B44" i="4"/>
  <c r="T43" i="4"/>
  <c r="S43" i="4"/>
  <c r="R43" i="4"/>
  <c r="R42" i="4" s="1"/>
  <c r="AX11" i="9" s="1"/>
  <c r="Q43" i="4"/>
  <c r="Q42" i="4" s="1"/>
  <c r="AW11" i="9" s="1"/>
  <c r="P43" i="4"/>
  <c r="O43" i="4"/>
  <c r="N43" i="4"/>
  <c r="N42" i="4" s="1"/>
  <c r="AT11" i="9" s="1"/>
  <c r="M43" i="4"/>
  <c r="M42" i="4" s="1"/>
  <c r="AS11" i="9" s="1"/>
  <c r="L43" i="4"/>
  <c r="K43" i="4"/>
  <c r="J43" i="4"/>
  <c r="J42" i="4" s="1"/>
  <c r="AP11" i="9" s="1"/>
  <c r="I43" i="4"/>
  <c r="U43" i="4" s="1"/>
  <c r="V43" i="4" s="1"/>
  <c r="H43" i="4"/>
  <c r="B43" i="4" a="1"/>
  <c r="B43" i="4"/>
  <c r="T42" i="4"/>
  <c r="AZ11" i="9" s="1"/>
  <c r="S42" i="4"/>
  <c r="AY11" i="9" s="1"/>
  <c r="P42" i="4"/>
  <c r="AV11" i="9" s="1"/>
  <c r="O42" i="4"/>
  <c r="AU11" i="9" s="1"/>
  <c r="L42" i="4"/>
  <c r="AR11" i="9" s="1"/>
  <c r="K42" i="4"/>
  <c r="AQ11" i="9" s="1"/>
  <c r="H42" i="4"/>
  <c r="B42" i="4" a="1"/>
  <c r="B42" i="4" s="1"/>
  <c r="T41" i="4"/>
  <c r="S41" i="4"/>
  <c r="R41" i="4"/>
  <c r="Q41" i="4"/>
  <c r="P41" i="4"/>
  <c r="O41" i="4"/>
  <c r="N41" i="4"/>
  <c r="M41" i="4"/>
  <c r="L41" i="4"/>
  <c r="K41" i="4"/>
  <c r="J41" i="4"/>
  <c r="I41" i="4"/>
  <c r="U41" i="4" s="1"/>
  <c r="H41" i="4"/>
  <c r="B41" i="4" a="1"/>
  <c r="B41" i="4" s="1"/>
  <c r="T40" i="4"/>
  <c r="S40" i="4"/>
  <c r="R40" i="4"/>
  <c r="Q40" i="4"/>
  <c r="Q37" i="4" s="1"/>
  <c r="P40" i="4"/>
  <c r="O40" i="4"/>
  <c r="N40" i="4"/>
  <c r="M40" i="4"/>
  <c r="M37" i="4" s="1"/>
  <c r="L40" i="4"/>
  <c r="K40" i="4"/>
  <c r="J40" i="4"/>
  <c r="I40" i="4"/>
  <c r="U40" i="4" s="1"/>
  <c r="V40" i="4" s="1"/>
  <c r="H40" i="4"/>
  <c r="B40" i="4" a="1"/>
  <c r="B40" i="4"/>
  <c r="T39" i="4"/>
  <c r="S39" i="4"/>
  <c r="R39" i="4"/>
  <c r="Q39" i="4"/>
  <c r="P39" i="4"/>
  <c r="O39" i="4"/>
  <c r="N39" i="4"/>
  <c r="M39" i="4"/>
  <c r="L39" i="4"/>
  <c r="K39" i="4"/>
  <c r="J39" i="4"/>
  <c r="I39" i="4"/>
  <c r="U39" i="4" s="1"/>
  <c r="V39" i="4" s="1"/>
  <c r="H39" i="4"/>
  <c r="B39" i="4" a="1"/>
  <c r="B39" i="4"/>
  <c r="T38" i="4"/>
  <c r="S38" i="4"/>
  <c r="S37" i="4" s="1"/>
  <c r="R38" i="4"/>
  <c r="R37" i="4" s="1"/>
  <c r="Q38" i="4"/>
  <c r="P38" i="4"/>
  <c r="O38" i="4"/>
  <c r="O37" i="4" s="1"/>
  <c r="N38" i="4"/>
  <c r="N37" i="4" s="1"/>
  <c r="M38" i="4"/>
  <c r="L38" i="4"/>
  <c r="K38" i="4"/>
  <c r="K37" i="4" s="1"/>
  <c r="J38" i="4"/>
  <c r="J37" i="4" s="1"/>
  <c r="I38" i="4"/>
  <c r="U38" i="4" s="1"/>
  <c r="H38" i="4"/>
  <c r="B38" i="4" a="1"/>
  <c r="B38" i="4" s="1"/>
  <c r="T37" i="4"/>
  <c r="AZ10" i="9" s="1"/>
  <c r="P37" i="4"/>
  <c r="AV10" i="9" s="1"/>
  <c r="L37" i="4"/>
  <c r="AR10" i="9" s="1"/>
  <c r="H37" i="4"/>
  <c r="B37" i="4" a="1"/>
  <c r="B37" i="4" s="1"/>
  <c r="B36" i="4" a="1"/>
  <c r="B36" i="4"/>
  <c r="T35" i="4"/>
  <c r="S35" i="4"/>
  <c r="R35" i="4"/>
  <c r="R34" i="4" s="1"/>
  <c r="AX9" i="9" s="1"/>
  <c r="Q35" i="4"/>
  <c r="Q34" i="4" s="1"/>
  <c r="AW9" i="9" s="1"/>
  <c r="P35" i="4"/>
  <c r="O35" i="4"/>
  <c r="N35" i="4"/>
  <c r="N34" i="4" s="1"/>
  <c r="AT9" i="9" s="1"/>
  <c r="M35" i="4"/>
  <c r="M34" i="4" s="1"/>
  <c r="AS9" i="9" s="1"/>
  <c r="L35" i="4"/>
  <c r="K35" i="4"/>
  <c r="J35" i="4"/>
  <c r="J34" i="4" s="1"/>
  <c r="AP9" i="9" s="1"/>
  <c r="I35" i="4"/>
  <c r="U35" i="4" s="1"/>
  <c r="V35" i="4" s="1"/>
  <c r="H35" i="4"/>
  <c r="B35" i="4" a="1"/>
  <c r="B35" i="4"/>
  <c r="T34" i="4"/>
  <c r="AZ9" i="9" s="1"/>
  <c r="S34" i="4"/>
  <c r="AY9" i="9" s="1"/>
  <c r="P34" i="4"/>
  <c r="AV9" i="9" s="1"/>
  <c r="O34" i="4"/>
  <c r="AU9" i="9" s="1"/>
  <c r="L34" i="4"/>
  <c r="AR9" i="9" s="1"/>
  <c r="K34" i="4"/>
  <c r="AQ9" i="9" s="1"/>
  <c r="H34" i="4"/>
  <c r="B34" i="4" a="1"/>
  <c r="B34" i="4" s="1"/>
  <c r="T33" i="4"/>
  <c r="T32" i="4" s="1"/>
  <c r="AZ8" i="9" s="1"/>
  <c r="S33" i="4"/>
  <c r="S32" i="4" s="1"/>
  <c r="AY8" i="9" s="1"/>
  <c r="R33" i="4"/>
  <c r="Q33" i="4"/>
  <c r="P33" i="4"/>
  <c r="P32" i="4" s="1"/>
  <c r="AV8" i="9" s="1"/>
  <c r="O33" i="4"/>
  <c r="O32" i="4" s="1"/>
  <c r="AU8" i="9" s="1"/>
  <c r="N33" i="4"/>
  <c r="M33" i="4"/>
  <c r="L33" i="4"/>
  <c r="L32" i="4" s="1"/>
  <c r="AR8" i="9" s="1"/>
  <c r="K33" i="4"/>
  <c r="K32" i="4" s="1"/>
  <c r="AQ8" i="9" s="1"/>
  <c r="J33" i="4"/>
  <c r="I33" i="4"/>
  <c r="U33" i="4" s="1"/>
  <c r="H33" i="4"/>
  <c r="H32" i="4" s="1"/>
  <c r="B33" i="4" a="1"/>
  <c r="B33" i="4" s="1"/>
  <c r="R32" i="4"/>
  <c r="AX8" i="9" s="1"/>
  <c r="Q32" i="4"/>
  <c r="AW8" i="9" s="1"/>
  <c r="N32" i="4"/>
  <c r="AT8" i="9" s="1"/>
  <c r="M32" i="4"/>
  <c r="AS8" i="9" s="1"/>
  <c r="J32" i="4"/>
  <c r="AP8" i="9" s="1"/>
  <c r="I32" i="4"/>
  <c r="AO8" i="9" s="1"/>
  <c r="B32" i="4" a="1"/>
  <c r="B32" i="4"/>
  <c r="T31" i="4"/>
  <c r="S31" i="4"/>
  <c r="R31" i="4"/>
  <c r="R30" i="4" s="1"/>
  <c r="AX7" i="9" s="1"/>
  <c r="Q31" i="4"/>
  <c r="Q30" i="4" s="1"/>
  <c r="AW7" i="9" s="1"/>
  <c r="P31" i="4"/>
  <c r="O31" i="4"/>
  <c r="N31" i="4"/>
  <c r="N30" i="4" s="1"/>
  <c r="AT7" i="9" s="1"/>
  <c r="M31" i="4"/>
  <c r="M30" i="4" s="1"/>
  <c r="AS7" i="9" s="1"/>
  <c r="L31" i="4"/>
  <c r="K31" i="4"/>
  <c r="J31" i="4"/>
  <c r="J30" i="4" s="1"/>
  <c r="AP7" i="9" s="1"/>
  <c r="I31" i="4"/>
  <c r="U31" i="4" s="1"/>
  <c r="V31" i="4" s="1"/>
  <c r="H31" i="4"/>
  <c r="B31" i="4" a="1"/>
  <c r="B31" i="4"/>
  <c r="T30" i="4"/>
  <c r="AZ7" i="9" s="1"/>
  <c r="S30" i="4"/>
  <c r="AY7" i="9" s="1"/>
  <c r="P30" i="4"/>
  <c r="AV7" i="9" s="1"/>
  <c r="O30" i="4"/>
  <c r="AU7" i="9" s="1"/>
  <c r="L30" i="4"/>
  <c r="AR7" i="9" s="1"/>
  <c r="K30" i="4"/>
  <c r="AQ7" i="9" s="1"/>
  <c r="H30" i="4"/>
  <c r="B30" i="4" a="1"/>
  <c r="B30" i="4" s="1"/>
  <c r="T29" i="4"/>
  <c r="S29" i="4"/>
  <c r="R29" i="4"/>
  <c r="Q29" i="4"/>
  <c r="P29" i="4"/>
  <c r="O29" i="4"/>
  <c r="N29" i="4"/>
  <c r="M29" i="4"/>
  <c r="L29" i="4"/>
  <c r="K29" i="4"/>
  <c r="J29" i="4"/>
  <c r="I29" i="4"/>
  <c r="U29" i="4" s="1"/>
  <c r="H29" i="4"/>
  <c r="B29" i="4" a="1"/>
  <c r="B29" i="4" s="1"/>
  <c r="T28" i="4"/>
  <c r="S28" i="4"/>
  <c r="R28" i="4"/>
  <c r="Q28" i="4"/>
  <c r="Q25" i="4" s="1"/>
  <c r="P28" i="4"/>
  <c r="O28" i="4"/>
  <c r="N28" i="4"/>
  <c r="M28" i="4"/>
  <c r="M25" i="4" s="1"/>
  <c r="L28" i="4"/>
  <c r="K28" i="4"/>
  <c r="J28" i="4"/>
  <c r="I28" i="4"/>
  <c r="U28" i="4" s="1"/>
  <c r="V28" i="4" s="1"/>
  <c r="H28" i="4"/>
  <c r="B28" i="4" a="1"/>
  <c r="B28" i="4"/>
  <c r="T27" i="4"/>
  <c r="S27" i="4"/>
  <c r="R27" i="4"/>
  <c r="Q27" i="4"/>
  <c r="P27" i="4"/>
  <c r="O27" i="4"/>
  <c r="N27" i="4"/>
  <c r="M27" i="4"/>
  <c r="L27" i="4"/>
  <c r="K27" i="4"/>
  <c r="J27" i="4"/>
  <c r="I27" i="4"/>
  <c r="U27" i="4" s="1"/>
  <c r="V27" i="4" s="1"/>
  <c r="H27" i="4"/>
  <c r="B27" i="4" a="1"/>
  <c r="B27" i="4"/>
  <c r="T26" i="4"/>
  <c r="S26" i="4"/>
  <c r="S25" i="4" s="1"/>
  <c r="R26" i="4"/>
  <c r="R25" i="4" s="1"/>
  <c r="Q26" i="4"/>
  <c r="P26" i="4"/>
  <c r="O26" i="4"/>
  <c r="O25" i="4" s="1"/>
  <c r="N26" i="4"/>
  <c r="N25" i="4" s="1"/>
  <c r="M26" i="4"/>
  <c r="L26" i="4"/>
  <c r="K26" i="4"/>
  <c r="K25" i="4" s="1"/>
  <c r="J26" i="4"/>
  <c r="J25" i="4" s="1"/>
  <c r="I26" i="4"/>
  <c r="U26" i="4" s="1"/>
  <c r="H26" i="4"/>
  <c r="B26" i="4" a="1"/>
  <c r="B26" i="4" s="1"/>
  <c r="T25" i="4"/>
  <c r="AZ6" i="9" s="1"/>
  <c r="P25" i="4"/>
  <c r="AV6" i="9" s="1"/>
  <c r="L25" i="4"/>
  <c r="AR6" i="9" s="1"/>
  <c r="H25" i="4"/>
  <c r="H24" i="4" s="1"/>
  <c r="B25" i="4" a="1"/>
  <c r="B25" i="4" s="1"/>
  <c r="B24" i="4" a="1"/>
  <c r="B24" i="4"/>
  <c r="T23" i="4"/>
  <c r="S23" i="4"/>
  <c r="R23" i="4"/>
  <c r="R22" i="4" s="1"/>
  <c r="AX5" i="9" s="1"/>
  <c r="Q23" i="4"/>
  <c r="Q22" i="4" s="1"/>
  <c r="AW5" i="9" s="1"/>
  <c r="P23" i="4"/>
  <c r="O23" i="4"/>
  <c r="N23" i="4"/>
  <c r="N22" i="4" s="1"/>
  <c r="AT5" i="9" s="1"/>
  <c r="M23" i="4"/>
  <c r="M22" i="4" s="1"/>
  <c r="AS5" i="9" s="1"/>
  <c r="L23" i="4"/>
  <c r="K23" i="4"/>
  <c r="J23" i="4"/>
  <c r="J22" i="4" s="1"/>
  <c r="AP5" i="9" s="1"/>
  <c r="I23" i="4"/>
  <c r="U23" i="4" s="1"/>
  <c r="V23" i="4" s="1"/>
  <c r="H23" i="4"/>
  <c r="B23" i="4" a="1"/>
  <c r="B23" i="4"/>
  <c r="T22" i="4"/>
  <c r="AZ5" i="9" s="1"/>
  <c r="S22" i="4"/>
  <c r="AY5" i="9" s="1"/>
  <c r="P22" i="4"/>
  <c r="AV5" i="9" s="1"/>
  <c r="O22" i="4"/>
  <c r="AU5" i="9" s="1"/>
  <c r="L22" i="4"/>
  <c r="AR5" i="9" s="1"/>
  <c r="K22" i="4"/>
  <c r="AQ5" i="9" s="1"/>
  <c r="H22" i="4"/>
  <c r="B22" i="4" a="1"/>
  <c r="B22" i="4" s="1"/>
  <c r="T21" i="4"/>
  <c r="T20" i="4" s="1"/>
  <c r="AZ4" i="9" s="1"/>
  <c r="S21" i="4"/>
  <c r="S20" i="4" s="1"/>
  <c r="AY4" i="9" s="1"/>
  <c r="R21" i="4"/>
  <c r="Q21" i="4"/>
  <c r="P21" i="4"/>
  <c r="P20" i="4" s="1"/>
  <c r="AV4" i="9" s="1"/>
  <c r="O21" i="4"/>
  <c r="O20" i="4" s="1"/>
  <c r="AU4" i="9" s="1"/>
  <c r="N21" i="4"/>
  <c r="M21" i="4"/>
  <c r="L21" i="4"/>
  <c r="L20" i="4" s="1"/>
  <c r="AR4" i="9" s="1"/>
  <c r="K21" i="4"/>
  <c r="K20" i="4" s="1"/>
  <c r="AQ4" i="9" s="1"/>
  <c r="J21" i="4"/>
  <c r="I21" i="4"/>
  <c r="U21" i="4" s="1"/>
  <c r="H21" i="4"/>
  <c r="H20" i="4" s="1"/>
  <c r="B21" i="4" a="1"/>
  <c r="B21" i="4" s="1"/>
  <c r="R20" i="4"/>
  <c r="AX4" i="9" s="1"/>
  <c r="Q20" i="4"/>
  <c r="AW4" i="9" s="1"/>
  <c r="N20" i="4"/>
  <c r="AT4" i="9" s="1"/>
  <c r="M20" i="4"/>
  <c r="AS4" i="9" s="1"/>
  <c r="J20" i="4"/>
  <c r="AP4" i="9" s="1"/>
  <c r="I20" i="4"/>
  <c r="AO4" i="9" s="1"/>
  <c r="B20" i="4" a="1"/>
  <c r="B20" i="4"/>
  <c r="T19" i="4"/>
  <c r="S19" i="4"/>
  <c r="R19" i="4"/>
  <c r="R18" i="4" s="1"/>
  <c r="AX3" i="9" s="1"/>
  <c r="Q19" i="4"/>
  <c r="Q18" i="4" s="1"/>
  <c r="AW3" i="9" s="1"/>
  <c r="P19" i="4"/>
  <c r="O19" i="4"/>
  <c r="N19" i="4"/>
  <c r="N18" i="4" s="1"/>
  <c r="AT3" i="9" s="1"/>
  <c r="M19" i="4"/>
  <c r="M18" i="4" s="1"/>
  <c r="AS3" i="9" s="1"/>
  <c r="L19" i="4"/>
  <c r="K19" i="4"/>
  <c r="J19" i="4"/>
  <c r="J18" i="4" s="1"/>
  <c r="AP3" i="9" s="1"/>
  <c r="I19" i="4"/>
  <c r="U19" i="4" s="1"/>
  <c r="V19" i="4" s="1"/>
  <c r="H19" i="4"/>
  <c r="B19" i="4" a="1"/>
  <c r="B19" i="4"/>
  <c r="T18" i="4"/>
  <c r="AZ3" i="9" s="1"/>
  <c r="S18" i="4"/>
  <c r="AY3" i="9" s="1"/>
  <c r="P18" i="4"/>
  <c r="AV3" i="9" s="1"/>
  <c r="O18" i="4"/>
  <c r="AU3" i="9" s="1"/>
  <c r="L18" i="4"/>
  <c r="AR3" i="9" s="1"/>
  <c r="K18" i="4"/>
  <c r="AQ3" i="9" s="1"/>
  <c r="H18" i="4"/>
  <c r="B18" i="4" a="1"/>
  <c r="B18" i="4" s="1"/>
  <c r="T17" i="4"/>
  <c r="S17" i="4"/>
  <c r="R17" i="4"/>
  <c r="Q17" i="4"/>
  <c r="P17" i="4"/>
  <c r="O17" i="4"/>
  <c r="N17" i="4"/>
  <c r="M17" i="4"/>
  <c r="L17" i="4"/>
  <c r="K17" i="4"/>
  <c r="J17" i="4"/>
  <c r="I17" i="4"/>
  <c r="U17" i="4" s="1"/>
  <c r="H17" i="4"/>
  <c r="V17" i="4" s="1"/>
  <c r="B17" i="4" a="1"/>
  <c r="B17" i="4" s="1"/>
  <c r="T16" i="4"/>
  <c r="S16" i="4"/>
  <c r="R16" i="4"/>
  <c r="Q16" i="4"/>
  <c r="Q13" i="4" s="1"/>
  <c r="P16" i="4"/>
  <c r="O16" i="4"/>
  <c r="N16" i="4"/>
  <c r="M16" i="4"/>
  <c r="M13" i="4" s="1"/>
  <c r="L16" i="4"/>
  <c r="K16" i="4"/>
  <c r="J16" i="4"/>
  <c r="I16" i="4"/>
  <c r="U16" i="4" s="1"/>
  <c r="V16" i="4" s="1"/>
  <c r="H16" i="4"/>
  <c r="B16" i="4" a="1"/>
  <c r="B16" i="4"/>
  <c r="T15" i="4"/>
  <c r="S15" i="4"/>
  <c r="R15" i="4"/>
  <c r="Q15" i="4"/>
  <c r="P15" i="4"/>
  <c r="O15" i="4"/>
  <c r="N15" i="4"/>
  <c r="M15" i="4"/>
  <c r="L15" i="4"/>
  <c r="K15" i="4"/>
  <c r="J15" i="4"/>
  <c r="I15" i="4"/>
  <c r="U15" i="4" s="1"/>
  <c r="V15" i="4" s="1"/>
  <c r="H15" i="4"/>
  <c r="B15" i="4" a="1"/>
  <c r="B15" i="4"/>
  <c r="T14" i="4"/>
  <c r="S14" i="4"/>
  <c r="S13" i="4" s="1"/>
  <c r="R14" i="4"/>
  <c r="R13" i="4" s="1"/>
  <c r="Q14" i="4"/>
  <c r="P14" i="4"/>
  <c r="O14" i="4"/>
  <c r="O13" i="4" s="1"/>
  <c r="N14" i="4"/>
  <c r="N13" i="4" s="1"/>
  <c r="M14" i="4"/>
  <c r="L14" i="4"/>
  <c r="K14" i="4"/>
  <c r="K13" i="4" s="1"/>
  <c r="J14" i="4"/>
  <c r="J13" i="4" s="1"/>
  <c r="I14" i="4"/>
  <c r="U14" i="4" s="1"/>
  <c r="H14" i="4"/>
  <c r="V14" i="4" s="1"/>
  <c r="B14" i="4" a="1"/>
  <c r="B14" i="4" s="1"/>
  <c r="T13" i="4"/>
  <c r="AZ2" i="9" s="1"/>
  <c r="P13" i="4"/>
  <c r="AV2" i="9" s="1"/>
  <c r="L13" i="4"/>
  <c r="AR2" i="9" s="1"/>
  <c r="H13" i="4"/>
  <c r="H12" i="4" s="1"/>
  <c r="B13" i="4" a="1"/>
  <c r="B13" i="4" s="1"/>
  <c r="B12" i="4" a="1"/>
  <c r="B12" i="4"/>
  <c r="Q61" i="3"/>
  <c r="P61" i="3"/>
  <c r="O61" i="3"/>
  <c r="N61" i="3"/>
  <c r="M61" i="3"/>
  <c r="L61" i="3"/>
  <c r="K61" i="3"/>
  <c r="J61" i="3"/>
  <c r="I61" i="3"/>
  <c r="H61" i="3"/>
  <c r="G61" i="3"/>
  <c r="F62" i="3"/>
  <c r="H628" i="2"/>
  <c r="O628" i="2" s="1"/>
  <c r="B628" i="2" a="1"/>
  <c r="B628" i="2" s="1"/>
  <c r="H627" i="2"/>
  <c r="O627" i="2" s="1"/>
  <c r="B627" i="2" a="1"/>
  <c r="B627" i="2" s="1"/>
  <c r="B626" i="2" a="1"/>
  <c r="B626" i="2" s="1"/>
  <c r="H625" i="2"/>
  <c r="O625" i="2" s="1"/>
  <c r="B625" i="2" a="1"/>
  <c r="B625" i="2" s="1"/>
  <c r="H624" i="2"/>
  <c r="O624" i="2" s="1"/>
  <c r="B624" i="2" a="1"/>
  <c r="B624" i="2" s="1"/>
  <c r="B623" i="2" a="1"/>
  <c r="B623" i="2" s="1"/>
  <c r="H622" i="2"/>
  <c r="O622" i="2" s="1"/>
  <c r="B622" i="2" a="1"/>
  <c r="B622" i="2" s="1"/>
  <c r="H621" i="2"/>
  <c r="O621" i="2" s="1"/>
  <c r="B621" i="2" a="1"/>
  <c r="B621" i="2" s="1"/>
  <c r="B620" i="2" a="1"/>
  <c r="B620" i="2" s="1"/>
  <c r="B619" i="2" a="1"/>
  <c r="B619" i="2" s="1"/>
  <c r="B618" i="2" a="1"/>
  <c r="B618" i="2" s="1"/>
  <c r="B617" i="2" a="1"/>
  <c r="B617" i="2" s="1"/>
  <c r="H613" i="2"/>
  <c r="H612" i="2" s="1"/>
  <c r="O612" i="2" s="1"/>
  <c r="B613" i="2" a="1"/>
  <c r="B613" i="2" s="1"/>
  <c r="B612" i="2" a="1"/>
  <c r="B612" i="2" s="1"/>
  <c r="H611" i="2"/>
  <c r="B611" i="2" a="1"/>
  <c r="B611" i="2" s="1"/>
  <c r="B610" i="2" a="1"/>
  <c r="B610" i="2" s="1"/>
  <c r="B609" i="2" a="1"/>
  <c r="B609" i="2" s="1"/>
  <c r="H608" i="2"/>
  <c r="O608" i="2" s="1"/>
  <c r="B608" i="2" a="1"/>
  <c r="B608" i="2" s="1"/>
  <c r="H607" i="2"/>
  <c r="O607" i="2" s="1"/>
  <c r="B607" i="2" a="1"/>
  <c r="B607" i="2" s="1"/>
  <c r="B606" i="2" a="1"/>
  <c r="B606" i="2" s="1"/>
  <c r="H605" i="2"/>
  <c r="B605" i="2" a="1"/>
  <c r="B605" i="2" s="1"/>
  <c r="B604" i="2" a="1"/>
  <c r="B604" i="2" s="1"/>
  <c r="H603" i="2"/>
  <c r="O603" i="2" s="1"/>
  <c r="B603" i="2" a="1"/>
  <c r="B603" i="2" s="1"/>
  <c r="H602" i="2"/>
  <c r="O602" i="2" s="1"/>
  <c r="B602" i="2" a="1"/>
  <c r="B602" i="2" s="1"/>
  <c r="B601" i="2" a="1"/>
  <c r="B601" i="2" s="1"/>
  <c r="H600" i="2"/>
  <c r="O600" i="2" s="1"/>
  <c r="B600" i="2" a="1"/>
  <c r="B600" i="2" s="1"/>
  <c r="H599" i="2"/>
  <c r="B599" i="2" a="1"/>
  <c r="B599" i="2" s="1"/>
  <c r="B598" i="2" a="1"/>
  <c r="B598" i="2" s="1"/>
  <c r="H597" i="2"/>
  <c r="O597" i="2" s="1"/>
  <c r="B597" i="2" a="1"/>
  <c r="B597" i="2" s="1"/>
  <c r="H596" i="2"/>
  <c r="O596" i="2" s="1"/>
  <c r="B596" i="2" a="1"/>
  <c r="B596" i="2" s="1"/>
  <c r="B595" i="2" a="1"/>
  <c r="B595" i="2" s="1"/>
  <c r="B594" i="2" a="1"/>
  <c r="B594" i="2" s="1"/>
  <c r="H593" i="2"/>
  <c r="O593" i="2" s="1"/>
  <c r="B593" i="2" a="1"/>
  <c r="B593" i="2" s="1"/>
  <c r="H592" i="2"/>
  <c r="O592" i="2" s="1"/>
  <c r="B592" i="2" a="1"/>
  <c r="B592" i="2" s="1"/>
  <c r="B591" i="2" a="1"/>
  <c r="B591" i="2" s="1"/>
  <c r="H590" i="2"/>
  <c r="H589" i="2" s="1"/>
  <c r="B590" i="2" a="1"/>
  <c r="B590" i="2" s="1"/>
  <c r="B589" i="2" a="1"/>
  <c r="B589" i="2" s="1"/>
  <c r="H588" i="2"/>
  <c r="H587" i="2" s="1"/>
  <c r="B588" i="2" a="1"/>
  <c r="B588" i="2" s="1"/>
  <c r="B587" i="2" a="1"/>
  <c r="B587" i="2" s="1"/>
  <c r="H586" i="2"/>
  <c r="O586" i="2" s="1"/>
  <c r="B586" i="2" a="1"/>
  <c r="B586" i="2" s="1"/>
  <c r="H585" i="2"/>
  <c r="O585" i="2" s="1"/>
  <c r="B585" i="2" a="1"/>
  <c r="B585" i="2" s="1"/>
  <c r="B584" i="2" a="1"/>
  <c r="B584" i="2" s="1"/>
  <c r="H583" i="2"/>
  <c r="O583" i="2" s="1"/>
  <c r="B583" i="2" a="1"/>
  <c r="B583" i="2" s="1"/>
  <c r="H582" i="2"/>
  <c r="O582" i="2" s="1"/>
  <c r="B582" i="2" a="1"/>
  <c r="B582" i="2" s="1"/>
  <c r="B581" i="2" a="1"/>
  <c r="B581" i="2" s="1"/>
  <c r="H580" i="2"/>
  <c r="O580" i="2" s="1"/>
  <c r="B580" i="2" a="1"/>
  <c r="B580" i="2" s="1"/>
  <c r="H579" i="2"/>
  <c r="O579" i="2" s="1"/>
  <c r="B579" i="2" a="1"/>
  <c r="B579" i="2" s="1"/>
  <c r="H578" i="2"/>
  <c r="O578" i="2" s="1"/>
  <c r="B578" i="2" a="1"/>
  <c r="B578" i="2" s="1"/>
  <c r="B577" i="2" a="1"/>
  <c r="B577" i="2" s="1"/>
  <c r="B576" i="2" a="1"/>
  <c r="B576" i="2" s="1"/>
  <c r="B575" i="2" a="1"/>
  <c r="B575" i="2" s="1"/>
  <c r="B574" i="2" a="1"/>
  <c r="B574" i="2" s="1"/>
  <c r="B573" i="2" a="1"/>
  <c r="B573" i="2" s="1"/>
  <c r="B572" i="2" a="1"/>
  <c r="B572" i="2" s="1"/>
  <c r="H566" i="2"/>
  <c r="H565" i="2" s="1"/>
  <c r="O565" i="2" s="1"/>
  <c r="B566" i="2" a="1"/>
  <c r="B566" i="2" s="1"/>
  <c r="B565" i="2" a="1"/>
  <c r="B565" i="2" s="1"/>
  <c r="H564" i="2"/>
  <c r="H563" i="2" s="1"/>
  <c r="B564" i="2" a="1"/>
  <c r="B564" i="2" s="1"/>
  <c r="B563" i="2" a="1"/>
  <c r="B563" i="2" s="1"/>
  <c r="H562" i="2"/>
  <c r="H561" i="2" s="1"/>
  <c r="B562" i="2" a="1"/>
  <c r="B562" i="2" s="1"/>
  <c r="B561" i="2" a="1"/>
  <c r="B561" i="2" s="1"/>
  <c r="H560" i="2"/>
  <c r="O560" i="2" s="1"/>
  <c r="B560" i="2" a="1"/>
  <c r="B560" i="2" s="1"/>
  <c r="H559" i="2"/>
  <c r="O559" i="2" s="1"/>
  <c r="B559" i="2" a="1"/>
  <c r="B559" i="2" s="1"/>
  <c r="H558" i="2"/>
  <c r="O558" i="2" s="1"/>
  <c r="B558" i="2" a="1"/>
  <c r="B558" i="2" s="1"/>
  <c r="H557" i="2"/>
  <c r="O557" i="2" s="1"/>
  <c r="B557" i="2" a="1"/>
  <c r="B557" i="2" s="1"/>
  <c r="H556" i="2"/>
  <c r="O556" i="2" s="1"/>
  <c r="B556" i="2" a="1"/>
  <c r="B556" i="2" s="1"/>
  <c r="B555" i="2" a="1"/>
  <c r="B555" i="2" s="1"/>
  <c r="B554" i="2" a="1"/>
  <c r="B554" i="2" s="1"/>
  <c r="H553" i="2"/>
  <c r="B553" i="2" a="1"/>
  <c r="B553" i="2" s="1"/>
  <c r="B552" i="2" a="1"/>
  <c r="B552" i="2" s="1"/>
  <c r="H551" i="2"/>
  <c r="B551" i="2" a="1"/>
  <c r="B551" i="2" s="1"/>
  <c r="B550" i="2" a="1"/>
  <c r="B550" i="2" s="1"/>
  <c r="H549" i="2"/>
  <c r="B549" i="2" a="1"/>
  <c r="B549" i="2" s="1"/>
  <c r="B548" i="2" a="1"/>
  <c r="B548" i="2" s="1"/>
  <c r="H547" i="2"/>
  <c r="H546" i="2" s="1"/>
  <c r="O546" i="2" s="1"/>
  <c r="B547" i="2" a="1"/>
  <c r="B547" i="2" s="1"/>
  <c r="B546" i="2" a="1"/>
  <c r="B546" i="2" s="1"/>
  <c r="H545" i="2"/>
  <c r="B545" i="2" a="1"/>
  <c r="B545" i="2" s="1"/>
  <c r="H544" i="2"/>
  <c r="O544" i="2" s="1"/>
  <c r="B544" i="2" a="1"/>
  <c r="B544" i="2" s="1"/>
  <c r="B543" i="2" a="1"/>
  <c r="B543" i="2" s="1"/>
  <c r="H542" i="2"/>
  <c r="O542" i="2" s="1"/>
  <c r="B542" i="2" a="1"/>
  <c r="B542" i="2" s="1"/>
  <c r="H541" i="2"/>
  <c r="O541" i="2" s="1"/>
  <c r="B541" i="2" a="1"/>
  <c r="B541" i="2" s="1"/>
  <c r="H540" i="2"/>
  <c r="O540" i="2" s="1"/>
  <c r="B540" i="2" a="1"/>
  <c r="B540" i="2" s="1"/>
  <c r="H539" i="2"/>
  <c r="O539" i="2" s="1"/>
  <c r="B539" i="2" a="1"/>
  <c r="B539" i="2" s="1"/>
  <c r="H538" i="2"/>
  <c r="O538" i="2" s="1"/>
  <c r="B538" i="2" a="1"/>
  <c r="B538" i="2" s="1"/>
  <c r="H537" i="2"/>
  <c r="O537" i="2" s="1"/>
  <c r="B537" i="2" a="1"/>
  <c r="B537" i="2" s="1"/>
  <c r="B536" i="2" a="1"/>
  <c r="B536" i="2" s="1"/>
  <c r="B535" i="2" a="1"/>
  <c r="B535" i="2" s="1"/>
  <c r="H534" i="2"/>
  <c r="B534" i="2" a="1"/>
  <c r="B534" i="2" s="1"/>
  <c r="B533" i="2" a="1"/>
  <c r="B533" i="2" s="1"/>
  <c r="H532" i="2"/>
  <c r="B532" i="2" a="1"/>
  <c r="B532" i="2" s="1"/>
  <c r="B531" i="2" a="1"/>
  <c r="B531" i="2" s="1"/>
  <c r="H530" i="2"/>
  <c r="B530" i="2" a="1"/>
  <c r="B530" i="2" s="1"/>
  <c r="B529" i="2" a="1"/>
  <c r="B529" i="2" s="1"/>
  <c r="H528" i="2"/>
  <c r="O528" i="2" s="1"/>
  <c r="B528" i="2" a="1"/>
  <c r="B528" i="2" s="1"/>
  <c r="H527" i="2"/>
  <c r="O527" i="2" s="1"/>
  <c r="B527" i="2" a="1"/>
  <c r="B527" i="2" s="1"/>
  <c r="H526" i="2"/>
  <c r="O526" i="2" s="1"/>
  <c r="B526" i="2" a="1"/>
  <c r="B526" i="2" s="1"/>
  <c r="H525" i="2"/>
  <c r="O525" i="2" s="1"/>
  <c r="B525" i="2" a="1"/>
  <c r="B525" i="2" s="1"/>
  <c r="H524" i="2"/>
  <c r="O524" i="2" s="1"/>
  <c r="B524" i="2" a="1"/>
  <c r="B524" i="2" s="1"/>
  <c r="B523" i="2" a="1"/>
  <c r="B523" i="2" s="1"/>
  <c r="B522" i="2" a="1"/>
  <c r="B522" i="2" s="1"/>
  <c r="B521" i="2" a="1"/>
  <c r="B521" i="2" s="1"/>
  <c r="B520" i="2" a="1"/>
  <c r="B520" i="2" s="1"/>
  <c r="B519" i="2" a="1"/>
  <c r="B519" i="2" s="1"/>
  <c r="H518" i="2"/>
  <c r="H517" i="2" s="1"/>
  <c r="B518" i="2" a="1"/>
  <c r="B518" i="2" s="1"/>
  <c r="B517" i="2" a="1"/>
  <c r="B517" i="2" s="1"/>
  <c r="H516" i="2"/>
  <c r="B516" i="2" a="1"/>
  <c r="B516" i="2" s="1"/>
  <c r="B515" i="2" a="1"/>
  <c r="B515" i="2" s="1"/>
  <c r="H512" i="2"/>
  <c r="B512" i="2" a="1"/>
  <c r="B512" i="2" s="1"/>
  <c r="B511" i="2" a="1"/>
  <c r="B511" i="2" s="1"/>
  <c r="H509" i="2"/>
  <c r="B509" i="2" a="1"/>
  <c r="B509" i="2" s="1"/>
  <c r="B508" i="2" a="1"/>
  <c r="B508" i="2" s="1"/>
  <c r="H507" i="2"/>
  <c r="O507" i="2" s="1"/>
  <c r="B507" i="2" a="1"/>
  <c r="B507" i="2" s="1"/>
  <c r="H506" i="2"/>
  <c r="O506" i="2" s="1"/>
  <c r="B506" i="2" a="1"/>
  <c r="B506" i="2" s="1"/>
  <c r="H505" i="2"/>
  <c r="O505" i="2" s="1"/>
  <c r="B505" i="2" a="1"/>
  <c r="B505" i="2" s="1"/>
  <c r="H504" i="2"/>
  <c r="O504" i="2" s="1"/>
  <c r="B504" i="2" a="1"/>
  <c r="B504" i="2" s="1"/>
  <c r="H503" i="2"/>
  <c r="O503" i="2" s="1"/>
  <c r="B503" i="2" a="1"/>
  <c r="B503" i="2" s="1"/>
  <c r="B502" i="2" a="1"/>
  <c r="B502" i="2" s="1"/>
  <c r="B501" i="2" a="1"/>
  <c r="B501" i="2" s="1"/>
  <c r="H500" i="2"/>
  <c r="H499" i="2" s="1"/>
  <c r="B500" i="2" a="1"/>
  <c r="B500" i="2" s="1"/>
  <c r="B499" i="2" a="1"/>
  <c r="B499" i="2" s="1"/>
  <c r="H498" i="2"/>
  <c r="B498" i="2" a="1"/>
  <c r="B498" i="2" s="1"/>
  <c r="B497" i="2" a="1"/>
  <c r="B497" i="2" s="1"/>
  <c r="H494" i="2"/>
  <c r="B494" i="2" a="1"/>
  <c r="B494" i="2" s="1"/>
  <c r="B493" i="2" a="1"/>
  <c r="B493" i="2" s="1"/>
  <c r="H492" i="2"/>
  <c r="B492" i="2" a="1"/>
  <c r="B492" i="2" s="1"/>
  <c r="B491" i="2" a="1"/>
  <c r="B491" i="2" s="1"/>
  <c r="H490" i="2"/>
  <c r="O490" i="2" s="1"/>
  <c r="B490" i="2" a="1"/>
  <c r="B490" i="2" s="1"/>
  <c r="H489" i="2"/>
  <c r="O489" i="2" s="1"/>
  <c r="B489" i="2" a="1"/>
  <c r="B489" i="2" s="1"/>
  <c r="H488" i="2"/>
  <c r="O488" i="2" s="1"/>
  <c r="B488" i="2" a="1"/>
  <c r="B488" i="2" s="1"/>
  <c r="H487" i="2"/>
  <c r="O487" i="2" s="1"/>
  <c r="B487" i="2" a="1"/>
  <c r="B487" i="2" s="1"/>
  <c r="H486" i="2"/>
  <c r="O486" i="2" s="1"/>
  <c r="B486" i="2" a="1"/>
  <c r="B486" i="2" s="1"/>
  <c r="B485" i="2" a="1"/>
  <c r="B485" i="2" s="1"/>
  <c r="B484" i="2" a="1"/>
  <c r="B484" i="2" s="1"/>
  <c r="H483" i="2"/>
  <c r="H482" i="2" s="1"/>
  <c r="B483" i="2" a="1"/>
  <c r="B483" i="2" s="1"/>
  <c r="B482" i="2" a="1"/>
  <c r="B482" i="2" s="1"/>
  <c r="H479" i="2"/>
  <c r="O479" i="2" s="1"/>
  <c r="B479" i="2" a="1"/>
  <c r="B479" i="2" s="1"/>
  <c r="H478" i="2"/>
  <c r="O478" i="2" s="1"/>
  <c r="B478" i="2" a="1"/>
  <c r="B478" i="2" s="1"/>
  <c r="H477" i="2"/>
  <c r="O477" i="2" s="1"/>
  <c r="B477" i="2" a="1"/>
  <c r="B477" i="2" s="1"/>
  <c r="B476" i="2" a="1"/>
  <c r="B476" i="2" s="1"/>
  <c r="B475" i="2" a="1"/>
  <c r="B475" i="2" s="1"/>
  <c r="H474" i="2"/>
  <c r="B474" i="2" a="1"/>
  <c r="B474" i="2" s="1"/>
  <c r="B473" i="2" a="1"/>
  <c r="B473" i="2" s="1"/>
  <c r="H469" i="2"/>
  <c r="B469" i="2" a="1"/>
  <c r="B469" i="2" s="1"/>
  <c r="B468" i="2" a="1"/>
  <c r="B468" i="2" s="1"/>
  <c r="H464" i="2"/>
  <c r="O464" i="2" s="1"/>
  <c r="B464" i="2" a="1"/>
  <c r="B464" i="2" s="1"/>
  <c r="H463" i="2"/>
  <c r="O463" i="2" s="1"/>
  <c r="B463" i="2" a="1"/>
  <c r="B463" i="2" s="1"/>
  <c r="H462" i="2"/>
  <c r="O462" i="2" s="1"/>
  <c r="B462" i="2" a="1"/>
  <c r="B462" i="2" s="1"/>
  <c r="H461" i="2"/>
  <c r="O461" i="2" s="1"/>
  <c r="B461" i="2" a="1"/>
  <c r="B461" i="2" s="1"/>
  <c r="B460" i="2" a="1"/>
  <c r="B460" i="2" s="1"/>
  <c r="B459" i="2" a="1"/>
  <c r="B459" i="2" s="1"/>
  <c r="H458" i="2"/>
  <c r="H457" i="2" s="1"/>
  <c r="B458" i="2" a="1"/>
  <c r="B458" i="2" s="1"/>
  <c r="B457" i="2" a="1"/>
  <c r="B457" i="2" s="1"/>
  <c r="H456" i="2"/>
  <c r="H455" i="2" s="1"/>
  <c r="B456" i="2" a="1"/>
  <c r="B456" i="2" s="1"/>
  <c r="B455" i="2" a="1"/>
  <c r="B455" i="2" s="1"/>
  <c r="H452" i="2"/>
  <c r="H451" i="2" s="1"/>
  <c r="B452" i="2" a="1"/>
  <c r="B452" i="2" s="1"/>
  <c r="B451" i="2" a="1"/>
  <c r="B451" i="2" s="1"/>
  <c r="H450" i="2"/>
  <c r="O450" i="2" s="1"/>
  <c r="B450" i="2" a="1"/>
  <c r="B450" i="2" s="1"/>
  <c r="H449" i="2"/>
  <c r="O449" i="2" s="1"/>
  <c r="B449" i="2" a="1"/>
  <c r="B449" i="2" s="1"/>
  <c r="H448" i="2"/>
  <c r="O448" i="2" s="1"/>
  <c r="B448" i="2" a="1"/>
  <c r="B448" i="2" s="1"/>
  <c r="H447" i="2"/>
  <c r="O447" i="2" s="1"/>
  <c r="B447" i="2" a="1"/>
  <c r="B447" i="2" s="1"/>
  <c r="B446" i="2" a="1"/>
  <c r="B446" i="2" s="1"/>
  <c r="B445" i="2" a="1"/>
  <c r="B445" i="2" s="1"/>
  <c r="H444" i="2"/>
  <c r="B444" i="2" a="1"/>
  <c r="B444" i="2" s="1"/>
  <c r="B443" i="2" a="1"/>
  <c r="B443" i="2" s="1"/>
  <c r="H442" i="2"/>
  <c r="B442" i="2" a="1"/>
  <c r="B442" i="2" s="1"/>
  <c r="B441" i="2" a="1"/>
  <c r="B441" i="2" s="1"/>
  <c r="H438" i="2"/>
  <c r="H437" i="2" s="1"/>
  <c r="B438" i="2" a="1"/>
  <c r="B438" i="2" s="1"/>
  <c r="B437" i="2" a="1"/>
  <c r="B437" i="2" s="1"/>
  <c r="H436" i="2"/>
  <c r="O436" i="2" s="1"/>
  <c r="B436" i="2" a="1"/>
  <c r="B436" i="2" s="1"/>
  <c r="H435" i="2"/>
  <c r="O435" i="2" s="1"/>
  <c r="B435" i="2" a="1"/>
  <c r="B435" i="2" s="1"/>
  <c r="H434" i="2"/>
  <c r="O434" i="2" s="1"/>
  <c r="B434" i="2" a="1"/>
  <c r="B434" i="2" s="1"/>
  <c r="H433" i="2"/>
  <c r="O433" i="2" s="1"/>
  <c r="B433" i="2" a="1"/>
  <c r="B433" i="2" s="1"/>
  <c r="B432" i="2" a="1"/>
  <c r="B432" i="2" s="1"/>
  <c r="B431" i="2" a="1"/>
  <c r="B431" i="2" s="1"/>
  <c r="H430" i="2"/>
  <c r="O430" i="2" s="1"/>
  <c r="B430" i="2" a="1"/>
  <c r="B430" i="2" s="1"/>
  <c r="H429" i="2"/>
  <c r="O429" i="2" s="1"/>
  <c r="B429" i="2" a="1"/>
  <c r="B429" i="2" s="1"/>
  <c r="B428" i="2" a="1"/>
  <c r="B428" i="2" s="1"/>
  <c r="H427" i="2"/>
  <c r="B427" i="2" a="1"/>
  <c r="B427" i="2" s="1"/>
  <c r="B426" i="2" a="1"/>
  <c r="B426" i="2" s="1"/>
  <c r="B425" i="2" a="1"/>
  <c r="B425" i="2" s="1"/>
  <c r="H424" i="2"/>
  <c r="B424" i="2" a="1"/>
  <c r="B424" i="2" s="1"/>
  <c r="B423" i="2" a="1"/>
  <c r="B423" i="2" s="1"/>
  <c r="H422" i="2"/>
  <c r="B422" i="2" a="1"/>
  <c r="B422" i="2" s="1"/>
  <c r="B421" i="2" a="1"/>
  <c r="B421" i="2" s="1"/>
  <c r="H420" i="2"/>
  <c r="H419" i="2" s="1"/>
  <c r="O419" i="2" s="1"/>
  <c r="B420" i="2" a="1"/>
  <c r="B420" i="2" s="1"/>
  <c r="B419" i="2" a="1"/>
  <c r="B419" i="2" s="1"/>
  <c r="H418" i="2"/>
  <c r="B418" i="2" a="1"/>
  <c r="B418" i="2" s="1"/>
  <c r="B417" i="2" a="1"/>
  <c r="B417" i="2" s="1"/>
  <c r="H416" i="2"/>
  <c r="B416" i="2" a="1"/>
  <c r="B416" i="2" s="1"/>
  <c r="B415" i="2" a="1"/>
  <c r="B415" i="2" s="1"/>
  <c r="H414" i="2"/>
  <c r="O414" i="2" s="1"/>
  <c r="B414" i="2" a="1"/>
  <c r="B414" i="2" s="1"/>
  <c r="H413" i="2"/>
  <c r="O413" i="2" s="1"/>
  <c r="B413" i="2" a="1"/>
  <c r="B413" i="2" s="1"/>
  <c r="H412" i="2"/>
  <c r="O412" i="2" s="1"/>
  <c r="B412" i="2" a="1"/>
  <c r="B412" i="2" s="1"/>
  <c r="H411" i="2"/>
  <c r="O411" i="2" s="1"/>
  <c r="B411" i="2" a="1"/>
  <c r="B411" i="2" s="1"/>
  <c r="B410" i="2" a="1"/>
  <c r="B410" i="2" s="1"/>
  <c r="B409" i="2" a="1"/>
  <c r="B409" i="2" s="1"/>
  <c r="B408" i="2" a="1"/>
  <c r="B408" i="2" s="1"/>
  <c r="H407" i="2"/>
  <c r="B407" i="2" a="1"/>
  <c r="B407" i="2" s="1"/>
  <c r="B406" i="2" a="1"/>
  <c r="B406" i="2" s="1"/>
  <c r="H405" i="2"/>
  <c r="B405" i="2" a="1"/>
  <c r="B405" i="2" s="1"/>
  <c r="B404" i="2" a="1"/>
  <c r="B404" i="2" s="1"/>
  <c r="H403" i="2"/>
  <c r="H402" i="2" s="1"/>
  <c r="O402" i="2" s="1"/>
  <c r="B403" i="2" a="1"/>
  <c r="B403" i="2" s="1"/>
  <c r="B402" i="2" a="1"/>
  <c r="B402" i="2" s="1"/>
  <c r="H399" i="2"/>
  <c r="O399" i="2" s="1"/>
  <c r="B399" i="2" a="1"/>
  <c r="B399" i="2" s="1"/>
  <c r="H398" i="2"/>
  <c r="O398" i="2" s="1"/>
  <c r="B398" i="2" a="1"/>
  <c r="B398" i="2" s="1"/>
  <c r="H397" i="2"/>
  <c r="O397" i="2" s="1"/>
  <c r="B397" i="2" a="1"/>
  <c r="B397" i="2" s="1"/>
  <c r="H396" i="2"/>
  <c r="B396" i="2" a="1"/>
  <c r="B396" i="2" s="1"/>
  <c r="B395" i="2" a="1"/>
  <c r="B395" i="2" s="1"/>
  <c r="B394" i="2" a="1"/>
  <c r="B394" i="2" s="1"/>
  <c r="B393" i="2" a="1"/>
  <c r="B393" i="2" s="1"/>
  <c r="H389" i="2"/>
  <c r="H388" i="2" s="1"/>
  <c r="B389" i="2" a="1"/>
  <c r="B389" i="2" s="1"/>
  <c r="B388" i="2" a="1"/>
  <c r="B388" i="2" s="1"/>
  <c r="H387" i="2"/>
  <c r="O387" i="2" s="1"/>
  <c r="B387" i="2" a="1"/>
  <c r="B387" i="2" s="1"/>
  <c r="B386" i="2" a="1"/>
  <c r="B386" i="2" s="1"/>
  <c r="H385" i="2"/>
  <c r="B385" i="2" a="1"/>
  <c r="B385" i="2" s="1"/>
  <c r="B384" i="2" a="1"/>
  <c r="B384" i="2" s="1"/>
  <c r="H383" i="2"/>
  <c r="O383" i="2" s="1"/>
  <c r="B383" i="2" a="1"/>
  <c r="B383" i="2" s="1"/>
  <c r="H382" i="2"/>
  <c r="O382" i="2" s="1"/>
  <c r="B382" i="2" a="1"/>
  <c r="B382" i="2" s="1"/>
  <c r="B381" i="2" a="1"/>
  <c r="B381" i="2" s="1"/>
  <c r="H380" i="2"/>
  <c r="O380" i="2" s="1"/>
  <c r="B380" i="2" a="1"/>
  <c r="B380" i="2" s="1"/>
  <c r="H379" i="2"/>
  <c r="O379" i="2" s="1"/>
  <c r="B379" i="2" a="1"/>
  <c r="B379" i="2" s="1"/>
  <c r="B378" i="2" a="1"/>
  <c r="B378" i="2" s="1"/>
  <c r="B377" i="2" a="1"/>
  <c r="B377" i="2" s="1"/>
  <c r="H376" i="2"/>
  <c r="B376" i="2" a="1"/>
  <c r="B376" i="2" s="1"/>
  <c r="B375" i="2" a="1"/>
  <c r="B375" i="2" s="1"/>
  <c r="H374" i="2"/>
  <c r="O374" i="2" s="1"/>
  <c r="B374" i="2" a="1"/>
  <c r="B374" i="2" s="1"/>
  <c r="B373" i="2" a="1"/>
  <c r="B373" i="2" s="1"/>
  <c r="H372" i="2"/>
  <c r="H371" i="2" s="1"/>
  <c r="B372" i="2" a="1"/>
  <c r="B372" i="2" s="1"/>
  <c r="B371" i="2" a="1"/>
  <c r="B371" i="2" s="1"/>
  <c r="H370" i="2"/>
  <c r="O370" i="2" s="1"/>
  <c r="B370" i="2" a="1"/>
  <c r="B370" i="2" s="1"/>
  <c r="H369" i="2"/>
  <c r="B369" i="2" a="1"/>
  <c r="B369" i="2" s="1"/>
  <c r="B368" i="2" a="1"/>
  <c r="B368" i="2" s="1"/>
  <c r="H367" i="2"/>
  <c r="O367" i="2" s="1"/>
  <c r="B367" i="2" a="1"/>
  <c r="B367" i="2" s="1"/>
  <c r="H366" i="2"/>
  <c r="O366" i="2" s="1"/>
  <c r="B366" i="2" a="1"/>
  <c r="B366" i="2" s="1"/>
  <c r="B365" i="2" a="1"/>
  <c r="B365" i="2" s="1"/>
  <c r="B364" i="2" a="1"/>
  <c r="B364" i="2" s="1"/>
  <c r="H363" i="2"/>
  <c r="B363" i="2" a="1"/>
  <c r="B363" i="2" s="1"/>
  <c r="B362" i="2" a="1"/>
  <c r="B362" i="2" s="1"/>
  <c r="H361" i="2"/>
  <c r="O361" i="2" s="1"/>
  <c r="B361" i="2" a="1"/>
  <c r="B361" i="2" s="1"/>
  <c r="B360" i="2" a="1"/>
  <c r="B360" i="2" s="1"/>
  <c r="H359" i="2"/>
  <c r="H358" i="2" s="1"/>
  <c r="B359" i="2" a="1"/>
  <c r="B359" i="2" s="1"/>
  <c r="B358" i="2" a="1"/>
  <c r="B358" i="2" s="1"/>
  <c r="H357" i="2"/>
  <c r="O357" i="2" s="1"/>
  <c r="B357" i="2" a="1"/>
  <c r="B357" i="2" s="1"/>
  <c r="H356" i="2"/>
  <c r="O356" i="2" s="1"/>
  <c r="B356" i="2" a="1"/>
  <c r="B356" i="2" s="1"/>
  <c r="B355" i="2" a="1"/>
  <c r="B355" i="2" s="1"/>
  <c r="H354" i="2"/>
  <c r="O354" i="2" s="1"/>
  <c r="B354" i="2" a="1"/>
  <c r="B354" i="2" s="1"/>
  <c r="H353" i="2"/>
  <c r="O353" i="2" s="1"/>
  <c r="B353" i="2" a="1"/>
  <c r="B353" i="2" s="1"/>
  <c r="B352" i="2" a="1"/>
  <c r="B352" i="2" s="1"/>
  <c r="B351" i="2" a="1"/>
  <c r="B351" i="2" s="1"/>
  <c r="H350" i="2"/>
  <c r="B350" i="2" a="1"/>
  <c r="B350" i="2" s="1"/>
  <c r="B349" i="2" a="1"/>
  <c r="B349" i="2" s="1"/>
  <c r="H348" i="2"/>
  <c r="B348" i="2" a="1"/>
  <c r="B348" i="2" s="1"/>
  <c r="B347" i="2" a="1"/>
  <c r="B347" i="2" s="1"/>
  <c r="H346" i="2"/>
  <c r="O346" i="2" s="1"/>
  <c r="B346" i="2" a="1"/>
  <c r="B346" i="2" s="1"/>
  <c r="H345" i="2"/>
  <c r="B345" i="2" a="1"/>
  <c r="B345" i="2" s="1"/>
  <c r="B344" i="2" a="1"/>
  <c r="B344" i="2" s="1"/>
  <c r="H343" i="2"/>
  <c r="O343" i="2" s="1"/>
  <c r="B343" i="2" a="1"/>
  <c r="B343" i="2" s="1"/>
  <c r="H342" i="2"/>
  <c r="O342" i="2" s="1"/>
  <c r="B342" i="2" a="1"/>
  <c r="B342" i="2" s="1"/>
  <c r="B341" i="2" a="1"/>
  <c r="B341" i="2" s="1"/>
  <c r="B340" i="2" a="1"/>
  <c r="B340" i="2" s="1"/>
  <c r="H339" i="2"/>
  <c r="B339" i="2" a="1"/>
  <c r="B339" i="2" s="1"/>
  <c r="B338" i="2" a="1"/>
  <c r="B338" i="2" s="1"/>
  <c r="H337" i="2"/>
  <c r="H336" i="2" s="1"/>
  <c r="B337" i="2" a="1"/>
  <c r="B337" i="2" s="1"/>
  <c r="B336" i="2" a="1"/>
  <c r="B336" i="2" s="1"/>
  <c r="H335" i="2"/>
  <c r="O335" i="2" s="1"/>
  <c r="B335" i="2" a="1"/>
  <c r="B335" i="2" s="1"/>
  <c r="H334" i="2"/>
  <c r="O334" i="2" s="1"/>
  <c r="B334" i="2" a="1"/>
  <c r="B334" i="2" s="1"/>
  <c r="H333" i="2"/>
  <c r="O333" i="2" s="1"/>
  <c r="B333" i="2" a="1"/>
  <c r="B333" i="2" s="1"/>
  <c r="H332" i="2"/>
  <c r="B332" i="2" a="1"/>
  <c r="B332" i="2" s="1"/>
  <c r="B331" i="2" a="1"/>
  <c r="B331" i="2" s="1"/>
  <c r="B330" i="2" a="1"/>
  <c r="B330" i="2" s="1"/>
  <c r="H329" i="2"/>
  <c r="B329" i="2" a="1"/>
  <c r="B329" i="2" s="1"/>
  <c r="B328" i="2" a="1"/>
  <c r="B328" i="2" s="1"/>
  <c r="H327" i="2"/>
  <c r="B327" i="2" a="1"/>
  <c r="B327" i="2" s="1"/>
  <c r="B326" i="2" a="1"/>
  <c r="B326" i="2" s="1"/>
  <c r="H325" i="2"/>
  <c r="H324" i="2" s="1"/>
  <c r="B325" i="2" a="1"/>
  <c r="B325" i="2" s="1"/>
  <c r="B324" i="2" a="1"/>
  <c r="B324" i="2" s="1"/>
  <c r="H323" i="2"/>
  <c r="O323" i="2" s="1"/>
  <c r="B323" i="2" a="1"/>
  <c r="B323" i="2" s="1"/>
  <c r="H322" i="2"/>
  <c r="O322" i="2" s="1"/>
  <c r="B322" i="2" a="1"/>
  <c r="B322" i="2" s="1"/>
  <c r="B321" i="2" a="1"/>
  <c r="B321" i="2" s="1"/>
  <c r="H320" i="2"/>
  <c r="O320" i="2" s="1"/>
  <c r="B320" i="2" a="1"/>
  <c r="B320" i="2" s="1"/>
  <c r="H319" i="2"/>
  <c r="B319" i="2" a="1"/>
  <c r="B319" i="2" s="1"/>
  <c r="H318" i="2"/>
  <c r="O318" i="2" s="1"/>
  <c r="B318" i="2" a="1"/>
  <c r="B318" i="2" s="1"/>
  <c r="B317" i="2" a="1"/>
  <c r="B317" i="2" s="1"/>
  <c r="B316" i="2" a="1"/>
  <c r="B316" i="2" s="1"/>
  <c r="B315" i="2" a="1"/>
  <c r="B315" i="2" s="1"/>
  <c r="B314" i="2" a="1"/>
  <c r="B314" i="2" s="1"/>
  <c r="B313" i="2" a="1"/>
  <c r="B313" i="2" s="1"/>
  <c r="H309" i="2"/>
  <c r="H308" i="2" s="1"/>
  <c r="B309" i="2" a="1"/>
  <c r="B309" i="2" s="1"/>
  <c r="B308" i="2" a="1"/>
  <c r="B308" i="2" s="1"/>
  <c r="H305" i="2"/>
  <c r="O305" i="2" s="1"/>
  <c r="B305" i="2" a="1"/>
  <c r="B305" i="2" s="1"/>
  <c r="H304" i="2"/>
  <c r="O304" i="2" s="1"/>
  <c r="B304" i="2" a="1"/>
  <c r="B304" i="2" s="1"/>
  <c r="B303" i="2" a="1"/>
  <c r="B303" i="2" s="1"/>
  <c r="H302" i="2"/>
  <c r="H301" i="2" s="1"/>
  <c r="B302" i="2" a="1"/>
  <c r="B302" i="2" s="1"/>
  <c r="B301" i="2" a="1"/>
  <c r="B301" i="2" s="1"/>
  <c r="H299" i="2"/>
  <c r="O299" i="2" s="1"/>
  <c r="B299" i="2" a="1"/>
  <c r="B299" i="2" s="1"/>
  <c r="H298" i="2"/>
  <c r="O298" i="2" s="1"/>
  <c r="B298" i="2" a="1"/>
  <c r="B298" i="2" s="1"/>
  <c r="B297" i="2" a="1"/>
  <c r="B297" i="2" s="1"/>
  <c r="B296" i="2" a="1"/>
  <c r="B296" i="2" s="1"/>
  <c r="H295" i="2"/>
  <c r="H294" i="2" s="1"/>
  <c r="B295" i="2" a="1"/>
  <c r="B295" i="2" s="1"/>
  <c r="B294" i="2" a="1"/>
  <c r="B294" i="2" s="1"/>
  <c r="H293" i="2"/>
  <c r="B293" i="2" a="1"/>
  <c r="B293" i="2" s="1"/>
  <c r="B292" i="2" a="1"/>
  <c r="B292" i="2" s="1"/>
  <c r="H291" i="2"/>
  <c r="O291" i="2" s="1"/>
  <c r="B291" i="2" a="1"/>
  <c r="B291" i="2" s="1"/>
  <c r="H290" i="2"/>
  <c r="B290" i="2" a="1"/>
  <c r="B290" i="2" s="1"/>
  <c r="B289" i="2" a="1"/>
  <c r="B289" i="2" s="1"/>
  <c r="H288" i="2"/>
  <c r="B288" i="2" a="1"/>
  <c r="B288" i="2" s="1"/>
  <c r="B287" i="2" a="1"/>
  <c r="B287" i="2" s="1"/>
  <c r="H286" i="2"/>
  <c r="O286" i="2" s="1"/>
  <c r="B286" i="2" a="1"/>
  <c r="B286" i="2" s="1"/>
  <c r="H285" i="2"/>
  <c r="O285" i="2" s="1"/>
  <c r="B285" i="2" a="1"/>
  <c r="B285" i="2" s="1"/>
  <c r="H284" i="2"/>
  <c r="O284" i="2" s="1"/>
  <c r="B284" i="2" a="1"/>
  <c r="B284" i="2" s="1"/>
  <c r="B283" i="2" a="1"/>
  <c r="B283" i="2" s="1"/>
  <c r="B282" i="2" a="1"/>
  <c r="B282" i="2" s="1"/>
  <c r="H281" i="2"/>
  <c r="B281" i="2" a="1"/>
  <c r="B281" i="2" s="1"/>
  <c r="B280" i="2" a="1"/>
  <c r="B280" i="2" s="1"/>
  <c r="H279" i="2"/>
  <c r="H278" i="2" s="1"/>
  <c r="B279" i="2" a="1"/>
  <c r="B279" i="2" s="1"/>
  <c r="B278" i="2" a="1"/>
  <c r="B278" i="2" s="1"/>
  <c r="H277" i="2"/>
  <c r="B277" i="2" a="1"/>
  <c r="B277" i="2" s="1"/>
  <c r="H276" i="2"/>
  <c r="O276" i="2" s="1"/>
  <c r="B276" i="2" a="1"/>
  <c r="B276" i="2" s="1"/>
  <c r="B275" i="2" a="1"/>
  <c r="B275" i="2" s="1"/>
  <c r="H274" i="2"/>
  <c r="O274" i="2" s="1"/>
  <c r="B274" i="2" a="1"/>
  <c r="B274" i="2" s="1"/>
  <c r="H273" i="2"/>
  <c r="B273" i="2" a="1"/>
  <c r="B273" i="2" s="1"/>
  <c r="H272" i="2"/>
  <c r="O272" i="2" s="1"/>
  <c r="B272" i="2" a="1"/>
  <c r="B272" i="2" s="1"/>
  <c r="B271" i="2" a="1"/>
  <c r="B271" i="2" s="1"/>
  <c r="B270" i="2" a="1"/>
  <c r="B270" i="2" s="1"/>
  <c r="B269" i="2" a="1"/>
  <c r="B269" i="2" s="1"/>
  <c r="B268" i="2" a="1"/>
  <c r="B268" i="2" s="1"/>
  <c r="B267" i="2" a="1"/>
  <c r="B267" i="2" s="1"/>
  <c r="H264" i="2"/>
  <c r="O264" i="2" s="1"/>
  <c r="B264" i="2" a="1"/>
  <c r="B264" i="2" s="1"/>
  <c r="H263" i="2"/>
  <c r="O263" i="2" s="1"/>
  <c r="B263" i="2" a="1"/>
  <c r="B263" i="2" s="1"/>
  <c r="H262" i="2"/>
  <c r="O262" i="2" s="1"/>
  <c r="B262" i="2" a="1"/>
  <c r="B262" i="2" s="1"/>
  <c r="H261" i="2"/>
  <c r="O261" i="2" s="1"/>
  <c r="B261" i="2" a="1"/>
  <c r="B261" i="2" s="1"/>
  <c r="H260" i="2"/>
  <c r="O260" i="2" s="1"/>
  <c r="B260" i="2" a="1"/>
  <c r="B260" i="2" s="1"/>
  <c r="H259" i="2"/>
  <c r="O259" i="2" s="1"/>
  <c r="B259" i="2" a="1"/>
  <c r="B259" i="2" s="1"/>
  <c r="H258" i="2"/>
  <c r="O258" i="2" s="1"/>
  <c r="B258" i="2" a="1"/>
  <c r="B258" i="2" s="1"/>
  <c r="H257" i="2"/>
  <c r="O257" i="2" s="1"/>
  <c r="B257" i="2" a="1"/>
  <c r="B257" i="2" s="1"/>
  <c r="H256" i="2"/>
  <c r="O256" i="2" s="1"/>
  <c r="B256" i="2" a="1"/>
  <c r="B256" i="2" s="1"/>
  <c r="H255" i="2"/>
  <c r="O255" i="2" s="1"/>
  <c r="B255" i="2" a="1"/>
  <c r="B255" i="2" s="1"/>
  <c r="H254" i="2"/>
  <c r="B254" i="2" a="1"/>
  <c r="B254" i="2" s="1"/>
  <c r="H253" i="2"/>
  <c r="O253" i="2" s="1"/>
  <c r="B253" i="2" a="1"/>
  <c r="B253" i="2" s="1"/>
  <c r="B252" i="2" a="1"/>
  <c r="B252" i="2" s="1"/>
  <c r="H251" i="2"/>
  <c r="O251" i="2" s="1"/>
  <c r="B251" i="2" a="1"/>
  <c r="B251" i="2" s="1"/>
  <c r="H250" i="2"/>
  <c r="O250" i="2" s="1"/>
  <c r="B250" i="2" a="1"/>
  <c r="B250" i="2" s="1"/>
  <c r="B249" i="2" a="1"/>
  <c r="B249" i="2" s="1"/>
  <c r="B248" i="2" a="1"/>
  <c r="B248" i="2" s="1"/>
  <c r="H247" i="2"/>
  <c r="B247" i="2" a="1"/>
  <c r="B247" i="2" s="1"/>
  <c r="B246" i="2" a="1"/>
  <c r="B246" i="2" s="1"/>
  <c r="H245" i="2"/>
  <c r="O245" i="2" s="1"/>
  <c r="B245" i="2" a="1"/>
  <c r="B245" i="2" s="1"/>
  <c r="H244" i="2"/>
  <c r="O244" i="2" s="1"/>
  <c r="B244" i="2" a="1"/>
  <c r="B244" i="2" s="1"/>
  <c r="H243" i="2"/>
  <c r="O243" i="2" s="1"/>
  <c r="B243" i="2" a="1"/>
  <c r="B243" i="2" s="1"/>
  <c r="H242" i="2"/>
  <c r="O242" i="2" s="1"/>
  <c r="B242" i="2" a="1"/>
  <c r="B242" i="2" s="1"/>
  <c r="H241" i="2"/>
  <c r="O241" i="2" s="1"/>
  <c r="B241" i="2" a="1"/>
  <c r="B241" i="2" s="1"/>
  <c r="H240" i="2"/>
  <c r="O240" i="2" s="1"/>
  <c r="B240" i="2" a="1"/>
  <c r="B240" i="2" s="1"/>
  <c r="H239" i="2"/>
  <c r="O239" i="2" s="1"/>
  <c r="B239" i="2" a="1"/>
  <c r="B239" i="2" s="1"/>
  <c r="H238" i="2"/>
  <c r="O238" i="2" s="1"/>
  <c r="B238" i="2" a="1"/>
  <c r="B238" i="2" s="1"/>
  <c r="H237" i="2"/>
  <c r="O237" i="2" s="1"/>
  <c r="B237" i="2" a="1"/>
  <c r="B237" i="2" s="1"/>
  <c r="H236" i="2"/>
  <c r="O236" i="2" s="1"/>
  <c r="B236" i="2" a="1"/>
  <c r="B236" i="2" s="1"/>
  <c r="B235" i="2" a="1"/>
  <c r="B235" i="2" s="1"/>
  <c r="B234" i="2" a="1"/>
  <c r="B234" i="2" s="1"/>
  <c r="H233" i="2"/>
  <c r="O233" i="2" s="1"/>
  <c r="B233" i="2" a="1"/>
  <c r="B233" i="2" s="1"/>
  <c r="H232" i="2"/>
  <c r="O232" i="2" s="1"/>
  <c r="B232" i="2" a="1"/>
  <c r="B232" i="2" s="1"/>
  <c r="B231" i="2" a="1"/>
  <c r="B231" i="2" s="1"/>
  <c r="H230" i="2"/>
  <c r="B230" i="2" a="1"/>
  <c r="B230" i="2" s="1"/>
  <c r="B229" i="2" a="1"/>
  <c r="B229" i="2" s="1"/>
  <c r="B228" i="2" a="1"/>
  <c r="B228" i="2" s="1"/>
  <c r="H225" i="2"/>
  <c r="O225" i="2" s="1"/>
  <c r="B225" i="2" a="1"/>
  <c r="B225" i="2" s="1"/>
  <c r="H224" i="2"/>
  <c r="O224" i="2" s="1"/>
  <c r="B224" i="2" a="1"/>
  <c r="B224" i="2" s="1"/>
  <c r="H223" i="2"/>
  <c r="O223" i="2" s="1"/>
  <c r="B223" i="2" a="1"/>
  <c r="B223" i="2" s="1"/>
  <c r="H222" i="2"/>
  <c r="O222" i="2" s="1"/>
  <c r="B222" i="2" a="1"/>
  <c r="B222" i="2" s="1"/>
  <c r="H221" i="2"/>
  <c r="O221" i="2" s="1"/>
  <c r="B221" i="2" a="1"/>
  <c r="B221" i="2" s="1"/>
  <c r="H220" i="2"/>
  <c r="O220" i="2" s="1"/>
  <c r="B220" i="2" a="1"/>
  <c r="B220" i="2" s="1"/>
  <c r="H219" i="2"/>
  <c r="O219" i="2" s="1"/>
  <c r="B219" i="2" a="1"/>
  <c r="B219" i="2" s="1"/>
  <c r="H218" i="2"/>
  <c r="O218" i="2" s="1"/>
  <c r="B218" i="2" a="1"/>
  <c r="B218" i="2" s="1"/>
  <c r="H217" i="2"/>
  <c r="O217" i="2" s="1"/>
  <c r="B217" i="2" a="1"/>
  <c r="B217" i="2" s="1"/>
  <c r="H216" i="2"/>
  <c r="O216" i="2" s="1"/>
  <c r="B216" i="2" a="1"/>
  <c r="B216" i="2" s="1"/>
  <c r="H215" i="2"/>
  <c r="B215" i="2" a="1"/>
  <c r="B215" i="2" s="1"/>
  <c r="B214" i="2" a="1"/>
  <c r="B214" i="2" s="1"/>
  <c r="H210" i="2"/>
  <c r="O210" i="2" s="1"/>
  <c r="B210" i="2" a="1"/>
  <c r="B210" i="2" s="1"/>
  <c r="H209" i="2"/>
  <c r="O209" i="2" s="1"/>
  <c r="B209" i="2" a="1"/>
  <c r="B209" i="2" s="1"/>
  <c r="H208" i="2"/>
  <c r="O208" i="2" s="1"/>
  <c r="B208" i="2" a="1"/>
  <c r="B208" i="2" s="1"/>
  <c r="H207" i="2"/>
  <c r="O207" i="2" s="1"/>
  <c r="B207" i="2" a="1"/>
  <c r="B207" i="2" s="1"/>
  <c r="H206" i="2"/>
  <c r="O206" i="2" s="1"/>
  <c r="B206" i="2" a="1"/>
  <c r="B206" i="2" s="1"/>
  <c r="H205" i="2"/>
  <c r="O205" i="2" s="1"/>
  <c r="B205" i="2" a="1"/>
  <c r="B205" i="2" s="1"/>
  <c r="H204" i="2"/>
  <c r="O204" i="2" s="1"/>
  <c r="B204" i="2" a="1"/>
  <c r="B204" i="2" s="1"/>
  <c r="H203" i="2"/>
  <c r="O203" i="2" s="1"/>
  <c r="B203" i="2" a="1"/>
  <c r="B203" i="2" s="1"/>
  <c r="B202" i="2" a="1"/>
  <c r="B202" i="2" s="1"/>
  <c r="B201" i="2" a="1"/>
  <c r="B201" i="2" s="1"/>
  <c r="B200" i="2" a="1"/>
  <c r="B200" i="2" s="1"/>
  <c r="H199" i="2"/>
  <c r="O199" i="2" s="1"/>
  <c r="B199" i="2" a="1"/>
  <c r="B199" i="2" s="1"/>
  <c r="H198" i="2"/>
  <c r="O198" i="2" s="1"/>
  <c r="B198" i="2" a="1"/>
  <c r="B198" i="2" s="1"/>
  <c r="H197" i="2"/>
  <c r="O197" i="2" s="1"/>
  <c r="B197" i="2" a="1"/>
  <c r="B197" i="2" s="1"/>
  <c r="B196" i="2" a="1"/>
  <c r="B196" i="2" s="1"/>
  <c r="B195" i="2" a="1"/>
  <c r="B195" i="2" s="1"/>
  <c r="H194" i="2"/>
  <c r="O194" i="2" s="1"/>
  <c r="B194" i="2" a="1"/>
  <c r="B194" i="2" s="1"/>
  <c r="H193" i="2"/>
  <c r="O193" i="2" s="1"/>
  <c r="B193" i="2" a="1"/>
  <c r="B193" i="2" s="1"/>
  <c r="H192" i="2"/>
  <c r="B192" i="2" a="1"/>
  <c r="B192" i="2" s="1"/>
  <c r="B191" i="2" a="1"/>
  <c r="B191" i="2" s="1"/>
  <c r="H190" i="2"/>
  <c r="B190" i="2" a="1"/>
  <c r="B190" i="2" s="1"/>
  <c r="B189" i="2" a="1"/>
  <c r="B189" i="2" s="1"/>
  <c r="H188" i="2"/>
  <c r="H187" i="2" s="1"/>
  <c r="B188" i="2" a="1"/>
  <c r="B188" i="2" s="1"/>
  <c r="B187" i="2" a="1"/>
  <c r="B187" i="2" s="1"/>
  <c r="H186" i="2"/>
  <c r="O186" i="2" s="1"/>
  <c r="B186" i="2" a="1"/>
  <c r="B186" i="2" s="1"/>
  <c r="H185" i="2"/>
  <c r="O185" i="2" s="1"/>
  <c r="B185" i="2" a="1"/>
  <c r="B185" i="2" s="1"/>
  <c r="H184" i="2"/>
  <c r="O184" i="2" s="1"/>
  <c r="B184" i="2" a="1"/>
  <c r="B184" i="2" s="1"/>
  <c r="B183" i="2" a="1"/>
  <c r="B183" i="2" s="1"/>
  <c r="H182" i="2"/>
  <c r="O182" i="2" s="1"/>
  <c r="B182" i="2" a="1"/>
  <c r="B182" i="2" s="1"/>
  <c r="H181" i="2"/>
  <c r="O181" i="2" s="1"/>
  <c r="B181" i="2" a="1"/>
  <c r="B181" i="2" s="1"/>
  <c r="H180" i="2"/>
  <c r="O180" i="2" s="1"/>
  <c r="B180" i="2" a="1"/>
  <c r="B180" i="2" s="1"/>
  <c r="B179" i="2" a="1"/>
  <c r="B179" i="2" s="1"/>
  <c r="H178" i="2"/>
  <c r="O178" i="2" s="1"/>
  <c r="B178" i="2" a="1"/>
  <c r="B178" i="2" s="1"/>
  <c r="H177" i="2"/>
  <c r="O177" i="2" s="1"/>
  <c r="B177" i="2" a="1"/>
  <c r="B177" i="2" s="1"/>
  <c r="H176" i="2"/>
  <c r="O176" i="2" s="1"/>
  <c r="B176" i="2" a="1"/>
  <c r="B176" i="2" s="1"/>
  <c r="B175" i="2" a="1"/>
  <c r="B175" i="2" s="1"/>
  <c r="H174" i="2"/>
  <c r="O174" i="2" s="1"/>
  <c r="B174" i="2" a="1"/>
  <c r="B174" i="2" s="1"/>
  <c r="H173" i="2"/>
  <c r="O173" i="2" s="1"/>
  <c r="B173" i="2" a="1"/>
  <c r="B173" i="2" s="1"/>
  <c r="H172" i="2"/>
  <c r="O172" i="2" s="1"/>
  <c r="B172" i="2" a="1"/>
  <c r="B172" i="2" s="1"/>
  <c r="B171" i="2" a="1"/>
  <c r="B171" i="2" s="1"/>
  <c r="H170" i="2"/>
  <c r="O170" i="2" s="1"/>
  <c r="B170" i="2" a="1"/>
  <c r="B170" i="2" s="1"/>
  <c r="H169" i="2"/>
  <c r="O169" i="2" s="1"/>
  <c r="B169" i="2" a="1"/>
  <c r="B169" i="2" s="1"/>
  <c r="H168" i="2"/>
  <c r="O168" i="2" s="1"/>
  <c r="B168" i="2" a="1"/>
  <c r="B168" i="2" s="1"/>
  <c r="B167" i="2" a="1"/>
  <c r="B167" i="2" s="1"/>
  <c r="H166" i="2"/>
  <c r="O166" i="2" s="1"/>
  <c r="B166" i="2" a="1"/>
  <c r="B166" i="2" s="1"/>
  <c r="H165" i="2"/>
  <c r="O165" i="2" s="1"/>
  <c r="B165" i="2" a="1"/>
  <c r="B165" i="2" s="1"/>
  <c r="H164" i="2"/>
  <c r="O164" i="2" s="1"/>
  <c r="B164" i="2" a="1"/>
  <c r="B164" i="2" s="1"/>
  <c r="B163" i="2" a="1"/>
  <c r="B163" i="2" s="1"/>
  <c r="H162" i="2"/>
  <c r="O162" i="2" s="1"/>
  <c r="B162" i="2" a="1"/>
  <c r="B162" i="2" s="1"/>
  <c r="H161" i="2"/>
  <c r="O161" i="2" s="1"/>
  <c r="B161" i="2" a="1"/>
  <c r="B161" i="2" s="1"/>
  <c r="H160" i="2"/>
  <c r="O160" i="2" s="1"/>
  <c r="B160" i="2" a="1"/>
  <c r="B160" i="2" s="1"/>
  <c r="B159" i="2" a="1"/>
  <c r="B159" i="2" s="1"/>
  <c r="B158" i="2" a="1"/>
  <c r="B158" i="2" s="1"/>
  <c r="B157" i="2" a="1"/>
  <c r="B157" i="2" s="1"/>
  <c r="B156" i="2" a="1"/>
  <c r="B156" i="2" s="1"/>
  <c r="B155" i="2" a="1"/>
  <c r="B155" i="2" s="1"/>
  <c r="H154" i="2"/>
  <c r="B154" i="2" a="1"/>
  <c r="B154" i="2" s="1"/>
  <c r="B153" i="2" a="1"/>
  <c r="B153" i="2" s="1"/>
  <c r="H152" i="2"/>
  <c r="O152" i="2" s="1"/>
  <c r="B152" i="2" a="1"/>
  <c r="B152" i="2" s="1"/>
  <c r="B151" i="2" a="1"/>
  <c r="B151" i="2" s="1"/>
  <c r="H150" i="2"/>
  <c r="O150" i="2" s="1"/>
  <c r="B150" i="2" a="1"/>
  <c r="B150" i="2" s="1"/>
  <c r="H149" i="2"/>
  <c r="O149" i="2" s="1"/>
  <c r="B149" i="2" a="1"/>
  <c r="B149" i="2" s="1"/>
  <c r="B148" i="2" a="1"/>
  <c r="B148" i="2" s="1"/>
  <c r="H147" i="2"/>
  <c r="B147" i="2" a="1"/>
  <c r="B147" i="2" s="1"/>
  <c r="B146" i="2" a="1"/>
  <c r="B146" i="2" s="1"/>
  <c r="H145" i="2"/>
  <c r="O145" i="2" s="1"/>
  <c r="B145" i="2" a="1"/>
  <c r="B145" i="2" s="1"/>
  <c r="H144" i="2"/>
  <c r="B144" i="2" a="1"/>
  <c r="B144" i="2" s="1"/>
  <c r="B143" i="2" a="1"/>
  <c r="B143" i="2" s="1"/>
  <c r="B142" i="2" a="1"/>
  <c r="B142" i="2" s="1"/>
  <c r="B141" i="2" a="1"/>
  <c r="B141" i="2" s="1"/>
  <c r="B140" i="2" a="1"/>
  <c r="B140" i="2" s="1"/>
  <c r="B139" i="2" a="1"/>
  <c r="B139" i="2" s="1"/>
  <c r="B138" i="2" a="1"/>
  <c r="B138" i="2" s="1"/>
  <c r="B137" i="2" a="1"/>
  <c r="B137" i="2" s="1"/>
  <c r="H136" i="2"/>
  <c r="B136" i="2" a="1"/>
  <c r="B136" i="2" s="1"/>
  <c r="B135" i="2" a="1"/>
  <c r="B135" i="2" s="1"/>
  <c r="H134" i="2"/>
  <c r="B134" i="2" a="1"/>
  <c r="B134" i="2" s="1"/>
  <c r="B133" i="2" a="1"/>
  <c r="B133" i="2" s="1"/>
  <c r="H131" i="2"/>
  <c r="B131" i="2" a="1"/>
  <c r="B131" i="2" s="1"/>
  <c r="B130" i="2" a="1"/>
  <c r="B130" i="2" s="1"/>
  <c r="H129" i="2"/>
  <c r="O129" i="2" s="1"/>
  <c r="B129" i="2" a="1"/>
  <c r="B129" i="2" s="1"/>
  <c r="H128" i="2"/>
  <c r="O128" i="2" s="1"/>
  <c r="B128" i="2" a="1"/>
  <c r="B128" i="2" s="1"/>
  <c r="H127" i="2"/>
  <c r="O127" i="2" s="1"/>
  <c r="B127" i="2" a="1"/>
  <c r="B127" i="2" s="1"/>
  <c r="H126" i="2"/>
  <c r="O126" i="2" s="1"/>
  <c r="B126" i="2" a="1"/>
  <c r="B126" i="2" s="1"/>
  <c r="H125" i="2"/>
  <c r="O125" i="2" s="1"/>
  <c r="B125" i="2" a="1"/>
  <c r="B125" i="2" s="1"/>
  <c r="B124" i="2" a="1"/>
  <c r="B124" i="2" s="1"/>
  <c r="B123" i="2" a="1"/>
  <c r="B123" i="2" s="1"/>
  <c r="B122" i="2" a="1"/>
  <c r="B122" i="2" s="1"/>
  <c r="H121" i="2"/>
  <c r="H120" i="2" s="1"/>
  <c r="B121" i="2" a="1"/>
  <c r="B121" i="2" s="1"/>
  <c r="B120" i="2" a="1"/>
  <c r="B120" i="2" s="1"/>
  <c r="H119" i="2"/>
  <c r="H117" i="2"/>
  <c r="H116" i="2" s="1"/>
  <c r="B117" i="2" a="1"/>
  <c r="B117" i="2" s="1"/>
  <c r="B116" i="2" a="1"/>
  <c r="B116" i="2" s="1"/>
  <c r="H115" i="2"/>
  <c r="O115" i="2" s="1"/>
  <c r="B115" i="2" a="1"/>
  <c r="B115" i="2" s="1"/>
  <c r="H114" i="2"/>
  <c r="O114" i="2" s="1"/>
  <c r="B114" i="2" a="1"/>
  <c r="B114" i="2" s="1"/>
  <c r="B113" i="2" a="1"/>
  <c r="B113" i="2" s="1"/>
  <c r="H112" i="2"/>
  <c r="O112" i="2" s="1"/>
  <c r="H111" i="2"/>
  <c r="B111" i="2" a="1"/>
  <c r="B111" i="2" s="1"/>
  <c r="B110" i="2" a="1"/>
  <c r="B110" i="2" s="1"/>
  <c r="H109" i="2"/>
  <c r="O109" i="2" s="1"/>
  <c r="B109" i="2" a="1"/>
  <c r="B109" i="2" s="1"/>
  <c r="H108" i="2"/>
  <c r="O108" i="2" s="1"/>
  <c r="B108" i="2" a="1"/>
  <c r="B108" i="2" s="1"/>
  <c r="B107" i="2" a="1"/>
  <c r="B107" i="2" s="1"/>
  <c r="B106" i="2" a="1"/>
  <c r="B106" i="2" s="1"/>
  <c r="H105" i="2"/>
  <c r="H104" i="2" s="1"/>
  <c r="B105" i="2" a="1"/>
  <c r="B105" i="2" s="1"/>
  <c r="B104" i="2" a="1"/>
  <c r="B104" i="2" s="1"/>
  <c r="H103" i="2"/>
  <c r="B103" i="2" a="1"/>
  <c r="B103" i="2" s="1"/>
  <c r="B102" i="2" a="1"/>
  <c r="B102" i="2" s="1"/>
  <c r="H101" i="2"/>
  <c r="H99" i="2"/>
  <c r="B99" i="2" a="1"/>
  <c r="B99" i="2" s="1"/>
  <c r="B98" i="2" a="1"/>
  <c r="B98" i="2" s="1"/>
  <c r="H97" i="2"/>
  <c r="O97" i="2" s="1"/>
  <c r="B97" i="2" a="1"/>
  <c r="B97" i="2" s="1"/>
  <c r="H96" i="2"/>
  <c r="O96" i="2" s="1"/>
  <c r="B96" i="2" a="1"/>
  <c r="B96" i="2" s="1"/>
  <c r="B95" i="2" a="1"/>
  <c r="B95" i="2" s="1"/>
  <c r="H94" i="2"/>
  <c r="O94" i="2" s="1"/>
  <c r="B94" i="2" a="1"/>
  <c r="B94" i="2" s="1"/>
  <c r="H93" i="2"/>
  <c r="O93" i="2" s="1"/>
  <c r="B93" i="2" a="1"/>
  <c r="B93" i="2" s="1"/>
  <c r="B92" i="2" a="1"/>
  <c r="B92" i="2" s="1"/>
  <c r="H91" i="2"/>
  <c r="O91" i="2" s="1"/>
  <c r="B91" i="2" a="1"/>
  <c r="B91" i="2" s="1"/>
  <c r="H90" i="2"/>
  <c r="O90" i="2" s="1"/>
  <c r="B90" i="2" a="1"/>
  <c r="B90" i="2" s="1"/>
  <c r="B89" i="2" a="1"/>
  <c r="B89" i="2" s="1"/>
  <c r="B88" i="2" a="1"/>
  <c r="B88" i="2" s="1"/>
  <c r="B87" i="2" a="1"/>
  <c r="B87" i="2" s="1"/>
  <c r="H86" i="2"/>
  <c r="B86" i="2" a="1"/>
  <c r="B86" i="2" s="1"/>
  <c r="B85" i="2" a="1"/>
  <c r="B85" i="2" s="1"/>
  <c r="H84" i="2"/>
  <c r="O84" i="2" s="1"/>
  <c r="B84" i="2" a="1"/>
  <c r="B84" i="2" s="1"/>
  <c r="H83" i="2"/>
  <c r="O83" i="2" s="1"/>
  <c r="B83" i="2" a="1"/>
  <c r="B83" i="2" s="1"/>
  <c r="H82" i="2"/>
  <c r="O82" i="2" s="1"/>
  <c r="B82" i="2" a="1"/>
  <c r="B82" i="2" s="1"/>
  <c r="H81" i="2"/>
  <c r="O81" i="2" s="1"/>
  <c r="B81" i="2" a="1"/>
  <c r="B81" i="2" s="1"/>
  <c r="H80" i="2"/>
  <c r="O80" i="2" s="1"/>
  <c r="B80" i="2" a="1"/>
  <c r="B80" i="2" s="1"/>
  <c r="B78" i="2" a="1"/>
  <c r="B78" i="2" s="1"/>
  <c r="B77" i="2" a="1"/>
  <c r="B77" i="2" s="1"/>
  <c r="H76" i="2"/>
  <c r="B76" i="2" a="1"/>
  <c r="B76" i="2" s="1"/>
  <c r="B75" i="2" a="1"/>
  <c r="B75" i="2" s="1"/>
  <c r="H74" i="2"/>
  <c r="O74" i="2" s="1"/>
  <c r="B74" i="2" a="1"/>
  <c r="B74" i="2" s="1"/>
  <c r="H73" i="2"/>
  <c r="O73" i="2" s="1"/>
  <c r="B73" i="2" a="1"/>
  <c r="B73" i="2" s="1"/>
  <c r="H72" i="2"/>
  <c r="O72" i="2" s="1"/>
  <c r="B72" i="2" a="1"/>
  <c r="B72" i="2" s="1"/>
  <c r="H71" i="2"/>
  <c r="O71" i="2" s="1"/>
  <c r="B71" i="2" a="1"/>
  <c r="B71" i="2" s="1"/>
  <c r="H70" i="2"/>
  <c r="O70" i="2" s="1"/>
  <c r="B70" i="2" a="1"/>
  <c r="B70" i="2" s="1"/>
  <c r="B69" i="2" a="1"/>
  <c r="B69" i="2" s="1"/>
  <c r="B68" i="2" a="1"/>
  <c r="B68" i="2" s="1"/>
  <c r="H67" i="2"/>
  <c r="B67" i="2" a="1"/>
  <c r="B67" i="2" s="1"/>
  <c r="B66" i="2" a="1"/>
  <c r="B66" i="2" s="1"/>
  <c r="H65" i="2"/>
  <c r="B65" i="2" a="1"/>
  <c r="B65" i="2" s="1"/>
  <c r="B64" i="2" a="1"/>
  <c r="B64" i="2" s="1"/>
  <c r="H63" i="2"/>
  <c r="H62" i="2" s="1"/>
  <c r="O62" i="2" s="1"/>
  <c r="B63" i="2" a="1"/>
  <c r="B63" i="2" s="1"/>
  <c r="B62" i="2" a="1"/>
  <c r="B62" i="2" s="1"/>
  <c r="H61" i="2"/>
  <c r="O61" i="2" s="1"/>
  <c r="B61" i="2" a="1"/>
  <c r="B61" i="2" s="1"/>
  <c r="H60" i="2"/>
  <c r="O60" i="2" s="1"/>
  <c r="B60" i="2" a="1"/>
  <c r="B60" i="2" s="1"/>
  <c r="H59" i="2"/>
  <c r="O59" i="2" s="1"/>
  <c r="B59" i="2" a="1"/>
  <c r="B59" i="2" s="1"/>
  <c r="H58" i="2"/>
  <c r="O58" i="2" s="1"/>
  <c r="B58" i="2" a="1"/>
  <c r="B58" i="2" s="1"/>
  <c r="H57" i="2"/>
  <c r="O57" i="2" s="1"/>
  <c r="B57" i="2" a="1"/>
  <c r="B57" i="2" s="1"/>
  <c r="H56" i="2"/>
  <c r="O56" i="2" s="1"/>
  <c r="B56" i="2" a="1"/>
  <c r="B56" i="2" s="1"/>
  <c r="H55" i="2"/>
  <c r="O55" i="2" s="1"/>
  <c r="B55" i="2" a="1"/>
  <c r="B55" i="2" s="1"/>
  <c r="H54" i="2"/>
  <c r="O54" i="2" s="1"/>
  <c r="B54" i="2" a="1"/>
  <c r="B54" i="2" s="1"/>
  <c r="B53" i="2" a="1"/>
  <c r="B53" i="2" s="1"/>
  <c r="B52" i="2" a="1"/>
  <c r="B52" i="2" s="1"/>
  <c r="B51" i="2" a="1"/>
  <c r="B51" i="2" s="1"/>
  <c r="H50" i="2"/>
  <c r="B50" i="2" a="1"/>
  <c r="B50" i="2" s="1"/>
  <c r="B49" i="2" a="1"/>
  <c r="B49" i="2" s="1"/>
  <c r="H48" i="2"/>
  <c r="B48" i="2" a="1"/>
  <c r="B48" i="2" s="1"/>
  <c r="B47" i="2" a="1"/>
  <c r="B47" i="2" s="1"/>
  <c r="H46" i="2"/>
  <c r="B46" i="2" a="1"/>
  <c r="B46" i="2" s="1"/>
  <c r="B45" i="2" a="1"/>
  <c r="B45" i="2" s="1"/>
  <c r="H44" i="2"/>
  <c r="O44" i="2" s="1"/>
  <c r="B44" i="2" a="1"/>
  <c r="B44" i="2" s="1"/>
  <c r="B43" i="2" a="1"/>
  <c r="B43" i="2" s="1"/>
  <c r="H42" i="2"/>
  <c r="O42" i="2" s="1"/>
  <c r="B42" i="2" a="1"/>
  <c r="B42" i="2" s="1"/>
  <c r="H41" i="2"/>
  <c r="O41" i="2" s="1"/>
  <c r="B41" i="2" a="1"/>
  <c r="B41" i="2" s="1"/>
  <c r="H40" i="2"/>
  <c r="O40" i="2" s="1"/>
  <c r="B40" i="2" a="1"/>
  <c r="B40" i="2" s="1"/>
  <c r="H39" i="2"/>
  <c r="O39" i="2" s="1"/>
  <c r="B39" i="2" a="1"/>
  <c r="B39" i="2" s="1"/>
  <c r="B38" i="2" a="1"/>
  <c r="B38" i="2" s="1"/>
  <c r="B37" i="2" a="1"/>
  <c r="B37" i="2" s="1"/>
  <c r="H36" i="2"/>
  <c r="B36" i="2" a="1"/>
  <c r="B36" i="2" s="1"/>
  <c r="B35" i="2" a="1"/>
  <c r="B35" i="2" s="1"/>
  <c r="H34" i="2"/>
  <c r="B34" i="2" a="1"/>
  <c r="B34" i="2" s="1"/>
  <c r="B33" i="2" a="1"/>
  <c r="B33" i="2" s="1"/>
  <c r="H32" i="2"/>
  <c r="B32" i="2" a="1"/>
  <c r="B32" i="2" s="1"/>
  <c r="B31" i="2" a="1"/>
  <c r="B31" i="2" s="1"/>
  <c r="H30" i="2"/>
  <c r="O30" i="2" s="1"/>
  <c r="B30" i="2" a="1"/>
  <c r="B30" i="2" s="1"/>
  <c r="H29" i="2"/>
  <c r="O29" i="2" s="1"/>
  <c r="B29" i="2" a="1"/>
  <c r="B29" i="2" s="1"/>
  <c r="H28" i="2"/>
  <c r="O28" i="2" s="1"/>
  <c r="B28" i="2" a="1"/>
  <c r="B28" i="2" s="1"/>
  <c r="H27" i="2"/>
  <c r="B27" i="2" a="1"/>
  <c r="B27" i="2" s="1"/>
  <c r="B26" i="2" a="1"/>
  <c r="B26" i="2" s="1"/>
  <c r="B25" i="2" a="1"/>
  <c r="B25" i="2" s="1"/>
  <c r="H24" i="2"/>
  <c r="B24" i="2" a="1"/>
  <c r="B24" i="2" s="1"/>
  <c r="B23" i="2" a="1"/>
  <c r="B23" i="2" s="1"/>
  <c r="H22" i="2"/>
  <c r="B22" i="2" a="1"/>
  <c r="B22" i="2" s="1"/>
  <c r="B21" i="2" a="1"/>
  <c r="B21" i="2" s="1"/>
  <c r="H20" i="2"/>
  <c r="B20" i="2" a="1"/>
  <c r="B20" i="2" s="1"/>
  <c r="B19" i="2" a="1"/>
  <c r="B19" i="2" s="1"/>
  <c r="H18" i="2"/>
  <c r="O18" i="2" s="1"/>
  <c r="B18" i="2" a="1"/>
  <c r="B18" i="2" s="1"/>
  <c r="H17" i="2"/>
  <c r="O17" i="2" s="1"/>
  <c r="B17" i="2" a="1"/>
  <c r="B17" i="2" s="1"/>
  <c r="H16" i="2"/>
  <c r="O16" i="2" s="1"/>
  <c r="B16" i="2" a="1"/>
  <c r="B16" i="2" s="1"/>
  <c r="H15" i="2"/>
  <c r="O15" i="2" s="1"/>
  <c r="B15" i="2" a="1"/>
  <c r="B15" i="2" s="1"/>
  <c r="B14" i="2" a="1"/>
  <c r="B14" i="2" s="1"/>
  <c r="B13" i="2" a="1"/>
  <c r="B13" i="2" s="1"/>
  <c r="G2405" i="1"/>
  <c r="G2404" i="1" s="1"/>
  <c r="S2404" i="1"/>
  <c r="R2404" i="1"/>
  <c r="Q2404" i="1"/>
  <c r="P2404" i="1"/>
  <c r="P2397" i="1" s="1"/>
  <c r="O2404" i="1"/>
  <c r="N2404" i="1"/>
  <c r="M2404" i="1"/>
  <c r="L2404" i="1"/>
  <c r="L2397" i="1" s="1"/>
  <c r="K2404" i="1"/>
  <c r="J2404" i="1"/>
  <c r="I2404" i="1"/>
  <c r="H2404" i="1"/>
  <c r="H2397" i="1" s="1"/>
  <c r="H2396" i="1" s="1"/>
  <c r="H2395" i="1" s="1"/>
  <c r="G2403" i="1"/>
  <c r="G2402" i="1"/>
  <c r="S2401" i="1"/>
  <c r="R2401" i="1"/>
  <c r="Q2401" i="1"/>
  <c r="P2401" i="1"/>
  <c r="O2401" i="1"/>
  <c r="O2397" i="1" s="1"/>
  <c r="O2396" i="1" s="1"/>
  <c r="O2395" i="1" s="1"/>
  <c r="N2401" i="1"/>
  <c r="M2401" i="1"/>
  <c r="L2401" i="1"/>
  <c r="K2401" i="1"/>
  <c r="K2397" i="1" s="1"/>
  <c r="K2396" i="1" s="1"/>
  <c r="K2395" i="1" s="1"/>
  <c r="J2401" i="1"/>
  <c r="I2401" i="1"/>
  <c r="H2401" i="1"/>
  <c r="G2401" i="1"/>
  <c r="G2397" i="1" s="1"/>
  <c r="G2396" i="1" s="1"/>
  <c r="G2395" i="1" s="1"/>
  <c r="G2400" i="1"/>
  <c r="G2399" i="1"/>
  <c r="S2398" i="1"/>
  <c r="R2398" i="1"/>
  <c r="R2397" i="1" s="1"/>
  <c r="R2396" i="1" s="1"/>
  <c r="R2395" i="1" s="1"/>
  <c r="R2354" i="1" s="1"/>
  <c r="R2353" i="1" s="1"/>
  <c r="Q2398" i="1"/>
  <c r="Q2397" i="1" s="1"/>
  <c r="Q2396" i="1" s="1"/>
  <c r="Q2395" i="1" s="1"/>
  <c r="P2398" i="1"/>
  <c r="O2398" i="1"/>
  <c r="N2398" i="1"/>
  <c r="N2397" i="1" s="1"/>
  <c r="N2396" i="1" s="1"/>
  <c r="N2395" i="1" s="1"/>
  <c r="M2398" i="1"/>
  <c r="M2397" i="1" s="1"/>
  <c r="M2396" i="1" s="1"/>
  <c r="L2398" i="1"/>
  <c r="K2398" i="1"/>
  <c r="J2398" i="1"/>
  <c r="J2397" i="1" s="1"/>
  <c r="J2396" i="1" s="1"/>
  <c r="J2395" i="1" s="1"/>
  <c r="I2398" i="1"/>
  <c r="I2397" i="1" s="1"/>
  <c r="I2396" i="1" s="1"/>
  <c r="H2398" i="1"/>
  <c r="G2398" i="1"/>
  <c r="S2397" i="1"/>
  <c r="S2396" i="1" s="1"/>
  <c r="S2395" i="1" s="1"/>
  <c r="P2396" i="1"/>
  <c r="P2395" i="1" s="1"/>
  <c r="L2396" i="1"/>
  <c r="L2395" i="1" s="1"/>
  <c r="M2395" i="1"/>
  <c r="I2395" i="1"/>
  <c r="G2394" i="1"/>
  <c r="S2393" i="1"/>
  <c r="S2390" i="1" s="1"/>
  <c r="R2393" i="1"/>
  <c r="Q2393" i="1"/>
  <c r="P2393" i="1"/>
  <c r="O2393" i="1"/>
  <c r="O2390" i="1" s="1"/>
  <c r="N2393" i="1"/>
  <c r="M2393" i="1"/>
  <c r="L2393" i="1"/>
  <c r="K2393" i="1"/>
  <c r="K2390" i="1" s="1"/>
  <c r="J2393" i="1"/>
  <c r="I2393" i="1"/>
  <c r="H2393" i="1"/>
  <c r="G2393" i="1"/>
  <c r="G2392" i="1"/>
  <c r="G2391" i="1" s="1"/>
  <c r="G2390" i="1" s="1"/>
  <c r="S2391" i="1"/>
  <c r="R2391" i="1"/>
  <c r="Q2391" i="1"/>
  <c r="Q2390" i="1" s="1"/>
  <c r="P2391" i="1"/>
  <c r="P2390" i="1" s="1"/>
  <c r="O2391" i="1"/>
  <c r="N2391" i="1"/>
  <c r="M2391" i="1"/>
  <c r="M2390" i="1" s="1"/>
  <c r="L2391" i="1"/>
  <c r="L2390" i="1" s="1"/>
  <c r="K2391" i="1"/>
  <c r="J2391" i="1"/>
  <c r="I2391" i="1"/>
  <c r="I2390" i="1" s="1"/>
  <c r="H2391" i="1"/>
  <c r="H2390" i="1" s="1"/>
  <c r="R2390" i="1"/>
  <c r="N2390" i="1"/>
  <c r="J2390" i="1"/>
  <c r="G2389" i="1"/>
  <c r="G2388" i="1"/>
  <c r="S2387" i="1"/>
  <c r="R2387" i="1"/>
  <c r="Q2387" i="1"/>
  <c r="Q2375" i="1" s="1"/>
  <c r="P2387" i="1"/>
  <c r="O2387" i="1"/>
  <c r="N2387" i="1"/>
  <c r="M2387" i="1"/>
  <c r="L2387" i="1"/>
  <c r="K2387" i="1"/>
  <c r="J2387" i="1"/>
  <c r="I2387" i="1"/>
  <c r="I2375" i="1" s="1"/>
  <c r="H2387" i="1"/>
  <c r="G2386" i="1"/>
  <c r="S2385" i="1"/>
  <c r="R2385" i="1"/>
  <c r="Q2385" i="1"/>
  <c r="P2385" i="1"/>
  <c r="O2385" i="1"/>
  <c r="N2385" i="1"/>
  <c r="M2385" i="1"/>
  <c r="L2385" i="1"/>
  <c r="K2385" i="1"/>
  <c r="J2385" i="1"/>
  <c r="I2385" i="1"/>
  <c r="H2385" i="1"/>
  <c r="G2385" i="1"/>
  <c r="G2384" i="1"/>
  <c r="G2383" i="1"/>
  <c r="S2382" i="1"/>
  <c r="R2382" i="1"/>
  <c r="R2375" i="1" s="1"/>
  <c r="Q2382" i="1"/>
  <c r="P2382" i="1"/>
  <c r="O2382" i="1"/>
  <c r="N2382" i="1"/>
  <c r="N2375" i="1" s="1"/>
  <c r="M2382" i="1"/>
  <c r="L2382" i="1"/>
  <c r="K2382" i="1"/>
  <c r="J2382" i="1"/>
  <c r="J2375" i="1" s="1"/>
  <c r="I2382" i="1"/>
  <c r="H2382" i="1"/>
  <c r="G2382" i="1"/>
  <c r="G2381" i="1"/>
  <c r="G2380" i="1"/>
  <c r="G2379" i="1" s="1"/>
  <c r="S2379" i="1"/>
  <c r="R2379" i="1"/>
  <c r="Q2379" i="1"/>
  <c r="P2379" i="1"/>
  <c r="O2379" i="1"/>
  <c r="N2379" i="1"/>
  <c r="M2379" i="1"/>
  <c r="L2379" i="1"/>
  <c r="K2379" i="1"/>
  <c r="J2379" i="1"/>
  <c r="I2379" i="1"/>
  <c r="H2379" i="1"/>
  <c r="G2378" i="1"/>
  <c r="G2377" i="1"/>
  <c r="G2376" i="1" s="1"/>
  <c r="S2376" i="1"/>
  <c r="S2375" i="1" s="1"/>
  <c r="R2376" i="1"/>
  <c r="Q2376" i="1"/>
  <c r="P2376" i="1"/>
  <c r="P2375" i="1" s="1"/>
  <c r="O2376" i="1"/>
  <c r="O2375" i="1" s="1"/>
  <c r="N2376" i="1"/>
  <c r="M2376" i="1"/>
  <c r="L2376" i="1"/>
  <c r="L2375" i="1" s="1"/>
  <c r="K2376" i="1"/>
  <c r="K2375" i="1" s="1"/>
  <c r="J2376" i="1"/>
  <c r="I2376" i="1"/>
  <c r="H2376" i="1"/>
  <c r="H2375" i="1" s="1"/>
  <c r="M2375" i="1"/>
  <c r="G2374" i="1"/>
  <c r="G2373" i="1"/>
  <c r="G2372" i="1" s="1"/>
  <c r="S2372" i="1"/>
  <c r="R2372" i="1"/>
  <c r="Q2372" i="1"/>
  <c r="P2372" i="1"/>
  <c r="O2372" i="1"/>
  <c r="N2372" i="1"/>
  <c r="M2372" i="1"/>
  <c r="L2372" i="1"/>
  <c r="K2372" i="1"/>
  <c r="J2372" i="1"/>
  <c r="I2372" i="1"/>
  <c r="H2372" i="1"/>
  <c r="G2371" i="1"/>
  <c r="S2370" i="1"/>
  <c r="R2370" i="1"/>
  <c r="Q2370" i="1"/>
  <c r="P2370" i="1"/>
  <c r="O2370" i="1"/>
  <c r="N2370" i="1"/>
  <c r="M2370" i="1"/>
  <c r="L2370" i="1"/>
  <c r="K2370" i="1"/>
  <c r="J2370" i="1"/>
  <c r="I2370" i="1"/>
  <c r="H2370" i="1"/>
  <c r="G2370" i="1"/>
  <c r="G2369" i="1"/>
  <c r="G2368" i="1" s="1"/>
  <c r="S2368" i="1"/>
  <c r="R2368" i="1"/>
  <c r="Q2368" i="1"/>
  <c r="P2368" i="1"/>
  <c r="O2368" i="1"/>
  <c r="N2368" i="1"/>
  <c r="M2368" i="1"/>
  <c r="L2368" i="1"/>
  <c r="K2368" i="1"/>
  <c r="J2368" i="1"/>
  <c r="I2368" i="1"/>
  <c r="H2368" i="1"/>
  <c r="G2367" i="1"/>
  <c r="G2366" i="1"/>
  <c r="S2365" i="1"/>
  <c r="R2365" i="1"/>
  <c r="Q2365" i="1"/>
  <c r="P2365" i="1"/>
  <c r="O2365" i="1"/>
  <c r="N2365" i="1"/>
  <c r="M2365" i="1"/>
  <c r="L2365" i="1"/>
  <c r="K2365" i="1"/>
  <c r="J2365" i="1"/>
  <c r="I2365" i="1"/>
  <c r="H2365" i="1"/>
  <c r="G2365" i="1"/>
  <c r="G2364" i="1"/>
  <c r="G2363" i="1"/>
  <c r="S2362" i="1"/>
  <c r="R2362" i="1"/>
  <c r="Q2362" i="1"/>
  <c r="P2362" i="1"/>
  <c r="O2362" i="1"/>
  <c r="N2362" i="1"/>
  <c r="M2362" i="1"/>
  <c r="L2362" i="1"/>
  <c r="K2362" i="1"/>
  <c r="J2362" i="1"/>
  <c r="I2362" i="1"/>
  <c r="H2362" i="1"/>
  <c r="G2362" i="1"/>
  <c r="G2361" i="1"/>
  <c r="G2358" i="1" s="1"/>
  <c r="G2357" i="1" s="1"/>
  <c r="G2360" i="1"/>
  <c r="G2359" i="1"/>
  <c r="S2358" i="1"/>
  <c r="R2358" i="1"/>
  <c r="R2357" i="1" s="1"/>
  <c r="R2356" i="1" s="1"/>
  <c r="R2355" i="1" s="1"/>
  <c r="Q2358" i="1"/>
  <c r="Q2357" i="1" s="1"/>
  <c r="P2358" i="1"/>
  <c r="O2358" i="1"/>
  <c r="N2358" i="1"/>
  <c r="N2357" i="1" s="1"/>
  <c r="N2356" i="1" s="1"/>
  <c r="N2355" i="1" s="1"/>
  <c r="N2354" i="1" s="1"/>
  <c r="N2353" i="1" s="1"/>
  <c r="M2358" i="1"/>
  <c r="M2357" i="1" s="1"/>
  <c r="L2358" i="1"/>
  <c r="K2358" i="1"/>
  <c r="J2358" i="1"/>
  <c r="J2357" i="1" s="1"/>
  <c r="J2356" i="1" s="1"/>
  <c r="J2355" i="1" s="1"/>
  <c r="I2358" i="1"/>
  <c r="I2357" i="1" s="1"/>
  <c r="H2358" i="1"/>
  <c r="S2357" i="1"/>
  <c r="S2356" i="1" s="1"/>
  <c r="S2355" i="1" s="1"/>
  <c r="S2354" i="1" s="1"/>
  <c r="S2353" i="1" s="1"/>
  <c r="O2357" i="1"/>
  <c r="O2356" i="1" s="1"/>
  <c r="O2355" i="1" s="1"/>
  <c r="K2357" i="1"/>
  <c r="K2356" i="1" s="1"/>
  <c r="K2355" i="1" s="1"/>
  <c r="J2354" i="1"/>
  <c r="J2353" i="1" s="1"/>
  <c r="G2352" i="1"/>
  <c r="G2351" i="1" s="1"/>
  <c r="S2351" i="1"/>
  <c r="R2351" i="1"/>
  <c r="Q2351" i="1"/>
  <c r="Q2339" i="1" s="1"/>
  <c r="P2351" i="1"/>
  <c r="O2351" i="1"/>
  <c r="N2351" i="1"/>
  <c r="M2351" i="1"/>
  <c r="L2351" i="1"/>
  <c r="K2351" i="1"/>
  <c r="J2351" i="1"/>
  <c r="I2351" i="1"/>
  <c r="I2339" i="1" s="1"/>
  <c r="H2351" i="1"/>
  <c r="G2350" i="1"/>
  <c r="S2349" i="1"/>
  <c r="R2349" i="1"/>
  <c r="Q2349" i="1"/>
  <c r="P2349" i="1"/>
  <c r="O2349" i="1"/>
  <c r="N2349" i="1"/>
  <c r="M2349" i="1"/>
  <c r="L2349" i="1"/>
  <c r="K2349" i="1"/>
  <c r="J2349" i="1"/>
  <c r="I2349" i="1"/>
  <c r="H2349" i="1"/>
  <c r="G2349" i="1"/>
  <c r="G2348" i="1"/>
  <c r="G2347" i="1" s="1"/>
  <c r="S2347" i="1"/>
  <c r="R2347" i="1"/>
  <c r="Q2347" i="1"/>
  <c r="P2347" i="1"/>
  <c r="O2347" i="1"/>
  <c r="N2347" i="1"/>
  <c r="M2347" i="1"/>
  <c r="L2347" i="1"/>
  <c r="K2347" i="1"/>
  <c r="J2347" i="1"/>
  <c r="I2347" i="1"/>
  <c r="H2347" i="1"/>
  <c r="G2346" i="1"/>
  <c r="S2345" i="1"/>
  <c r="R2345" i="1"/>
  <c r="Q2345" i="1"/>
  <c r="P2345" i="1"/>
  <c r="O2345" i="1"/>
  <c r="N2345" i="1"/>
  <c r="M2345" i="1"/>
  <c r="L2345" i="1"/>
  <c r="K2345" i="1"/>
  <c r="J2345" i="1"/>
  <c r="I2345" i="1"/>
  <c r="H2345" i="1"/>
  <c r="G2345" i="1"/>
  <c r="G2344" i="1"/>
  <c r="G2343" i="1"/>
  <c r="S2342" i="1"/>
  <c r="R2342" i="1"/>
  <c r="R2339" i="1" s="1"/>
  <c r="Q2342" i="1"/>
  <c r="P2342" i="1"/>
  <c r="O2342" i="1"/>
  <c r="N2342" i="1"/>
  <c r="N2339" i="1" s="1"/>
  <c r="M2342" i="1"/>
  <c r="L2342" i="1"/>
  <c r="K2342" i="1"/>
  <c r="J2342" i="1"/>
  <c r="J2339" i="1" s="1"/>
  <c r="I2342" i="1"/>
  <c r="H2342" i="1"/>
  <c r="G2342" i="1"/>
  <c r="G2341" i="1"/>
  <c r="G2340" i="1" s="1"/>
  <c r="S2340" i="1"/>
  <c r="S2339" i="1" s="1"/>
  <c r="R2340" i="1"/>
  <c r="Q2340" i="1"/>
  <c r="P2340" i="1"/>
  <c r="P2339" i="1" s="1"/>
  <c r="O2340" i="1"/>
  <c r="O2339" i="1" s="1"/>
  <c r="N2340" i="1"/>
  <c r="M2340" i="1"/>
  <c r="L2340" i="1"/>
  <c r="L2339" i="1" s="1"/>
  <c r="K2340" i="1"/>
  <c r="K2339" i="1" s="1"/>
  <c r="J2340" i="1"/>
  <c r="I2340" i="1"/>
  <c r="H2340" i="1"/>
  <c r="H2339" i="1" s="1"/>
  <c r="M2339" i="1"/>
  <c r="G2338" i="1"/>
  <c r="G2337" i="1"/>
  <c r="G2336" i="1"/>
  <c r="G2335" i="1" s="1"/>
  <c r="S2335" i="1"/>
  <c r="R2335" i="1"/>
  <c r="Q2335" i="1"/>
  <c r="P2335" i="1"/>
  <c r="O2335" i="1"/>
  <c r="N2335" i="1"/>
  <c r="M2335" i="1"/>
  <c r="L2335" i="1"/>
  <c r="K2335" i="1"/>
  <c r="J2335" i="1"/>
  <c r="I2335" i="1"/>
  <c r="H2335" i="1"/>
  <c r="G2334" i="1"/>
  <c r="G2333" i="1"/>
  <c r="G2332" i="1" s="1"/>
  <c r="S2332" i="1"/>
  <c r="R2332" i="1"/>
  <c r="Q2332" i="1"/>
  <c r="P2332" i="1"/>
  <c r="P2325" i="1" s="1"/>
  <c r="O2332" i="1"/>
  <c r="N2332" i="1"/>
  <c r="M2332" i="1"/>
  <c r="L2332" i="1"/>
  <c r="L2325" i="1" s="1"/>
  <c r="K2332" i="1"/>
  <c r="J2332" i="1"/>
  <c r="I2332" i="1"/>
  <c r="H2332" i="1"/>
  <c r="H2325" i="1" s="1"/>
  <c r="G2331" i="1"/>
  <c r="G2330" i="1"/>
  <c r="G2329" i="1"/>
  <c r="G2326" i="1" s="1"/>
  <c r="G2325" i="1" s="1"/>
  <c r="G2328" i="1"/>
  <c r="G2327" i="1"/>
  <c r="S2326" i="1"/>
  <c r="R2326" i="1"/>
  <c r="R2325" i="1" s="1"/>
  <c r="Q2326" i="1"/>
  <c r="Q2325" i="1" s="1"/>
  <c r="P2326" i="1"/>
  <c r="O2326" i="1"/>
  <c r="N2326" i="1"/>
  <c r="N2325" i="1" s="1"/>
  <c r="M2326" i="1"/>
  <c r="M2325" i="1" s="1"/>
  <c r="L2326" i="1"/>
  <c r="K2326" i="1"/>
  <c r="J2326" i="1"/>
  <c r="J2325" i="1" s="1"/>
  <c r="I2326" i="1"/>
  <c r="I2325" i="1" s="1"/>
  <c r="H2326" i="1"/>
  <c r="S2325" i="1"/>
  <c r="O2325" i="1"/>
  <c r="K2325" i="1"/>
  <c r="G2324" i="1"/>
  <c r="G2323" i="1"/>
  <c r="S2322" i="1"/>
  <c r="R2322" i="1"/>
  <c r="Q2322" i="1"/>
  <c r="P2322" i="1"/>
  <c r="O2322" i="1"/>
  <c r="N2322" i="1"/>
  <c r="M2322" i="1"/>
  <c r="L2322" i="1"/>
  <c r="K2322" i="1"/>
  <c r="J2322" i="1"/>
  <c r="I2322" i="1"/>
  <c r="H2322" i="1"/>
  <c r="G2322" i="1"/>
  <c r="G2321" i="1"/>
  <c r="G2320" i="1" s="1"/>
  <c r="S2320" i="1"/>
  <c r="R2320" i="1"/>
  <c r="Q2320" i="1"/>
  <c r="P2320" i="1"/>
  <c r="O2320" i="1"/>
  <c r="N2320" i="1"/>
  <c r="M2320" i="1"/>
  <c r="L2320" i="1"/>
  <c r="K2320" i="1"/>
  <c r="J2320" i="1"/>
  <c r="I2320" i="1"/>
  <c r="H2320" i="1"/>
  <c r="G2319" i="1"/>
  <c r="S2318" i="1"/>
  <c r="R2318" i="1"/>
  <c r="Q2318" i="1"/>
  <c r="P2318" i="1"/>
  <c r="O2318" i="1"/>
  <c r="N2318" i="1"/>
  <c r="M2318" i="1"/>
  <c r="L2318" i="1"/>
  <c r="K2318" i="1"/>
  <c r="J2318" i="1"/>
  <c r="I2318" i="1"/>
  <c r="H2318" i="1"/>
  <c r="G2318" i="1"/>
  <c r="G2317" i="1"/>
  <c r="G2316" i="1"/>
  <c r="S2315" i="1"/>
  <c r="R2315" i="1"/>
  <c r="Q2315" i="1"/>
  <c r="Q2312" i="1" s="1"/>
  <c r="P2315" i="1"/>
  <c r="O2315" i="1"/>
  <c r="N2315" i="1"/>
  <c r="M2315" i="1"/>
  <c r="M2312" i="1" s="1"/>
  <c r="L2315" i="1"/>
  <c r="K2315" i="1"/>
  <c r="J2315" i="1"/>
  <c r="I2315" i="1"/>
  <c r="I2312" i="1" s="1"/>
  <c r="H2315" i="1"/>
  <c r="G2314" i="1"/>
  <c r="S2313" i="1"/>
  <c r="S2312" i="1" s="1"/>
  <c r="R2313" i="1"/>
  <c r="R2312" i="1" s="1"/>
  <c r="Q2313" i="1"/>
  <c r="P2313" i="1"/>
  <c r="O2313" i="1"/>
  <c r="O2312" i="1" s="1"/>
  <c r="N2313" i="1"/>
  <c r="N2312" i="1" s="1"/>
  <c r="M2313" i="1"/>
  <c r="L2313" i="1"/>
  <c r="K2313" i="1"/>
  <c r="K2312" i="1" s="1"/>
  <c r="J2313" i="1"/>
  <c r="J2312" i="1" s="1"/>
  <c r="I2313" i="1"/>
  <c r="H2313" i="1"/>
  <c r="G2313" i="1"/>
  <c r="P2312" i="1"/>
  <c r="L2312" i="1"/>
  <c r="H2312" i="1"/>
  <c r="G2311" i="1"/>
  <c r="G2310" i="1"/>
  <c r="G2309" i="1"/>
  <c r="G2308" i="1" s="1"/>
  <c r="S2308" i="1"/>
  <c r="R2308" i="1"/>
  <c r="Q2308" i="1"/>
  <c r="P2308" i="1"/>
  <c r="O2308" i="1"/>
  <c r="N2308" i="1"/>
  <c r="M2308" i="1"/>
  <c r="L2308" i="1"/>
  <c r="K2308" i="1"/>
  <c r="J2308" i="1"/>
  <c r="I2308" i="1"/>
  <c r="H2308" i="1"/>
  <c r="G2307" i="1"/>
  <c r="G2306" i="1"/>
  <c r="S2305" i="1"/>
  <c r="S2298" i="1" s="1"/>
  <c r="R2305" i="1"/>
  <c r="Q2305" i="1"/>
  <c r="P2305" i="1"/>
  <c r="O2305" i="1"/>
  <c r="O2298" i="1" s="1"/>
  <c r="N2305" i="1"/>
  <c r="M2305" i="1"/>
  <c r="L2305" i="1"/>
  <c r="K2305" i="1"/>
  <c r="K2298" i="1" s="1"/>
  <c r="J2305" i="1"/>
  <c r="I2305" i="1"/>
  <c r="H2305" i="1"/>
  <c r="G2305" i="1"/>
  <c r="G2304" i="1"/>
  <c r="G2303" i="1"/>
  <c r="G2302" i="1"/>
  <c r="G2301" i="1"/>
  <c r="G2300" i="1"/>
  <c r="S2299" i="1"/>
  <c r="R2299" i="1"/>
  <c r="Q2299" i="1"/>
  <c r="Q2298" i="1" s="1"/>
  <c r="P2299" i="1"/>
  <c r="P2298" i="1" s="1"/>
  <c r="O2299" i="1"/>
  <c r="N2299" i="1"/>
  <c r="M2299" i="1"/>
  <c r="M2298" i="1" s="1"/>
  <c r="L2299" i="1"/>
  <c r="L2298" i="1" s="1"/>
  <c r="K2299" i="1"/>
  <c r="J2299" i="1"/>
  <c r="I2299" i="1"/>
  <c r="I2298" i="1" s="1"/>
  <c r="H2299" i="1"/>
  <c r="H2298" i="1" s="1"/>
  <c r="R2298" i="1"/>
  <c r="N2298" i="1"/>
  <c r="J2298" i="1"/>
  <c r="G2297" i="1"/>
  <c r="G2296" i="1"/>
  <c r="G2295" i="1" s="1"/>
  <c r="S2295" i="1"/>
  <c r="R2295" i="1"/>
  <c r="Q2295" i="1"/>
  <c r="P2295" i="1"/>
  <c r="O2295" i="1"/>
  <c r="N2295" i="1"/>
  <c r="M2295" i="1"/>
  <c r="L2295" i="1"/>
  <c r="K2295" i="1"/>
  <c r="J2295" i="1"/>
  <c r="I2295" i="1"/>
  <c r="H2295" i="1"/>
  <c r="G2294" i="1"/>
  <c r="S2293" i="1"/>
  <c r="R2293" i="1"/>
  <c r="Q2293" i="1"/>
  <c r="P2293" i="1"/>
  <c r="O2293" i="1"/>
  <c r="N2293" i="1"/>
  <c r="M2293" i="1"/>
  <c r="L2293" i="1"/>
  <c r="K2293" i="1"/>
  <c r="J2293" i="1"/>
  <c r="I2293" i="1"/>
  <c r="H2293" i="1"/>
  <c r="G2293" i="1"/>
  <c r="G2292" i="1"/>
  <c r="G2291" i="1"/>
  <c r="S2290" i="1"/>
  <c r="R2290" i="1"/>
  <c r="Q2290" i="1"/>
  <c r="P2290" i="1"/>
  <c r="O2290" i="1"/>
  <c r="N2290" i="1"/>
  <c r="N2278" i="1" s="1"/>
  <c r="M2290" i="1"/>
  <c r="L2290" i="1"/>
  <c r="K2290" i="1"/>
  <c r="J2290" i="1"/>
  <c r="I2290" i="1"/>
  <c r="H2290" i="1"/>
  <c r="G2290" i="1"/>
  <c r="G2289" i="1"/>
  <c r="G2288" i="1" s="1"/>
  <c r="S2288" i="1"/>
  <c r="R2288" i="1"/>
  <c r="Q2288" i="1"/>
  <c r="P2288" i="1"/>
  <c r="O2288" i="1"/>
  <c r="N2288" i="1"/>
  <c r="M2288" i="1"/>
  <c r="L2288" i="1"/>
  <c r="K2288" i="1"/>
  <c r="J2288" i="1"/>
  <c r="I2288" i="1"/>
  <c r="H2288" i="1"/>
  <c r="G2287" i="1"/>
  <c r="S2286" i="1"/>
  <c r="R2286" i="1"/>
  <c r="Q2286" i="1"/>
  <c r="P2286" i="1"/>
  <c r="O2286" i="1"/>
  <c r="N2286" i="1"/>
  <c r="M2286" i="1"/>
  <c r="L2286" i="1"/>
  <c r="K2286" i="1"/>
  <c r="J2286" i="1"/>
  <c r="I2286" i="1"/>
  <c r="H2286" i="1"/>
  <c r="G2286" i="1"/>
  <c r="G2285" i="1"/>
  <c r="G2284" i="1"/>
  <c r="G2283" i="1" s="1"/>
  <c r="S2283" i="1"/>
  <c r="R2283" i="1"/>
  <c r="Q2283" i="1"/>
  <c r="P2283" i="1"/>
  <c r="O2283" i="1"/>
  <c r="N2283" i="1"/>
  <c r="M2283" i="1"/>
  <c r="L2283" i="1"/>
  <c r="K2283" i="1"/>
  <c r="J2283" i="1"/>
  <c r="I2283" i="1"/>
  <c r="H2283" i="1"/>
  <c r="G2282" i="1"/>
  <c r="S2281" i="1"/>
  <c r="S2278" i="1" s="1"/>
  <c r="R2281" i="1"/>
  <c r="Q2281" i="1"/>
  <c r="P2281" i="1"/>
  <c r="O2281" i="1"/>
  <c r="O2278" i="1" s="1"/>
  <c r="N2281" i="1"/>
  <c r="M2281" i="1"/>
  <c r="L2281" i="1"/>
  <c r="K2281" i="1"/>
  <c r="K2278" i="1" s="1"/>
  <c r="J2281" i="1"/>
  <c r="I2281" i="1"/>
  <c r="H2281" i="1"/>
  <c r="G2281" i="1"/>
  <c r="G2278" i="1" s="1"/>
  <c r="G2280" i="1"/>
  <c r="G2279" i="1" s="1"/>
  <c r="S2279" i="1"/>
  <c r="R2279" i="1"/>
  <c r="Q2279" i="1"/>
  <c r="Q2278" i="1" s="1"/>
  <c r="P2279" i="1"/>
  <c r="O2279" i="1"/>
  <c r="N2279" i="1"/>
  <c r="M2279" i="1"/>
  <c r="M2278" i="1" s="1"/>
  <c r="L2279" i="1"/>
  <c r="K2279" i="1"/>
  <c r="J2279" i="1"/>
  <c r="I2279" i="1"/>
  <c r="I2278" i="1" s="1"/>
  <c r="H2279" i="1"/>
  <c r="R2278" i="1"/>
  <c r="J2278" i="1"/>
  <c r="G2277" i="1"/>
  <c r="G2276" i="1" s="1"/>
  <c r="S2276" i="1"/>
  <c r="R2276" i="1"/>
  <c r="Q2276" i="1"/>
  <c r="P2276" i="1"/>
  <c r="O2276" i="1"/>
  <c r="N2276" i="1"/>
  <c r="M2276" i="1"/>
  <c r="L2276" i="1"/>
  <c r="K2276" i="1"/>
  <c r="J2276" i="1"/>
  <c r="I2276" i="1"/>
  <c r="H2276" i="1"/>
  <c r="G2275" i="1"/>
  <c r="S2274" i="1"/>
  <c r="R2274" i="1"/>
  <c r="Q2274" i="1"/>
  <c r="P2274" i="1"/>
  <c r="O2274" i="1"/>
  <c r="N2274" i="1"/>
  <c r="M2274" i="1"/>
  <c r="L2274" i="1"/>
  <c r="K2274" i="1"/>
  <c r="J2274" i="1"/>
  <c r="I2274" i="1"/>
  <c r="H2274" i="1"/>
  <c r="G2274" i="1"/>
  <c r="G2273" i="1"/>
  <c r="G2272" i="1" s="1"/>
  <c r="S2272" i="1"/>
  <c r="R2272" i="1"/>
  <c r="Q2272" i="1"/>
  <c r="P2272" i="1"/>
  <c r="O2272" i="1"/>
  <c r="N2272" i="1"/>
  <c r="M2272" i="1"/>
  <c r="L2272" i="1"/>
  <c r="K2272" i="1"/>
  <c r="J2272" i="1"/>
  <c r="I2272" i="1"/>
  <c r="H2272" i="1"/>
  <c r="G2271" i="1"/>
  <c r="S2270" i="1"/>
  <c r="R2270" i="1"/>
  <c r="Q2270" i="1"/>
  <c r="P2270" i="1"/>
  <c r="O2270" i="1"/>
  <c r="N2270" i="1"/>
  <c r="M2270" i="1"/>
  <c r="L2270" i="1"/>
  <c r="K2270" i="1"/>
  <c r="J2270" i="1"/>
  <c r="I2270" i="1"/>
  <c r="H2270" i="1"/>
  <c r="G2270" i="1"/>
  <c r="G2269" i="1"/>
  <c r="G2268" i="1"/>
  <c r="S2267" i="1"/>
  <c r="R2267" i="1"/>
  <c r="Q2267" i="1"/>
  <c r="P2267" i="1"/>
  <c r="O2267" i="1"/>
  <c r="N2267" i="1"/>
  <c r="M2267" i="1"/>
  <c r="M2264" i="1" s="1"/>
  <c r="L2267" i="1"/>
  <c r="K2267" i="1"/>
  <c r="J2267" i="1"/>
  <c r="I2267" i="1"/>
  <c r="H2267" i="1"/>
  <c r="G2266" i="1"/>
  <c r="G2265" i="1" s="1"/>
  <c r="S2265" i="1"/>
  <c r="R2265" i="1"/>
  <c r="R2264" i="1" s="1"/>
  <c r="Q2265" i="1"/>
  <c r="P2265" i="1"/>
  <c r="P2264" i="1" s="1"/>
  <c r="O2265" i="1"/>
  <c r="N2265" i="1"/>
  <c r="N2264" i="1" s="1"/>
  <c r="M2265" i="1"/>
  <c r="L2265" i="1"/>
  <c r="L2264" i="1" s="1"/>
  <c r="K2265" i="1"/>
  <c r="J2265" i="1"/>
  <c r="J2264" i="1" s="1"/>
  <c r="I2265" i="1"/>
  <c r="H2265" i="1"/>
  <c r="H2264" i="1" s="1"/>
  <c r="Q2264" i="1"/>
  <c r="I2264" i="1"/>
  <c r="G2263" i="1"/>
  <c r="S2262" i="1"/>
  <c r="R2262" i="1"/>
  <c r="R2254" i="1" s="1"/>
  <c r="R2253" i="1" s="1"/>
  <c r="Q2262" i="1"/>
  <c r="P2262" i="1"/>
  <c r="O2262" i="1"/>
  <c r="N2262" i="1"/>
  <c r="M2262" i="1"/>
  <c r="L2262" i="1"/>
  <c r="K2262" i="1"/>
  <c r="J2262" i="1"/>
  <c r="J2254" i="1" s="1"/>
  <c r="J2253" i="1" s="1"/>
  <c r="I2262" i="1"/>
  <c r="H2262" i="1"/>
  <c r="G2262" i="1"/>
  <c r="G2261" i="1"/>
  <c r="G2260" i="1" s="1"/>
  <c r="S2260" i="1"/>
  <c r="R2260" i="1"/>
  <c r="Q2260" i="1"/>
  <c r="P2260" i="1"/>
  <c r="O2260" i="1"/>
  <c r="N2260" i="1"/>
  <c r="M2260" i="1"/>
  <c r="L2260" i="1"/>
  <c r="K2260" i="1"/>
  <c r="J2260" i="1"/>
  <c r="I2260" i="1"/>
  <c r="H2260" i="1"/>
  <c r="G2259" i="1"/>
  <c r="G2258" i="1"/>
  <c r="G2257" i="1" s="1"/>
  <c r="S2257" i="1"/>
  <c r="R2257" i="1"/>
  <c r="Q2257" i="1"/>
  <c r="P2257" i="1"/>
  <c r="O2257" i="1"/>
  <c r="N2257" i="1"/>
  <c r="M2257" i="1"/>
  <c r="L2257" i="1"/>
  <c r="K2257" i="1"/>
  <c r="J2257" i="1"/>
  <c r="I2257" i="1"/>
  <c r="H2257" i="1"/>
  <c r="G2256" i="1"/>
  <c r="G2255" i="1" s="1"/>
  <c r="G2254" i="1" s="1"/>
  <c r="S2255" i="1"/>
  <c r="R2255" i="1"/>
  <c r="Q2255" i="1"/>
  <c r="Q2254" i="1" s="1"/>
  <c r="P2255" i="1"/>
  <c r="P2254" i="1" s="1"/>
  <c r="O2255" i="1"/>
  <c r="N2255" i="1"/>
  <c r="M2255" i="1"/>
  <c r="M2254" i="1" s="1"/>
  <c r="L2255" i="1"/>
  <c r="L2254" i="1" s="1"/>
  <c r="K2255" i="1"/>
  <c r="J2255" i="1"/>
  <c r="I2255" i="1"/>
  <c r="I2254" i="1" s="1"/>
  <c r="H2255" i="1"/>
  <c r="H2254" i="1" s="1"/>
  <c r="S2254" i="1"/>
  <c r="O2254" i="1"/>
  <c r="N2254" i="1"/>
  <c r="K2254" i="1"/>
  <c r="G2252" i="1"/>
  <c r="G2251" i="1"/>
  <c r="S2250" i="1"/>
  <c r="R2250" i="1"/>
  <c r="Q2250" i="1"/>
  <c r="P2250" i="1"/>
  <c r="O2250" i="1"/>
  <c r="N2250" i="1"/>
  <c r="M2250" i="1"/>
  <c r="L2250" i="1"/>
  <c r="K2250" i="1"/>
  <c r="J2250" i="1"/>
  <c r="I2250" i="1"/>
  <c r="H2250" i="1"/>
  <c r="G2250" i="1"/>
  <c r="G2249" i="1"/>
  <c r="G2248" i="1"/>
  <c r="S2247" i="1"/>
  <c r="R2247" i="1"/>
  <c r="Q2247" i="1"/>
  <c r="P2247" i="1"/>
  <c r="O2247" i="1"/>
  <c r="N2247" i="1"/>
  <c r="M2247" i="1"/>
  <c r="L2247" i="1"/>
  <c r="K2247" i="1"/>
  <c r="J2247" i="1"/>
  <c r="I2247" i="1"/>
  <c r="H2247" i="1"/>
  <c r="G2246" i="1"/>
  <c r="G2245" i="1"/>
  <c r="S2244" i="1"/>
  <c r="R2244" i="1"/>
  <c r="Q2244" i="1"/>
  <c r="P2244" i="1"/>
  <c r="O2244" i="1"/>
  <c r="N2244" i="1"/>
  <c r="M2244" i="1"/>
  <c r="L2244" i="1"/>
  <c r="K2244" i="1"/>
  <c r="J2244" i="1"/>
  <c r="I2244" i="1"/>
  <c r="H2244" i="1"/>
  <c r="G2243" i="1"/>
  <c r="S2242" i="1"/>
  <c r="R2242" i="1"/>
  <c r="Q2242" i="1"/>
  <c r="P2242" i="1"/>
  <c r="O2242" i="1"/>
  <c r="N2242" i="1"/>
  <c r="M2242" i="1"/>
  <c r="L2242" i="1"/>
  <c r="K2242" i="1"/>
  <c r="J2242" i="1"/>
  <c r="I2242" i="1"/>
  <c r="H2242" i="1"/>
  <c r="G2242" i="1"/>
  <c r="G2241" i="1"/>
  <c r="G2238" i="1" s="1"/>
  <c r="G2240" i="1"/>
  <c r="G2239" i="1"/>
  <c r="S2238" i="1"/>
  <c r="R2238" i="1"/>
  <c r="R2237" i="1" s="1"/>
  <c r="Q2238" i="1"/>
  <c r="P2238" i="1"/>
  <c r="O2238" i="1"/>
  <c r="N2238" i="1"/>
  <c r="N2237" i="1" s="1"/>
  <c r="M2238" i="1"/>
  <c r="L2238" i="1"/>
  <c r="K2238" i="1"/>
  <c r="J2238" i="1"/>
  <c r="J2237" i="1" s="1"/>
  <c r="I2238" i="1"/>
  <c r="H2238" i="1"/>
  <c r="S2237" i="1"/>
  <c r="P2237" i="1"/>
  <c r="O2237" i="1"/>
  <c r="L2237" i="1"/>
  <c r="K2237" i="1"/>
  <c r="H2237" i="1"/>
  <c r="G2236" i="1"/>
  <c r="G2235" i="1" s="1"/>
  <c r="S2235" i="1"/>
  <c r="R2235" i="1"/>
  <c r="Q2235" i="1"/>
  <c r="P2235" i="1"/>
  <c r="O2235" i="1"/>
  <c r="N2235" i="1"/>
  <c r="M2235" i="1"/>
  <c r="L2235" i="1"/>
  <c r="K2235" i="1"/>
  <c r="J2235" i="1"/>
  <c r="I2235" i="1"/>
  <c r="H2235" i="1"/>
  <c r="G2234" i="1"/>
  <c r="G2233" i="1"/>
  <c r="S2232" i="1"/>
  <c r="R2232" i="1"/>
  <c r="Q2232" i="1"/>
  <c r="P2232" i="1"/>
  <c r="O2232" i="1"/>
  <c r="N2232" i="1"/>
  <c r="M2232" i="1"/>
  <c r="L2232" i="1"/>
  <c r="K2232" i="1"/>
  <c r="J2232" i="1"/>
  <c r="I2232" i="1"/>
  <c r="H2232" i="1"/>
  <c r="G2231" i="1"/>
  <c r="G2230" i="1"/>
  <c r="G2229" i="1"/>
  <c r="G2228" i="1"/>
  <c r="G2227" i="1"/>
  <c r="G2226" i="1"/>
  <c r="G2225" i="1"/>
  <c r="G2224" i="1"/>
  <c r="S2223" i="1"/>
  <c r="R2223" i="1"/>
  <c r="Q2223" i="1"/>
  <c r="Q2208" i="1" s="1"/>
  <c r="P2223" i="1"/>
  <c r="O2223" i="1"/>
  <c r="N2223" i="1"/>
  <c r="M2223" i="1"/>
  <c r="L2223" i="1"/>
  <c r="K2223" i="1"/>
  <c r="J2223" i="1"/>
  <c r="I2223" i="1"/>
  <c r="I2208" i="1" s="1"/>
  <c r="H2223" i="1"/>
  <c r="G2222" i="1"/>
  <c r="G2221" i="1"/>
  <c r="G2220" i="1" s="1"/>
  <c r="S2220" i="1"/>
  <c r="R2220" i="1"/>
  <c r="Q2220" i="1"/>
  <c r="P2220" i="1"/>
  <c r="O2220" i="1"/>
  <c r="N2220" i="1"/>
  <c r="M2220" i="1"/>
  <c r="L2220" i="1"/>
  <c r="K2220" i="1"/>
  <c r="J2220" i="1"/>
  <c r="I2220" i="1"/>
  <c r="H2220" i="1"/>
  <c r="G2219" i="1"/>
  <c r="G2218" i="1"/>
  <c r="S2217" i="1"/>
  <c r="R2217" i="1"/>
  <c r="Q2217" i="1"/>
  <c r="P2217" i="1"/>
  <c r="O2217" i="1"/>
  <c r="N2217" i="1"/>
  <c r="M2217" i="1"/>
  <c r="L2217" i="1"/>
  <c r="K2217" i="1"/>
  <c r="J2217" i="1"/>
  <c r="I2217" i="1"/>
  <c r="H2217" i="1"/>
  <c r="G2217" i="1"/>
  <c r="G2216" i="1"/>
  <c r="G2215" i="1" s="1"/>
  <c r="S2215" i="1"/>
  <c r="R2215" i="1"/>
  <c r="Q2215" i="1"/>
  <c r="P2215" i="1"/>
  <c r="O2215" i="1"/>
  <c r="N2215" i="1"/>
  <c r="M2215" i="1"/>
  <c r="L2215" i="1"/>
  <c r="K2215" i="1"/>
  <c r="J2215" i="1"/>
  <c r="I2215" i="1"/>
  <c r="H2215" i="1"/>
  <c r="G2214" i="1"/>
  <c r="G2213" i="1"/>
  <c r="G2212" i="1"/>
  <c r="G2211" i="1"/>
  <c r="G2210" i="1"/>
  <c r="G2209" i="1" s="1"/>
  <c r="S2209" i="1"/>
  <c r="S2208" i="1" s="1"/>
  <c r="R2209" i="1"/>
  <c r="R2208" i="1" s="1"/>
  <c r="Q2209" i="1"/>
  <c r="P2209" i="1"/>
  <c r="P2208" i="1" s="1"/>
  <c r="O2209" i="1"/>
  <c r="O2208" i="1" s="1"/>
  <c r="N2209" i="1"/>
  <c r="N2208" i="1" s="1"/>
  <c r="M2209" i="1"/>
  <c r="L2209" i="1"/>
  <c r="L2208" i="1" s="1"/>
  <c r="K2209" i="1"/>
  <c r="K2208" i="1" s="1"/>
  <c r="J2209" i="1"/>
  <c r="J2208" i="1" s="1"/>
  <c r="I2209" i="1"/>
  <c r="H2209" i="1"/>
  <c r="H2208" i="1" s="1"/>
  <c r="M2208" i="1"/>
  <c r="G2207" i="1"/>
  <c r="G2206" i="1"/>
  <c r="G2205" i="1" s="1"/>
  <c r="S2205" i="1"/>
  <c r="R2205" i="1"/>
  <c r="Q2205" i="1"/>
  <c r="P2205" i="1"/>
  <c r="O2205" i="1"/>
  <c r="N2205" i="1"/>
  <c r="M2205" i="1"/>
  <c r="L2205" i="1"/>
  <c r="K2205" i="1"/>
  <c r="J2205" i="1"/>
  <c r="I2205" i="1"/>
  <c r="H2205" i="1"/>
  <c r="G2204" i="1"/>
  <c r="G2203" i="1"/>
  <c r="G2202" i="1"/>
  <c r="G2201" i="1"/>
  <c r="G2200" i="1"/>
  <c r="S2199" i="1"/>
  <c r="R2199" i="1"/>
  <c r="Q2199" i="1"/>
  <c r="P2199" i="1"/>
  <c r="O2199" i="1"/>
  <c r="N2199" i="1"/>
  <c r="M2199" i="1"/>
  <c r="L2199" i="1"/>
  <c r="K2199" i="1"/>
  <c r="J2199" i="1"/>
  <c r="I2199" i="1"/>
  <c r="H2199" i="1"/>
  <c r="G2198" i="1"/>
  <c r="G2197" i="1" s="1"/>
  <c r="S2197" i="1"/>
  <c r="R2197" i="1"/>
  <c r="Q2197" i="1"/>
  <c r="P2197" i="1"/>
  <c r="P2185" i="1" s="1"/>
  <c r="O2197" i="1"/>
  <c r="N2197" i="1"/>
  <c r="M2197" i="1"/>
  <c r="L2197" i="1"/>
  <c r="K2197" i="1"/>
  <c r="J2197" i="1"/>
  <c r="I2197" i="1"/>
  <c r="H2197" i="1"/>
  <c r="H2185" i="1" s="1"/>
  <c r="G2196" i="1"/>
  <c r="G2195" i="1"/>
  <c r="S2194" i="1"/>
  <c r="R2194" i="1"/>
  <c r="Q2194" i="1"/>
  <c r="P2194" i="1"/>
  <c r="O2194" i="1"/>
  <c r="O2185" i="1" s="1"/>
  <c r="N2194" i="1"/>
  <c r="M2194" i="1"/>
  <c r="L2194" i="1"/>
  <c r="K2194" i="1"/>
  <c r="J2194" i="1"/>
  <c r="I2194" i="1"/>
  <c r="H2194" i="1"/>
  <c r="G2194" i="1"/>
  <c r="G2193" i="1"/>
  <c r="G2192" i="1" s="1"/>
  <c r="S2192" i="1"/>
  <c r="R2192" i="1"/>
  <c r="Q2192" i="1"/>
  <c r="P2192" i="1"/>
  <c r="O2192" i="1"/>
  <c r="N2192" i="1"/>
  <c r="M2192" i="1"/>
  <c r="L2192" i="1"/>
  <c r="L2185" i="1" s="1"/>
  <c r="K2192" i="1"/>
  <c r="J2192" i="1"/>
  <c r="I2192" i="1"/>
  <c r="H2192" i="1"/>
  <c r="G2191" i="1"/>
  <c r="G2190" i="1"/>
  <c r="G2189" i="1"/>
  <c r="G2186" i="1" s="1"/>
  <c r="G2188" i="1"/>
  <c r="G2187" i="1"/>
  <c r="S2186" i="1"/>
  <c r="R2186" i="1"/>
  <c r="R2185" i="1" s="1"/>
  <c r="Q2186" i="1"/>
  <c r="P2186" i="1"/>
  <c r="O2186" i="1"/>
  <c r="N2186" i="1"/>
  <c r="N2185" i="1" s="1"/>
  <c r="M2186" i="1"/>
  <c r="L2186" i="1"/>
  <c r="K2186" i="1"/>
  <c r="J2186" i="1"/>
  <c r="J2185" i="1" s="1"/>
  <c r="I2186" i="1"/>
  <c r="H2186" i="1"/>
  <c r="S2185" i="1"/>
  <c r="K2185" i="1"/>
  <c r="G2184" i="1"/>
  <c r="G2183" i="1" s="1"/>
  <c r="S2183" i="1"/>
  <c r="R2183" i="1"/>
  <c r="Q2183" i="1"/>
  <c r="P2183" i="1"/>
  <c r="O2183" i="1"/>
  <c r="N2183" i="1"/>
  <c r="M2183" i="1"/>
  <c r="L2183" i="1"/>
  <c r="K2183" i="1"/>
  <c r="J2183" i="1"/>
  <c r="I2183" i="1"/>
  <c r="H2183" i="1"/>
  <c r="G2182" i="1"/>
  <c r="G2181" i="1"/>
  <c r="G2180" i="1"/>
  <c r="G2179" i="1"/>
  <c r="G2178" i="1"/>
  <c r="G2177" i="1"/>
  <c r="G2176" i="1"/>
  <c r="S2175" i="1"/>
  <c r="R2175" i="1"/>
  <c r="Q2175" i="1"/>
  <c r="Q2156" i="1" s="1"/>
  <c r="P2175" i="1"/>
  <c r="O2175" i="1"/>
  <c r="N2175" i="1"/>
  <c r="M2175" i="1"/>
  <c r="L2175" i="1"/>
  <c r="K2175" i="1"/>
  <c r="J2175" i="1"/>
  <c r="I2175" i="1"/>
  <c r="I2156" i="1" s="1"/>
  <c r="H2175" i="1"/>
  <c r="G2174" i="1"/>
  <c r="G2173" i="1"/>
  <c r="G2172" i="1" s="1"/>
  <c r="S2172" i="1"/>
  <c r="R2172" i="1"/>
  <c r="Q2172" i="1"/>
  <c r="P2172" i="1"/>
  <c r="O2172" i="1"/>
  <c r="N2172" i="1"/>
  <c r="M2172" i="1"/>
  <c r="L2172" i="1"/>
  <c r="K2172" i="1"/>
  <c r="J2172" i="1"/>
  <c r="I2172" i="1"/>
  <c r="H2172" i="1"/>
  <c r="G2171" i="1"/>
  <c r="G2170" i="1"/>
  <c r="G2169" i="1" s="1"/>
  <c r="S2169" i="1"/>
  <c r="R2169" i="1"/>
  <c r="Q2169" i="1"/>
  <c r="P2169" i="1"/>
  <c r="O2169" i="1"/>
  <c r="N2169" i="1"/>
  <c r="M2169" i="1"/>
  <c r="L2169" i="1"/>
  <c r="K2169" i="1"/>
  <c r="J2169" i="1"/>
  <c r="I2169" i="1"/>
  <c r="H2169" i="1"/>
  <c r="G2168" i="1"/>
  <c r="G2167" i="1" s="1"/>
  <c r="S2167" i="1"/>
  <c r="R2167" i="1"/>
  <c r="Q2167" i="1"/>
  <c r="P2167" i="1"/>
  <c r="O2167" i="1"/>
  <c r="N2167" i="1"/>
  <c r="M2167" i="1"/>
  <c r="L2167" i="1"/>
  <c r="K2167" i="1"/>
  <c r="J2167" i="1"/>
  <c r="I2167" i="1"/>
  <c r="H2167" i="1"/>
  <c r="G2166" i="1"/>
  <c r="G2165" i="1"/>
  <c r="G2164" i="1"/>
  <c r="G2163" i="1"/>
  <c r="G2162" i="1"/>
  <c r="G2161" i="1"/>
  <c r="G2160" i="1"/>
  <c r="G2159" i="1"/>
  <c r="G2158" i="1"/>
  <c r="G2157" i="1" s="1"/>
  <c r="S2157" i="1"/>
  <c r="S2156" i="1" s="1"/>
  <c r="R2157" i="1"/>
  <c r="Q2157" i="1"/>
  <c r="P2157" i="1"/>
  <c r="O2157" i="1"/>
  <c r="O2156" i="1" s="1"/>
  <c r="N2157" i="1"/>
  <c r="M2157" i="1"/>
  <c r="L2157" i="1"/>
  <c r="L2156" i="1" s="1"/>
  <c r="K2157" i="1"/>
  <c r="K2156" i="1" s="1"/>
  <c r="J2157" i="1"/>
  <c r="I2157" i="1"/>
  <c r="H2157" i="1"/>
  <c r="P2156" i="1"/>
  <c r="M2156" i="1"/>
  <c r="H2156" i="1"/>
  <c r="G2152" i="1"/>
  <c r="G2151" i="1" s="1"/>
  <c r="S2151" i="1"/>
  <c r="R2151" i="1"/>
  <c r="Q2151" i="1"/>
  <c r="Q2140" i="1" s="1"/>
  <c r="Q2107" i="1" s="1"/>
  <c r="Q2106" i="1" s="1"/>
  <c r="P2151" i="1"/>
  <c r="O2151" i="1"/>
  <c r="N2151" i="1"/>
  <c r="M2151" i="1"/>
  <c r="M2140" i="1" s="1"/>
  <c r="L2151" i="1"/>
  <c r="K2151" i="1"/>
  <c r="J2151" i="1"/>
  <c r="I2151" i="1"/>
  <c r="I2140" i="1" s="1"/>
  <c r="I2107" i="1" s="1"/>
  <c r="I2106" i="1" s="1"/>
  <c r="H2151" i="1"/>
  <c r="G2150" i="1"/>
  <c r="G2149" i="1" s="1"/>
  <c r="S2149" i="1"/>
  <c r="R2149" i="1"/>
  <c r="Q2149" i="1"/>
  <c r="P2149" i="1"/>
  <c r="O2149" i="1"/>
  <c r="N2149" i="1"/>
  <c r="M2149" i="1"/>
  <c r="L2149" i="1"/>
  <c r="K2149" i="1"/>
  <c r="J2149" i="1"/>
  <c r="I2149" i="1"/>
  <c r="H2149" i="1"/>
  <c r="G2148" i="1"/>
  <c r="G2147" i="1" s="1"/>
  <c r="S2147" i="1"/>
  <c r="R2147" i="1"/>
  <c r="Q2147" i="1"/>
  <c r="P2147" i="1"/>
  <c r="O2147" i="1"/>
  <c r="N2147" i="1"/>
  <c r="M2147" i="1"/>
  <c r="L2147" i="1"/>
  <c r="K2147" i="1"/>
  <c r="J2147" i="1"/>
  <c r="I2147" i="1"/>
  <c r="H2147" i="1"/>
  <c r="G2146" i="1"/>
  <c r="G2145" i="1"/>
  <c r="G2144" i="1"/>
  <c r="G2143" i="1"/>
  <c r="G2142" i="1"/>
  <c r="G2141" i="1" s="1"/>
  <c r="G2140" i="1" s="1"/>
  <c r="S2141" i="1"/>
  <c r="S2140" i="1" s="1"/>
  <c r="R2141" i="1"/>
  <c r="Q2141" i="1"/>
  <c r="P2141" i="1"/>
  <c r="O2141" i="1"/>
  <c r="O2140" i="1" s="1"/>
  <c r="N2141" i="1"/>
  <c r="M2141" i="1"/>
  <c r="L2141" i="1"/>
  <c r="L2140" i="1" s="1"/>
  <c r="K2141" i="1"/>
  <c r="K2140" i="1" s="1"/>
  <c r="J2141" i="1"/>
  <c r="I2141" i="1"/>
  <c r="H2141" i="1"/>
  <c r="P2140" i="1"/>
  <c r="H2140" i="1"/>
  <c r="G2139" i="1"/>
  <c r="S2138" i="1"/>
  <c r="R2138" i="1"/>
  <c r="Q2138" i="1"/>
  <c r="P2138" i="1"/>
  <c r="O2138" i="1"/>
  <c r="N2138" i="1"/>
  <c r="M2138" i="1"/>
  <c r="L2138" i="1"/>
  <c r="K2138" i="1"/>
  <c r="J2138" i="1"/>
  <c r="I2138" i="1"/>
  <c r="H2138" i="1"/>
  <c r="G2138" i="1"/>
  <c r="G2137" i="1"/>
  <c r="G2136" i="1" s="1"/>
  <c r="S2136" i="1"/>
  <c r="R2136" i="1"/>
  <c r="Q2136" i="1"/>
  <c r="P2136" i="1"/>
  <c r="O2136" i="1"/>
  <c r="N2136" i="1"/>
  <c r="M2136" i="1"/>
  <c r="L2136" i="1"/>
  <c r="K2136" i="1"/>
  <c r="J2136" i="1"/>
  <c r="I2136" i="1"/>
  <c r="H2136" i="1"/>
  <c r="G2135" i="1"/>
  <c r="S2134" i="1"/>
  <c r="R2134" i="1"/>
  <c r="Q2134" i="1"/>
  <c r="P2134" i="1"/>
  <c r="O2134" i="1"/>
  <c r="N2134" i="1"/>
  <c r="M2134" i="1"/>
  <c r="L2134" i="1"/>
  <c r="K2134" i="1"/>
  <c r="J2134" i="1"/>
  <c r="I2134" i="1"/>
  <c r="H2134" i="1"/>
  <c r="G2134" i="1"/>
  <c r="G2133" i="1"/>
  <c r="G2132" i="1" s="1"/>
  <c r="S2132" i="1"/>
  <c r="R2132" i="1"/>
  <c r="Q2132" i="1"/>
  <c r="P2132" i="1"/>
  <c r="O2132" i="1"/>
  <c r="N2132" i="1"/>
  <c r="M2132" i="1"/>
  <c r="L2132" i="1"/>
  <c r="K2132" i="1"/>
  <c r="J2132" i="1"/>
  <c r="I2132" i="1"/>
  <c r="H2132" i="1"/>
  <c r="G2131" i="1"/>
  <c r="G2130" i="1"/>
  <c r="G2129" i="1" s="1"/>
  <c r="S2129" i="1"/>
  <c r="R2129" i="1"/>
  <c r="Q2129" i="1"/>
  <c r="P2129" i="1"/>
  <c r="P2121" i="1" s="1"/>
  <c r="O2129" i="1"/>
  <c r="N2129" i="1"/>
  <c r="M2129" i="1"/>
  <c r="L2129" i="1"/>
  <c r="K2129" i="1"/>
  <c r="J2129" i="1"/>
  <c r="I2129" i="1"/>
  <c r="H2129" i="1"/>
  <c r="H2121" i="1" s="1"/>
  <c r="G2128" i="1"/>
  <c r="G2127" i="1"/>
  <c r="G2126" i="1"/>
  <c r="G2125" i="1"/>
  <c r="G2124" i="1"/>
  <c r="G2123" i="1"/>
  <c r="S2122" i="1"/>
  <c r="S2121" i="1" s="1"/>
  <c r="R2122" i="1"/>
  <c r="R2121" i="1" s="1"/>
  <c r="Q2122" i="1"/>
  <c r="Q2121" i="1" s="1"/>
  <c r="P2122" i="1"/>
  <c r="O2122" i="1"/>
  <c r="O2121" i="1" s="1"/>
  <c r="N2122" i="1"/>
  <c r="N2121" i="1" s="1"/>
  <c r="M2122" i="1"/>
  <c r="M2121" i="1" s="1"/>
  <c r="L2122" i="1"/>
  <c r="K2122" i="1"/>
  <c r="K2121" i="1" s="1"/>
  <c r="J2122" i="1"/>
  <c r="J2121" i="1" s="1"/>
  <c r="I2122" i="1"/>
  <c r="I2121" i="1" s="1"/>
  <c r="H2122" i="1"/>
  <c r="G2122" i="1"/>
  <c r="G2121" i="1" s="1"/>
  <c r="L2121" i="1"/>
  <c r="G2120" i="1"/>
  <c r="G2119" i="1" s="1"/>
  <c r="S2119" i="1"/>
  <c r="R2119" i="1"/>
  <c r="Q2119" i="1"/>
  <c r="P2119" i="1"/>
  <c r="O2119" i="1"/>
  <c r="N2119" i="1"/>
  <c r="M2119" i="1"/>
  <c r="L2119" i="1"/>
  <c r="K2119" i="1"/>
  <c r="J2119" i="1"/>
  <c r="I2119" i="1"/>
  <c r="H2119" i="1"/>
  <c r="G2118" i="1"/>
  <c r="G2117" i="1" s="1"/>
  <c r="S2117" i="1"/>
  <c r="R2117" i="1"/>
  <c r="Q2117" i="1"/>
  <c r="P2117" i="1"/>
  <c r="O2117" i="1"/>
  <c r="N2117" i="1"/>
  <c r="M2117" i="1"/>
  <c r="L2117" i="1"/>
  <c r="K2117" i="1"/>
  <c r="J2117" i="1"/>
  <c r="I2117" i="1"/>
  <c r="H2117" i="1"/>
  <c r="G2116" i="1"/>
  <c r="G2115" i="1" s="1"/>
  <c r="S2115" i="1"/>
  <c r="R2115" i="1"/>
  <c r="Q2115" i="1"/>
  <c r="P2115" i="1"/>
  <c r="O2115" i="1"/>
  <c r="N2115" i="1"/>
  <c r="M2115" i="1"/>
  <c r="L2115" i="1"/>
  <c r="K2115" i="1"/>
  <c r="J2115" i="1"/>
  <c r="I2115" i="1"/>
  <c r="H2115" i="1"/>
  <c r="G2114" i="1"/>
  <c r="G2113" i="1"/>
  <c r="G2112" i="1"/>
  <c r="G2111" i="1"/>
  <c r="G2110" i="1"/>
  <c r="G2109" i="1" s="1"/>
  <c r="S2109" i="1"/>
  <c r="S2108" i="1" s="1"/>
  <c r="R2109" i="1"/>
  <c r="Q2109" i="1"/>
  <c r="P2109" i="1"/>
  <c r="P2108" i="1" s="1"/>
  <c r="P2107" i="1" s="1"/>
  <c r="P2106" i="1" s="1"/>
  <c r="O2109" i="1"/>
  <c r="O2108" i="1" s="1"/>
  <c r="N2109" i="1"/>
  <c r="M2109" i="1"/>
  <c r="L2109" i="1"/>
  <c r="L2108" i="1" s="1"/>
  <c r="L2107" i="1" s="1"/>
  <c r="L2106" i="1" s="1"/>
  <c r="K2109" i="1"/>
  <c r="K2108" i="1" s="1"/>
  <c r="J2109" i="1"/>
  <c r="I2109" i="1"/>
  <c r="H2109" i="1"/>
  <c r="H2108" i="1" s="1"/>
  <c r="H2107" i="1" s="1"/>
  <c r="H2106" i="1" s="1"/>
  <c r="Q2108" i="1"/>
  <c r="M2108" i="1"/>
  <c r="M2107" i="1" s="1"/>
  <c r="M2106" i="1" s="1"/>
  <c r="I2108" i="1"/>
  <c r="G2105" i="1"/>
  <c r="G2104" i="1" s="1"/>
  <c r="S2104" i="1"/>
  <c r="R2104" i="1"/>
  <c r="Q2104" i="1"/>
  <c r="Q2095" i="1" s="1"/>
  <c r="P2104" i="1"/>
  <c r="O2104" i="1"/>
  <c r="N2104" i="1"/>
  <c r="M2104" i="1"/>
  <c r="L2104" i="1"/>
  <c r="K2104" i="1"/>
  <c r="J2104" i="1"/>
  <c r="I2104" i="1"/>
  <c r="I2095" i="1" s="1"/>
  <c r="H2104" i="1"/>
  <c r="G2103" i="1"/>
  <c r="G2102" i="1"/>
  <c r="S2101" i="1"/>
  <c r="R2101" i="1"/>
  <c r="Q2101" i="1"/>
  <c r="P2101" i="1"/>
  <c r="O2101" i="1"/>
  <c r="N2101" i="1"/>
  <c r="M2101" i="1"/>
  <c r="L2101" i="1"/>
  <c r="K2101" i="1"/>
  <c r="J2101" i="1"/>
  <c r="I2101" i="1"/>
  <c r="H2101" i="1"/>
  <c r="G2101" i="1"/>
  <c r="G2100" i="1"/>
  <c r="G2099" i="1"/>
  <c r="G2098" i="1"/>
  <c r="G2097" i="1"/>
  <c r="G2096" i="1" s="1"/>
  <c r="G2095" i="1" s="1"/>
  <c r="S2096" i="1"/>
  <c r="R2096" i="1"/>
  <c r="Q2096" i="1"/>
  <c r="P2096" i="1"/>
  <c r="P2095" i="1" s="1"/>
  <c r="O2096" i="1"/>
  <c r="N2096" i="1"/>
  <c r="M2096" i="1"/>
  <c r="L2096" i="1"/>
  <c r="L2095" i="1" s="1"/>
  <c r="K2096" i="1"/>
  <c r="J2096" i="1"/>
  <c r="I2096" i="1"/>
  <c r="H2096" i="1"/>
  <c r="H2095" i="1" s="1"/>
  <c r="R2095" i="1"/>
  <c r="N2095" i="1"/>
  <c r="M2095" i="1"/>
  <c r="J2095" i="1"/>
  <c r="G2094" i="1"/>
  <c r="S2093" i="1"/>
  <c r="R2093" i="1"/>
  <c r="Q2093" i="1"/>
  <c r="P2093" i="1"/>
  <c r="O2093" i="1"/>
  <c r="N2093" i="1"/>
  <c r="M2093" i="1"/>
  <c r="L2093" i="1"/>
  <c r="K2093" i="1"/>
  <c r="J2093" i="1"/>
  <c r="I2093" i="1"/>
  <c r="H2093" i="1"/>
  <c r="G2093" i="1"/>
  <c r="G2092" i="1"/>
  <c r="G2091" i="1"/>
  <c r="G2090" i="1"/>
  <c r="S2089" i="1"/>
  <c r="S2088" i="1" s="1"/>
  <c r="R2089" i="1"/>
  <c r="R2088" i="1" s="1"/>
  <c r="Q2089" i="1"/>
  <c r="P2089" i="1"/>
  <c r="O2089" i="1"/>
  <c r="O2088" i="1" s="1"/>
  <c r="N2089" i="1"/>
  <c r="N2088" i="1" s="1"/>
  <c r="M2089" i="1"/>
  <c r="L2089" i="1"/>
  <c r="K2089" i="1"/>
  <c r="K2088" i="1" s="1"/>
  <c r="J2089" i="1"/>
  <c r="J2088" i="1" s="1"/>
  <c r="I2089" i="1"/>
  <c r="H2089" i="1"/>
  <c r="G2089" i="1"/>
  <c r="G2088" i="1" s="1"/>
  <c r="Q2088" i="1"/>
  <c r="P2088" i="1"/>
  <c r="M2088" i="1"/>
  <c r="L2088" i="1"/>
  <c r="I2088" i="1"/>
  <c r="H2088" i="1"/>
  <c r="G2087" i="1"/>
  <c r="S2086" i="1"/>
  <c r="R2086" i="1"/>
  <c r="Q2086" i="1"/>
  <c r="P2086" i="1"/>
  <c r="O2086" i="1"/>
  <c r="N2086" i="1"/>
  <c r="M2086" i="1"/>
  <c r="L2086" i="1"/>
  <c r="K2086" i="1"/>
  <c r="J2086" i="1"/>
  <c r="I2086" i="1"/>
  <c r="H2086" i="1"/>
  <c r="G2086" i="1"/>
  <c r="G2085" i="1"/>
  <c r="G2084" i="1"/>
  <c r="G2083" i="1"/>
  <c r="S2082" i="1"/>
  <c r="S2081" i="1" s="1"/>
  <c r="R2082" i="1"/>
  <c r="R2081" i="1" s="1"/>
  <c r="Q2082" i="1"/>
  <c r="Q2081" i="1" s="1"/>
  <c r="P2082" i="1"/>
  <c r="O2082" i="1"/>
  <c r="O2081" i="1" s="1"/>
  <c r="N2082" i="1"/>
  <c r="N2081" i="1" s="1"/>
  <c r="M2082" i="1"/>
  <c r="M2081" i="1" s="1"/>
  <c r="L2082" i="1"/>
  <c r="K2082" i="1"/>
  <c r="K2081" i="1" s="1"/>
  <c r="J2082" i="1"/>
  <c r="J2081" i="1" s="1"/>
  <c r="I2082" i="1"/>
  <c r="I2081" i="1" s="1"/>
  <c r="H2082" i="1"/>
  <c r="G2082" i="1"/>
  <c r="G2081" i="1" s="1"/>
  <c r="P2081" i="1"/>
  <c r="L2081" i="1"/>
  <c r="L2073" i="1" s="1"/>
  <c r="H2081" i="1"/>
  <c r="G2080" i="1"/>
  <c r="G2079" i="1" s="1"/>
  <c r="S2079" i="1"/>
  <c r="R2079" i="1"/>
  <c r="Q2079" i="1"/>
  <c r="P2079" i="1"/>
  <c r="O2079" i="1"/>
  <c r="N2079" i="1"/>
  <c r="M2079" i="1"/>
  <c r="L2079" i="1"/>
  <c r="K2079" i="1"/>
  <c r="J2079" i="1"/>
  <c r="I2079" i="1"/>
  <c r="H2079" i="1"/>
  <c r="G2078" i="1"/>
  <c r="G2077" i="1"/>
  <c r="G2076" i="1"/>
  <c r="S2075" i="1"/>
  <c r="R2075" i="1"/>
  <c r="Q2075" i="1"/>
  <c r="Q2074" i="1" s="1"/>
  <c r="P2075" i="1"/>
  <c r="P2074" i="1" s="1"/>
  <c r="O2075" i="1"/>
  <c r="N2075" i="1"/>
  <c r="N2074" i="1" s="1"/>
  <c r="N2073" i="1" s="1"/>
  <c r="M2075" i="1"/>
  <c r="M2074" i="1" s="1"/>
  <c r="L2075" i="1"/>
  <c r="L2074" i="1" s="1"/>
  <c r="K2075" i="1"/>
  <c r="J2075" i="1"/>
  <c r="I2075" i="1"/>
  <c r="I2074" i="1" s="1"/>
  <c r="H2075" i="1"/>
  <c r="H2074" i="1" s="1"/>
  <c r="S2074" i="1"/>
  <c r="R2074" i="1"/>
  <c r="R2073" i="1" s="1"/>
  <c r="O2074" i="1"/>
  <c r="K2074" i="1"/>
  <c r="J2074" i="1"/>
  <c r="J2073" i="1" s="1"/>
  <c r="P2073" i="1"/>
  <c r="H2073" i="1"/>
  <c r="G2072" i="1"/>
  <c r="G2071" i="1" s="1"/>
  <c r="S2071" i="1"/>
  <c r="R2071" i="1"/>
  <c r="R2066" i="1" s="1"/>
  <c r="Q2071" i="1"/>
  <c r="P2071" i="1"/>
  <c r="O2071" i="1"/>
  <c r="N2071" i="1"/>
  <c r="N2066" i="1" s="1"/>
  <c r="M2071" i="1"/>
  <c r="L2071" i="1"/>
  <c r="K2071" i="1"/>
  <c r="J2071" i="1"/>
  <c r="J2066" i="1" s="1"/>
  <c r="I2071" i="1"/>
  <c r="H2071" i="1"/>
  <c r="G2070" i="1"/>
  <c r="G2069" i="1"/>
  <c r="G2068" i="1"/>
  <c r="S2067" i="1"/>
  <c r="R2067" i="1"/>
  <c r="Q2067" i="1"/>
  <c r="Q2066" i="1" s="1"/>
  <c r="P2067" i="1"/>
  <c r="P2066" i="1" s="1"/>
  <c r="O2067" i="1"/>
  <c r="N2067" i="1"/>
  <c r="M2067" i="1"/>
  <c r="M2066" i="1" s="1"/>
  <c r="L2067" i="1"/>
  <c r="L2066" i="1" s="1"/>
  <c r="K2067" i="1"/>
  <c r="J2067" i="1"/>
  <c r="I2067" i="1"/>
  <c r="I2066" i="1" s="1"/>
  <c r="H2067" i="1"/>
  <c r="H2066" i="1" s="1"/>
  <c r="S2066" i="1"/>
  <c r="O2066" i="1"/>
  <c r="K2066" i="1"/>
  <c r="G2065" i="1"/>
  <c r="G2064" i="1" s="1"/>
  <c r="S2064" i="1"/>
  <c r="R2064" i="1"/>
  <c r="Q2064" i="1"/>
  <c r="P2064" i="1"/>
  <c r="O2064" i="1"/>
  <c r="N2064" i="1"/>
  <c r="M2064" i="1"/>
  <c r="L2064" i="1"/>
  <c r="K2064" i="1"/>
  <c r="J2064" i="1"/>
  <c r="I2064" i="1"/>
  <c r="H2064" i="1"/>
  <c r="G2063" i="1"/>
  <c r="G2062" i="1"/>
  <c r="G2061" i="1"/>
  <c r="G2060" i="1"/>
  <c r="S2059" i="1"/>
  <c r="R2059" i="1"/>
  <c r="Q2059" i="1"/>
  <c r="Q2058" i="1" s="1"/>
  <c r="Q2057" i="1" s="1"/>
  <c r="P2059" i="1"/>
  <c r="P2058" i="1" s="1"/>
  <c r="P2057" i="1" s="1"/>
  <c r="P2056" i="1" s="1"/>
  <c r="O2059" i="1"/>
  <c r="N2059" i="1"/>
  <c r="M2059" i="1"/>
  <c r="M2058" i="1" s="1"/>
  <c r="M2057" i="1" s="1"/>
  <c r="L2059" i="1"/>
  <c r="L2058" i="1" s="1"/>
  <c r="K2059" i="1"/>
  <c r="J2059" i="1"/>
  <c r="I2059" i="1"/>
  <c r="I2058" i="1" s="1"/>
  <c r="I2057" i="1" s="1"/>
  <c r="H2059" i="1"/>
  <c r="H2058" i="1" s="1"/>
  <c r="H2057" i="1" s="1"/>
  <c r="H2056" i="1" s="1"/>
  <c r="S2058" i="1"/>
  <c r="R2058" i="1"/>
  <c r="O2058" i="1"/>
  <c r="O2057" i="1" s="1"/>
  <c r="N2058" i="1"/>
  <c r="K2058" i="1"/>
  <c r="J2058" i="1"/>
  <c r="S2057" i="1"/>
  <c r="L2057" i="1"/>
  <c r="L2056" i="1" s="1"/>
  <c r="K2057" i="1"/>
  <c r="G2055" i="1"/>
  <c r="G2054" i="1"/>
  <c r="S2053" i="1"/>
  <c r="R2053" i="1"/>
  <c r="Q2053" i="1"/>
  <c r="P2053" i="1"/>
  <c r="O2053" i="1"/>
  <c r="O2034" i="1" s="1"/>
  <c r="N2053" i="1"/>
  <c r="M2053" i="1"/>
  <c r="L2053" i="1"/>
  <c r="K2053" i="1"/>
  <c r="J2053" i="1"/>
  <c r="I2053" i="1"/>
  <c r="H2053" i="1"/>
  <c r="G2053" i="1"/>
  <c r="G2052" i="1"/>
  <c r="G2051" i="1" s="1"/>
  <c r="S2051" i="1"/>
  <c r="R2051" i="1"/>
  <c r="Q2051" i="1"/>
  <c r="P2051" i="1"/>
  <c r="O2051" i="1"/>
  <c r="N2051" i="1"/>
  <c r="M2051" i="1"/>
  <c r="L2051" i="1"/>
  <c r="K2051" i="1"/>
  <c r="J2051" i="1"/>
  <c r="I2051" i="1"/>
  <c r="H2051" i="1"/>
  <c r="G2050" i="1"/>
  <c r="G2049" i="1"/>
  <c r="G2048" i="1"/>
  <c r="G2047" i="1" s="1"/>
  <c r="S2047" i="1"/>
  <c r="R2047" i="1"/>
  <c r="Q2047" i="1"/>
  <c r="P2047" i="1"/>
  <c r="O2047" i="1"/>
  <c r="N2047" i="1"/>
  <c r="M2047" i="1"/>
  <c r="L2047" i="1"/>
  <c r="K2047" i="1"/>
  <c r="J2047" i="1"/>
  <c r="I2047" i="1"/>
  <c r="H2047" i="1"/>
  <c r="G2046" i="1"/>
  <c r="G2045" i="1" s="1"/>
  <c r="S2045" i="1"/>
  <c r="R2045" i="1"/>
  <c r="Q2045" i="1"/>
  <c r="P2045" i="1"/>
  <c r="O2045" i="1"/>
  <c r="N2045" i="1"/>
  <c r="M2045" i="1"/>
  <c r="L2045" i="1"/>
  <c r="K2045" i="1"/>
  <c r="J2045" i="1"/>
  <c r="I2045" i="1"/>
  <c r="H2045" i="1"/>
  <c r="G2044" i="1"/>
  <c r="G2043" i="1"/>
  <c r="S2042" i="1"/>
  <c r="S2034" i="1" s="1"/>
  <c r="R2042" i="1"/>
  <c r="Q2042" i="1"/>
  <c r="P2042" i="1"/>
  <c r="O2042" i="1"/>
  <c r="N2042" i="1"/>
  <c r="M2042" i="1"/>
  <c r="L2042" i="1"/>
  <c r="K2042" i="1"/>
  <c r="K2034" i="1" s="1"/>
  <c r="J2042" i="1"/>
  <c r="I2042" i="1"/>
  <c r="H2042" i="1"/>
  <c r="G2042" i="1"/>
  <c r="G2041" i="1"/>
  <c r="G2040" i="1" s="1"/>
  <c r="S2040" i="1"/>
  <c r="R2040" i="1"/>
  <c r="Q2040" i="1"/>
  <c r="P2040" i="1"/>
  <c r="O2040" i="1"/>
  <c r="N2040" i="1"/>
  <c r="M2040" i="1"/>
  <c r="L2040" i="1"/>
  <c r="K2040" i="1"/>
  <c r="J2040" i="1"/>
  <c r="I2040" i="1"/>
  <c r="H2040" i="1"/>
  <c r="G2039" i="1"/>
  <c r="G2038" i="1"/>
  <c r="G2037" i="1"/>
  <c r="G2036" i="1"/>
  <c r="S2035" i="1"/>
  <c r="R2035" i="1"/>
  <c r="Q2035" i="1"/>
  <c r="P2035" i="1"/>
  <c r="O2035" i="1"/>
  <c r="N2035" i="1"/>
  <c r="N2034" i="1" s="1"/>
  <c r="M2035" i="1"/>
  <c r="L2035" i="1"/>
  <c r="K2035" i="1"/>
  <c r="J2035" i="1"/>
  <c r="I2035" i="1"/>
  <c r="H2035" i="1"/>
  <c r="R2034" i="1"/>
  <c r="J2034" i="1"/>
  <c r="G2033" i="1"/>
  <c r="G2032" i="1"/>
  <c r="S2031" i="1"/>
  <c r="R2031" i="1"/>
  <c r="R2014" i="1" s="1"/>
  <c r="Q2031" i="1"/>
  <c r="P2031" i="1"/>
  <c r="O2031" i="1"/>
  <c r="N2031" i="1"/>
  <c r="M2031" i="1"/>
  <c r="L2031" i="1"/>
  <c r="K2031" i="1"/>
  <c r="J2031" i="1"/>
  <c r="J2014" i="1" s="1"/>
  <c r="I2031" i="1"/>
  <c r="H2031" i="1"/>
  <c r="G2030" i="1"/>
  <c r="G2029" i="1" s="1"/>
  <c r="S2029" i="1"/>
  <c r="R2029" i="1"/>
  <c r="Q2029" i="1"/>
  <c r="P2029" i="1"/>
  <c r="O2029" i="1"/>
  <c r="N2029" i="1"/>
  <c r="M2029" i="1"/>
  <c r="L2029" i="1"/>
  <c r="K2029" i="1"/>
  <c r="J2029" i="1"/>
  <c r="I2029" i="1"/>
  <c r="H2029" i="1"/>
  <c r="G2028" i="1"/>
  <c r="G2027" i="1"/>
  <c r="G2026" i="1"/>
  <c r="G2025" i="1"/>
  <c r="S2024" i="1"/>
  <c r="R2024" i="1"/>
  <c r="Q2024" i="1"/>
  <c r="P2024" i="1"/>
  <c r="O2024" i="1"/>
  <c r="N2024" i="1"/>
  <c r="M2024" i="1"/>
  <c r="L2024" i="1"/>
  <c r="K2024" i="1"/>
  <c r="J2024" i="1"/>
  <c r="I2024" i="1"/>
  <c r="H2024" i="1"/>
  <c r="G2023" i="1"/>
  <c r="G2022" i="1"/>
  <c r="S2021" i="1"/>
  <c r="S2014" i="1" s="1"/>
  <c r="R2021" i="1"/>
  <c r="Q2021" i="1"/>
  <c r="P2021" i="1"/>
  <c r="O2021" i="1"/>
  <c r="N2021" i="1"/>
  <c r="M2021" i="1"/>
  <c r="L2021" i="1"/>
  <c r="K2021" i="1"/>
  <c r="K2014" i="1" s="1"/>
  <c r="J2021" i="1"/>
  <c r="I2021" i="1"/>
  <c r="H2021" i="1"/>
  <c r="G2021" i="1"/>
  <c r="G2020" i="1"/>
  <c r="G2019" i="1"/>
  <c r="G2018" i="1"/>
  <c r="G2017" i="1"/>
  <c r="G2016" i="1"/>
  <c r="S2015" i="1"/>
  <c r="R2015" i="1"/>
  <c r="Q2015" i="1"/>
  <c r="Q2014" i="1" s="1"/>
  <c r="P2015" i="1"/>
  <c r="O2015" i="1"/>
  <c r="N2015" i="1"/>
  <c r="M2015" i="1"/>
  <c r="M2014" i="1" s="1"/>
  <c r="L2015" i="1"/>
  <c r="K2015" i="1"/>
  <c r="J2015" i="1"/>
  <c r="I2015" i="1"/>
  <c r="I2014" i="1" s="1"/>
  <c r="H2015" i="1"/>
  <c r="O2014" i="1"/>
  <c r="N2014" i="1"/>
  <c r="G2013" i="1"/>
  <c r="G2012" i="1"/>
  <c r="S2011" i="1"/>
  <c r="R2011" i="1"/>
  <c r="Q2011" i="1"/>
  <c r="P2011" i="1"/>
  <c r="O2011" i="1"/>
  <c r="N2011" i="1"/>
  <c r="M2011" i="1"/>
  <c r="L2011" i="1"/>
  <c r="K2011" i="1"/>
  <c r="J2011" i="1"/>
  <c r="I2011" i="1"/>
  <c r="H2011" i="1"/>
  <c r="G2010" i="1"/>
  <c r="S2009" i="1"/>
  <c r="R2009" i="1"/>
  <c r="Q2009" i="1"/>
  <c r="P2009" i="1"/>
  <c r="O2009" i="1"/>
  <c r="N2009" i="1"/>
  <c r="M2009" i="1"/>
  <c r="L2009" i="1"/>
  <c r="K2009" i="1"/>
  <c r="J2009" i="1"/>
  <c r="I2009" i="1"/>
  <c r="H2009" i="1"/>
  <c r="G2009" i="1"/>
  <c r="G2008" i="1"/>
  <c r="G2007" i="1" s="1"/>
  <c r="S2007" i="1"/>
  <c r="R2007" i="1"/>
  <c r="Q2007" i="1"/>
  <c r="Q2000" i="1" s="1"/>
  <c r="P2007" i="1"/>
  <c r="O2007" i="1"/>
  <c r="N2007" i="1"/>
  <c r="M2007" i="1"/>
  <c r="M2000" i="1" s="1"/>
  <c r="L2007" i="1"/>
  <c r="K2007" i="1"/>
  <c r="J2007" i="1"/>
  <c r="I2007" i="1"/>
  <c r="I2000" i="1" s="1"/>
  <c r="H2007" i="1"/>
  <c r="G2006" i="1"/>
  <c r="G2005" i="1"/>
  <c r="S2004" i="1"/>
  <c r="R2004" i="1"/>
  <c r="Q2004" i="1"/>
  <c r="P2004" i="1"/>
  <c r="O2004" i="1"/>
  <c r="N2004" i="1"/>
  <c r="M2004" i="1"/>
  <c r="L2004" i="1"/>
  <c r="K2004" i="1"/>
  <c r="J2004" i="1"/>
  <c r="I2004" i="1"/>
  <c r="H2004" i="1"/>
  <c r="G2003" i="1"/>
  <c r="G2002" i="1"/>
  <c r="G2001" i="1" s="1"/>
  <c r="S2001" i="1"/>
  <c r="R2001" i="1"/>
  <c r="Q2001" i="1"/>
  <c r="P2001" i="1"/>
  <c r="O2001" i="1"/>
  <c r="N2001" i="1"/>
  <c r="M2001" i="1"/>
  <c r="L2001" i="1"/>
  <c r="L2000" i="1" s="1"/>
  <c r="K2001" i="1"/>
  <c r="J2001" i="1"/>
  <c r="I2001" i="1"/>
  <c r="H2001" i="1"/>
  <c r="P2000" i="1"/>
  <c r="H2000" i="1"/>
  <c r="G1999" i="1"/>
  <c r="S1998" i="1"/>
  <c r="R1998" i="1"/>
  <c r="Q1998" i="1"/>
  <c r="P1998" i="1"/>
  <c r="O1998" i="1"/>
  <c r="N1998" i="1"/>
  <c r="M1998" i="1"/>
  <c r="L1998" i="1"/>
  <c r="K1998" i="1"/>
  <c r="J1998" i="1"/>
  <c r="I1998" i="1"/>
  <c r="H1998" i="1"/>
  <c r="G1998" i="1"/>
  <c r="G1997" i="1"/>
  <c r="G1996" i="1" s="1"/>
  <c r="S1996" i="1"/>
  <c r="R1996" i="1"/>
  <c r="Q1996" i="1"/>
  <c r="P1996" i="1"/>
  <c r="O1996" i="1"/>
  <c r="N1996" i="1"/>
  <c r="M1996" i="1"/>
  <c r="L1996" i="1"/>
  <c r="K1996" i="1"/>
  <c r="J1996" i="1"/>
  <c r="I1996" i="1"/>
  <c r="H1996" i="1"/>
  <c r="G1995" i="1"/>
  <c r="S1994" i="1"/>
  <c r="R1994" i="1"/>
  <c r="Q1994" i="1"/>
  <c r="P1994" i="1"/>
  <c r="O1994" i="1"/>
  <c r="N1994" i="1"/>
  <c r="M1994" i="1"/>
  <c r="L1994" i="1"/>
  <c r="K1994" i="1"/>
  <c r="J1994" i="1"/>
  <c r="I1994" i="1"/>
  <c r="H1994" i="1"/>
  <c r="G1994" i="1"/>
  <c r="G1993" i="1"/>
  <c r="G1992" i="1"/>
  <c r="S1991" i="1"/>
  <c r="R1991" i="1"/>
  <c r="R1987" i="1" s="1"/>
  <c r="Q1991" i="1"/>
  <c r="P1991" i="1"/>
  <c r="O1991" i="1"/>
  <c r="N1991" i="1"/>
  <c r="M1991" i="1"/>
  <c r="L1991" i="1"/>
  <c r="K1991" i="1"/>
  <c r="J1991" i="1"/>
  <c r="J1987" i="1" s="1"/>
  <c r="I1991" i="1"/>
  <c r="H1991" i="1"/>
  <c r="G1990" i="1"/>
  <c r="G1989" i="1"/>
  <c r="S1988" i="1"/>
  <c r="R1988" i="1"/>
  <c r="Q1988" i="1"/>
  <c r="Q1987" i="1" s="1"/>
  <c r="P1988" i="1"/>
  <c r="P1987" i="1" s="1"/>
  <c r="O1988" i="1"/>
  <c r="N1988" i="1"/>
  <c r="M1988" i="1"/>
  <c r="M1987" i="1" s="1"/>
  <c r="L1988" i="1"/>
  <c r="L1987" i="1" s="1"/>
  <c r="K1988" i="1"/>
  <c r="J1988" i="1"/>
  <c r="I1988" i="1"/>
  <c r="I1987" i="1" s="1"/>
  <c r="H1988" i="1"/>
  <c r="H1987" i="1" s="1"/>
  <c r="N1987" i="1"/>
  <c r="G1985" i="1"/>
  <c r="G1984" i="1" s="1"/>
  <c r="S1984" i="1"/>
  <c r="R1984" i="1"/>
  <c r="Q1984" i="1"/>
  <c r="P1984" i="1"/>
  <c r="O1984" i="1"/>
  <c r="N1984" i="1"/>
  <c r="M1984" i="1"/>
  <c r="L1984" i="1"/>
  <c r="K1984" i="1"/>
  <c r="J1984" i="1"/>
  <c r="I1984" i="1"/>
  <c r="H1984" i="1"/>
  <c r="G1983" i="1"/>
  <c r="G1982" i="1"/>
  <c r="G1981" i="1" s="1"/>
  <c r="S1981" i="1"/>
  <c r="R1981" i="1"/>
  <c r="Q1981" i="1"/>
  <c r="P1981" i="1"/>
  <c r="O1981" i="1"/>
  <c r="N1981" i="1"/>
  <c r="M1981" i="1"/>
  <c r="L1981" i="1"/>
  <c r="K1981" i="1"/>
  <c r="J1981" i="1"/>
  <c r="I1981" i="1"/>
  <c r="H1981" i="1"/>
  <c r="G1980" i="1"/>
  <c r="G1979" i="1"/>
  <c r="S1978" i="1"/>
  <c r="R1978" i="1"/>
  <c r="Q1978" i="1"/>
  <c r="P1978" i="1"/>
  <c r="O1978" i="1"/>
  <c r="N1978" i="1"/>
  <c r="M1978" i="1"/>
  <c r="L1978" i="1"/>
  <c r="K1978" i="1"/>
  <c r="J1978" i="1"/>
  <c r="I1978" i="1"/>
  <c r="H1978" i="1"/>
  <c r="G1978" i="1"/>
  <c r="G1977" i="1"/>
  <c r="G1976" i="1"/>
  <c r="G1975" i="1"/>
  <c r="S1974" i="1"/>
  <c r="R1974" i="1"/>
  <c r="R1967" i="1" s="1"/>
  <c r="Q1974" i="1"/>
  <c r="P1974" i="1"/>
  <c r="O1974" i="1"/>
  <c r="N1974" i="1"/>
  <c r="M1974" i="1"/>
  <c r="L1974" i="1"/>
  <c r="K1974" i="1"/>
  <c r="J1974" i="1"/>
  <c r="J1967" i="1" s="1"/>
  <c r="I1974" i="1"/>
  <c r="H1974" i="1"/>
  <c r="G1974" i="1"/>
  <c r="G1973" i="1"/>
  <c r="G1972" i="1"/>
  <c r="G1971" i="1"/>
  <c r="G1970" i="1"/>
  <c r="G1969" i="1"/>
  <c r="S1968" i="1"/>
  <c r="R1968" i="1"/>
  <c r="Q1968" i="1"/>
  <c r="P1968" i="1"/>
  <c r="O1968" i="1"/>
  <c r="N1968" i="1"/>
  <c r="M1968" i="1"/>
  <c r="M1967" i="1" s="1"/>
  <c r="L1968" i="1"/>
  <c r="K1968" i="1"/>
  <c r="J1968" i="1"/>
  <c r="I1968" i="1"/>
  <c r="H1968" i="1"/>
  <c r="Q1967" i="1"/>
  <c r="N1967" i="1"/>
  <c r="I1967" i="1"/>
  <c r="G1966" i="1"/>
  <c r="G1965" i="1"/>
  <c r="G1964" i="1"/>
  <c r="G1963" i="1"/>
  <c r="G1962" i="1"/>
  <c r="G1961" i="1"/>
  <c r="S1960" i="1"/>
  <c r="R1960" i="1"/>
  <c r="Q1960" i="1"/>
  <c r="P1960" i="1"/>
  <c r="O1960" i="1"/>
  <c r="N1960" i="1"/>
  <c r="M1960" i="1"/>
  <c r="L1960" i="1"/>
  <c r="K1960" i="1"/>
  <c r="J1960" i="1"/>
  <c r="I1960" i="1"/>
  <c r="H1960" i="1"/>
  <c r="G1959" i="1"/>
  <c r="G1958" i="1"/>
  <c r="G1957" i="1" s="1"/>
  <c r="S1957" i="1"/>
  <c r="R1957" i="1"/>
  <c r="Q1957" i="1"/>
  <c r="P1957" i="1"/>
  <c r="O1957" i="1"/>
  <c r="O1937" i="1" s="1"/>
  <c r="N1957" i="1"/>
  <c r="M1957" i="1"/>
  <c r="L1957" i="1"/>
  <c r="K1957" i="1"/>
  <c r="J1957" i="1"/>
  <c r="I1957" i="1"/>
  <c r="H1957" i="1"/>
  <c r="G1956" i="1"/>
  <c r="G1955" i="1" s="1"/>
  <c r="S1955" i="1"/>
  <c r="R1955" i="1"/>
  <c r="Q1955" i="1"/>
  <c r="P1955" i="1"/>
  <c r="O1955" i="1"/>
  <c r="N1955" i="1"/>
  <c r="M1955" i="1"/>
  <c r="L1955" i="1"/>
  <c r="K1955" i="1"/>
  <c r="J1955" i="1"/>
  <c r="I1955" i="1"/>
  <c r="H1955" i="1"/>
  <c r="G1954" i="1"/>
  <c r="G1953" i="1"/>
  <c r="G1952" i="1" s="1"/>
  <c r="S1952" i="1"/>
  <c r="R1952" i="1"/>
  <c r="Q1952" i="1"/>
  <c r="P1952" i="1"/>
  <c r="P1937" i="1" s="1"/>
  <c r="O1952" i="1"/>
  <c r="N1952" i="1"/>
  <c r="M1952" i="1"/>
  <c r="L1952" i="1"/>
  <c r="K1952" i="1"/>
  <c r="J1952" i="1"/>
  <c r="I1952" i="1"/>
  <c r="H1952" i="1"/>
  <c r="H1937" i="1" s="1"/>
  <c r="G1951" i="1"/>
  <c r="G1950" i="1"/>
  <c r="G1949" i="1" s="1"/>
  <c r="S1949" i="1"/>
  <c r="R1949" i="1"/>
  <c r="Q1949" i="1"/>
  <c r="P1949" i="1"/>
  <c r="O1949" i="1"/>
  <c r="N1949" i="1"/>
  <c r="M1949" i="1"/>
  <c r="L1949" i="1"/>
  <c r="K1949" i="1"/>
  <c r="J1949" i="1"/>
  <c r="I1949" i="1"/>
  <c r="H1949" i="1"/>
  <c r="G1948" i="1"/>
  <c r="G1947" i="1"/>
  <c r="G1946" i="1"/>
  <c r="G1945" i="1" s="1"/>
  <c r="G1944" i="1" s="1"/>
  <c r="S1945" i="1"/>
  <c r="S1944" i="1" s="1"/>
  <c r="R1945" i="1"/>
  <c r="R1944" i="1" s="1"/>
  <c r="Q1945" i="1"/>
  <c r="P1945" i="1"/>
  <c r="O1945" i="1"/>
  <c r="O1944" i="1" s="1"/>
  <c r="N1945" i="1"/>
  <c r="N1944" i="1" s="1"/>
  <c r="M1945" i="1"/>
  <c r="L1945" i="1"/>
  <c r="L1944" i="1" s="1"/>
  <c r="L1937" i="1" s="1"/>
  <c r="K1945" i="1"/>
  <c r="K1944" i="1" s="1"/>
  <c r="J1945" i="1"/>
  <c r="J1944" i="1" s="1"/>
  <c r="I1945" i="1"/>
  <c r="H1945" i="1"/>
  <c r="Q1944" i="1"/>
  <c r="P1944" i="1"/>
  <c r="M1944" i="1"/>
  <c r="I1944" i="1"/>
  <c r="H1944" i="1"/>
  <c r="G1943" i="1"/>
  <c r="G1942" i="1"/>
  <c r="G1941" i="1"/>
  <c r="G1938" i="1" s="1"/>
  <c r="G1940" i="1"/>
  <c r="G1939" i="1"/>
  <c r="S1938" i="1"/>
  <c r="R1938" i="1"/>
  <c r="R1937" i="1" s="1"/>
  <c r="Q1938" i="1"/>
  <c r="P1938" i="1"/>
  <c r="O1938" i="1"/>
  <c r="N1938" i="1"/>
  <c r="N1937" i="1" s="1"/>
  <c r="M1938" i="1"/>
  <c r="M1937" i="1" s="1"/>
  <c r="L1938" i="1"/>
  <c r="K1938" i="1"/>
  <c r="J1938" i="1"/>
  <c r="J1937" i="1" s="1"/>
  <c r="I1938" i="1"/>
  <c r="H1938" i="1"/>
  <c r="S1937" i="1"/>
  <c r="K1937" i="1"/>
  <c r="G1936" i="1"/>
  <c r="G1935" i="1"/>
  <c r="G1934" i="1"/>
  <c r="G1933" i="1"/>
  <c r="G1932" i="1"/>
  <c r="G1931" i="1"/>
  <c r="G1930" i="1"/>
  <c r="G1929" i="1"/>
  <c r="G1928" i="1"/>
  <c r="S1927" i="1"/>
  <c r="R1927" i="1"/>
  <c r="Q1927" i="1"/>
  <c r="P1927" i="1"/>
  <c r="O1927" i="1"/>
  <c r="N1927" i="1"/>
  <c r="M1927" i="1"/>
  <c r="L1927" i="1"/>
  <c r="K1927" i="1"/>
  <c r="J1927" i="1"/>
  <c r="I1927" i="1"/>
  <c r="H1927" i="1"/>
  <c r="G1926" i="1"/>
  <c r="G1925" i="1"/>
  <c r="S1924" i="1"/>
  <c r="R1924" i="1"/>
  <c r="Q1924" i="1"/>
  <c r="P1924" i="1"/>
  <c r="O1924" i="1"/>
  <c r="N1924" i="1"/>
  <c r="M1924" i="1"/>
  <c r="L1924" i="1"/>
  <c r="K1924" i="1"/>
  <c r="J1924" i="1"/>
  <c r="I1924" i="1"/>
  <c r="H1924" i="1"/>
  <c r="G1923" i="1"/>
  <c r="G1922" i="1"/>
  <c r="S1921" i="1"/>
  <c r="R1921" i="1"/>
  <c r="Q1921" i="1"/>
  <c r="P1921" i="1"/>
  <c r="O1921" i="1"/>
  <c r="N1921" i="1"/>
  <c r="M1921" i="1"/>
  <c r="L1921" i="1"/>
  <c r="K1921" i="1"/>
  <c r="J1921" i="1"/>
  <c r="I1921" i="1"/>
  <c r="H1921" i="1"/>
  <c r="G1921" i="1"/>
  <c r="G1920" i="1"/>
  <c r="G1919" i="1" s="1"/>
  <c r="S1919" i="1"/>
  <c r="R1919" i="1"/>
  <c r="Q1919" i="1"/>
  <c r="P1919" i="1"/>
  <c r="O1919" i="1"/>
  <c r="N1919" i="1"/>
  <c r="M1919" i="1"/>
  <c r="L1919" i="1"/>
  <c r="K1919" i="1"/>
  <c r="J1919" i="1"/>
  <c r="I1919" i="1"/>
  <c r="H1919" i="1"/>
  <c r="G1918" i="1"/>
  <c r="G1917" i="1"/>
  <c r="G1916" i="1"/>
  <c r="G1915" i="1" s="1"/>
  <c r="S1915" i="1"/>
  <c r="R1915" i="1"/>
  <c r="Q1915" i="1"/>
  <c r="P1915" i="1"/>
  <c r="O1915" i="1"/>
  <c r="N1915" i="1"/>
  <c r="M1915" i="1"/>
  <c r="L1915" i="1"/>
  <c r="K1915" i="1"/>
  <c r="J1915" i="1"/>
  <c r="I1915" i="1"/>
  <c r="H1915" i="1"/>
  <c r="G1914" i="1"/>
  <c r="G1913" i="1"/>
  <c r="S1912" i="1"/>
  <c r="R1912" i="1"/>
  <c r="Q1912" i="1"/>
  <c r="P1912" i="1"/>
  <c r="O1912" i="1"/>
  <c r="N1912" i="1"/>
  <c r="M1912" i="1"/>
  <c r="L1912" i="1"/>
  <c r="K1912" i="1"/>
  <c r="J1912" i="1"/>
  <c r="I1912" i="1"/>
  <c r="H1912" i="1"/>
  <c r="G1911" i="1"/>
  <c r="S1910" i="1"/>
  <c r="R1910" i="1"/>
  <c r="Q1910" i="1"/>
  <c r="P1910" i="1"/>
  <c r="O1910" i="1"/>
  <c r="N1910" i="1"/>
  <c r="M1910" i="1"/>
  <c r="L1910" i="1"/>
  <c r="K1910" i="1"/>
  <c r="J1910" i="1"/>
  <c r="I1910" i="1"/>
  <c r="H1910" i="1"/>
  <c r="G1910" i="1"/>
  <c r="G1909" i="1"/>
  <c r="G1908" i="1"/>
  <c r="G1907" i="1"/>
  <c r="G1906" i="1"/>
  <c r="G1905" i="1"/>
  <c r="G1904" i="1"/>
  <c r="G1903" i="1"/>
  <c r="G1902" i="1"/>
  <c r="G1901" i="1"/>
  <c r="S1900" i="1"/>
  <c r="R1900" i="1"/>
  <c r="Q1900" i="1"/>
  <c r="P1900" i="1"/>
  <c r="O1900" i="1"/>
  <c r="N1900" i="1"/>
  <c r="M1900" i="1"/>
  <c r="L1900" i="1"/>
  <c r="K1900" i="1"/>
  <c r="J1900" i="1"/>
  <c r="I1900" i="1"/>
  <c r="H1900" i="1"/>
  <c r="G1899" i="1"/>
  <c r="G1898" i="1"/>
  <c r="G1897" i="1"/>
  <c r="G1896" i="1"/>
  <c r="S1895" i="1"/>
  <c r="R1895" i="1"/>
  <c r="Q1895" i="1"/>
  <c r="Q1894" i="1" s="1"/>
  <c r="P1895" i="1"/>
  <c r="P1894" i="1" s="1"/>
  <c r="O1895" i="1"/>
  <c r="N1895" i="1"/>
  <c r="M1895" i="1"/>
  <c r="M1894" i="1" s="1"/>
  <c r="L1895" i="1"/>
  <c r="L1894" i="1" s="1"/>
  <c r="K1895" i="1"/>
  <c r="J1895" i="1"/>
  <c r="I1895" i="1"/>
  <c r="I1894" i="1" s="1"/>
  <c r="H1895" i="1"/>
  <c r="H1894" i="1" s="1"/>
  <c r="S1894" i="1"/>
  <c r="S1886" i="1" s="1"/>
  <c r="R1894" i="1"/>
  <c r="O1894" i="1"/>
  <c r="O1886" i="1" s="1"/>
  <c r="N1894" i="1"/>
  <c r="K1894" i="1"/>
  <c r="K1886" i="1" s="1"/>
  <c r="J1894" i="1"/>
  <c r="G1893" i="1"/>
  <c r="G1892" i="1"/>
  <c r="G1891" i="1"/>
  <c r="G1890" i="1"/>
  <c r="G1889" i="1"/>
  <c r="G1888" i="1"/>
  <c r="S1887" i="1"/>
  <c r="R1887" i="1"/>
  <c r="Q1887" i="1"/>
  <c r="P1887" i="1"/>
  <c r="O1887" i="1"/>
  <c r="N1887" i="1"/>
  <c r="N1886" i="1" s="1"/>
  <c r="N1885" i="1" s="1"/>
  <c r="M1887" i="1"/>
  <c r="L1887" i="1"/>
  <c r="K1887" i="1"/>
  <c r="J1887" i="1"/>
  <c r="I1887" i="1"/>
  <c r="H1887" i="1"/>
  <c r="R1886" i="1"/>
  <c r="J1886" i="1"/>
  <c r="G1882" i="1"/>
  <c r="G1881" i="1" s="1"/>
  <c r="S1881" i="1"/>
  <c r="R1881" i="1"/>
  <c r="Q1881" i="1"/>
  <c r="P1881" i="1"/>
  <c r="O1881" i="1"/>
  <c r="N1881" i="1"/>
  <c r="M1881" i="1"/>
  <c r="L1881" i="1"/>
  <c r="K1881" i="1"/>
  <c r="J1881" i="1"/>
  <c r="I1881" i="1"/>
  <c r="H1881" i="1"/>
  <c r="G1880" i="1"/>
  <c r="G1879" i="1"/>
  <c r="G1878" i="1"/>
  <c r="G1877" i="1" s="1"/>
  <c r="G1876" i="1" s="1"/>
  <c r="S1877" i="1"/>
  <c r="S1876" i="1" s="1"/>
  <c r="R1877" i="1"/>
  <c r="R1876" i="1" s="1"/>
  <c r="Q1877" i="1"/>
  <c r="P1877" i="1"/>
  <c r="O1877" i="1"/>
  <c r="O1876" i="1" s="1"/>
  <c r="N1877" i="1"/>
  <c r="N1876" i="1" s="1"/>
  <c r="M1877" i="1"/>
  <c r="L1877" i="1"/>
  <c r="L1876" i="1" s="1"/>
  <c r="K1877" i="1"/>
  <c r="K1876" i="1" s="1"/>
  <c r="J1877" i="1"/>
  <c r="J1876" i="1" s="1"/>
  <c r="I1877" i="1"/>
  <c r="H1877" i="1"/>
  <c r="Q1876" i="1"/>
  <c r="P1876" i="1"/>
  <c r="M1876" i="1"/>
  <c r="I1876" i="1"/>
  <c r="H1876" i="1"/>
  <c r="G1875" i="1"/>
  <c r="G1874" i="1"/>
  <c r="G1873" i="1" s="1"/>
  <c r="G1872" i="1" s="1"/>
  <c r="S1873" i="1"/>
  <c r="S1872" i="1" s="1"/>
  <c r="R1873" i="1"/>
  <c r="R1872" i="1" s="1"/>
  <c r="R1862" i="1" s="1"/>
  <c r="R1861" i="1" s="1"/>
  <c r="Q1873" i="1"/>
  <c r="P1873" i="1"/>
  <c r="O1873" i="1"/>
  <c r="O1872" i="1" s="1"/>
  <c r="N1873" i="1"/>
  <c r="N1872" i="1" s="1"/>
  <c r="M1873" i="1"/>
  <c r="L1873" i="1"/>
  <c r="L1872" i="1" s="1"/>
  <c r="K1873" i="1"/>
  <c r="K1872" i="1" s="1"/>
  <c r="J1873" i="1"/>
  <c r="J1872" i="1" s="1"/>
  <c r="J1862" i="1" s="1"/>
  <c r="J1861" i="1" s="1"/>
  <c r="I1873" i="1"/>
  <c r="H1873" i="1"/>
  <c r="Q1872" i="1"/>
  <c r="P1872" i="1"/>
  <c r="M1872" i="1"/>
  <c r="I1872" i="1"/>
  <c r="H1872" i="1"/>
  <c r="G1871" i="1"/>
  <c r="G1870" i="1"/>
  <c r="G1869" i="1"/>
  <c r="G1868" i="1"/>
  <c r="S1867" i="1"/>
  <c r="R1867" i="1"/>
  <c r="Q1867" i="1"/>
  <c r="Q1866" i="1" s="1"/>
  <c r="P1867" i="1"/>
  <c r="P1866" i="1" s="1"/>
  <c r="O1867" i="1"/>
  <c r="N1867" i="1"/>
  <c r="M1867" i="1"/>
  <c r="M1866" i="1" s="1"/>
  <c r="L1867" i="1"/>
  <c r="L1866" i="1" s="1"/>
  <c r="K1867" i="1"/>
  <c r="J1867" i="1"/>
  <c r="I1867" i="1"/>
  <c r="I1866" i="1" s="1"/>
  <c r="H1867" i="1"/>
  <c r="H1866" i="1" s="1"/>
  <c r="S1866" i="1"/>
  <c r="R1866" i="1"/>
  <c r="O1866" i="1"/>
  <c r="O1862" i="1" s="1"/>
  <c r="O1861" i="1" s="1"/>
  <c r="N1866" i="1"/>
  <c r="K1866" i="1"/>
  <c r="J1866" i="1"/>
  <c r="G1865" i="1"/>
  <c r="G1864" i="1" s="1"/>
  <c r="G1863" i="1" s="1"/>
  <c r="S1864" i="1"/>
  <c r="S1863" i="1" s="1"/>
  <c r="R1864" i="1"/>
  <c r="Q1864" i="1"/>
  <c r="Q1863" i="1" s="1"/>
  <c r="Q1862" i="1" s="1"/>
  <c r="Q1861" i="1" s="1"/>
  <c r="P1864" i="1"/>
  <c r="P1863" i="1" s="1"/>
  <c r="O1864" i="1"/>
  <c r="O1863" i="1" s="1"/>
  <c r="N1864" i="1"/>
  <c r="M1864" i="1"/>
  <c r="M1863" i="1" s="1"/>
  <c r="M1862" i="1" s="1"/>
  <c r="M1861" i="1" s="1"/>
  <c r="L1864" i="1"/>
  <c r="L1863" i="1" s="1"/>
  <c r="K1864" i="1"/>
  <c r="K1863" i="1" s="1"/>
  <c r="J1864" i="1"/>
  <c r="I1864" i="1"/>
  <c r="I1863" i="1" s="1"/>
  <c r="I1862" i="1" s="1"/>
  <c r="I1861" i="1" s="1"/>
  <c r="H1864" i="1"/>
  <c r="H1863" i="1" s="1"/>
  <c r="R1863" i="1"/>
  <c r="N1863" i="1"/>
  <c r="N1862" i="1" s="1"/>
  <c r="N1861" i="1" s="1"/>
  <c r="J1863" i="1"/>
  <c r="S1862" i="1"/>
  <c r="S1861" i="1" s="1"/>
  <c r="K1862" i="1"/>
  <c r="K1861" i="1" s="1"/>
  <c r="G1860" i="1"/>
  <c r="G1859" i="1"/>
  <c r="S1858" i="1"/>
  <c r="R1858" i="1"/>
  <c r="Q1858" i="1"/>
  <c r="P1858" i="1"/>
  <c r="O1858" i="1"/>
  <c r="N1858" i="1"/>
  <c r="M1858" i="1"/>
  <c r="L1858" i="1"/>
  <c r="K1858" i="1"/>
  <c r="J1858" i="1"/>
  <c r="I1858" i="1"/>
  <c r="H1858" i="1"/>
  <c r="G1858" i="1"/>
  <c r="G1857" i="1"/>
  <c r="G1856" i="1" s="1"/>
  <c r="S1856" i="1"/>
  <c r="R1856" i="1"/>
  <c r="Q1856" i="1"/>
  <c r="P1856" i="1"/>
  <c r="O1856" i="1"/>
  <c r="N1856" i="1"/>
  <c r="M1856" i="1"/>
  <c r="L1856" i="1"/>
  <c r="K1856" i="1"/>
  <c r="J1856" i="1"/>
  <c r="I1856" i="1"/>
  <c r="H1856" i="1"/>
  <c r="G1855" i="1"/>
  <c r="S1854" i="1"/>
  <c r="R1854" i="1"/>
  <c r="Q1854" i="1"/>
  <c r="P1854" i="1"/>
  <c r="O1854" i="1"/>
  <c r="N1854" i="1"/>
  <c r="M1854" i="1"/>
  <c r="L1854" i="1"/>
  <c r="K1854" i="1"/>
  <c r="J1854" i="1"/>
  <c r="I1854" i="1"/>
  <c r="H1854" i="1"/>
  <c r="G1854" i="1"/>
  <c r="G1853" i="1"/>
  <c r="G1852" i="1"/>
  <c r="S1851" i="1"/>
  <c r="R1851" i="1"/>
  <c r="Q1851" i="1"/>
  <c r="P1851" i="1"/>
  <c r="O1851" i="1"/>
  <c r="N1851" i="1"/>
  <c r="M1851" i="1"/>
  <c r="L1851" i="1"/>
  <c r="K1851" i="1"/>
  <c r="J1851" i="1"/>
  <c r="I1851" i="1"/>
  <c r="H1851" i="1"/>
  <c r="G1850" i="1"/>
  <c r="G1849" i="1"/>
  <c r="G1848" i="1"/>
  <c r="G1847" i="1"/>
  <c r="G1846" i="1"/>
  <c r="G1845" i="1" s="1"/>
  <c r="S1845" i="1"/>
  <c r="R1845" i="1"/>
  <c r="Q1845" i="1"/>
  <c r="P1845" i="1"/>
  <c r="O1845" i="1"/>
  <c r="N1845" i="1"/>
  <c r="M1845" i="1"/>
  <c r="L1845" i="1"/>
  <c r="K1845" i="1"/>
  <c r="J1845" i="1"/>
  <c r="I1845" i="1"/>
  <c r="H1845" i="1"/>
  <c r="G1844" i="1"/>
  <c r="G1843" i="1"/>
  <c r="G1842" i="1"/>
  <c r="G1841" i="1"/>
  <c r="S1840" i="1"/>
  <c r="S1839" i="1" s="1"/>
  <c r="R1840" i="1"/>
  <c r="Q1840" i="1"/>
  <c r="P1840" i="1"/>
  <c r="P1839" i="1" s="1"/>
  <c r="O1840" i="1"/>
  <c r="O1839" i="1" s="1"/>
  <c r="N1840" i="1"/>
  <c r="M1840" i="1"/>
  <c r="M1839" i="1" s="1"/>
  <c r="M1836" i="1" s="1"/>
  <c r="L1840" i="1"/>
  <c r="L1839" i="1" s="1"/>
  <c r="K1840" i="1"/>
  <c r="K1839" i="1" s="1"/>
  <c r="J1840" i="1"/>
  <c r="I1840" i="1"/>
  <c r="H1840" i="1"/>
  <c r="H1839" i="1" s="1"/>
  <c r="R1839" i="1"/>
  <c r="Q1839" i="1"/>
  <c r="N1839" i="1"/>
  <c r="J1839" i="1"/>
  <c r="I1839" i="1"/>
  <c r="G1838" i="1"/>
  <c r="G1837" i="1" s="1"/>
  <c r="S1837" i="1"/>
  <c r="R1837" i="1"/>
  <c r="R1836" i="1" s="1"/>
  <c r="Q1837" i="1"/>
  <c r="P1837" i="1"/>
  <c r="O1837" i="1"/>
  <c r="N1837" i="1"/>
  <c r="N1836" i="1" s="1"/>
  <c r="M1837" i="1"/>
  <c r="L1837" i="1"/>
  <c r="L1836" i="1" s="1"/>
  <c r="K1837" i="1"/>
  <c r="J1837" i="1"/>
  <c r="J1836" i="1" s="1"/>
  <c r="I1837" i="1"/>
  <c r="H1837" i="1"/>
  <c r="Q1836" i="1"/>
  <c r="P1836" i="1"/>
  <c r="I1836" i="1"/>
  <c r="H1836" i="1"/>
  <c r="G1835" i="1"/>
  <c r="G1834" i="1"/>
  <c r="G1833" i="1"/>
  <c r="G1832" i="1" s="1"/>
  <c r="S1832" i="1"/>
  <c r="R1832" i="1"/>
  <c r="Q1832" i="1"/>
  <c r="P1832" i="1"/>
  <c r="O1832" i="1"/>
  <c r="N1832" i="1"/>
  <c r="M1832" i="1"/>
  <c r="L1832" i="1"/>
  <c r="K1832" i="1"/>
  <c r="J1832" i="1"/>
  <c r="I1832" i="1"/>
  <c r="H1832" i="1"/>
  <c r="G1831" i="1"/>
  <c r="G1830" i="1"/>
  <c r="G1829" i="1"/>
  <c r="S1828" i="1"/>
  <c r="S1827" i="1" s="1"/>
  <c r="R1828" i="1"/>
  <c r="Q1828" i="1"/>
  <c r="P1828" i="1"/>
  <c r="O1828" i="1"/>
  <c r="O1827" i="1" s="1"/>
  <c r="N1828" i="1"/>
  <c r="M1828" i="1"/>
  <c r="L1828" i="1"/>
  <c r="K1828" i="1"/>
  <c r="K1827" i="1" s="1"/>
  <c r="J1828" i="1"/>
  <c r="I1828" i="1"/>
  <c r="H1828" i="1"/>
  <c r="R1827" i="1"/>
  <c r="Q1827" i="1"/>
  <c r="N1827" i="1"/>
  <c r="M1827" i="1"/>
  <c r="J1827" i="1"/>
  <c r="I1827" i="1"/>
  <c r="G1826" i="1"/>
  <c r="S1825" i="1"/>
  <c r="R1825" i="1"/>
  <c r="Q1825" i="1"/>
  <c r="P1825" i="1"/>
  <c r="O1825" i="1"/>
  <c r="N1825" i="1"/>
  <c r="M1825" i="1"/>
  <c r="L1825" i="1"/>
  <c r="K1825" i="1"/>
  <c r="J1825" i="1"/>
  <c r="I1825" i="1"/>
  <c r="H1825" i="1"/>
  <c r="G1825" i="1"/>
  <c r="G1824" i="1"/>
  <c r="G1823" i="1"/>
  <c r="S1822" i="1"/>
  <c r="R1822" i="1"/>
  <c r="Q1822" i="1"/>
  <c r="P1822" i="1"/>
  <c r="O1822" i="1"/>
  <c r="N1822" i="1"/>
  <c r="M1822" i="1"/>
  <c r="L1822" i="1"/>
  <c r="K1822" i="1"/>
  <c r="J1822" i="1"/>
  <c r="I1822" i="1"/>
  <c r="H1822" i="1"/>
  <c r="G1822" i="1"/>
  <c r="G1821" i="1"/>
  <c r="G1820" i="1"/>
  <c r="G1819" i="1" s="1"/>
  <c r="G1818" i="1" s="1"/>
  <c r="S1819" i="1"/>
  <c r="R1819" i="1"/>
  <c r="Q1819" i="1"/>
  <c r="Q1818" i="1" s="1"/>
  <c r="P1819" i="1"/>
  <c r="P1818" i="1" s="1"/>
  <c r="O1819" i="1"/>
  <c r="N1819" i="1"/>
  <c r="M1819" i="1"/>
  <c r="M1818" i="1" s="1"/>
  <c r="L1819" i="1"/>
  <c r="L1818" i="1" s="1"/>
  <c r="K1819" i="1"/>
  <c r="J1819" i="1"/>
  <c r="I1819" i="1"/>
  <c r="I1818" i="1" s="1"/>
  <c r="H1819" i="1"/>
  <c r="H1818" i="1" s="1"/>
  <c r="S1818" i="1"/>
  <c r="R1818" i="1"/>
  <c r="O1818" i="1"/>
  <c r="N1818" i="1"/>
  <c r="K1818" i="1"/>
  <c r="J1818" i="1"/>
  <c r="G1817" i="1"/>
  <c r="G1816" i="1"/>
  <c r="G1815" i="1"/>
  <c r="G1814" i="1"/>
  <c r="S1813" i="1"/>
  <c r="R1813" i="1"/>
  <c r="Q1813" i="1"/>
  <c r="P1813" i="1"/>
  <c r="O1813" i="1"/>
  <c r="N1813" i="1"/>
  <c r="M1813" i="1"/>
  <c r="L1813" i="1"/>
  <c r="K1813" i="1"/>
  <c r="J1813" i="1"/>
  <c r="I1813" i="1"/>
  <c r="H1813" i="1"/>
  <c r="G1813" i="1"/>
  <c r="G1812" i="1"/>
  <c r="G1811" i="1"/>
  <c r="G1810" i="1"/>
  <c r="G1809" i="1"/>
  <c r="G1808" i="1" s="1"/>
  <c r="G1807" i="1" s="1"/>
  <c r="S1808" i="1"/>
  <c r="R1808" i="1"/>
  <c r="Q1808" i="1"/>
  <c r="Q1807" i="1" s="1"/>
  <c r="Q1806" i="1" s="1"/>
  <c r="P1808" i="1"/>
  <c r="P1807" i="1" s="1"/>
  <c r="O1808" i="1"/>
  <c r="N1808" i="1"/>
  <c r="M1808" i="1"/>
  <c r="L1808" i="1"/>
  <c r="L1807" i="1" s="1"/>
  <c r="K1808" i="1"/>
  <c r="J1808" i="1"/>
  <c r="I1808" i="1"/>
  <c r="I1807" i="1" s="1"/>
  <c r="I1806" i="1" s="1"/>
  <c r="H1808" i="1"/>
  <c r="H1807" i="1" s="1"/>
  <c r="R1807" i="1"/>
  <c r="N1807" i="1"/>
  <c r="N1806" i="1" s="1"/>
  <c r="M1807" i="1"/>
  <c r="M1806" i="1" s="1"/>
  <c r="J1807" i="1"/>
  <c r="R1806" i="1"/>
  <c r="J1806" i="1"/>
  <c r="G1805" i="1"/>
  <c r="G1804" i="1"/>
  <c r="G1803" i="1" s="1"/>
  <c r="S1803" i="1"/>
  <c r="R1803" i="1"/>
  <c r="Q1803" i="1"/>
  <c r="P1803" i="1"/>
  <c r="O1803" i="1"/>
  <c r="N1803" i="1"/>
  <c r="M1803" i="1"/>
  <c r="L1803" i="1"/>
  <c r="K1803" i="1"/>
  <c r="J1803" i="1"/>
  <c r="I1803" i="1"/>
  <c r="H1803" i="1"/>
  <c r="G1802" i="1"/>
  <c r="G1801" i="1" s="1"/>
  <c r="S1801" i="1"/>
  <c r="R1801" i="1"/>
  <c r="Q1801" i="1"/>
  <c r="P1801" i="1"/>
  <c r="O1801" i="1"/>
  <c r="N1801" i="1"/>
  <c r="M1801" i="1"/>
  <c r="L1801" i="1"/>
  <c r="K1801" i="1"/>
  <c r="J1801" i="1"/>
  <c r="I1801" i="1"/>
  <c r="H1801" i="1"/>
  <c r="G1800" i="1"/>
  <c r="G1799" i="1" s="1"/>
  <c r="S1799" i="1"/>
  <c r="R1799" i="1"/>
  <c r="Q1799" i="1"/>
  <c r="P1799" i="1"/>
  <c r="O1799" i="1"/>
  <c r="N1799" i="1"/>
  <c r="M1799" i="1"/>
  <c r="L1799" i="1"/>
  <c r="K1799" i="1"/>
  <c r="J1799" i="1"/>
  <c r="I1799" i="1"/>
  <c r="H1799" i="1"/>
  <c r="G1798" i="1"/>
  <c r="G1797" i="1"/>
  <c r="G1796" i="1" s="1"/>
  <c r="S1796" i="1"/>
  <c r="R1796" i="1"/>
  <c r="Q1796" i="1"/>
  <c r="P1796" i="1"/>
  <c r="O1796" i="1"/>
  <c r="N1796" i="1"/>
  <c r="M1796" i="1"/>
  <c r="L1796" i="1"/>
  <c r="K1796" i="1"/>
  <c r="J1796" i="1"/>
  <c r="I1796" i="1"/>
  <c r="H1796" i="1"/>
  <c r="G1795" i="1"/>
  <c r="G1794" i="1"/>
  <c r="S1793" i="1"/>
  <c r="R1793" i="1"/>
  <c r="Q1793" i="1"/>
  <c r="P1793" i="1"/>
  <c r="O1793" i="1"/>
  <c r="N1793" i="1"/>
  <c r="M1793" i="1"/>
  <c r="L1793" i="1"/>
  <c r="K1793" i="1"/>
  <c r="J1793" i="1"/>
  <c r="I1793" i="1"/>
  <c r="H1793" i="1"/>
  <c r="G1793" i="1"/>
  <c r="G1792" i="1"/>
  <c r="G1791" i="1" s="1"/>
  <c r="S1791" i="1"/>
  <c r="R1791" i="1"/>
  <c r="Q1791" i="1"/>
  <c r="P1791" i="1"/>
  <c r="O1791" i="1"/>
  <c r="N1791" i="1"/>
  <c r="M1791" i="1"/>
  <c r="L1791" i="1"/>
  <c r="K1791" i="1"/>
  <c r="J1791" i="1"/>
  <c r="I1791" i="1"/>
  <c r="H1791" i="1"/>
  <c r="G1790" i="1"/>
  <c r="G1789" i="1"/>
  <c r="G1788" i="1"/>
  <c r="S1787" i="1"/>
  <c r="R1787" i="1"/>
  <c r="Q1787" i="1"/>
  <c r="Q1786" i="1" s="1"/>
  <c r="P1787" i="1"/>
  <c r="P1786" i="1" s="1"/>
  <c r="O1787" i="1"/>
  <c r="N1787" i="1"/>
  <c r="N1786" i="1" s="1"/>
  <c r="N1779" i="1" s="1"/>
  <c r="M1787" i="1"/>
  <c r="M1786" i="1" s="1"/>
  <c r="L1787" i="1"/>
  <c r="L1786" i="1" s="1"/>
  <c r="K1787" i="1"/>
  <c r="J1787" i="1"/>
  <c r="I1787" i="1"/>
  <c r="I1786" i="1" s="1"/>
  <c r="H1787" i="1"/>
  <c r="H1786" i="1" s="1"/>
  <c r="S1786" i="1"/>
  <c r="R1786" i="1"/>
  <c r="O1786" i="1"/>
  <c r="K1786" i="1"/>
  <c r="J1786" i="1"/>
  <c r="G1785" i="1"/>
  <c r="G1784" i="1"/>
  <c r="G1783" i="1"/>
  <c r="G1782" i="1"/>
  <c r="S1781" i="1"/>
  <c r="S1780" i="1" s="1"/>
  <c r="R1781" i="1"/>
  <c r="R1780" i="1" s="1"/>
  <c r="R1779" i="1" s="1"/>
  <c r="R1778" i="1" s="1"/>
  <c r="R1777" i="1" s="1"/>
  <c r="R1776" i="1" s="1"/>
  <c r="Q1781" i="1"/>
  <c r="P1781" i="1"/>
  <c r="O1781" i="1"/>
  <c r="O1780" i="1" s="1"/>
  <c r="N1781" i="1"/>
  <c r="N1780" i="1" s="1"/>
  <c r="M1781" i="1"/>
  <c r="L1781" i="1"/>
  <c r="K1781" i="1"/>
  <c r="K1780" i="1" s="1"/>
  <c r="J1781" i="1"/>
  <c r="J1780" i="1" s="1"/>
  <c r="J1779" i="1" s="1"/>
  <c r="J1778" i="1" s="1"/>
  <c r="J1777" i="1" s="1"/>
  <c r="J1776" i="1" s="1"/>
  <c r="I1781" i="1"/>
  <c r="H1781" i="1"/>
  <c r="G1781" i="1"/>
  <c r="G1780" i="1" s="1"/>
  <c r="Q1780" i="1"/>
  <c r="Q1779" i="1" s="1"/>
  <c r="Q1778" i="1" s="1"/>
  <c r="Q1777" i="1" s="1"/>
  <c r="Q1776" i="1" s="1"/>
  <c r="P1780" i="1"/>
  <c r="M1780" i="1"/>
  <c r="L1780" i="1"/>
  <c r="I1780" i="1"/>
  <c r="I1779" i="1" s="1"/>
  <c r="I1778" i="1" s="1"/>
  <c r="I1777" i="1" s="1"/>
  <c r="I1776" i="1" s="1"/>
  <c r="H1780" i="1"/>
  <c r="M1779" i="1"/>
  <c r="G1775" i="1"/>
  <c r="G1774" i="1"/>
  <c r="G1773" i="1" s="1"/>
  <c r="G1772" i="1" s="1"/>
  <c r="G1771" i="1" s="1"/>
  <c r="S1773" i="1"/>
  <c r="S1772" i="1" s="1"/>
  <c r="S1771" i="1" s="1"/>
  <c r="R1773" i="1"/>
  <c r="R1772" i="1" s="1"/>
  <c r="Q1773" i="1"/>
  <c r="P1773" i="1"/>
  <c r="O1773" i="1"/>
  <c r="O1772" i="1" s="1"/>
  <c r="O1771" i="1" s="1"/>
  <c r="N1773" i="1"/>
  <c r="N1772" i="1" s="1"/>
  <c r="M1773" i="1"/>
  <c r="L1773" i="1"/>
  <c r="L1772" i="1" s="1"/>
  <c r="L1771" i="1" s="1"/>
  <c r="K1773" i="1"/>
  <c r="K1772" i="1" s="1"/>
  <c r="K1771" i="1" s="1"/>
  <c r="J1773" i="1"/>
  <c r="J1772" i="1" s="1"/>
  <c r="I1773" i="1"/>
  <c r="H1773" i="1"/>
  <c r="Q1772" i="1"/>
  <c r="Q1771" i="1" s="1"/>
  <c r="P1772" i="1"/>
  <c r="P1771" i="1" s="1"/>
  <c r="M1772" i="1"/>
  <c r="I1772" i="1"/>
  <c r="I1771" i="1" s="1"/>
  <c r="H1772" i="1"/>
  <c r="H1771" i="1" s="1"/>
  <c r="R1771" i="1"/>
  <c r="N1771" i="1"/>
  <c r="M1771" i="1"/>
  <c r="J1771" i="1"/>
  <c r="G1770" i="1"/>
  <c r="G1769" i="1"/>
  <c r="G1768" i="1" s="1"/>
  <c r="S1768" i="1"/>
  <c r="R1768" i="1"/>
  <c r="Q1768" i="1"/>
  <c r="P1768" i="1"/>
  <c r="O1768" i="1"/>
  <c r="N1768" i="1"/>
  <c r="M1768" i="1"/>
  <c r="L1768" i="1"/>
  <c r="K1768" i="1"/>
  <c r="J1768" i="1"/>
  <c r="I1768" i="1"/>
  <c r="H1768" i="1"/>
  <c r="G1767" i="1"/>
  <c r="S1766" i="1"/>
  <c r="R1766" i="1"/>
  <c r="Q1766" i="1"/>
  <c r="P1766" i="1"/>
  <c r="O1766" i="1"/>
  <c r="N1766" i="1"/>
  <c r="M1766" i="1"/>
  <c r="L1766" i="1"/>
  <c r="K1766" i="1"/>
  <c r="J1766" i="1"/>
  <c r="I1766" i="1"/>
  <c r="H1766" i="1"/>
  <c r="G1766" i="1"/>
  <c r="G1765" i="1"/>
  <c r="G1762" i="1" s="1"/>
  <c r="G1764" i="1"/>
  <c r="G1763" i="1"/>
  <c r="S1762" i="1"/>
  <c r="R1762" i="1"/>
  <c r="Q1762" i="1"/>
  <c r="P1762" i="1"/>
  <c r="O1762" i="1"/>
  <c r="N1762" i="1"/>
  <c r="M1762" i="1"/>
  <c r="L1762" i="1"/>
  <c r="K1762" i="1"/>
  <c r="J1762" i="1"/>
  <c r="I1762" i="1"/>
  <c r="H1762" i="1"/>
  <c r="G1761" i="1"/>
  <c r="G1758" i="1" s="1"/>
  <c r="G1757" i="1" s="1"/>
  <c r="G1760" i="1"/>
  <c r="G1759" i="1"/>
  <c r="S1758" i="1"/>
  <c r="R1758" i="1"/>
  <c r="R1757" i="1" s="1"/>
  <c r="Q1758" i="1"/>
  <c r="Q1757" i="1" s="1"/>
  <c r="P1758" i="1"/>
  <c r="O1758" i="1"/>
  <c r="N1758" i="1"/>
  <c r="N1757" i="1" s="1"/>
  <c r="M1758" i="1"/>
  <c r="M1757" i="1" s="1"/>
  <c r="L1758" i="1"/>
  <c r="K1758" i="1"/>
  <c r="J1758" i="1"/>
  <c r="J1757" i="1" s="1"/>
  <c r="I1758" i="1"/>
  <c r="I1757" i="1" s="1"/>
  <c r="H1758" i="1"/>
  <c r="S1757" i="1"/>
  <c r="P1757" i="1"/>
  <c r="O1757" i="1"/>
  <c r="L1757" i="1"/>
  <c r="K1757" i="1"/>
  <c r="H1757" i="1"/>
  <c r="G1756" i="1"/>
  <c r="G1755" i="1"/>
  <c r="S1754" i="1"/>
  <c r="R1754" i="1"/>
  <c r="Q1754" i="1"/>
  <c r="P1754" i="1"/>
  <c r="O1754" i="1"/>
  <c r="N1754" i="1"/>
  <c r="M1754" i="1"/>
  <c r="L1754" i="1"/>
  <c r="K1754" i="1"/>
  <c r="J1754" i="1"/>
  <c r="I1754" i="1"/>
  <c r="H1754" i="1"/>
  <c r="G1754" i="1"/>
  <c r="G1753" i="1"/>
  <c r="G1752" i="1" s="1"/>
  <c r="S1752" i="1"/>
  <c r="R1752" i="1"/>
  <c r="Q1752" i="1"/>
  <c r="P1752" i="1"/>
  <c r="O1752" i="1"/>
  <c r="N1752" i="1"/>
  <c r="M1752" i="1"/>
  <c r="L1752" i="1"/>
  <c r="K1752" i="1"/>
  <c r="J1752" i="1"/>
  <c r="I1752" i="1"/>
  <c r="H1752" i="1"/>
  <c r="G1751" i="1"/>
  <c r="G1750" i="1"/>
  <c r="G1749" i="1"/>
  <c r="G1748" i="1" s="1"/>
  <c r="S1748" i="1"/>
  <c r="R1748" i="1"/>
  <c r="Q1748" i="1"/>
  <c r="P1748" i="1"/>
  <c r="O1748" i="1"/>
  <c r="N1748" i="1"/>
  <c r="M1748" i="1"/>
  <c r="L1748" i="1"/>
  <c r="K1748" i="1"/>
  <c r="J1748" i="1"/>
  <c r="I1748" i="1"/>
  <c r="H1748" i="1"/>
  <c r="G1747" i="1"/>
  <c r="G1746" i="1"/>
  <c r="G1745" i="1"/>
  <c r="G1744" i="1" s="1"/>
  <c r="S1744" i="1"/>
  <c r="R1744" i="1"/>
  <c r="Q1744" i="1"/>
  <c r="P1744" i="1"/>
  <c r="O1744" i="1"/>
  <c r="N1744" i="1"/>
  <c r="M1744" i="1"/>
  <c r="L1744" i="1"/>
  <c r="K1744" i="1"/>
  <c r="J1744" i="1"/>
  <c r="I1744" i="1"/>
  <c r="H1744" i="1"/>
  <c r="G1743" i="1"/>
  <c r="G1742" i="1"/>
  <c r="G1741" i="1"/>
  <c r="S1740" i="1"/>
  <c r="S1739" i="1" s="1"/>
  <c r="R1740" i="1"/>
  <c r="Q1740" i="1"/>
  <c r="P1740" i="1"/>
  <c r="O1740" i="1"/>
  <c r="O1739" i="1" s="1"/>
  <c r="N1740" i="1"/>
  <c r="M1740" i="1"/>
  <c r="M1739" i="1" s="1"/>
  <c r="M1736" i="1" s="1"/>
  <c r="M1735" i="1" s="1"/>
  <c r="M1734" i="1" s="1"/>
  <c r="M1733" i="1" s="1"/>
  <c r="L1740" i="1"/>
  <c r="K1740" i="1"/>
  <c r="K1739" i="1" s="1"/>
  <c r="J1740" i="1"/>
  <c r="I1740" i="1"/>
  <c r="H1740" i="1"/>
  <c r="R1739" i="1"/>
  <c r="Q1739" i="1"/>
  <c r="Q1736" i="1" s="1"/>
  <c r="Q1735" i="1" s="1"/>
  <c r="Q1734" i="1" s="1"/>
  <c r="Q1733" i="1" s="1"/>
  <c r="N1739" i="1"/>
  <c r="J1739" i="1"/>
  <c r="I1739" i="1"/>
  <c r="I1736" i="1" s="1"/>
  <c r="I1735" i="1" s="1"/>
  <c r="G1738" i="1"/>
  <c r="G1737" i="1" s="1"/>
  <c r="S1737" i="1"/>
  <c r="R1737" i="1"/>
  <c r="Q1737" i="1"/>
  <c r="P1737" i="1"/>
  <c r="O1737" i="1"/>
  <c r="N1737" i="1"/>
  <c r="M1737" i="1"/>
  <c r="L1737" i="1"/>
  <c r="K1737" i="1"/>
  <c r="J1737" i="1"/>
  <c r="I1737" i="1"/>
  <c r="H1737" i="1"/>
  <c r="G1732" i="1"/>
  <c r="G1731" i="1" s="1"/>
  <c r="S1731" i="1"/>
  <c r="R1731" i="1"/>
  <c r="Q1731" i="1"/>
  <c r="Q1720" i="1" s="1"/>
  <c r="P1731" i="1"/>
  <c r="O1731" i="1"/>
  <c r="N1731" i="1"/>
  <c r="M1731" i="1"/>
  <c r="M1720" i="1" s="1"/>
  <c r="L1731" i="1"/>
  <c r="K1731" i="1"/>
  <c r="J1731" i="1"/>
  <c r="I1731" i="1"/>
  <c r="I1720" i="1" s="1"/>
  <c r="H1731" i="1"/>
  <c r="G1730" i="1"/>
  <c r="S1729" i="1"/>
  <c r="R1729" i="1"/>
  <c r="Q1729" i="1"/>
  <c r="P1729" i="1"/>
  <c r="O1729" i="1"/>
  <c r="N1729" i="1"/>
  <c r="M1729" i="1"/>
  <c r="L1729" i="1"/>
  <c r="K1729" i="1"/>
  <c r="J1729" i="1"/>
  <c r="I1729" i="1"/>
  <c r="H1729" i="1"/>
  <c r="G1729" i="1"/>
  <c r="G1728" i="1"/>
  <c r="G1727" i="1"/>
  <c r="S1726" i="1"/>
  <c r="R1726" i="1"/>
  <c r="Q1726" i="1"/>
  <c r="P1726" i="1"/>
  <c r="O1726" i="1"/>
  <c r="N1726" i="1"/>
  <c r="M1726" i="1"/>
  <c r="L1726" i="1"/>
  <c r="K1726" i="1"/>
  <c r="J1726" i="1"/>
  <c r="I1726" i="1"/>
  <c r="H1726" i="1"/>
  <c r="G1726" i="1"/>
  <c r="G1725" i="1"/>
  <c r="G1724" i="1"/>
  <c r="G1723" i="1" s="1"/>
  <c r="S1723" i="1"/>
  <c r="R1723" i="1"/>
  <c r="Q1723" i="1"/>
  <c r="P1723" i="1"/>
  <c r="O1723" i="1"/>
  <c r="N1723" i="1"/>
  <c r="M1723" i="1"/>
  <c r="L1723" i="1"/>
  <c r="K1723" i="1"/>
  <c r="J1723" i="1"/>
  <c r="I1723" i="1"/>
  <c r="H1723" i="1"/>
  <c r="G1722" i="1"/>
  <c r="G1721" i="1" s="1"/>
  <c r="G1720" i="1" s="1"/>
  <c r="S1721" i="1"/>
  <c r="R1721" i="1"/>
  <c r="R1720" i="1" s="1"/>
  <c r="Q1721" i="1"/>
  <c r="P1721" i="1"/>
  <c r="O1721" i="1"/>
  <c r="N1721" i="1"/>
  <c r="N1720" i="1" s="1"/>
  <c r="M1721" i="1"/>
  <c r="L1721" i="1"/>
  <c r="L1720" i="1" s="1"/>
  <c r="K1721" i="1"/>
  <c r="K1720" i="1" s="1"/>
  <c r="J1721" i="1"/>
  <c r="J1720" i="1" s="1"/>
  <c r="I1721" i="1"/>
  <c r="H1721" i="1"/>
  <c r="P1720" i="1"/>
  <c r="H1720" i="1"/>
  <c r="G1719" i="1"/>
  <c r="S1718" i="1"/>
  <c r="R1718" i="1"/>
  <c r="Q1718" i="1"/>
  <c r="P1718" i="1"/>
  <c r="O1718" i="1"/>
  <c r="N1718" i="1"/>
  <c r="M1718" i="1"/>
  <c r="L1718" i="1"/>
  <c r="K1718" i="1"/>
  <c r="J1718" i="1"/>
  <c r="I1718" i="1"/>
  <c r="H1718" i="1"/>
  <c r="G1718" i="1"/>
  <c r="G1717" i="1"/>
  <c r="G1716" i="1"/>
  <c r="G1715" i="1" s="1"/>
  <c r="S1715" i="1"/>
  <c r="R1715" i="1"/>
  <c r="Q1715" i="1"/>
  <c r="P1715" i="1"/>
  <c r="O1715" i="1"/>
  <c r="N1715" i="1"/>
  <c r="M1715" i="1"/>
  <c r="L1715" i="1"/>
  <c r="K1715" i="1"/>
  <c r="J1715" i="1"/>
  <c r="I1715" i="1"/>
  <c r="H1715" i="1"/>
  <c r="G1714" i="1"/>
  <c r="G1713" i="1"/>
  <c r="S1712" i="1"/>
  <c r="R1712" i="1"/>
  <c r="Q1712" i="1"/>
  <c r="P1712" i="1"/>
  <c r="O1712" i="1"/>
  <c r="N1712" i="1"/>
  <c r="M1712" i="1"/>
  <c r="L1712" i="1"/>
  <c r="K1712" i="1"/>
  <c r="J1712" i="1"/>
  <c r="I1712" i="1"/>
  <c r="H1712" i="1"/>
  <c r="G1711" i="1"/>
  <c r="S1710" i="1"/>
  <c r="S1709" i="1" s="1"/>
  <c r="R1710" i="1"/>
  <c r="R1709" i="1" s="1"/>
  <c r="Q1710" i="1"/>
  <c r="P1710" i="1"/>
  <c r="O1710" i="1"/>
  <c r="O1709" i="1" s="1"/>
  <c r="N1710" i="1"/>
  <c r="N1709" i="1" s="1"/>
  <c r="M1710" i="1"/>
  <c r="L1710" i="1"/>
  <c r="K1710" i="1"/>
  <c r="K1709" i="1" s="1"/>
  <c r="J1710" i="1"/>
  <c r="J1709" i="1" s="1"/>
  <c r="I1710" i="1"/>
  <c r="H1710" i="1"/>
  <c r="G1710" i="1"/>
  <c r="P1709" i="1"/>
  <c r="L1709" i="1"/>
  <c r="H1709" i="1"/>
  <c r="G1708" i="1"/>
  <c r="G1707" i="1"/>
  <c r="S1706" i="1"/>
  <c r="R1706" i="1"/>
  <c r="Q1706" i="1"/>
  <c r="P1706" i="1"/>
  <c r="O1706" i="1"/>
  <c r="N1706" i="1"/>
  <c r="M1706" i="1"/>
  <c r="L1706" i="1"/>
  <c r="K1706" i="1"/>
  <c r="J1706" i="1"/>
  <c r="I1706" i="1"/>
  <c r="H1706" i="1"/>
  <c r="G1706" i="1"/>
  <c r="G1705" i="1"/>
  <c r="G1704" i="1" s="1"/>
  <c r="S1704" i="1"/>
  <c r="R1704" i="1"/>
  <c r="Q1704" i="1"/>
  <c r="P1704" i="1"/>
  <c r="O1704" i="1"/>
  <c r="N1704" i="1"/>
  <c r="M1704" i="1"/>
  <c r="L1704" i="1"/>
  <c r="K1704" i="1"/>
  <c r="J1704" i="1"/>
  <c r="I1704" i="1"/>
  <c r="H1704" i="1"/>
  <c r="G1703" i="1"/>
  <c r="G1702" i="1"/>
  <c r="G1701" i="1" s="1"/>
  <c r="S1701" i="1"/>
  <c r="R1701" i="1"/>
  <c r="Q1701" i="1"/>
  <c r="P1701" i="1"/>
  <c r="O1701" i="1"/>
  <c r="N1701" i="1"/>
  <c r="M1701" i="1"/>
  <c r="L1701" i="1"/>
  <c r="K1701" i="1"/>
  <c r="J1701" i="1"/>
  <c r="I1701" i="1"/>
  <c r="H1701" i="1"/>
  <c r="G1700" i="1"/>
  <c r="G1699" i="1"/>
  <c r="S1698" i="1"/>
  <c r="R1698" i="1"/>
  <c r="Q1698" i="1"/>
  <c r="P1698" i="1"/>
  <c r="O1698" i="1"/>
  <c r="N1698" i="1"/>
  <c r="M1698" i="1"/>
  <c r="L1698" i="1"/>
  <c r="K1698" i="1"/>
  <c r="J1698" i="1"/>
  <c r="I1698" i="1"/>
  <c r="H1698" i="1"/>
  <c r="G1698" i="1"/>
  <c r="G1697" i="1"/>
  <c r="G1696" i="1" s="1"/>
  <c r="S1696" i="1"/>
  <c r="R1696" i="1"/>
  <c r="Q1696" i="1"/>
  <c r="P1696" i="1"/>
  <c r="O1696" i="1"/>
  <c r="N1696" i="1"/>
  <c r="M1696" i="1"/>
  <c r="M1695" i="1" s="1"/>
  <c r="L1696" i="1"/>
  <c r="K1696" i="1"/>
  <c r="J1696" i="1"/>
  <c r="I1696" i="1"/>
  <c r="H1696" i="1"/>
  <c r="R1695" i="1"/>
  <c r="Q1695" i="1"/>
  <c r="N1695" i="1"/>
  <c r="J1695" i="1"/>
  <c r="I1695" i="1"/>
  <c r="G1694" i="1"/>
  <c r="G1693" i="1"/>
  <c r="S1692" i="1"/>
  <c r="R1692" i="1"/>
  <c r="Q1692" i="1"/>
  <c r="P1692" i="1"/>
  <c r="O1692" i="1"/>
  <c r="N1692" i="1"/>
  <c r="M1692" i="1"/>
  <c r="L1692" i="1"/>
  <c r="K1692" i="1"/>
  <c r="J1692" i="1"/>
  <c r="I1692" i="1"/>
  <c r="H1692" i="1"/>
  <c r="G1691" i="1"/>
  <c r="S1690" i="1"/>
  <c r="R1690" i="1"/>
  <c r="Q1690" i="1"/>
  <c r="P1690" i="1"/>
  <c r="O1690" i="1"/>
  <c r="N1690" i="1"/>
  <c r="M1690" i="1"/>
  <c r="L1690" i="1"/>
  <c r="K1690" i="1"/>
  <c r="J1690" i="1"/>
  <c r="I1690" i="1"/>
  <c r="H1690" i="1"/>
  <c r="G1690" i="1"/>
  <c r="G1689" i="1"/>
  <c r="G1688" i="1"/>
  <c r="S1687" i="1"/>
  <c r="R1687" i="1"/>
  <c r="Q1687" i="1"/>
  <c r="P1687" i="1"/>
  <c r="O1687" i="1"/>
  <c r="N1687" i="1"/>
  <c r="N1679" i="1" s="1"/>
  <c r="N1678" i="1" s="1"/>
  <c r="N1677" i="1" s="1"/>
  <c r="N1676" i="1" s="1"/>
  <c r="M1687" i="1"/>
  <c r="M1679" i="1" s="1"/>
  <c r="L1687" i="1"/>
  <c r="K1687" i="1"/>
  <c r="J1687" i="1"/>
  <c r="I1687" i="1"/>
  <c r="H1687" i="1"/>
  <c r="G1686" i="1"/>
  <c r="G1685" i="1"/>
  <c r="G1684" i="1" s="1"/>
  <c r="S1684" i="1"/>
  <c r="R1684" i="1"/>
  <c r="Q1684" i="1"/>
  <c r="P1684" i="1"/>
  <c r="O1684" i="1"/>
  <c r="N1684" i="1"/>
  <c r="M1684" i="1"/>
  <c r="L1684" i="1"/>
  <c r="K1684" i="1"/>
  <c r="J1684" i="1"/>
  <c r="I1684" i="1"/>
  <c r="H1684" i="1"/>
  <c r="G1683" i="1"/>
  <c r="S1682" i="1"/>
  <c r="R1682" i="1"/>
  <c r="Q1682" i="1"/>
  <c r="P1682" i="1"/>
  <c r="O1682" i="1"/>
  <c r="N1682" i="1"/>
  <c r="M1682" i="1"/>
  <c r="L1682" i="1"/>
  <c r="K1682" i="1"/>
  <c r="J1682" i="1"/>
  <c r="I1682" i="1"/>
  <c r="H1682" i="1"/>
  <c r="G1682" i="1"/>
  <c r="G1681" i="1"/>
  <c r="G1680" i="1" s="1"/>
  <c r="S1680" i="1"/>
  <c r="S1679" i="1" s="1"/>
  <c r="R1680" i="1"/>
  <c r="Q1680" i="1"/>
  <c r="P1680" i="1"/>
  <c r="O1680" i="1"/>
  <c r="O1679" i="1" s="1"/>
  <c r="N1680" i="1"/>
  <c r="M1680" i="1"/>
  <c r="L1680" i="1"/>
  <c r="K1680" i="1"/>
  <c r="K1679" i="1" s="1"/>
  <c r="J1680" i="1"/>
  <c r="I1680" i="1"/>
  <c r="H1680" i="1"/>
  <c r="R1679" i="1"/>
  <c r="R1678" i="1" s="1"/>
  <c r="R1677" i="1" s="1"/>
  <c r="R1676" i="1" s="1"/>
  <c r="Q1679" i="1"/>
  <c r="J1679" i="1"/>
  <c r="J1678" i="1" s="1"/>
  <c r="J1677" i="1" s="1"/>
  <c r="J1676" i="1" s="1"/>
  <c r="I1679" i="1"/>
  <c r="G1675" i="1"/>
  <c r="S1674" i="1"/>
  <c r="R1674" i="1"/>
  <c r="Q1674" i="1"/>
  <c r="P1674" i="1"/>
  <c r="O1674" i="1"/>
  <c r="N1674" i="1"/>
  <c r="M1674" i="1"/>
  <c r="L1674" i="1"/>
  <c r="K1674" i="1"/>
  <c r="J1674" i="1"/>
  <c r="I1674" i="1"/>
  <c r="H1674" i="1"/>
  <c r="G1674" i="1"/>
  <c r="G1673" i="1"/>
  <c r="G1672" i="1" s="1"/>
  <c r="S1672" i="1"/>
  <c r="R1672" i="1"/>
  <c r="Q1672" i="1"/>
  <c r="P1672" i="1"/>
  <c r="O1672" i="1"/>
  <c r="N1672" i="1"/>
  <c r="M1672" i="1"/>
  <c r="L1672" i="1"/>
  <c r="K1672" i="1"/>
  <c r="J1672" i="1"/>
  <c r="I1672" i="1"/>
  <c r="H1672" i="1"/>
  <c r="G1671" i="1"/>
  <c r="S1670" i="1"/>
  <c r="R1670" i="1"/>
  <c r="Q1670" i="1"/>
  <c r="P1670" i="1"/>
  <c r="O1670" i="1"/>
  <c r="N1670" i="1"/>
  <c r="M1670" i="1"/>
  <c r="L1670" i="1"/>
  <c r="K1670" i="1"/>
  <c r="J1670" i="1"/>
  <c r="I1670" i="1"/>
  <c r="H1670" i="1"/>
  <c r="G1670" i="1"/>
  <c r="G1669" i="1"/>
  <c r="G1668" i="1"/>
  <c r="G1667" i="1" s="1"/>
  <c r="S1667" i="1"/>
  <c r="R1667" i="1"/>
  <c r="Q1667" i="1"/>
  <c r="P1667" i="1"/>
  <c r="O1667" i="1"/>
  <c r="N1667" i="1"/>
  <c r="M1667" i="1"/>
  <c r="L1667" i="1"/>
  <c r="K1667" i="1"/>
  <c r="J1667" i="1"/>
  <c r="I1667" i="1"/>
  <c r="H1667" i="1"/>
  <c r="G1666" i="1"/>
  <c r="G1665" i="1"/>
  <c r="S1664" i="1"/>
  <c r="R1664" i="1"/>
  <c r="Q1664" i="1"/>
  <c r="P1664" i="1"/>
  <c r="O1664" i="1"/>
  <c r="N1664" i="1"/>
  <c r="M1664" i="1"/>
  <c r="L1664" i="1"/>
  <c r="K1664" i="1"/>
  <c r="J1664" i="1"/>
  <c r="I1664" i="1"/>
  <c r="H1664" i="1"/>
  <c r="G1663" i="1"/>
  <c r="G1662" i="1"/>
  <c r="G1661" i="1"/>
  <c r="S1660" i="1"/>
  <c r="R1660" i="1"/>
  <c r="Q1660" i="1"/>
  <c r="Q1656" i="1" s="1"/>
  <c r="P1660" i="1"/>
  <c r="O1660" i="1"/>
  <c r="N1660" i="1"/>
  <c r="M1660" i="1"/>
  <c r="M1656" i="1" s="1"/>
  <c r="L1660" i="1"/>
  <c r="K1660" i="1"/>
  <c r="J1660" i="1"/>
  <c r="I1660" i="1"/>
  <c r="I1656" i="1" s="1"/>
  <c r="H1660" i="1"/>
  <c r="G1659" i="1"/>
  <c r="G1658" i="1"/>
  <c r="S1657" i="1"/>
  <c r="S1656" i="1" s="1"/>
  <c r="R1657" i="1"/>
  <c r="R1656" i="1" s="1"/>
  <c r="Q1657" i="1"/>
  <c r="P1657" i="1"/>
  <c r="P1656" i="1" s="1"/>
  <c r="P1653" i="1" s="1"/>
  <c r="O1657" i="1"/>
  <c r="O1656" i="1" s="1"/>
  <c r="N1657" i="1"/>
  <c r="N1656" i="1" s="1"/>
  <c r="M1657" i="1"/>
  <c r="L1657" i="1"/>
  <c r="K1657" i="1"/>
  <c r="K1656" i="1" s="1"/>
  <c r="J1657" i="1"/>
  <c r="J1656" i="1" s="1"/>
  <c r="I1657" i="1"/>
  <c r="H1657" i="1"/>
  <c r="H1656" i="1" s="1"/>
  <c r="H1653" i="1" s="1"/>
  <c r="G1657" i="1"/>
  <c r="L1656" i="1"/>
  <c r="G1655" i="1"/>
  <c r="S1654" i="1"/>
  <c r="S1653" i="1" s="1"/>
  <c r="R1654" i="1"/>
  <c r="Q1654" i="1"/>
  <c r="P1654" i="1"/>
  <c r="O1654" i="1"/>
  <c r="O1653" i="1" s="1"/>
  <c r="N1654" i="1"/>
  <c r="M1654" i="1"/>
  <c r="L1654" i="1"/>
  <c r="K1654" i="1"/>
  <c r="K1653" i="1" s="1"/>
  <c r="J1654" i="1"/>
  <c r="I1654" i="1"/>
  <c r="H1654" i="1"/>
  <c r="G1654" i="1"/>
  <c r="L1653" i="1"/>
  <c r="G1652" i="1"/>
  <c r="G1651" i="1"/>
  <c r="S1650" i="1"/>
  <c r="R1650" i="1"/>
  <c r="Q1650" i="1"/>
  <c r="P1650" i="1"/>
  <c r="O1650" i="1"/>
  <c r="N1650" i="1"/>
  <c r="M1650" i="1"/>
  <c r="L1650" i="1"/>
  <c r="K1650" i="1"/>
  <c r="J1650" i="1"/>
  <c r="I1650" i="1"/>
  <c r="H1650" i="1"/>
  <c r="G1650" i="1"/>
  <c r="G1649" i="1"/>
  <c r="G1648" i="1" s="1"/>
  <c r="S1648" i="1"/>
  <c r="R1648" i="1"/>
  <c r="Q1648" i="1"/>
  <c r="P1648" i="1"/>
  <c r="O1648" i="1"/>
  <c r="N1648" i="1"/>
  <c r="M1648" i="1"/>
  <c r="L1648" i="1"/>
  <c r="K1648" i="1"/>
  <c r="J1648" i="1"/>
  <c r="I1648" i="1"/>
  <c r="H1648" i="1"/>
  <c r="G1647" i="1"/>
  <c r="G1646" i="1"/>
  <c r="G1645" i="1" s="1"/>
  <c r="S1645" i="1"/>
  <c r="R1645" i="1"/>
  <c r="Q1645" i="1"/>
  <c r="P1645" i="1"/>
  <c r="O1645" i="1"/>
  <c r="N1645" i="1"/>
  <c r="M1645" i="1"/>
  <c r="L1645" i="1"/>
  <c r="K1645" i="1"/>
  <c r="J1645" i="1"/>
  <c r="I1645" i="1"/>
  <c r="H1645" i="1"/>
  <c r="G1644" i="1"/>
  <c r="G1643" i="1"/>
  <c r="S1642" i="1"/>
  <c r="R1642" i="1"/>
  <c r="Q1642" i="1"/>
  <c r="P1642" i="1"/>
  <c r="O1642" i="1"/>
  <c r="N1642" i="1"/>
  <c r="M1642" i="1"/>
  <c r="L1642" i="1"/>
  <c r="K1642" i="1"/>
  <c r="J1642" i="1"/>
  <c r="I1642" i="1"/>
  <c r="H1642" i="1"/>
  <c r="G1642" i="1"/>
  <c r="G1641" i="1"/>
  <c r="G1640" i="1" s="1"/>
  <c r="S1640" i="1"/>
  <c r="R1640" i="1"/>
  <c r="Q1640" i="1"/>
  <c r="P1640" i="1"/>
  <c r="O1640" i="1"/>
  <c r="N1640" i="1"/>
  <c r="M1640" i="1"/>
  <c r="M1639" i="1" s="1"/>
  <c r="L1640" i="1"/>
  <c r="K1640" i="1"/>
  <c r="J1640" i="1"/>
  <c r="I1640" i="1"/>
  <c r="H1640" i="1"/>
  <c r="R1639" i="1"/>
  <c r="Q1639" i="1"/>
  <c r="N1639" i="1"/>
  <c r="J1639" i="1"/>
  <c r="I1639" i="1"/>
  <c r="G1638" i="1"/>
  <c r="G1637" i="1"/>
  <c r="S1636" i="1"/>
  <c r="R1636" i="1"/>
  <c r="Q1636" i="1"/>
  <c r="P1636" i="1"/>
  <c r="O1636" i="1"/>
  <c r="N1636" i="1"/>
  <c r="M1636" i="1"/>
  <c r="L1636" i="1"/>
  <c r="K1636" i="1"/>
  <c r="J1636" i="1"/>
  <c r="I1636" i="1"/>
  <c r="H1636" i="1"/>
  <c r="G1635" i="1"/>
  <c r="S1634" i="1"/>
  <c r="R1634" i="1"/>
  <c r="Q1634" i="1"/>
  <c r="P1634" i="1"/>
  <c r="O1634" i="1"/>
  <c r="N1634" i="1"/>
  <c r="N1623" i="1" s="1"/>
  <c r="M1634" i="1"/>
  <c r="L1634" i="1"/>
  <c r="K1634" i="1"/>
  <c r="J1634" i="1"/>
  <c r="I1634" i="1"/>
  <c r="H1634" i="1"/>
  <c r="G1634" i="1"/>
  <c r="G1633" i="1"/>
  <c r="G1632" i="1" s="1"/>
  <c r="S1632" i="1"/>
  <c r="R1632" i="1"/>
  <c r="Q1632" i="1"/>
  <c r="P1632" i="1"/>
  <c r="O1632" i="1"/>
  <c r="N1632" i="1"/>
  <c r="M1632" i="1"/>
  <c r="L1632" i="1"/>
  <c r="K1632" i="1"/>
  <c r="J1632" i="1"/>
  <c r="I1632" i="1"/>
  <c r="H1632" i="1"/>
  <c r="G1631" i="1"/>
  <c r="G1630" i="1"/>
  <c r="S1629" i="1"/>
  <c r="R1629" i="1"/>
  <c r="Q1629" i="1"/>
  <c r="P1629" i="1"/>
  <c r="O1629" i="1"/>
  <c r="N1629" i="1"/>
  <c r="M1629" i="1"/>
  <c r="L1629" i="1"/>
  <c r="K1629" i="1"/>
  <c r="J1629" i="1"/>
  <c r="I1629" i="1"/>
  <c r="H1629" i="1"/>
  <c r="G1629" i="1"/>
  <c r="G1628" i="1"/>
  <c r="G1627" i="1" s="1"/>
  <c r="S1627" i="1"/>
  <c r="R1627" i="1"/>
  <c r="Q1627" i="1"/>
  <c r="Q1623" i="1" s="1"/>
  <c r="P1627" i="1"/>
  <c r="O1627" i="1"/>
  <c r="N1627" i="1"/>
  <c r="M1627" i="1"/>
  <c r="M1623" i="1" s="1"/>
  <c r="L1627" i="1"/>
  <c r="K1627" i="1"/>
  <c r="J1627" i="1"/>
  <c r="I1627" i="1"/>
  <c r="I1623" i="1" s="1"/>
  <c r="H1627" i="1"/>
  <c r="G1626" i="1"/>
  <c r="G1625" i="1"/>
  <c r="S1624" i="1"/>
  <c r="S1623" i="1" s="1"/>
  <c r="R1624" i="1"/>
  <c r="Q1624" i="1"/>
  <c r="P1624" i="1"/>
  <c r="O1624" i="1"/>
  <c r="O1623" i="1" s="1"/>
  <c r="N1624" i="1"/>
  <c r="M1624" i="1"/>
  <c r="L1624" i="1"/>
  <c r="K1624" i="1"/>
  <c r="K1623" i="1" s="1"/>
  <c r="J1624" i="1"/>
  <c r="I1624" i="1"/>
  <c r="H1624" i="1"/>
  <c r="R1623" i="1"/>
  <c r="J1623" i="1"/>
  <c r="G1619" i="1"/>
  <c r="S1618" i="1"/>
  <c r="R1618" i="1"/>
  <c r="Q1618" i="1"/>
  <c r="P1618" i="1"/>
  <c r="O1618" i="1"/>
  <c r="N1618" i="1"/>
  <c r="N1611" i="1" s="1"/>
  <c r="M1618" i="1"/>
  <c r="L1618" i="1"/>
  <c r="K1618" i="1"/>
  <c r="J1618" i="1"/>
  <c r="I1618" i="1"/>
  <c r="H1618" i="1"/>
  <c r="G1618" i="1"/>
  <c r="G1617" i="1"/>
  <c r="G1616" i="1"/>
  <c r="S1615" i="1"/>
  <c r="R1615" i="1"/>
  <c r="Q1615" i="1"/>
  <c r="Q1611" i="1" s="1"/>
  <c r="P1615" i="1"/>
  <c r="O1615" i="1"/>
  <c r="N1615" i="1"/>
  <c r="M1615" i="1"/>
  <c r="M1611" i="1" s="1"/>
  <c r="L1615" i="1"/>
  <c r="K1615" i="1"/>
  <c r="J1615" i="1"/>
  <c r="I1615" i="1"/>
  <c r="I1611" i="1" s="1"/>
  <c r="H1615" i="1"/>
  <c r="G1614" i="1"/>
  <c r="G1613" i="1"/>
  <c r="G1612" i="1" s="1"/>
  <c r="S1612" i="1"/>
  <c r="S1611" i="1" s="1"/>
  <c r="R1612" i="1"/>
  <c r="Q1612" i="1"/>
  <c r="P1612" i="1"/>
  <c r="P1611" i="1" s="1"/>
  <c r="O1612" i="1"/>
  <c r="O1611" i="1" s="1"/>
  <c r="N1612" i="1"/>
  <c r="M1612" i="1"/>
  <c r="L1612" i="1"/>
  <c r="L1611" i="1" s="1"/>
  <c r="K1612" i="1"/>
  <c r="K1611" i="1" s="1"/>
  <c r="J1612" i="1"/>
  <c r="I1612" i="1"/>
  <c r="H1612" i="1"/>
  <c r="H1611" i="1" s="1"/>
  <c r="R1611" i="1"/>
  <c r="J1611" i="1"/>
  <c r="G1610" i="1"/>
  <c r="G1609" i="1"/>
  <c r="G1608" i="1" s="1"/>
  <c r="G1607" i="1" s="1"/>
  <c r="S1608" i="1"/>
  <c r="S1607" i="1" s="1"/>
  <c r="R1608" i="1"/>
  <c r="Q1608" i="1"/>
  <c r="P1608" i="1"/>
  <c r="P1607" i="1" s="1"/>
  <c r="O1608" i="1"/>
  <c r="O1607" i="1" s="1"/>
  <c r="N1608" i="1"/>
  <c r="M1608" i="1"/>
  <c r="L1608" i="1"/>
  <c r="L1607" i="1" s="1"/>
  <c r="K1608" i="1"/>
  <c r="K1607" i="1" s="1"/>
  <c r="J1608" i="1"/>
  <c r="I1608" i="1"/>
  <c r="H1608" i="1"/>
  <c r="H1607" i="1" s="1"/>
  <c r="R1607" i="1"/>
  <c r="Q1607" i="1"/>
  <c r="N1607" i="1"/>
  <c r="M1607" i="1"/>
  <c r="J1607" i="1"/>
  <c r="I1607" i="1"/>
  <c r="G1606" i="1"/>
  <c r="S1605" i="1"/>
  <c r="R1605" i="1"/>
  <c r="Q1605" i="1"/>
  <c r="P1605" i="1"/>
  <c r="O1605" i="1"/>
  <c r="N1605" i="1"/>
  <c r="M1605" i="1"/>
  <c r="L1605" i="1"/>
  <c r="K1605" i="1"/>
  <c r="J1605" i="1"/>
  <c r="I1605" i="1"/>
  <c r="H1605" i="1"/>
  <c r="G1605" i="1"/>
  <c r="G1604" i="1"/>
  <c r="G1603" i="1" s="1"/>
  <c r="G1602" i="1" s="1"/>
  <c r="S1603" i="1"/>
  <c r="R1603" i="1"/>
  <c r="Q1603" i="1"/>
  <c r="Q1602" i="1" s="1"/>
  <c r="P1603" i="1"/>
  <c r="P1602" i="1" s="1"/>
  <c r="O1603" i="1"/>
  <c r="N1603" i="1"/>
  <c r="M1603" i="1"/>
  <c r="M1602" i="1" s="1"/>
  <c r="L1603" i="1"/>
  <c r="L1602" i="1" s="1"/>
  <c r="K1603" i="1"/>
  <c r="J1603" i="1"/>
  <c r="I1603" i="1"/>
  <c r="I1602" i="1" s="1"/>
  <c r="H1603" i="1"/>
  <c r="H1602" i="1" s="1"/>
  <c r="S1602" i="1"/>
  <c r="R1602" i="1"/>
  <c r="O1602" i="1"/>
  <c r="N1602" i="1"/>
  <c r="K1602" i="1"/>
  <c r="J1602" i="1"/>
  <c r="G1601" i="1"/>
  <c r="G1600" i="1" s="1"/>
  <c r="G1599" i="1" s="1"/>
  <c r="S1600" i="1"/>
  <c r="S1599" i="1" s="1"/>
  <c r="R1600" i="1"/>
  <c r="Q1600" i="1"/>
  <c r="Q1599" i="1" s="1"/>
  <c r="P1600" i="1"/>
  <c r="P1599" i="1" s="1"/>
  <c r="O1600" i="1"/>
  <c r="O1599" i="1" s="1"/>
  <c r="N1600" i="1"/>
  <c r="M1600" i="1"/>
  <c r="L1600" i="1"/>
  <c r="L1599" i="1" s="1"/>
  <c r="K1600" i="1"/>
  <c r="K1599" i="1" s="1"/>
  <c r="J1600" i="1"/>
  <c r="I1600" i="1"/>
  <c r="I1599" i="1" s="1"/>
  <c r="H1600" i="1"/>
  <c r="H1599" i="1" s="1"/>
  <c r="R1599" i="1"/>
  <c r="N1599" i="1"/>
  <c r="M1599" i="1"/>
  <c r="J1599" i="1"/>
  <c r="G1598" i="1"/>
  <c r="G1597" i="1"/>
  <c r="G1596" i="1" s="1"/>
  <c r="S1596" i="1"/>
  <c r="R1596" i="1"/>
  <c r="Q1596" i="1"/>
  <c r="P1596" i="1"/>
  <c r="O1596" i="1"/>
  <c r="N1596" i="1"/>
  <c r="M1596" i="1"/>
  <c r="L1596" i="1"/>
  <c r="K1596" i="1"/>
  <c r="J1596" i="1"/>
  <c r="I1596" i="1"/>
  <c r="H1596" i="1"/>
  <c r="G1595" i="1"/>
  <c r="S1594" i="1"/>
  <c r="R1594" i="1"/>
  <c r="Q1594" i="1"/>
  <c r="P1594" i="1"/>
  <c r="O1594" i="1"/>
  <c r="N1594" i="1"/>
  <c r="M1594" i="1"/>
  <c r="L1594" i="1"/>
  <c r="K1594" i="1"/>
  <c r="J1594" i="1"/>
  <c r="I1594" i="1"/>
  <c r="H1594" i="1"/>
  <c r="G1594" i="1"/>
  <c r="G1593" i="1"/>
  <c r="G1592" i="1" s="1"/>
  <c r="S1592" i="1"/>
  <c r="R1592" i="1"/>
  <c r="Q1592" i="1"/>
  <c r="P1592" i="1"/>
  <c r="O1592" i="1"/>
  <c r="N1592" i="1"/>
  <c r="M1592" i="1"/>
  <c r="L1592" i="1"/>
  <c r="K1592" i="1"/>
  <c r="J1592" i="1"/>
  <c r="I1592" i="1"/>
  <c r="H1592" i="1"/>
  <c r="G1591" i="1"/>
  <c r="G1590" i="1"/>
  <c r="G1589" i="1" s="1"/>
  <c r="S1589" i="1"/>
  <c r="R1589" i="1"/>
  <c r="Q1589" i="1"/>
  <c r="P1589" i="1"/>
  <c r="O1589" i="1"/>
  <c r="N1589" i="1"/>
  <c r="M1589" i="1"/>
  <c r="L1589" i="1"/>
  <c r="K1589" i="1"/>
  <c r="J1589" i="1"/>
  <c r="I1589" i="1"/>
  <c r="H1589" i="1"/>
  <c r="G1588" i="1"/>
  <c r="G1587" i="1"/>
  <c r="G1586" i="1"/>
  <c r="G1585" i="1"/>
  <c r="S1584" i="1"/>
  <c r="R1584" i="1"/>
  <c r="Q1584" i="1"/>
  <c r="P1584" i="1"/>
  <c r="O1584" i="1"/>
  <c r="N1584" i="1"/>
  <c r="M1584" i="1"/>
  <c r="L1584" i="1"/>
  <c r="K1584" i="1"/>
  <c r="J1584" i="1"/>
  <c r="I1584" i="1"/>
  <c r="H1584" i="1"/>
  <c r="G1583" i="1"/>
  <c r="G1582" i="1"/>
  <c r="G1581" i="1" s="1"/>
  <c r="S1581" i="1"/>
  <c r="R1581" i="1"/>
  <c r="Q1581" i="1"/>
  <c r="P1581" i="1"/>
  <c r="O1581" i="1"/>
  <c r="N1581" i="1"/>
  <c r="M1581" i="1"/>
  <c r="L1581" i="1"/>
  <c r="K1581" i="1"/>
  <c r="J1581" i="1"/>
  <c r="I1581" i="1"/>
  <c r="H1581" i="1"/>
  <c r="G1580" i="1"/>
  <c r="G1579" i="1"/>
  <c r="G1578" i="1"/>
  <c r="G1577" i="1"/>
  <c r="S1576" i="1"/>
  <c r="R1576" i="1"/>
  <c r="Q1576" i="1"/>
  <c r="Q1575" i="1" s="1"/>
  <c r="P1576" i="1"/>
  <c r="O1576" i="1"/>
  <c r="N1576" i="1"/>
  <c r="M1576" i="1"/>
  <c r="M1575" i="1" s="1"/>
  <c r="L1576" i="1"/>
  <c r="K1576" i="1"/>
  <c r="J1576" i="1"/>
  <c r="I1576" i="1"/>
  <c r="I1575" i="1" s="1"/>
  <c r="H1576" i="1"/>
  <c r="R1575" i="1"/>
  <c r="N1575" i="1"/>
  <c r="J1575" i="1"/>
  <c r="G1574" i="1"/>
  <c r="G1573" i="1"/>
  <c r="G1572" i="1"/>
  <c r="S1571" i="1"/>
  <c r="R1571" i="1"/>
  <c r="R1559" i="1" s="1"/>
  <c r="R1558" i="1" s="1"/>
  <c r="R1557" i="1" s="1"/>
  <c r="Q1571" i="1"/>
  <c r="P1571" i="1"/>
  <c r="O1571" i="1"/>
  <c r="N1571" i="1"/>
  <c r="N1559" i="1" s="1"/>
  <c r="N1558" i="1" s="1"/>
  <c r="N1557" i="1" s="1"/>
  <c r="M1571" i="1"/>
  <c r="L1571" i="1"/>
  <c r="K1571" i="1"/>
  <c r="J1571" i="1"/>
  <c r="J1559" i="1" s="1"/>
  <c r="J1558" i="1" s="1"/>
  <c r="J1557" i="1" s="1"/>
  <c r="I1571" i="1"/>
  <c r="H1571" i="1"/>
  <c r="G1570" i="1"/>
  <c r="G1569" i="1"/>
  <c r="G1568" i="1"/>
  <c r="G1567" i="1"/>
  <c r="G1566" i="1"/>
  <c r="G1565" i="1"/>
  <c r="G1564" i="1"/>
  <c r="G1563" i="1"/>
  <c r="G1562" i="1"/>
  <c r="G1561" i="1"/>
  <c r="G1560" i="1" s="1"/>
  <c r="S1560" i="1"/>
  <c r="S1559" i="1" s="1"/>
  <c r="R1560" i="1"/>
  <c r="Q1560" i="1"/>
  <c r="Q1559" i="1" s="1"/>
  <c r="P1560" i="1"/>
  <c r="P1559" i="1" s="1"/>
  <c r="O1560" i="1"/>
  <c r="O1559" i="1" s="1"/>
  <c r="N1560" i="1"/>
  <c r="M1560" i="1"/>
  <c r="L1560" i="1"/>
  <c r="L1559" i="1" s="1"/>
  <c r="K1560" i="1"/>
  <c r="K1559" i="1" s="1"/>
  <c r="J1560" i="1"/>
  <c r="I1560" i="1"/>
  <c r="I1559" i="1" s="1"/>
  <c r="H1560" i="1"/>
  <c r="H1559" i="1" s="1"/>
  <c r="M1559" i="1"/>
  <c r="G1556" i="1"/>
  <c r="G1555" i="1"/>
  <c r="G1554" i="1"/>
  <c r="S1553" i="1"/>
  <c r="R1553" i="1"/>
  <c r="Q1553" i="1"/>
  <c r="P1553" i="1"/>
  <c r="O1553" i="1"/>
  <c r="N1553" i="1"/>
  <c r="M1553" i="1"/>
  <c r="L1553" i="1"/>
  <c r="K1553" i="1"/>
  <c r="J1553" i="1"/>
  <c r="I1553" i="1"/>
  <c r="H1553" i="1"/>
  <c r="G1553" i="1"/>
  <c r="G1552" i="1"/>
  <c r="G1551" i="1" s="1"/>
  <c r="S1551" i="1"/>
  <c r="R1551" i="1"/>
  <c r="Q1551" i="1"/>
  <c r="P1551" i="1"/>
  <c r="O1551" i="1"/>
  <c r="N1551" i="1"/>
  <c r="M1551" i="1"/>
  <c r="L1551" i="1"/>
  <c r="K1551" i="1"/>
  <c r="J1551" i="1"/>
  <c r="I1551" i="1"/>
  <c r="H1551" i="1"/>
  <c r="G1550" i="1"/>
  <c r="G1549" i="1"/>
  <c r="G1548" i="1" s="1"/>
  <c r="S1548" i="1"/>
  <c r="R1548" i="1"/>
  <c r="Q1548" i="1"/>
  <c r="P1548" i="1"/>
  <c r="O1548" i="1"/>
  <c r="N1548" i="1"/>
  <c r="M1548" i="1"/>
  <c r="L1548" i="1"/>
  <c r="K1548" i="1"/>
  <c r="J1548" i="1"/>
  <c r="I1548" i="1"/>
  <c r="H1548" i="1"/>
  <c r="G1547" i="1"/>
  <c r="S1546" i="1"/>
  <c r="R1546" i="1"/>
  <c r="Q1546" i="1"/>
  <c r="P1546" i="1"/>
  <c r="O1546" i="1"/>
  <c r="N1546" i="1"/>
  <c r="M1546" i="1"/>
  <c r="L1546" i="1"/>
  <c r="K1546" i="1"/>
  <c r="J1546" i="1"/>
  <c r="I1546" i="1"/>
  <c r="H1546" i="1"/>
  <c r="G1546" i="1"/>
  <c r="G1545" i="1"/>
  <c r="G1544" i="1" s="1"/>
  <c r="S1544" i="1"/>
  <c r="R1544" i="1"/>
  <c r="Q1544" i="1"/>
  <c r="P1544" i="1"/>
  <c r="O1544" i="1"/>
  <c r="N1544" i="1"/>
  <c r="M1544" i="1"/>
  <c r="M1543" i="1" s="1"/>
  <c r="L1544" i="1"/>
  <c r="K1544" i="1"/>
  <c r="J1544" i="1"/>
  <c r="I1544" i="1"/>
  <c r="H1544" i="1"/>
  <c r="R1543" i="1"/>
  <c r="Q1543" i="1"/>
  <c r="N1543" i="1"/>
  <c r="J1543" i="1"/>
  <c r="I1543" i="1"/>
  <c r="G1542" i="1"/>
  <c r="G1541" i="1"/>
  <c r="S1540" i="1"/>
  <c r="R1540" i="1"/>
  <c r="Q1540" i="1"/>
  <c r="P1540" i="1"/>
  <c r="O1540" i="1"/>
  <c r="N1540" i="1"/>
  <c r="M1540" i="1"/>
  <c r="L1540" i="1"/>
  <c r="K1540" i="1"/>
  <c r="J1540" i="1"/>
  <c r="I1540" i="1"/>
  <c r="H1540" i="1"/>
  <c r="G1539" i="1"/>
  <c r="G1538" i="1"/>
  <c r="G1537" i="1"/>
  <c r="S1536" i="1"/>
  <c r="R1536" i="1"/>
  <c r="Q1536" i="1"/>
  <c r="P1536" i="1"/>
  <c r="O1536" i="1"/>
  <c r="N1536" i="1"/>
  <c r="M1536" i="1"/>
  <c r="L1536" i="1"/>
  <c r="K1536" i="1"/>
  <c r="J1536" i="1"/>
  <c r="I1536" i="1"/>
  <c r="H1536" i="1"/>
  <c r="G1535" i="1"/>
  <c r="S1534" i="1"/>
  <c r="R1534" i="1"/>
  <c r="R1526" i="1" s="1"/>
  <c r="Q1534" i="1"/>
  <c r="P1534" i="1"/>
  <c r="O1534" i="1"/>
  <c r="N1534" i="1"/>
  <c r="M1534" i="1"/>
  <c r="L1534" i="1"/>
  <c r="K1534" i="1"/>
  <c r="J1534" i="1"/>
  <c r="J1526" i="1" s="1"/>
  <c r="I1534" i="1"/>
  <c r="H1534" i="1"/>
  <c r="G1534" i="1"/>
  <c r="G1533" i="1"/>
  <c r="G1532" i="1" s="1"/>
  <c r="S1532" i="1"/>
  <c r="R1532" i="1"/>
  <c r="Q1532" i="1"/>
  <c r="P1532" i="1"/>
  <c r="O1532" i="1"/>
  <c r="N1532" i="1"/>
  <c r="M1532" i="1"/>
  <c r="L1532" i="1"/>
  <c r="K1532" i="1"/>
  <c r="J1532" i="1"/>
  <c r="I1532" i="1"/>
  <c r="H1532" i="1"/>
  <c r="G1531" i="1"/>
  <c r="G1530" i="1"/>
  <c r="S1529" i="1"/>
  <c r="R1529" i="1"/>
  <c r="Q1529" i="1"/>
  <c r="P1529" i="1"/>
  <c r="O1529" i="1"/>
  <c r="N1529" i="1"/>
  <c r="M1529" i="1"/>
  <c r="L1529" i="1"/>
  <c r="K1529" i="1"/>
  <c r="J1529" i="1"/>
  <c r="I1529" i="1"/>
  <c r="H1529" i="1"/>
  <c r="G1529" i="1"/>
  <c r="G1528" i="1"/>
  <c r="G1527" i="1" s="1"/>
  <c r="S1527" i="1"/>
  <c r="R1527" i="1"/>
  <c r="Q1527" i="1"/>
  <c r="P1527" i="1"/>
  <c r="P1526" i="1" s="1"/>
  <c r="O1527" i="1"/>
  <c r="N1527" i="1"/>
  <c r="M1527" i="1"/>
  <c r="L1527" i="1"/>
  <c r="L1526" i="1" s="1"/>
  <c r="K1527" i="1"/>
  <c r="J1527" i="1"/>
  <c r="I1527" i="1"/>
  <c r="H1527" i="1"/>
  <c r="H1526" i="1" s="1"/>
  <c r="S1526" i="1"/>
  <c r="O1526" i="1"/>
  <c r="N1526" i="1"/>
  <c r="K1526" i="1"/>
  <c r="G1525" i="1"/>
  <c r="G1524" i="1"/>
  <c r="S1523" i="1"/>
  <c r="R1523" i="1"/>
  <c r="Q1523" i="1"/>
  <c r="P1523" i="1"/>
  <c r="O1523" i="1"/>
  <c r="N1523" i="1"/>
  <c r="M1523" i="1"/>
  <c r="L1523" i="1"/>
  <c r="K1523" i="1"/>
  <c r="J1523" i="1"/>
  <c r="I1523" i="1"/>
  <c r="H1523" i="1"/>
  <c r="G1522" i="1"/>
  <c r="G1521" i="1"/>
  <c r="G1520" i="1"/>
  <c r="G1519" i="1"/>
  <c r="G1518" i="1"/>
  <c r="G1517" i="1"/>
  <c r="G1516" i="1"/>
  <c r="G1515" i="1"/>
  <c r="G1514" i="1"/>
  <c r="G1513" i="1"/>
  <c r="G1512" i="1"/>
  <c r="G1511" i="1" s="1"/>
  <c r="S1511" i="1"/>
  <c r="R1511" i="1"/>
  <c r="Q1511" i="1"/>
  <c r="P1511" i="1"/>
  <c r="O1511" i="1"/>
  <c r="N1511" i="1"/>
  <c r="M1511" i="1"/>
  <c r="L1511" i="1"/>
  <c r="K1511" i="1"/>
  <c r="J1511" i="1"/>
  <c r="I1511" i="1"/>
  <c r="H1511" i="1"/>
  <c r="G1510" i="1"/>
  <c r="G1509" i="1"/>
  <c r="S1508" i="1"/>
  <c r="R1508" i="1"/>
  <c r="Q1508" i="1"/>
  <c r="P1508" i="1"/>
  <c r="O1508" i="1"/>
  <c r="N1508" i="1"/>
  <c r="M1508" i="1"/>
  <c r="L1508" i="1"/>
  <c r="K1508" i="1"/>
  <c r="J1508" i="1"/>
  <c r="I1508" i="1"/>
  <c r="H1508" i="1"/>
  <c r="G1507" i="1"/>
  <c r="G1506" i="1"/>
  <c r="G1505" i="1" s="1"/>
  <c r="S1505" i="1"/>
  <c r="R1505" i="1"/>
  <c r="Q1505" i="1"/>
  <c r="P1505" i="1"/>
  <c r="P1498" i="1" s="1"/>
  <c r="O1505" i="1"/>
  <c r="N1505" i="1"/>
  <c r="M1505" i="1"/>
  <c r="L1505" i="1"/>
  <c r="L1498" i="1" s="1"/>
  <c r="K1505" i="1"/>
  <c r="J1505" i="1"/>
  <c r="I1505" i="1"/>
  <c r="H1505" i="1"/>
  <c r="H1498" i="1" s="1"/>
  <c r="G1504" i="1"/>
  <c r="G1503" i="1"/>
  <c r="S1502" i="1"/>
  <c r="S1498" i="1" s="1"/>
  <c r="R1502" i="1"/>
  <c r="Q1502" i="1"/>
  <c r="P1502" i="1"/>
  <c r="O1502" i="1"/>
  <c r="O1498" i="1" s="1"/>
  <c r="N1502" i="1"/>
  <c r="M1502" i="1"/>
  <c r="L1502" i="1"/>
  <c r="K1502" i="1"/>
  <c r="K1498" i="1" s="1"/>
  <c r="J1502" i="1"/>
  <c r="I1502" i="1"/>
  <c r="H1502" i="1"/>
  <c r="G1502" i="1"/>
  <c r="G1501" i="1"/>
  <c r="G1499" i="1" s="1"/>
  <c r="G1500" i="1"/>
  <c r="S1499" i="1"/>
  <c r="R1499" i="1"/>
  <c r="Q1499" i="1"/>
  <c r="P1499" i="1"/>
  <c r="O1499" i="1"/>
  <c r="N1499" i="1"/>
  <c r="N1498" i="1" s="1"/>
  <c r="N1497" i="1" s="1"/>
  <c r="N1496" i="1" s="1"/>
  <c r="N1495" i="1" s="1"/>
  <c r="M1499" i="1"/>
  <c r="L1499" i="1"/>
  <c r="K1499" i="1"/>
  <c r="J1499" i="1"/>
  <c r="I1499" i="1"/>
  <c r="H1499" i="1"/>
  <c r="R1498" i="1"/>
  <c r="J1498" i="1"/>
  <c r="G1494" i="1"/>
  <c r="G1493" i="1"/>
  <c r="S1492" i="1"/>
  <c r="R1492" i="1"/>
  <c r="Q1492" i="1"/>
  <c r="P1492" i="1"/>
  <c r="P1491" i="1" s="1"/>
  <c r="P1490" i="1" s="1"/>
  <c r="O1492" i="1"/>
  <c r="N1492" i="1"/>
  <c r="M1492" i="1"/>
  <c r="L1492" i="1"/>
  <c r="L1491" i="1" s="1"/>
  <c r="L1490" i="1" s="1"/>
  <c r="K1492" i="1"/>
  <c r="J1492" i="1"/>
  <c r="I1492" i="1"/>
  <c r="I1491" i="1" s="1"/>
  <c r="I1490" i="1" s="1"/>
  <c r="I1489" i="1" s="1"/>
  <c r="H1492" i="1"/>
  <c r="H1491" i="1" s="1"/>
  <c r="H1490" i="1" s="1"/>
  <c r="S1491" i="1"/>
  <c r="R1491" i="1"/>
  <c r="R1490" i="1" s="1"/>
  <c r="R1489" i="1" s="1"/>
  <c r="R1470" i="1" s="1"/>
  <c r="Q1491" i="1"/>
  <c r="Q1490" i="1" s="1"/>
  <c r="Q1489" i="1" s="1"/>
  <c r="O1491" i="1"/>
  <c r="N1491" i="1"/>
  <c r="M1491" i="1"/>
  <c r="M1490" i="1" s="1"/>
  <c r="M1489" i="1" s="1"/>
  <c r="K1491" i="1"/>
  <c r="J1491" i="1"/>
  <c r="S1490" i="1"/>
  <c r="S1489" i="1" s="1"/>
  <c r="O1490" i="1"/>
  <c r="N1490" i="1"/>
  <c r="N1489" i="1" s="1"/>
  <c r="K1490" i="1"/>
  <c r="K1489" i="1" s="1"/>
  <c r="K1470" i="1" s="1"/>
  <c r="J1490" i="1"/>
  <c r="J1489" i="1" s="1"/>
  <c r="P1489" i="1"/>
  <c r="O1489" i="1"/>
  <c r="L1489" i="1"/>
  <c r="H1489" i="1"/>
  <c r="G1488" i="1"/>
  <c r="G1487" i="1"/>
  <c r="G1486" i="1"/>
  <c r="G1485" i="1" s="1"/>
  <c r="S1485" i="1"/>
  <c r="R1485" i="1"/>
  <c r="Q1485" i="1"/>
  <c r="P1485" i="1"/>
  <c r="O1485" i="1"/>
  <c r="N1485" i="1"/>
  <c r="M1485" i="1"/>
  <c r="L1485" i="1"/>
  <c r="K1485" i="1"/>
  <c r="J1485" i="1"/>
  <c r="I1485" i="1"/>
  <c r="H1485" i="1"/>
  <c r="G1484" i="1"/>
  <c r="G1483" i="1"/>
  <c r="G1482" i="1"/>
  <c r="G1481" i="1" s="1"/>
  <c r="S1481" i="1"/>
  <c r="S1480" i="1" s="1"/>
  <c r="S1479" i="1" s="1"/>
  <c r="R1481" i="1"/>
  <c r="Q1481" i="1"/>
  <c r="P1481" i="1"/>
  <c r="O1481" i="1"/>
  <c r="O1480" i="1" s="1"/>
  <c r="O1479" i="1" s="1"/>
  <c r="N1481" i="1"/>
  <c r="M1481" i="1"/>
  <c r="L1481" i="1"/>
  <c r="L1480" i="1" s="1"/>
  <c r="L1479" i="1" s="1"/>
  <c r="K1481" i="1"/>
  <c r="K1480" i="1" s="1"/>
  <c r="K1479" i="1" s="1"/>
  <c r="J1481" i="1"/>
  <c r="I1481" i="1"/>
  <c r="H1481" i="1"/>
  <c r="H1480" i="1" s="1"/>
  <c r="H1479" i="1" s="1"/>
  <c r="R1480" i="1"/>
  <c r="Q1480" i="1"/>
  <c r="P1480" i="1"/>
  <c r="P1479" i="1" s="1"/>
  <c r="N1480" i="1"/>
  <c r="M1480" i="1"/>
  <c r="J1480" i="1"/>
  <c r="I1480" i="1"/>
  <c r="R1479" i="1"/>
  <c r="Q1479" i="1"/>
  <c r="N1479" i="1"/>
  <c r="M1479" i="1"/>
  <c r="J1479" i="1"/>
  <c r="I1479" i="1"/>
  <c r="G1478" i="1"/>
  <c r="G1477" i="1"/>
  <c r="G1476" i="1"/>
  <c r="G1475" i="1"/>
  <c r="S1474" i="1"/>
  <c r="S1473" i="1" s="1"/>
  <c r="S1472" i="1" s="1"/>
  <c r="S1471" i="1" s="1"/>
  <c r="S1470" i="1" s="1"/>
  <c r="R1474" i="1"/>
  <c r="R1473" i="1" s="1"/>
  <c r="R1472" i="1" s="1"/>
  <c r="Q1474" i="1"/>
  <c r="P1474" i="1"/>
  <c r="O1474" i="1"/>
  <c r="N1474" i="1"/>
  <c r="N1473" i="1" s="1"/>
  <c r="N1472" i="1" s="1"/>
  <c r="M1474" i="1"/>
  <c r="L1474" i="1"/>
  <c r="K1474" i="1"/>
  <c r="J1474" i="1"/>
  <c r="J1473" i="1" s="1"/>
  <c r="J1472" i="1" s="1"/>
  <c r="I1474" i="1"/>
  <c r="H1474" i="1"/>
  <c r="G1474" i="1"/>
  <c r="G1473" i="1" s="1"/>
  <c r="G1472" i="1" s="1"/>
  <c r="Q1473" i="1"/>
  <c r="P1473" i="1"/>
  <c r="P1472" i="1" s="1"/>
  <c r="P1471" i="1" s="1"/>
  <c r="P1470" i="1" s="1"/>
  <c r="O1473" i="1"/>
  <c r="O1472" i="1" s="1"/>
  <c r="O1471" i="1" s="1"/>
  <c r="O1470" i="1" s="1"/>
  <c r="M1473" i="1"/>
  <c r="L1473" i="1"/>
  <c r="K1473" i="1"/>
  <c r="K1472" i="1" s="1"/>
  <c r="K1471" i="1" s="1"/>
  <c r="I1473" i="1"/>
  <c r="H1473" i="1"/>
  <c r="Q1472" i="1"/>
  <c r="Q1471" i="1" s="1"/>
  <c r="Q1470" i="1" s="1"/>
  <c r="M1472" i="1"/>
  <c r="L1472" i="1"/>
  <c r="I1472" i="1"/>
  <c r="I1471" i="1" s="1"/>
  <c r="I1470" i="1" s="1"/>
  <c r="H1472" i="1"/>
  <c r="R1471" i="1"/>
  <c r="N1471" i="1"/>
  <c r="N1470" i="1" s="1"/>
  <c r="M1471" i="1"/>
  <c r="J1471" i="1"/>
  <c r="J1470" i="1"/>
  <c r="G1469" i="1"/>
  <c r="G1468" i="1" s="1"/>
  <c r="S1468" i="1"/>
  <c r="R1468" i="1"/>
  <c r="Q1468" i="1"/>
  <c r="P1468" i="1"/>
  <c r="O1468" i="1"/>
  <c r="N1468" i="1"/>
  <c r="M1468" i="1"/>
  <c r="L1468" i="1"/>
  <c r="K1468" i="1"/>
  <c r="J1468" i="1"/>
  <c r="I1468" i="1"/>
  <c r="H1468" i="1"/>
  <c r="G1467" i="1"/>
  <c r="S1466" i="1"/>
  <c r="R1466" i="1"/>
  <c r="Q1466" i="1"/>
  <c r="P1466" i="1"/>
  <c r="O1466" i="1"/>
  <c r="N1466" i="1"/>
  <c r="M1466" i="1"/>
  <c r="L1466" i="1"/>
  <c r="K1466" i="1"/>
  <c r="J1466" i="1"/>
  <c r="I1466" i="1"/>
  <c r="H1466" i="1"/>
  <c r="G1466" i="1"/>
  <c r="G1465" i="1"/>
  <c r="G1464" i="1" s="1"/>
  <c r="S1464" i="1"/>
  <c r="R1464" i="1"/>
  <c r="Q1464" i="1"/>
  <c r="P1464" i="1"/>
  <c r="O1464" i="1"/>
  <c r="N1464" i="1"/>
  <c r="M1464" i="1"/>
  <c r="L1464" i="1"/>
  <c r="K1464" i="1"/>
  <c r="J1464" i="1"/>
  <c r="I1464" i="1"/>
  <c r="H1464" i="1"/>
  <c r="G1463" i="1"/>
  <c r="S1462" i="1"/>
  <c r="S1455" i="1" s="1"/>
  <c r="R1462" i="1"/>
  <c r="R1455" i="1" s="1"/>
  <c r="Q1462" i="1"/>
  <c r="P1462" i="1"/>
  <c r="O1462" i="1"/>
  <c r="O1455" i="1" s="1"/>
  <c r="N1462" i="1"/>
  <c r="M1462" i="1"/>
  <c r="L1462" i="1"/>
  <c r="K1462" i="1"/>
  <c r="K1455" i="1" s="1"/>
  <c r="J1462" i="1"/>
  <c r="J1455" i="1" s="1"/>
  <c r="I1462" i="1"/>
  <c r="H1462" i="1"/>
  <c r="G1462" i="1"/>
  <c r="G1461" i="1"/>
  <c r="G1460" i="1"/>
  <c r="G1459" i="1"/>
  <c r="G1458" i="1"/>
  <c r="G1457" i="1"/>
  <c r="S1456" i="1"/>
  <c r="R1456" i="1"/>
  <c r="Q1456" i="1"/>
  <c r="Q1455" i="1" s="1"/>
  <c r="P1456" i="1"/>
  <c r="P1455" i="1" s="1"/>
  <c r="O1456" i="1"/>
  <c r="N1456" i="1"/>
  <c r="M1456" i="1"/>
  <c r="M1455" i="1" s="1"/>
  <c r="L1456" i="1"/>
  <c r="L1455" i="1" s="1"/>
  <c r="K1456" i="1"/>
  <c r="J1456" i="1"/>
  <c r="I1456" i="1"/>
  <c r="I1455" i="1" s="1"/>
  <c r="H1456" i="1"/>
  <c r="H1455" i="1" s="1"/>
  <c r="N1455" i="1"/>
  <c r="G1454" i="1"/>
  <c r="G1453" i="1" s="1"/>
  <c r="S1453" i="1"/>
  <c r="R1453" i="1"/>
  <c r="Q1453" i="1"/>
  <c r="P1453" i="1"/>
  <c r="O1453" i="1"/>
  <c r="N1453" i="1"/>
  <c r="M1453" i="1"/>
  <c r="L1453" i="1"/>
  <c r="K1453" i="1"/>
  <c r="J1453" i="1"/>
  <c r="I1453" i="1"/>
  <c r="H1453" i="1"/>
  <c r="G1452" i="1"/>
  <c r="S1451" i="1"/>
  <c r="R1451" i="1"/>
  <c r="Q1451" i="1"/>
  <c r="P1451" i="1"/>
  <c r="O1451" i="1"/>
  <c r="N1451" i="1"/>
  <c r="M1451" i="1"/>
  <c r="L1451" i="1"/>
  <c r="K1451" i="1"/>
  <c r="J1451" i="1"/>
  <c r="I1451" i="1"/>
  <c r="H1451" i="1"/>
  <c r="G1451" i="1"/>
  <c r="G1450" i="1"/>
  <c r="G1449" i="1" s="1"/>
  <c r="S1449" i="1"/>
  <c r="R1449" i="1"/>
  <c r="Q1449" i="1"/>
  <c r="P1449" i="1"/>
  <c r="O1449" i="1"/>
  <c r="N1449" i="1"/>
  <c r="M1449" i="1"/>
  <c r="L1449" i="1"/>
  <c r="K1449" i="1"/>
  <c r="J1449" i="1"/>
  <c r="I1449" i="1"/>
  <c r="H1449" i="1"/>
  <c r="G1448" i="1"/>
  <c r="S1447" i="1"/>
  <c r="R1447" i="1"/>
  <c r="R1440" i="1" s="1"/>
  <c r="Q1447" i="1"/>
  <c r="Q1440" i="1" s="1"/>
  <c r="P1447" i="1"/>
  <c r="O1447" i="1"/>
  <c r="N1447" i="1"/>
  <c r="N1440" i="1" s="1"/>
  <c r="M1447" i="1"/>
  <c r="L1447" i="1"/>
  <c r="K1447" i="1"/>
  <c r="J1447" i="1"/>
  <c r="J1440" i="1" s="1"/>
  <c r="I1447" i="1"/>
  <c r="I1440" i="1" s="1"/>
  <c r="H1447" i="1"/>
  <c r="G1447" i="1"/>
  <c r="G1446" i="1"/>
  <c r="G1445" i="1"/>
  <c r="G1444" i="1"/>
  <c r="G1443" i="1"/>
  <c r="G1442" i="1"/>
  <c r="G1441" i="1" s="1"/>
  <c r="G1440" i="1" s="1"/>
  <c r="S1441" i="1"/>
  <c r="S1440" i="1" s="1"/>
  <c r="R1441" i="1"/>
  <c r="Q1441" i="1"/>
  <c r="P1441" i="1"/>
  <c r="P1440" i="1" s="1"/>
  <c r="O1441" i="1"/>
  <c r="O1440" i="1" s="1"/>
  <c r="N1441" i="1"/>
  <c r="M1441" i="1"/>
  <c r="L1441" i="1"/>
  <c r="L1440" i="1" s="1"/>
  <c r="K1441" i="1"/>
  <c r="K1440" i="1" s="1"/>
  <c r="J1441" i="1"/>
  <c r="I1441" i="1"/>
  <c r="H1441" i="1"/>
  <c r="H1440" i="1" s="1"/>
  <c r="M1440" i="1"/>
  <c r="G1439" i="1"/>
  <c r="S1438" i="1"/>
  <c r="R1438" i="1"/>
  <c r="Q1438" i="1"/>
  <c r="P1438" i="1"/>
  <c r="O1438" i="1"/>
  <c r="N1438" i="1"/>
  <c r="M1438" i="1"/>
  <c r="L1438" i="1"/>
  <c r="K1438" i="1"/>
  <c r="J1438" i="1"/>
  <c r="I1438" i="1"/>
  <c r="H1438" i="1"/>
  <c r="G1438" i="1"/>
  <c r="G1437" i="1"/>
  <c r="G1436" i="1"/>
  <c r="G1435" i="1"/>
  <c r="S1434" i="1"/>
  <c r="S1433" i="1" s="1"/>
  <c r="R1434" i="1"/>
  <c r="R1433" i="1" s="1"/>
  <c r="Q1434" i="1"/>
  <c r="P1434" i="1"/>
  <c r="O1434" i="1"/>
  <c r="N1434" i="1"/>
  <c r="N1433" i="1" s="1"/>
  <c r="M1434" i="1"/>
  <c r="L1434" i="1"/>
  <c r="K1434" i="1"/>
  <c r="J1434" i="1"/>
  <c r="J1433" i="1" s="1"/>
  <c r="I1434" i="1"/>
  <c r="H1434" i="1"/>
  <c r="G1434" i="1"/>
  <c r="G1433" i="1" s="1"/>
  <c r="Q1433" i="1"/>
  <c r="P1433" i="1"/>
  <c r="O1433" i="1"/>
  <c r="M1433" i="1"/>
  <c r="L1433" i="1"/>
  <c r="K1433" i="1"/>
  <c r="I1433" i="1"/>
  <c r="H1433" i="1"/>
  <c r="G1432" i="1"/>
  <c r="S1431" i="1"/>
  <c r="R1431" i="1"/>
  <c r="Q1431" i="1"/>
  <c r="P1431" i="1"/>
  <c r="O1431" i="1"/>
  <c r="N1431" i="1"/>
  <c r="M1431" i="1"/>
  <c r="L1431" i="1"/>
  <c r="K1431" i="1"/>
  <c r="J1431" i="1"/>
  <c r="I1431" i="1"/>
  <c r="H1431" i="1"/>
  <c r="G1431" i="1"/>
  <c r="G1430" i="1"/>
  <c r="G1429" i="1" s="1"/>
  <c r="S1429" i="1"/>
  <c r="S1423" i="1" s="1"/>
  <c r="R1429" i="1"/>
  <c r="Q1429" i="1"/>
  <c r="P1429" i="1"/>
  <c r="O1429" i="1"/>
  <c r="O1423" i="1" s="1"/>
  <c r="N1429" i="1"/>
  <c r="M1429" i="1"/>
  <c r="L1429" i="1"/>
  <c r="K1429" i="1"/>
  <c r="K1423" i="1" s="1"/>
  <c r="J1429" i="1"/>
  <c r="I1429" i="1"/>
  <c r="H1429" i="1"/>
  <c r="G1428" i="1"/>
  <c r="G1427" i="1"/>
  <c r="G1426" i="1"/>
  <c r="G1425" i="1"/>
  <c r="S1424" i="1"/>
  <c r="R1424" i="1"/>
  <c r="Q1424" i="1"/>
  <c r="P1424" i="1"/>
  <c r="O1424" i="1"/>
  <c r="N1424" i="1"/>
  <c r="M1424" i="1"/>
  <c r="M1423" i="1" s="1"/>
  <c r="L1424" i="1"/>
  <c r="K1424" i="1"/>
  <c r="J1424" i="1"/>
  <c r="I1424" i="1"/>
  <c r="H1424" i="1"/>
  <c r="R1423" i="1"/>
  <c r="Q1423" i="1"/>
  <c r="N1423" i="1"/>
  <c r="J1423" i="1"/>
  <c r="I1423" i="1"/>
  <c r="G1422" i="1"/>
  <c r="G1421" i="1" s="1"/>
  <c r="S1421" i="1"/>
  <c r="R1421" i="1"/>
  <c r="Q1421" i="1"/>
  <c r="P1421" i="1"/>
  <c r="O1421" i="1"/>
  <c r="N1421" i="1"/>
  <c r="M1421" i="1"/>
  <c r="L1421" i="1"/>
  <c r="K1421" i="1"/>
  <c r="J1421" i="1"/>
  <c r="I1421" i="1"/>
  <c r="H1421" i="1"/>
  <c r="G1420" i="1"/>
  <c r="S1419" i="1"/>
  <c r="R1419" i="1"/>
  <c r="Q1419" i="1"/>
  <c r="P1419" i="1"/>
  <c r="O1419" i="1"/>
  <c r="N1419" i="1"/>
  <c r="M1419" i="1"/>
  <c r="L1419" i="1"/>
  <c r="K1419" i="1"/>
  <c r="J1419" i="1"/>
  <c r="I1419" i="1"/>
  <c r="H1419" i="1"/>
  <c r="G1419" i="1"/>
  <c r="G1418" i="1"/>
  <c r="G1417" i="1" s="1"/>
  <c r="S1417" i="1"/>
  <c r="S1411" i="1" s="1"/>
  <c r="R1417" i="1"/>
  <c r="Q1417" i="1"/>
  <c r="P1417" i="1"/>
  <c r="O1417" i="1"/>
  <c r="O1411" i="1" s="1"/>
  <c r="N1417" i="1"/>
  <c r="M1417" i="1"/>
  <c r="L1417" i="1"/>
  <c r="K1417" i="1"/>
  <c r="K1411" i="1" s="1"/>
  <c r="J1417" i="1"/>
  <c r="I1417" i="1"/>
  <c r="H1417" i="1"/>
  <c r="G1416" i="1"/>
  <c r="G1415" i="1"/>
  <c r="G1414" i="1"/>
  <c r="G1413" i="1"/>
  <c r="S1412" i="1"/>
  <c r="R1412" i="1"/>
  <c r="Q1412" i="1"/>
  <c r="P1412" i="1"/>
  <c r="O1412" i="1"/>
  <c r="N1412" i="1"/>
  <c r="M1412" i="1"/>
  <c r="M1411" i="1" s="1"/>
  <c r="M1376" i="1" s="1"/>
  <c r="L1412" i="1"/>
  <c r="K1412" i="1"/>
  <c r="J1412" i="1"/>
  <c r="I1412" i="1"/>
  <c r="H1412" i="1"/>
  <c r="H1411" i="1" s="1"/>
  <c r="R1411" i="1"/>
  <c r="Q1411" i="1"/>
  <c r="N1411" i="1"/>
  <c r="J1411" i="1"/>
  <c r="I1411" i="1"/>
  <c r="G1410" i="1"/>
  <c r="G1409" i="1" s="1"/>
  <c r="S1409" i="1"/>
  <c r="R1409" i="1"/>
  <c r="Q1409" i="1"/>
  <c r="P1409" i="1"/>
  <c r="O1409" i="1"/>
  <c r="N1409" i="1"/>
  <c r="M1409" i="1"/>
  <c r="L1409" i="1"/>
  <c r="K1409" i="1"/>
  <c r="J1409" i="1"/>
  <c r="I1409" i="1"/>
  <c r="H1409" i="1"/>
  <c r="G1408" i="1"/>
  <c r="S1407" i="1"/>
  <c r="R1407" i="1"/>
  <c r="Q1407" i="1"/>
  <c r="P1407" i="1"/>
  <c r="O1407" i="1"/>
  <c r="N1407" i="1"/>
  <c r="M1407" i="1"/>
  <c r="L1407" i="1"/>
  <c r="K1407" i="1"/>
  <c r="J1407" i="1"/>
  <c r="I1407" i="1"/>
  <c r="H1407" i="1"/>
  <c r="G1407" i="1"/>
  <c r="G1406" i="1"/>
  <c r="S1405" i="1"/>
  <c r="S1399" i="1" s="1"/>
  <c r="R1405" i="1"/>
  <c r="Q1405" i="1"/>
  <c r="P1405" i="1"/>
  <c r="O1405" i="1"/>
  <c r="O1399" i="1" s="1"/>
  <c r="N1405" i="1"/>
  <c r="M1405" i="1"/>
  <c r="L1405" i="1"/>
  <c r="K1405" i="1"/>
  <c r="K1399" i="1" s="1"/>
  <c r="J1405" i="1"/>
  <c r="I1405" i="1"/>
  <c r="H1405" i="1"/>
  <c r="G1405" i="1"/>
  <c r="G1404" i="1"/>
  <c r="G1403" i="1"/>
  <c r="G1402" i="1"/>
  <c r="G1401" i="1"/>
  <c r="G1400" i="1" s="1"/>
  <c r="S1400" i="1"/>
  <c r="R1400" i="1"/>
  <c r="Q1400" i="1"/>
  <c r="P1400" i="1"/>
  <c r="P1399" i="1" s="1"/>
  <c r="O1400" i="1"/>
  <c r="N1400" i="1"/>
  <c r="M1400" i="1"/>
  <c r="L1400" i="1"/>
  <c r="L1399" i="1" s="1"/>
  <c r="K1400" i="1"/>
  <c r="J1400" i="1"/>
  <c r="I1400" i="1"/>
  <c r="H1400" i="1"/>
  <c r="H1399" i="1" s="1"/>
  <c r="R1399" i="1"/>
  <c r="Q1399" i="1"/>
  <c r="N1399" i="1"/>
  <c r="M1399" i="1"/>
  <c r="J1399" i="1"/>
  <c r="I1399" i="1"/>
  <c r="G1398" i="1"/>
  <c r="G1397" i="1"/>
  <c r="G1396" i="1" s="1"/>
  <c r="S1396" i="1"/>
  <c r="R1396" i="1"/>
  <c r="Q1396" i="1"/>
  <c r="Q1393" i="1" s="1"/>
  <c r="P1396" i="1"/>
  <c r="O1396" i="1"/>
  <c r="N1396" i="1"/>
  <c r="M1396" i="1"/>
  <c r="M1393" i="1" s="1"/>
  <c r="L1396" i="1"/>
  <c r="K1396" i="1"/>
  <c r="J1396" i="1"/>
  <c r="I1396" i="1"/>
  <c r="I1393" i="1" s="1"/>
  <c r="H1396" i="1"/>
  <c r="G1395" i="1"/>
  <c r="S1394" i="1"/>
  <c r="S1393" i="1" s="1"/>
  <c r="R1394" i="1"/>
  <c r="R1393" i="1" s="1"/>
  <c r="Q1394" i="1"/>
  <c r="P1394" i="1"/>
  <c r="O1394" i="1"/>
  <c r="N1394" i="1"/>
  <c r="N1393" i="1" s="1"/>
  <c r="M1394" i="1"/>
  <c r="L1394" i="1"/>
  <c r="K1394" i="1"/>
  <c r="K1393" i="1" s="1"/>
  <c r="J1394" i="1"/>
  <c r="J1393" i="1" s="1"/>
  <c r="I1394" i="1"/>
  <c r="H1394" i="1"/>
  <c r="G1394" i="1"/>
  <c r="P1393" i="1"/>
  <c r="O1393" i="1"/>
  <c r="L1393" i="1"/>
  <c r="H1393" i="1"/>
  <c r="G1393" i="1"/>
  <c r="G1392" i="1"/>
  <c r="S1391" i="1"/>
  <c r="R1391" i="1"/>
  <c r="Q1391" i="1"/>
  <c r="P1391" i="1"/>
  <c r="O1391" i="1"/>
  <c r="N1391" i="1"/>
  <c r="M1391" i="1"/>
  <c r="L1391" i="1"/>
  <c r="K1391" i="1"/>
  <c r="J1391" i="1"/>
  <c r="I1391" i="1"/>
  <c r="H1391" i="1"/>
  <c r="G1391" i="1"/>
  <c r="G1390" i="1"/>
  <c r="S1389" i="1"/>
  <c r="R1389" i="1"/>
  <c r="Q1389" i="1"/>
  <c r="P1389" i="1"/>
  <c r="O1389" i="1"/>
  <c r="N1389" i="1"/>
  <c r="M1389" i="1"/>
  <c r="L1389" i="1"/>
  <c r="K1389" i="1"/>
  <c r="J1389" i="1"/>
  <c r="I1389" i="1"/>
  <c r="H1389" i="1"/>
  <c r="G1389" i="1"/>
  <c r="G1388" i="1"/>
  <c r="S1387" i="1"/>
  <c r="R1387" i="1"/>
  <c r="Q1387" i="1"/>
  <c r="P1387" i="1"/>
  <c r="O1387" i="1"/>
  <c r="N1387" i="1"/>
  <c r="M1387" i="1"/>
  <c r="L1387" i="1"/>
  <c r="K1387" i="1"/>
  <c r="J1387" i="1"/>
  <c r="I1387" i="1"/>
  <c r="H1387" i="1"/>
  <c r="G1387" i="1"/>
  <c r="G1386" i="1"/>
  <c r="S1385" i="1"/>
  <c r="S1377" i="1" s="1"/>
  <c r="S1376" i="1" s="1"/>
  <c r="R1385" i="1"/>
  <c r="Q1385" i="1"/>
  <c r="P1385" i="1"/>
  <c r="O1385" i="1"/>
  <c r="O1377" i="1" s="1"/>
  <c r="O1376" i="1" s="1"/>
  <c r="N1385" i="1"/>
  <c r="M1385" i="1"/>
  <c r="L1385" i="1"/>
  <c r="L1377" i="1" s="1"/>
  <c r="K1385" i="1"/>
  <c r="K1377" i="1" s="1"/>
  <c r="K1376" i="1" s="1"/>
  <c r="J1385" i="1"/>
  <c r="I1385" i="1"/>
  <c r="H1385" i="1"/>
  <c r="G1385" i="1"/>
  <c r="G1384" i="1"/>
  <c r="G1383" i="1" s="1"/>
  <c r="S1383" i="1"/>
  <c r="R1383" i="1"/>
  <c r="Q1383" i="1"/>
  <c r="Q1377" i="1" s="1"/>
  <c r="Q1376" i="1" s="1"/>
  <c r="P1383" i="1"/>
  <c r="O1383" i="1"/>
  <c r="N1383" i="1"/>
  <c r="M1383" i="1"/>
  <c r="M1377" i="1" s="1"/>
  <c r="L1383" i="1"/>
  <c r="K1383" i="1"/>
  <c r="J1383" i="1"/>
  <c r="I1383" i="1"/>
  <c r="I1377" i="1" s="1"/>
  <c r="I1376" i="1" s="1"/>
  <c r="H1383" i="1"/>
  <c r="G1382" i="1"/>
  <c r="G1381" i="1"/>
  <c r="G1378" i="1" s="1"/>
  <c r="G1377" i="1" s="1"/>
  <c r="G1380" i="1"/>
  <c r="G1379" i="1"/>
  <c r="S1378" i="1"/>
  <c r="R1378" i="1"/>
  <c r="R1377" i="1" s="1"/>
  <c r="Q1378" i="1"/>
  <c r="P1378" i="1"/>
  <c r="O1378" i="1"/>
  <c r="N1378" i="1"/>
  <c r="N1377" i="1" s="1"/>
  <c r="M1378" i="1"/>
  <c r="L1378" i="1"/>
  <c r="K1378" i="1"/>
  <c r="J1378" i="1"/>
  <c r="J1377" i="1" s="1"/>
  <c r="I1378" i="1"/>
  <c r="H1378" i="1"/>
  <c r="P1377" i="1"/>
  <c r="H1377" i="1"/>
  <c r="G1375" i="1"/>
  <c r="S1374" i="1"/>
  <c r="R1374" i="1"/>
  <c r="Q1374" i="1"/>
  <c r="P1374" i="1"/>
  <c r="O1374" i="1"/>
  <c r="N1374" i="1"/>
  <c r="M1374" i="1"/>
  <c r="L1374" i="1"/>
  <c r="K1374" i="1"/>
  <c r="J1374" i="1"/>
  <c r="I1374" i="1"/>
  <c r="H1374" i="1"/>
  <c r="G1374" i="1"/>
  <c r="G1373" i="1"/>
  <c r="G1372" i="1" s="1"/>
  <c r="S1372" i="1"/>
  <c r="R1372" i="1"/>
  <c r="Q1372" i="1"/>
  <c r="Q1364" i="1" s="1"/>
  <c r="Q1363" i="1" s="1"/>
  <c r="P1372" i="1"/>
  <c r="O1372" i="1"/>
  <c r="N1372" i="1"/>
  <c r="M1372" i="1"/>
  <c r="L1372" i="1"/>
  <c r="K1372" i="1"/>
  <c r="J1372" i="1"/>
  <c r="I1372" i="1"/>
  <c r="I1364" i="1" s="1"/>
  <c r="I1363" i="1" s="1"/>
  <c r="H1372" i="1"/>
  <c r="G1371" i="1"/>
  <c r="S1370" i="1"/>
  <c r="R1370" i="1"/>
  <c r="R1364" i="1" s="1"/>
  <c r="Q1370" i="1"/>
  <c r="P1370" i="1"/>
  <c r="O1370" i="1"/>
  <c r="N1370" i="1"/>
  <c r="N1364" i="1" s="1"/>
  <c r="N1363" i="1" s="1"/>
  <c r="M1370" i="1"/>
  <c r="L1370" i="1"/>
  <c r="K1370" i="1"/>
  <c r="J1370" i="1"/>
  <c r="J1364" i="1" s="1"/>
  <c r="I1370" i="1"/>
  <c r="H1370" i="1"/>
  <c r="G1370" i="1"/>
  <c r="G1369" i="1"/>
  <c r="G1368" i="1"/>
  <c r="G1367" i="1"/>
  <c r="G1366" i="1"/>
  <c r="G1365" i="1" s="1"/>
  <c r="G1364" i="1" s="1"/>
  <c r="G1363" i="1" s="1"/>
  <c r="S1365" i="1"/>
  <c r="R1365" i="1"/>
  <c r="Q1365" i="1"/>
  <c r="P1365" i="1"/>
  <c r="P1364" i="1" s="1"/>
  <c r="P1363" i="1" s="1"/>
  <c r="O1365" i="1"/>
  <c r="N1365" i="1"/>
  <c r="M1365" i="1"/>
  <c r="L1365" i="1"/>
  <c r="L1364" i="1" s="1"/>
  <c r="L1363" i="1" s="1"/>
  <c r="K1365" i="1"/>
  <c r="J1365" i="1"/>
  <c r="I1365" i="1"/>
  <c r="H1365" i="1"/>
  <c r="H1364" i="1" s="1"/>
  <c r="H1363" i="1" s="1"/>
  <c r="M1364" i="1"/>
  <c r="M1363" i="1" s="1"/>
  <c r="R1363" i="1"/>
  <c r="J1363" i="1"/>
  <c r="G1362" i="1"/>
  <c r="S1361" i="1"/>
  <c r="R1361" i="1"/>
  <c r="Q1361" i="1"/>
  <c r="P1361" i="1"/>
  <c r="O1361" i="1"/>
  <c r="N1361" i="1"/>
  <c r="M1361" i="1"/>
  <c r="L1361" i="1"/>
  <c r="K1361" i="1"/>
  <c r="J1361" i="1"/>
  <c r="I1361" i="1"/>
  <c r="H1361" i="1"/>
  <c r="G1361" i="1"/>
  <c r="G1360" i="1"/>
  <c r="S1359" i="1"/>
  <c r="R1359" i="1"/>
  <c r="Q1359" i="1"/>
  <c r="P1359" i="1"/>
  <c r="O1359" i="1"/>
  <c r="N1359" i="1"/>
  <c r="M1359" i="1"/>
  <c r="L1359" i="1"/>
  <c r="K1359" i="1"/>
  <c r="J1359" i="1"/>
  <c r="I1359" i="1"/>
  <c r="H1359" i="1"/>
  <c r="G1359" i="1"/>
  <c r="G1358" i="1"/>
  <c r="S1357" i="1"/>
  <c r="R1357" i="1"/>
  <c r="Q1357" i="1"/>
  <c r="P1357" i="1"/>
  <c r="P1350" i="1" s="1"/>
  <c r="O1357" i="1"/>
  <c r="N1357" i="1"/>
  <c r="M1357" i="1"/>
  <c r="L1357" i="1"/>
  <c r="L1350" i="1" s="1"/>
  <c r="K1357" i="1"/>
  <c r="J1357" i="1"/>
  <c r="I1357" i="1"/>
  <c r="H1357" i="1"/>
  <c r="H1350" i="1" s="1"/>
  <c r="G1357" i="1"/>
  <c r="G1356" i="1"/>
  <c r="G1355" i="1"/>
  <c r="S1354" i="1"/>
  <c r="R1354" i="1"/>
  <c r="R1350" i="1" s="1"/>
  <c r="Q1354" i="1"/>
  <c r="P1354" i="1"/>
  <c r="O1354" i="1"/>
  <c r="N1354" i="1"/>
  <c r="M1354" i="1"/>
  <c r="L1354" i="1"/>
  <c r="K1354" i="1"/>
  <c r="J1354" i="1"/>
  <c r="I1354" i="1"/>
  <c r="H1354" i="1"/>
  <c r="G1354" i="1"/>
  <c r="G1353" i="1"/>
  <c r="G1351" i="1" s="1"/>
  <c r="G1352" i="1"/>
  <c r="S1351" i="1"/>
  <c r="R1351" i="1"/>
  <c r="Q1351" i="1"/>
  <c r="Q1350" i="1" s="1"/>
  <c r="P1351" i="1"/>
  <c r="O1351" i="1"/>
  <c r="N1351" i="1"/>
  <c r="M1351" i="1"/>
  <c r="M1350" i="1" s="1"/>
  <c r="L1351" i="1"/>
  <c r="K1351" i="1"/>
  <c r="J1351" i="1"/>
  <c r="I1351" i="1"/>
  <c r="I1350" i="1" s="1"/>
  <c r="H1351" i="1"/>
  <c r="S1350" i="1"/>
  <c r="O1350" i="1"/>
  <c r="N1350" i="1"/>
  <c r="K1350" i="1"/>
  <c r="J1350" i="1"/>
  <c r="G1350" i="1"/>
  <c r="G1349" i="1"/>
  <c r="G1348" i="1" s="1"/>
  <c r="S1348" i="1"/>
  <c r="R1348" i="1"/>
  <c r="Q1348" i="1"/>
  <c r="P1348" i="1"/>
  <c r="O1348" i="1"/>
  <c r="N1348" i="1"/>
  <c r="M1348" i="1"/>
  <c r="L1348" i="1"/>
  <c r="L1337" i="1" s="1"/>
  <c r="K1348" i="1"/>
  <c r="J1348" i="1"/>
  <c r="I1348" i="1"/>
  <c r="H1348" i="1"/>
  <c r="G1347" i="1"/>
  <c r="S1346" i="1"/>
  <c r="R1346" i="1"/>
  <c r="Q1346" i="1"/>
  <c r="P1346" i="1"/>
  <c r="O1346" i="1"/>
  <c r="N1346" i="1"/>
  <c r="M1346" i="1"/>
  <c r="L1346" i="1"/>
  <c r="K1346" i="1"/>
  <c r="J1346" i="1"/>
  <c r="I1346" i="1"/>
  <c r="H1346" i="1"/>
  <c r="G1346" i="1"/>
  <c r="G1345" i="1"/>
  <c r="G1344" i="1" s="1"/>
  <c r="S1344" i="1"/>
  <c r="R1344" i="1"/>
  <c r="Q1344" i="1"/>
  <c r="P1344" i="1"/>
  <c r="O1344" i="1"/>
  <c r="N1344" i="1"/>
  <c r="M1344" i="1"/>
  <c r="L1344" i="1"/>
  <c r="K1344" i="1"/>
  <c r="J1344" i="1"/>
  <c r="I1344" i="1"/>
  <c r="H1344" i="1"/>
  <c r="G1343" i="1"/>
  <c r="G1342" i="1"/>
  <c r="G1341" i="1" s="1"/>
  <c r="G1337" i="1" s="1"/>
  <c r="S1341" i="1"/>
  <c r="R1341" i="1"/>
  <c r="Q1341" i="1"/>
  <c r="P1341" i="1"/>
  <c r="P1337" i="1" s="1"/>
  <c r="O1341" i="1"/>
  <c r="N1341" i="1"/>
  <c r="M1341" i="1"/>
  <c r="L1341" i="1"/>
  <c r="K1341" i="1"/>
  <c r="J1341" i="1"/>
  <c r="I1341" i="1"/>
  <c r="H1341" i="1"/>
  <c r="H1337" i="1" s="1"/>
  <c r="G1340" i="1"/>
  <c r="G1339" i="1"/>
  <c r="S1338" i="1"/>
  <c r="S1337" i="1" s="1"/>
  <c r="R1338" i="1"/>
  <c r="R1337" i="1" s="1"/>
  <c r="Q1338" i="1"/>
  <c r="P1338" i="1"/>
  <c r="O1338" i="1"/>
  <c r="N1338" i="1"/>
  <c r="N1337" i="1" s="1"/>
  <c r="M1338" i="1"/>
  <c r="L1338" i="1"/>
  <c r="K1338" i="1"/>
  <c r="K1337" i="1" s="1"/>
  <c r="J1338" i="1"/>
  <c r="J1337" i="1" s="1"/>
  <c r="I1338" i="1"/>
  <c r="H1338" i="1"/>
  <c r="G1338" i="1"/>
  <c r="O1337" i="1"/>
  <c r="G1336" i="1"/>
  <c r="S1335" i="1"/>
  <c r="R1335" i="1"/>
  <c r="Q1335" i="1"/>
  <c r="P1335" i="1"/>
  <c r="O1335" i="1"/>
  <c r="N1335" i="1"/>
  <c r="M1335" i="1"/>
  <c r="L1335" i="1"/>
  <c r="K1335" i="1"/>
  <c r="J1335" i="1"/>
  <c r="I1335" i="1"/>
  <c r="H1335" i="1"/>
  <c r="G1335" i="1"/>
  <c r="G1334" i="1"/>
  <c r="S1333" i="1"/>
  <c r="R1333" i="1"/>
  <c r="Q1333" i="1"/>
  <c r="P1333" i="1"/>
  <c r="O1333" i="1"/>
  <c r="N1333" i="1"/>
  <c r="M1333" i="1"/>
  <c r="L1333" i="1"/>
  <c r="K1333" i="1"/>
  <c r="J1333" i="1"/>
  <c r="I1333" i="1"/>
  <c r="H1333" i="1"/>
  <c r="G1333" i="1"/>
  <c r="G1332" i="1"/>
  <c r="S1331" i="1"/>
  <c r="R1331" i="1"/>
  <c r="R1324" i="1" s="1"/>
  <c r="Q1331" i="1"/>
  <c r="P1331" i="1"/>
  <c r="O1331" i="1"/>
  <c r="N1331" i="1"/>
  <c r="N1324" i="1" s="1"/>
  <c r="M1331" i="1"/>
  <c r="L1331" i="1"/>
  <c r="K1331" i="1"/>
  <c r="J1331" i="1"/>
  <c r="J1324" i="1" s="1"/>
  <c r="I1331" i="1"/>
  <c r="H1331" i="1"/>
  <c r="G1331" i="1"/>
  <c r="G1330" i="1"/>
  <c r="G1329" i="1"/>
  <c r="G1328" i="1" s="1"/>
  <c r="S1328" i="1"/>
  <c r="R1328" i="1"/>
  <c r="Q1328" i="1"/>
  <c r="P1328" i="1"/>
  <c r="P1324" i="1" s="1"/>
  <c r="O1328" i="1"/>
  <c r="N1328" i="1"/>
  <c r="M1328" i="1"/>
  <c r="M1324" i="1" s="1"/>
  <c r="L1328" i="1"/>
  <c r="L1324" i="1" s="1"/>
  <c r="K1328" i="1"/>
  <c r="J1328" i="1"/>
  <c r="I1328" i="1"/>
  <c r="H1328" i="1"/>
  <c r="H1324" i="1" s="1"/>
  <c r="G1327" i="1"/>
  <c r="G1326" i="1"/>
  <c r="S1325" i="1"/>
  <c r="R1325" i="1"/>
  <c r="Q1325" i="1"/>
  <c r="P1325" i="1"/>
  <c r="O1325" i="1"/>
  <c r="N1325" i="1"/>
  <c r="M1325" i="1"/>
  <c r="L1325" i="1"/>
  <c r="K1325" i="1"/>
  <c r="J1325" i="1"/>
  <c r="I1325" i="1"/>
  <c r="H1325" i="1"/>
  <c r="G1325" i="1"/>
  <c r="Q1324" i="1"/>
  <c r="I1324" i="1"/>
  <c r="G1323" i="1"/>
  <c r="S1322" i="1"/>
  <c r="R1322" i="1"/>
  <c r="Q1322" i="1"/>
  <c r="P1322" i="1"/>
  <c r="O1322" i="1"/>
  <c r="N1322" i="1"/>
  <c r="M1322" i="1"/>
  <c r="L1322" i="1"/>
  <c r="K1322" i="1"/>
  <c r="J1322" i="1"/>
  <c r="I1322" i="1"/>
  <c r="H1322" i="1"/>
  <c r="G1322" i="1"/>
  <c r="G1321" i="1"/>
  <c r="G1320" i="1" s="1"/>
  <c r="S1320" i="1"/>
  <c r="R1320" i="1"/>
  <c r="Q1320" i="1"/>
  <c r="Q1313" i="1" s="1"/>
  <c r="P1320" i="1"/>
  <c r="O1320" i="1"/>
  <c r="N1320" i="1"/>
  <c r="M1320" i="1"/>
  <c r="M1313" i="1" s="1"/>
  <c r="L1320" i="1"/>
  <c r="L1313" i="1" s="1"/>
  <c r="K1320" i="1"/>
  <c r="J1320" i="1"/>
  <c r="I1320" i="1"/>
  <c r="I1313" i="1" s="1"/>
  <c r="H1320" i="1"/>
  <c r="G1319" i="1"/>
  <c r="G1318" i="1"/>
  <c r="S1317" i="1"/>
  <c r="R1317" i="1"/>
  <c r="Q1317" i="1"/>
  <c r="P1317" i="1"/>
  <c r="O1317" i="1"/>
  <c r="N1317" i="1"/>
  <c r="M1317" i="1"/>
  <c r="L1317" i="1"/>
  <c r="K1317" i="1"/>
  <c r="J1317" i="1"/>
  <c r="I1317" i="1"/>
  <c r="H1317" i="1"/>
  <c r="G1317" i="1"/>
  <c r="G1316" i="1"/>
  <c r="G1315" i="1"/>
  <c r="S1314" i="1"/>
  <c r="R1314" i="1"/>
  <c r="Q1314" i="1"/>
  <c r="P1314" i="1"/>
  <c r="O1314" i="1"/>
  <c r="O1313" i="1" s="1"/>
  <c r="N1314" i="1"/>
  <c r="M1314" i="1"/>
  <c r="L1314" i="1"/>
  <c r="K1314" i="1"/>
  <c r="J1314" i="1"/>
  <c r="I1314" i="1"/>
  <c r="H1314" i="1"/>
  <c r="G1314" i="1"/>
  <c r="G1313" i="1" s="1"/>
  <c r="S1313" i="1"/>
  <c r="P1313" i="1"/>
  <c r="K1313" i="1"/>
  <c r="H1313" i="1"/>
  <c r="G1312" i="1"/>
  <c r="S1311" i="1"/>
  <c r="R1311" i="1"/>
  <c r="R1303" i="1" s="1"/>
  <c r="Q1311" i="1"/>
  <c r="P1311" i="1"/>
  <c r="O1311" i="1"/>
  <c r="N1311" i="1"/>
  <c r="M1311" i="1"/>
  <c r="L1311" i="1"/>
  <c r="K1311" i="1"/>
  <c r="J1311" i="1"/>
  <c r="J1303" i="1" s="1"/>
  <c r="I1311" i="1"/>
  <c r="H1311" i="1"/>
  <c r="G1311" i="1"/>
  <c r="G1310" i="1"/>
  <c r="G1309" i="1" s="1"/>
  <c r="S1309" i="1"/>
  <c r="S1303" i="1" s="1"/>
  <c r="R1309" i="1"/>
  <c r="Q1309" i="1"/>
  <c r="P1309" i="1"/>
  <c r="O1309" i="1"/>
  <c r="O1303" i="1" s="1"/>
  <c r="N1309" i="1"/>
  <c r="M1309" i="1"/>
  <c r="L1309" i="1"/>
  <c r="K1309" i="1"/>
  <c r="K1303" i="1" s="1"/>
  <c r="J1309" i="1"/>
  <c r="I1309" i="1"/>
  <c r="H1309" i="1"/>
  <c r="G1308" i="1"/>
  <c r="G1307" i="1"/>
  <c r="G1306" i="1"/>
  <c r="G1305" i="1"/>
  <c r="S1304" i="1"/>
  <c r="R1304" i="1"/>
  <c r="Q1304" i="1"/>
  <c r="Q1303" i="1" s="1"/>
  <c r="P1304" i="1"/>
  <c r="O1304" i="1"/>
  <c r="N1304" i="1"/>
  <c r="M1304" i="1"/>
  <c r="M1303" i="1" s="1"/>
  <c r="L1304" i="1"/>
  <c r="K1304" i="1"/>
  <c r="J1304" i="1"/>
  <c r="I1304" i="1"/>
  <c r="I1303" i="1" s="1"/>
  <c r="H1304" i="1"/>
  <c r="N1303" i="1"/>
  <c r="G1302" i="1"/>
  <c r="G1301" i="1" s="1"/>
  <c r="S1301" i="1"/>
  <c r="R1301" i="1"/>
  <c r="Q1301" i="1"/>
  <c r="P1301" i="1"/>
  <c r="O1301" i="1"/>
  <c r="N1301" i="1"/>
  <c r="M1301" i="1"/>
  <c r="L1301" i="1"/>
  <c r="K1301" i="1"/>
  <c r="J1301" i="1"/>
  <c r="I1301" i="1"/>
  <c r="H1301" i="1"/>
  <c r="G1300" i="1"/>
  <c r="S1299" i="1"/>
  <c r="R1299" i="1"/>
  <c r="Q1299" i="1"/>
  <c r="Q1289" i="1" s="1"/>
  <c r="P1299" i="1"/>
  <c r="O1299" i="1"/>
  <c r="N1299" i="1"/>
  <c r="M1299" i="1"/>
  <c r="M1289" i="1" s="1"/>
  <c r="L1299" i="1"/>
  <c r="K1299" i="1"/>
  <c r="J1299" i="1"/>
  <c r="I1299" i="1"/>
  <c r="I1289" i="1" s="1"/>
  <c r="H1299" i="1"/>
  <c r="G1299" i="1"/>
  <c r="G1298" i="1"/>
  <c r="G1297" i="1" s="1"/>
  <c r="S1297" i="1"/>
  <c r="R1297" i="1"/>
  <c r="Q1297" i="1"/>
  <c r="P1297" i="1"/>
  <c r="P1289" i="1" s="1"/>
  <c r="O1297" i="1"/>
  <c r="N1297" i="1"/>
  <c r="M1297" i="1"/>
  <c r="L1297" i="1"/>
  <c r="K1297" i="1"/>
  <c r="J1297" i="1"/>
  <c r="I1297" i="1"/>
  <c r="H1297" i="1"/>
  <c r="H1289" i="1" s="1"/>
  <c r="G1296" i="1"/>
  <c r="G1295" i="1"/>
  <c r="S1294" i="1"/>
  <c r="R1294" i="1"/>
  <c r="Q1294" i="1"/>
  <c r="P1294" i="1"/>
  <c r="O1294" i="1"/>
  <c r="N1294" i="1"/>
  <c r="M1294" i="1"/>
  <c r="L1294" i="1"/>
  <c r="K1294" i="1"/>
  <c r="J1294" i="1"/>
  <c r="I1294" i="1"/>
  <c r="H1294" i="1"/>
  <c r="G1294" i="1"/>
  <c r="G1293" i="1"/>
  <c r="G1292" i="1"/>
  <c r="G1291" i="1"/>
  <c r="S1290" i="1"/>
  <c r="S1289" i="1" s="1"/>
  <c r="R1290" i="1"/>
  <c r="Q1290" i="1"/>
  <c r="P1290" i="1"/>
  <c r="O1290" i="1"/>
  <c r="O1289" i="1" s="1"/>
  <c r="N1290" i="1"/>
  <c r="M1290" i="1"/>
  <c r="L1290" i="1"/>
  <c r="K1290" i="1"/>
  <c r="K1289" i="1" s="1"/>
  <c r="J1290" i="1"/>
  <c r="I1290" i="1"/>
  <c r="H1290" i="1"/>
  <c r="G1290" i="1"/>
  <c r="L1289" i="1"/>
  <c r="G1286" i="1"/>
  <c r="G1285" i="1"/>
  <c r="G1284" i="1"/>
  <c r="S1283" i="1"/>
  <c r="R1283" i="1"/>
  <c r="Q1283" i="1"/>
  <c r="Q1277" i="1" s="1"/>
  <c r="P1283" i="1"/>
  <c r="O1283" i="1"/>
  <c r="N1283" i="1"/>
  <c r="M1283" i="1"/>
  <c r="M1277" i="1" s="1"/>
  <c r="L1283" i="1"/>
  <c r="K1283" i="1"/>
  <c r="J1283" i="1"/>
  <c r="I1283" i="1"/>
  <c r="I1277" i="1" s="1"/>
  <c r="H1283" i="1"/>
  <c r="G1282" i="1"/>
  <c r="G1281" i="1"/>
  <c r="G1278" i="1" s="1"/>
  <c r="G1280" i="1"/>
  <c r="G1279" i="1"/>
  <c r="S1278" i="1"/>
  <c r="R1278" i="1"/>
  <c r="R1277" i="1" s="1"/>
  <c r="Q1278" i="1"/>
  <c r="P1278" i="1"/>
  <c r="O1278" i="1"/>
  <c r="O1277" i="1" s="1"/>
  <c r="N1278" i="1"/>
  <c r="N1277" i="1" s="1"/>
  <c r="M1278" i="1"/>
  <c r="L1278" i="1"/>
  <c r="K1278" i="1"/>
  <c r="J1278" i="1"/>
  <c r="J1277" i="1" s="1"/>
  <c r="I1278" i="1"/>
  <c r="H1278" i="1"/>
  <c r="S1277" i="1"/>
  <c r="P1277" i="1"/>
  <c r="L1277" i="1"/>
  <c r="K1277" i="1"/>
  <c r="H1277" i="1"/>
  <c r="G1276" i="1"/>
  <c r="G1275" i="1"/>
  <c r="S1274" i="1"/>
  <c r="S1266" i="1" s="1"/>
  <c r="R1274" i="1"/>
  <c r="Q1274" i="1"/>
  <c r="P1274" i="1"/>
  <c r="O1274" i="1"/>
  <c r="N1274" i="1"/>
  <c r="M1274" i="1"/>
  <c r="L1274" i="1"/>
  <c r="K1274" i="1"/>
  <c r="K1266" i="1" s="1"/>
  <c r="J1274" i="1"/>
  <c r="I1274" i="1"/>
  <c r="H1274" i="1"/>
  <c r="G1274" i="1"/>
  <c r="G1273" i="1"/>
  <c r="G1272" i="1" s="1"/>
  <c r="S1272" i="1"/>
  <c r="R1272" i="1"/>
  <c r="Q1272" i="1"/>
  <c r="P1272" i="1"/>
  <c r="P1266" i="1" s="1"/>
  <c r="O1272" i="1"/>
  <c r="N1272" i="1"/>
  <c r="M1272" i="1"/>
  <c r="L1272" i="1"/>
  <c r="L1266" i="1" s="1"/>
  <c r="K1272" i="1"/>
  <c r="J1272" i="1"/>
  <c r="I1272" i="1"/>
  <c r="H1272" i="1"/>
  <c r="H1266" i="1" s="1"/>
  <c r="G1271" i="1"/>
  <c r="G1270" i="1"/>
  <c r="G1269" i="1"/>
  <c r="G1268" i="1"/>
  <c r="S1267" i="1"/>
  <c r="R1267" i="1"/>
  <c r="Q1267" i="1"/>
  <c r="Q1266" i="1" s="1"/>
  <c r="P1267" i="1"/>
  <c r="O1267" i="1"/>
  <c r="N1267" i="1"/>
  <c r="N1266" i="1" s="1"/>
  <c r="M1267" i="1"/>
  <c r="M1266" i="1" s="1"/>
  <c r="L1267" i="1"/>
  <c r="K1267" i="1"/>
  <c r="J1267" i="1"/>
  <c r="I1267" i="1"/>
  <c r="I1266" i="1" s="1"/>
  <c r="H1267" i="1"/>
  <c r="R1266" i="1"/>
  <c r="O1266" i="1"/>
  <c r="J1266" i="1"/>
  <c r="G1265" i="1"/>
  <c r="G1264" i="1"/>
  <c r="G1263" i="1"/>
  <c r="G1262" i="1"/>
  <c r="G1261" i="1" s="1"/>
  <c r="G1260" i="1" s="1"/>
  <c r="S1261" i="1"/>
  <c r="S1260" i="1" s="1"/>
  <c r="R1261" i="1"/>
  <c r="Q1261" i="1"/>
  <c r="P1261" i="1"/>
  <c r="O1261" i="1"/>
  <c r="O1260" i="1" s="1"/>
  <c r="N1261" i="1"/>
  <c r="M1261" i="1"/>
  <c r="L1261" i="1"/>
  <c r="K1261" i="1"/>
  <c r="K1260" i="1" s="1"/>
  <c r="J1261" i="1"/>
  <c r="I1261" i="1"/>
  <c r="H1261" i="1"/>
  <c r="H1260" i="1" s="1"/>
  <c r="H1244" i="1" s="1"/>
  <c r="R1260" i="1"/>
  <c r="Q1260" i="1"/>
  <c r="Q1244" i="1" s="1"/>
  <c r="P1260" i="1"/>
  <c r="P1244" i="1" s="1"/>
  <c r="N1260" i="1"/>
  <c r="M1260" i="1"/>
  <c r="L1260" i="1"/>
  <c r="J1260" i="1"/>
  <c r="I1260" i="1"/>
  <c r="G1259" i="1"/>
  <c r="S1258" i="1"/>
  <c r="R1258" i="1"/>
  <c r="Q1258" i="1"/>
  <c r="P1258" i="1"/>
  <c r="O1258" i="1"/>
  <c r="N1258" i="1"/>
  <c r="M1258" i="1"/>
  <c r="L1258" i="1"/>
  <c r="K1258" i="1"/>
  <c r="J1258" i="1"/>
  <c r="I1258" i="1"/>
  <c r="H1258" i="1"/>
  <c r="G1258" i="1"/>
  <c r="G1257" i="1"/>
  <c r="G1256" i="1" s="1"/>
  <c r="S1256" i="1"/>
  <c r="R1256" i="1"/>
  <c r="Q1256" i="1"/>
  <c r="Q1253" i="1" s="1"/>
  <c r="P1256" i="1"/>
  <c r="O1256" i="1"/>
  <c r="N1256" i="1"/>
  <c r="M1256" i="1"/>
  <c r="M1253" i="1" s="1"/>
  <c r="M1244" i="1" s="1"/>
  <c r="L1256" i="1"/>
  <c r="K1256" i="1"/>
  <c r="J1256" i="1"/>
  <c r="I1256" i="1"/>
  <c r="I1253" i="1" s="1"/>
  <c r="H1256" i="1"/>
  <c r="G1255" i="1"/>
  <c r="S1254" i="1"/>
  <c r="S1253" i="1" s="1"/>
  <c r="R1254" i="1"/>
  <c r="R1253" i="1" s="1"/>
  <c r="Q1254" i="1"/>
  <c r="P1254" i="1"/>
  <c r="O1254" i="1"/>
  <c r="O1253" i="1" s="1"/>
  <c r="N1254" i="1"/>
  <c r="N1253" i="1" s="1"/>
  <c r="M1254" i="1"/>
  <c r="L1254" i="1"/>
  <c r="K1254" i="1"/>
  <c r="K1253" i="1" s="1"/>
  <c r="J1254" i="1"/>
  <c r="J1253" i="1" s="1"/>
  <c r="I1254" i="1"/>
  <c r="H1254" i="1"/>
  <c r="G1254" i="1"/>
  <c r="G1253" i="1" s="1"/>
  <c r="P1253" i="1"/>
  <c r="L1253" i="1"/>
  <c r="H1253" i="1"/>
  <c r="G1252" i="1"/>
  <c r="S1251" i="1"/>
  <c r="R1251" i="1"/>
  <c r="Q1251" i="1"/>
  <c r="P1251" i="1"/>
  <c r="O1251" i="1"/>
  <c r="N1251" i="1"/>
  <c r="M1251" i="1"/>
  <c r="L1251" i="1"/>
  <c r="K1251" i="1"/>
  <c r="J1251" i="1"/>
  <c r="I1251" i="1"/>
  <c r="H1251" i="1"/>
  <c r="G1251" i="1"/>
  <c r="G1250" i="1"/>
  <c r="G1249" i="1"/>
  <c r="G1248" i="1" s="1"/>
  <c r="S1248" i="1"/>
  <c r="R1248" i="1"/>
  <c r="Q1248" i="1"/>
  <c r="Q1245" i="1" s="1"/>
  <c r="P1248" i="1"/>
  <c r="O1248" i="1"/>
  <c r="N1248" i="1"/>
  <c r="M1248" i="1"/>
  <c r="M1245" i="1" s="1"/>
  <c r="L1248" i="1"/>
  <c r="K1248" i="1"/>
  <c r="J1248" i="1"/>
  <c r="I1248" i="1"/>
  <c r="I1245" i="1" s="1"/>
  <c r="H1248" i="1"/>
  <c r="G1247" i="1"/>
  <c r="S1246" i="1"/>
  <c r="S1245" i="1" s="1"/>
  <c r="R1246" i="1"/>
  <c r="R1245" i="1" s="1"/>
  <c r="Q1246" i="1"/>
  <c r="P1246" i="1"/>
  <c r="O1246" i="1"/>
  <c r="N1246" i="1"/>
  <c r="N1245" i="1" s="1"/>
  <c r="M1246" i="1"/>
  <c r="L1246" i="1"/>
  <c r="K1246" i="1"/>
  <c r="K1245" i="1" s="1"/>
  <c r="J1246" i="1"/>
  <c r="J1245" i="1" s="1"/>
  <c r="I1246" i="1"/>
  <c r="H1246" i="1"/>
  <c r="G1246" i="1"/>
  <c r="P1245" i="1"/>
  <c r="O1245" i="1"/>
  <c r="L1245" i="1"/>
  <c r="H1245" i="1"/>
  <c r="G1245" i="1"/>
  <c r="L1244" i="1"/>
  <c r="I1244" i="1"/>
  <c r="G1243" i="1"/>
  <c r="S1242" i="1"/>
  <c r="S1234" i="1" s="1"/>
  <c r="S1225" i="1" s="1"/>
  <c r="R1242" i="1"/>
  <c r="R1234" i="1" s="1"/>
  <c r="Q1242" i="1"/>
  <c r="P1242" i="1"/>
  <c r="O1242" i="1"/>
  <c r="N1242" i="1"/>
  <c r="M1242" i="1"/>
  <c r="L1242" i="1"/>
  <c r="K1242" i="1"/>
  <c r="K1234" i="1" s="1"/>
  <c r="K1225" i="1" s="1"/>
  <c r="J1242" i="1"/>
  <c r="J1234" i="1" s="1"/>
  <c r="I1242" i="1"/>
  <c r="H1242" i="1"/>
  <c r="G1242" i="1"/>
  <c r="G1241" i="1"/>
  <c r="G1240" i="1" s="1"/>
  <c r="S1240" i="1"/>
  <c r="R1240" i="1"/>
  <c r="Q1240" i="1"/>
  <c r="P1240" i="1"/>
  <c r="P1234" i="1" s="1"/>
  <c r="O1240" i="1"/>
  <c r="N1240" i="1"/>
  <c r="M1240" i="1"/>
  <c r="L1240" i="1"/>
  <c r="L1234" i="1" s="1"/>
  <c r="K1240" i="1"/>
  <c r="J1240" i="1"/>
  <c r="I1240" i="1"/>
  <c r="H1240" i="1"/>
  <c r="H1234" i="1" s="1"/>
  <c r="G1239" i="1"/>
  <c r="G1238" i="1"/>
  <c r="G1237" i="1"/>
  <c r="G1235" i="1" s="1"/>
  <c r="G1236" i="1"/>
  <c r="S1235" i="1"/>
  <c r="R1235" i="1"/>
  <c r="Q1235" i="1"/>
  <c r="Q1234" i="1" s="1"/>
  <c r="P1235" i="1"/>
  <c r="O1235" i="1"/>
  <c r="N1235" i="1"/>
  <c r="M1235" i="1"/>
  <c r="M1234" i="1" s="1"/>
  <c r="L1235" i="1"/>
  <c r="K1235" i="1"/>
  <c r="J1235" i="1"/>
  <c r="I1235" i="1"/>
  <c r="I1234" i="1" s="1"/>
  <c r="H1235" i="1"/>
  <c r="O1234" i="1"/>
  <c r="N1234" i="1"/>
  <c r="G1234" i="1"/>
  <c r="G1233" i="1"/>
  <c r="G1232" i="1" s="1"/>
  <c r="S1232" i="1"/>
  <c r="R1232" i="1"/>
  <c r="Q1232" i="1"/>
  <c r="P1232" i="1"/>
  <c r="P1226" i="1" s="1"/>
  <c r="P1225" i="1" s="1"/>
  <c r="O1232" i="1"/>
  <c r="N1232" i="1"/>
  <c r="M1232" i="1"/>
  <c r="L1232" i="1"/>
  <c r="L1226" i="1" s="1"/>
  <c r="K1232" i="1"/>
  <c r="J1232" i="1"/>
  <c r="I1232" i="1"/>
  <c r="H1232" i="1"/>
  <c r="H1226" i="1" s="1"/>
  <c r="H1225" i="1" s="1"/>
  <c r="G1231" i="1"/>
  <c r="G1230" i="1"/>
  <c r="G1229" i="1"/>
  <c r="G1227" i="1" s="1"/>
  <c r="G1228" i="1"/>
  <c r="S1227" i="1"/>
  <c r="R1227" i="1"/>
  <c r="Q1227" i="1"/>
  <c r="Q1226" i="1" s="1"/>
  <c r="Q1225" i="1" s="1"/>
  <c r="P1227" i="1"/>
  <c r="O1227" i="1"/>
  <c r="N1227" i="1"/>
  <c r="M1227" i="1"/>
  <c r="M1226" i="1" s="1"/>
  <c r="M1225" i="1" s="1"/>
  <c r="L1227" i="1"/>
  <c r="K1227" i="1"/>
  <c r="J1227" i="1"/>
  <c r="I1227" i="1"/>
  <c r="I1226" i="1" s="1"/>
  <c r="I1225" i="1" s="1"/>
  <c r="H1227" i="1"/>
  <c r="S1226" i="1"/>
  <c r="R1226" i="1"/>
  <c r="O1226" i="1"/>
  <c r="O1225" i="1" s="1"/>
  <c r="N1226" i="1"/>
  <c r="N1225" i="1" s="1"/>
  <c r="K1226" i="1"/>
  <c r="J1226" i="1"/>
  <c r="G1226" i="1"/>
  <c r="G1225" i="1" s="1"/>
  <c r="L1225" i="1"/>
  <c r="G1224" i="1"/>
  <c r="S1223" i="1"/>
  <c r="R1223" i="1"/>
  <c r="Q1223" i="1"/>
  <c r="P1223" i="1"/>
  <c r="O1223" i="1"/>
  <c r="N1223" i="1"/>
  <c r="M1223" i="1"/>
  <c r="L1223" i="1"/>
  <c r="K1223" i="1"/>
  <c r="J1223" i="1"/>
  <c r="I1223" i="1"/>
  <c r="H1223" i="1"/>
  <c r="G1223" i="1"/>
  <c r="G1222" i="1"/>
  <c r="S1221" i="1"/>
  <c r="S1215" i="1" s="1"/>
  <c r="R1221" i="1"/>
  <c r="Q1221" i="1"/>
  <c r="P1221" i="1"/>
  <c r="O1221" i="1"/>
  <c r="O1215" i="1" s="1"/>
  <c r="N1221" i="1"/>
  <c r="M1221" i="1"/>
  <c r="L1221" i="1"/>
  <c r="K1221" i="1"/>
  <c r="K1215" i="1" s="1"/>
  <c r="J1221" i="1"/>
  <c r="I1221" i="1"/>
  <c r="H1221" i="1"/>
  <c r="G1221" i="1"/>
  <c r="G1220" i="1"/>
  <c r="G1219" i="1"/>
  <c r="G1218" i="1"/>
  <c r="G1217" i="1"/>
  <c r="G1216" i="1" s="1"/>
  <c r="G1215" i="1" s="1"/>
  <c r="S1216" i="1"/>
  <c r="R1216" i="1"/>
  <c r="Q1216" i="1"/>
  <c r="P1216" i="1"/>
  <c r="P1215" i="1" s="1"/>
  <c r="O1216" i="1"/>
  <c r="N1216" i="1"/>
  <c r="M1216" i="1"/>
  <c r="L1216" i="1"/>
  <c r="L1215" i="1" s="1"/>
  <c r="K1216" i="1"/>
  <c r="J1216" i="1"/>
  <c r="I1216" i="1"/>
  <c r="H1216" i="1"/>
  <c r="H1215" i="1" s="1"/>
  <c r="R1215" i="1"/>
  <c r="Q1215" i="1"/>
  <c r="N1215" i="1"/>
  <c r="M1215" i="1"/>
  <c r="J1215" i="1"/>
  <c r="I1215" i="1"/>
  <c r="G1214" i="1"/>
  <c r="S1213" i="1"/>
  <c r="R1213" i="1"/>
  <c r="Q1213" i="1"/>
  <c r="P1213" i="1"/>
  <c r="O1213" i="1"/>
  <c r="N1213" i="1"/>
  <c r="M1213" i="1"/>
  <c r="L1213" i="1"/>
  <c r="K1213" i="1"/>
  <c r="J1213" i="1"/>
  <c r="I1213" i="1"/>
  <c r="H1213" i="1"/>
  <c r="G1213" i="1"/>
  <c r="G1212" i="1"/>
  <c r="G1211" i="1"/>
  <c r="G1210" i="1"/>
  <c r="S1209" i="1"/>
  <c r="S1208" i="1" s="1"/>
  <c r="R1209" i="1"/>
  <c r="Q1209" i="1"/>
  <c r="P1209" i="1"/>
  <c r="O1209" i="1"/>
  <c r="N1209" i="1"/>
  <c r="M1209" i="1"/>
  <c r="L1209" i="1"/>
  <c r="K1209" i="1"/>
  <c r="J1209" i="1"/>
  <c r="I1209" i="1"/>
  <c r="H1209" i="1"/>
  <c r="G1209" i="1"/>
  <c r="R1208" i="1"/>
  <c r="Q1208" i="1"/>
  <c r="P1208" i="1"/>
  <c r="O1208" i="1"/>
  <c r="N1208" i="1"/>
  <c r="M1208" i="1"/>
  <c r="L1208" i="1"/>
  <c r="K1208" i="1"/>
  <c r="J1208" i="1"/>
  <c r="I1208" i="1"/>
  <c r="H1208" i="1"/>
  <c r="G1208" i="1"/>
  <c r="G1207" i="1"/>
  <c r="G1206" i="1"/>
  <c r="G1205" i="1" s="1"/>
  <c r="S1205" i="1"/>
  <c r="R1205" i="1"/>
  <c r="Q1205" i="1"/>
  <c r="P1205" i="1"/>
  <c r="P1199" i="1" s="1"/>
  <c r="O1205" i="1"/>
  <c r="N1205" i="1"/>
  <c r="M1205" i="1"/>
  <c r="L1205" i="1"/>
  <c r="L1199" i="1" s="1"/>
  <c r="K1205" i="1"/>
  <c r="J1205" i="1"/>
  <c r="I1205" i="1"/>
  <c r="H1205" i="1"/>
  <c r="H1199" i="1" s="1"/>
  <c r="G1204" i="1"/>
  <c r="G1203" i="1"/>
  <c r="G1202" i="1"/>
  <c r="G1200" i="1" s="1"/>
  <c r="G1199" i="1" s="1"/>
  <c r="G1201" i="1"/>
  <c r="S1200" i="1"/>
  <c r="R1200" i="1"/>
  <c r="R1199" i="1" s="1"/>
  <c r="Q1200" i="1"/>
  <c r="Q1199" i="1" s="1"/>
  <c r="P1200" i="1"/>
  <c r="O1200" i="1"/>
  <c r="N1200" i="1"/>
  <c r="N1199" i="1" s="1"/>
  <c r="M1200" i="1"/>
  <c r="M1199" i="1" s="1"/>
  <c r="L1200" i="1"/>
  <c r="K1200" i="1"/>
  <c r="J1200" i="1"/>
  <c r="J1199" i="1" s="1"/>
  <c r="I1200" i="1"/>
  <c r="I1199" i="1" s="1"/>
  <c r="H1200" i="1"/>
  <c r="S1199" i="1"/>
  <c r="O1199" i="1"/>
  <c r="K1199" i="1"/>
  <c r="G1198" i="1"/>
  <c r="G1197" i="1" s="1"/>
  <c r="S1197" i="1"/>
  <c r="R1197" i="1"/>
  <c r="Q1197" i="1"/>
  <c r="P1197" i="1"/>
  <c r="O1197" i="1"/>
  <c r="N1197" i="1"/>
  <c r="M1197" i="1"/>
  <c r="L1197" i="1"/>
  <c r="K1197" i="1"/>
  <c r="J1197" i="1"/>
  <c r="I1197" i="1"/>
  <c r="H1197" i="1"/>
  <c r="G1196" i="1"/>
  <c r="S1195" i="1"/>
  <c r="S1188" i="1" s="1"/>
  <c r="S1187" i="1" s="1"/>
  <c r="R1195" i="1"/>
  <c r="Q1195" i="1"/>
  <c r="P1195" i="1"/>
  <c r="O1195" i="1"/>
  <c r="O1188" i="1" s="1"/>
  <c r="O1187" i="1" s="1"/>
  <c r="N1195" i="1"/>
  <c r="M1195" i="1"/>
  <c r="L1195" i="1"/>
  <c r="K1195" i="1"/>
  <c r="K1188" i="1" s="1"/>
  <c r="K1187" i="1" s="1"/>
  <c r="J1195" i="1"/>
  <c r="I1195" i="1"/>
  <c r="H1195" i="1"/>
  <c r="G1195" i="1"/>
  <c r="G1194" i="1"/>
  <c r="G1193" i="1" s="1"/>
  <c r="S1193" i="1"/>
  <c r="R1193" i="1"/>
  <c r="Q1193" i="1"/>
  <c r="P1193" i="1"/>
  <c r="O1193" i="1"/>
  <c r="N1193" i="1"/>
  <c r="M1193" i="1"/>
  <c r="L1193" i="1"/>
  <c r="K1193" i="1"/>
  <c r="J1193" i="1"/>
  <c r="I1193" i="1"/>
  <c r="H1193" i="1"/>
  <c r="G1192" i="1"/>
  <c r="G1191" i="1"/>
  <c r="G1190" i="1"/>
  <c r="G1189" i="1" s="1"/>
  <c r="S1189" i="1"/>
  <c r="R1189" i="1"/>
  <c r="Q1189" i="1"/>
  <c r="Q1188" i="1" s="1"/>
  <c r="P1189" i="1"/>
  <c r="P1188" i="1" s="1"/>
  <c r="P1187" i="1" s="1"/>
  <c r="P1186" i="1" s="1"/>
  <c r="O1189" i="1"/>
  <c r="N1189" i="1"/>
  <c r="M1189" i="1"/>
  <c r="M1188" i="1" s="1"/>
  <c r="L1189" i="1"/>
  <c r="L1188" i="1" s="1"/>
  <c r="L1187" i="1" s="1"/>
  <c r="L1186" i="1" s="1"/>
  <c r="K1189" i="1"/>
  <c r="J1189" i="1"/>
  <c r="I1189" i="1"/>
  <c r="I1188" i="1" s="1"/>
  <c r="H1189" i="1"/>
  <c r="H1188" i="1" s="1"/>
  <c r="H1187" i="1" s="1"/>
  <c r="H1186" i="1" s="1"/>
  <c r="R1188" i="1"/>
  <c r="R1187" i="1" s="1"/>
  <c r="N1188" i="1"/>
  <c r="N1187" i="1" s="1"/>
  <c r="J1188" i="1"/>
  <c r="J1187" i="1" s="1"/>
  <c r="G1185" i="1"/>
  <c r="G1184" i="1"/>
  <c r="S1183" i="1"/>
  <c r="R1183" i="1"/>
  <c r="Q1183" i="1"/>
  <c r="P1183" i="1"/>
  <c r="O1183" i="1"/>
  <c r="N1183" i="1"/>
  <c r="M1183" i="1"/>
  <c r="L1183" i="1"/>
  <c r="K1183" i="1"/>
  <c r="J1183" i="1"/>
  <c r="I1183" i="1"/>
  <c r="H1183" i="1"/>
  <c r="G1183" i="1"/>
  <c r="G1182" i="1"/>
  <c r="G1181" i="1" s="1"/>
  <c r="S1181" i="1"/>
  <c r="R1181" i="1"/>
  <c r="Q1181" i="1"/>
  <c r="P1181" i="1"/>
  <c r="P1175" i="1" s="1"/>
  <c r="O1181" i="1"/>
  <c r="N1181" i="1"/>
  <c r="M1181" i="1"/>
  <c r="L1181" i="1"/>
  <c r="L1175" i="1" s="1"/>
  <c r="K1181" i="1"/>
  <c r="J1181" i="1"/>
  <c r="I1181" i="1"/>
  <c r="H1181" i="1"/>
  <c r="H1175" i="1" s="1"/>
  <c r="G1180" i="1"/>
  <c r="G1179" i="1"/>
  <c r="G1178" i="1"/>
  <c r="G1176" i="1" s="1"/>
  <c r="G1177" i="1"/>
  <c r="S1176" i="1"/>
  <c r="R1176" i="1"/>
  <c r="R1175" i="1" s="1"/>
  <c r="Q1176" i="1"/>
  <c r="Q1175" i="1" s="1"/>
  <c r="P1176" i="1"/>
  <c r="O1176" i="1"/>
  <c r="N1176" i="1"/>
  <c r="N1175" i="1" s="1"/>
  <c r="M1176" i="1"/>
  <c r="M1175" i="1" s="1"/>
  <c r="L1176" i="1"/>
  <c r="K1176" i="1"/>
  <c r="J1176" i="1"/>
  <c r="J1175" i="1" s="1"/>
  <c r="I1176" i="1"/>
  <c r="I1175" i="1" s="1"/>
  <c r="H1176" i="1"/>
  <c r="S1175" i="1"/>
  <c r="O1175" i="1"/>
  <c r="K1175" i="1"/>
  <c r="G1174" i="1"/>
  <c r="G1172" i="1" s="1"/>
  <c r="G1173" i="1"/>
  <c r="S1172" i="1"/>
  <c r="R1172" i="1"/>
  <c r="Q1172" i="1"/>
  <c r="P1172" i="1"/>
  <c r="O1172" i="1"/>
  <c r="N1172" i="1"/>
  <c r="M1172" i="1"/>
  <c r="L1172" i="1"/>
  <c r="K1172" i="1"/>
  <c r="J1172" i="1"/>
  <c r="I1172" i="1"/>
  <c r="H1172" i="1"/>
  <c r="G1171" i="1"/>
  <c r="G1170" i="1"/>
  <c r="G1168" i="1" s="1"/>
  <c r="G1169" i="1"/>
  <c r="S1168" i="1"/>
  <c r="R1168" i="1"/>
  <c r="Q1168" i="1"/>
  <c r="P1168" i="1"/>
  <c r="O1168" i="1"/>
  <c r="N1168" i="1"/>
  <c r="M1168" i="1"/>
  <c r="L1168" i="1"/>
  <c r="K1168" i="1"/>
  <c r="J1168" i="1"/>
  <c r="I1168" i="1"/>
  <c r="H1168" i="1"/>
  <c r="G1167" i="1"/>
  <c r="G1166" i="1" s="1"/>
  <c r="S1166" i="1"/>
  <c r="R1166" i="1"/>
  <c r="Q1166" i="1"/>
  <c r="P1166" i="1"/>
  <c r="O1166" i="1"/>
  <c r="N1166" i="1"/>
  <c r="M1166" i="1"/>
  <c r="L1166" i="1"/>
  <c r="K1166" i="1"/>
  <c r="J1166" i="1"/>
  <c r="I1166" i="1"/>
  <c r="H1166" i="1"/>
  <c r="G1165" i="1"/>
  <c r="G1164" i="1"/>
  <c r="S1163" i="1"/>
  <c r="R1163" i="1"/>
  <c r="Q1163" i="1"/>
  <c r="P1163" i="1"/>
  <c r="O1163" i="1"/>
  <c r="N1163" i="1"/>
  <c r="M1163" i="1"/>
  <c r="L1163" i="1"/>
  <c r="K1163" i="1"/>
  <c r="J1163" i="1"/>
  <c r="I1163" i="1"/>
  <c r="H1163" i="1"/>
  <c r="G1163" i="1"/>
  <c r="G1162" i="1"/>
  <c r="G1160" i="1" s="1"/>
  <c r="G1161" i="1"/>
  <c r="S1160" i="1"/>
  <c r="R1160" i="1"/>
  <c r="R1157" i="1" s="1"/>
  <c r="Q1160" i="1"/>
  <c r="P1160" i="1"/>
  <c r="O1160" i="1"/>
  <c r="N1160" i="1"/>
  <c r="N1157" i="1" s="1"/>
  <c r="M1160" i="1"/>
  <c r="L1160" i="1"/>
  <c r="K1160" i="1"/>
  <c r="J1160" i="1"/>
  <c r="J1157" i="1" s="1"/>
  <c r="I1160" i="1"/>
  <c r="H1160" i="1"/>
  <c r="G1159" i="1"/>
  <c r="G1158" i="1" s="1"/>
  <c r="S1158" i="1"/>
  <c r="S1157" i="1" s="1"/>
  <c r="R1158" i="1"/>
  <c r="Q1158" i="1"/>
  <c r="P1158" i="1"/>
  <c r="P1157" i="1" s="1"/>
  <c r="O1158" i="1"/>
  <c r="O1157" i="1" s="1"/>
  <c r="N1158" i="1"/>
  <c r="M1158" i="1"/>
  <c r="L1158" i="1"/>
  <c r="L1157" i="1" s="1"/>
  <c r="K1158" i="1"/>
  <c r="K1157" i="1" s="1"/>
  <c r="J1158" i="1"/>
  <c r="I1158" i="1"/>
  <c r="H1158" i="1"/>
  <c r="H1157" i="1" s="1"/>
  <c r="Q1157" i="1"/>
  <c r="M1157" i="1"/>
  <c r="I1157" i="1"/>
  <c r="G1156" i="1"/>
  <c r="S1155" i="1"/>
  <c r="R1155" i="1"/>
  <c r="Q1155" i="1"/>
  <c r="P1155" i="1"/>
  <c r="O1155" i="1"/>
  <c r="N1155" i="1"/>
  <c r="M1155" i="1"/>
  <c r="L1155" i="1"/>
  <c r="K1155" i="1"/>
  <c r="J1155" i="1"/>
  <c r="I1155" i="1"/>
  <c r="H1155" i="1"/>
  <c r="G1155" i="1"/>
  <c r="G1154" i="1"/>
  <c r="G1153" i="1" s="1"/>
  <c r="S1153" i="1"/>
  <c r="R1153" i="1"/>
  <c r="Q1153" i="1"/>
  <c r="Q1146" i="1" s="1"/>
  <c r="P1153" i="1"/>
  <c r="O1153" i="1"/>
  <c r="N1153" i="1"/>
  <c r="M1153" i="1"/>
  <c r="M1146" i="1" s="1"/>
  <c r="L1153" i="1"/>
  <c r="K1153" i="1"/>
  <c r="J1153" i="1"/>
  <c r="I1153" i="1"/>
  <c r="I1146" i="1" s="1"/>
  <c r="H1153" i="1"/>
  <c r="G1152" i="1"/>
  <c r="G1151" i="1"/>
  <c r="G1150" i="1" s="1"/>
  <c r="S1150" i="1"/>
  <c r="R1150" i="1"/>
  <c r="Q1150" i="1"/>
  <c r="P1150" i="1"/>
  <c r="O1150" i="1"/>
  <c r="N1150" i="1"/>
  <c r="M1150" i="1"/>
  <c r="L1150" i="1"/>
  <c r="K1150" i="1"/>
  <c r="J1150" i="1"/>
  <c r="I1150" i="1"/>
  <c r="H1150" i="1"/>
  <c r="G1149" i="1"/>
  <c r="G1148" i="1"/>
  <c r="S1147" i="1"/>
  <c r="S1146" i="1" s="1"/>
  <c r="R1147" i="1"/>
  <c r="R1146" i="1" s="1"/>
  <c r="Q1147" i="1"/>
  <c r="P1147" i="1"/>
  <c r="O1147" i="1"/>
  <c r="O1146" i="1" s="1"/>
  <c r="N1147" i="1"/>
  <c r="N1146" i="1" s="1"/>
  <c r="M1147" i="1"/>
  <c r="L1147" i="1"/>
  <c r="K1147" i="1"/>
  <c r="K1146" i="1" s="1"/>
  <c r="J1147" i="1"/>
  <c r="J1146" i="1" s="1"/>
  <c r="I1147" i="1"/>
  <c r="H1147" i="1"/>
  <c r="G1147" i="1"/>
  <c r="G1146" i="1" s="1"/>
  <c r="P1146" i="1"/>
  <c r="L1146" i="1"/>
  <c r="H1146" i="1"/>
  <c r="G1145" i="1"/>
  <c r="G1144" i="1"/>
  <c r="S1143" i="1"/>
  <c r="R1143" i="1"/>
  <c r="Q1143" i="1"/>
  <c r="P1143" i="1"/>
  <c r="O1143" i="1"/>
  <c r="N1143" i="1"/>
  <c r="M1143" i="1"/>
  <c r="L1143" i="1"/>
  <c r="K1143" i="1"/>
  <c r="J1143" i="1"/>
  <c r="I1143" i="1"/>
  <c r="H1143" i="1"/>
  <c r="G1143" i="1"/>
  <c r="G1142" i="1"/>
  <c r="G1141" i="1"/>
  <c r="G1140" i="1"/>
  <c r="S1139" i="1"/>
  <c r="R1139" i="1"/>
  <c r="Q1139" i="1"/>
  <c r="P1139" i="1"/>
  <c r="O1139" i="1"/>
  <c r="N1139" i="1"/>
  <c r="M1139" i="1"/>
  <c r="L1139" i="1"/>
  <c r="K1139" i="1"/>
  <c r="J1139" i="1"/>
  <c r="I1139" i="1"/>
  <c r="H1139" i="1"/>
  <c r="G1139" i="1"/>
  <c r="G1138" i="1"/>
  <c r="G1136" i="1" s="1"/>
  <c r="G1137" i="1"/>
  <c r="S1136" i="1"/>
  <c r="R1136" i="1"/>
  <c r="Q1136" i="1"/>
  <c r="P1136" i="1"/>
  <c r="O1136" i="1"/>
  <c r="N1136" i="1"/>
  <c r="M1136" i="1"/>
  <c r="L1136" i="1"/>
  <c r="K1136" i="1"/>
  <c r="J1136" i="1"/>
  <c r="I1136" i="1"/>
  <c r="H1136" i="1"/>
  <c r="G1135" i="1"/>
  <c r="G1134" i="1"/>
  <c r="G1133" i="1" s="1"/>
  <c r="S1133" i="1"/>
  <c r="R1133" i="1"/>
  <c r="Q1133" i="1"/>
  <c r="Q1130" i="1" s="1"/>
  <c r="P1133" i="1"/>
  <c r="O1133" i="1"/>
  <c r="N1133" i="1"/>
  <c r="M1133" i="1"/>
  <c r="M1130" i="1" s="1"/>
  <c r="L1133" i="1"/>
  <c r="K1133" i="1"/>
  <c r="J1133" i="1"/>
  <c r="I1133" i="1"/>
  <c r="I1130" i="1" s="1"/>
  <c r="H1133" i="1"/>
  <c r="G1132" i="1"/>
  <c r="S1131" i="1"/>
  <c r="S1130" i="1" s="1"/>
  <c r="R1131" i="1"/>
  <c r="R1130" i="1" s="1"/>
  <c r="Q1131" i="1"/>
  <c r="P1131" i="1"/>
  <c r="O1131" i="1"/>
  <c r="O1130" i="1" s="1"/>
  <c r="N1131" i="1"/>
  <c r="N1130" i="1" s="1"/>
  <c r="M1131" i="1"/>
  <c r="L1131" i="1"/>
  <c r="K1131" i="1"/>
  <c r="K1130" i="1" s="1"/>
  <c r="J1131" i="1"/>
  <c r="J1130" i="1" s="1"/>
  <c r="I1131" i="1"/>
  <c r="H1131" i="1"/>
  <c r="G1131" i="1"/>
  <c r="G1130" i="1" s="1"/>
  <c r="P1130" i="1"/>
  <c r="L1130" i="1"/>
  <c r="H1130" i="1"/>
  <c r="G1129" i="1"/>
  <c r="S1128" i="1"/>
  <c r="R1128" i="1"/>
  <c r="R1121" i="1" s="1"/>
  <c r="Q1128" i="1"/>
  <c r="P1128" i="1"/>
  <c r="O1128" i="1"/>
  <c r="N1128" i="1"/>
  <c r="N1121" i="1" s="1"/>
  <c r="M1128" i="1"/>
  <c r="L1128" i="1"/>
  <c r="K1128" i="1"/>
  <c r="J1128" i="1"/>
  <c r="J1121" i="1" s="1"/>
  <c r="I1128" i="1"/>
  <c r="H1128" i="1"/>
  <c r="G1128" i="1"/>
  <c r="G1127" i="1"/>
  <c r="G1126" i="1"/>
  <c r="G1125" i="1" s="1"/>
  <c r="S1125" i="1"/>
  <c r="R1125" i="1"/>
  <c r="Q1125" i="1"/>
  <c r="P1125" i="1"/>
  <c r="O1125" i="1"/>
  <c r="N1125" i="1"/>
  <c r="M1125" i="1"/>
  <c r="L1125" i="1"/>
  <c r="K1125" i="1"/>
  <c r="J1125" i="1"/>
  <c r="I1125" i="1"/>
  <c r="H1125" i="1"/>
  <c r="G1124" i="1"/>
  <c r="G1123" i="1"/>
  <c r="G1122" i="1" s="1"/>
  <c r="G1121" i="1" s="1"/>
  <c r="S1122" i="1"/>
  <c r="S1121" i="1" s="1"/>
  <c r="R1122" i="1"/>
  <c r="Q1122" i="1"/>
  <c r="P1122" i="1"/>
  <c r="P1121" i="1" s="1"/>
  <c r="P1106" i="1" s="1"/>
  <c r="P1105" i="1" s="1"/>
  <c r="O1122" i="1"/>
  <c r="O1121" i="1" s="1"/>
  <c r="N1122" i="1"/>
  <c r="M1122" i="1"/>
  <c r="L1122" i="1"/>
  <c r="L1121" i="1" s="1"/>
  <c r="L1106" i="1" s="1"/>
  <c r="L1105" i="1" s="1"/>
  <c r="K1122" i="1"/>
  <c r="K1121" i="1" s="1"/>
  <c r="J1122" i="1"/>
  <c r="I1122" i="1"/>
  <c r="H1122" i="1"/>
  <c r="H1121" i="1" s="1"/>
  <c r="H1106" i="1" s="1"/>
  <c r="H1105" i="1" s="1"/>
  <c r="Q1121" i="1"/>
  <c r="M1121" i="1"/>
  <c r="I1121" i="1"/>
  <c r="G1120" i="1"/>
  <c r="S1119" i="1"/>
  <c r="R1119" i="1"/>
  <c r="Q1119" i="1"/>
  <c r="P1119" i="1"/>
  <c r="O1119" i="1"/>
  <c r="N1119" i="1"/>
  <c r="M1119" i="1"/>
  <c r="L1119" i="1"/>
  <c r="K1119" i="1"/>
  <c r="J1119" i="1"/>
  <c r="I1119" i="1"/>
  <c r="H1119" i="1"/>
  <c r="G1119" i="1"/>
  <c r="G1118" i="1"/>
  <c r="G1117" i="1"/>
  <c r="G1116" i="1"/>
  <c r="S1115" i="1"/>
  <c r="R1115" i="1"/>
  <c r="Q1115" i="1"/>
  <c r="P1115" i="1"/>
  <c r="O1115" i="1"/>
  <c r="N1115" i="1"/>
  <c r="M1115" i="1"/>
  <c r="L1115" i="1"/>
  <c r="K1115" i="1"/>
  <c r="J1115" i="1"/>
  <c r="I1115" i="1"/>
  <c r="H1115" i="1"/>
  <c r="G1115" i="1"/>
  <c r="G1114" i="1"/>
  <c r="G1112" i="1" s="1"/>
  <c r="G1113" i="1"/>
  <c r="S1112" i="1"/>
  <c r="R1112" i="1"/>
  <c r="Q1112" i="1"/>
  <c r="P1112" i="1"/>
  <c r="O1112" i="1"/>
  <c r="N1112" i="1"/>
  <c r="M1112" i="1"/>
  <c r="L1112" i="1"/>
  <c r="K1112" i="1"/>
  <c r="J1112" i="1"/>
  <c r="I1112" i="1"/>
  <c r="H1112" i="1"/>
  <c r="G1111" i="1"/>
  <c r="G1110" i="1"/>
  <c r="G1108" i="1" s="1"/>
  <c r="G1107" i="1" s="1"/>
  <c r="G1109" i="1"/>
  <c r="S1108" i="1"/>
  <c r="R1108" i="1"/>
  <c r="R1107" i="1" s="1"/>
  <c r="R1106" i="1" s="1"/>
  <c r="R1105" i="1" s="1"/>
  <c r="Q1108" i="1"/>
  <c r="Q1107" i="1" s="1"/>
  <c r="Q1106" i="1" s="1"/>
  <c r="Q1105" i="1" s="1"/>
  <c r="P1108" i="1"/>
  <c r="O1108" i="1"/>
  <c r="N1108" i="1"/>
  <c r="N1107" i="1" s="1"/>
  <c r="N1106" i="1" s="1"/>
  <c r="N1105" i="1" s="1"/>
  <c r="M1108" i="1"/>
  <c r="M1107" i="1" s="1"/>
  <c r="M1106" i="1" s="1"/>
  <c r="M1105" i="1" s="1"/>
  <c r="L1108" i="1"/>
  <c r="K1108" i="1"/>
  <c r="J1108" i="1"/>
  <c r="J1107" i="1" s="1"/>
  <c r="J1106" i="1" s="1"/>
  <c r="J1105" i="1" s="1"/>
  <c r="I1108" i="1"/>
  <c r="I1107" i="1" s="1"/>
  <c r="I1106" i="1" s="1"/>
  <c r="I1105" i="1" s="1"/>
  <c r="H1108" i="1"/>
  <c r="S1107" i="1"/>
  <c r="S1106" i="1" s="1"/>
  <c r="S1105" i="1" s="1"/>
  <c r="P1107" i="1"/>
  <c r="O1107" i="1"/>
  <c r="O1106" i="1" s="1"/>
  <c r="O1105" i="1" s="1"/>
  <c r="L1107" i="1"/>
  <c r="K1107" i="1"/>
  <c r="K1106" i="1" s="1"/>
  <c r="K1105" i="1" s="1"/>
  <c r="H1107" i="1"/>
  <c r="G1103" i="1"/>
  <c r="G1102" i="1" s="1"/>
  <c r="S1102" i="1"/>
  <c r="R1102" i="1"/>
  <c r="Q1102" i="1"/>
  <c r="P1102" i="1"/>
  <c r="O1102" i="1"/>
  <c r="N1102" i="1"/>
  <c r="M1102" i="1"/>
  <c r="L1102" i="1"/>
  <c r="K1102" i="1"/>
  <c r="J1102" i="1"/>
  <c r="I1102" i="1"/>
  <c r="H1102" i="1"/>
  <c r="G1101" i="1"/>
  <c r="G1100" i="1"/>
  <c r="S1099" i="1"/>
  <c r="R1099" i="1"/>
  <c r="R1093" i="1" s="1"/>
  <c r="Q1099" i="1"/>
  <c r="P1099" i="1"/>
  <c r="O1099" i="1"/>
  <c r="N1099" i="1"/>
  <c r="N1093" i="1" s="1"/>
  <c r="M1099" i="1"/>
  <c r="L1099" i="1"/>
  <c r="K1099" i="1"/>
  <c r="J1099" i="1"/>
  <c r="J1093" i="1" s="1"/>
  <c r="I1099" i="1"/>
  <c r="H1099" i="1"/>
  <c r="G1099" i="1"/>
  <c r="G1098" i="1"/>
  <c r="G1097" i="1" s="1"/>
  <c r="S1097" i="1"/>
  <c r="R1097" i="1"/>
  <c r="Q1097" i="1"/>
  <c r="P1097" i="1"/>
  <c r="O1097" i="1"/>
  <c r="N1097" i="1"/>
  <c r="M1097" i="1"/>
  <c r="L1097" i="1"/>
  <c r="K1097" i="1"/>
  <c r="J1097" i="1"/>
  <c r="I1097" i="1"/>
  <c r="H1097" i="1"/>
  <c r="G1096" i="1"/>
  <c r="G1095" i="1"/>
  <c r="G1094" i="1" s="1"/>
  <c r="S1094" i="1"/>
  <c r="S1093" i="1" s="1"/>
  <c r="R1094" i="1"/>
  <c r="Q1094" i="1"/>
  <c r="P1094" i="1"/>
  <c r="P1093" i="1" s="1"/>
  <c r="O1094" i="1"/>
  <c r="O1093" i="1" s="1"/>
  <c r="N1094" i="1"/>
  <c r="M1094" i="1"/>
  <c r="L1094" i="1"/>
  <c r="L1093" i="1" s="1"/>
  <c r="K1094" i="1"/>
  <c r="K1093" i="1" s="1"/>
  <c r="J1094" i="1"/>
  <c r="I1094" i="1"/>
  <c r="H1094" i="1"/>
  <c r="H1093" i="1" s="1"/>
  <c r="Q1093" i="1"/>
  <c r="M1093" i="1"/>
  <c r="I1093" i="1"/>
  <c r="G1092" i="1"/>
  <c r="S1091" i="1"/>
  <c r="R1091" i="1"/>
  <c r="Q1091" i="1"/>
  <c r="P1091" i="1"/>
  <c r="O1091" i="1"/>
  <c r="N1091" i="1"/>
  <c r="M1091" i="1"/>
  <c r="L1091" i="1"/>
  <c r="K1091" i="1"/>
  <c r="J1091" i="1"/>
  <c r="I1091" i="1"/>
  <c r="H1091" i="1"/>
  <c r="G1091" i="1"/>
  <c r="G1090" i="1"/>
  <c r="G1089" i="1" s="1"/>
  <c r="S1089" i="1"/>
  <c r="R1089" i="1"/>
  <c r="Q1089" i="1"/>
  <c r="P1089" i="1"/>
  <c r="O1089" i="1"/>
  <c r="N1089" i="1"/>
  <c r="M1089" i="1"/>
  <c r="L1089" i="1"/>
  <c r="K1089" i="1"/>
  <c r="J1089" i="1"/>
  <c r="I1089" i="1"/>
  <c r="H1089" i="1"/>
  <c r="G1088" i="1"/>
  <c r="G1087" i="1"/>
  <c r="G1086" i="1" s="1"/>
  <c r="S1086" i="1"/>
  <c r="R1086" i="1"/>
  <c r="Q1086" i="1"/>
  <c r="P1086" i="1"/>
  <c r="P1079" i="1" s="1"/>
  <c r="O1086" i="1"/>
  <c r="N1086" i="1"/>
  <c r="M1086" i="1"/>
  <c r="L1086" i="1"/>
  <c r="L1079" i="1" s="1"/>
  <c r="K1086" i="1"/>
  <c r="J1086" i="1"/>
  <c r="I1086" i="1"/>
  <c r="H1086" i="1"/>
  <c r="H1079" i="1" s="1"/>
  <c r="G1085" i="1"/>
  <c r="S1084" i="1"/>
  <c r="R1084" i="1"/>
  <c r="Q1084" i="1"/>
  <c r="P1084" i="1"/>
  <c r="O1084" i="1"/>
  <c r="N1084" i="1"/>
  <c r="M1084" i="1"/>
  <c r="L1084" i="1"/>
  <c r="K1084" i="1"/>
  <c r="J1084" i="1"/>
  <c r="I1084" i="1"/>
  <c r="H1084" i="1"/>
  <c r="G1084" i="1"/>
  <c r="G1083" i="1"/>
  <c r="G1082" i="1"/>
  <c r="G1080" i="1" s="1"/>
  <c r="G1079" i="1" s="1"/>
  <c r="G1081" i="1"/>
  <c r="S1080" i="1"/>
  <c r="R1080" i="1"/>
  <c r="R1079" i="1" s="1"/>
  <c r="Q1080" i="1"/>
  <c r="Q1079" i="1" s="1"/>
  <c r="P1080" i="1"/>
  <c r="O1080" i="1"/>
  <c r="N1080" i="1"/>
  <c r="N1079" i="1" s="1"/>
  <c r="M1080" i="1"/>
  <c r="M1079" i="1" s="1"/>
  <c r="L1080" i="1"/>
  <c r="K1080" i="1"/>
  <c r="J1080" i="1"/>
  <c r="J1079" i="1" s="1"/>
  <c r="I1080" i="1"/>
  <c r="I1079" i="1" s="1"/>
  <c r="H1080" i="1"/>
  <c r="S1079" i="1"/>
  <c r="O1079" i="1"/>
  <c r="K1079" i="1"/>
  <c r="G1078" i="1"/>
  <c r="G1077" i="1" s="1"/>
  <c r="S1077" i="1"/>
  <c r="R1077" i="1"/>
  <c r="Q1077" i="1"/>
  <c r="P1077" i="1"/>
  <c r="P1067" i="1" s="1"/>
  <c r="P1066" i="1" s="1"/>
  <c r="P1065" i="1" s="1"/>
  <c r="O1077" i="1"/>
  <c r="N1077" i="1"/>
  <c r="M1077" i="1"/>
  <c r="L1077" i="1"/>
  <c r="L1067" i="1" s="1"/>
  <c r="L1066" i="1" s="1"/>
  <c r="L1065" i="1" s="1"/>
  <c r="K1077" i="1"/>
  <c r="J1077" i="1"/>
  <c r="I1077" i="1"/>
  <c r="H1077" i="1"/>
  <c r="H1067" i="1" s="1"/>
  <c r="H1066" i="1" s="1"/>
  <c r="H1065" i="1" s="1"/>
  <c r="G1076" i="1"/>
  <c r="S1075" i="1"/>
  <c r="R1075" i="1"/>
  <c r="Q1075" i="1"/>
  <c r="P1075" i="1"/>
  <c r="O1075" i="1"/>
  <c r="N1075" i="1"/>
  <c r="M1075" i="1"/>
  <c r="L1075" i="1"/>
  <c r="K1075" i="1"/>
  <c r="J1075" i="1"/>
  <c r="I1075" i="1"/>
  <c r="H1075" i="1"/>
  <c r="G1075" i="1"/>
  <c r="G1074" i="1"/>
  <c r="G1072" i="1" s="1"/>
  <c r="G1073" i="1"/>
  <c r="S1072" i="1"/>
  <c r="R1072" i="1"/>
  <c r="Q1072" i="1"/>
  <c r="P1072" i="1"/>
  <c r="O1072" i="1"/>
  <c r="N1072" i="1"/>
  <c r="M1072" i="1"/>
  <c r="L1072" i="1"/>
  <c r="K1072" i="1"/>
  <c r="J1072" i="1"/>
  <c r="I1072" i="1"/>
  <c r="H1072" i="1"/>
  <c r="G1071" i="1"/>
  <c r="G1070" i="1"/>
  <c r="G1068" i="1" s="1"/>
  <c r="G1069" i="1"/>
  <c r="S1068" i="1"/>
  <c r="R1068" i="1"/>
  <c r="R1067" i="1" s="1"/>
  <c r="R1066" i="1" s="1"/>
  <c r="R1065" i="1" s="1"/>
  <c r="Q1068" i="1"/>
  <c r="Q1067" i="1" s="1"/>
  <c r="P1068" i="1"/>
  <c r="O1068" i="1"/>
  <c r="N1068" i="1"/>
  <c r="N1067" i="1" s="1"/>
  <c r="N1066" i="1" s="1"/>
  <c r="N1065" i="1" s="1"/>
  <c r="M1068" i="1"/>
  <c r="M1067" i="1" s="1"/>
  <c r="L1068" i="1"/>
  <c r="K1068" i="1"/>
  <c r="J1068" i="1"/>
  <c r="J1067" i="1" s="1"/>
  <c r="J1066" i="1" s="1"/>
  <c r="J1065" i="1" s="1"/>
  <c r="I1068" i="1"/>
  <c r="I1067" i="1" s="1"/>
  <c r="H1068" i="1"/>
  <c r="S1067" i="1"/>
  <c r="S1066" i="1" s="1"/>
  <c r="S1065" i="1" s="1"/>
  <c r="O1067" i="1"/>
  <c r="O1066" i="1" s="1"/>
  <c r="O1065" i="1" s="1"/>
  <c r="K1067" i="1"/>
  <c r="G1064" i="1"/>
  <c r="S1063" i="1"/>
  <c r="R1063" i="1"/>
  <c r="Q1063" i="1"/>
  <c r="P1063" i="1"/>
  <c r="O1063" i="1"/>
  <c r="N1063" i="1"/>
  <c r="M1063" i="1"/>
  <c r="L1063" i="1"/>
  <c r="K1063" i="1"/>
  <c r="J1063" i="1"/>
  <c r="I1063" i="1"/>
  <c r="H1063" i="1"/>
  <c r="G1063" i="1"/>
  <c r="G1062" i="1"/>
  <c r="G1061" i="1"/>
  <c r="G1060" i="1"/>
  <c r="G1059" i="1"/>
  <c r="G1058" i="1" s="1"/>
  <c r="S1058" i="1"/>
  <c r="R1058" i="1"/>
  <c r="Q1058" i="1"/>
  <c r="P1058" i="1"/>
  <c r="O1058" i="1"/>
  <c r="N1058" i="1"/>
  <c r="M1058" i="1"/>
  <c r="L1058" i="1"/>
  <c r="K1058" i="1"/>
  <c r="J1058" i="1"/>
  <c r="I1058" i="1"/>
  <c r="H1058" i="1"/>
  <c r="G1057" i="1"/>
  <c r="G1056" i="1"/>
  <c r="G1055" i="1"/>
  <c r="G1054" i="1"/>
  <c r="G1053" i="1" s="1"/>
  <c r="S1053" i="1"/>
  <c r="R1053" i="1"/>
  <c r="Q1053" i="1"/>
  <c r="P1053" i="1"/>
  <c r="O1053" i="1"/>
  <c r="N1053" i="1"/>
  <c r="M1053" i="1"/>
  <c r="L1053" i="1"/>
  <c r="K1053" i="1"/>
  <c r="J1053" i="1"/>
  <c r="I1053" i="1"/>
  <c r="H1053" i="1"/>
  <c r="G1052" i="1"/>
  <c r="S1051" i="1"/>
  <c r="S1044" i="1" s="1"/>
  <c r="R1051" i="1"/>
  <c r="Q1051" i="1"/>
  <c r="P1051" i="1"/>
  <c r="O1051" i="1"/>
  <c r="O1044" i="1" s="1"/>
  <c r="N1051" i="1"/>
  <c r="M1051" i="1"/>
  <c r="L1051" i="1"/>
  <c r="K1051" i="1"/>
  <c r="K1044" i="1" s="1"/>
  <c r="J1051" i="1"/>
  <c r="I1051" i="1"/>
  <c r="H1051" i="1"/>
  <c r="G1051" i="1"/>
  <c r="G1050" i="1"/>
  <c r="G1049" i="1"/>
  <c r="G1048" i="1"/>
  <c r="G1047" i="1"/>
  <c r="G1046" i="1"/>
  <c r="G1045" i="1" s="1"/>
  <c r="G1044" i="1" s="1"/>
  <c r="S1045" i="1"/>
  <c r="R1045" i="1"/>
  <c r="Q1045" i="1"/>
  <c r="Q1044" i="1" s="1"/>
  <c r="P1045" i="1"/>
  <c r="P1044" i="1" s="1"/>
  <c r="O1045" i="1"/>
  <c r="N1045" i="1"/>
  <c r="M1045" i="1"/>
  <c r="M1044" i="1" s="1"/>
  <c r="L1045" i="1"/>
  <c r="L1044" i="1" s="1"/>
  <c r="K1045" i="1"/>
  <c r="J1045" i="1"/>
  <c r="I1045" i="1"/>
  <c r="I1044" i="1" s="1"/>
  <c r="H1045" i="1"/>
  <c r="H1044" i="1" s="1"/>
  <c r="R1044" i="1"/>
  <c r="N1044" i="1"/>
  <c r="J1044" i="1"/>
  <c r="G1043" i="1"/>
  <c r="G1042" i="1"/>
  <c r="G1040" i="1" s="1"/>
  <c r="G1041" i="1"/>
  <c r="S1040" i="1"/>
  <c r="R1040" i="1"/>
  <c r="Q1040" i="1"/>
  <c r="P1040" i="1"/>
  <c r="O1040" i="1"/>
  <c r="N1040" i="1"/>
  <c r="M1040" i="1"/>
  <c r="L1040" i="1"/>
  <c r="K1040" i="1"/>
  <c r="J1040" i="1"/>
  <c r="I1040" i="1"/>
  <c r="H1040" i="1"/>
  <c r="G1039" i="1"/>
  <c r="G1038" i="1" s="1"/>
  <c r="S1038" i="1"/>
  <c r="R1038" i="1"/>
  <c r="Q1038" i="1"/>
  <c r="P1038" i="1"/>
  <c r="O1038" i="1"/>
  <c r="N1038" i="1"/>
  <c r="M1038" i="1"/>
  <c r="L1038" i="1"/>
  <c r="K1038" i="1"/>
  <c r="J1038" i="1"/>
  <c r="I1038" i="1"/>
  <c r="H1038" i="1"/>
  <c r="G1037" i="1"/>
  <c r="G1036" i="1"/>
  <c r="G1035" i="1"/>
  <c r="G1034" i="1" s="1"/>
  <c r="S1034" i="1"/>
  <c r="S1020" i="1" s="1"/>
  <c r="R1034" i="1"/>
  <c r="Q1034" i="1"/>
  <c r="P1034" i="1"/>
  <c r="O1034" i="1"/>
  <c r="O1020" i="1" s="1"/>
  <c r="N1034" i="1"/>
  <c r="M1034" i="1"/>
  <c r="L1034" i="1"/>
  <c r="K1034" i="1"/>
  <c r="K1020" i="1" s="1"/>
  <c r="J1034" i="1"/>
  <c r="I1034" i="1"/>
  <c r="H1034" i="1"/>
  <c r="G1033" i="1"/>
  <c r="G1032" i="1"/>
  <c r="G1031" i="1"/>
  <c r="G1030" i="1"/>
  <c r="G1029" i="1" s="1"/>
  <c r="S1029" i="1"/>
  <c r="R1029" i="1"/>
  <c r="Q1029" i="1"/>
  <c r="P1029" i="1"/>
  <c r="O1029" i="1"/>
  <c r="N1029" i="1"/>
  <c r="M1029" i="1"/>
  <c r="L1029" i="1"/>
  <c r="K1029" i="1"/>
  <c r="J1029" i="1"/>
  <c r="I1029" i="1"/>
  <c r="H1029" i="1"/>
  <c r="G1028" i="1"/>
  <c r="G1027" i="1"/>
  <c r="G1026" i="1"/>
  <c r="G1025" i="1"/>
  <c r="G1024" i="1"/>
  <c r="G1023" i="1"/>
  <c r="G1022" i="1"/>
  <c r="G1021" i="1" s="1"/>
  <c r="S1021" i="1"/>
  <c r="R1021" i="1"/>
  <c r="Q1021" i="1"/>
  <c r="Q1020" i="1" s="1"/>
  <c r="P1021" i="1"/>
  <c r="P1020" i="1" s="1"/>
  <c r="O1021" i="1"/>
  <c r="N1021" i="1"/>
  <c r="M1021" i="1"/>
  <c r="M1020" i="1" s="1"/>
  <c r="L1021" i="1"/>
  <c r="L1020" i="1" s="1"/>
  <c r="K1021" i="1"/>
  <c r="J1021" i="1"/>
  <c r="I1021" i="1"/>
  <c r="I1020" i="1" s="1"/>
  <c r="H1021" i="1"/>
  <c r="H1020" i="1" s="1"/>
  <c r="R1020" i="1"/>
  <c r="N1020" i="1"/>
  <c r="J1020" i="1"/>
  <c r="G1019" i="1"/>
  <c r="G1018" i="1" s="1"/>
  <c r="S1018" i="1"/>
  <c r="R1018" i="1"/>
  <c r="Q1018" i="1"/>
  <c r="P1018" i="1"/>
  <c r="O1018" i="1"/>
  <c r="N1018" i="1"/>
  <c r="M1018" i="1"/>
  <c r="L1018" i="1"/>
  <c r="K1018" i="1"/>
  <c r="J1018" i="1"/>
  <c r="I1018" i="1"/>
  <c r="H1018" i="1"/>
  <c r="G1017" i="1"/>
  <c r="S1016" i="1"/>
  <c r="R1016" i="1"/>
  <c r="R1009" i="1" s="1"/>
  <c r="Q1016" i="1"/>
  <c r="P1016" i="1"/>
  <c r="O1016" i="1"/>
  <c r="N1016" i="1"/>
  <c r="N1009" i="1" s="1"/>
  <c r="M1016" i="1"/>
  <c r="L1016" i="1"/>
  <c r="K1016" i="1"/>
  <c r="J1016" i="1"/>
  <c r="J1009" i="1" s="1"/>
  <c r="I1016" i="1"/>
  <c r="H1016" i="1"/>
  <c r="G1016" i="1"/>
  <c r="G1015" i="1"/>
  <c r="G1014" i="1"/>
  <c r="G1013" i="1"/>
  <c r="G1012" i="1"/>
  <c r="G1011" i="1"/>
  <c r="G1010" i="1" s="1"/>
  <c r="G1009" i="1" s="1"/>
  <c r="S1010" i="1"/>
  <c r="S1009" i="1" s="1"/>
  <c r="R1010" i="1"/>
  <c r="Q1010" i="1"/>
  <c r="P1010" i="1"/>
  <c r="P1009" i="1" s="1"/>
  <c r="O1010" i="1"/>
  <c r="O1009" i="1" s="1"/>
  <c r="N1010" i="1"/>
  <c r="M1010" i="1"/>
  <c r="L1010" i="1"/>
  <c r="L1009" i="1" s="1"/>
  <c r="K1010" i="1"/>
  <c r="K1009" i="1" s="1"/>
  <c r="J1010" i="1"/>
  <c r="I1010" i="1"/>
  <c r="H1010" i="1"/>
  <c r="H1009" i="1" s="1"/>
  <c r="Q1009" i="1"/>
  <c r="M1009" i="1"/>
  <c r="I1009" i="1"/>
  <c r="G1008" i="1"/>
  <c r="S1007" i="1"/>
  <c r="S1000" i="1" s="1"/>
  <c r="S999" i="1" s="1"/>
  <c r="S998" i="1" s="1"/>
  <c r="R1007" i="1"/>
  <c r="Q1007" i="1"/>
  <c r="P1007" i="1"/>
  <c r="O1007" i="1"/>
  <c r="O1000" i="1" s="1"/>
  <c r="O999" i="1" s="1"/>
  <c r="O998" i="1" s="1"/>
  <c r="N1007" i="1"/>
  <c r="M1007" i="1"/>
  <c r="L1007" i="1"/>
  <c r="K1007" i="1"/>
  <c r="K1000" i="1" s="1"/>
  <c r="K999" i="1" s="1"/>
  <c r="K998" i="1" s="1"/>
  <c r="J1007" i="1"/>
  <c r="I1007" i="1"/>
  <c r="H1007" i="1"/>
  <c r="G1007" i="1"/>
  <c r="G1006" i="1"/>
  <c r="G1005" i="1"/>
  <c r="G1004" i="1"/>
  <c r="G1003" i="1"/>
  <c r="G1002" i="1"/>
  <c r="G1001" i="1" s="1"/>
  <c r="G1000" i="1" s="1"/>
  <c r="S1001" i="1"/>
  <c r="R1001" i="1"/>
  <c r="Q1001" i="1"/>
  <c r="Q1000" i="1" s="1"/>
  <c r="Q999" i="1" s="1"/>
  <c r="Q998" i="1" s="1"/>
  <c r="P1001" i="1"/>
  <c r="P1000" i="1" s="1"/>
  <c r="O1001" i="1"/>
  <c r="N1001" i="1"/>
  <c r="M1001" i="1"/>
  <c r="M1000" i="1" s="1"/>
  <c r="M999" i="1" s="1"/>
  <c r="M998" i="1" s="1"/>
  <c r="L1001" i="1"/>
  <c r="L1000" i="1" s="1"/>
  <c r="K1001" i="1"/>
  <c r="J1001" i="1"/>
  <c r="I1001" i="1"/>
  <c r="I1000" i="1" s="1"/>
  <c r="I999" i="1" s="1"/>
  <c r="I998" i="1" s="1"/>
  <c r="H1001" i="1"/>
  <c r="H1000" i="1" s="1"/>
  <c r="R1000" i="1"/>
  <c r="N1000" i="1"/>
  <c r="N999" i="1" s="1"/>
  <c r="N998" i="1" s="1"/>
  <c r="J1000" i="1"/>
  <c r="J999" i="1" s="1"/>
  <c r="J998" i="1" s="1"/>
  <c r="G997" i="1"/>
  <c r="G996" i="1"/>
  <c r="S995" i="1"/>
  <c r="S990" i="1" s="1"/>
  <c r="S989" i="1" s="1"/>
  <c r="R995" i="1"/>
  <c r="R990" i="1" s="1"/>
  <c r="R989" i="1" s="1"/>
  <c r="Q995" i="1"/>
  <c r="P995" i="1"/>
  <c r="O995" i="1"/>
  <c r="O990" i="1" s="1"/>
  <c r="O989" i="1" s="1"/>
  <c r="N995" i="1"/>
  <c r="N990" i="1" s="1"/>
  <c r="N989" i="1" s="1"/>
  <c r="M995" i="1"/>
  <c r="L995" i="1"/>
  <c r="K995" i="1"/>
  <c r="K990" i="1" s="1"/>
  <c r="K989" i="1" s="1"/>
  <c r="J995" i="1"/>
  <c r="J990" i="1" s="1"/>
  <c r="J989" i="1" s="1"/>
  <c r="I995" i="1"/>
  <c r="H995" i="1"/>
  <c r="G995" i="1"/>
  <c r="G994" i="1"/>
  <c r="G993" i="1"/>
  <c r="G992" i="1"/>
  <c r="G991" i="1"/>
  <c r="G990" i="1" s="1"/>
  <c r="G989" i="1" s="1"/>
  <c r="Q990" i="1"/>
  <c r="P990" i="1"/>
  <c r="P989" i="1" s="1"/>
  <c r="M990" i="1"/>
  <c r="L990" i="1"/>
  <c r="L989" i="1" s="1"/>
  <c r="I990" i="1"/>
  <c r="H990" i="1"/>
  <c r="H989" i="1" s="1"/>
  <c r="Q989" i="1"/>
  <c r="M989" i="1"/>
  <c r="I989" i="1"/>
  <c r="G988" i="1"/>
  <c r="S987" i="1"/>
  <c r="R987" i="1"/>
  <c r="Q987" i="1"/>
  <c r="P987" i="1"/>
  <c r="O987" i="1"/>
  <c r="N987" i="1"/>
  <c r="M987" i="1"/>
  <c r="L987" i="1"/>
  <c r="K987" i="1"/>
  <c r="J987" i="1"/>
  <c r="I987" i="1"/>
  <c r="H987" i="1"/>
  <c r="G987" i="1"/>
  <c r="G986" i="1"/>
  <c r="G985" i="1" s="1"/>
  <c r="S985" i="1"/>
  <c r="R985" i="1"/>
  <c r="Q985" i="1"/>
  <c r="P985" i="1"/>
  <c r="O985" i="1"/>
  <c r="N985" i="1"/>
  <c r="M985" i="1"/>
  <c r="L985" i="1"/>
  <c r="K985" i="1"/>
  <c r="J985" i="1"/>
  <c r="I985" i="1"/>
  <c r="H985" i="1"/>
  <c r="G984" i="1"/>
  <c r="G983" i="1"/>
  <c r="G982" i="1"/>
  <c r="G981" i="1" s="1"/>
  <c r="G980" i="1" s="1"/>
  <c r="S981" i="1"/>
  <c r="R981" i="1"/>
  <c r="Q981" i="1"/>
  <c r="Q980" i="1" s="1"/>
  <c r="P981" i="1"/>
  <c r="P980" i="1" s="1"/>
  <c r="O981" i="1"/>
  <c r="N981" i="1"/>
  <c r="M981" i="1"/>
  <c r="M980" i="1" s="1"/>
  <c r="L981" i="1"/>
  <c r="L980" i="1" s="1"/>
  <c r="K981" i="1"/>
  <c r="J981" i="1"/>
  <c r="I981" i="1"/>
  <c r="I980" i="1" s="1"/>
  <c r="H981" i="1"/>
  <c r="H980" i="1" s="1"/>
  <c r="S980" i="1"/>
  <c r="R980" i="1"/>
  <c r="O980" i="1"/>
  <c r="N980" i="1"/>
  <c r="K980" i="1"/>
  <c r="J980" i="1"/>
  <c r="G979" i="1"/>
  <c r="G978" i="1"/>
  <c r="G977" i="1" s="1"/>
  <c r="S977" i="1"/>
  <c r="R977" i="1"/>
  <c r="Q977" i="1"/>
  <c r="P977" i="1"/>
  <c r="O977" i="1"/>
  <c r="N977" i="1"/>
  <c r="M977" i="1"/>
  <c r="L977" i="1"/>
  <c r="K977" i="1"/>
  <c r="J977" i="1"/>
  <c r="I977" i="1"/>
  <c r="H977" i="1"/>
  <c r="G976" i="1"/>
  <c r="G975" i="1"/>
  <c r="G974" i="1"/>
  <c r="G972" i="1" s="1"/>
  <c r="G973" i="1"/>
  <c r="S972" i="1"/>
  <c r="R972" i="1"/>
  <c r="Q972" i="1"/>
  <c r="P972" i="1"/>
  <c r="O972" i="1"/>
  <c r="N972" i="1"/>
  <c r="M972" i="1"/>
  <c r="L972" i="1"/>
  <c r="K972" i="1"/>
  <c r="J972" i="1"/>
  <c r="I972" i="1"/>
  <c r="H972" i="1"/>
  <c r="G971" i="1"/>
  <c r="G970" i="1"/>
  <c r="G969" i="1"/>
  <c r="G968" i="1"/>
  <c r="G967" i="1"/>
  <c r="G966" i="1"/>
  <c r="G964" i="1" s="1"/>
  <c r="G965" i="1"/>
  <c r="S964" i="1"/>
  <c r="R964" i="1"/>
  <c r="Q964" i="1"/>
  <c r="P964" i="1"/>
  <c r="O964" i="1"/>
  <c r="N964" i="1"/>
  <c r="M964" i="1"/>
  <c r="L964" i="1"/>
  <c r="K964" i="1"/>
  <c r="J964" i="1"/>
  <c r="I964" i="1"/>
  <c r="H964" i="1"/>
  <c r="G963" i="1"/>
  <c r="G962" i="1"/>
  <c r="G961" i="1"/>
  <c r="G960" i="1"/>
  <c r="G959" i="1"/>
  <c r="G958" i="1"/>
  <c r="G957" i="1"/>
  <c r="S956" i="1"/>
  <c r="R956" i="1"/>
  <c r="R955" i="1" s="1"/>
  <c r="Q956" i="1"/>
  <c r="Q955" i="1" s="1"/>
  <c r="Q954" i="1" s="1"/>
  <c r="P956" i="1"/>
  <c r="O956" i="1"/>
  <c r="N956" i="1"/>
  <c r="N955" i="1" s="1"/>
  <c r="M956" i="1"/>
  <c r="M955" i="1" s="1"/>
  <c r="M954" i="1" s="1"/>
  <c r="L956" i="1"/>
  <c r="K956" i="1"/>
  <c r="J956" i="1"/>
  <c r="J955" i="1" s="1"/>
  <c r="I956" i="1"/>
  <c r="I955" i="1" s="1"/>
  <c r="I954" i="1" s="1"/>
  <c r="H956" i="1"/>
  <c r="S955" i="1"/>
  <c r="P955" i="1"/>
  <c r="O955" i="1"/>
  <c r="O954" i="1" s="1"/>
  <c r="L955" i="1"/>
  <c r="K955" i="1"/>
  <c r="H955" i="1"/>
  <c r="G953" i="1"/>
  <c r="G952" i="1"/>
  <c r="S951" i="1"/>
  <c r="R951" i="1"/>
  <c r="Q951" i="1"/>
  <c r="P951" i="1"/>
  <c r="O951" i="1"/>
  <c r="N951" i="1"/>
  <c r="M951" i="1"/>
  <c r="L951" i="1"/>
  <c r="K951" i="1"/>
  <c r="J951" i="1"/>
  <c r="I951" i="1"/>
  <c r="H951" i="1"/>
  <c r="G951" i="1"/>
  <c r="G950" i="1"/>
  <c r="G949" i="1" s="1"/>
  <c r="S949" i="1"/>
  <c r="R949" i="1"/>
  <c r="Q949" i="1"/>
  <c r="P949" i="1"/>
  <c r="O949" i="1"/>
  <c r="N949" i="1"/>
  <c r="M949" i="1"/>
  <c r="L949" i="1"/>
  <c r="K949" i="1"/>
  <c r="J949" i="1"/>
  <c r="I949" i="1"/>
  <c r="H949" i="1"/>
  <c r="G948" i="1"/>
  <c r="S947" i="1"/>
  <c r="R947" i="1"/>
  <c r="Q947" i="1"/>
  <c r="P947" i="1"/>
  <c r="O947" i="1"/>
  <c r="N947" i="1"/>
  <c r="M947" i="1"/>
  <c r="L947" i="1"/>
  <c r="K947" i="1"/>
  <c r="J947" i="1"/>
  <c r="I947" i="1"/>
  <c r="H947" i="1"/>
  <c r="G947" i="1"/>
  <c r="G946" i="1"/>
  <c r="G944" i="1" s="1"/>
  <c r="G945" i="1"/>
  <c r="S944" i="1"/>
  <c r="R944" i="1"/>
  <c r="Q944" i="1"/>
  <c r="P944" i="1"/>
  <c r="O944" i="1"/>
  <c r="N944" i="1"/>
  <c r="M944" i="1"/>
  <c r="L944" i="1"/>
  <c r="K944" i="1"/>
  <c r="J944" i="1"/>
  <c r="I944" i="1"/>
  <c r="H944" i="1"/>
  <c r="G943" i="1"/>
  <c r="G942" i="1"/>
  <c r="G941" i="1" s="1"/>
  <c r="S941" i="1"/>
  <c r="R941" i="1"/>
  <c r="Q941" i="1"/>
  <c r="P941" i="1"/>
  <c r="O941" i="1"/>
  <c r="N941" i="1"/>
  <c r="M941" i="1"/>
  <c r="L941" i="1"/>
  <c r="K941" i="1"/>
  <c r="J941" i="1"/>
  <c r="I941" i="1"/>
  <c r="H941" i="1"/>
  <c r="G940" i="1"/>
  <c r="G939" i="1"/>
  <c r="G938" i="1" s="1"/>
  <c r="S938" i="1"/>
  <c r="R938" i="1"/>
  <c r="Q938" i="1"/>
  <c r="P938" i="1"/>
  <c r="O938" i="1"/>
  <c r="N938" i="1"/>
  <c r="M938" i="1"/>
  <c r="L938" i="1"/>
  <c r="K938" i="1"/>
  <c r="J938" i="1"/>
  <c r="I938" i="1"/>
  <c r="H938" i="1"/>
  <c r="G937" i="1"/>
  <c r="S936" i="1"/>
  <c r="R936" i="1"/>
  <c r="R929" i="1" s="1"/>
  <c r="Q936" i="1"/>
  <c r="P936" i="1"/>
  <c r="O936" i="1"/>
  <c r="N936" i="1"/>
  <c r="N929" i="1" s="1"/>
  <c r="M936" i="1"/>
  <c r="L936" i="1"/>
  <c r="K936" i="1"/>
  <c r="J936" i="1"/>
  <c r="J929" i="1" s="1"/>
  <c r="I936" i="1"/>
  <c r="H936" i="1"/>
  <c r="G936" i="1"/>
  <c r="G935" i="1"/>
  <c r="G934" i="1"/>
  <c r="G933" i="1"/>
  <c r="G932" i="1"/>
  <c r="G931" i="1"/>
  <c r="G930" i="1" s="1"/>
  <c r="S930" i="1"/>
  <c r="S929" i="1" s="1"/>
  <c r="R930" i="1"/>
  <c r="Q930" i="1"/>
  <c r="P930" i="1"/>
  <c r="P929" i="1" s="1"/>
  <c r="O930" i="1"/>
  <c r="O929" i="1" s="1"/>
  <c r="N930" i="1"/>
  <c r="M930" i="1"/>
  <c r="L930" i="1"/>
  <c r="L929" i="1" s="1"/>
  <c r="K930" i="1"/>
  <c r="K929" i="1" s="1"/>
  <c r="J930" i="1"/>
  <c r="I930" i="1"/>
  <c r="H930" i="1"/>
  <c r="H929" i="1" s="1"/>
  <c r="Q929" i="1"/>
  <c r="M929" i="1"/>
  <c r="I929" i="1"/>
  <c r="G928" i="1"/>
  <c r="G927" i="1"/>
  <c r="G926" i="1" s="1"/>
  <c r="S926" i="1"/>
  <c r="R926" i="1"/>
  <c r="Q926" i="1"/>
  <c r="P926" i="1"/>
  <c r="O926" i="1"/>
  <c r="N926" i="1"/>
  <c r="M926" i="1"/>
  <c r="L926" i="1"/>
  <c r="K926" i="1"/>
  <c r="J926" i="1"/>
  <c r="I926" i="1"/>
  <c r="H926" i="1"/>
  <c r="G925" i="1"/>
  <c r="G924" i="1"/>
  <c r="S923" i="1"/>
  <c r="R923" i="1"/>
  <c r="Q923" i="1"/>
  <c r="P923" i="1"/>
  <c r="O923" i="1"/>
  <c r="N923" i="1"/>
  <c r="M923" i="1"/>
  <c r="L923" i="1"/>
  <c r="K923" i="1"/>
  <c r="J923" i="1"/>
  <c r="I923" i="1"/>
  <c r="H923" i="1"/>
  <c r="G923" i="1"/>
  <c r="G922" i="1"/>
  <c r="G920" i="1" s="1"/>
  <c r="G921" i="1"/>
  <c r="S920" i="1"/>
  <c r="R920" i="1"/>
  <c r="Q920" i="1"/>
  <c r="P920" i="1"/>
  <c r="O920" i="1"/>
  <c r="N920" i="1"/>
  <c r="M920" i="1"/>
  <c r="L920" i="1"/>
  <c r="K920" i="1"/>
  <c r="J920" i="1"/>
  <c r="I920" i="1"/>
  <c r="H920" i="1"/>
  <c r="G919" i="1"/>
  <c r="G918" i="1"/>
  <c r="G917" i="1"/>
  <c r="G916" i="1"/>
  <c r="S915" i="1"/>
  <c r="S904" i="1" s="1"/>
  <c r="R915" i="1"/>
  <c r="Q915" i="1"/>
  <c r="P915" i="1"/>
  <c r="O915" i="1"/>
  <c r="O904" i="1" s="1"/>
  <c r="N915" i="1"/>
  <c r="M915" i="1"/>
  <c r="L915" i="1"/>
  <c r="K915" i="1"/>
  <c r="K904" i="1" s="1"/>
  <c r="J915" i="1"/>
  <c r="I915" i="1"/>
  <c r="H915" i="1"/>
  <c r="G915" i="1"/>
  <c r="G914" i="1"/>
  <c r="G912" i="1" s="1"/>
  <c r="G913" i="1"/>
  <c r="S912" i="1"/>
  <c r="R912" i="1"/>
  <c r="Q912" i="1"/>
  <c r="P912" i="1"/>
  <c r="O912" i="1"/>
  <c r="N912" i="1"/>
  <c r="M912" i="1"/>
  <c r="L912" i="1"/>
  <c r="K912" i="1"/>
  <c r="J912" i="1"/>
  <c r="I912" i="1"/>
  <c r="H912" i="1"/>
  <c r="G911" i="1"/>
  <c r="G910" i="1"/>
  <c r="G909" i="1" s="1"/>
  <c r="S909" i="1"/>
  <c r="R909" i="1"/>
  <c r="Q909" i="1"/>
  <c r="P909" i="1"/>
  <c r="O909" i="1"/>
  <c r="N909" i="1"/>
  <c r="M909" i="1"/>
  <c r="L909" i="1"/>
  <c r="K909" i="1"/>
  <c r="J909" i="1"/>
  <c r="I909" i="1"/>
  <c r="H909" i="1"/>
  <c r="G908" i="1"/>
  <c r="G907" i="1"/>
  <c r="G906" i="1"/>
  <c r="G905" i="1" s="1"/>
  <c r="S905" i="1"/>
  <c r="R905" i="1"/>
  <c r="Q905" i="1"/>
  <c r="Q904" i="1" s="1"/>
  <c r="P905" i="1"/>
  <c r="P904" i="1" s="1"/>
  <c r="O905" i="1"/>
  <c r="N905" i="1"/>
  <c r="M905" i="1"/>
  <c r="M904" i="1" s="1"/>
  <c r="L905" i="1"/>
  <c r="L904" i="1" s="1"/>
  <c r="K905" i="1"/>
  <c r="J905" i="1"/>
  <c r="I905" i="1"/>
  <c r="I904" i="1" s="1"/>
  <c r="H905" i="1"/>
  <c r="H904" i="1" s="1"/>
  <c r="R904" i="1"/>
  <c r="N904" i="1"/>
  <c r="J904" i="1"/>
  <c r="G903" i="1"/>
  <c r="G902" i="1"/>
  <c r="G901" i="1" s="1"/>
  <c r="G900" i="1" s="1"/>
  <c r="S901" i="1"/>
  <c r="R901" i="1"/>
  <c r="Q901" i="1"/>
  <c r="Q900" i="1" s="1"/>
  <c r="Q873" i="1" s="1"/>
  <c r="Q872" i="1" s="1"/>
  <c r="Q871" i="1" s="1"/>
  <c r="P901" i="1"/>
  <c r="P900" i="1" s="1"/>
  <c r="O901" i="1"/>
  <c r="N901" i="1"/>
  <c r="M901" i="1"/>
  <c r="M900" i="1" s="1"/>
  <c r="M873" i="1" s="1"/>
  <c r="M872" i="1" s="1"/>
  <c r="M871" i="1" s="1"/>
  <c r="L901" i="1"/>
  <c r="L900" i="1" s="1"/>
  <c r="K901" i="1"/>
  <c r="J901" i="1"/>
  <c r="I901" i="1"/>
  <c r="I900" i="1" s="1"/>
  <c r="I873" i="1" s="1"/>
  <c r="I872" i="1" s="1"/>
  <c r="I871" i="1" s="1"/>
  <c r="H901" i="1"/>
  <c r="H900" i="1" s="1"/>
  <c r="S900" i="1"/>
  <c r="R900" i="1"/>
  <c r="O900" i="1"/>
  <c r="N900" i="1"/>
  <c r="K900" i="1"/>
  <c r="J900" i="1"/>
  <c r="G899" i="1"/>
  <c r="G898" i="1" s="1"/>
  <c r="S898" i="1"/>
  <c r="R898" i="1"/>
  <c r="Q898" i="1"/>
  <c r="P898" i="1"/>
  <c r="O898" i="1"/>
  <c r="N898" i="1"/>
  <c r="M898" i="1"/>
  <c r="L898" i="1"/>
  <c r="K898" i="1"/>
  <c r="J898" i="1"/>
  <c r="I898" i="1"/>
  <c r="H898" i="1"/>
  <c r="G897" i="1"/>
  <c r="S896" i="1"/>
  <c r="R896" i="1"/>
  <c r="Q896" i="1"/>
  <c r="P896" i="1"/>
  <c r="O896" i="1"/>
  <c r="N896" i="1"/>
  <c r="M896" i="1"/>
  <c r="L896" i="1"/>
  <c r="K896" i="1"/>
  <c r="J896" i="1"/>
  <c r="I896" i="1"/>
  <c r="H896" i="1"/>
  <c r="G896" i="1"/>
  <c r="G895" i="1"/>
  <c r="G894" i="1"/>
  <c r="G892" i="1" s="1"/>
  <c r="G893" i="1"/>
  <c r="S892" i="1"/>
  <c r="R892" i="1"/>
  <c r="Q892" i="1"/>
  <c r="P892" i="1"/>
  <c r="O892" i="1"/>
  <c r="N892" i="1"/>
  <c r="M892" i="1"/>
  <c r="L892" i="1"/>
  <c r="K892" i="1"/>
  <c r="J892" i="1"/>
  <c r="I892" i="1"/>
  <c r="H892" i="1"/>
  <c r="G891" i="1"/>
  <c r="G890" i="1"/>
  <c r="G888" i="1" s="1"/>
  <c r="G889" i="1"/>
  <c r="S888" i="1"/>
  <c r="R888" i="1"/>
  <c r="Q888" i="1"/>
  <c r="P888" i="1"/>
  <c r="O888" i="1"/>
  <c r="N888" i="1"/>
  <c r="M888" i="1"/>
  <c r="L888" i="1"/>
  <c r="K888" i="1"/>
  <c r="J888" i="1"/>
  <c r="I888" i="1"/>
  <c r="H888" i="1"/>
  <c r="G887" i="1"/>
  <c r="G886" i="1"/>
  <c r="G885" i="1" s="1"/>
  <c r="S885" i="1"/>
  <c r="R885" i="1"/>
  <c r="Q885" i="1"/>
  <c r="P885" i="1"/>
  <c r="O885" i="1"/>
  <c r="N885" i="1"/>
  <c r="M885" i="1"/>
  <c r="L885" i="1"/>
  <c r="K885" i="1"/>
  <c r="J885" i="1"/>
  <c r="I885" i="1"/>
  <c r="H885" i="1"/>
  <c r="G884" i="1"/>
  <c r="G883" i="1"/>
  <c r="G882" i="1"/>
  <c r="G881" i="1"/>
  <c r="G880" i="1"/>
  <c r="G879" i="1"/>
  <c r="G878" i="1"/>
  <c r="G877" i="1"/>
  <c r="G876" i="1"/>
  <c r="S875" i="1"/>
  <c r="S874" i="1" s="1"/>
  <c r="S873" i="1" s="1"/>
  <c r="R875" i="1"/>
  <c r="R874" i="1" s="1"/>
  <c r="R873" i="1" s="1"/>
  <c r="Q875" i="1"/>
  <c r="P875" i="1"/>
  <c r="O875" i="1"/>
  <c r="O874" i="1" s="1"/>
  <c r="O873" i="1" s="1"/>
  <c r="O872" i="1" s="1"/>
  <c r="O871" i="1" s="1"/>
  <c r="O870" i="1" s="1"/>
  <c r="N875" i="1"/>
  <c r="N874" i="1" s="1"/>
  <c r="N873" i="1" s="1"/>
  <c r="M875" i="1"/>
  <c r="L875" i="1"/>
  <c r="K875" i="1"/>
  <c r="K874" i="1" s="1"/>
  <c r="K873" i="1" s="1"/>
  <c r="J875" i="1"/>
  <c r="J874" i="1" s="1"/>
  <c r="J873" i="1" s="1"/>
  <c r="I875" i="1"/>
  <c r="H875" i="1"/>
  <c r="G875" i="1"/>
  <c r="G874" i="1" s="1"/>
  <c r="G873" i="1" s="1"/>
  <c r="Q874" i="1"/>
  <c r="P874" i="1"/>
  <c r="M874" i="1"/>
  <c r="L874" i="1"/>
  <c r="L873" i="1" s="1"/>
  <c r="I874" i="1"/>
  <c r="H874" i="1"/>
  <c r="H873" i="1" s="1"/>
  <c r="G869" i="1"/>
  <c r="G868" i="1"/>
  <c r="G867" i="1"/>
  <c r="G866" i="1"/>
  <c r="G865" i="1"/>
  <c r="G864" i="1"/>
  <c r="G863" i="1"/>
  <c r="G862" i="1"/>
  <c r="G861" i="1"/>
  <c r="G860" i="1"/>
  <c r="G859" i="1"/>
  <c r="G858" i="1"/>
  <c r="G857" i="1" s="1"/>
  <c r="S857" i="1"/>
  <c r="R857" i="1"/>
  <c r="Q857" i="1"/>
  <c r="P857" i="1"/>
  <c r="O857" i="1"/>
  <c r="N857" i="1"/>
  <c r="M857" i="1"/>
  <c r="L857" i="1"/>
  <c r="K857" i="1"/>
  <c r="J857" i="1"/>
  <c r="I857" i="1"/>
  <c r="H857" i="1"/>
  <c r="G856" i="1"/>
  <c r="G855" i="1"/>
  <c r="G854" i="1" s="1"/>
  <c r="G853" i="1" s="1"/>
  <c r="S854" i="1"/>
  <c r="S853" i="1" s="1"/>
  <c r="R854" i="1"/>
  <c r="Q854" i="1"/>
  <c r="P854" i="1"/>
  <c r="P853" i="1" s="1"/>
  <c r="O854" i="1"/>
  <c r="O853" i="1" s="1"/>
  <c r="N854" i="1"/>
  <c r="M854" i="1"/>
  <c r="L854" i="1"/>
  <c r="L853" i="1" s="1"/>
  <c r="K854" i="1"/>
  <c r="K853" i="1" s="1"/>
  <c r="J854" i="1"/>
  <c r="I854" i="1"/>
  <c r="H854" i="1"/>
  <c r="H853" i="1" s="1"/>
  <c r="R853" i="1"/>
  <c r="Q853" i="1"/>
  <c r="N853" i="1"/>
  <c r="M853" i="1"/>
  <c r="J853" i="1"/>
  <c r="I853" i="1"/>
  <c r="G852" i="1"/>
  <c r="S851" i="1"/>
  <c r="R851" i="1"/>
  <c r="Q851" i="1"/>
  <c r="P851" i="1"/>
  <c r="O851" i="1"/>
  <c r="N851" i="1"/>
  <c r="M851" i="1"/>
  <c r="L851" i="1"/>
  <c r="K851" i="1"/>
  <c r="J851" i="1"/>
  <c r="I851" i="1"/>
  <c r="H851" i="1"/>
  <c r="G851" i="1"/>
  <c r="G850" i="1"/>
  <c r="G849" i="1"/>
  <c r="G848" i="1"/>
  <c r="G847" i="1"/>
  <c r="G846" i="1"/>
  <c r="G845" i="1"/>
  <c r="G844" i="1"/>
  <c r="G843" i="1"/>
  <c r="G842" i="1"/>
  <c r="G840" i="1" s="1"/>
  <c r="G839" i="1" s="1"/>
  <c r="G841" i="1"/>
  <c r="S840" i="1"/>
  <c r="R840" i="1"/>
  <c r="R839" i="1" s="1"/>
  <c r="Q840" i="1"/>
  <c r="Q839" i="1" s="1"/>
  <c r="P840" i="1"/>
  <c r="O840" i="1"/>
  <c r="N840" i="1"/>
  <c r="N839" i="1" s="1"/>
  <c r="M840" i="1"/>
  <c r="M839" i="1" s="1"/>
  <c r="L840" i="1"/>
  <c r="K840" i="1"/>
  <c r="J840" i="1"/>
  <c r="J839" i="1" s="1"/>
  <c r="I840" i="1"/>
  <c r="I839" i="1" s="1"/>
  <c r="H840" i="1"/>
  <c r="S839" i="1"/>
  <c r="P839" i="1"/>
  <c r="O839" i="1"/>
  <c r="L839" i="1"/>
  <c r="K839" i="1"/>
  <c r="H839" i="1"/>
  <c r="G838" i="1"/>
  <c r="G836" i="1" s="1"/>
  <c r="G837" i="1"/>
  <c r="S836" i="1"/>
  <c r="R836" i="1"/>
  <c r="R833" i="1" s="1"/>
  <c r="Q836" i="1"/>
  <c r="P836" i="1"/>
  <c r="O836" i="1"/>
  <c r="N836" i="1"/>
  <c r="N833" i="1" s="1"/>
  <c r="M836" i="1"/>
  <c r="L836" i="1"/>
  <c r="K836" i="1"/>
  <c r="J836" i="1"/>
  <c r="J833" i="1" s="1"/>
  <c r="I836" i="1"/>
  <c r="H836" i="1"/>
  <c r="G835" i="1"/>
  <c r="G834" i="1" s="1"/>
  <c r="S834" i="1"/>
  <c r="S833" i="1" s="1"/>
  <c r="R834" i="1"/>
  <c r="Q834" i="1"/>
  <c r="P834" i="1"/>
  <c r="P833" i="1" s="1"/>
  <c r="O834" i="1"/>
  <c r="O833" i="1" s="1"/>
  <c r="N834" i="1"/>
  <c r="M834" i="1"/>
  <c r="L834" i="1"/>
  <c r="L833" i="1" s="1"/>
  <c r="K834" i="1"/>
  <c r="K833" i="1" s="1"/>
  <c r="J834" i="1"/>
  <c r="I834" i="1"/>
  <c r="H834" i="1"/>
  <c r="H833" i="1" s="1"/>
  <c r="Q833" i="1"/>
  <c r="M833" i="1"/>
  <c r="I833" i="1"/>
  <c r="G832" i="1"/>
  <c r="G831" i="1"/>
  <c r="G830" i="1"/>
  <c r="G829" i="1"/>
  <c r="G828" i="1"/>
  <c r="G827" i="1"/>
  <c r="G826" i="1"/>
  <c r="G825" i="1"/>
  <c r="G824" i="1"/>
  <c r="G823" i="1"/>
  <c r="G822" i="1"/>
  <c r="G821" i="1" s="1"/>
  <c r="S821" i="1"/>
  <c r="R821" i="1"/>
  <c r="Q821" i="1"/>
  <c r="P821" i="1"/>
  <c r="P811" i="1" s="1"/>
  <c r="O821" i="1"/>
  <c r="N821" i="1"/>
  <c r="M821" i="1"/>
  <c r="L821" i="1"/>
  <c r="L811" i="1" s="1"/>
  <c r="K821" i="1"/>
  <c r="J821" i="1"/>
  <c r="I821" i="1"/>
  <c r="H821" i="1"/>
  <c r="H811" i="1" s="1"/>
  <c r="G820" i="1"/>
  <c r="G819" i="1"/>
  <c r="G818" i="1"/>
  <c r="G817" i="1"/>
  <c r="G816" i="1"/>
  <c r="G815" i="1"/>
  <c r="G814" i="1"/>
  <c r="G812" i="1" s="1"/>
  <c r="G811" i="1" s="1"/>
  <c r="G813" i="1"/>
  <c r="S812" i="1"/>
  <c r="R812" i="1"/>
  <c r="R811" i="1" s="1"/>
  <c r="Q812" i="1"/>
  <c r="Q811" i="1" s="1"/>
  <c r="Q810" i="1" s="1"/>
  <c r="P812" i="1"/>
  <c r="O812" i="1"/>
  <c r="N812" i="1"/>
  <c r="N811" i="1" s="1"/>
  <c r="M812" i="1"/>
  <c r="M811" i="1" s="1"/>
  <c r="M810" i="1" s="1"/>
  <c r="L812" i="1"/>
  <c r="K812" i="1"/>
  <c r="J812" i="1"/>
  <c r="J811" i="1" s="1"/>
  <c r="I812" i="1"/>
  <c r="I811" i="1" s="1"/>
  <c r="I810" i="1" s="1"/>
  <c r="H812" i="1"/>
  <c r="S811" i="1"/>
  <c r="O811" i="1"/>
  <c r="K811" i="1"/>
  <c r="K810" i="1" s="1"/>
  <c r="G809" i="1"/>
  <c r="G808" i="1"/>
  <c r="G807" i="1"/>
  <c r="G806" i="1" s="1"/>
  <c r="G805" i="1" s="1"/>
  <c r="S806" i="1"/>
  <c r="S805" i="1" s="1"/>
  <c r="R806" i="1"/>
  <c r="Q806" i="1"/>
  <c r="P806" i="1"/>
  <c r="P805" i="1" s="1"/>
  <c r="O806" i="1"/>
  <c r="O805" i="1" s="1"/>
  <c r="N806" i="1"/>
  <c r="M806" i="1"/>
  <c r="L806" i="1"/>
  <c r="L805" i="1" s="1"/>
  <c r="K806" i="1"/>
  <c r="K805" i="1" s="1"/>
  <c r="J806" i="1"/>
  <c r="I806" i="1"/>
  <c r="H806" i="1"/>
  <c r="H805" i="1" s="1"/>
  <c r="R805" i="1"/>
  <c r="Q805" i="1"/>
  <c r="N805" i="1"/>
  <c r="M805" i="1"/>
  <c r="J805" i="1"/>
  <c r="I805" i="1"/>
  <c r="G804" i="1"/>
  <c r="G803" i="1"/>
  <c r="G802" i="1"/>
  <c r="G801" i="1" s="1"/>
  <c r="S801" i="1"/>
  <c r="R801" i="1"/>
  <c r="Q801" i="1"/>
  <c r="P801" i="1"/>
  <c r="O801" i="1"/>
  <c r="N801" i="1"/>
  <c r="M801" i="1"/>
  <c r="L801" i="1"/>
  <c r="K801" i="1"/>
  <c r="J801" i="1"/>
  <c r="I801" i="1"/>
  <c r="H801" i="1"/>
  <c r="G800" i="1"/>
  <c r="S799" i="1"/>
  <c r="S768" i="1" s="1"/>
  <c r="R799" i="1"/>
  <c r="Q799" i="1"/>
  <c r="P799" i="1"/>
  <c r="O799" i="1"/>
  <c r="O768" i="1" s="1"/>
  <c r="N799" i="1"/>
  <c r="M799" i="1"/>
  <c r="L799" i="1"/>
  <c r="K799" i="1"/>
  <c r="K768" i="1" s="1"/>
  <c r="J799" i="1"/>
  <c r="I799" i="1"/>
  <c r="H799" i="1"/>
  <c r="G799" i="1"/>
  <c r="G798" i="1"/>
  <c r="G797" i="1" s="1"/>
  <c r="S797" i="1"/>
  <c r="R797" i="1"/>
  <c r="Q797" i="1"/>
  <c r="P797" i="1"/>
  <c r="O797" i="1"/>
  <c r="N797" i="1"/>
  <c r="M797" i="1"/>
  <c r="L797" i="1"/>
  <c r="K797" i="1"/>
  <c r="J797" i="1"/>
  <c r="I797" i="1"/>
  <c r="H797" i="1"/>
  <c r="G796" i="1"/>
  <c r="G795" i="1"/>
  <c r="G794" i="1"/>
  <c r="G793" i="1" s="1"/>
  <c r="S793" i="1"/>
  <c r="R793" i="1"/>
  <c r="Q793" i="1"/>
  <c r="P793" i="1"/>
  <c r="O793" i="1"/>
  <c r="N793" i="1"/>
  <c r="M793" i="1"/>
  <c r="L793" i="1"/>
  <c r="K793" i="1"/>
  <c r="J793" i="1"/>
  <c r="I793" i="1"/>
  <c r="H793" i="1"/>
  <c r="G792" i="1"/>
  <c r="G791" i="1"/>
  <c r="G790" i="1"/>
  <c r="G789" i="1" s="1"/>
  <c r="S789" i="1"/>
  <c r="R789" i="1"/>
  <c r="Q789" i="1"/>
  <c r="P789" i="1"/>
  <c r="O789" i="1"/>
  <c r="N789" i="1"/>
  <c r="M789" i="1"/>
  <c r="L789" i="1"/>
  <c r="K789" i="1"/>
  <c r="J789" i="1"/>
  <c r="I789" i="1"/>
  <c r="H789" i="1"/>
  <c r="G788" i="1"/>
  <c r="G787" i="1"/>
  <c r="G786" i="1"/>
  <c r="G785" i="1" s="1"/>
  <c r="S785" i="1"/>
  <c r="R785" i="1"/>
  <c r="Q785" i="1"/>
  <c r="P785" i="1"/>
  <c r="O785" i="1"/>
  <c r="N785" i="1"/>
  <c r="M785" i="1"/>
  <c r="L785" i="1"/>
  <c r="K785" i="1"/>
  <c r="J785" i="1"/>
  <c r="I785" i="1"/>
  <c r="H785" i="1"/>
  <c r="G784" i="1"/>
  <c r="G783" i="1"/>
  <c r="G782" i="1"/>
  <c r="G781" i="1" s="1"/>
  <c r="S781" i="1"/>
  <c r="R781" i="1"/>
  <c r="Q781" i="1"/>
  <c r="P781" i="1"/>
  <c r="O781" i="1"/>
  <c r="N781" i="1"/>
  <c r="M781" i="1"/>
  <c r="L781" i="1"/>
  <c r="K781" i="1"/>
  <c r="J781" i="1"/>
  <c r="I781" i="1"/>
  <c r="H781" i="1"/>
  <c r="G780" i="1"/>
  <c r="G779" i="1"/>
  <c r="G778" i="1"/>
  <c r="G777" i="1" s="1"/>
  <c r="S777" i="1"/>
  <c r="R777" i="1"/>
  <c r="Q777" i="1"/>
  <c r="P777" i="1"/>
  <c r="O777" i="1"/>
  <c r="N777" i="1"/>
  <c r="M777" i="1"/>
  <c r="L777" i="1"/>
  <c r="K777" i="1"/>
  <c r="J777" i="1"/>
  <c r="I777" i="1"/>
  <c r="H777" i="1"/>
  <c r="G776" i="1"/>
  <c r="G775" i="1"/>
  <c r="G774" i="1"/>
  <c r="G773" i="1" s="1"/>
  <c r="S773" i="1"/>
  <c r="R773" i="1"/>
  <c r="Q773" i="1"/>
  <c r="P773" i="1"/>
  <c r="O773" i="1"/>
  <c r="N773" i="1"/>
  <c r="M773" i="1"/>
  <c r="L773" i="1"/>
  <c r="K773" i="1"/>
  <c r="J773" i="1"/>
  <c r="I773" i="1"/>
  <c r="H773" i="1"/>
  <c r="G772" i="1"/>
  <c r="G771" i="1"/>
  <c r="G770" i="1"/>
  <c r="G769" i="1" s="1"/>
  <c r="G768" i="1" s="1"/>
  <c r="G767" i="1" s="1"/>
  <c r="S769" i="1"/>
  <c r="R769" i="1"/>
  <c r="Q769" i="1"/>
  <c r="Q768" i="1" s="1"/>
  <c r="Q767" i="1" s="1"/>
  <c r="P769" i="1"/>
  <c r="P768" i="1" s="1"/>
  <c r="P767" i="1" s="1"/>
  <c r="O769" i="1"/>
  <c r="N769" i="1"/>
  <c r="M769" i="1"/>
  <c r="M768" i="1" s="1"/>
  <c r="M767" i="1" s="1"/>
  <c r="L769" i="1"/>
  <c r="L768" i="1" s="1"/>
  <c r="L767" i="1" s="1"/>
  <c r="K769" i="1"/>
  <c r="J769" i="1"/>
  <c r="I769" i="1"/>
  <c r="I768" i="1" s="1"/>
  <c r="I767" i="1" s="1"/>
  <c r="H769" i="1"/>
  <c r="H768" i="1" s="1"/>
  <c r="H767" i="1" s="1"/>
  <c r="R768" i="1"/>
  <c r="R767" i="1" s="1"/>
  <c r="N768" i="1"/>
  <c r="N767" i="1" s="1"/>
  <c r="J768" i="1"/>
  <c r="J767" i="1" s="1"/>
  <c r="G765" i="1"/>
  <c r="S764" i="1"/>
  <c r="R764" i="1"/>
  <c r="R761" i="1" s="1"/>
  <c r="Q764" i="1"/>
  <c r="P764" i="1"/>
  <c r="O764" i="1"/>
  <c r="N764" i="1"/>
  <c r="N761" i="1" s="1"/>
  <c r="M764" i="1"/>
  <c r="L764" i="1"/>
  <c r="K764" i="1"/>
  <c r="J764" i="1"/>
  <c r="J761" i="1" s="1"/>
  <c r="I764" i="1"/>
  <c r="H764" i="1"/>
  <c r="G764" i="1"/>
  <c r="G763" i="1"/>
  <c r="G762" i="1" s="1"/>
  <c r="G761" i="1" s="1"/>
  <c r="S762" i="1"/>
  <c r="S761" i="1" s="1"/>
  <c r="R762" i="1"/>
  <c r="Q762" i="1"/>
  <c r="P762" i="1"/>
  <c r="P761" i="1" s="1"/>
  <c r="O762" i="1"/>
  <c r="O761" i="1" s="1"/>
  <c r="N762" i="1"/>
  <c r="M762" i="1"/>
  <c r="L762" i="1"/>
  <c r="L761" i="1" s="1"/>
  <c r="K762" i="1"/>
  <c r="K761" i="1" s="1"/>
  <c r="J762" i="1"/>
  <c r="I762" i="1"/>
  <c r="H762" i="1"/>
  <c r="H761" i="1" s="1"/>
  <c r="Q761" i="1"/>
  <c r="M761" i="1"/>
  <c r="I761" i="1"/>
  <c r="G760" i="1"/>
  <c r="G759" i="1"/>
  <c r="G758" i="1"/>
  <c r="G757" i="1"/>
  <c r="G756" i="1"/>
  <c r="G755" i="1"/>
  <c r="G754" i="1"/>
  <c r="G753" i="1" s="1"/>
  <c r="G752" i="1" s="1"/>
  <c r="S753" i="1"/>
  <c r="R753" i="1"/>
  <c r="Q753" i="1"/>
  <c r="Q752" i="1" s="1"/>
  <c r="P753" i="1"/>
  <c r="P752" i="1" s="1"/>
  <c r="O753" i="1"/>
  <c r="N753" i="1"/>
  <c r="M753" i="1"/>
  <c r="M752" i="1" s="1"/>
  <c r="L753" i="1"/>
  <c r="L752" i="1" s="1"/>
  <c r="K753" i="1"/>
  <c r="J753" i="1"/>
  <c r="I753" i="1"/>
  <c r="I752" i="1" s="1"/>
  <c r="H753" i="1"/>
  <c r="H752" i="1" s="1"/>
  <c r="S752" i="1"/>
  <c r="R752" i="1"/>
  <c r="O752" i="1"/>
  <c r="N752" i="1"/>
  <c r="K752" i="1"/>
  <c r="J752" i="1"/>
  <c r="G751" i="1"/>
  <c r="G750" i="1" s="1"/>
  <c r="S750" i="1"/>
  <c r="R750" i="1"/>
  <c r="Q750" i="1"/>
  <c r="P750" i="1"/>
  <c r="O750" i="1"/>
  <c r="N750" i="1"/>
  <c r="M750" i="1"/>
  <c r="L750" i="1"/>
  <c r="K750" i="1"/>
  <c r="J750" i="1"/>
  <c r="I750" i="1"/>
  <c r="H750" i="1"/>
  <c r="G749" i="1"/>
  <c r="G748" i="1"/>
  <c r="G747" i="1"/>
  <c r="G746" i="1" s="1"/>
  <c r="S746" i="1"/>
  <c r="R746" i="1"/>
  <c r="Q746" i="1"/>
  <c r="P746" i="1"/>
  <c r="O746" i="1"/>
  <c r="N746" i="1"/>
  <c r="M746" i="1"/>
  <c r="L746" i="1"/>
  <c r="K746" i="1"/>
  <c r="J746" i="1"/>
  <c r="I746" i="1"/>
  <c r="H746" i="1"/>
  <c r="G745" i="1"/>
  <c r="G744" i="1"/>
  <c r="G743" i="1"/>
  <c r="G742" i="1"/>
  <c r="G741" i="1" s="1"/>
  <c r="S741" i="1"/>
  <c r="R741" i="1"/>
  <c r="Q741" i="1"/>
  <c r="Q738" i="1" s="1"/>
  <c r="P741" i="1"/>
  <c r="O741" i="1"/>
  <c r="N741" i="1"/>
  <c r="M741" i="1"/>
  <c r="M738" i="1" s="1"/>
  <c r="L741" i="1"/>
  <c r="K741" i="1"/>
  <c r="J741" i="1"/>
  <c r="I741" i="1"/>
  <c r="I738" i="1" s="1"/>
  <c r="H741" i="1"/>
  <c r="G740" i="1"/>
  <c r="S739" i="1"/>
  <c r="S738" i="1" s="1"/>
  <c r="R739" i="1"/>
  <c r="R738" i="1" s="1"/>
  <c r="Q739" i="1"/>
  <c r="P739" i="1"/>
  <c r="O739" i="1"/>
  <c r="O738" i="1" s="1"/>
  <c r="N739" i="1"/>
  <c r="N738" i="1" s="1"/>
  <c r="M739" i="1"/>
  <c r="L739" i="1"/>
  <c r="K739" i="1"/>
  <c r="K738" i="1" s="1"/>
  <c r="J739" i="1"/>
  <c r="J738" i="1" s="1"/>
  <c r="I739" i="1"/>
  <c r="H739" i="1"/>
  <c r="G739" i="1"/>
  <c r="G738" i="1" s="1"/>
  <c r="P738" i="1"/>
  <c r="L738" i="1"/>
  <c r="H738" i="1"/>
  <c r="G737" i="1"/>
  <c r="G736" i="1"/>
  <c r="S735" i="1"/>
  <c r="S728" i="1" s="1"/>
  <c r="R735" i="1"/>
  <c r="Q735" i="1"/>
  <c r="P735" i="1"/>
  <c r="O735" i="1"/>
  <c r="O728" i="1" s="1"/>
  <c r="N735" i="1"/>
  <c r="M735" i="1"/>
  <c r="L735" i="1"/>
  <c r="K735" i="1"/>
  <c r="K728" i="1" s="1"/>
  <c r="J735" i="1"/>
  <c r="I735" i="1"/>
  <c r="H735" i="1"/>
  <c r="G735" i="1"/>
  <c r="G734" i="1"/>
  <c r="G733" i="1"/>
  <c r="G732" i="1"/>
  <c r="G731" i="1"/>
  <c r="G730" i="1"/>
  <c r="G729" i="1" s="1"/>
  <c r="G728" i="1" s="1"/>
  <c r="S729" i="1"/>
  <c r="R729" i="1"/>
  <c r="Q729" i="1"/>
  <c r="Q728" i="1" s="1"/>
  <c r="Q727" i="1" s="1"/>
  <c r="P729" i="1"/>
  <c r="P728" i="1" s="1"/>
  <c r="O729" i="1"/>
  <c r="N729" i="1"/>
  <c r="M729" i="1"/>
  <c r="M728" i="1" s="1"/>
  <c r="M727" i="1" s="1"/>
  <c r="L729" i="1"/>
  <c r="L728" i="1" s="1"/>
  <c r="K729" i="1"/>
  <c r="J729" i="1"/>
  <c r="I729" i="1"/>
  <c r="I728" i="1" s="1"/>
  <c r="I727" i="1" s="1"/>
  <c r="H729" i="1"/>
  <c r="H728" i="1" s="1"/>
  <c r="R728" i="1"/>
  <c r="R727" i="1" s="1"/>
  <c r="N728" i="1"/>
  <c r="N727" i="1" s="1"/>
  <c r="J728" i="1"/>
  <c r="J727" i="1" s="1"/>
  <c r="G726" i="1"/>
  <c r="G725" i="1" s="1"/>
  <c r="G724" i="1" s="1"/>
  <c r="S725" i="1"/>
  <c r="R725" i="1"/>
  <c r="Q725" i="1"/>
  <c r="Q724" i="1" s="1"/>
  <c r="P725" i="1"/>
  <c r="P724" i="1" s="1"/>
  <c r="O725" i="1"/>
  <c r="N725" i="1"/>
  <c r="M725" i="1"/>
  <c r="M724" i="1" s="1"/>
  <c r="L725" i="1"/>
  <c r="L724" i="1" s="1"/>
  <c r="K725" i="1"/>
  <c r="J725" i="1"/>
  <c r="I725" i="1"/>
  <c r="I724" i="1" s="1"/>
  <c r="H725" i="1"/>
  <c r="H724" i="1" s="1"/>
  <c r="S724" i="1"/>
  <c r="R724" i="1"/>
  <c r="O724" i="1"/>
  <c r="N724" i="1"/>
  <c r="K724" i="1"/>
  <c r="J724" i="1"/>
  <c r="G723" i="1"/>
  <c r="G722" i="1" s="1"/>
  <c r="S722" i="1"/>
  <c r="R722" i="1"/>
  <c r="Q722" i="1"/>
  <c r="P722" i="1"/>
  <c r="O722" i="1"/>
  <c r="N722" i="1"/>
  <c r="M722" i="1"/>
  <c r="L722" i="1"/>
  <c r="K722" i="1"/>
  <c r="J722" i="1"/>
  <c r="I722" i="1"/>
  <c r="H722" i="1"/>
  <c r="G721" i="1"/>
  <c r="S720" i="1"/>
  <c r="R720" i="1"/>
  <c r="Q720" i="1"/>
  <c r="P720" i="1"/>
  <c r="O720" i="1"/>
  <c r="N720" i="1"/>
  <c r="M720" i="1"/>
  <c r="L720" i="1"/>
  <c r="K720" i="1"/>
  <c r="J720" i="1"/>
  <c r="I720" i="1"/>
  <c r="H720" i="1"/>
  <c r="G720" i="1"/>
  <c r="G719" i="1"/>
  <c r="G718" i="1" s="1"/>
  <c r="S718" i="1"/>
  <c r="R718" i="1"/>
  <c r="Q718" i="1"/>
  <c r="P718" i="1"/>
  <c r="O718" i="1"/>
  <c r="N718" i="1"/>
  <c r="M718" i="1"/>
  <c r="L718" i="1"/>
  <c r="K718" i="1"/>
  <c r="J718" i="1"/>
  <c r="I718" i="1"/>
  <c r="H718" i="1"/>
  <c r="G717" i="1"/>
  <c r="S716" i="1"/>
  <c r="R716" i="1"/>
  <c r="Q716" i="1"/>
  <c r="P716" i="1"/>
  <c r="O716" i="1"/>
  <c r="N716" i="1"/>
  <c r="M716" i="1"/>
  <c r="L716" i="1"/>
  <c r="K716" i="1"/>
  <c r="J716" i="1"/>
  <c r="I716" i="1"/>
  <c r="H716" i="1"/>
  <c r="G716" i="1"/>
  <c r="G715" i="1"/>
  <c r="G714" i="1" s="1"/>
  <c r="S714" i="1"/>
  <c r="R714" i="1"/>
  <c r="Q714" i="1"/>
  <c r="P714" i="1"/>
  <c r="O714" i="1"/>
  <c r="N714" i="1"/>
  <c r="M714" i="1"/>
  <c r="L714" i="1"/>
  <c r="K714" i="1"/>
  <c r="J714" i="1"/>
  <c r="I714" i="1"/>
  <c r="H714" i="1"/>
  <c r="G713" i="1"/>
  <c r="S712" i="1"/>
  <c r="R712" i="1"/>
  <c r="Q712" i="1"/>
  <c r="P712" i="1"/>
  <c r="O712" i="1"/>
  <c r="N712" i="1"/>
  <c r="M712" i="1"/>
  <c r="L712" i="1"/>
  <c r="K712" i="1"/>
  <c r="J712" i="1"/>
  <c r="I712" i="1"/>
  <c r="H712" i="1"/>
  <c r="G712" i="1"/>
  <c r="G711" i="1"/>
  <c r="G710" i="1" s="1"/>
  <c r="S710" i="1"/>
  <c r="R710" i="1"/>
  <c r="Q710" i="1"/>
  <c r="P710" i="1"/>
  <c r="O710" i="1"/>
  <c r="N710" i="1"/>
  <c r="M710" i="1"/>
  <c r="L710" i="1"/>
  <c r="K710" i="1"/>
  <c r="J710" i="1"/>
  <c r="I710" i="1"/>
  <c r="H710" i="1"/>
  <c r="G709" i="1"/>
  <c r="S708" i="1"/>
  <c r="R708" i="1"/>
  <c r="Q708" i="1"/>
  <c r="P708" i="1"/>
  <c r="O708" i="1"/>
  <c r="N708" i="1"/>
  <c r="M708" i="1"/>
  <c r="L708" i="1"/>
  <c r="K708" i="1"/>
  <c r="J708" i="1"/>
  <c r="I708" i="1"/>
  <c r="H708" i="1"/>
  <c r="G708" i="1"/>
  <c r="G707" i="1"/>
  <c r="G706" i="1" s="1"/>
  <c r="S706" i="1"/>
  <c r="R706" i="1"/>
  <c r="Q706" i="1"/>
  <c r="P706" i="1"/>
  <c r="P703" i="1" s="1"/>
  <c r="P702" i="1" s="1"/>
  <c r="O706" i="1"/>
  <c r="N706" i="1"/>
  <c r="M706" i="1"/>
  <c r="L706" i="1"/>
  <c r="L703" i="1" s="1"/>
  <c r="L702" i="1" s="1"/>
  <c r="K706" i="1"/>
  <c r="J706" i="1"/>
  <c r="I706" i="1"/>
  <c r="H706" i="1"/>
  <c r="H703" i="1" s="1"/>
  <c r="H702" i="1" s="1"/>
  <c r="G705" i="1"/>
  <c r="G704" i="1" s="1"/>
  <c r="S704" i="1"/>
  <c r="R704" i="1"/>
  <c r="R703" i="1" s="1"/>
  <c r="R702" i="1" s="1"/>
  <c r="Q704" i="1"/>
  <c r="Q703" i="1" s="1"/>
  <c r="Q702" i="1" s="1"/>
  <c r="Q701" i="1" s="1"/>
  <c r="P704" i="1"/>
  <c r="O704" i="1"/>
  <c r="N704" i="1"/>
  <c r="N703" i="1" s="1"/>
  <c r="N702" i="1" s="1"/>
  <c r="N701" i="1" s="1"/>
  <c r="M704" i="1"/>
  <c r="M703" i="1" s="1"/>
  <c r="M702" i="1" s="1"/>
  <c r="M701" i="1" s="1"/>
  <c r="L704" i="1"/>
  <c r="K704" i="1"/>
  <c r="J704" i="1"/>
  <c r="J703" i="1" s="1"/>
  <c r="J702" i="1" s="1"/>
  <c r="J701" i="1" s="1"/>
  <c r="I704" i="1"/>
  <c r="I703" i="1" s="1"/>
  <c r="I702" i="1" s="1"/>
  <c r="I701" i="1" s="1"/>
  <c r="H704" i="1"/>
  <c r="S703" i="1"/>
  <c r="S702" i="1" s="1"/>
  <c r="O703" i="1"/>
  <c r="O702" i="1" s="1"/>
  <c r="K703" i="1"/>
  <c r="K702" i="1" s="1"/>
  <c r="G700" i="1"/>
  <c r="G699" i="1"/>
  <c r="G698" i="1" s="1"/>
  <c r="S698" i="1"/>
  <c r="R698" i="1"/>
  <c r="Q698" i="1"/>
  <c r="P698" i="1"/>
  <c r="O698" i="1"/>
  <c r="N698" i="1"/>
  <c r="M698" i="1"/>
  <c r="L698" i="1"/>
  <c r="K698" i="1"/>
  <c r="J698" i="1"/>
  <c r="I698" i="1"/>
  <c r="H698" i="1"/>
  <c r="G697" i="1"/>
  <c r="G696" i="1"/>
  <c r="G695" i="1"/>
  <c r="G694" i="1"/>
  <c r="G693" i="1"/>
  <c r="G692" i="1"/>
  <c r="G691" i="1"/>
  <c r="G690" i="1"/>
  <c r="G689" i="1"/>
  <c r="G688" i="1"/>
  <c r="G687" i="1"/>
  <c r="G686" i="1"/>
  <c r="G685" i="1"/>
  <c r="G684" i="1"/>
  <c r="G683" i="1"/>
  <c r="G682" i="1"/>
  <c r="G681" i="1"/>
  <c r="G680" i="1"/>
  <c r="S679" i="1"/>
  <c r="R679" i="1"/>
  <c r="Q679" i="1"/>
  <c r="P679" i="1"/>
  <c r="O679" i="1"/>
  <c r="N679" i="1"/>
  <c r="M679" i="1"/>
  <c r="L679" i="1"/>
  <c r="K679" i="1"/>
  <c r="J679" i="1"/>
  <c r="I679" i="1"/>
  <c r="H679" i="1"/>
  <c r="G679" i="1"/>
  <c r="G678" i="1"/>
  <c r="G677" i="1"/>
  <c r="G676" i="1"/>
  <c r="S675" i="1"/>
  <c r="S672" i="1" s="1"/>
  <c r="R675" i="1"/>
  <c r="Q675" i="1"/>
  <c r="P675" i="1"/>
  <c r="O675" i="1"/>
  <c r="O672" i="1" s="1"/>
  <c r="N675" i="1"/>
  <c r="M675" i="1"/>
  <c r="L675" i="1"/>
  <c r="K675" i="1"/>
  <c r="K672" i="1" s="1"/>
  <c r="J675" i="1"/>
  <c r="I675" i="1"/>
  <c r="H675" i="1"/>
  <c r="G675" i="1"/>
  <c r="G674" i="1"/>
  <c r="G673" i="1" s="1"/>
  <c r="G672" i="1" s="1"/>
  <c r="S673" i="1"/>
  <c r="R673" i="1"/>
  <c r="Q673" i="1"/>
  <c r="Q672" i="1" s="1"/>
  <c r="P673" i="1"/>
  <c r="P672" i="1" s="1"/>
  <c r="O673" i="1"/>
  <c r="N673" i="1"/>
  <c r="M673" i="1"/>
  <c r="M672" i="1" s="1"/>
  <c r="L673" i="1"/>
  <c r="L672" i="1" s="1"/>
  <c r="K673" i="1"/>
  <c r="J673" i="1"/>
  <c r="I673" i="1"/>
  <c r="I672" i="1" s="1"/>
  <c r="H673" i="1"/>
  <c r="H672" i="1" s="1"/>
  <c r="R672" i="1"/>
  <c r="N672" i="1"/>
  <c r="J672" i="1"/>
  <c r="G671" i="1"/>
  <c r="G670" i="1" s="1"/>
  <c r="S670" i="1"/>
  <c r="R670" i="1"/>
  <c r="Q670" i="1"/>
  <c r="P670" i="1"/>
  <c r="O670" i="1"/>
  <c r="N670" i="1"/>
  <c r="M670" i="1"/>
  <c r="L670" i="1"/>
  <c r="K670" i="1"/>
  <c r="J670" i="1"/>
  <c r="I670" i="1"/>
  <c r="H670" i="1"/>
  <c r="G669" i="1"/>
  <c r="S668" i="1"/>
  <c r="R668" i="1"/>
  <c r="Q668" i="1"/>
  <c r="P668" i="1"/>
  <c r="O668" i="1"/>
  <c r="N668" i="1"/>
  <c r="M668" i="1"/>
  <c r="L668" i="1"/>
  <c r="K668" i="1"/>
  <c r="J668" i="1"/>
  <c r="I668" i="1"/>
  <c r="H668" i="1"/>
  <c r="G668" i="1"/>
  <c r="G667" i="1"/>
  <c r="G666" i="1" s="1"/>
  <c r="S666" i="1"/>
  <c r="R666" i="1"/>
  <c r="Q666" i="1"/>
  <c r="P666" i="1"/>
  <c r="P663" i="1" s="1"/>
  <c r="O666" i="1"/>
  <c r="N666" i="1"/>
  <c r="M666" i="1"/>
  <c r="L666" i="1"/>
  <c r="L663" i="1" s="1"/>
  <c r="K666" i="1"/>
  <c r="J666" i="1"/>
  <c r="I666" i="1"/>
  <c r="H666" i="1"/>
  <c r="H663" i="1" s="1"/>
  <c r="G665" i="1"/>
  <c r="S664" i="1"/>
  <c r="R664" i="1"/>
  <c r="R663" i="1" s="1"/>
  <c r="Q664" i="1"/>
  <c r="Q663" i="1" s="1"/>
  <c r="P664" i="1"/>
  <c r="O664" i="1"/>
  <c r="N664" i="1"/>
  <c r="N663" i="1" s="1"/>
  <c r="M664" i="1"/>
  <c r="M663" i="1" s="1"/>
  <c r="L664" i="1"/>
  <c r="K664" i="1"/>
  <c r="J664" i="1"/>
  <c r="J663" i="1" s="1"/>
  <c r="I664" i="1"/>
  <c r="I663" i="1" s="1"/>
  <c r="H664" i="1"/>
  <c r="G664" i="1"/>
  <c r="S663" i="1"/>
  <c r="O663" i="1"/>
  <c r="K663" i="1"/>
  <c r="G662" i="1"/>
  <c r="G661" i="1"/>
  <c r="G660" i="1"/>
  <c r="S659" i="1"/>
  <c r="S658" i="1" s="1"/>
  <c r="R659" i="1"/>
  <c r="R658" i="1" s="1"/>
  <c r="Q659" i="1"/>
  <c r="P659" i="1"/>
  <c r="O659" i="1"/>
  <c r="O658" i="1" s="1"/>
  <c r="N659" i="1"/>
  <c r="N658" i="1" s="1"/>
  <c r="M659" i="1"/>
  <c r="L659" i="1"/>
  <c r="K659" i="1"/>
  <c r="K658" i="1" s="1"/>
  <c r="J659" i="1"/>
  <c r="J658" i="1" s="1"/>
  <c r="I659" i="1"/>
  <c r="H659" i="1"/>
  <c r="G659" i="1"/>
  <c r="G658" i="1" s="1"/>
  <c r="Q658" i="1"/>
  <c r="P658" i="1"/>
  <c r="M658" i="1"/>
  <c r="L658" i="1"/>
  <c r="I658" i="1"/>
  <c r="H658" i="1"/>
  <c r="G657" i="1"/>
  <c r="S656" i="1"/>
  <c r="R656" i="1"/>
  <c r="Q656" i="1"/>
  <c r="P656" i="1"/>
  <c r="O656" i="1"/>
  <c r="N656" i="1"/>
  <c r="M656" i="1"/>
  <c r="L656" i="1"/>
  <c r="K656" i="1"/>
  <c r="J656" i="1"/>
  <c r="I656" i="1"/>
  <c r="H656" i="1"/>
  <c r="G656" i="1"/>
  <c r="G655" i="1"/>
  <c r="G654" i="1"/>
  <c r="G653" i="1" s="1"/>
  <c r="S653" i="1"/>
  <c r="R653" i="1"/>
  <c r="Q653" i="1"/>
  <c r="P653" i="1"/>
  <c r="O653" i="1"/>
  <c r="N653" i="1"/>
  <c r="M653" i="1"/>
  <c r="L653" i="1"/>
  <c r="K653" i="1"/>
  <c r="J653" i="1"/>
  <c r="I653" i="1"/>
  <c r="H653" i="1"/>
  <c r="G652" i="1"/>
  <c r="G651" i="1"/>
  <c r="G650" i="1"/>
  <c r="G648" i="1" s="1"/>
  <c r="G649" i="1"/>
  <c r="S648" i="1"/>
  <c r="R648" i="1"/>
  <c r="Q648" i="1"/>
  <c r="P648" i="1"/>
  <c r="O648" i="1"/>
  <c r="N648" i="1"/>
  <c r="M648" i="1"/>
  <c r="L648" i="1"/>
  <c r="K648" i="1"/>
  <c r="J648" i="1"/>
  <c r="I648" i="1"/>
  <c r="H648" i="1"/>
  <c r="G647" i="1"/>
  <c r="G646" i="1"/>
  <c r="G645" i="1"/>
  <c r="G644" i="1"/>
  <c r="S643" i="1"/>
  <c r="R643" i="1"/>
  <c r="Q643" i="1"/>
  <c r="P643" i="1"/>
  <c r="O643" i="1"/>
  <c r="N643" i="1"/>
  <c r="M643" i="1"/>
  <c r="L643" i="1"/>
  <c r="K643" i="1"/>
  <c r="J643" i="1"/>
  <c r="I643" i="1"/>
  <c r="H643" i="1"/>
  <c r="G643" i="1"/>
  <c r="G642" i="1"/>
  <c r="G641" i="1"/>
  <c r="G640" i="1"/>
  <c r="G639" i="1"/>
  <c r="G638" i="1" s="1"/>
  <c r="S638" i="1"/>
  <c r="R638" i="1"/>
  <c r="Q638" i="1"/>
  <c r="P638" i="1"/>
  <c r="O638" i="1"/>
  <c r="N638" i="1"/>
  <c r="M638" i="1"/>
  <c r="L638" i="1"/>
  <c r="K638" i="1"/>
  <c r="J638" i="1"/>
  <c r="I638" i="1"/>
  <c r="H638" i="1"/>
  <c r="G637" i="1"/>
  <c r="G636" i="1"/>
  <c r="G635" i="1"/>
  <c r="G634" i="1"/>
  <c r="G633" i="1" s="1"/>
  <c r="S633" i="1"/>
  <c r="R633" i="1"/>
  <c r="Q633" i="1"/>
  <c r="Q614" i="1" s="1"/>
  <c r="Q610" i="1" s="1"/>
  <c r="P633" i="1"/>
  <c r="O633" i="1"/>
  <c r="N633" i="1"/>
  <c r="M633" i="1"/>
  <c r="M614" i="1" s="1"/>
  <c r="M610" i="1" s="1"/>
  <c r="L633" i="1"/>
  <c r="K633" i="1"/>
  <c r="J633" i="1"/>
  <c r="I633" i="1"/>
  <c r="I614" i="1" s="1"/>
  <c r="I610" i="1" s="1"/>
  <c r="H633" i="1"/>
  <c r="G632" i="1"/>
  <c r="G631" i="1"/>
  <c r="G630" i="1"/>
  <c r="G629" i="1"/>
  <c r="G628" i="1"/>
  <c r="G627" i="1"/>
  <c r="G626" i="1"/>
  <c r="G625" i="1"/>
  <c r="G624" i="1"/>
  <c r="G623" i="1"/>
  <c r="G622" i="1"/>
  <c r="G621" i="1"/>
  <c r="G620" i="1"/>
  <c r="G619" i="1"/>
  <c r="G618" i="1"/>
  <c r="G617" i="1"/>
  <c r="G616" i="1"/>
  <c r="S615" i="1"/>
  <c r="S614" i="1" s="1"/>
  <c r="R615" i="1"/>
  <c r="R614" i="1" s="1"/>
  <c r="Q615" i="1"/>
  <c r="P615" i="1"/>
  <c r="O615" i="1"/>
  <c r="O614" i="1" s="1"/>
  <c r="N615" i="1"/>
  <c r="N614" i="1" s="1"/>
  <c r="M615" i="1"/>
  <c r="L615" i="1"/>
  <c r="K615" i="1"/>
  <c r="K614" i="1" s="1"/>
  <c r="J615" i="1"/>
  <c r="J614" i="1" s="1"/>
  <c r="I615" i="1"/>
  <c r="H615" i="1"/>
  <c r="G615" i="1"/>
  <c r="G614" i="1" s="1"/>
  <c r="P614" i="1"/>
  <c r="L614" i="1"/>
  <c r="H614" i="1"/>
  <c r="G613" i="1"/>
  <c r="G612" i="1"/>
  <c r="S611" i="1"/>
  <c r="S610" i="1" s="1"/>
  <c r="R611" i="1"/>
  <c r="R610" i="1" s="1"/>
  <c r="Q611" i="1"/>
  <c r="P611" i="1"/>
  <c r="O611" i="1"/>
  <c r="O610" i="1" s="1"/>
  <c r="N611" i="1"/>
  <c r="N610" i="1" s="1"/>
  <c r="M611" i="1"/>
  <c r="L611" i="1"/>
  <c r="K611" i="1"/>
  <c r="K610" i="1" s="1"/>
  <c r="J611" i="1"/>
  <c r="J610" i="1" s="1"/>
  <c r="I611" i="1"/>
  <c r="H611" i="1"/>
  <c r="G611" i="1"/>
  <c r="P610" i="1"/>
  <c r="L610" i="1"/>
  <c r="H610" i="1"/>
  <c r="G609" i="1"/>
  <c r="S608" i="1"/>
  <c r="R608" i="1"/>
  <c r="Q608" i="1"/>
  <c r="P608" i="1"/>
  <c r="O608" i="1"/>
  <c r="N608" i="1"/>
  <c r="M608" i="1"/>
  <c r="L608" i="1"/>
  <c r="K608" i="1"/>
  <c r="J608" i="1"/>
  <c r="I608" i="1"/>
  <c r="H608" i="1"/>
  <c r="G608" i="1"/>
  <c r="G607" i="1"/>
  <c r="G606" i="1" s="1"/>
  <c r="S606" i="1"/>
  <c r="R606" i="1"/>
  <c r="Q606" i="1"/>
  <c r="P606" i="1"/>
  <c r="O606" i="1"/>
  <c r="N606" i="1"/>
  <c r="M606" i="1"/>
  <c r="L606" i="1"/>
  <c r="K606" i="1"/>
  <c r="J606" i="1"/>
  <c r="I606" i="1"/>
  <c r="H606" i="1"/>
  <c r="G605" i="1"/>
  <c r="G604" i="1"/>
  <c r="G603" i="1"/>
  <c r="G602" i="1"/>
  <c r="G601" i="1" s="1"/>
  <c r="G583" i="1" s="1"/>
  <c r="G582" i="1" s="1"/>
  <c r="S601" i="1"/>
  <c r="R601" i="1"/>
  <c r="Q601" i="1"/>
  <c r="Q583" i="1" s="1"/>
  <c r="Q582" i="1" s="1"/>
  <c r="P601" i="1"/>
  <c r="P583" i="1" s="1"/>
  <c r="P582" i="1" s="1"/>
  <c r="O601" i="1"/>
  <c r="N601" i="1"/>
  <c r="M601" i="1"/>
  <c r="M583" i="1" s="1"/>
  <c r="M582" i="1" s="1"/>
  <c r="L601" i="1"/>
  <c r="L583" i="1" s="1"/>
  <c r="L582" i="1" s="1"/>
  <c r="K601" i="1"/>
  <c r="J601" i="1"/>
  <c r="I601" i="1"/>
  <c r="I583" i="1" s="1"/>
  <c r="I582" i="1" s="1"/>
  <c r="H601" i="1"/>
  <c r="H583" i="1" s="1"/>
  <c r="H582" i="1" s="1"/>
  <c r="G600" i="1"/>
  <c r="G599" i="1"/>
  <c r="G598" i="1"/>
  <c r="G597" i="1"/>
  <c r="G596" i="1"/>
  <c r="G595" i="1"/>
  <c r="G594" i="1"/>
  <c r="G593" i="1"/>
  <c r="G592" i="1"/>
  <c r="G591" i="1"/>
  <c r="G590" i="1"/>
  <c r="G589" i="1"/>
  <c r="G588" i="1"/>
  <c r="G587" i="1"/>
  <c r="G586" i="1"/>
  <c r="G585" i="1"/>
  <c r="G584" i="1"/>
  <c r="S583" i="1"/>
  <c r="S582" i="1" s="1"/>
  <c r="R583" i="1"/>
  <c r="R582" i="1" s="1"/>
  <c r="O583" i="1"/>
  <c r="O582" i="1" s="1"/>
  <c r="N583" i="1"/>
  <c r="N582" i="1" s="1"/>
  <c r="K583" i="1"/>
  <c r="K582" i="1" s="1"/>
  <c r="J583" i="1"/>
  <c r="J582" i="1" s="1"/>
  <c r="G581" i="1"/>
  <c r="G580" i="1"/>
  <c r="G579" i="1"/>
  <c r="G578" i="1" s="1"/>
  <c r="S578" i="1"/>
  <c r="R578" i="1"/>
  <c r="Q578" i="1"/>
  <c r="P578" i="1"/>
  <c r="O578" i="1"/>
  <c r="N578" i="1"/>
  <c r="M578" i="1"/>
  <c r="L578" i="1"/>
  <c r="K578" i="1"/>
  <c r="J578" i="1"/>
  <c r="I578" i="1"/>
  <c r="H578" i="1"/>
  <c r="G577" i="1"/>
  <c r="S576" i="1"/>
  <c r="R576" i="1"/>
  <c r="R573" i="1" s="1"/>
  <c r="Q576" i="1"/>
  <c r="P576" i="1"/>
  <c r="O576" i="1"/>
  <c r="N576" i="1"/>
  <c r="N573" i="1" s="1"/>
  <c r="M576" i="1"/>
  <c r="L576" i="1"/>
  <c r="K576" i="1"/>
  <c r="J576" i="1"/>
  <c r="J573" i="1" s="1"/>
  <c r="I576" i="1"/>
  <c r="H576" i="1"/>
  <c r="G576" i="1"/>
  <c r="G575" i="1"/>
  <c r="G574" i="1" s="1"/>
  <c r="G573" i="1" s="1"/>
  <c r="S574" i="1"/>
  <c r="S573" i="1" s="1"/>
  <c r="R574" i="1"/>
  <c r="Q574" i="1"/>
  <c r="P574" i="1"/>
  <c r="P573" i="1" s="1"/>
  <c r="O574" i="1"/>
  <c r="O573" i="1" s="1"/>
  <c r="N574" i="1"/>
  <c r="M574" i="1"/>
  <c r="L574" i="1"/>
  <c r="L573" i="1" s="1"/>
  <c r="K574" i="1"/>
  <c r="K573" i="1" s="1"/>
  <c r="J574" i="1"/>
  <c r="I574" i="1"/>
  <c r="H574" i="1"/>
  <c r="H573" i="1" s="1"/>
  <c r="Q573" i="1"/>
  <c r="M573" i="1"/>
  <c r="I573" i="1"/>
  <c r="G572" i="1"/>
  <c r="S571" i="1"/>
  <c r="R571" i="1"/>
  <c r="R561" i="1" s="1"/>
  <c r="R560" i="1" s="1"/>
  <c r="Q571" i="1"/>
  <c r="P571" i="1"/>
  <c r="O571" i="1"/>
  <c r="N571" i="1"/>
  <c r="N561" i="1" s="1"/>
  <c r="N560" i="1" s="1"/>
  <c r="M571" i="1"/>
  <c r="L571" i="1"/>
  <c r="K571" i="1"/>
  <c r="J571" i="1"/>
  <c r="J561" i="1" s="1"/>
  <c r="J560" i="1" s="1"/>
  <c r="I571" i="1"/>
  <c r="H571" i="1"/>
  <c r="G571" i="1"/>
  <c r="G570" i="1"/>
  <c r="G569" i="1"/>
  <c r="G568" i="1"/>
  <c r="G567" i="1"/>
  <c r="G566" i="1"/>
  <c r="G565" i="1"/>
  <c r="G564" i="1"/>
  <c r="G563" i="1"/>
  <c r="G562" i="1" s="1"/>
  <c r="G561" i="1" s="1"/>
  <c r="S562" i="1"/>
  <c r="S561" i="1" s="1"/>
  <c r="S560" i="1" s="1"/>
  <c r="R562" i="1"/>
  <c r="Q562" i="1"/>
  <c r="P562" i="1"/>
  <c r="P561" i="1" s="1"/>
  <c r="O562" i="1"/>
  <c r="O561" i="1" s="1"/>
  <c r="O560" i="1" s="1"/>
  <c r="N562" i="1"/>
  <c r="M562" i="1"/>
  <c r="L562" i="1"/>
  <c r="L561" i="1" s="1"/>
  <c r="K562" i="1"/>
  <c r="K561" i="1" s="1"/>
  <c r="K560" i="1" s="1"/>
  <c r="J562" i="1"/>
  <c r="I562" i="1"/>
  <c r="H562" i="1"/>
  <c r="H561" i="1" s="1"/>
  <c r="Q561" i="1"/>
  <c r="Q560" i="1" s="1"/>
  <c r="M561" i="1"/>
  <c r="I561" i="1"/>
  <c r="G559" i="1"/>
  <c r="G558" i="1"/>
  <c r="G556" i="1" s="1"/>
  <c r="G557" i="1"/>
  <c r="S556" i="1"/>
  <c r="R556" i="1"/>
  <c r="Q556" i="1"/>
  <c r="P556" i="1"/>
  <c r="O556" i="1"/>
  <c r="N556" i="1"/>
  <c r="M556" i="1"/>
  <c r="L556" i="1"/>
  <c r="K556" i="1"/>
  <c r="J556" i="1"/>
  <c r="I556" i="1"/>
  <c r="H556" i="1"/>
  <c r="G555" i="1"/>
  <c r="G554" i="1"/>
  <c r="G552" i="1" s="1"/>
  <c r="G553" i="1"/>
  <c r="S552" i="1"/>
  <c r="R552" i="1"/>
  <c r="Q552" i="1"/>
  <c r="P552" i="1"/>
  <c r="O552" i="1"/>
  <c r="N552" i="1"/>
  <c r="M552" i="1"/>
  <c r="L552" i="1"/>
  <c r="K552" i="1"/>
  <c r="J552" i="1"/>
  <c r="I552" i="1"/>
  <c r="H552" i="1"/>
  <c r="G551" i="1"/>
  <c r="G550" i="1" s="1"/>
  <c r="S550" i="1"/>
  <c r="R550" i="1"/>
  <c r="Q550" i="1"/>
  <c r="P550" i="1"/>
  <c r="O550" i="1"/>
  <c r="N550" i="1"/>
  <c r="M550" i="1"/>
  <c r="L550" i="1"/>
  <c r="L519" i="1" s="1"/>
  <c r="L518" i="1" s="1"/>
  <c r="K550" i="1"/>
  <c r="J550" i="1"/>
  <c r="I550" i="1"/>
  <c r="H550" i="1"/>
  <c r="H519" i="1" s="1"/>
  <c r="H518" i="1" s="1"/>
  <c r="G549" i="1"/>
  <c r="S548" i="1"/>
  <c r="R548" i="1"/>
  <c r="Q548" i="1"/>
  <c r="P548" i="1"/>
  <c r="O548" i="1"/>
  <c r="N548" i="1"/>
  <c r="M548" i="1"/>
  <c r="L548" i="1"/>
  <c r="K548" i="1"/>
  <c r="J548" i="1"/>
  <c r="I548" i="1"/>
  <c r="H548" i="1"/>
  <c r="G548" i="1"/>
  <c r="G547" i="1"/>
  <c r="G546" i="1"/>
  <c r="G544" i="1" s="1"/>
  <c r="G545" i="1"/>
  <c r="S544" i="1"/>
  <c r="R544" i="1"/>
  <c r="Q544" i="1"/>
  <c r="P544" i="1"/>
  <c r="O544" i="1"/>
  <c r="N544" i="1"/>
  <c r="M544" i="1"/>
  <c r="L544" i="1"/>
  <c r="K544" i="1"/>
  <c r="J544" i="1"/>
  <c r="I544" i="1"/>
  <c r="H544" i="1"/>
  <c r="G543" i="1"/>
  <c r="G542" i="1"/>
  <c r="G541" i="1"/>
  <c r="G540" i="1" s="1"/>
  <c r="S540" i="1"/>
  <c r="R540" i="1"/>
  <c r="Q540" i="1"/>
  <c r="P540" i="1"/>
  <c r="O540" i="1"/>
  <c r="N540" i="1"/>
  <c r="M540" i="1"/>
  <c r="L540" i="1"/>
  <c r="K540" i="1"/>
  <c r="J540" i="1"/>
  <c r="I540" i="1"/>
  <c r="H540" i="1"/>
  <c r="G539" i="1"/>
  <c r="G538" i="1"/>
  <c r="G537" i="1"/>
  <c r="G536" i="1" s="1"/>
  <c r="S536" i="1"/>
  <c r="R536" i="1"/>
  <c r="Q536" i="1"/>
  <c r="P536" i="1"/>
  <c r="O536" i="1"/>
  <c r="N536" i="1"/>
  <c r="M536" i="1"/>
  <c r="L536" i="1"/>
  <c r="K536" i="1"/>
  <c r="J536" i="1"/>
  <c r="I536" i="1"/>
  <c r="H536" i="1"/>
  <c r="G535" i="1"/>
  <c r="G534" i="1"/>
  <c r="G533" i="1"/>
  <c r="G532" i="1" s="1"/>
  <c r="S532" i="1"/>
  <c r="R532" i="1"/>
  <c r="Q532" i="1"/>
  <c r="P532" i="1"/>
  <c r="O532" i="1"/>
  <c r="N532" i="1"/>
  <c r="M532" i="1"/>
  <c r="L532" i="1"/>
  <c r="K532" i="1"/>
  <c r="J532" i="1"/>
  <c r="I532" i="1"/>
  <c r="H532" i="1"/>
  <c r="G531" i="1"/>
  <c r="G530" i="1"/>
  <c r="G529" i="1"/>
  <c r="G528" i="1" s="1"/>
  <c r="S528" i="1"/>
  <c r="R528" i="1"/>
  <c r="Q528" i="1"/>
  <c r="P528" i="1"/>
  <c r="O528" i="1"/>
  <c r="N528" i="1"/>
  <c r="M528" i="1"/>
  <c r="L528" i="1"/>
  <c r="K528" i="1"/>
  <c r="J528" i="1"/>
  <c r="I528" i="1"/>
  <c r="H528" i="1"/>
  <c r="G527" i="1"/>
  <c r="G526" i="1"/>
  <c r="G525" i="1"/>
  <c r="G524" i="1" s="1"/>
  <c r="S524" i="1"/>
  <c r="R524" i="1"/>
  <c r="Q524" i="1"/>
  <c r="P524" i="1"/>
  <c r="O524" i="1"/>
  <c r="N524" i="1"/>
  <c r="M524" i="1"/>
  <c r="L524" i="1"/>
  <c r="K524" i="1"/>
  <c r="J524" i="1"/>
  <c r="I524" i="1"/>
  <c r="H524" i="1"/>
  <c r="G523" i="1"/>
  <c r="G522" i="1"/>
  <c r="G521" i="1"/>
  <c r="G520" i="1" s="1"/>
  <c r="G519" i="1" s="1"/>
  <c r="G518" i="1" s="1"/>
  <c r="S520" i="1"/>
  <c r="R520" i="1"/>
  <c r="R519" i="1" s="1"/>
  <c r="R518" i="1" s="1"/>
  <c r="R517" i="1" s="1"/>
  <c r="Q520" i="1"/>
  <c r="Q519" i="1" s="1"/>
  <c r="Q518" i="1" s="1"/>
  <c r="P520" i="1"/>
  <c r="P519" i="1" s="1"/>
  <c r="P518" i="1" s="1"/>
  <c r="O520" i="1"/>
  <c r="N520" i="1"/>
  <c r="N519" i="1" s="1"/>
  <c r="N518" i="1" s="1"/>
  <c r="N517" i="1" s="1"/>
  <c r="M520" i="1"/>
  <c r="M519" i="1" s="1"/>
  <c r="M518" i="1" s="1"/>
  <c r="L520" i="1"/>
  <c r="K520" i="1"/>
  <c r="J520" i="1"/>
  <c r="J519" i="1" s="1"/>
  <c r="J518" i="1" s="1"/>
  <c r="J517" i="1" s="1"/>
  <c r="I520" i="1"/>
  <c r="I519" i="1" s="1"/>
  <c r="I518" i="1" s="1"/>
  <c r="H520" i="1"/>
  <c r="S519" i="1"/>
  <c r="S518" i="1" s="1"/>
  <c r="O519" i="1"/>
  <c r="O518" i="1" s="1"/>
  <c r="O517" i="1" s="1"/>
  <c r="K519" i="1"/>
  <c r="K518" i="1" s="1"/>
  <c r="G515" i="1"/>
  <c r="G514" i="1" s="1"/>
  <c r="S514" i="1"/>
  <c r="R514" i="1"/>
  <c r="Q514" i="1"/>
  <c r="P514" i="1"/>
  <c r="O514" i="1"/>
  <c r="N514" i="1"/>
  <c r="M514" i="1"/>
  <c r="L514" i="1"/>
  <c r="K514" i="1"/>
  <c r="J514" i="1"/>
  <c r="I514" i="1"/>
  <c r="H514" i="1"/>
  <c r="G513" i="1"/>
  <c r="S512" i="1"/>
  <c r="R512" i="1"/>
  <c r="Q512" i="1"/>
  <c r="P512" i="1"/>
  <c r="O512" i="1"/>
  <c r="N512" i="1"/>
  <c r="M512" i="1"/>
  <c r="L512" i="1"/>
  <c r="K512" i="1"/>
  <c r="J512" i="1"/>
  <c r="I512" i="1"/>
  <c r="H512" i="1"/>
  <c r="G512" i="1"/>
  <c r="G511" i="1"/>
  <c r="G510" i="1"/>
  <c r="G509" i="1" s="1"/>
  <c r="S509" i="1"/>
  <c r="R509" i="1"/>
  <c r="Q509" i="1"/>
  <c r="P509" i="1"/>
  <c r="P503" i="1" s="1"/>
  <c r="P502" i="1" s="1"/>
  <c r="P501" i="1" s="1"/>
  <c r="O509" i="1"/>
  <c r="N509" i="1"/>
  <c r="M509" i="1"/>
  <c r="L509" i="1"/>
  <c r="L503" i="1" s="1"/>
  <c r="L502" i="1" s="1"/>
  <c r="L501" i="1" s="1"/>
  <c r="K509" i="1"/>
  <c r="J509" i="1"/>
  <c r="I509" i="1"/>
  <c r="H509" i="1"/>
  <c r="H503" i="1" s="1"/>
  <c r="H502" i="1" s="1"/>
  <c r="H501" i="1" s="1"/>
  <c r="G508" i="1"/>
  <c r="S507" i="1"/>
  <c r="R507" i="1"/>
  <c r="Q507" i="1"/>
  <c r="P507" i="1"/>
  <c r="O507" i="1"/>
  <c r="N507" i="1"/>
  <c r="M507" i="1"/>
  <c r="L507" i="1"/>
  <c r="K507" i="1"/>
  <c r="J507" i="1"/>
  <c r="I507" i="1"/>
  <c r="H507" i="1"/>
  <c r="G507" i="1"/>
  <c r="G506" i="1"/>
  <c r="G504" i="1" s="1"/>
  <c r="G505" i="1"/>
  <c r="S504" i="1"/>
  <c r="R504" i="1"/>
  <c r="R503" i="1" s="1"/>
  <c r="R502" i="1" s="1"/>
  <c r="R501" i="1" s="1"/>
  <c r="Q504" i="1"/>
  <c r="Q503" i="1" s="1"/>
  <c r="Q502" i="1" s="1"/>
  <c r="Q501" i="1" s="1"/>
  <c r="P504" i="1"/>
  <c r="O504" i="1"/>
  <c r="N504" i="1"/>
  <c r="N503" i="1" s="1"/>
  <c r="N502" i="1" s="1"/>
  <c r="N501" i="1" s="1"/>
  <c r="M504" i="1"/>
  <c r="M503" i="1" s="1"/>
  <c r="M502" i="1" s="1"/>
  <c r="M501" i="1" s="1"/>
  <c r="L504" i="1"/>
  <c r="K504" i="1"/>
  <c r="J504" i="1"/>
  <c r="J503" i="1" s="1"/>
  <c r="J502" i="1" s="1"/>
  <c r="J501" i="1" s="1"/>
  <c r="I504" i="1"/>
  <c r="I503" i="1" s="1"/>
  <c r="I502" i="1" s="1"/>
  <c r="I501" i="1" s="1"/>
  <c r="H504" i="1"/>
  <c r="S503" i="1"/>
  <c r="S502" i="1" s="1"/>
  <c r="S501" i="1" s="1"/>
  <c r="O503" i="1"/>
  <c r="O502" i="1" s="1"/>
  <c r="O501" i="1" s="1"/>
  <c r="K503" i="1"/>
  <c r="K502" i="1" s="1"/>
  <c r="K501" i="1" s="1"/>
  <c r="G500" i="1"/>
  <c r="G499" i="1"/>
  <c r="G498" i="1" s="1"/>
  <c r="S498" i="1"/>
  <c r="R498" i="1"/>
  <c r="Q498" i="1"/>
  <c r="P498" i="1"/>
  <c r="O498" i="1"/>
  <c r="N498" i="1"/>
  <c r="M498" i="1"/>
  <c r="L498" i="1"/>
  <c r="K498" i="1"/>
  <c r="J498" i="1"/>
  <c r="I498" i="1"/>
  <c r="H498" i="1"/>
  <c r="G497" i="1"/>
  <c r="S496" i="1"/>
  <c r="R496" i="1"/>
  <c r="Q496" i="1"/>
  <c r="P496" i="1"/>
  <c r="O496" i="1"/>
  <c r="N496" i="1"/>
  <c r="M496" i="1"/>
  <c r="L496" i="1"/>
  <c r="K496" i="1"/>
  <c r="J496" i="1"/>
  <c r="I496" i="1"/>
  <c r="H496" i="1"/>
  <c r="G496" i="1"/>
  <c r="G495" i="1"/>
  <c r="G494" i="1"/>
  <c r="G492" i="1" s="1"/>
  <c r="G493" i="1"/>
  <c r="S492" i="1"/>
  <c r="R492" i="1"/>
  <c r="Q492" i="1"/>
  <c r="P492" i="1"/>
  <c r="O492" i="1"/>
  <c r="N492" i="1"/>
  <c r="M492" i="1"/>
  <c r="L492" i="1"/>
  <c r="K492" i="1"/>
  <c r="J492" i="1"/>
  <c r="I492" i="1"/>
  <c r="H492" i="1"/>
  <c r="G491" i="1"/>
  <c r="G490" i="1"/>
  <c r="G489" i="1" s="1"/>
  <c r="S489" i="1"/>
  <c r="R489" i="1"/>
  <c r="Q489" i="1"/>
  <c r="P489" i="1"/>
  <c r="O489" i="1"/>
  <c r="N489" i="1"/>
  <c r="M489" i="1"/>
  <c r="L489" i="1"/>
  <c r="K489" i="1"/>
  <c r="J489" i="1"/>
  <c r="I489" i="1"/>
  <c r="H489" i="1"/>
  <c r="G488" i="1"/>
  <c r="S487" i="1"/>
  <c r="R487" i="1"/>
  <c r="Q487" i="1"/>
  <c r="P487" i="1"/>
  <c r="O487" i="1"/>
  <c r="N487" i="1"/>
  <c r="M487" i="1"/>
  <c r="L487" i="1"/>
  <c r="K487" i="1"/>
  <c r="J487" i="1"/>
  <c r="I487" i="1"/>
  <c r="H487" i="1"/>
  <c r="G487" i="1"/>
  <c r="G486" i="1"/>
  <c r="G485" i="1"/>
  <c r="G484" i="1"/>
  <c r="G483" i="1"/>
  <c r="G482" i="1" s="1"/>
  <c r="G481" i="1" s="1"/>
  <c r="S482" i="1"/>
  <c r="S481" i="1" s="1"/>
  <c r="S475" i="1" s="1"/>
  <c r="R482" i="1"/>
  <c r="Q482" i="1"/>
  <c r="P482" i="1"/>
  <c r="P481" i="1" s="1"/>
  <c r="P475" i="1" s="1"/>
  <c r="O482" i="1"/>
  <c r="O481" i="1" s="1"/>
  <c r="O475" i="1" s="1"/>
  <c r="N482" i="1"/>
  <c r="M482" i="1"/>
  <c r="L482" i="1"/>
  <c r="L481" i="1" s="1"/>
  <c r="L475" i="1" s="1"/>
  <c r="K482" i="1"/>
  <c r="K481" i="1" s="1"/>
  <c r="K475" i="1" s="1"/>
  <c r="J482" i="1"/>
  <c r="I482" i="1"/>
  <c r="H482" i="1"/>
  <c r="H481" i="1" s="1"/>
  <c r="H475" i="1" s="1"/>
  <c r="R481" i="1"/>
  <c r="Q481" i="1"/>
  <c r="N481" i="1"/>
  <c r="M481" i="1"/>
  <c r="J481" i="1"/>
  <c r="I481" i="1"/>
  <c r="G480" i="1"/>
  <c r="G479" i="1"/>
  <c r="G478" i="1"/>
  <c r="G476" i="1" s="1"/>
  <c r="G477" i="1"/>
  <c r="S476" i="1"/>
  <c r="R476" i="1"/>
  <c r="R475" i="1" s="1"/>
  <c r="Q476" i="1"/>
  <c r="Q475" i="1" s="1"/>
  <c r="P476" i="1"/>
  <c r="O476" i="1"/>
  <c r="N476" i="1"/>
  <c r="N475" i="1" s="1"/>
  <c r="M476" i="1"/>
  <c r="M475" i="1" s="1"/>
  <c r="L476" i="1"/>
  <c r="K476" i="1"/>
  <c r="J476" i="1"/>
  <c r="J475" i="1" s="1"/>
  <c r="I476" i="1"/>
  <c r="I475" i="1" s="1"/>
  <c r="H476" i="1"/>
  <c r="G474" i="1"/>
  <c r="G473" i="1" s="1"/>
  <c r="S473" i="1"/>
  <c r="R473" i="1"/>
  <c r="Q473" i="1"/>
  <c r="P473" i="1"/>
  <c r="O473" i="1"/>
  <c r="N473" i="1"/>
  <c r="M473" i="1"/>
  <c r="L473" i="1"/>
  <c r="K473" i="1"/>
  <c r="J473" i="1"/>
  <c r="I473" i="1"/>
  <c r="H473" i="1"/>
  <c r="G472" i="1"/>
  <c r="G471" i="1"/>
  <c r="G470" i="1" s="1"/>
  <c r="S470" i="1"/>
  <c r="R470" i="1"/>
  <c r="Q470" i="1"/>
  <c r="P470" i="1"/>
  <c r="O470" i="1"/>
  <c r="N470" i="1"/>
  <c r="M470" i="1"/>
  <c r="L470" i="1"/>
  <c r="K470" i="1"/>
  <c r="J470" i="1"/>
  <c r="I470" i="1"/>
  <c r="H470" i="1"/>
  <c r="G469" i="1"/>
  <c r="S468" i="1"/>
  <c r="R468" i="1"/>
  <c r="Q468" i="1"/>
  <c r="P468" i="1"/>
  <c r="O468" i="1"/>
  <c r="N468" i="1"/>
  <c r="M468" i="1"/>
  <c r="L468" i="1"/>
  <c r="K468" i="1"/>
  <c r="J468" i="1"/>
  <c r="I468" i="1"/>
  <c r="H468" i="1"/>
  <c r="G468" i="1"/>
  <c r="G467" i="1"/>
  <c r="G466" i="1"/>
  <c r="G465" i="1" s="1"/>
  <c r="S465" i="1"/>
  <c r="R465" i="1"/>
  <c r="Q465" i="1"/>
  <c r="Q462" i="1" s="1"/>
  <c r="Q461" i="1" s="1"/>
  <c r="Q460" i="1" s="1"/>
  <c r="Q459" i="1" s="1"/>
  <c r="P465" i="1"/>
  <c r="O465" i="1"/>
  <c r="N465" i="1"/>
  <c r="M465" i="1"/>
  <c r="M462" i="1" s="1"/>
  <c r="M461" i="1" s="1"/>
  <c r="M460" i="1" s="1"/>
  <c r="M459" i="1" s="1"/>
  <c r="L465" i="1"/>
  <c r="K465" i="1"/>
  <c r="J465" i="1"/>
  <c r="I465" i="1"/>
  <c r="I462" i="1" s="1"/>
  <c r="I461" i="1" s="1"/>
  <c r="I460" i="1" s="1"/>
  <c r="I459" i="1" s="1"/>
  <c r="H465" i="1"/>
  <c r="G464" i="1"/>
  <c r="S463" i="1"/>
  <c r="S462" i="1" s="1"/>
  <c r="R463" i="1"/>
  <c r="R462" i="1" s="1"/>
  <c r="R461" i="1" s="1"/>
  <c r="R460" i="1" s="1"/>
  <c r="R459" i="1" s="1"/>
  <c r="Q463" i="1"/>
  <c r="P463" i="1"/>
  <c r="O463" i="1"/>
  <c r="O462" i="1" s="1"/>
  <c r="N463" i="1"/>
  <c r="N462" i="1" s="1"/>
  <c r="N461" i="1" s="1"/>
  <c r="N460" i="1" s="1"/>
  <c r="N459" i="1" s="1"/>
  <c r="M463" i="1"/>
  <c r="L463" i="1"/>
  <c r="K463" i="1"/>
  <c r="K462" i="1" s="1"/>
  <c r="J463" i="1"/>
  <c r="J462" i="1" s="1"/>
  <c r="J461" i="1" s="1"/>
  <c r="J460" i="1" s="1"/>
  <c r="J459" i="1" s="1"/>
  <c r="I463" i="1"/>
  <c r="H463" i="1"/>
  <c r="G463" i="1"/>
  <c r="P462" i="1"/>
  <c r="P461" i="1" s="1"/>
  <c r="P460" i="1" s="1"/>
  <c r="P459" i="1" s="1"/>
  <c r="L462" i="1"/>
  <c r="H462" i="1"/>
  <c r="H461" i="1" s="1"/>
  <c r="H460" i="1" s="1"/>
  <c r="H459" i="1" s="1"/>
  <c r="G456" i="1"/>
  <c r="S455" i="1"/>
  <c r="R455" i="1"/>
  <c r="Q455" i="1"/>
  <c r="P455" i="1"/>
  <c r="O455" i="1"/>
  <c r="N455" i="1"/>
  <c r="M455" i="1"/>
  <c r="L455" i="1"/>
  <c r="K455" i="1"/>
  <c r="J455" i="1"/>
  <c r="I455" i="1"/>
  <c r="H455" i="1"/>
  <c r="G455" i="1"/>
  <c r="G454" i="1"/>
  <c r="G453" i="1" s="1"/>
  <c r="S453" i="1"/>
  <c r="R453" i="1"/>
  <c r="Q453" i="1"/>
  <c r="P453" i="1"/>
  <c r="O453" i="1"/>
  <c r="N453" i="1"/>
  <c r="M453" i="1"/>
  <c r="L453" i="1"/>
  <c r="K453" i="1"/>
  <c r="J453" i="1"/>
  <c r="I453" i="1"/>
  <c r="H453" i="1"/>
  <c r="G452" i="1"/>
  <c r="S451" i="1"/>
  <c r="R451" i="1"/>
  <c r="Q451" i="1"/>
  <c r="P451" i="1"/>
  <c r="O451" i="1"/>
  <c r="N451" i="1"/>
  <c r="M451" i="1"/>
  <c r="L451" i="1"/>
  <c r="K451" i="1"/>
  <c r="J451" i="1"/>
  <c r="I451" i="1"/>
  <c r="H451" i="1"/>
  <c r="G451" i="1"/>
  <c r="G450" i="1"/>
  <c r="G449" i="1" s="1"/>
  <c r="S449" i="1"/>
  <c r="R449" i="1"/>
  <c r="Q449" i="1"/>
  <c r="Q442" i="1" s="1"/>
  <c r="Q441" i="1" s="1"/>
  <c r="P449" i="1"/>
  <c r="O449" i="1"/>
  <c r="N449" i="1"/>
  <c r="M449" i="1"/>
  <c r="M442" i="1" s="1"/>
  <c r="M441" i="1" s="1"/>
  <c r="L449" i="1"/>
  <c r="K449" i="1"/>
  <c r="J449" i="1"/>
  <c r="I449" i="1"/>
  <c r="I442" i="1" s="1"/>
  <c r="I441" i="1" s="1"/>
  <c r="H449" i="1"/>
  <c r="G448" i="1"/>
  <c r="G447" i="1"/>
  <c r="G446" i="1"/>
  <c r="G445" i="1"/>
  <c r="G444" i="1"/>
  <c r="S443" i="1"/>
  <c r="S442" i="1" s="1"/>
  <c r="S441" i="1" s="1"/>
  <c r="R443" i="1"/>
  <c r="R442" i="1" s="1"/>
  <c r="R441" i="1" s="1"/>
  <c r="Q443" i="1"/>
  <c r="P443" i="1"/>
  <c r="O443" i="1"/>
  <c r="O442" i="1" s="1"/>
  <c r="O441" i="1" s="1"/>
  <c r="N443" i="1"/>
  <c r="N442" i="1" s="1"/>
  <c r="N441" i="1" s="1"/>
  <c r="M443" i="1"/>
  <c r="L443" i="1"/>
  <c r="K443" i="1"/>
  <c r="K442" i="1" s="1"/>
  <c r="K441" i="1" s="1"/>
  <c r="J443" i="1"/>
  <c r="J442" i="1" s="1"/>
  <c r="J441" i="1" s="1"/>
  <c r="I443" i="1"/>
  <c r="H443" i="1"/>
  <c r="G443" i="1"/>
  <c r="P442" i="1"/>
  <c r="P441" i="1" s="1"/>
  <c r="L442" i="1"/>
  <c r="L441" i="1" s="1"/>
  <c r="H442" i="1"/>
  <c r="H441" i="1" s="1"/>
  <c r="G440" i="1"/>
  <c r="S439" i="1"/>
  <c r="R439" i="1"/>
  <c r="Q439" i="1"/>
  <c r="P439" i="1"/>
  <c r="O439" i="1"/>
  <c r="N439" i="1"/>
  <c r="M439" i="1"/>
  <c r="L439" i="1"/>
  <c r="K439" i="1"/>
  <c r="J439" i="1"/>
  <c r="I439" i="1"/>
  <c r="H439" i="1"/>
  <c r="G439" i="1"/>
  <c r="G438" i="1"/>
  <c r="G437" i="1" s="1"/>
  <c r="S437" i="1"/>
  <c r="R437" i="1"/>
  <c r="Q437" i="1"/>
  <c r="P437" i="1"/>
  <c r="O437" i="1"/>
  <c r="N437" i="1"/>
  <c r="M437" i="1"/>
  <c r="L437" i="1"/>
  <c r="K437" i="1"/>
  <c r="J437" i="1"/>
  <c r="I437" i="1"/>
  <c r="H437" i="1"/>
  <c r="G436" i="1"/>
  <c r="S435" i="1"/>
  <c r="R435" i="1"/>
  <c r="Q435" i="1"/>
  <c r="P435" i="1"/>
  <c r="O435" i="1"/>
  <c r="N435" i="1"/>
  <c r="M435" i="1"/>
  <c r="L435" i="1"/>
  <c r="K435" i="1"/>
  <c r="J435" i="1"/>
  <c r="I435" i="1"/>
  <c r="H435" i="1"/>
  <c r="G435" i="1"/>
  <c r="G434" i="1"/>
  <c r="G432" i="1" s="1"/>
  <c r="G433" i="1"/>
  <c r="S432" i="1"/>
  <c r="R432" i="1"/>
  <c r="Q432" i="1"/>
  <c r="Q426" i="1" s="1"/>
  <c r="P432" i="1"/>
  <c r="O432" i="1"/>
  <c r="N432" i="1"/>
  <c r="M432" i="1"/>
  <c r="M426" i="1" s="1"/>
  <c r="L432" i="1"/>
  <c r="K432" i="1"/>
  <c r="J432" i="1"/>
  <c r="I432" i="1"/>
  <c r="I426" i="1" s="1"/>
  <c r="H432" i="1"/>
  <c r="G431" i="1"/>
  <c r="G430" i="1" s="1"/>
  <c r="S430" i="1"/>
  <c r="R430" i="1"/>
  <c r="Q430" i="1"/>
  <c r="P430" i="1"/>
  <c r="O430" i="1"/>
  <c r="N430" i="1"/>
  <c r="M430" i="1"/>
  <c r="L430" i="1"/>
  <c r="K430" i="1"/>
  <c r="J430" i="1"/>
  <c r="I430" i="1"/>
  <c r="H430" i="1"/>
  <c r="G429" i="1"/>
  <c r="G428" i="1"/>
  <c r="S427" i="1"/>
  <c r="S426" i="1" s="1"/>
  <c r="R427" i="1"/>
  <c r="R426" i="1" s="1"/>
  <c r="Q427" i="1"/>
  <c r="P427" i="1"/>
  <c r="O427" i="1"/>
  <c r="O426" i="1" s="1"/>
  <c r="N427" i="1"/>
  <c r="N426" i="1" s="1"/>
  <c r="M427" i="1"/>
  <c r="L427" i="1"/>
  <c r="K427" i="1"/>
  <c r="K426" i="1" s="1"/>
  <c r="J427" i="1"/>
  <c r="J426" i="1" s="1"/>
  <c r="I427" i="1"/>
  <c r="H427" i="1"/>
  <c r="G427" i="1"/>
  <c r="G426" i="1" s="1"/>
  <c r="P426" i="1"/>
  <c r="L426" i="1"/>
  <c r="H426" i="1"/>
  <c r="G425" i="1"/>
  <c r="S424" i="1"/>
  <c r="R424" i="1"/>
  <c r="Q424" i="1"/>
  <c r="P424" i="1"/>
  <c r="O424" i="1"/>
  <c r="N424" i="1"/>
  <c r="M424" i="1"/>
  <c r="L424" i="1"/>
  <c r="K424" i="1"/>
  <c r="J424" i="1"/>
  <c r="I424" i="1"/>
  <c r="H424" i="1"/>
  <c r="G424" i="1"/>
  <c r="G423" i="1"/>
  <c r="G422" i="1" s="1"/>
  <c r="S422" i="1"/>
  <c r="R422" i="1"/>
  <c r="Q422" i="1"/>
  <c r="P422" i="1"/>
  <c r="O422" i="1"/>
  <c r="N422" i="1"/>
  <c r="M422" i="1"/>
  <c r="L422" i="1"/>
  <c r="K422" i="1"/>
  <c r="J422" i="1"/>
  <c r="I422" i="1"/>
  <c r="H422" i="1"/>
  <c r="G421" i="1"/>
  <c r="S420" i="1"/>
  <c r="R420" i="1"/>
  <c r="Q420" i="1"/>
  <c r="P420" i="1"/>
  <c r="O420" i="1"/>
  <c r="N420" i="1"/>
  <c r="M420" i="1"/>
  <c r="L420" i="1"/>
  <c r="K420" i="1"/>
  <c r="J420" i="1"/>
  <c r="I420" i="1"/>
  <c r="H420" i="1"/>
  <c r="G420" i="1"/>
  <c r="G419" i="1"/>
  <c r="G418" i="1"/>
  <c r="G417" i="1" s="1"/>
  <c r="S417" i="1"/>
  <c r="R417" i="1"/>
  <c r="Q417" i="1"/>
  <c r="P417" i="1"/>
  <c r="O417" i="1"/>
  <c r="N417" i="1"/>
  <c r="M417" i="1"/>
  <c r="L417" i="1"/>
  <c r="K417" i="1"/>
  <c r="J417" i="1"/>
  <c r="I417" i="1"/>
  <c r="H417" i="1"/>
  <c r="G416" i="1"/>
  <c r="S415" i="1"/>
  <c r="R415" i="1"/>
  <c r="R409" i="1" s="1"/>
  <c r="R408" i="1" s="1"/>
  <c r="Q415" i="1"/>
  <c r="P415" i="1"/>
  <c r="O415" i="1"/>
  <c r="N415" i="1"/>
  <c r="N409" i="1" s="1"/>
  <c r="N408" i="1" s="1"/>
  <c r="M415" i="1"/>
  <c r="L415" i="1"/>
  <c r="K415" i="1"/>
  <c r="J415" i="1"/>
  <c r="J409" i="1" s="1"/>
  <c r="J408" i="1" s="1"/>
  <c r="I415" i="1"/>
  <c r="H415" i="1"/>
  <c r="G415" i="1"/>
  <c r="G414" i="1"/>
  <c r="G413" i="1"/>
  <c r="G412" i="1"/>
  <c r="G411" i="1"/>
  <c r="G410" i="1" s="1"/>
  <c r="G409" i="1" s="1"/>
  <c r="G408" i="1" s="1"/>
  <c r="S410" i="1"/>
  <c r="S409" i="1" s="1"/>
  <c r="R410" i="1"/>
  <c r="Q410" i="1"/>
  <c r="P410" i="1"/>
  <c r="P409" i="1" s="1"/>
  <c r="P408" i="1" s="1"/>
  <c r="O410" i="1"/>
  <c r="O409" i="1" s="1"/>
  <c r="N410" i="1"/>
  <c r="M410" i="1"/>
  <c r="L410" i="1"/>
  <c r="L409" i="1" s="1"/>
  <c r="L408" i="1" s="1"/>
  <c r="K410" i="1"/>
  <c r="K409" i="1" s="1"/>
  <c r="J410" i="1"/>
  <c r="I410" i="1"/>
  <c r="H410" i="1"/>
  <c r="H409" i="1" s="1"/>
  <c r="H408" i="1" s="1"/>
  <c r="Q409" i="1"/>
  <c r="Q408" i="1" s="1"/>
  <c r="M409" i="1"/>
  <c r="M408" i="1" s="1"/>
  <c r="I409" i="1"/>
  <c r="I408" i="1" s="1"/>
  <c r="G407" i="1"/>
  <c r="G406" i="1" s="1"/>
  <c r="S406" i="1"/>
  <c r="R406" i="1"/>
  <c r="Q406" i="1"/>
  <c r="P406" i="1"/>
  <c r="P399" i="1" s="1"/>
  <c r="O406" i="1"/>
  <c r="N406" i="1"/>
  <c r="M406" i="1"/>
  <c r="L406" i="1"/>
  <c r="L399" i="1" s="1"/>
  <c r="K406" i="1"/>
  <c r="J406" i="1"/>
  <c r="I406" i="1"/>
  <c r="H406" i="1"/>
  <c r="H399" i="1" s="1"/>
  <c r="G405" i="1"/>
  <c r="G404" i="1"/>
  <c r="G403" i="1"/>
  <c r="G402" i="1"/>
  <c r="G400" i="1" s="1"/>
  <c r="G399" i="1" s="1"/>
  <c r="G401" i="1"/>
  <c r="S400" i="1"/>
  <c r="R400" i="1"/>
  <c r="R399" i="1" s="1"/>
  <c r="Q400" i="1"/>
  <c r="Q399" i="1" s="1"/>
  <c r="P400" i="1"/>
  <c r="O400" i="1"/>
  <c r="N400" i="1"/>
  <c r="N399" i="1" s="1"/>
  <c r="M400" i="1"/>
  <c r="M399" i="1" s="1"/>
  <c r="L400" i="1"/>
  <c r="K400" i="1"/>
  <c r="J400" i="1"/>
  <c r="J399" i="1" s="1"/>
  <c r="I400" i="1"/>
  <c r="I399" i="1" s="1"/>
  <c r="H400" i="1"/>
  <c r="S399" i="1"/>
  <c r="O399" i="1"/>
  <c r="K399" i="1"/>
  <c r="G398" i="1"/>
  <c r="G397" i="1" s="1"/>
  <c r="S397" i="1"/>
  <c r="R397" i="1"/>
  <c r="Q397" i="1"/>
  <c r="P397" i="1"/>
  <c r="O397" i="1"/>
  <c r="N397" i="1"/>
  <c r="M397" i="1"/>
  <c r="L397" i="1"/>
  <c r="K397" i="1"/>
  <c r="J397" i="1"/>
  <c r="I397" i="1"/>
  <c r="H397" i="1"/>
  <c r="G396" i="1"/>
  <c r="S395" i="1"/>
  <c r="R395" i="1"/>
  <c r="Q395" i="1"/>
  <c r="P395" i="1"/>
  <c r="O395" i="1"/>
  <c r="N395" i="1"/>
  <c r="M395" i="1"/>
  <c r="L395" i="1"/>
  <c r="K395" i="1"/>
  <c r="J395" i="1"/>
  <c r="I395" i="1"/>
  <c r="H395" i="1"/>
  <c r="G395" i="1"/>
  <c r="G394" i="1"/>
  <c r="G393" i="1" s="1"/>
  <c r="S393" i="1"/>
  <c r="R393" i="1"/>
  <c r="Q393" i="1"/>
  <c r="Q386" i="1" s="1"/>
  <c r="P393" i="1"/>
  <c r="O393" i="1"/>
  <c r="N393" i="1"/>
  <c r="M393" i="1"/>
  <c r="M386" i="1" s="1"/>
  <c r="L393" i="1"/>
  <c r="K393" i="1"/>
  <c r="J393" i="1"/>
  <c r="I393" i="1"/>
  <c r="I386" i="1" s="1"/>
  <c r="H393" i="1"/>
  <c r="G392" i="1"/>
  <c r="G391" i="1"/>
  <c r="G390" i="1"/>
  <c r="G389" i="1"/>
  <c r="G388" i="1"/>
  <c r="S387" i="1"/>
  <c r="S386" i="1" s="1"/>
  <c r="R387" i="1"/>
  <c r="R386" i="1" s="1"/>
  <c r="Q387" i="1"/>
  <c r="P387" i="1"/>
  <c r="O387" i="1"/>
  <c r="O386" i="1" s="1"/>
  <c r="N387" i="1"/>
  <c r="N386" i="1" s="1"/>
  <c r="M387" i="1"/>
  <c r="L387" i="1"/>
  <c r="K387" i="1"/>
  <c r="K386" i="1" s="1"/>
  <c r="J387" i="1"/>
  <c r="J386" i="1" s="1"/>
  <c r="I387" i="1"/>
  <c r="H387" i="1"/>
  <c r="G387" i="1"/>
  <c r="P386" i="1"/>
  <c r="L386" i="1"/>
  <c r="H386" i="1"/>
  <c r="G385" i="1"/>
  <c r="S384" i="1"/>
  <c r="R384" i="1"/>
  <c r="Q384" i="1"/>
  <c r="P384" i="1"/>
  <c r="O384" i="1"/>
  <c r="N384" i="1"/>
  <c r="M384" i="1"/>
  <c r="L384" i="1"/>
  <c r="K384" i="1"/>
  <c r="J384" i="1"/>
  <c r="I384" i="1"/>
  <c r="H384" i="1"/>
  <c r="G384" i="1"/>
  <c r="G383" i="1"/>
  <c r="G382" i="1" s="1"/>
  <c r="S382" i="1"/>
  <c r="R382" i="1"/>
  <c r="Q382" i="1"/>
  <c r="P382" i="1"/>
  <c r="O382" i="1"/>
  <c r="N382" i="1"/>
  <c r="M382" i="1"/>
  <c r="L382" i="1"/>
  <c r="K382" i="1"/>
  <c r="J382" i="1"/>
  <c r="I382" i="1"/>
  <c r="H382" i="1"/>
  <c r="G381" i="1"/>
  <c r="S380" i="1"/>
  <c r="R380" i="1"/>
  <c r="Q380" i="1"/>
  <c r="Q370" i="1" s="1"/>
  <c r="Q369" i="1" s="1"/>
  <c r="P380" i="1"/>
  <c r="O380" i="1"/>
  <c r="N380" i="1"/>
  <c r="M380" i="1"/>
  <c r="M370" i="1" s="1"/>
  <c r="M369" i="1" s="1"/>
  <c r="L380" i="1"/>
  <c r="K380" i="1"/>
  <c r="J380" i="1"/>
  <c r="I380" i="1"/>
  <c r="I370" i="1" s="1"/>
  <c r="I369" i="1" s="1"/>
  <c r="H380" i="1"/>
  <c r="G380" i="1"/>
  <c r="G379" i="1"/>
  <c r="G378" i="1"/>
  <c r="G377" i="1"/>
  <c r="G376" i="1"/>
  <c r="G375" i="1"/>
  <c r="G374" i="1"/>
  <c r="G373" i="1"/>
  <c r="G372" i="1"/>
  <c r="S371" i="1"/>
  <c r="S370" i="1" s="1"/>
  <c r="R371" i="1"/>
  <c r="R370" i="1" s="1"/>
  <c r="R369" i="1" s="1"/>
  <c r="Q371" i="1"/>
  <c r="P371" i="1"/>
  <c r="O371" i="1"/>
  <c r="O370" i="1" s="1"/>
  <c r="N371" i="1"/>
  <c r="N370" i="1" s="1"/>
  <c r="N369" i="1" s="1"/>
  <c r="M371" i="1"/>
  <c r="L371" i="1"/>
  <c r="K371" i="1"/>
  <c r="K370" i="1" s="1"/>
  <c r="J371" i="1"/>
  <c r="J370" i="1" s="1"/>
  <c r="J369" i="1" s="1"/>
  <c r="I371" i="1"/>
  <c r="H371" i="1"/>
  <c r="G371" i="1"/>
  <c r="P370" i="1"/>
  <c r="P369" i="1" s="1"/>
  <c r="L370" i="1"/>
  <c r="H370" i="1"/>
  <c r="G368" i="1"/>
  <c r="S367" i="1"/>
  <c r="R367" i="1"/>
  <c r="Q367" i="1"/>
  <c r="P367" i="1"/>
  <c r="O367" i="1"/>
  <c r="N367" i="1"/>
  <c r="M367" i="1"/>
  <c r="L367" i="1"/>
  <c r="K367" i="1"/>
  <c r="J367" i="1"/>
  <c r="I367" i="1"/>
  <c r="H367" i="1"/>
  <c r="G367" i="1"/>
  <c r="G366" i="1"/>
  <c r="G365" i="1" s="1"/>
  <c r="S365" i="1"/>
  <c r="R365" i="1"/>
  <c r="Q365" i="1"/>
  <c r="P365" i="1"/>
  <c r="O365" i="1"/>
  <c r="N365" i="1"/>
  <c r="M365" i="1"/>
  <c r="L365" i="1"/>
  <c r="K365" i="1"/>
  <c r="J365" i="1"/>
  <c r="I365" i="1"/>
  <c r="H365" i="1"/>
  <c r="G364" i="1"/>
  <c r="S363" i="1"/>
  <c r="R363" i="1"/>
  <c r="R357" i="1" s="1"/>
  <c r="Q363" i="1"/>
  <c r="P363" i="1"/>
  <c r="O363" i="1"/>
  <c r="N363" i="1"/>
  <c r="N357" i="1" s="1"/>
  <c r="M363" i="1"/>
  <c r="L363" i="1"/>
  <c r="K363" i="1"/>
  <c r="J363" i="1"/>
  <c r="J357" i="1" s="1"/>
  <c r="I363" i="1"/>
  <c r="H363" i="1"/>
  <c r="G363" i="1"/>
  <c r="G362" i="1"/>
  <c r="G361" i="1"/>
  <c r="G360" i="1"/>
  <c r="G359" i="1"/>
  <c r="G358" i="1" s="1"/>
  <c r="G357" i="1" s="1"/>
  <c r="S358" i="1"/>
  <c r="S357" i="1" s="1"/>
  <c r="R358" i="1"/>
  <c r="Q358" i="1"/>
  <c r="P358" i="1"/>
  <c r="P357" i="1" s="1"/>
  <c r="O358" i="1"/>
  <c r="O357" i="1" s="1"/>
  <c r="N358" i="1"/>
  <c r="M358" i="1"/>
  <c r="L358" i="1"/>
  <c r="L357" i="1" s="1"/>
  <c r="K358" i="1"/>
  <c r="K357" i="1" s="1"/>
  <c r="J358" i="1"/>
  <c r="I358" i="1"/>
  <c r="H358" i="1"/>
  <c r="H357" i="1" s="1"/>
  <c r="Q357" i="1"/>
  <c r="M357" i="1"/>
  <c r="I357" i="1"/>
  <c r="G356" i="1"/>
  <c r="S355" i="1"/>
  <c r="R355" i="1"/>
  <c r="Q355" i="1"/>
  <c r="P355" i="1"/>
  <c r="O355" i="1"/>
  <c r="N355" i="1"/>
  <c r="M355" i="1"/>
  <c r="L355" i="1"/>
  <c r="K355" i="1"/>
  <c r="J355" i="1"/>
  <c r="I355" i="1"/>
  <c r="H355" i="1"/>
  <c r="G355" i="1"/>
  <c r="G354" i="1"/>
  <c r="G353" i="1" s="1"/>
  <c r="S353" i="1"/>
  <c r="R353" i="1"/>
  <c r="Q353" i="1"/>
  <c r="P353" i="1"/>
  <c r="P347" i="1" s="1"/>
  <c r="O353" i="1"/>
  <c r="N353" i="1"/>
  <c r="M353" i="1"/>
  <c r="L353" i="1"/>
  <c r="L347" i="1" s="1"/>
  <c r="K353" i="1"/>
  <c r="J353" i="1"/>
  <c r="I353" i="1"/>
  <c r="H353" i="1"/>
  <c r="H347" i="1" s="1"/>
  <c r="G352" i="1"/>
  <c r="G351" i="1"/>
  <c r="G350" i="1"/>
  <c r="G348" i="1" s="1"/>
  <c r="G347" i="1" s="1"/>
  <c r="G349" i="1"/>
  <c r="S348" i="1"/>
  <c r="R348" i="1"/>
  <c r="R347" i="1" s="1"/>
  <c r="Q348" i="1"/>
  <c r="Q347" i="1" s="1"/>
  <c r="P348" i="1"/>
  <c r="O348" i="1"/>
  <c r="N348" i="1"/>
  <c r="N347" i="1" s="1"/>
  <c r="M348" i="1"/>
  <c r="M347" i="1" s="1"/>
  <c r="L348" i="1"/>
  <c r="K348" i="1"/>
  <c r="J348" i="1"/>
  <c r="J347" i="1" s="1"/>
  <c r="I348" i="1"/>
  <c r="I347" i="1" s="1"/>
  <c r="H348" i="1"/>
  <c r="S347" i="1"/>
  <c r="O347" i="1"/>
  <c r="K347" i="1"/>
  <c r="G346" i="1"/>
  <c r="G345" i="1" s="1"/>
  <c r="S345" i="1"/>
  <c r="R345" i="1"/>
  <c r="Q345" i="1"/>
  <c r="P345" i="1"/>
  <c r="O345" i="1"/>
  <c r="N345" i="1"/>
  <c r="M345" i="1"/>
  <c r="L345" i="1"/>
  <c r="K345" i="1"/>
  <c r="J345" i="1"/>
  <c r="I345" i="1"/>
  <c r="H345" i="1"/>
  <c r="G344" i="1"/>
  <c r="S343" i="1"/>
  <c r="R343" i="1"/>
  <c r="Q343" i="1"/>
  <c r="P343" i="1"/>
  <c r="O343" i="1"/>
  <c r="N343" i="1"/>
  <c r="M343" i="1"/>
  <c r="L343" i="1"/>
  <c r="K343" i="1"/>
  <c r="J343" i="1"/>
  <c r="I343" i="1"/>
  <c r="H343" i="1"/>
  <c r="G343" i="1"/>
  <c r="G342" i="1"/>
  <c r="G341" i="1" s="1"/>
  <c r="S341" i="1"/>
  <c r="R341" i="1"/>
  <c r="Q341" i="1"/>
  <c r="P341" i="1"/>
  <c r="P335" i="1" s="1"/>
  <c r="P334" i="1" s="1"/>
  <c r="P333" i="1" s="1"/>
  <c r="P332" i="1" s="1"/>
  <c r="P331" i="1" s="1"/>
  <c r="O341" i="1"/>
  <c r="N341" i="1"/>
  <c r="M341" i="1"/>
  <c r="L341" i="1"/>
  <c r="L335" i="1" s="1"/>
  <c r="L334" i="1" s="1"/>
  <c r="K341" i="1"/>
  <c r="J341" i="1"/>
  <c r="I341" i="1"/>
  <c r="H341" i="1"/>
  <c r="H335" i="1" s="1"/>
  <c r="H334" i="1" s="1"/>
  <c r="G340" i="1"/>
  <c r="G339" i="1"/>
  <c r="G338" i="1"/>
  <c r="G336" i="1" s="1"/>
  <c r="G337" i="1"/>
  <c r="S336" i="1"/>
  <c r="R336" i="1"/>
  <c r="R335" i="1" s="1"/>
  <c r="Q336" i="1"/>
  <c r="Q335" i="1" s="1"/>
  <c r="P336" i="1"/>
  <c r="O336" i="1"/>
  <c r="N336" i="1"/>
  <c r="N335" i="1" s="1"/>
  <c r="M336" i="1"/>
  <c r="M335" i="1" s="1"/>
  <c r="L336" i="1"/>
  <c r="K336" i="1"/>
  <c r="J336" i="1"/>
  <c r="J335" i="1" s="1"/>
  <c r="I336" i="1"/>
  <c r="I335" i="1" s="1"/>
  <c r="H336" i="1"/>
  <c r="S335" i="1"/>
  <c r="O335" i="1"/>
  <c r="K335" i="1"/>
  <c r="G335" i="1"/>
  <c r="G334" i="1" s="1"/>
  <c r="G330" i="1"/>
  <c r="G328" i="1" s="1"/>
  <c r="G329" i="1"/>
  <c r="S328" i="1"/>
  <c r="R328" i="1"/>
  <c r="R327" i="1" s="1"/>
  <c r="Q328" i="1"/>
  <c r="Q327" i="1" s="1"/>
  <c r="P328" i="1"/>
  <c r="O328" i="1"/>
  <c r="N328" i="1"/>
  <c r="N327" i="1" s="1"/>
  <c r="M328" i="1"/>
  <c r="M327" i="1" s="1"/>
  <c r="L328" i="1"/>
  <c r="K328" i="1"/>
  <c r="J328" i="1"/>
  <c r="J327" i="1" s="1"/>
  <c r="I328" i="1"/>
  <c r="I327" i="1" s="1"/>
  <c r="H328" i="1"/>
  <c r="S327" i="1"/>
  <c r="P327" i="1"/>
  <c r="O327" i="1"/>
  <c r="L327" i="1"/>
  <c r="K327" i="1"/>
  <c r="K314" i="1" s="1"/>
  <c r="K313" i="1" s="1"/>
  <c r="K312" i="1" s="1"/>
  <c r="H327" i="1"/>
  <c r="G327" i="1"/>
  <c r="G326" i="1"/>
  <c r="G325" i="1"/>
  <c r="G324" i="1"/>
  <c r="G323" i="1"/>
  <c r="G322" i="1" s="1"/>
  <c r="S322" i="1"/>
  <c r="R322" i="1"/>
  <c r="Q322" i="1"/>
  <c r="P322" i="1"/>
  <c r="P315" i="1" s="1"/>
  <c r="P314" i="1" s="1"/>
  <c r="P313" i="1" s="1"/>
  <c r="P312" i="1" s="1"/>
  <c r="O322" i="1"/>
  <c r="N322" i="1"/>
  <c r="M322" i="1"/>
  <c r="L322" i="1"/>
  <c r="L315" i="1" s="1"/>
  <c r="L314" i="1" s="1"/>
  <c r="L313" i="1" s="1"/>
  <c r="L312" i="1" s="1"/>
  <c r="K322" i="1"/>
  <c r="J322" i="1"/>
  <c r="I322" i="1"/>
  <c r="H322" i="1"/>
  <c r="H315" i="1" s="1"/>
  <c r="H314" i="1" s="1"/>
  <c r="H313" i="1" s="1"/>
  <c r="H312" i="1" s="1"/>
  <c r="G321" i="1"/>
  <c r="G320" i="1"/>
  <c r="G319" i="1"/>
  <c r="G318" i="1"/>
  <c r="G316" i="1" s="1"/>
  <c r="G315" i="1" s="1"/>
  <c r="G314" i="1" s="1"/>
  <c r="G313" i="1" s="1"/>
  <c r="G312" i="1" s="1"/>
  <c r="G317" i="1"/>
  <c r="S316" i="1"/>
  <c r="R316" i="1"/>
  <c r="R315" i="1" s="1"/>
  <c r="R314" i="1" s="1"/>
  <c r="R313" i="1" s="1"/>
  <c r="Q316" i="1"/>
  <c r="Q315" i="1" s="1"/>
  <c r="Q314" i="1" s="1"/>
  <c r="Q313" i="1" s="1"/>
  <c r="Q312" i="1" s="1"/>
  <c r="P316" i="1"/>
  <c r="O316" i="1"/>
  <c r="N316" i="1"/>
  <c r="M316" i="1"/>
  <c r="M315" i="1" s="1"/>
  <c r="M314" i="1" s="1"/>
  <c r="M313" i="1" s="1"/>
  <c r="M312" i="1" s="1"/>
  <c r="L316" i="1"/>
  <c r="K316" i="1"/>
  <c r="J316" i="1"/>
  <c r="I316" i="1"/>
  <c r="I315" i="1" s="1"/>
  <c r="I314" i="1" s="1"/>
  <c r="I313" i="1" s="1"/>
  <c r="I312" i="1" s="1"/>
  <c r="H316" i="1"/>
  <c r="S315" i="1"/>
  <c r="S314" i="1" s="1"/>
  <c r="S313" i="1" s="1"/>
  <c r="S312" i="1" s="1"/>
  <c r="O315" i="1"/>
  <c r="N315" i="1"/>
  <c r="N314" i="1" s="1"/>
  <c r="N313" i="1" s="1"/>
  <c r="N312" i="1" s="1"/>
  <c r="K315" i="1"/>
  <c r="J315" i="1"/>
  <c r="J314" i="1" s="1"/>
  <c r="J313" i="1" s="1"/>
  <c r="J312" i="1" s="1"/>
  <c r="O314" i="1"/>
  <c r="O313" i="1" s="1"/>
  <c r="O312" i="1" s="1"/>
  <c r="R312" i="1"/>
  <c r="G311" i="1"/>
  <c r="G310" i="1"/>
  <c r="G309" i="1"/>
  <c r="G308" i="1"/>
  <c r="G307" i="1"/>
  <c r="G306" i="1"/>
  <c r="G305" i="1"/>
  <c r="G304" i="1"/>
  <c r="G303" i="1"/>
  <c r="G302" i="1"/>
  <c r="G301" i="1" s="1"/>
  <c r="G300" i="1" s="1"/>
  <c r="S301" i="1"/>
  <c r="R301" i="1"/>
  <c r="Q301" i="1"/>
  <c r="P301" i="1"/>
  <c r="P300" i="1" s="1"/>
  <c r="P286" i="1" s="1"/>
  <c r="P285" i="1" s="1"/>
  <c r="P284" i="1" s="1"/>
  <c r="O301" i="1"/>
  <c r="N301" i="1"/>
  <c r="M301" i="1"/>
  <c r="L301" i="1"/>
  <c r="L300" i="1" s="1"/>
  <c r="L286" i="1" s="1"/>
  <c r="L285" i="1" s="1"/>
  <c r="L284" i="1" s="1"/>
  <c r="K301" i="1"/>
  <c r="J301" i="1"/>
  <c r="I301" i="1"/>
  <c r="I300" i="1" s="1"/>
  <c r="H301" i="1"/>
  <c r="H300" i="1" s="1"/>
  <c r="H286" i="1" s="1"/>
  <c r="H285" i="1" s="1"/>
  <c r="H284" i="1" s="1"/>
  <c r="S300" i="1"/>
  <c r="R300" i="1"/>
  <c r="Q300" i="1"/>
  <c r="O300" i="1"/>
  <c r="N300" i="1"/>
  <c r="M300" i="1"/>
  <c r="K300" i="1"/>
  <c r="J300" i="1"/>
  <c r="G299" i="1"/>
  <c r="G298" i="1"/>
  <c r="G297" i="1"/>
  <c r="G296" i="1"/>
  <c r="G295" i="1"/>
  <c r="G294" i="1"/>
  <c r="G293" i="1"/>
  <c r="G292" i="1"/>
  <c r="G291" i="1"/>
  <c r="G290" i="1"/>
  <c r="G289" i="1"/>
  <c r="S288" i="1"/>
  <c r="R288" i="1"/>
  <c r="Q288" i="1"/>
  <c r="Q287" i="1" s="1"/>
  <c r="P288" i="1"/>
  <c r="O288" i="1"/>
  <c r="N288" i="1"/>
  <c r="N287" i="1" s="1"/>
  <c r="N286" i="1" s="1"/>
  <c r="N285" i="1" s="1"/>
  <c r="N284" i="1" s="1"/>
  <c r="M288" i="1"/>
  <c r="M287" i="1" s="1"/>
  <c r="L288" i="1"/>
  <c r="K288" i="1"/>
  <c r="J288" i="1"/>
  <c r="J287" i="1" s="1"/>
  <c r="J286" i="1" s="1"/>
  <c r="J285" i="1" s="1"/>
  <c r="J284" i="1" s="1"/>
  <c r="I288" i="1"/>
  <c r="I287" i="1" s="1"/>
  <c r="I286" i="1" s="1"/>
  <c r="I285" i="1" s="1"/>
  <c r="I284" i="1" s="1"/>
  <c r="H288" i="1"/>
  <c r="S287" i="1"/>
  <c r="R287" i="1"/>
  <c r="R286" i="1" s="1"/>
  <c r="R285" i="1" s="1"/>
  <c r="R284" i="1" s="1"/>
  <c r="P287" i="1"/>
  <c r="O287" i="1"/>
  <c r="L287" i="1"/>
  <c r="K287" i="1"/>
  <c r="H287" i="1"/>
  <c r="S286" i="1"/>
  <c r="S285" i="1" s="1"/>
  <c r="S284" i="1" s="1"/>
  <c r="Q286" i="1"/>
  <c r="Q285" i="1" s="1"/>
  <c r="Q284" i="1" s="1"/>
  <c r="O286" i="1"/>
  <c r="O285" i="1" s="1"/>
  <c r="O284" i="1" s="1"/>
  <c r="M286" i="1"/>
  <c r="M285" i="1" s="1"/>
  <c r="M284" i="1" s="1"/>
  <c r="K286" i="1"/>
  <c r="K285" i="1" s="1"/>
  <c r="K284" i="1" s="1"/>
  <c r="G283" i="1"/>
  <c r="S282" i="1"/>
  <c r="R282" i="1"/>
  <c r="Q282" i="1"/>
  <c r="Q276" i="1" s="1"/>
  <c r="P282" i="1"/>
  <c r="O282" i="1"/>
  <c r="N282" i="1"/>
  <c r="M282" i="1"/>
  <c r="M276" i="1" s="1"/>
  <c r="L282" i="1"/>
  <c r="K282" i="1"/>
  <c r="J282" i="1"/>
  <c r="I282" i="1"/>
  <c r="I276" i="1" s="1"/>
  <c r="H282" i="1"/>
  <c r="G282" i="1"/>
  <c r="G281" i="1"/>
  <c r="G280" i="1"/>
  <c r="G279" i="1"/>
  <c r="G278" i="1"/>
  <c r="G277" i="1" s="1"/>
  <c r="G276" i="1" s="1"/>
  <c r="S277" i="1"/>
  <c r="R277" i="1"/>
  <c r="R276" i="1" s="1"/>
  <c r="Q277" i="1"/>
  <c r="P277" i="1"/>
  <c r="P276" i="1" s="1"/>
  <c r="O277" i="1"/>
  <c r="N277" i="1"/>
  <c r="N276" i="1" s="1"/>
  <c r="M277" i="1"/>
  <c r="L277" i="1"/>
  <c r="L276" i="1" s="1"/>
  <c r="K277" i="1"/>
  <c r="J277" i="1"/>
  <c r="J276" i="1" s="1"/>
  <c r="I277" i="1"/>
  <c r="H277" i="1"/>
  <c r="H276" i="1" s="1"/>
  <c r="S276" i="1"/>
  <c r="O276" i="1"/>
  <c r="K276" i="1"/>
  <c r="G275" i="1"/>
  <c r="S274" i="1"/>
  <c r="R274" i="1"/>
  <c r="Q274" i="1"/>
  <c r="Q264" i="1" s="1"/>
  <c r="P274" i="1"/>
  <c r="O274" i="1"/>
  <c r="N274" i="1"/>
  <c r="M274" i="1"/>
  <c r="M264" i="1" s="1"/>
  <c r="L274" i="1"/>
  <c r="K274" i="1"/>
  <c r="J274" i="1"/>
  <c r="I274" i="1"/>
  <c r="I264" i="1" s="1"/>
  <c r="H274" i="1"/>
  <c r="G274" i="1"/>
  <c r="G273" i="1"/>
  <c r="S272" i="1"/>
  <c r="R272" i="1"/>
  <c r="Q272" i="1"/>
  <c r="P272" i="1"/>
  <c r="O272" i="1"/>
  <c r="N272" i="1"/>
  <c r="M272" i="1"/>
  <c r="L272" i="1"/>
  <c r="K272" i="1"/>
  <c r="J272" i="1"/>
  <c r="I272" i="1"/>
  <c r="H272" i="1"/>
  <c r="G272" i="1"/>
  <c r="G271" i="1"/>
  <c r="G270" i="1"/>
  <c r="G269" i="1"/>
  <c r="G268" i="1"/>
  <c r="G267" i="1"/>
  <c r="G266" i="1"/>
  <c r="G265" i="1" s="1"/>
  <c r="G264" i="1" s="1"/>
  <c r="S265" i="1"/>
  <c r="R265" i="1"/>
  <c r="R264" i="1" s="1"/>
  <c r="Q265" i="1"/>
  <c r="P265" i="1"/>
  <c r="P264" i="1" s="1"/>
  <c r="O265" i="1"/>
  <c r="N265" i="1"/>
  <c r="N264" i="1" s="1"/>
  <c r="M265" i="1"/>
  <c r="L265" i="1"/>
  <c r="L264" i="1" s="1"/>
  <c r="K265" i="1"/>
  <c r="J265" i="1"/>
  <c r="J264" i="1" s="1"/>
  <c r="I265" i="1"/>
  <c r="H265" i="1"/>
  <c r="H264" i="1" s="1"/>
  <c r="S264" i="1"/>
  <c r="O264" i="1"/>
  <c r="K264" i="1"/>
  <c r="G263" i="1"/>
  <c r="G262" i="1"/>
  <c r="G261" i="1" s="1"/>
  <c r="S261" i="1"/>
  <c r="R261" i="1"/>
  <c r="Q261" i="1"/>
  <c r="P261" i="1"/>
  <c r="O261" i="1"/>
  <c r="N261" i="1"/>
  <c r="M261" i="1"/>
  <c r="L261" i="1"/>
  <c r="K261" i="1"/>
  <c r="J261" i="1"/>
  <c r="I261" i="1"/>
  <c r="H261" i="1"/>
  <c r="G260" i="1"/>
  <c r="G259" i="1" s="1"/>
  <c r="S259" i="1"/>
  <c r="R259" i="1"/>
  <c r="Q259" i="1"/>
  <c r="P259" i="1"/>
  <c r="O259" i="1"/>
  <c r="N259" i="1"/>
  <c r="M259" i="1"/>
  <c r="L259" i="1"/>
  <c r="K259" i="1"/>
  <c r="J259" i="1"/>
  <c r="I259" i="1"/>
  <c r="H259" i="1"/>
  <c r="G258" i="1"/>
  <c r="G257" i="1" s="1"/>
  <c r="S257" i="1"/>
  <c r="R257" i="1"/>
  <c r="Q257" i="1"/>
  <c r="P257" i="1"/>
  <c r="O257" i="1"/>
  <c r="N257" i="1"/>
  <c r="M257" i="1"/>
  <c r="L257" i="1"/>
  <c r="K257" i="1"/>
  <c r="J257" i="1"/>
  <c r="I257" i="1"/>
  <c r="H257" i="1"/>
  <c r="G256" i="1"/>
  <c r="G255" i="1"/>
  <c r="G254" i="1"/>
  <c r="G253" i="1"/>
  <c r="G252" i="1"/>
  <c r="G251" i="1"/>
  <c r="G250" i="1"/>
  <c r="G249" i="1" s="1"/>
  <c r="S249" i="1"/>
  <c r="R249" i="1"/>
  <c r="R248" i="1" s="1"/>
  <c r="Q249" i="1"/>
  <c r="P249" i="1"/>
  <c r="P248" i="1" s="1"/>
  <c r="O249" i="1"/>
  <c r="N249" i="1"/>
  <c r="N248" i="1" s="1"/>
  <c r="M249" i="1"/>
  <c r="L249" i="1"/>
  <c r="L248" i="1" s="1"/>
  <c r="K249" i="1"/>
  <c r="J249" i="1"/>
  <c r="J248" i="1" s="1"/>
  <c r="I249" i="1"/>
  <c r="H249" i="1"/>
  <c r="H248" i="1" s="1"/>
  <c r="S248" i="1"/>
  <c r="Q248" i="1"/>
  <c r="O248" i="1"/>
  <c r="M248" i="1"/>
  <c r="K248" i="1"/>
  <c r="I248" i="1"/>
  <c r="G247" i="1"/>
  <c r="G246" i="1"/>
  <c r="G245" i="1" s="1"/>
  <c r="S245" i="1"/>
  <c r="R245" i="1"/>
  <c r="Q245" i="1"/>
  <c r="P245" i="1"/>
  <c r="O245" i="1"/>
  <c r="N245" i="1"/>
  <c r="M245" i="1"/>
  <c r="L245" i="1"/>
  <c r="K245" i="1"/>
  <c r="J245" i="1"/>
  <c r="I245" i="1"/>
  <c r="H245" i="1"/>
  <c r="G244" i="1"/>
  <c r="G242" i="1" s="1"/>
  <c r="G243" i="1"/>
  <c r="S242" i="1"/>
  <c r="R242" i="1"/>
  <c r="Q242" i="1"/>
  <c r="P242" i="1"/>
  <c r="O242" i="1"/>
  <c r="N242" i="1"/>
  <c r="M242" i="1"/>
  <c r="L242" i="1"/>
  <c r="K242" i="1"/>
  <c r="J242" i="1"/>
  <c r="I242" i="1"/>
  <c r="H242" i="1"/>
  <c r="G241" i="1"/>
  <c r="S240" i="1"/>
  <c r="S230" i="1" s="1"/>
  <c r="S229" i="1" s="1"/>
  <c r="R240" i="1"/>
  <c r="Q240" i="1"/>
  <c r="P240" i="1"/>
  <c r="O240" i="1"/>
  <c r="O230" i="1" s="1"/>
  <c r="O229" i="1" s="1"/>
  <c r="N240" i="1"/>
  <c r="M240" i="1"/>
  <c r="L240" i="1"/>
  <c r="K240" i="1"/>
  <c r="K230" i="1" s="1"/>
  <c r="K229" i="1" s="1"/>
  <c r="J240" i="1"/>
  <c r="I240" i="1"/>
  <c r="H240" i="1"/>
  <c r="G240" i="1"/>
  <c r="G239" i="1"/>
  <c r="S238" i="1"/>
  <c r="R238" i="1"/>
  <c r="Q238" i="1"/>
  <c r="P238" i="1"/>
  <c r="O238" i="1"/>
  <c r="N238" i="1"/>
  <c r="M238" i="1"/>
  <c r="L238" i="1"/>
  <c r="K238" i="1"/>
  <c r="J238" i="1"/>
  <c r="I238" i="1"/>
  <c r="H238" i="1"/>
  <c r="G238" i="1"/>
  <c r="G237" i="1"/>
  <c r="G236" i="1"/>
  <c r="G235" i="1"/>
  <c r="G234" i="1"/>
  <c r="G233" i="1"/>
  <c r="G232" i="1"/>
  <c r="G231" i="1" s="1"/>
  <c r="G230" i="1" s="1"/>
  <c r="S231" i="1"/>
  <c r="R231" i="1"/>
  <c r="R230" i="1" s="1"/>
  <c r="R229" i="1" s="1"/>
  <c r="Q231" i="1"/>
  <c r="P231" i="1"/>
  <c r="P230" i="1" s="1"/>
  <c r="P229" i="1" s="1"/>
  <c r="O231" i="1"/>
  <c r="N231" i="1"/>
  <c r="N230" i="1" s="1"/>
  <c r="N229" i="1" s="1"/>
  <c r="M231" i="1"/>
  <c r="L231" i="1"/>
  <c r="L230" i="1" s="1"/>
  <c r="L229" i="1" s="1"/>
  <c r="K231" i="1"/>
  <c r="J231" i="1"/>
  <c r="J230" i="1" s="1"/>
  <c r="J229" i="1" s="1"/>
  <c r="I231" i="1"/>
  <c r="H231" i="1"/>
  <c r="H230" i="1" s="1"/>
  <c r="H229" i="1" s="1"/>
  <c r="Q230" i="1"/>
  <c r="Q229" i="1" s="1"/>
  <c r="M230" i="1"/>
  <c r="M229" i="1" s="1"/>
  <c r="I230" i="1"/>
  <c r="G228" i="1"/>
  <c r="G227" i="1"/>
  <c r="G226" i="1"/>
  <c r="G225" i="1" s="1"/>
  <c r="S225" i="1"/>
  <c r="R225" i="1"/>
  <c r="Q225" i="1"/>
  <c r="P225" i="1"/>
  <c r="O225" i="1"/>
  <c r="N225" i="1"/>
  <c r="M225" i="1"/>
  <c r="L225" i="1"/>
  <c r="K225" i="1"/>
  <c r="J225" i="1"/>
  <c r="I225" i="1"/>
  <c r="H225" i="1"/>
  <c r="G224" i="1"/>
  <c r="G223" i="1" s="1"/>
  <c r="S223" i="1"/>
  <c r="R223" i="1"/>
  <c r="Q223" i="1"/>
  <c r="P223" i="1"/>
  <c r="O223" i="1"/>
  <c r="N223" i="1"/>
  <c r="M223" i="1"/>
  <c r="L223" i="1"/>
  <c r="K223" i="1"/>
  <c r="J223" i="1"/>
  <c r="I223" i="1"/>
  <c r="H223" i="1"/>
  <c r="G222" i="1"/>
  <c r="G221" i="1" s="1"/>
  <c r="S221" i="1"/>
  <c r="R221" i="1"/>
  <c r="Q221" i="1"/>
  <c r="P221" i="1"/>
  <c r="O221" i="1"/>
  <c r="N221" i="1"/>
  <c r="M221" i="1"/>
  <c r="L221" i="1"/>
  <c r="K221" i="1"/>
  <c r="J221" i="1"/>
  <c r="I221" i="1"/>
  <c r="H221" i="1"/>
  <c r="G220" i="1"/>
  <c r="G219" i="1" s="1"/>
  <c r="S219" i="1"/>
  <c r="R219" i="1"/>
  <c r="Q219" i="1"/>
  <c r="P219" i="1"/>
  <c r="P213" i="1" s="1"/>
  <c r="O219" i="1"/>
  <c r="N219" i="1"/>
  <c r="M219" i="1"/>
  <c r="L219" i="1"/>
  <c r="L213" i="1" s="1"/>
  <c r="K219" i="1"/>
  <c r="J219" i="1"/>
  <c r="I219" i="1"/>
  <c r="H219" i="1"/>
  <c r="H213" i="1" s="1"/>
  <c r="G218" i="1"/>
  <c r="G217" i="1"/>
  <c r="G216" i="1"/>
  <c r="G214" i="1" s="1"/>
  <c r="G213" i="1" s="1"/>
  <c r="G215" i="1"/>
  <c r="S214" i="1"/>
  <c r="S213" i="1" s="1"/>
  <c r="R214" i="1"/>
  <c r="Q214" i="1"/>
  <c r="Q213" i="1" s="1"/>
  <c r="P214" i="1"/>
  <c r="O214" i="1"/>
  <c r="O213" i="1" s="1"/>
  <c r="N214" i="1"/>
  <c r="M214" i="1"/>
  <c r="M213" i="1" s="1"/>
  <c r="L214" i="1"/>
  <c r="K214" i="1"/>
  <c r="K213" i="1" s="1"/>
  <c r="J214" i="1"/>
  <c r="I214" i="1"/>
  <c r="I213" i="1" s="1"/>
  <c r="H214" i="1"/>
  <c r="R213" i="1"/>
  <c r="N213" i="1"/>
  <c r="J213" i="1"/>
  <c r="G212" i="1"/>
  <c r="G211" i="1"/>
  <c r="G210" i="1"/>
  <c r="G209" i="1" s="1"/>
  <c r="S209" i="1"/>
  <c r="R209" i="1"/>
  <c r="Q209" i="1"/>
  <c r="P209" i="1"/>
  <c r="O209" i="1"/>
  <c r="N209" i="1"/>
  <c r="M209" i="1"/>
  <c r="L209" i="1"/>
  <c r="K209" i="1"/>
  <c r="J209" i="1"/>
  <c r="I209" i="1"/>
  <c r="H209" i="1"/>
  <c r="G208" i="1"/>
  <c r="G207" i="1" s="1"/>
  <c r="S207" i="1"/>
  <c r="R207" i="1"/>
  <c r="Q207" i="1"/>
  <c r="P207" i="1"/>
  <c r="O207" i="1"/>
  <c r="N207" i="1"/>
  <c r="M207" i="1"/>
  <c r="L207" i="1"/>
  <c r="K207" i="1"/>
  <c r="J207" i="1"/>
  <c r="I207" i="1"/>
  <c r="H207" i="1"/>
  <c r="G206" i="1"/>
  <c r="G205" i="1" s="1"/>
  <c r="S205" i="1"/>
  <c r="R205" i="1"/>
  <c r="R199" i="1" s="1"/>
  <c r="Q205" i="1"/>
  <c r="P205" i="1"/>
  <c r="O205" i="1"/>
  <c r="N205" i="1"/>
  <c r="N199" i="1" s="1"/>
  <c r="M205" i="1"/>
  <c r="L205" i="1"/>
  <c r="K205" i="1"/>
  <c r="J205" i="1"/>
  <c r="J199" i="1" s="1"/>
  <c r="I205" i="1"/>
  <c r="H205" i="1"/>
  <c r="G204" i="1"/>
  <c r="G203" i="1"/>
  <c r="G202" i="1"/>
  <c r="G201" i="1"/>
  <c r="S200" i="1"/>
  <c r="S199" i="1" s="1"/>
  <c r="R200" i="1"/>
  <c r="Q200" i="1"/>
  <c r="Q199" i="1" s="1"/>
  <c r="P200" i="1"/>
  <c r="O200" i="1"/>
  <c r="O199" i="1" s="1"/>
  <c r="N200" i="1"/>
  <c r="M200" i="1"/>
  <c r="M199" i="1" s="1"/>
  <c r="L200" i="1"/>
  <c r="K200" i="1"/>
  <c r="K199" i="1" s="1"/>
  <c r="J200" i="1"/>
  <c r="I200" i="1"/>
  <c r="I199" i="1" s="1"/>
  <c r="H200" i="1"/>
  <c r="G200" i="1"/>
  <c r="P199" i="1"/>
  <c r="L199" i="1"/>
  <c r="H199" i="1"/>
  <c r="G198" i="1"/>
  <c r="G197" i="1"/>
  <c r="G196" i="1"/>
  <c r="G195" i="1" s="1"/>
  <c r="S195" i="1"/>
  <c r="R195" i="1"/>
  <c r="Q195" i="1"/>
  <c r="P195" i="1"/>
  <c r="O195" i="1"/>
  <c r="N195" i="1"/>
  <c r="M195" i="1"/>
  <c r="L195" i="1"/>
  <c r="K195" i="1"/>
  <c r="J195" i="1"/>
  <c r="I195" i="1"/>
  <c r="H195" i="1"/>
  <c r="G194" i="1"/>
  <c r="G193" i="1" s="1"/>
  <c r="S193" i="1"/>
  <c r="R193" i="1"/>
  <c r="Q193" i="1"/>
  <c r="P193" i="1"/>
  <c r="O193" i="1"/>
  <c r="N193" i="1"/>
  <c r="M193" i="1"/>
  <c r="L193" i="1"/>
  <c r="K193" i="1"/>
  <c r="J193" i="1"/>
  <c r="I193" i="1"/>
  <c r="H193" i="1"/>
  <c r="G192" i="1"/>
  <c r="G191" i="1" s="1"/>
  <c r="S191" i="1"/>
  <c r="R191" i="1"/>
  <c r="Q191" i="1"/>
  <c r="P191" i="1"/>
  <c r="P185" i="1" s="1"/>
  <c r="O191" i="1"/>
  <c r="N191" i="1"/>
  <c r="M191" i="1"/>
  <c r="L191" i="1"/>
  <c r="L185" i="1" s="1"/>
  <c r="K191" i="1"/>
  <c r="J191" i="1"/>
  <c r="I191" i="1"/>
  <c r="H191" i="1"/>
  <c r="H185" i="1" s="1"/>
  <c r="G190" i="1"/>
  <c r="G189" i="1"/>
  <c r="G188" i="1"/>
  <c r="G186" i="1" s="1"/>
  <c r="G187" i="1"/>
  <c r="S186" i="1"/>
  <c r="S185" i="1" s="1"/>
  <c r="R186" i="1"/>
  <c r="Q186" i="1"/>
  <c r="Q185" i="1" s="1"/>
  <c r="P186" i="1"/>
  <c r="O186" i="1"/>
  <c r="O185" i="1" s="1"/>
  <c r="N186" i="1"/>
  <c r="M186" i="1"/>
  <c r="M185" i="1" s="1"/>
  <c r="L186" i="1"/>
  <c r="K186" i="1"/>
  <c r="K185" i="1" s="1"/>
  <c r="J186" i="1"/>
  <c r="I186" i="1"/>
  <c r="I185" i="1" s="1"/>
  <c r="H186" i="1"/>
  <c r="R185" i="1"/>
  <c r="N185" i="1"/>
  <c r="J185" i="1"/>
  <c r="G184" i="1"/>
  <c r="G183" i="1"/>
  <c r="G182" i="1"/>
  <c r="G181" i="1" s="1"/>
  <c r="S181" i="1"/>
  <c r="R181" i="1"/>
  <c r="Q181" i="1"/>
  <c r="P181" i="1"/>
  <c r="O181" i="1"/>
  <c r="N181" i="1"/>
  <c r="M181" i="1"/>
  <c r="L181" i="1"/>
  <c r="K181" i="1"/>
  <c r="J181" i="1"/>
  <c r="I181" i="1"/>
  <c r="H181" i="1"/>
  <c r="G180" i="1"/>
  <c r="G178" i="1" s="1"/>
  <c r="G179" i="1"/>
  <c r="S178" i="1"/>
  <c r="R178" i="1"/>
  <c r="Q178" i="1"/>
  <c r="Q164" i="1" s="1"/>
  <c r="P178" i="1"/>
  <c r="O178" i="1"/>
  <c r="N178" i="1"/>
  <c r="M178" i="1"/>
  <c r="M164" i="1" s="1"/>
  <c r="L178" i="1"/>
  <c r="K178" i="1"/>
  <c r="J178" i="1"/>
  <c r="I178" i="1"/>
  <c r="I164" i="1" s="1"/>
  <c r="H178" i="1"/>
  <c r="G177" i="1"/>
  <c r="G176" i="1"/>
  <c r="G175" i="1" s="1"/>
  <c r="S175" i="1"/>
  <c r="R175" i="1"/>
  <c r="Q175" i="1"/>
  <c r="P175" i="1"/>
  <c r="O175" i="1"/>
  <c r="N175" i="1"/>
  <c r="M175" i="1"/>
  <c r="L175" i="1"/>
  <c r="K175" i="1"/>
  <c r="J175" i="1"/>
  <c r="I175" i="1"/>
  <c r="H175" i="1"/>
  <c r="G174" i="1"/>
  <c r="G173" i="1" s="1"/>
  <c r="S173" i="1"/>
  <c r="R173" i="1"/>
  <c r="Q173" i="1"/>
  <c r="P173" i="1"/>
  <c r="O173" i="1"/>
  <c r="N173" i="1"/>
  <c r="M173" i="1"/>
  <c r="L173" i="1"/>
  <c r="K173" i="1"/>
  <c r="J173" i="1"/>
  <c r="I173" i="1"/>
  <c r="H173" i="1"/>
  <c r="G172" i="1"/>
  <c r="G171" i="1"/>
  <c r="G170" i="1"/>
  <c r="G169" i="1"/>
  <c r="G168" i="1"/>
  <c r="G167" i="1"/>
  <c r="G166" i="1"/>
  <c r="G165" i="1" s="1"/>
  <c r="G164" i="1" s="1"/>
  <c r="S165" i="1"/>
  <c r="R165" i="1"/>
  <c r="R164" i="1" s="1"/>
  <c r="R163" i="1" s="1"/>
  <c r="Q165" i="1"/>
  <c r="P165" i="1"/>
  <c r="P164" i="1" s="1"/>
  <c r="P163" i="1" s="1"/>
  <c r="O165" i="1"/>
  <c r="N165" i="1"/>
  <c r="N164" i="1" s="1"/>
  <c r="N163" i="1" s="1"/>
  <c r="M165" i="1"/>
  <c r="L165" i="1"/>
  <c r="L164" i="1" s="1"/>
  <c r="L163" i="1" s="1"/>
  <c r="K165" i="1"/>
  <c r="J165" i="1"/>
  <c r="J164" i="1" s="1"/>
  <c r="J163" i="1" s="1"/>
  <c r="I165" i="1"/>
  <c r="H165" i="1"/>
  <c r="H164" i="1" s="1"/>
  <c r="H163" i="1" s="1"/>
  <c r="S164" i="1"/>
  <c r="S163" i="1" s="1"/>
  <c r="O164" i="1"/>
  <c r="O163" i="1" s="1"/>
  <c r="K164" i="1"/>
  <c r="G162" i="1"/>
  <c r="G161" i="1"/>
  <c r="G160" i="1"/>
  <c r="G159" i="1" s="1"/>
  <c r="S159" i="1"/>
  <c r="R159" i="1"/>
  <c r="Q159" i="1"/>
  <c r="P159" i="1"/>
  <c r="O159" i="1"/>
  <c r="N159" i="1"/>
  <c r="M159" i="1"/>
  <c r="L159" i="1"/>
  <c r="K159" i="1"/>
  <c r="J159" i="1"/>
  <c r="I159" i="1"/>
  <c r="H159" i="1"/>
  <c r="G158" i="1"/>
  <c r="G157" i="1"/>
  <c r="G156" i="1"/>
  <c r="G155" i="1" s="1"/>
  <c r="S155" i="1"/>
  <c r="R155" i="1"/>
  <c r="R154" i="1" s="1"/>
  <c r="Q155" i="1"/>
  <c r="P155" i="1"/>
  <c r="P154" i="1" s="1"/>
  <c r="O155" i="1"/>
  <c r="N155" i="1"/>
  <c r="N154" i="1" s="1"/>
  <c r="M155" i="1"/>
  <c r="L155" i="1"/>
  <c r="L154" i="1" s="1"/>
  <c r="K155" i="1"/>
  <c r="J155" i="1"/>
  <c r="J154" i="1" s="1"/>
  <c r="I155" i="1"/>
  <c r="H155" i="1"/>
  <c r="H154" i="1" s="1"/>
  <c r="S154" i="1"/>
  <c r="Q154" i="1"/>
  <c r="O154" i="1"/>
  <c r="M154" i="1"/>
  <c r="K154" i="1"/>
  <c r="I154" i="1"/>
  <c r="G153" i="1"/>
  <c r="G152" i="1"/>
  <c r="G150" i="1" s="1"/>
  <c r="G151" i="1"/>
  <c r="S150" i="1"/>
  <c r="R150" i="1"/>
  <c r="Q150" i="1"/>
  <c r="Q144" i="1" s="1"/>
  <c r="P150" i="1"/>
  <c r="O150" i="1"/>
  <c r="N150" i="1"/>
  <c r="M150" i="1"/>
  <c r="M144" i="1" s="1"/>
  <c r="L150" i="1"/>
  <c r="K150" i="1"/>
  <c r="J150" i="1"/>
  <c r="I150" i="1"/>
  <c r="I144" i="1" s="1"/>
  <c r="H150" i="1"/>
  <c r="G149" i="1"/>
  <c r="G148" i="1"/>
  <c r="G147" i="1"/>
  <c r="G146" i="1"/>
  <c r="G145" i="1" s="1"/>
  <c r="G144" i="1" s="1"/>
  <c r="S145" i="1"/>
  <c r="R145" i="1"/>
  <c r="R144" i="1" s="1"/>
  <c r="Q145" i="1"/>
  <c r="P145" i="1"/>
  <c r="P144" i="1" s="1"/>
  <c r="O145" i="1"/>
  <c r="N145" i="1"/>
  <c r="N144" i="1" s="1"/>
  <c r="M145" i="1"/>
  <c r="L145" i="1"/>
  <c r="L144" i="1" s="1"/>
  <c r="K145" i="1"/>
  <c r="J145" i="1"/>
  <c r="J144" i="1" s="1"/>
  <c r="I145" i="1"/>
  <c r="H145" i="1"/>
  <c r="H144" i="1" s="1"/>
  <c r="S144" i="1"/>
  <c r="O144" i="1"/>
  <c r="K144" i="1"/>
  <c r="G143" i="1"/>
  <c r="G142" i="1"/>
  <c r="G141" i="1"/>
  <c r="S140" i="1"/>
  <c r="R140" i="1"/>
  <c r="Q140" i="1"/>
  <c r="P140" i="1"/>
  <c r="O140" i="1"/>
  <c r="N140" i="1"/>
  <c r="M140" i="1"/>
  <c r="L140" i="1"/>
  <c r="K140" i="1"/>
  <c r="J140" i="1"/>
  <c r="I140" i="1"/>
  <c r="H140" i="1"/>
  <c r="G140" i="1"/>
  <c r="G139" i="1"/>
  <c r="S138" i="1"/>
  <c r="R138" i="1"/>
  <c r="Q138" i="1"/>
  <c r="P138" i="1"/>
  <c r="O138" i="1"/>
  <c r="N138" i="1"/>
  <c r="M138" i="1"/>
  <c r="L138" i="1"/>
  <c r="K138" i="1"/>
  <c r="J138" i="1"/>
  <c r="I138" i="1"/>
  <c r="H138" i="1"/>
  <c r="G138" i="1"/>
  <c r="G137" i="1"/>
  <c r="S136" i="1"/>
  <c r="S130" i="1" s="1"/>
  <c r="R136" i="1"/>
  <c r="Q136" i="1"/>
  <c r="P136" i="1"/>
  <c r="O136" i="1"/>
  <c r="O130" i="1" s="1"/>
  <c r="N136" i="1"/>
  <c r="M136" i="1"/>
  <c r="L136" i="1"/>
  <c r="K136" i="1"/>
  <c r="K130" i="1" s="1"/>
  <c r="J136" i="1"/>
  <c r="I136" i="1"/>
  <c r="H136" i="1"/>
  <c r="G136" i="1"/>
  <c r="G135" i="1"/>
  <c r="G134" i="1"/>
  <c r="G133" i="1"/>
  <c r="G132" i="1"/>
  <c r="G131" i="1" s="1"/>
  <c r="G130" i="1" s="1"/>
  <c r="S131" i="1"/>
  <c r="R131" i="1"/>
  <c r="R130" i="1" s="1"/>
  <c r="Q131" i="1"/>
  <c r="P131" i="1"/>
  <c r="P130" i="1" s="1"/>
  <c r="O131" i="1"/>
  <c r="N131" i="1"/>
  <c r="N130" i="1" s="1"/>
  <c r="M131" i="1"/>
  <c r="L131" i="1"/>
  <c r="L130" i="1" s="1"/>
  <c r="K131" i="1"/>
  <c r="J131" i="1"/>
  <c r="J130" i="1" s="1"/>
  <c r="I131" i="1"/>
  <c r="H131" i="1"/>
  <c r="H130" i="1" s="1"/>
  <c r="Q130" i="1"/>
  <c r="M130" i="1"/>
  <c r="I130" i="1"/>
  <c r="G129" i="1"/>
  <c r="G128" i="1"/>
  <c r="G126" i="1" s="1"/>
  <c r="G127" i="1"/>
  <c r="S126" i="1"/>
  <c r="R126" i="1"/>
  <c r="Q126" i="1"/>
  <c r="Q120" i="1" s="1"/>
  <c r="P126" i="1"/>
  <c r="O126" i="1"/>
  <c r="N126" i="1"/>
  <c r="M126" i="1"/>
  <c r="M120" i="1" s="1"/>
  <c r="L126" i="1"/>
  <c r="K126" i="1"/>
  <c r="J126" i="1"/>
  <c r="I126" i="1"/>
  <c r="I120" i="1" s="1"/>
  <c r="H126" i="1"/>
  <c r="G125" i="1"/>
  <c r="G124" i="1"/>
  <c r="G123" i="1"/>
  <c r="G122" i="1"/>
  <c r="G121" i="1" s="1"/>
  <c r="S121" i="1"/>
  <c r="R121" i="1"/>
  <c r="R120" i="1" s="1"/>
  <c r="Q121" i="1"/>
  <c r="P121" i="1"/>
  <c r="P120" i="1" s="1"/>
  <c r="O121" i="1"/>
  <c r="N121" i="1"/>
  <c r="N120" i="1" s="1"/>
  <c r="M121" i="1"/>
  <c r="L121" i="1"/>
  <c r="L120" i="1" s="1"/>
  <c r="K121" i="1"/>
  <c r="J121" i="1"/>
  <c r="J120" i="1" s="1"/>
  <c r="I121" i="1"/>
  <c r="H121" i="1"/>
  <c r="H120" i="1" s="1"/>
  <c r="S120" i="1"/>
  <c r="O120" i="1"/>
  <c r="K120" i="1"/>
  <c r="G119" i="1"/>
  <c r="G118" i="1"/>
  <c r="G117" i="1"/>
  <c r="S116" i="1"/>
  <c r="R116" i="1"/>
  <c r="Q116" i="1"/>
  <c r="P116" i="1"/>
  <c r="O116" i="1"/>
  <c r="N116" i="1"/>
  <c r="M116" i="1"/>
  <c r="L116" i="1"/>
  <c r="K116" i="1"/>
  <c r="J116" i="1"/>
  <c r="I116" i="1"/>
  <c r="H116" i="1"/>
  <c r="G116" i="1"/>
  <c r="G115" i="1"/>
  <c r="S114" i="1"/>
  <c r="R114" i="1"/>
  <c r="Q114" i="1"/>
  <c r="P114" i="1"/>
  <c r="O114" i="1"/>
  <c r="N114" i="1"/>
  <c r="M114" i="1"/>
  <c r="L114" i="1"/>
  <c r="K114" i="1"/>
  <c r="J114" i="1"/>
  <c r="I114" i="1"/>
  <c r="H114" i="1"/>
  <c r="G114" i="1"/>
  <c r="G113" i="1"/>
  <c r="S112" i="1"/>
  <c r="R112" i="1"/>
  <c r="Q112" i="1"/>
  <c r="P112" i="1"/>
  <c r="O112" i="1"/>
  <c r="N112" i="1"/>
  <c r="M112" i="1"/>
  <c r="L112" i="1"/>
  <c r="K112" i="1"/>
  <c r="J112" i="1"/>
  <c r="I112" i="1"/>
  <c r="H112" i="1"/>
  <c r="G112" i="1"/>
  <c r="G111" i="1"/>
  <c r="S110" i="1"/>
  <c r="R110" i="1"/>
  <c r="Q110" i="1"/>
  <c r="Q104" i="1" s="1"/>
  <c r="P110" i="1"/>
  <c r="O110" i="1"/>
  <c r="N110" i="1"/>
  <c r="M110" i="1"/>
  <c r="M104" i="1" s="1"/>
  <c r="L110" i="1"/>
  <c r="K110" i="1"/>
  <c r="J110" i="1"/>
  <c r="I110" i="1"/>
  <c r="I104" i="1" s="1"/>
  <c r="H110" i="1"/>
  <c r="G110" i="1"/>
  <c r="G109" i="1"/>
  <c r="G108" i="1"/>
  <c r="G107" i="1"/>
  <c r="G106" i="1"/>
  <c r="G105" i="1" s="1"/>
  <c r="G104" i="1" s="1"/>
  <c r="S105" i="1"/>
  <c r="R105" i="1"/>
  <c r="R104" i="1" s="1"/>
  <c r="Q105" i="1"/>
  <c r="P105" i="1"/>
  <c r="P104" i="1" s="1"/>
  <c r="O105" i="1"/>
  <c r="N105" i="1"/>
  <c r="N104" i="1" s="1"/>
  <c r="M105" i="1"/>
  <c r="L105" i="1"/>
  <c r="L104" i="1" s="1"/>
  <c r="K105" i="1"/>
  <c r="J105" i="1"/>
  <c r="J104" i="1" s="1"/>
  <c r="I105" i="1"/>
  <c r="H105" i="1"/>
  <c r="H104" i="1" s="1"/>
  <c r="S104" i="1"/>
  <c r="O104" i="1"/>
  <c r="K104" i="1"/>
  <c r="G103" i="1"/>
  <c r="G102" i="1"/>
  <c r="G101" i="1"/>
  <c r="S100" i="1"/>
  <c r="R100" i="1"/>
  <c r="Q100" i="1"/>
  <c r="P100" i="1"/>
  <c r="O100" i="1"/>
  <c r="N100" i="1"/>
  <c r="M100" i="1"/>
  <c r="L100" i="1"/>
  <c r="K100" i="1"/>
  <c r="J100" i="1"/>
  <c r="I100" i="1"/>
  <c r="H100" i="1"/>
  <c r="G100" i="1"/>
  <c r="G99" i="1"/>
  <c r="S98" i="1"/>
  <c r="R98" i="1"/>
  <c r="Q98" i="1"/>
  <c r="P98" i="1"/>
  <c r="O98" i="1"/>
  <c r="N98" i="1"/>
  <c r="M98" i="1"/>
  <c r="L98" i="1"/>
  <c r="K98" i="1"/>
  <c r="J98" i="1"/>
  <c r="I98" i="1"/>
  <c r="H98" i="1"/>
  <c r="G98" i="1"/>
  <c r="G97" i="1"/>
  <c r="G96" i="1"/>
  <c r="G94" i="1" s="1"/>
  <c r="G93" i="1" s="1"/>
  <c r="G95" i="1"/>
  <c r="S94" i="1"/>
  <c r="S93" i="1" s="1"/>
  <c r="S92" i="1" s="1"/>
  <c r="R94" i="1"/>
  <c r="Q94" i="1"/>
  <c r="Q93" i="1" s="1"/>
  <c r="P94" i="1"/>
  <c r="O94" i="1"/>
  <c r="O93" i="1" s="1"/>
  <c r="O92" i="1" s="1"/>
  <c r="N94" i="1"/>
  <c r="M94" i="1"/>
  <c r="M93" i="1" s="1"/>
  <c r="L94" i="1"/>
  <c r="K94" i="1"/>
  <c r="K93" i="1" s="1"/>
  <c r="K92" i="1" s="1"/>
  <c r="J94" i="1"/>
  <c r="I94" i="1"/>
  <c r="I93" i="1" s="1"/>
  <c r="H94" i="1"/>
  <c r="R93" i="1"/>
  <c r="R92" i="1" s="1"/>
  <c r="P93" i="1"/>
  <c r="P92" i="1" s="1"/>
  <c r="N93" i="1"/>
  <c r="L93" i="1"/>
  <c r="L92" i="1" s="1"/>
  <c r="J93" i="1"/>
  <c r="J92" i="1" s="1"/>
  <c r="H93" i="1"/>
  <c r="H92" i="1" s="1"/>
  <c r="G91" i="1"/>
  <c r="S90" i="1"/>
  <c r="R90" i="1"/>
  <c r="Q90" i="1"/>
  <c r="P90" i="1"/>
  <c r="O90" i="1"/>
  <c r="N90" i="1"/>
  <c r="M90" i="1"/>
  <c r="L90" i="1"/>
  <c r="K90" i="1"/>
  <c r="J90" i="1"/>
  <c r="I90" i="1"/>
  <c r="H90" i="1"/>
  <c r="G90" i="1"/>
  <c r="G89" i="1"/>
  <c r="S88" i="1"/>
  <c r="R88" i="1"/>
  <c r="Q88" i="1"/>
  <c r="P88" i="1"/>
  <c r="O88" i="1"/>
  <c r="N88" i="1"/>
  <c r="M88" i="1"/>
  <c r="L88" i="1"/>
  <c r="K88" i="1"/>
  <c r="J88" i="1"/>
  <c r="I88" i="1"/>
  <c r="H88" i="1"/>
  <c r="G88" i="1"/>
  <c r="G87" i="1"/>
  <c r="G86" i="1"/>
  <c r="G85" i="1"/>
  <c r="S84" i="1"/>
  <c r="R84" i="1"/>
  <c r="Q84" i="1"/>
  <c r="P84" i="1"/>
  <c r="O84" i="1"/>
  <c r="N84" i="1"/>
  <c r="M84" i="1"/>
  <c r="L84" i="1"/>
  <c r="K84" i="1"/>
  <c r="J84" i="1"/>
  <c r="I84" i="1"/>
  <c r="H84" i="1"/>
  <c r="G84" i="1"/>
  <c r="G83" i="1"/>
  <c r="G82" i="1"/>
  <c r="G81" i="1" s="1"/>
  <c r="S81" i="1"/>
  <c r="R81" i="1"/>
  <c r="R75" i="1" s="1"/>
  <c r="Q81" i="1"/>
  <c r="P81" i="1"/>
  <c r="O81" i="1"/>
  <c r="N81" i="1"/>
  <c r="N75" i="1" s="1"/>
  <c r="M81" i="1"/>
  <c r="L81" i="1"/>
  <c r="K81" i="1"/>
  <c r="J81" i="1"/>
  <c r="J75" i="1" s="1"/>
  <c r="I81" i="1"/>
  <c r="H81" i="1"/>
  <c r="G80" i="1"/>
  <c r="G79" i="1"/>
  <c r="G78" i="1"/>
  <c r="G77" i="1"/>
  <c r="S76" i="1"/>
  <c r="S75" i="1" s="1"/>
  <c r="R76" i="1"/>
  <c r="Q76" i="1"/>
  <c r="Q75" i="1" s="1"/>
  <c r="P76" i="1"/>
  <c r="O76" i="1"/>
  <c r="O75" i="1" s="1"/>
  <c r="N76" i="1"/>
  <c r="M76" i="1"/>
  <c r="M75" i="1" s="1"/>
  <c r="L76" i="1"/>
  <c r="K76" i="1"/>
  <c r="K75" i="1" s="1"/>
  <c r="J76" i="1"/>
  <c r="I76" i="1"/>
  <c r="I75" i="1" s="1"/>
  <c r="H76" i="1"/>
  <c r="G76" i="1"/>
  <c r="G75" i="1" s="1"/>
  <c r="P75" i="1"/>
  <c r="L75" i="1"/>
  <c r="H75" i="1"/>
  <c r="G74" i="1"/>
  <c r="G73" i="1" s="1"/>
  <c r="S73" i="1"/>
  <c r="R73" i="1"/>
  <c r="Q73" i="1"/>
  <c r="P73" i="1"/>
  <c r="O73" i="1"/>
  <c r="N73" i="1"/>
  <c r="M73" i="1"/>
  <c r="L73" i="1"/>
  <c r="K73" i="1"/>
  <c r="J73" i="1"/>
  <c r="I73" i="1"/>
  <c r="H73" i="1"/>
  <c r="G72" i="1"/>
  <c r="G71" i="1" s="1"/>
  <c r="S71" i="1"/>
  <c r="R71" i="1"/>
  <c r="Q71" i="1"/>
  <c r="P71" i="1"/>
  <c r="O71" i="1"/>
  <c r="N71" i="1"/>
  <c r="M71" i="1"/>
  <c r="L71" i="1"/>
  <c r="K71" i="1"/>
  <c r="J71" i="1"/>
  <c r="I71" i="1"/>
  <c r="H71" i="1"/>
  <c r="G70" i="1"/>
  <c r="G69" i="1"/>
  <c r="G68" i="1"/>
  <c r="G66" i="1" s="1"/>
  <c r="G67" i="1"/>
  <c r="S66" i="1"/>
  <c r="R66" i="1"/>
  <c r="Q66" i="1"/>
  <c r="P66" i="1"/>
  <c r="O66" i="1"/>
  <c r="N66" i="1"/>
  <c r="M66" i="1"/>
  <c r="L66" i="1"/>
  <c r="K66" i="1"/>
  <c r="J66" i="1"/>
  <c r="I66" i="1"/>
  <c r="H66" i="1"/>
  <c r="G65" i="1"/>
  <c r="S64" i="1"/>
  <c r="R64" i="1"/>
  <c r="Q64" i="1"/>
  <c r="P64" i="1"/>
  <c r="O64" i="1"/>
  <c r="N64" i="1"/>
  <c r="M64" i="1"/>
  <c r="L64" i="1"/>
  <c r="K64" i="1"/>
  <c r="J64" i="1"/>
  <c r="I64" i="1"/>
  <c r="H64" i="1"/>
  <c r="G64" i="1"/>
  <c r="G63" i="1"/>
  <c r="S62" i="1"/>
  <c r="R62" i="1"/>
  <c r="Q62" i="1"/>
  <c r="Q56" i="1" s="1"/>
  <c r="P62" i="1"/>
  <c r="O62" i="1"/>
  <c r="N62" i="1"/>
  <c r="M62" i="1"/>
  <c r="M56" i="1" s="1"/>
  <c r="L62" i="1"/>
  <c r="K62" i="1"/>
  <c r="J62" i="1"/>
  <c r="I62" i="1"/>
  <c r="I56" i="1" s="1"/>
  <c r="H62" i="1"/>
  <c r="G62" i="1"/>
  <c r="G61" i="1"/>
  <c r="G60" i="1"/>
  <c r="G59" i="1"/>
  <c r="G58" i="1"/>
  <c r="G57" i="1" s="1"/>
  <c r="G56" i="1" s="1"/>
  <c r="S57" i="1"/>
  <c r="R57" i="1"/>
  <c r="R56" i="1" s="1"/>
  <c r="Q57" i="1"/>
  <c r="P57" i="1"/>
  <c r="P56" i="1" s="1"/>
  <c r="O57" i="1"/>
  <c r="N57" i="1"/>
  <c r="N56" i="1" s="1"/>
  <c r="M57" i="1"/>
  <c r="L57" i="1"/>
  <c r="L56" i="1" s="1"/>
  <c r="K57" i="1"/>
  <c r="J57" i="1"/>
  <c r="J56" i="1" s="1"/>
  <c r="I57" i="1"/>
  <c r="H57" i="1"/>
  <c r="H56" i="1" s="1"/>
  <c r="S56" i="1"/>
  <c r="O56" i="1"/>
  <c r="K56" i="1"/>
  <c r="G55" i="1"/>
  <c r="S54" i="1"/>
  <c r="R54" i="1"/>
  <c r="Q54" i="1"/>
  <c r="P54" i="1"/>
  <c r="O54" i="1"/>
  <c r="N54" i="1"/>
  <c r="M54" i="1"/>
  <c r="L54" i="1"/>
  <c r="K54" i="1"/>
  <c r="J54" i="1"/>
  <c r="I54" i="1"/>
  <c r="H54" i="1"/>
  <c r="G54" i="1"/>
  <c r="G53" i="1"/>
  <c r="S52" i="1"/>
  <c r="R52" i="1"/>
  <c r="Q52" i="1"/>
  <c r="P52" i="1"/>
  <c r="O52" i="1"/>
  <c r="N52" i="1"/>
  <c r="M52" i="1"/>
  <c r="L52" i="1"/>
  <c r="K52" i="1"/>
  <c r="J52" i="1"/>
  <c r="I52" i="1"/>
  <c r="H52" i="1"/>
  <c r="G52" i="1"/>
  <c r="G51" i="1"/>
  <c r="S50" i="1"/>
  <c r="R50" i="1"/>
  <c r="Q50" i="1"/>
  <c r="Q44" i="1" s="1"/>
  <c r="P50" i="1"/>
  <c r="O50" i="1"/>
  <c r="N50" i="1"/>
  <c r="M50" i="1"/>
  <c r="M44" i="1" s="1"/>
  <c r="L50" i="1"/>
  <c r="K50" i="1"/>
  <c r="J50" i="1"/>
  <c r="I50" i="1"/>
  <c r="I44" i="1" s="1"/>
  <c r="H50" i="1"/>
  <c r="G50" i="1"/>
  <c r="G49" i="1"/>
  <c r="G48" i="1"/>
  <c r="G47" i="1"/>
  <c r="G46" i="1"/>
  <c r="G45" i="1" s="1"/>
  <c r="G44" i="1" s="1"/>
  <c r="S45" i="1"/>
  <c r="R45" i="1"/>
  <c r="R44" i="1" s="1"/>
  <c r="Q45" i="1"/>
  <c r="P45" i="1"/>
  <c r="P44" i="1" s="1"/>
  <c r="O45" i="1"/>
  <c r="N45" i="1"/>
  <c r="N44" i="1" s="1"/>
  <c r="M45" i="1"/>
  <c r="L45" i="1"/>
  <c r="L44" i="1" s="1"/>
  <c r="K45" i="1"/>
  <c r="J45" i="1"/>
  <c r="J44" i="1" s="1"/>
  <c r="I45" i="1"/>
  <c r="H45" i="1"/>
  <c r="H44" i="1" s="1"/>
  <c r="S44" i="1"/>
  <c r="O44" i="1"/>
  <c r="K44" i="1"/>
  <c r="G43" i="1"/>
  <c r="G42" i="1"/>
  <c r="G41" i="1"/>
  <c r="G40" i="1"/>
  <c r="G39" i="1" s="1"/>
  <c r="S39" i="1"/>
  <c r="R39" i="1"/>
  <c r="Q39" i="1"/>
  <c r="P39" i="1"/>
  <c r="O39" i="1"/>
  <c r="N39" i="1"/>
  <c r="M39" i="1"/>
  <c r="L39" i="1"/>
  <c r="K39" i="1"/>
  <c r="J39" i="1"/>
  <c r="I39" i="1"/>
  <c r="H39" i="1"/>
  <c r="G38" i="1"/>
  <c r="G37" i="1" s="1"/>
  <c r="S37" i="1"/>
  <c r="R37" i="1"/>
  <c r="Q37" i="1"/>
  <c r="P37" i="1"/>
  <c r="O37" i="1"/>
  <c r="N37" i="1"/>
  <c r="M37" i="1"/>
  <c r="L37" i="1"/>
  <c r="K37" i="1"/>
  <c r="J37" i="1"/>
  <c r="I37" i="1"/>
  <c r="H37" i="1"/>
  <c r="G36" i="1"/>
  <c r="G35" i="1" s="1"/>
  <c r="S35" i="1"/>
  <c r="R35" i="1"/>
  <c r="Q35" i="1"/>
  <c r="P35" i="1"/>
  <c r="O35" i="1"/>
  <c r="N35" i="1"/>
  <c r="M35" i="1"/>
  <c r="L35" i="1"/>
  <c r="K35" i="1"/>
  <c r="J35" i="1"/>
  <c r="I35" i="1"/>
  <c r="H35" i="1"/>
  <c r="G34" i="1"/>
  <c r="G33" i="1"/>
  <c r="G32" i="1"/>
  <c r="G31" i="1"/>
  <c r="G30" i="1"/>
  <c r="G29" i="1" s="1"/>
  <c r="G28" i="1" s="1"/>
  <c r="S29" i="1"/>
  <c r="R29" i="1"/>
  <c r="R28" i="1" s="1"/>
  <c r="Q29" i="1"/>
  <c r="P29" i="1"/>
  <c r="P28" i="1" s="1"/>
  <c r="O29" i="1"/>
  <c r="N29" i="1"/>
  <c r="N28" i="1" s="1"/>
  <c r="M29" i="1"/>
  <c r="L29" i="1"/>
  <c r="L28" i="1" s="1"/>
  <c r="K29" i="1"/>
  <c r="J29" i="1"/>
  <c r="J28" i="1" s="1"/>
  <c r="I29" i="1"/>
  <c r="H29" i="1"/>
  <c r="H28" i="1" s="1"/>
  <c r="S28" i="1"/>
  <c r="Q28" i="1"/>
  <c r="O28" i="1"/>
  <c r="M28" i="1"/>
  <c r="K28" i="1"/>
  <c r="I28" i="1"/>
  <c r="G27" i="1"/>
  <c r="G26" i="1"/>
  <c r="G25" i="1"/>
  <c r="G24" i="1"/>
  <c r="G23" i="1" s="1"/>
  <c r="S23" i="1"/>
  <c r="R23" i="1"/>
  <c r="Q23" i="1"/>
  <c r="P23" i="1"/>
  <c r="O23" i="1"/>
  <c r="N23" i="1"/>
  <c r="M23" i="1"/>
  <c r="L23" i="1"/>
  <c r="K23" i="1"/>
  <c r="J23" i="1"/>
  <c r="I23" i="1"/>
  <c r="H23" i="1"/>
  <c r="G22" i="1"/>
  <c r="G21" i="1" s="1"/>
  <c r="S21" i="1"/>
  <c r="R21" i="1"/>
  <c r="Q21" i="1"/>
  <c r="P21" i="1"/>
  <c r="O21" i="1"/>
  <c r="N21" i="1"/>
  <c r="M21" i="1"/>
  <c r="L21" i="1"/>
  <c r="K21" i="1"/>
  <c r="J21" i="1"/>
  <c r="I21" i="1"/>
  <c r="H21" i="1"/>
  <c r="G20" i="1"/>
  <c r="G19" i="1" s="1"/>
  <c r="S19" i="1"/>
  <c r="R19" i="1"/>
  <c r="Q19" i="1"/>
  <c r="P19" i="1"/>
  <c r="P13" i="1" s="1"/>
  <c r="P12" i="1" s="1"/>
  <c r="P11" i="1" s="1"/>
  <c r="P10" i="1" s="1"/>
  <c r="P9" i="1" s="1"/>
  <c r="P8" i="1" s="1"/>
  <c r="O19" i="1"/>
  <c r="N19" i="1"/>
  <c r="M19" i="1"/>
  <c r="L19" i="1"/>
  <c r="L13" i="1" s="1"/>
  <c r="L12" i="1" s="1"/>
  <c r="L11" i="1" s="1"/>
  <c r="L10" i="1" s="1"/>
  <c r="L9" i="1" s="1"/>
  <c r="K19" i="1"/>
  <c r="J19" i="1"/>
  <c r="I19" i="1"/>
  <c r="H19" i="1"/>
  <c r="H13" i="1" s="1"/>
  <c r="H12" i="1" s="1"/>
  <c r="H11" i="1" s="1"/>
  <c r="H10" i="1" s="1"/>
  <c r="H9" i="1" s="1"/>
  <c r="G18" i="1"/>
  <c r="G17" i="1"/>
  <c r="G16" i="1"/>
  <c r="G14" i="1" s="1"/>
  <c r="G15" i="1"/>
  <c r="S14" i="1"/>
  <c r="S13" i="1" s="1"/>
  <c r="S12" i="1" s="1"/>
  <c r="S11" i="1" s="1"/>
  <c r="S10" i="1" s="1"/>
  <c r="S9" i="1" s="1"/>
  <c r="R14" i="1"/>
  <c r="Q14" i="1"/>
  <c r="Q13" i="1" s="1"/>
  <c r="Q12" i="1" s="1"/>
  <c r="P14" i="1"/>
  <c r="O14" i="1"/>
  <c r="O13" i="1" s="1"/>
  <c r="O12" i="1" s="1"/>
  <c r="O11" i="1" s="1"/>
  <c r="O10" i="1" s="1"/>
  <c r="O9" i="1" s="1"/>
  <c r="N14" i="1"/>
  <c r="M14" i="1"/>
  <c r="M13" i="1" s="1"/>
  <c r="M12" i="1" s="1"/>
  <c r="L14" i="1"/>
  <c r="K14" i="1"/>
  <c r="K13" i="1" s="1"/>
  <c r="K12" i="1" s="1"/>
  <c r="J14" i="1"/>
  <c r="I14" i="1"/>
  <c r="I13" i="1" s="1"/>
  <c r="I12" i="1" s="1"/>
  <c r="H14" i="1"/>
  <c r="R13" i="1"/>
  <c r="R12" i="1" s="1"/>
  <c r="R11" i="1" s="1"/>
  <c r="R10" i="1" s="1"/>
  <c r="R9" i="1" s="1"/>
  <c r="N13" i="1"/>
  <c r="J13" i="1"/>
  <c r="O388" i="2" l="1"/>
  <c r="O517" i="2"/>
  <c r="N68" i="2"/>
  <c r="N425" i="2"/>
  <c r="O324" i="2"/>
  <c r="O308" i="2"/>
  <c r="O358" i="2"/>
  <c r="O104" i="2"/>
  <c r="O294" i="2"/>
  <c r="O371" i="2"/>
  <c r="O301" i="2"/>
  <c r="O455" i="2"/>
  <c r="O451" i="2"/>
  <c r="O336" i="2"/>
  <c r="N195" i="2"/>
  <c r="O116" i="2"/>
  <c r="O499" i="2"/>
  <c r="O187" i="2"/>
  <c r="O563" i="2"/>
  <c r="O589" i="2"/>
  <c r="O437" i="2"/>
  <c r="N77" i="2"/>
  <c r="O587" i="2"/>
  <c r="O278" i="2"/>
  <c r="O457" i="2"/>
  <c r="O120" i="2"/>
  <c r="O482" i="2"/>
  <c r="N484" i="2"/>
  <c r="N501" i="2"/>
  <c r="AZ99" i="9"/>
  <c r="T361" i="4"/>
  <c r="M156" i="4"/>
  <c r="Q156" i="4"/>
  <c r="L156" i="4"/>
  <c r="P156" i="4"/>
  <c r="T156" i="4"/>
  <c r="M160" i="4"/>
  <c r="AS46" i="9" s="1"/>
  <c r="Q160" i="4"/>
  <c r="AW46" i="9" s="1"/>
  <c r="L160" i="4"/>
  <c r="AR46" i="9" s="1"/>
  <c r="P160" i="4"/>
  <c r="AV46" i="9" s="1"/>
  <c r="T160" i="4"/>
  <c r="AZ46" i="9" s="1"/>
  <c r="U165" i="4"/>
  <c r="V165" i="4" s="1"/>
  <c r="M164" i="4"/>
  <c r="AS47" i="9" s="1"/>
  <c r="Q164" i="4"/>
  <c r="AW47" i="9" s="1"/>
  <c r="L164" i="4"/>
  <c r="AR47" i="9" s="1"/>
  <c r="P164" i="4"/>
  <c r="AV47" i="9" s="1"/>
  <c r="T164" i="4"/>
  <c r="AZ47" i="9" s="1"/>
  <c r="U169" i="4"/>
  <c r="V169" i="4" s="1"/>
  <c r="M168" i="4"/>
  <c r="AS48" i="9" s="1"/>
  <c r="Q168" i="4"/>
  <c r="AW48" i="9" s="1"/>
  <c r="L168" i="4"/>
  <c r="AR48" i="9" s="1"/>
  <c r="P168" i="4"/>
  <c r="AV48" i="9" s="1"/>
  <c r="T168" i="4"/>
  <c r="AZ48" i="9" s="1"/>
  <c r="U173" i="4"/>
  <c r="V173" i="4" s="1"/>
  <c r="M172" i="4"/>
  <c r="AS49" i="9" s="1"/>
  <c r="Q172" i="4"/>
  <c r="AW49" i="9" s="1"/>
  <c r="L172" i="4"/>
  <c r="AR49" i="9" s="1"/>
  <c r="P172" i="4"/>
  <c r="AV49" i="9" s="1"/>
  <c r="T172" i="4"/>
  <c r="AZ49" i="9" s="1"/>
  <c r="M188" i="4"/>
  <c r="AS54" i="9" s="1"/>
  <c r="I199" i="4"/>
  <c r="N199" i="4"/>
  <c r="AT56" i="9" s="1"/>
  <c r="U157" i="4"/>
  <c r="V157" i="4" s="1"/>
  <c r="U161" i="4"/>
  <c r="V161" i="4" s="1"/>
  <c r="J156" i="4"/>
  <c r="N156" i="4"/>
  <c r="R156" i="4"/>
  <c r="U159" i="4"/>
  <c r="V159" i="4" s="1"/>
  <c r="J160" i="4"/>
  <c r="AP46" i="9" s="1"/>
  <c r="N160" i="4"/>
  <c r="AT46" i="9" s="1"/>
  <c r="R160" i="4"/>
  <c r="AX46" i="9" s="1"/>
  <c r="U163" i="4"/>
  <c r="V163" i="4" s="1"/>
  <c r="J164" i="4"/>
  <c r="AP47" i="9" s="1"/>
  <c r="N164" i="4"/>
  <c r="AT47" i="9" s="1"/>
  <c r="R164" i="4"/>
  <c r="AX47" i="9" s="1"/>
  <c r="U167" i="4"/>
  <c r="V167" i="4" s="1"/>
  <c r="J168" i="4"/>
  <c r="AP48" i="9" s="1"/>
  <c r="U178" i="4"/>
  <c r="V178" i="4" s="1"/>
  <c r="AZ55" i="9"/>
  <c r="T192" i="4"/>
  <c r="J198" i="4"/>
  <c r="AV100" i="9"/>
  <c r="P361" i="4"/>
  <c r="U354" i="4"/>
  <c r="U369" i="4"/>
  <c r="J376" i="4"/>
  <c r="N376" i="4"/>
  <c r="AT104" i="9" s="1"/>
  <c r="R376" i="4"/>
  <c r="AX104" i="9" s="1"/>
  <c r="U382" i="4"/>
  <c r="U390" i="4"/>
  <c r="U393" i="4"/>
  <c r="U399" i="4"/>
  <c r="V399" i="4" s="1"/>
  <c r="U409" i="4"/>
  <c r="U415" i="4"/>
  <c r="V415" i="4" s="1"/>
  <c r="U429" i="4"/>
  <c r="V446" i="4"/>
  <c r="U447" i="4"/>
  <c r="V447" i="4" s="1"/>
  <c r="H25" i="5"/>
  <c r="V30" i="5"/>
  <c r="P50" i="5"/>
  <c r="P10" i="5" s="1"/>
  <c r="P9" i="5" s="1"/>
  <c r="P8" i="5" s="1"/>
  <c r="P7" i="5" s="1"/>
  <c r="V62" i="5"/>
  <c r="U65" i="5"/>
  <c r="U93" i="5"/>
  <c r="H96" i="5"/>
  <c r="R121" i="5"/>
  <c r="R120" i="5" s="1"/>
  <c r="U156" i="5"/>
  <c r="I155" i="5"/>
  <c r="I154" i="5" s="1"/>
  <c r="H160" i="5"/>
  <c r="V163" i="5"/>
  <c r="H261" i="5"/>
  <c r="H260" i="5" s="1"/>
  <c r="I286" i="5"/>
  <c r="H305" i="5"/>
  <c r="T176" i="4"/>
  <c r="AZ50" i="9" s="1"/>
  <c r="U181" i="4"/>
  <c r="V181" i="4" s="1"/>
  <c r="M180" i="4"/>
  <c r="AS51" i="9" s="1"/>
  <c r="Q180" i="4"/>
  <c r="AW51" i="9" s="1"/>
  <c r="L180" i="4"/>
  <c r="AR51" i="9" s="1"/>
  <c r="P180" i="4"/>
  <c r="AV51" i="9" s="1"/>
  <c r="T180" i="4"/>
  <c r="AZ51" i="9" s="1"/>
  <c r="U185" i="4"/>
  <c r="V185" i="4" s="1"/>
  <c r="U189" i="4"/>
  <c r="J188" i="4"/>
  <c r="AP54" i="9" s="1"/>
  <c r="N188" i="4"/>
  <c r="AT54" i="9" s="1"/>
  <c r="R188" i="4"/>
  <c r="AX54" i="9" s="1"/>
  <c r="L199" i="4"/>
  <c r="AR56" i="9" s="1"/>
  <c r="P199" i="4"/>
  <c r="T199" i="4"/>
  <c r="U205" i="4"/>
  <c r="U207" i="4"/>
  <c r="V207" i="4" s="1"/>
  <c r="U209" i="4"/>
  <c r="U212" i="4"/>
  <c r="V212" i="4" s="1"/>
  <c r="M208" i="4"/>
  <c r="AS57" i="9" s="1"/>
  <c r="U219" i="4"/>
  <c r="V219" i="4" s="1"/>
  <c r="N220" i="4"/>
  <c r="U233" i="4"/>
  <c r="L244" i="4"/>
  <c r="AR63" i="9" s="1"/>
  <c r="P244" i="4"/>
  <c r="AV63" i="9" s="1"/>
  <c r="T244" i="4"/>
  <c r="AZ63" i="9" s="1"/>
  <c r="U248" i="4"/>
  <c r="V248" i="4" s="1"/>
  <c r="U253" i="4"/>
  <c r="U302" i="4"/>
  <c r="I305" i="4"/>
  <c r="AO78" i="9" s="1"/>
  <c r="I315" i="4"/>
  <c r="M315" i="4"/>
  <c r="Q315" i="4"/>
  <c r="U318" i="4"/>
  <c r="N315" i="4"/>
  <c r="R315" i="4"/>
  <c r="I325" i="4"/>
  <c r="AO85" i="9" s="1"/>
  <c r="U337" i="4"/>
  <c r="K423" i="4"/>
  <c r="AQ120" i="9" s="1"/>
  <c r="O423" i="4"/>
  <c r="AU120" i="9" s="1"/>
  <c r="S423" i="4"/>
  <c r="AY120" i="9" s="1"/>
  <c r="U13" i="5"/>
  <c r="M12" i="5"/>
  <c r="Q12" i="5"/>
  <c r="V16" i="5"/>
  <c r="V26" i="5"/>
  <c r="H37" i="5"/>
  <c r="V55" i="5"/>
  <c r="V58" i="5"/>
  <c r="J67" i="5"/>
  <c r="N67" i="5"/>
  <c r="R67" i="5"/>
  <c r="V69" i="5"/>
  <c r="H77" i="5"/>
  <c r="U90" i="5"/>
  <c r="I86" i="5"/>
  <c r="M86" i="5"/>
  <c r="V101" i="5"/>
  <c r="H100" i="5"/>
  <c r="V133" i="5"/>
  <c r="H132" i="5"/>
  <c r="V149" i="5"/>
  <c r="H148" i="5"/>
  <c r="V157" i="5"/>
  <c r="H156" i="5"/>
  <c r="H184" i="5"/>
  <c r="U192" i="5"/>
  <c r="Q272" i="5"/>
  <c r="N168" i="4"/>
  <c r="AT48" i="9" s="1"/>
  <c r="R168" i="4"/>
  <c r="AX48" i="9" s="1"/>
  <c r="U171" i="4"/>
  <c r="V171" i="4" s="1"/>
  <c r="J172" i="4"/>
  <c r="AP49" i="9" s="1"/>
  <c r="N172" i="4"/>
  <c r="AT49" i="9" s="1"/>
  <c r="R172" i="4"/>
  <c r="AX49" i="9" s="1"/>
  <c r="U175" i="4"/>
  <c r="V175" i="4" s="1"/>
  <c r="J176" i="4"/>
  <c r="AP50" i="9" s="1"/>
  <c r="N176" i="4"/>
  <c r="AT50" i="9" s="1"/>
  <c r="R176" i="4"/>
  <c r="AX50" i="9" s="1"/>
  <c r="U179" i="4"/>
  <c r="V179" i="4" s="1"/>
  <c r="J180" i="4"/>
  <c r="AP51" i="9" s="1"/>
  <c r="N180" i="4"/>
  <c r="AT51" i="9" s="1"/>
  <c r="R180" i="4"/>
  <c r="AX51" i="9" s="1"/>
  <c r="U183" i="4"/>
  <c r="V183" i="4" s="1"/>
  <c r="U196" i="4"/>
  <c r="V196" i="4" s="1"/>
  <c r="U200" i="4"/>
  <c r="K199" i="4"/>
  <c r="O199" i="4"/>
  <c r="U211" i="4"/>
  <c r="V211" i="4" s="1"/>
  <c r="U216" i="4"/>
  <c r="V216" i="4" s="1"/>
  <c r="R220" i="4"/>
  <c r="I223" i="4"/>
  <c r="M223" i="4"/>
  <c r="Q223" i="4"/>
  <c r="AW59" i="9" s="1"/>
  <c r="N227" i="4"/>
  <c r="U237" i="4"/>
  <c r="P241" i="4"/>
  <c r="I244" i="4"/>
  <c r="Q244" i="4"/>
  <c r="U309" i="4"/>
  <c r="U321" i="4"/>
  <c r="J325" i="4"/>
  <c r="N325" i="4"/>
  <c r="R325" i="4"/>
  <c r="I328" i="4"/>
  <c r="AO86" i="9" s="1"/>
  <c r="U329" i="4"/>
  <c r="I339" i="4"/>
  <c r="M339" i="4"/>
  <c r="AS90" i="9" s="1"/>
  <c r="Q339" i="4"/>
  <c r="AW90" i="9" s="1"/>
  <c r="Q348" i="4"/>
  <c r="I352" i="4"/>
  <c r="AO95" i="9" s="1"/>
  <c r="U363" i="4"/>
  <c r="V363" i="4" s="1"/>
  <c r="M362" i="4"/>
  <c r="Q362" i="4"/>
  <c r="U377" i="4"/>
  <c r="I376" i="4"/>
  <c r="M376" i="4"/>
  <c r="K389" i="4"/>
  <c r="O389" i="4"/>
  <c r="S389" i="4"/>
  <c r="I389" i="4"/>
  <c r="M389" i="4"/>
  <c r="AS108" i="9" s="1"/>
  <c r="Q389" i="4"/>
  <c r="U427" i="4"/>
  <c r="V427" i="4" s="1"/>
  <c r="V15" i="5"/>
  <c r="U18" i="5"/>
  <c r="V20" i="5"/>
  <c r="U22" i="5"/>
  <c r="U25" i="5"/>
  <c r="M24" i="5"/>
  <c r="Q24" i="5"/>
  <c r="V28" i="5"/>
  <c r="J51" i="5"/>
  <c r="N51" i="5"/>
  <c r="R51" i="5"/>
  <c r="V53" i="5"/>
  <c r="H63" i="5"/>
  <c r="V63" i="5" s="1"/>
  <c r="V65" i="5"/>
  <c r="V88" i="5"/>
  <c r="H87" i="5"/>
  <c r="V89" i="5"/>
  <c r="K104" i="5"/>
  <c r="S104" i="5"/>
  <c r="H114" i="5"/>
  <c r="V115" i="5"/>
  <c r="P121" i="5"/>
  <c r="P120" i="5" s="1"/>
  <c r="T121" i="5"/>
  <c r="T120" i="5" s="1"/>
  <c r="J139" i="5"/>
  <c r="J138" i="5" s="1"/>
  <c r="J137" i="5" s="1"/>
  <c r="J136" i="5" s="1"/>
  <c r="R139" i="5"/>
  <c r="R138" i="5" s="1"/>
  <c r="R137" i="5" s="1"/>
  <c r="R136" i="5" s="1"/>
  <c r="U180" i="5"/>
  <c r="V189" i="5"/>
  <c r="H188" i="5"/>
  <c r="H199" i="5"/>
  <c r="N197" i="5"/>
  <c r="N153" i="5" s="1"/>
  <c r="N152" i="5" s="1"/>
  <c r="H292" i="5"/>
  <c r="V293" i="5"/>
  <c r="K300" i="5"/>
  <c r="S300" i="5"/>
  <c r="U187" i="4"/>
  <c r="K188" i="4"/>
  <c r="AQ54" i="9" s="1"/>
  <c r="O188" i="4"/>
  <c r="AU54" i="9" s="1"/>
  <c r="S188" i="4"/>
  <c r="AY54" i="9" s="1"/>
  <c r="U191" i="4"/>
  <c r="V191" i="4" s="1"/>
  <c r="K193" i="4"/>
  <c r="O193" i="4"/>
  <c r="U195" i="4"/>
  <c r="V195" i="4" s="1"/>
  <c r="U204" i="4"/>
  <c r="V204" i="4" s="1"/>
  <c r="I208" i="4"/>
  <c r="AO57" i="9" s="1"/>
  <c r="K208" i="4"/>
  <c r="AQ57" i="9" s="1"/>
  <c r="O208" i="4"/>
  <c r="AU57" i="9" s="1"/>
  <c r="S208" i="4"/>
  <c r="AY57" i="9" s="1"/>
  <c r="N208" i="4"/>
  <c r="AT57" i="9" s="1"/>
  <c r="U213" i="4"/>
  <c r="J220" i="4"/>
  <c r="U229" i="4"/>
  <c r="K227" i="4"/>
  <c r="U232" i="4"/>
  <c r="V232" i="4" s="1"/>
  <c r="U234" i="4"/>
  <c r="U242" i="4"/>
  <c r="U249" i="4"/>
  <c r="U252" i="4"/>
  <c r="V252" i="4" s="1"/>
  <c r="U254" i="4"/>
  <c r="K301" i="4"/>
  <c r="O301" i="4"/>
  <c r="S301" i="4"/>
  <c r="I301" i="4"/>
  <c r="M301" i="4"/>
  <c r="Q301" i="4"/>
  <c r="AW77" i="9" s="1"/>
  <c r="U313" i="4"/>
  <c r="U317" i="4"/>
  <c r="K315" i="4"/>
  <c r="O315" i="4"/>
  <c r="S315" i="4"/>
  <c r="U343" i="4"/>
  <c r="V343" i="4" s="1"/>
  <c r="V354" i="4"/>
  <c r="U366" i="4"/>
  <c r="U379" i="4"/>
  <c r="V379" i="4" s="1"/>
  <c r="M404" i="4"/>
  <c r="U406" i="4"/>
  <c r="V406" i="4" s="1"/>
  <c r="U413" i="4"/>
  <c r="K411" i="4"/>
  <c r="AQ116" i="9" s="1"/>
  <c r="O411" i="4"/>
  <c r="AU116" i="9" s="1"/>
  <c r="S411" i="4"/>
  <c r="AY116" i="9" s="1"/>
  <c r="U421" i="4"/>
  <c r="I423" i="4"/>
  <c r="M423" i="4"/>
  <c r="Q423" i="4"/>
  <c r="N423" i="4"/>
  <c r="K445" i="4"/>
  <c r="O445" i="4"/>
  <c r="S445" i="4"/>
  <c r="I445" i="4"/>
  <c r="I444" i="4" s="1"/>
  <c r="M445" i="4"/>
  <c r="Q445" i="4"/>
  <c r="U34" i="5"/>
  <c r="M36" i="5"/>
  <c r="Q36" i="5"/>
  <c r="U48" i="5"/>
  <c r="U51" i="5"/>
  <c r="V103" i="5"/>
  <c r="V111" i="5"/>
  <c r="U128" i="5"/>
  <c r="U130" i="5"/>
  <c r="U164" i="5"/>
  <c r="V179" i="5"/>
  <c r="V181" i="5"/>
  <c r="H180" i="5"/>
  <c r="J198" i="5"/>
  <c r="H221" i="5"/>
  <c r="V222" i="5"/>
  <c r="I300" i="5"/>
  <c r="O314" i="5"/>
  <c r="H527" i="5"/>
  <c r="V528" i="5"/>
  <c r="V581" i="5"/>
  <c r="H580" i="5"/>
  <c r="T76" i="5"/>
  <c r="T50" i="5" s="1"/>
  <c r="T10" i="5" s="1"/>
  <c r="T9" i="5" s="1"/>
  <c r="T8" i="5" s="1"/>
  <c r="T7" i="5" s="1"/>
  <c r="L86" i="5"/>
  <c r="L85" i="5" s="1"/>
  <c r="L10" i="5" s="1"/>
  <c r="L9" i="5" s="1"/>
  <c r="L8" i="5" s="1"/>
  <c r="L7" i="5" s="1"/>
  <c r="P86" i="5"/>
  <c r="P85" i="5" s="1"/>
  <c r="T86" i="5"/>
  <c r="T85" i="5" s="1"/>
  <c r="H90" i="5"/>
  <c r="V90" i="5" s="1"/>
  <c r="J86" i="5"/>
  <c r="J85" i="5" s="1"/>
  <c r="N86" i="5"/>
  <c r="R86" i="5"/>
  <c r="U96" i="5"/>
  <c r="U102" i="5"/>
  <c r="I104" i="5"/>
  <c r="M104" i="5"/>
  <c r="V110" i="5"/>
  <c r="U111" i="5"/>
  <c r="U114" i="5"/>
  <c r="V114" i="5" s="1"/>
  <c r="V126" i="5"/>
  <c r="V161" i="5"/>
  <c r="V170" i="5"/>
  <c r="U176" i="5"/>
  <c r="U184" i="5"/>
  <c r="U186" i="5"/>
  <c r="V186" i="5" s="1"/>
  <c r="U193" i="5"/>
  <c r="V193" i="5" s="1"/>
  <c r="P197" i="5"/>
  <c r="T198" i="5"/>
  <c r="V201" i="5"/>
  <c r="V213" i="5"/>
  <c r="V217" i="5"/>
  <c r="V237" i="5"/>
  <c r="L240" i="5"/>
  <c r="L197" i="5" s="1"/>
  <c r="V248" i="5"/>
  <c r="V262" i="5"/>
  <c r="U265" i="5"/>
  <c r="V265" i="5" s="1"/>
  <c r="U284" i="5"/>
  <c r="M272" i="5"/>
  <c r="V294" i="5"/>
  <c r="V306" i="5"/>
  <c r="J324" i="5"/>
  <c r="N324" i="5"/>
  <c r="R324" i="5"/>
  <c r="H325" i="5"/>
  <c r="U328" i="5"/>
  <c r="J335" i="5"/>
  <c r="U346" i="5"/>
  <c r="V347" i="5"/>
  <c r="Q348" i="5"/>
  <c r="Q299" i="5" s="1"/>
  <c r="V351" i="5"/>
  <c r="U365" i="5"/>
  <c r="V365" i="5" s="1"/>
  <c r="R388" i="5"/>
  <c r="N36" i="5"/>
  <c r="N11" i="5" s="1"/>
  <c r="R36" i="5"/>
  <c r="R11" i="5" s="1"/>
  <c r="V39" i="5"/>
  <c r="U42" i="5"/>
  <c r="V42" i="5" s="1"/>
  <c r="U46" i="5"/>
  <c r="V46" i="5" s="1"/>
  <c r="U52" i="5"/>
  <c r="V54" i="5"/>
  <c r="V60" i="5"/>
  <c r="U61" i="5"/>
  <c r="V61" i="5" s="1"/>
  <c r="U68" i="5"/>
  <c r="V70" i="5"/>
  <c r="J76" i="5"/>
  <c r="N76" i="5"/>
  <c r="R76" i="5"/>
  <c r="V79" i="5"/>
  <c r="U83" i="5"/>
  <c r="V83" i="5" s="1"/>
  <c r="U87" i="5"/>
  <c r="H93" i="5"/>
  <c r="V93" i="5" s="1"/>
  <c r="U98" i="5"/>
  <c r="V99" i="5"/>
  <c r="U100" i="5"/>
  <c r="V106" i="5"/>
  <c r="H108" i="5"/>
  <c r="V108" i="5" s="1"/>
  <c r="R104" i="5"/>
  <c r="V112" i="5"/>
  <c r="U116" i="5"/>
  <c r="U118" i="5"/>
  <c r="Q104" i="5"/>
  <c r="Q85" i="5" s="1"/>
  <c r="J121" i="5"/>
  <c r="J120" i="5" s="1"/>
  <c r="V130" i="5"/>
  <c r="U132" i="5"/>
  <c r="U143" i="5"/>
  <c r="V143" i="5" s="1"/>
  <c r="H145" i="5"/>
  <c r="U148" i="5"/>
  <c r="V150" i="5"/>
  <c r="L155" i="5"/>
  <c r="L154" i="5" s="1"/>
  <c r="L153" i="5" s="1"/>
  <c r="L152" i="5" s="1"/>
  <c r="P155" i="5"/>
  <c r="P154" i="5" s="1"/>
  <c r="P153" i="5" s="1"/>
  <c r="P152" i="5" s="1"/>
  <c r="R155" i="5"/>
  <c r="R154" i="5" s="1"/>
  <c r="V169" i="5"/>
  <c r="V183" i="5"/>
  <c r="V187" i="5"/>
  <c r="V202" i="5"/>
  <c r="V204" i="5"/>
  <c r="Q198" i="5"/>
  <c r="V210" i="5"/>
  <c r="V212" i="5"/>
  <c r="I220" i="5"/>
  <c r="M220" i="5"/>
  <c r="Q220" i="5"/>
  <c r="V234" i="5"/>
  <c r="K240" i="5"/>
  <c r="O240" i="5"/>
  <c r="H241" i="5"/>
  <c r="H240" i="5" s="1"/>
  <c r="V243" i="5"/>
  <c r="V253" i="5"/>
  <c r="V255" i="5"/>
  <c r="L260" i="5"/>
  <c r="P260" i="5"/>
  <c r="T260" i="5"/>
  <c r="U268" i="5"/>
  <c r="V274" i="5"/>
  <c r="K272" i="5"/>
  <c r="O272" i="5"/>
  <c r="O259" i="5" s="1"/>
  <c r="O258" i="5" s="1"/>
  <c r="O257" i="5" s="1"/>
  <c r="S272" i="5"/>
  <c r="U292" i="5"/>
  <c r="V296" i="5"/>
  <c r="V304" i="5"/>
  <c r="O300" i="5"/>
  <c r="U310" i="5"/>
  <c r="U322" i="5"/>
  <c r="V323" i="5"/>
  <c r="H362" i="5"/>
  <c r="V363" i="5"/>
  <c r="U370" i="5"/>
  <c r="U381" i="5"/>
  <c r="H385" i="5"/>
  <c r="V386" i="5"/>
  <c r="J388" i="5"/>
  <c r="H534" i="5"/>
  <c r="V536" i="5"/>
  <c r="U199" i="5"/>
  <c r="R197" i="5"/>
  <c r="I198" i="5"/>
  <c r="V231" i="5"/>
  <c r="V232" i="5"/>
  <c r="U238" i="5"/>
  <c r="J197" i="5"/>
  <c r="V246" i="5"/>
  <c r="I260" i="5"/>
  <c r="Q260" i="5"/>
  <c r="Q259" i="5" s="1"/>
  <c r="Q258" i="5" s="1"/>
  <c r="Q257" i="5" s="1"/>
  <c r="U279" i="5"/>
  <c r="V279" i="5" s="1"/>
  <c r="L286" i="5"/>
  <c r="P286" i="5"/>
  <c r="T286" i="5"/>
  <c r="J300" i="5"/>
  <c r="N300" i="5"/>
  <c r="R300" i="5"/>
  <c r="V303" i="5"/>
  <c r="U312" i="5"/>
  <c r="V316" i="5"/>
  <c r="V317" i="5"/>
  <c r="K324" i="5"/>
  <c r="O324" i="5"/>
  <c r="S324" i="5"/>
  <c r="V332" i="5"/>
  <c r="H331" i="5"/>
  <c r="T335" i="5"/>
  <c r="N335" i="5"/>
  <c r="V340" i="5"/>
  <c r="H339" i="5"/>
  <c r="U342" i="5"/>
  <c r="I348" i="5"/>
  <c r="V356" i="5"/>
  <c r="H355" i="5"/>
  <c r="H348" i="5" s="1"/>
  <c r="V378" i="5"/>
  <c r="P388" i="5"/>
  <c r="H402" i="5"/>
  <c r="V403" i="5"/>
  <c r="U385" i="5"/>
  <c r="U398" i="5"/>
  <c r="V398" i="5" s="1"/>
  <c r="J404" i="5"/>
  <c r="K410" i="5"/>
  <c r="O410" i="5"/>
  <c r="S410" i="5"/>
  <c r="H411" i="5"/>
  <c r="H410" i="5" s="1"/>
  <c r="V419" i="5"/>
  <c r="H418" i="5"/>
  <c r="V418" i="5" s="1"/>
  <c r="R422" i="5"/>
  <c r="U452" i="5"/>
  <c r="V452" i="5" s="1"/>
  <c r="V459" i="5"/>
  <c r="V463" i="5"/>
  <c r="U464" i="5"/>
  <c r="V464" i="5" s="1"/>
  <c r="H479" i="5"/>
  <c r="V480" i="5"/>
  <c r="H498" i="5"/>
  <c r="K533" i="5"/>
  <c r="U546" i="5"/>
  <c r="V546" i="5" s="1"/>
  <c r="P573" i="5"/>
  <c r="P572" i="5" s="1"/>
  <c r="P571" i="5" s="1"/>
  <c r="V326" i="5"/>
  <c r="U339" i="5"/>
  <c r="L348" i="5"/>
  <c r="P348" i="5"/>
  <c r="T348" i="5"/>
  <c r="O348" i="5"/>
  <c r="I361" i="5"/>
  <c r="M361" i="5"/>
  <c r="M299" i="5" s="1"/>
  <c r="Q361" i="5"/>
  <c r="N361" i="5"/>
  <c r="U368" i="5"/>
  <c r="O388" i="5"/>
  <c r="S388" i="5"/>
  <c r="V395" i="5"/>
  <c r="L388" i="5"/>
  <c r="T388" i="5"/>
  <c r="N388" i="5"/>
  <c r="U402" i="5"/>
  <c r="L404" i="5"/>
  <c r="P404" i="5"/>
  <c r="T404" i="5"/>
  <c r="L410" i="5"/>
  <c r="T410" i="5"/>
  <c r="L422" i="5"/>
  <c r="T422" i="5"/>
  <c r="U477" i="5"/>
  <c r="U491" i="5"/>
  <c r="H495" i="5"/>
  <c r="V496" i="5"/>
  <c r="V499" i="5"/>
  <c r="U505" i="5"/>
  <c r="M497" i="5"/>
  <c r="Q497" i="5"/>
  <c r="I533" i="5"/>
  <c r="Q533" i="5"/>
  <c r="H552" i="5"/>
  <c r="U555" i="5"/>
  <c r="I410" i="5"/>
  <c r="M410" i="5"/>
  <c r="Q410" i="5"/>
  <c r="V415" i="5"/>
  <c r="I422" i="5"/>
  <c r="M422" i="5"/>
  <c r="Q422" i="5"/>
  <c r="V427" i="5"/>
  <c r="U440" i="5"/>
  <c r="M434" i="5"/>
  <c r="H449" i="5"/>
  <c r="H444" i="5" s="1"/>
  <c r="V504" i="5"/>
  <c r="V515" i="5"/>
  <c r="H514" i="5"/>
  <c r="N516" i="5"/>
  <c r="U552" i="5"/>
  <c r="I551" i="5"/>
  <c r="K497" i="5"/>
  <c r="O497" i="5"/>
  <c r="S497" i="5"/>
  <c r="H505" i="5"/>
  <c r="U512" i="5"/>
  <c r="V512" i="5" s="1"/>
  <c r="K516" i="5"/>
  <c r="O516" i="5"/>
  <c r="S516" i="5"/>
  <c r="H517" i="5"/>
  <c r="U527" i="5"/>
  <c r="H558" i="5"/>
  <c r="U561" i="5"/>
  <c r="U569" i="5"/>
  <c r="H574" i="5"/>
  <c r="V413" i="5"/>
  <c r="N410" i="5"/>
  <c r="J410" i="5"/>
  <c r="R410" i="5"/>
  <c r="O422" i="5"/>
  <c r="S422" i="5"/>
  <c r="H423" i="5"/>
  <c r="V425" i="5"/>
  <c r="P422" i="5"/>
  <c r="J422" i="5"/>
  <c r="J434" i="5"/>
  <c r="U434" i="5" s="1"/>
  <c r="N434" i="5"/>
  <c r="R434" i="5"/>
  <c r="V436" i="5"/>
  <c r="V437" i="5"/>
  <c r="U449" i="5"/>
  <c r="V449" i="5" s="1"/>
  <c r="V455" i="5"/>
  <c r="U473" i="5"/>
  <c r="U479" i="5"/>
  <c r="K484" i="5"/>
  <c r="O484" i="5"/>
  <c r="O483" i="5" s="1"/>
  <c r="O482" i="5" s="1"/>
  <c r="O481" i="5" s="1"/>
  <c r="S484" i="5"/>
  <c r="S483" i="5" s="1"/>
  <c r="S482" i="5" s="1"/>
  <c r="S481" i="5" s="1"/>
  <c r="H485" i="5"/>
  <c r="V487" i="5"/>
  <c r="U495" i="5"/>
  <c r="U498" i="5"/>
  <c r="V498" i="5" s="1"/>
  <c r="V509" i="5"/>
  <c r="U523" i="5"/>
  <c r="H541" i="5"/>
  <c r="V543" i="5"/>
  <c r="V547" i="5"/>
  <c r="V550" i="5"/>
  <c r="K551" i="5"/>
  <c r="O551" i="5"/>
  <c r="H555" i="5"/>
  <c r="V562" i="5"/>
  <c r="U563" i="5"/>
  <c r="V564" i="5"/>
  <c r="V570" i="5"/>
  <c r="O573" i="5"/>
  <c r="O572" i="5" s="1"/>
  <c r="O571" i="5" s="1"/>
  <c r="V578" i="5"/>
  <c r="N330" i="2"/>
  <c r="N351" i="2"/>
  <c r="N377" i="2"/>
  <c r="N364" i="2"/>
  <c r="N394" i="2"/>
  <c r="N393" i="2" s="1"/>
  <c r="N316" i="2"/>
  <c r="N296" i="2"/>
  <c r="N475" i="2"/>
  <c r="N445" i="2"/>
  <c r="N431" i="2"/>
  <c r="N248" i="2"/>
  <c r="N201" i="2"/>
  <c r="E38" i="13"/>
  <c r="E35" i="13"/>
  <c r="E27" i="13"/>
  <c r="E29" i="13"/>
  <c r="E22" i="13"/>
  <c r="E16" i="13"/>
  <c r="D16" i="13"/>
  <c r="E10" i="13"/>
  <c r="D10" i="13"/>
  <c r="E18" i="13"/>
  <c r="D18" i="13"/>
  <c r="E12" i="13"/>
  <c r="D33" i="13"/>
  <c r="E45" i="13"/>
  <c r="E37" i="13"/>
  <c r="D39" i="13"/>
  <c r="E44" i="13"/>
  <c r="E39" i="13"/>
  <c r="E32" i="13"/>
  <c r="D28" i="13"/>
  <c r="E26" i="13"/>
  <c r="D23" i="13"/>
  <c r="E21" i="13"/>
  <c r="E17" i="13"/>
  <c r="E11" i="13"/>
  <c r="E43" i="13"/>
  <c r="D15" i="13"/>
  <c r="E9" i="13"/>
  <c r="D45" i="13"/>
  <c r="E40" i="13"/>
  <c r="E33" i="13"/>
  <c r="E28" i="13"/>
  <c r="E23" i="13"/>
  <c r="E34" i="13"/>
  <c r="D22" i="13"/>
  <c r="E15" i="13"/>
  <c r="E14" i="13"/>
  <c r="N13" i="2"/>
  <c r="N459" i="2"/>
  <c r="N234" i="2"/>
  <c r="O337" i="2"/>
  <c r="H151" i="2"/>
  <c r="O151" i="2" s="1"/>
  <c r="N228" i="2"/>
  <c r="O359" i="2"/>
  <c r="H43" i="2"/>
  <c r="O43" i="2" s="1"/>
  <c r="H26" i="2"/>
  <c r="O26" i="2" s="1"/>
  <c r="N282" i="2"/>
  <c r="N52" i="2"/>
  <c r="O547" i="2"/>
  <c r="O452" i="2"/>
  <c r="H626" i="2"/>
  <c r="O626" i="2" s="1"/>
  <c r="N88" i="2"/>
  <c r="O588" i="2"/>
  <c r="O420" i="2"/>
  <c r="O483" i="2"/>
  <c r="H373" i="2"/>
  <c r="O373" i="2" s="1"/>
  <c r="O279" i="2"/>
  <c r="N340" i="2"/>
  <c r="O403" i="2"/>
  <c r="H360" i="2"/>
  <c r="O360" i="2" s="1"/>
  <c r="N522" i="2"/>
  <c r="N409" i="2"/>
  <c r="N123" i="2"/>
  <c r="N122" i="2" s="1"/>
  <c r="N619" i="2"/>
  <c r="N618" i="2" s="1"/>
  <c r="N617" i="2" s="1"/>
  <c r="D24" i="12" s="1"/>
  <c r="N554" i="2"/>
  <c r="N37" i="2"/>
  <c r="O302" i="2"/>
  <c r="O438" i="2"/>
  <c r="H287" i="2"/>
  <c r="O287" i="2" s="1"/>
  <c r="O288" i="2"/>
  <c r="H386" i="2"/>
  <c r="O386" i="2" s="1"/>
  <c r="O407" i="2"/>
  <c r="H406" i="2"/>
  <c r="O406" i="2" s="1"/>
  <c r="H441" i="2"/>
  <c r="O441" i="2" s="1"/>
  <c r="O442" i="2"/>
  <c r="O469" i="2"/>
  <c r="H468" i="2"/>
  <c r="O468" i="2" s="1"/>
  <c r="H31" i="2"/>
  <c r="O31" i="2" s="1"/>
  <c r="O32" i="2"/>
  <c r="H45" i="2"/>
  <c r="O45" i="2" s="1"/>
  <c r="O46" i="2"/>
  <c r="H47" i="2"/>
  <c r="O47" i="2" s="1"/>
  <c r="O48" i="2"/>
  <c r="H85" i="2"/>
  <c r="O85" i="2" s="1"/>
  <c r="O86" i="2"/>
  <c r="H98" i="2"/>
  <c r="O98" i="2" s="1"/>
  <c r="O99" i="2"/>
  <c r="H102" i="2"/>
  <c r="D32" i="13" s="1"/>
  <c r="O103" i="2"/>
  <c r="H110" i="2"/>
  <c r="O110" i="2" s="1"/>
  <c r="O111" i="2"/>
  <c r="H214" i="2"/>
  <c r="O214" i="2" s="1"/>
  <c r="O215" i="2"/>
  <c r="H246" i="2"/>
  <c r="O246" i="2" s="1"/>
  <c r="O247" i="2"/>
  <c r="H326" i="2"/>
  <c r="O326" i="2" s="1"/>
  <c r="O327" i="2"/>
  <c r="H331" i="2"/>
  <c r="O331" i="2" s="1"/>
  <c r="O332" i="2"/>
  <c r="O385" i="2"/>
  <c r="H384" i="2"/>
  <c r="O384" i="2" s="1"/>
  <c r="H404" i="2"/>
  <c r="O404" i="2" s="1"/>
  <c r="O405" i="2"/>
  <c r="O516" i="2"/>
  <c r="H515" i="2"/>
  <c r="O515" i="2" s="1"/>
  <c r="H529" i="2"/>
  <c r="O530" i="2"/>
  <c r="H21" i="2"/>
  <c r="O21" i="2" s="1"/>
  <c r="O22" i="2"/>
  <c r="H23" i="2"/>
  <c r="O23" i="2" s="1"/>
  <c r="O24" i="2"/>
  <c r="H33" i="2"/>
  <c r="O33" i="2" s="1"/>
  <c r="O34" i="2"/>
  <c r="H49" i="2"/>
  <c r="O49" i="2" s="1"/>
  <c r="O50" i="2"/>
  <c r="H64" i="2"/>
  <c r="O64" i="2" s="1"/>
  <c r="O65" i="2"/>
  <c r="H133" i="2"/>
  <c r="O133" i="2" s="1"/>
  <c r="O134" i="2"/>
  <c r="H146" i="2"/>
  <c r="O146" i="2" s="1"/>
  <c r="O147" i="2"/>
  <c r="H189" i="2"/>
  <c r="O189" i="2" s="1"/>
  <c r="O190" i="2"/>
  <c r="O329" i="2"/>
  <c r="H328" i="2"/>
  <c r="H347" i="2"/>
  <c r="O347" i="2" s="1"/>
  <c r="O348" i="2"/>
  <c r="H395" i="2"/>
  <c r="O395" i="2" s="1"/>
  <c r="O396" i="2"/>
  <c r="H421" i="2"/>
  <c r="O421" i="2" s="1"/>
  <c r="O422" i="2"/>
  <c r="H19" i="2"/>
  <c r="O19" i="2" s="1"/>
  <c r="O20" i="2"/>
  <c r="H75" i="2"/>
  <c r="O75" i="2" s="1"/>
  <c r="O76" i="2"/>
  <c r="H100" i="2"/>
  <c r="O100" i="2" s="1"/>
  <c r="O101" i="2"/>
  <c r="H229" i="2"/>
  <c r="O229" i="2" s="1"/>
  <c r="O230" i="2"/>
  <c r="H368" i="2"/>
  <c r="O368" i="2" s="1"/>
  <c r="O369" i="2"/>
  <c r="H511" i="2"/>
  <c r="O511" i="2" s="1"/>
  <c r="O512" i="2"/>
  <c r="H598" i="2"/>
  <c r="O598" i="2" s="1"/>
  <c r="O599" i="2"/>
  <c r="O500" i="2"/>
  <c r="O325" i="2"/>
  <c r="O63" i="2"/>
  <c r="O105" i="2"/>
  <c r="O295" i="2"/>
  <c r="H35" i="2"/>
  <c r="O35" i="2" s="1"/>
  <c r="O36" i="2"/>
  <c r="H66" i="2"/>
  <c r="O66" i="2" s="1"/>
  <c r="O67" i="2"/>
  <c r="H118" i="2"/>
  <c r="O119" i="2"/>
  <c r="H135" i="2"/>
  <c r="D38" i="13" s="1"/>
  <c r="O136" i="2"/>
  <c r="H143" i="2"/>
  <c r="O143" i="2" s="1"/>
  <c r="O144" i="2"/>
  <c r="H191" i="2"/>
  <c r="O191" i="2" s="1"/>
  <c r="O192" i="2"/>
  <c r="H271" i="2"/>
  <c r="O271" i="2" s="1"/>
  <c r="O273" i="2"/>
  <c r="H275" i="2"/>
  <c r="O275" i="2" s="1"/>
  <c r="O277" i="2"/>
  <c r="H289" i="2"/>
  <c r="O289" i="2" s="1"/>
  <c r="O290" i="2"/>
  <c r="O350" i="2"/>
  <c r="H349" i="2"/>
  <c r="H375" i="2"/>
  <c r="O376" i="2"/>
  <c r="H415" i="2"/>
  <c r="O415" i="2" s="1"/>
  <c r="O416" i="2"/>
  <c r="H423" i="2"/>
  <c r="O423" i="2" s="1"/>
  <c r="O424" i="2"/>
  <c r="H426" i="2"/>
  <c r="O426" i="2" s="1"/>
  <c r="O427" i="2"/>
  <c r="O444" i="2"/>
  <c r="H443" i="2"/>
  <c r="O443" i="2" s="1"/>
  <c r="H473" i="2"/>
  <c r="O473" i="2" s="1"/>
  <c r="O474" i="2"/>
  <c r="O509" i="2"/>
  <c r="H508" i="2"/>
  <c r="O508" i="2" s="1"/>
  <c r="H533" i="2"/>
  <c r="O533" i="2" s="1"/>
  <c r="O534" i="2"/>
  <c r="H550" i="2"/>
  <c r="O550" i="2" s="1"/>
  <c r="O551" i="2"/>
  <c r="H552" i="2"/>
  <c r="D27" i="13" s="1"/>
  <c r="O553" i="2"/>
  <c r="O518" i="2"/>
  <c r="H493" i="2"/>
  <c r="O493" i="2" s="1"/>
  <c r="O494" i="2"/>
  <c r="H497" i="2"/>
  <c r="O497" i="2" s="1"/>
  <c r="O498" i="2"/>
  <c r="O532" i="2"/>
  <c r="H531" i="2"/>
  <c r="O531" i="2" s="1"/>
  <c r="H548" i="2"/>
  <c r="O548" i="2" s="1"/>
  <c r="O549" i="2"/>
  <c r="H604" i="2"/>
  <c r="O604" i="2" s="1"/>
  <c r="O605" i="2"/>
  <c r="O458" i="2"/>
  <c r="O562" i="2"/>
  <c r="O27" i="2"/>
  <c r="H130" i="2"/>
  <c r="O130" i="2" s="1"/>
  <c r="O131" i="2"/>
  <c r="H153" i="2"/>
  <c r="O153" i="2" s="1"/>
  <c r="O154" i="2"/>
  <c r="H252" i="2"/>
  <c r="O252" i="2" s="1"/>
  <c r="O254" i="2"/>
  <c r="H344" i="2"/>
  <c r="O344" i="2" s="1"/>
  <c r="H362" i="2"/>
  <c r="O363" i="2"/>
  <c r="H417" i="2"/>
  <c r="O417" i="2" s="1"/>
  <c r="O418" i="2"/>
  <c r="H543" i="2"/>
  <c r="O543" i="2" s="1"/>
  <c r="O545" i="2"/>
  <c r="H595" i="2"/>
  <c r="O595" i="2" s="1"/>
  <c r="H606" i="2"/>
  <c r="O606" i="2" s="1"/>
  <c r="N106" i="2"/>
  <c r="N142" i="2"/>
  <c r="N141" i="2" s="1"/>
  <c r="N140" i="2" s="1"/>
  <c r="N270" i="2"/>
  <c r="O613" i="2"/>
  <c r="O566" i="2"/>
  <c r="O117" i="2"/>
  <c r="O121" i="2"/>
  <c r="N158" i="2"/>
  <c r="N157" i="2" s="1"/>
  <c r="N535" i="2"/>
  <c r="N25" i="2"/>
  <c r="O188" i="2"/>
  <c r="H280" i="2"/>
  <c r="O280" i="2" s="1"/>
  <c r="O281" i="2"/>
  <c r="H292" i="2"/>
  <c r="O292" i="2" s="1"/>
  <c r="O293" i="2"/>
  <c r="H303" i="2"/>
  <c r="O303" i="2" s="1"/>
  <c r="H317" i="2"/>
  <c r="O317" i="2" s="1"/>
  <c r="H338" i="2"/>
  <c r="O339" i="2"/>
  <c r="H355" i="2"/>
  <c r="O355" i="2" s="1"/>
  <c r="H485" i="2"/>
  <c r="O485" i="2" s="1"/>
  <c r="H491" i="2"/>
  <c r="O491" i="2" s="1"/>
  <c r="O492" i="2"/>
  <c r="H610" i="2"/>
  <c r="O611" i="2"/>
  <c r="H623" i="2"/>
  <c r="O623" i="2" s="1"/>
  <c r="O389" i="2"/>
  <c r="O319" i="2"/>
  <c r="O564" i="2"/>
  <c r="O372" i="2"/>
  <c r="O309" i="2"/>
  <c r="O345" i="2"/>
  <c r="O590" i="2"/>
  <c r="O456" i="2"/>
  <c r="H89" i="2"/>
  <c r="O89" i="2" s="1"/>
  <c r="H92" i="2"/>
  <c r="O92" i="2" s="1"/>
  <c r="H148" i="2"/>
  <c r="O148" i="2" s="1"/>
  <c r="H159" i="2"/>
  <c r="O159" i="2" s="1"/>
  <c r="H163" i="2"/>
  <c r="O163" i="2" s="1"/>
  <c r="H167" i="2"/>
  <c r="O167" i="2" s="1"/>
  <c r="H171" i="2"/>
  <c r="O171" i="2" s="1"/>
  <c r="H175" i="2"/>
  <c r="O175" i="2" s="1"/>
  <c r="H179" i="2"/>
  <c r="O179" i="2" s="1"/>
  <c r="H183" i="2"/>
  <c r="O183" i="2" s="1"/>
  <c r="H196" i="2"/>
  <c r="H195" i="2" s="1"/>
  <c r="H231" i="2"/>
  <c r="O231" i="2" s="1"/>
  <c r="H432" i="2"/>
  <c r="O432" i="2" s="1"/>
  <c r="H536" i="2"/>
  <c r="O536" i="2" s="1"/>
  <c r="H378" i="2"/>
  <c r="O378" i="2" s="1"/>
  <c r="H428" i="2"/>
  <c r="O428" i="2" s="1"/>
  <c r="H620" i="2"/>
  <c r="O620" i="2" s="1"/>
  <c r="N594" i="2"/>
  <c r="H95" i="2"/>
  <c r="O95" i="2" s="1"/>
  <c r="H113" i="2"/>
  <c r="O113" i="2" s="1"/>
  <c r="H14" i="2"/>
  <c r="O14" i="2" s="1"/>
  <c r="H352" i="2"/>
  <c r="O352" i="2" s="1"/>
  <c r="H591" i="2"/>
  <c r="O591" i="2" s="1"/>
  <c r="H38" i="2"/>
  <c r="O38" i="2" s="1"/>
  <c r="H53" i="2"/>
  <c r="O53" i="2" s="1"/>
  <c r="H69" i="2"/>
  <c r="O69" i="2" s="1"/>
  <c r="H78" i="2"/>
  <c r="O78" i="2" s="1"/>
  <c r="H124" i="2"/>
  <c r="O124" i="2" s="1"/>
  <c r="H202" i="2"/>
  <c r="O202" i="2" s="1"/>
  <c r="H283" i="2"/>
  <c r="O283" i="2" s="1"/>
  <c r="H297" i="2"/>
  <c r="O297" i="2" s="1"/>
  <c r="H321" i="2"/>
  <c r="O321" i="2" s="1"/>
  <c r="H341" i="2"/>
  <c r="O341" i="2" s="1"/>
  <c r="H381" i="2"/>
  <c r="O381" i="2" s="1"/>
  <c r="H460" i="2"/>
  <c r="O460" i="2" s="1"/>
  <c r="H502" i="2"/>
  <c r="O502" i="2" s="1"/>
  <c r="H555" i="2"/>
  <c r="H554" i="2" s="1"/>
  <c r="H577" i="2"/>
  <c r="O577" i="2" s="1"/>
  <c r="N576" i="2"/>
  <c r="H249" i="2"/>
  <c r="O249" i="2" s="1"/>
  <c r="H365" i="2"/>
  <c r="O365" i="2" s="1"/>
  <c r="H410" i="2"/>
  <c r="O410" i="2" s="1"/>
  <c r="H446" i="2"/>
  <c r="H445" i="2" s="1"/>
  <c r="H476" i="2"/>
  <c r="H475" i="2" s="1"/>
  <c r="H523" i="2"/>
  <c r="O523" i="2" s="1"/>
  <c r="H581" i="2"/>
  <c r="O581" i="2" s="1"/>
  <c r="H107" i="2"/>
  <c r="O107" i="2" s="1"/>
  <c r="H235" i="2"/>
  <c r="O235" i="2" s="1"/>
  <c r="H584" i="2"/>
  <c r="O584" i="2" s="1"/>
  <c r="H601" i="2"/>
  <c r="O601" i="2" s="1"/>
  <c r="J467" i="4"/>
  <c r="R467" i="4"/>
  <c r="P85" i="8"/>
  <c r="L104" i="8"/>
  <c r="P104" i="8"/>
  <c r="J90" i="4"/>
  <c r="AP24" i="9" s="1"/>
  <c r="N90" i="4"/>
  <c r="AT24" i="9" s="1"/>
  <c r="R90" i="4"/>
  <c r="AX24" i="9" s="1"/>
  <c r="T93" i="4"/>
  <c r="AZ25" i="9" s="1"/>
  <c r="K111" i="4"/>
  <c r="AQ32" i="9" s="1"/>
  <c r="O111" i="4"/>
  <c r="AU32" i="9" s="1"/>
  <c r="S111" i="4"/>
  <c r="AY32" i="9" s="1"/>
  <c r="L93" i="4"/>
  <c r="AR25" i="9" s="1"/>
  <c r="I108" i="4"/>
  <c r="AO31" i="9" s="1"/>
  <c r="Q108" i="4"/>
  <c r="AW31" i="9" s="1"/>
  <c r="M111" i="4"/>
  <c r="AS32" i="9" s="1"/>
  <c r="L467" i="4"/>
  <c r="P467" i="4"/>
  <c r="T467" i="4"/>
  <c r="U471" i="4"/>
  <c r="V471" i="4" s="1"/>
  <c r="J104" i="8"/>
  <c r="R104" i="8"/>
  <c r="P90" i="4"/>
  <c r="AV24" i="9" s="1"/>
  <c r="P93" i="4"/>
  <c r="AV25" i="9" s="1"/>
  <c r="K122" i="4"/>
  <c r="O122" i="4"/>
  <c r="S122" i="4"/>
  <c r="U124" i="4"/>
  <c r="M122" i="4"/>
  <c r="AS36" i="9" s="1"/>
  <c r="Q122" i="4"/>
  <c r="AW36" i="9" s="1"/>
  <c r="J122" i="4"/>
  <c r="N122" i="4"/>
  <c r="R122" i="4"/>
  <c r="U127" i="4"/>
  <c r="U107" i="4"/>
  <c r="V107" i="4" s="1"/>
  <c r="Q105" i="4"/>
  <c r="L108" i="4"/>
  <c r="AR31" i="9" s="1"/>
  <c r="P108" i="4"/>
  <c r="AV31" i="9" s="1"/>
  <c r="T108" i="4"/>
  <c r="AZ31" i="9" s="1"/>
  <c r="BA110" i="9"/>
  <c r="BB110" i="9" s="1"/>
  <c r="K452" i="4"/>
  <c r="O452" i="4"/>
  <c r="S452" i="4"/>
  <c r="U454" i="4"/>
  <c r="M452" i="4"/>
  <c r="Q452" i="4"/>
  <c r="J452" i="4"/>
  <c r="AP129" i="9" s="1"/>
  <c r="N452" i="4"/>
  <c r="AT129" i="9" s="1"/>
  <c r="R452" i="4"/>
  <c r="AX129" i="9" s="1"/>
  <c r="N467" i="4"/>
  <c r="M90" i="4"/>
  <c r="AS24" i="9" s="1"/>
  <c r="Q90" i="4"/>
  <c r="AW24" i="9" s="1"/>
  <c r="M105" i="4"/>
  <c r="AS30" i="9" s="1"/>
  <c r="L111" i="4"/>
  <c r="AR32" i="9" s="1"/>
  <c r="P111" i="4"/>
  <c r="AV32" i="9" s="1"/>
  <c r="T111" i="4"/>
  <c r="AZ32" i="9" s="1"/>
  <c r="U113" i="4"/>
  <c r="V113" i="4" s="1"/>
  <c r="Q111" i="4"/>
  <c r="AW32" i="9" s="1"/>
  <c r="L122" i="4"/>
  <c r="P122" i="4"/>
  <c r="T122" i="4"/>
  <c r="L452" i="4"/>
  <c r="P452" i="4"/>
  <c r="T452" i="4"/>
  <c r="K87" i="4"/>
  <c r="AQ23" i="9" s="1"/>
  <c r="S87" i="4"/>
  <c r="AY23" i="9" s="1"/>
  <c r="Q104" i="8"/>
  <c r="O87" i="4"/>
  <c r="AU23" i="9" s="1"/>
  <c r="U89" i="4"/>
  <c r="L87" i="4"/>
  <c r="P87" i="4"/>
  <c r="T87" i="4"/>
  <c r="N87" i="4"/>
  <c r="AT23" i="9" s="1"/>
  <c r="K90" i="4"/>
  <c r="AQ24" i="9" s="1"/>
  <c r="S90" i="4"/>
  <c r="AY24" i="9" s="1"/>
  <c r="L90" i="4"/>
  <c r="AR24" i="9" s="1"/>
  <c r="T90" i="4"/>
  <c r="AZ24" i="9" s="1"/>
  <c r="U94" i="4"/>
  <c r="M93" i="4"/>
  <c r="AS25" i="9" s="1"/>
  <c r="Q93" i="4"/>
  <c r="AW25" i="9" s="1"/>
  <c r="K105" i="4"/>
  <c r="O105" i="4"/>
  <c r="S105" i="4"/>
  <c r="K108" i="4"/>
  <c r="AQ31" i="9" s="1"/>
  <c r="O108" i="4"/>
  <c r="AU31" i="9" s="1"/>
  <c r="S108" i="4"/>
  <c r="AY31" i="9" s="1"/>
  <c r="J108" i="4"/>
  <c r="AP31" i="9" s="1"/>
  <c r="N108" i="4"/>
  <c r="AT31" i="9" s="1"/>
  <c r="R108" i="4"/>
  <c r="AX31" i="9" s="1"/>
  <c r="U119" i="4"/>
  <c r="R85" i="8"/>
  <c r="J85" i="8"/>
  <c r="N85" i="8"/>
  <c r="V119" i="8"/>
  <c r="AW30" i="9"/>
  <c r="Q104" i="4"/>
  <c r="I118" i="4"/>
  <c r="AO35" i="9" s="1"/>
  <c r="J93" i="4"/>
  <c r="AP25" i="9" s="1"/>
  <c r="U106" i="4"/>
  <c r="V106" i="4" s="1"/>
  <c r="U112" i="4"/>
  <c r="V112" i="4" s="1"/>
  <c r="U131" i="4"/>
  <c r="BA79" i="9"/>
  <c r="BB79" i="9" s="1"/>
  <c r="BA112" i="9"/>
  <c r="BB112" i="9" s="1"/>
  <c r="U88" i="4"/>
  <c r="V88" i="4" s="1"/>
  <c r="M87" i="4"/>
  <c r="Q87" i="4"/>
  <c r="U92" i="4"/>
  <c r="V92" i="4" s="1"/>
  <c r="K93" i="4"/>
  <c r="O93" i="4"/>
  <c r="S93" i="4"/>
  <c r="U103" i="4"/>
  <c r="V103" i="4" s="1"/>
  <c r="J105" i="4"/>
  <c r="N105" i="4"/>
  <c r="R105" i="4"/>
  <c r="U109" i="4"/>
  <c r="J111" i="4"/>
  <c r="AP32" i="9" s="1"/>
  <c r="N111" i="4"/>
  <c r="AT32" i="9" s="1"/>
  <c r="R111" i="4"/>
  <c r="AX32" i="9" s="1"/>
  <c r="U115" i="4"/>
  <c r="U117" i="4"/>
  <c r="V117" i="4" s="1"/>
  <c r="U123" i="4"/>
  <c r="U126" i="4"/>
  <c r="V126" i="4" s="1"/>
  <c r="BA125" i="9"/>
  <c r="BB125" i="9" s="1"/>
  <c r="R451" i="4"/>
  <c r="U456" i="4"/>
  <c r="V456" i="4" s="1"/>
  <c r="BA133" i="9"/>
  <c r="BB133" i="9" s="1"/>
  <c r="U478" i="4"/>
  <c r="M86" i="8"/>
  <c r="M85" i="8" s="1"/>
  <c r="Q86" i="8"/>
  <c r="Q85" i="8" s="1"/>
  <c r="Q10" i="8" s="1"/>
  <c r="Q9" i="8" s="1"/>
  <c r="Q8" i="8" s="1"/>
  <c r="Q7" i="8" s="1"/>
  <c r="L86" i="8"/>
  <c r="L85" i="8" s="1"/>
  <c r="V99" i="8"/>
  <c r="I93" i="4"/>
  <c r="AO25" i="9" s="1"/>
  <c r="N93" i="4"/>
  <c r="AT25" i="9" s="1"/>
  <c r="I105" i="4"/>
  <c r="U91" i="4"/>
  <c r="V91" i="4" s="1"/>
  <c r="U95" i="4"/>
  <c r="V95" i="4" s="1"/>
  <c r="U101" i="4"/>
  <c r="U110" i="4"/>
  <c r="V110" i="4" s="1"/>
  <c r="U125" i="4"/>
  <c r="V125" i="4" s="1"/>
  <c r="U129" i="4"/>
  <c r="V129" i="4" s="1"/>
  <c r="BA121" i="9"/>
  <c r="BB121" i="9" s="1"/>
  <c r="U459" i="4"/>
  <c r="V459" i="4" s="1"/>
  <c r="K467" i="4"/>
  <c r="O467" i="4"/>
  <c r="AU134" i="9" s="1"/>
  <c r="S467" i="4"/>
  <c r="U472" i="4"/>
  <c r="V472" i="4" s="1"/>
  <c r="I86" i="8"/>
  <c r="H96" i="8"/>
  <c r="V96" i="8" s="1"/>
  <c r="V98" i="8"/>
  <c r="U133" i="4"/>
  <c r="V133" i="4" s="1"/>
  <c r="R93" i="4"/>
  <c r="AX25" i="9" s="1"/>
  <c r="U97" i="4"/>
  <c r="U99" i="4"/>
  <c r="V99" i="4" s="1"/>
  <c r="I111" i="4"/>
  <c r="AO32" i="9" s="1"/>
  <c r="I122" i="4"/>
  <c r="AO36" i="9" s="1"/>
  <c r="I130" i="4"/>
  <c r="AO38" i="9" s="1"/>
  <c r="BA117" i="9"/>
  <c r="BB117" i="9" s="1"/>
  <c r="I452" i="4"/>
  <c r="U452" i="4" s="1"/>
  <c r="BA131" i="9"/>
  <c r="BB131" i="9" s="1"/>
  <c r="I467" i="4"/>
  <c r="M467" i="4"/>
  <c r="Q467" i="4"/>
  <c r="U470" i="4"/>
  <c r="V470" i="4" s="1"/>
  <c r="U474" i="4"/>
  <c r="V474" i="4" s="1"/>
  <c r="G199" i="1"/>
  <c r="G154" i="1"/>
  <c r="I163" i="1"/>
  <c r="M163" i="1"/>
  <c r="Q163" i="1"/>
  <c r="G185" i="1"/>
  <c r="G163" i="1" s="1"/>
  <c r="G248" i="1"/>
  <c r="G229" i="1" s="1"/>
  <c r="J12" i="1"/>
  <c r="J11" i="1" s="1"/>
  <c r="J10" i="1" s="1"/>
  <c r="J9" i="1" s="1"/>
  <c r="G13" i="1"/>
  <c r="G12" i="1" s="1"/>
  <c r="N12" i="1"/>
  <c r="N11" i="1" s="1"/>
  <c r="N10" i="1" s="1"/>
  <c r="N9" i="1" s="1"/>
  <c r="N92" i="1"/>
  <c r="I92" i="1"/>
  <c r="I11" i="1" s="1"/>
  <c r="I10" i="1" s="1"/>
  <c r="I9" i="1" s="1"/>
  <c r="I8" i="1" s="1"/>
  <c r="M92" i="1"/>
  <c r="M11" i="1" s="1"/>
  <c r="M10" i="1" s="1"/>
  <c r="M9" i="1" s="1"/>
  <c r="M8" i="1" s="1"/>
  <c r="Q92" i="1"/>
  <c r="Q11" i="1" s="1"/>
  <c r="Q10" i="1" s="1"/>
  <c r="Q9" i="1" s="1"/>
  <c r="Q8" i="1" s="1"/>
  <c r="G120" i="1"/>
  <c r="G92" i="1" s="1"/>
  <c r="K163" i="1"/>
  <c r="K11" i="1" s="1"/>
  <c r="K10" i="1" s="1"/>
  <c r="K9" i="1" s="1"/>
  <c r="K8" i="1" s="1"/>
  <c r="I229" i="1"/>
  <c r="G288" i="1"/>
  <c r="G287" i="1" s="1"/>
  <c r="G286" i="1" s="1"/>
  <c r="G285" i="1" s="1"/>
  <c r="G284" i="1" s="1"/>
  <c r="S334" i="1"/>
  <c r="L369" i="1"/>
  <c r="L333" i="1" s="1"/>
  <c r="L332" i="1" s="1"/>
  <c r="L331" i="1" s="1"/>
  <c r="L8" i="1" s="1"/>
  <c r="K408" i="1"/>
  <c r="O408" i="1"/>
  <c r="S408" i="1"/>
  <c r="L461" i="1"/>
  <c r="L460" i="1" s="1"/>
  <c r="L459" i="1" s="1"/>
  <c r="G475" i="1"/>
  <c r="G503" i="1"/>
  <c r="G502" i="1" s="1"/>
  <c r="G501" i="1" s="1"/>
  <c r="K517" i="1"/>
  <c r="Q517" i="1"/>
  <c r="H560" i="1"/>
  <c r="L560" i="1"/>
  <c r="P560" i="1"/>
  <c r="G610" i="1"/>
  <c r="G560" i="1" s="1"/>
  <c r="G517" i="1" s="1"/>
  <c r="G663" i="1"/>
  <c r="G703" i="1"/>
  <c r="G702" i="1" s="1"/>
  <c r="H727" i="1"/>
  <c r="L727" i="1"/>
  <c r="P727" i="1"/>
  <c r="G727" i="1"/>
  <c r="I766" i="1"/>
  <c r="M766" i="1"/>
  <c r="Q766" i="1"/>
  <c r="O810" i="1"/>
  <c r="J810" i="1"/>
  <c r="J766" i="1" s="1"/>
  <c r="J516" i="1" s="1"/>
  <c r="N810" i="1"/>
  <c r="R810" i="1"/>
  <c r="G833" i="1"/>
  <c r="J954" i="1"/>
  <c r="N954" i="1"/>
  <c r="R954" i="1"/>
  <c r="H954" i="1"/>
  <c r="L954" i="1"/>
  <c r="P954" i="1"/>
  <c r="R999" i="1"/>
  <c r="R998" i="1" s="1"/>
  <c r="K1066" i="1"/>
  <c r="K1065" i="1" s="1"/>
  <c r="I1066" i="1"/>
  <c r="I1065" i="1" s="1"/>
  <c r="M1066" i="1"/>
  <c r="M1065" i="1" s="1"/>
  <c r="Q1066" i="1"/>
  <c r="Q1065" i="1" s="1"/>
  <c r="G1067" i="1"/>
  <c r="G1188" i="1"/>
  <c r="G1187" i="1" s="1"/>
  <c r="G1289" i="1"/>
  <c r="I1558" i="1"/>
  <c r="I1557" i="1" s="1"/>
  <c r="Q1558" i="1"/>
  <c r="Q1557" i="1" s="1"/>
  <c r="L2155" i="1"/>
  <c r="N516" i="1"/>
  <c r="I560" i="1"/>
  <c r="I517" i="1" s="1"/>
  <c r="I516" i="1" s="1"/>
  <c r="H701" i="1"/>
  <c r="L701" i="1"/>
  <c r="P701" i="1"/>
  <c r="K727" i="1"/>
  <c r="K701" i="1" s="1"/>
  <c r="O727" i="1"/>
  <c r="S727" i="1"/>
  <c r="N766" i="1"/>
  <c r="K767" i="1"/>
  <c r="K766" i="1" s="1"/>
  <c r="O767" i="1"/>
  <c r="O766" i="1" s="1"/>
  <c r="S767" i="1"/>
  <c r="S766" i="1" s="1"/>
  <c r="S810" i="1"/>
  <c r="H872" i="1"/>
  <c r="H871" i="1" s="1"/>
  <c r="P873" i="1"/>
  <c r="P872" i="1" s="1"/>
  <c r="P871" i="1" s="1"/>
  <c r="P870" i="1" s="1"/>
  <c r="G929" i="1"/>
  <c r="K954" i="1"/>
  <c r="S954" i="1"/>
  <c r="H999" i="1"/>
  <c r="H998" i="1" s="1"/>
  <c r="L999" i="1"/>
  <c r="L998" i="1" s="1"/>
  <c r="P999" i="1"/>
  <c r="P998" i="1" s="1"/>
  <c r="I1187" i="1"/>
  <c r="I1186" i="1" s="1"/>
  <c r="M1187" i="1"/>
  <c r="M1186" i="1" s="1"/>
  <c r="Q1187" i="1"/>
  <c r="Q1186" i="1" s="1"/>
  <c r="K334" i="1"/>
  <c r="K333" i="1" s="1"/>
  <c r="K332" i="1" s="1"/>
  <c r="K331" i="1" s="1"/>
  <c r="I334" i="1"/>
  <c r="I333" i="1" s="1"/>
  <c r="I332" i="1" s="1"/>
  <c r="I331" i="1" s="1"/>
  <c r="M334" i="1"/>
  <c r="M333" i="1" s="1"/>
  <c r="M332" i="1" s="1"/>
  <c r="M331" i="1" s="1"/>
  <c r="Q334" i="1"/>
  <c r="Q333" i="1" s="1"/>
  <c r="Q332" i="1" s="1"/>
  <c r="Q331" i="1" s="1"/>
  <c r="G370" i="1"/>
  <c r="K369" i="1"/>
  <c r="O369" i="1"/>
  <c r="S369" i="1"/>
  <c r="G462" i="1"/>
  <c r="G461" i="1" s="1"/>
  <c r="G460" i="1" s="1"/>
  <c r="G459" i="1" s="1"/>
  <c r="K461" i="1"/>
  <c r="K460" i="1" s="1"/>
  <c r="K459" i="1" s="1"/>
  <c r="O461" i="1"/>
  <c r="O460" i="1" s="1"/>
  <c r="O459" i="1" s="1"/>
  <c r="S461" i="1"/>
  <c r="S460" i="1" s="1"/>
  <c r="S459" i="1" s="1"/>
  <c r="S517" i="1"/>
  <c r="H517" i="1"/>
  <c r="L517" i="1"/>
  <c r="M560" i="1"/>
  <c r="M517" i="1" s="1"/>
  <c r="M516" i="1" s="1"/>
  <c r="O701" i="1"/>
  <c r="O516" i="1" s="1"/>
  <c r="R701" i="1"/>
  <c r="R516" i="1" s="1"/>
  <c r="R766" i="1"/>
  <c r="H810" i="1"/>
  <c r="L810" i="1"/>
  <c r="P810" i="1"/>
  <c r="J872" i="1"/>
  <c r="J871" i="1" s="1"/>
  <c r="J870" i="1" s="1"/>
  <c r="N872" i="1"/>
  <c r="N871" i="1" s="1"/>
  <c r="N870" i="1" s="1"/>
  <c r="R872" i="1"/>
  <c r="R871" i="1" s="1"/>
  <c r="R870" i="1" s="1"/>
  <c r="G1020" i="1"/>
  <c r="G999" i="1" s="1"/>
  <c r="G998" i="1" s="1"/>
  <c r="G1157" i="1"/>
  <c r="G1106" i="1" s="1"/>
  <c r="G1105" i="1" s="1"/>
  <c r="G1175" i="1"/>
  <c r="K1244" i="1"/>
  <c r="K1186" i="1" s="1"/>
  <c r="S1244" i="1"/>
  <c r="S1186" i="1" s="1"/>
  <c r="G1480" i="1"/>
  <c r="G1479" i="1" s="1"/>
  <c r="G1471" i="1" s="1"/>
  <c r="G1470" i="1" s="1"/>
  <c r="I1734" i="1"/>
  <c r="I1733" i="1" s="1"/>
  <c r="N1778" i="1"/>
  <c r="N1777" i="1" s="1"/>
  <c r="N1776" i="1" s="1"/>
  <c r="O334" i="1"/>
  <c r="O333" i="1" s="1"/>
  <c r="O332" i="1" s="1"/>
  <c r="O331" i="1" s="1"/>
  <c r="O8" i="1" s="1"/>
  <c r="J334" i="1"/>
  <c r="J333" i="1" s="1"/>
  <c r="J332" i="1" s="1"/>
  <c r="J331" i="1" s="1"/>
  <c r="N334" i="1"/>
  <c r="N333" i="1" s="1"/>
  <c r="N332" i="1" s="1"/>
  <c r="N331" i="1" s="1"/>
  <c r="R334" i="1"/>
  <c r="R333" i="1" s="1"/>
  <c r="R332" i="1" s="1"/>
  <c r="R331" i="1" s="1"/>
  <c r="R8" i="1" s="1"/>
  <c r="H369" i="1"/>
  <c r="H333" i="1" s="1"/>
  <c r="H332" i="1" s="1"/>
  <c r="H331" i="1" s="1"/>
  <c r="H8" i="1" s="1"/>
  <c r="G386" i="1"/>
  <c r="G442" i="1"/>
  <c r="G441" i="1" s="1"/>
  <c r="P517" i="1"/>
  <c r="S701" i="1"/>
  <c r="H766" i="1"/>
  <c r="L766" i="1"/>
  <c r="P766" i="1"/>
  <c r="G766" i="1"/>
  <c r="G810" i="1"/>
  <c r="L872" i="1"/>
  <c r="L871" i="1" s="1"/>
  <c r="L870" i="1" s="1"/>
  <c r="K872" i="1"/>
  <c r="K871" i="1" s="1"/>
  <c r="K870" i="1" s="1"/>
  <c r="S872" i="1"/>
  <c r="S871" i="1" s="1"/>
  <c r="S870" i="1" s="1"/>
  <c r="I870" i="1"/>
  <c r="M870" i="1"/>
  <c r="Q870" i="1"/>
  <c r="G904" i="1"/>
  <c r="G956" i="1"/>
  <c r="G955" i="1" s="1"/>
  <c r="G954" i="1" s="1"/>
  <c r="G872" i="1" s="1"/>
  <c r="G871" i="1" s="1"/>
  <c r="G1093" i="1"/>
  <c r="G2108" i="1"/>
  <c r="G2107" i="1" s="1"/>
  <c r="G2106" i="1" s="1"/>
  <c r="J1244" i="1"/>
  <c r="N1244" i="1"/>
  <c r="N1186" i="1" s="1"/>
  <c r="R1244" i="1"/>
  <c r="I1337" i="1"/>
  <c r="I1288" i="1" s="1"/>
  <c r="I1287" i="1" s="1"/>
  <c r="I1104" i="1" s="1"/>
  <c r="M1337" i="1"/>
  <c r="M1288" i="1" s="1"/>
  <c r="M1287" i="1" s="1"/>
  <c r="Q1337" i="1"/>
  <c r="Q1288" i="1" s="1"/>
  <c r="Q1287" i="1" s="1"/>
  <c r="G1492" i="1"/>
  <c r="G1491" i="1" s="1"/>
  <c r="G1490" i="1" s="1"/>
  <c r="G1489" i="1" s="1"/>
  <c r="G1508" i="1"/>
  <c r="G1498" i="1" s="1"/>
  <c r="G1540" i="1"/>
  <c r="H1543" i="1"/>
  <c r="H1497" i="1" s="1"/>
  <c r="H1496" i="1" s="1"/>
  <c r="H1495" i="1" s="1"/>
  <c r="L1543" i="1"/>
  <c r="L1497" i="1" s="1"/>
  <c r="L1496" i="1" s="1"/>
  <c r="L1495" i="1" s="1"/>
  <c r="P1543" i="1"/>
  <c r="P1497" i="1" s="1"/>
  <c r="P1496" i="1" s="1"/>
  <c r="P1495" i="1" s="1"/>
  <c r="G1543" i="1"/>
  <c r="G1571" i="1"/>
  <c r="K1575" i="1"/>
  <c r="K1558" i="1" s="1"/>
  <c r="K1557" i="1" s="1"/>
  <c r="O1575" i="1"/>
  <c r="O1558" i="1" s="1"/>
  <c r="O1557" i="1" s="1"/>
  <c r="S1575" i="1"/>
  <c r="S1558" i="1" s="1"/>
  <c r="S1557" i="1" s="1"/>
  <c r="G1584" i="1"/>
  <c r="G1636" i="1"/>
  <c r="H1639" i="1"/>
  <c r="L1639" i="1"/>
  <c r="P1639" i="1"/>
  <c r="G1639" i="1"/>
  <c r="I1653" i="1"/>
  <c r="I1622" i="1" s="1"/>
  <c r="I1621" i="1" s="1"/>
  <c r="I1620" i="1" s="1"/>
  <c r="M1653" i="1"/>
  <c r="M1622" i="1" s="1"/>
  <c r="M1621" i="1" s="1"/>
  <c r="M1620" i="1" s="1"/>
  <c r="Q1653" i="1"/>
  <c r="Q1622" i="1" s="1"/>
  <c r="Q1621" i="1" s="1"/>
  <c r="Q1620" i="1" s="1"/>
  <c r="G1664" i="1"/>
  <c r="G1687" i="1"/>
  <c r="G1692" i="1"/>
  <c r="H1695" i="1"/>
  <c r="L1695" i="1"/>
  <c r="P1695" i="1"/>
  <c r="G1695" i="1"/>
  <c r="I1709" i="1"/>
  <c r="M1709" i="1"/>
  <c r="M1678" i="1" s="1"/>
  <c r="M1677" i="1" s="1"/>
  <c r="M1676" i="1" s="1"/>
  <c r="Q1709" i="1"/>
  <c r="G1712" i="1"/>
  <c r="G1709" i="1" s="1"/>
  <c r="O1720" i="1"/>
  <c r="S1720" i="1"/>
  <c r="K1736" i="1"/>
  <c r="K1735" i="1" s="1"/>
  <c r="K1734" i="1" s="1"/>
  <c r="K1733" i="1" s="1"/>
  <c r="O1736" i="1"/>
  <c r="O1735" i="1" s="1"/>
  <c r="O1734" i="1" s="1"/>
  <c r="O1733" i="1" s="1"/>
  <c r="S1736" i="1"/>
  <c r="S1735" i="1" s="1"/>
  <c r="S1734" i="1" s="1"/>
  <c r="S1733" i="1" s="1"/>
  <c r="H1739" i="1"/>
  <c r="H1736" i="1" s="1"/>
  <c r="H1735" i="1" s="1"/>
  <c r="H1734" i="1" s="1"/>
  <c r="H1733" i="1" s="1"/>
  <c r="L1739" i="1"/>
  <c r="L1736" i="1" s="1"/>
  <c r="L1735" i="1" s="1"/>
  <c r="L1734" i="1" s="1"/>
  <c r="L1733" i="1" s="1"/>
  <c r="P1739" i="1"/>
  <c r="P1736" i="1" s="1"/>
  <c r="P1735" i="1" s="1"/>
  <c r="P1734" i="1" s="1"/>
  <c r="P1733" i="1" s="1"/>
  <c r="G1740" i="1"/>
  <c r="G1739" i="1" s="1"/>
  <c r="G1736" i="1" s="1"/>
  <c r="G1735" i="1" s="1"/>
  <c r="G1734" i="1" s="1"/>
  <c r="G1733" i="1" s="1"/>
  <c r="H1886" i="1"/>
  <c r="L1886" i="1"/>
  <c r="L1885" i="1" s="1"/>
  <c r="P1886" i="1"/>
  <c r="P1885" i="1" s="1"/>
  <c r="G1887" i="1"/>
  <c r="G1912" i="1"/>
  <c r="G1960" i="1"/>
  <c r="G1937" i="1" s="1"/>
  <c r="H1967" i="1"/>
  <c r="L1967" i="1"/>
  <c r="P1967" i="1"/>
  <c r="G1968" i="1"/>
  <c r="G1967" i="1" s="1"/>
  <c r="K1987" i="1"/>
  <c r="O1987" i="1"/>
  <c r="S1987" i="1"/>
  <c r="K2000" i="1"/>
  <c r="O2000" i="1"/>
  <c r="S2000" i="1"/>
  <c r="G2011" i="1"/>
  <c r="H2034" i="1"/>
  <c r="L2034" i="1"/>
  <c r="P2034" i="1"/>
  <c r="G2035" i="1"/>
  <c r="G2034" i="1" s="1"/>
  <c r="I2073" i="1"/>
  <c r="I2056" i="1" s="1"/>
  <c r="M2073" i="1"/>
  <c r="M2056" i="1" s="1"/>
  <c r="Q2073" i="1"/>
  <c r="Q2056" i="1" s="1"/>
  <c r="J2108" i="1"/>
  <c r="N2108" i="1"/>
  <c r="R2108" i="1"/>
  <c r="K2155" i="1"/>
  <c r="O2155" i="1"/>
  <c r="S2155" i="1"/>
  <c r="G2175" i="1"/>
  <c r="G2156" i="1" s="1"/>
  <c r="G2339" i="1"/>
  <c r="K2354" i="1"/>
  <c r="K2353" i="1" s="1"/>
  <c r="I2356" i="1"/>
  <c r="I2355" i="1" s="1"/>
  <c r="I2354" i="1" s="1"/>
  <c r="I2353" i="1" s="1"/>
  <c r="M2356" i="1"/>
  <c r="M2355" i="1" s="1"/>
  <c r="M2354" i="1" s="1"/>
  <c r="M2353" i="1" s="1"/>
  <c r="Q2356" i="1"/>
  <c r="Q2355" i="1" s="1"/>
  <c r="Q2354" i="1" s="1"/>
  <c r="Q2353" i="1" s="1"/>
  <c r="H2357" i="1"/>
  <c r="H2356" i="1" s="1"/>
  <c r="H2355" i="1" s="1"/>
  <c r="H2354" i="1" s="1"/>
  <c r="H2353" i="1" s="1"/>
  <c r="L2357" i="1"/>
  <c r="L2356" i="1" s="1"/>
  <c r="L2355" i="1" s="1"/>
  <c r="L2354" i="1" s="1"/>
  <c r="L2353" i="1" s="1"/>
  <c r="P2357" i="1"/>
  <c r="P2356" i="1" s="1"/>
  <c r="P2355" i="1" s="1"/>
  <c r="P2354" i="1" s="1"/>
  <c r="P2353" i="1" s="1"/>
  <c r="V26" i="4"/>
  <c r="V29" i="4"/>
  <c r="H36" i="4"/>
  <c r="AQ10" i="9"/>
  <c r="K36" i="4"/>
  <c r="AU10" i="9"/>
  <c r="O36" i="4"/>
  <c r="AY10" i="9"/>
  <c r="S36" i="4"/>
  <c r="AS10" i="9"/>
  <c r="M36" i="4"/>
  <c r="AW10" i="9"/>
  <c r="Q36" i="4"/>
  <c r="AQ15" i="9"/>
  <c r="K51" i="4"/>
  <c r="AU15" i="9"/>
  <c r="O51" i="4"/>
  <c r="AY15" i="9"/>
  <c r="S51" i="4"/>
  <c r="AP15" i="9"/>
  <c r="J51" i="4"/>
  <c r="AT15" i="9"/>
  <c r="N51" i="4"/>
  <c r="AX15" i="9"/>
  <c r="R51" i="4"/>
  <c r="H76" i="4"/>
  <c r="AQ21" i="9"/>
  <c r="K76" i="4"/>
  <c r="AU21" i="9"/>
  <c r="O76" i="4"/>
  <c r="AY21" i="9"/>
  <c r="S76" i="4"/>
  <c r="AS21" i="9"/>
  <c r="M76" i="4"/>
  <c r="AW21" i="9"/>
  <c r="Q76" i="4"/>
  <c r="AS23" i="9"/>
  <c r="M86" i="4"/>
  <c r="AW23" i="9"/>
  <c r="Q86" i="4"/>
  <c r="Q85" i="4" s="1"/>
  <c r="AQ25" i="9"/>
  <c r="K86" i="4"/>
  <c r="AU25" i="9"/>
  <c r="O86" i="4"/>
  <c r="AY25" i="9"/>
  <c r="S86" i="4"/>
  <c r="AP30" i="9"/>
  <c r="J104" i="4"/>
  <c r="AT30" i="9"/>
  <c r="N104" i="4"/>
  <c r="AX30" i="9"/>
  <c r="R104" i="4"/>
  <c r="AQ55" i="9"/>
  <c r="K192" i="4"/>
  <c r="AU55" i="9"/>
  <c r="O192" i="4"/>
  <c r="AQ60" i="9"/>
  <c r="K226" i="4"/>
  <c r="AY61" i="9"/>
  <c r="S226" i="4"/>
  <c r="AT120" i="9"/>
  <c r="N422" i="4"/>
  <c r="G1267" i="1"/>
  <c r="G1266" i="1" s="1"/>
  <c r="G1283" i="1"/>
  <c r="G1277" i="1" s="1"/>
  <c r="G1244" i="1" s="1"/>
  <c r="J1289" i="1"/>
  <c r="N1289" i="1"/>
  <c r="R1289" i="1"/>
  <c r="H1303" i="1"/>
  <c r="H1288" i="1" s="1"/>
  <c r="L1303" i="1"/>
  <c r="L1288" i="1" s="1"/>
  <c r="P1303" i="1"/>
  <c r="P1288" i="1" s="1"/>
  <c r="G1304" i="1"/>
  <c r="G1303" i="1" s="1"/>
  <c r="K1364" i="1"/>
  <c r="K1363" i="1" s="1"/>
  <c r="O1364" i="1"/>
  <c r="O1363" i="1" s="1"/>
  <c r="S1364" i="1"/>
  <c r="S1363" i="1" s="1"/>
  <c r="G1456" i="1"/>
  <c r="G1455" i="1" s="1"/>
  <c r="M1470" i="1"/>
  <c r="H1471" i="1"/>
  <c r="H1470" i="1" s="1"/>
  <c r="I1498" i="1"/>
  <c r="M1498" i="1"/>
  <c r="Q1498" i="1"/>
  <c r="G1523" i="1"/>
  <c r="G1536" i="1"/>
  <c r="G1526" i="1" s="1"/>
  <c r="H1575" i="1"/>
  <c r="L1575" i="1"/>
  <c r="P1575" i="1"/>
  <c r="G1576" i="1"/>
  <c r="G1575" i="1" s="1"/>
  <c r="G1615" i="1"/>
  <c r="J1653" i="1"/>
  <c r="J1622" i="1" s="1"/>
  <c r="J1621" i="1" s="1"/>
  <c r="J1620" i="1" s="1"/>
  <c r="N1653" i="1"/>
  <c r="N1622" i="1" s="1"/>
  <c r="N1621" i="1" s="1"/>
  <c r="N1620" i="1" s="1"/>
  <c r="R1653" i="1"/>
  <c r="R1622" i="1" s="1"/>
  <c r="R1621" i="1" s="1"/>
  <c r="R1620" i="1" s="1"/>
  <c r="G1660" i="1"/>
  <c r="I1678" i="1"/>
  <c r="I1677" i="1" s="1"/>
  <c r="I1676" i="1" s="1"/>
  <c r="Q1678" i="1"/>
  <c r="Q1677" i="1" s="1"/>
  <c r="Q1676" i="1" s="1"/>
  <c r="M1778" i="1"/>
  <c r="M1777" i="1" s="1"/>
  <c r="M1776" i="1" s="1"/>
  <c r="H1779" i="1"/>
  <c r="P1779" i="1"/>
  <c r="K1807" i="1"/>
  <c r="K1806" i="1" s="1"/>
  <c r="O1807" i="1"/>
  <c r="O1806" i="1" s="1"/>
  <c r="S1807" i="1"/>
  <c r="S1806" i="1" s="1"/>
  <c r="G1851" i="1"/>
  <c r="H1862" i="1"/>
  <c r="H1861" i="1" s="1"/>
  <c r="L1862" i="1"/>
  <c r="L1861" i="1" s="1"/>
  <c r="P1862" i="1"/>
  <c r="P1861" i="1" s="1"/>
  <c r="G1867" i="1"/>
  <c r="G1866" i="1" s="1"/>
  <c r="G1862" i="1" s="1"/>
  <c r="G1861" i="1" s="1"/>
  <c r="I1886" i="1"/>
  <c r="M1886" i="1"/>
  <c r="M1885" i="1" s="1"/>
  <c r="Q1886" i="1"/>
  <c r="Q1885" i="1" s="1"/>
  <c r="G1895" i="1"/>
  <c r="G1894" i="1" s="1"/>
  <c r="G1900" i="1"/>
  <c r="G1924" i="1"/>
  <c r="I1937" i="1"/>
  <c r="Q1937" i="1"/>
  <c r="G1988" i="1"/>
  <c r="H2014" i="1"/>
  <c r="H1986" i="1" s="1"/>
  <c r="L2014" i="1"/>
  <c r="L1986" i="1" s="1"/>
  <c r="P2014" i="1"/>
  <c r="P1986" i="1" s="1"/>
  <c r="G2015" i="1"/>
  <c r="G2024" i="1"/>
  <c r="I2034" i="1"/>
  <c r="I1986" i="1" s="1"/>
  <c r="M2034" i="1"/>
  <c r="M1986" i="1" s="1"/>
  <c r="Q2034" i="1"/>
  <c r="Q1986" i="1" s="1"/>
  <c r="N2057" i="1"/>
  <c r="N2056" i="1" s="1"/>
  <c r="G2059" i="1"/>
  <c r="G2058" i="1" s="1"/>
  <c r="G2057" i="1" s="1"/>
  <c r="G2067" i="1"/>
  <c r="G2066" i="1" s="1"/>
  <c r="K2095" i="1"/>
  <c r="K2073" i="1" s="1"/>
  <c r="K2056" i="1" s="1"/>
  <c r="O2095" i="1"/>
  <c r="O2073" i="1" s="1"/>
  <c r="O2056" i="1" s="1"/>
  <c r="S2095" i="1"/>
  <c r="S2073" i="1" s="1"/>
  <c r="S2056" i="1" s="1"/>
  <c r="K2107" i="1"/>
  <c r="K2106" i="1" s="1"/>
  <c r="O2107" i="1"/>
  <c r="O2106" i="1" s="1"/>
  <c r="S2107" i="1"/>
  <c r="S2106" i="1" s="1"/>
  <c r="I2185" i="1"/>
  <c r="I2155" i="1" s="1"/>
  <c r="I2154" i="1" s="1"/>
  <c r="I2153" i="1" s="1"/>
  <c r="M2185" i="1"/>
  <c r="M2155" i="1" s="1"/>
  <c r="Q2185" i="1"/>
  <c r="Q2155" i="1" s="1"/>
  <c r="Q2154" i="1" s="1"/>
  <c r="Q2153" i="1" s="1"/>
  <c r="G2223" i="1"/>
  <c r="G2208" i="1" s="1"/>
  <c r="G2232" i="1"/>
  <c r="I2237" i="1"/>
  <c r="M2237" i="1"/>
  <c r="Q2237" i="1"/>
  <c r="G2244" i="1"/>
  <c r="G2237" i="1" s="1"/>
  <c r="G2267" i="1"/>
  <c r="G2264" i="1" s="1"/>
  <c r="H2278" i="1"/>
  <c r="H2253" i="1" s="1"/>
  <c r="L2278" i="1"/>
  <c r="L2253" i="1" s="1"/>
  <c r="P2278" i="1"/>
  <c r="P2253" i="1" s="1"/>
  <c r="O2354" i="1"/>
  <c r="O2353" i="1" s="1"/>
  <c r="G2387" i="1"/>
  <c r="G2375" i="1" s="1"/>
  <c r="G2356" i="1" s="1"/>
  <c r="G2355" i="1" s="1"/>
  <c r="G2354" i="1" s="1"/>
  <c r="G2353" i="1" s="1"/>
  <c r="AP2" i="9"/>
  <c r="J12" i="4"/>
  <c r="AT2" i="9"/>
  <c r="N12" i="4"/>
  <c r="AX2" i="9"/>
  <c r="R12" i="4"/>
  <c r="V38" i="4"/>
  <c r="V41" i="4"/>
  <c r="H51" i="4"/>
  <c r="AR15" i="9"/>
  <c r="L51" i="4"/>
  <c r="AV15" i="9"/>
  <c r="P51" i="4"/>
  <c r="AZ15" i="9"/>
  <c r="T51" i="4"/>
  <c r="V58" i="4"/>
  <c r="V62" i="4"/>
  <c r="V70" i="4"/>
  <c r="V73" i="4"/>
  <c r="V78" i="4"/>
  <c r="V81" i="4"/>
  <c r="V89" i="4"/>
  <c r="V94" i="4"/>
  <c r="AQ30" i="9"/>
  <c r="K104" i="4"/>
  <c r="AU30" i="9"/>
  <c r="O104" i="4"/>
  <c r="AY30" i="9"/>
  <c r="S104" i="4"/>
  <c r="V124" i="4"/>
  <c r="V127" i="4"/>
  <c r="H139" i="4"/>
  <c r="AR42" i="9"/>
  <c r="L139" i="4"/>
  <c r="L138" i="4" s="1"/>
  <c r="L137" i="4" s="1"/>
  <c r="L136" i="4" s="1"/>
  <c r="AV42" i="9"/>
  <c r="P139" i="4"/>
  <c r="P138" i="4" s="1"/>
  <c r="P137" i="4" s="1"/>
  <c r="P136" i="4" s="1"/>
  <c r="AZ42" i="9"/>
  <c r="T139" i="4"/>
  <c r="T138" i="4" s="1"/>
  <c r="T137" i="4" s="1"/>
  <c r="T136" i="4" s="1"/>
  <c r="AV55" i="9"/>
  <c r="P192" i="4"/>
  <c r="O1244" i="1"/>
  <c r="O1186" i="1" s="1"/>
  <c r="J1497" i="1"/>
  <c r="J1496" i="1" s="1"/>
  <c r="J1495" i="1" s="1"/>
  <c r="R1497" i="1"/>
  <c r="R1496" i="1" s="1"/>
  <c r="R1495" i="1" s="1"/>
  <c r="M1558" i="1"/>
  <c r="M1557" i="1" s="1"/>
  <c r="H1558" i="1"/>
  <c r="H1557" i="1" s="1"/>
  <c r="L1558" i="1"/>
  <c r="L1557" i="1" s="1"/>
  <c r="P1558" i="1"/>
  <c r="P1557" i="1" s="1"/>
  <c r="G1559" i="1"/>
  <c r="G1558" i="1" s="1"/>
  <c r="G1656" i="1"/>
  <c r="G1653" i="1" s="1"/>
  <c r="J1885" i="1"/>
  <c r="R1885" i="1"/>
  <c r="H2155" i="1"/>
  <c r="P2155" i="1"/>
  <c r="N2253" i="1"/>
  <c r="H11" i="4"/>
  <c r="AQ2" i="9"/>
  <c r="K12" i="4"/>
  <c r="AU2" i="9"/>
  <c r="O12" i="4"/>
  <c r="AY2" i="9"/>
  <c r="S12" i="4"/>
  <c r="AS2" i="9"/>
  <c r="M12" i="4"/>
  <c r="AW2" i="9"/>
  <c r="Q12" i="4"/>
  <c r="AP6" i="9"/>
  <c r="J24" i="4"/>
  <c r="AT6" i="9"/>
  <c r="N24" i="4"/>
  <c r="AX6" i="9"/>
  <c r="R24" i="4"/>
  <c r="AQ19" i="9"/>
  <c r="K67" i="4"/>
  <c r="AU19" i="9"/>
  <c r="O67" i="4"/>
  <c r="AY19" i="9"/>
  <c r="S67" i="4"/>
  <c r="AP19" i="9"/>
  <c r="J67" i="4"/>
  <c r="AT19" i="9"/>
  <c r="N67" i="4"/>
  <c r="AX19" i="9"/>
  <c r="R67" i="4"/>
  <c r="AQ36" i="9"/>
  <c r="K121" i="4"/>
  <c r="K120" i="4" s="1"/>
  <c r="AU36" i="9"/>
  <c r="O121" i="4"/>
  <c r="O120" i="4" s="1"/>
  <c r="AY36" i="9"/>
  <c r="S121" i="4"/>
  <c r="S120" i="4" s="1"/>
  <c r="AP36" i="9"/>
  <c r="J121" i="4"/>
  <c r="J120" i="4" s="1"/>
  <c r="AT36" i="9"/>
  <c r="N121" i="4"/>
  <c r="N120" i="4" s="1"/>
  <c r="AX36" i="9"/>
  <c r="R121" i="4"/>
  <c r="R120" i="4" s="1"/>
  <c r="AS40" i="9"/>
  <c r="M139" i="4"/>
  <c r="M138" i="4" s="1"/>
  <c r="M137" i="4" s="1"/>
  <c r="M136" i="4" s="1"/>
  <c r="AW40" i="9"/>
  <c r="Q139" i="4"/>
  <c r="Q138" i="4" s="1"/>
  <c r="Q137" i="4" s="1"/>
  <c r="Q136" i="4" s="1"/>
  <c r="AS45" i="9"/>
  <c r="M155" i="4"/>
  <c r="AW45" i="9"/>
  <c r="Q155" i="4"/>
  <c r="AR45" i="9"/>
  <c r="L155" i="4"/>
  <c r="AV45" i="9"/>
  <c r="P155" i="4"/>
  <c r="P154" i="4" s="1"/>
  <c r="AZ45" i="9"/>
  <c r="T155" i="4"/>
  <c r="T154" i="4" s="1"/>
  <c r="AT82" i="9"/>
  <c r="N314" i="4"/>
  <c r="AX82" i="9"/>
  <c r="R314" i="4"/>
  <c r="J1225" i="1"/>
  <c r="J1186" i="1" s="1"/>
  <c r="R1225" i="1"/>
  <c r="R1186" i="1" s="1"/>
  <c r="J1313" i="1"/>
  <c r="N1313" i="1"/>
  <c r="R1313" i="1"/>
  <c r="G1324" i="1"/>
  <c r="K1324" i="1"/>
  <c r="K1288" i="1" s="1"/>
  <c r="K1287" i="1" s="1"/>
  <c r="O1324" i="1"/>
  <c r="O1288" i="1" s="1"/>
  <c r="O1287" i="1" s="1"/>
  <c r="S1324" i="1"/>
  <c r="S1288" i="1" s="1"/>
  <c r="S1287" i="1" s="1"/>
  <c r="J1376" i="1"/>
  <c r="N1376" i="1"/>
  <c r="R1376" i="1"/>
  <c r="G1399" i="1"/>
  <c r="G1376" i="1" s="1"/>
  <c r="L1411" i="1"/>
  <c r="L1376" i="1" s="1"/>
  <c r="P1411" i="1"/>
  <c r="P1376" i="1" s="1"/>
  <c r="G1412" i="1"/>
  <c r="G1411" i="1" s="1"/>
  <c r="H1423" i="1"/>
  <c r="H1376" i="1" s="1"/>
  <c r="L1423" i="1"/>
  <c r="P1423" i="1"/>
  <c r="G1424" i="1"/>
  <c r="G1423" i="1" s="1"/>
  <c r="L1471" i="1"/>
  <c r="L1470" i="1" s="1"/>
  <c r="I1526" i="1"/>
  <c r="M1526" i="1"/>
  <c r="Q1526" i="1"/>
  <c r="K1543" i="1"/>
  <c r="K1497" i="1" s="1"/>
  <c r="K1496" i="1" s="1"/>
  <c r="K1495" i="1" s="1"/>
  <c r="O1543" i="1"/>
  <c r="O1497" i="1" s="1"/>
  <c r="O1496" i="1" s="1"/>
  <c r="O1495" i="1" s="1"/>
  <c r="S1543" i="1"/>
  <c r="S1497" i="1" s="1"/>
  <c r="S1496" i="1" s="1"/>
  <c r="S1495" i="1" s="1"/>
  <c r="G1611" i="1"/>
  <c r="H1623" i="1"/>
  <c r="H1622" i="1" s="1"/>
  <c r="H1621" i="1" s="1"/>
  <c r="H1620" i="1" s="1"/>
  <c r="L1623" i="1"/>
  <c r="L1622" i="1" s="1"/>
  <c r="L1621" i="1" s="1"/>
  <c r="L1620" i="1" s="1"/>
  <c r="P1623" i="1"/>
  <c r="P1622" i="1" s="1"/>
  <c r="P1621" i="1" s="1"/>
  <c r="P1620" i="1" s="1"/>
  <c r="G1624" i="1"/>
  <c r="G1623" i="1" s="1"/>
  <c r="K1639" i="1"/>
  <c r="K1622" i="1" s="1"/>
  <c r="K1621" i="1" s="1"/>
  <c r="K1620" i="1" s="1"/>
  <c r="O1639" i="1"/>
  <c r="O1622" i="1" s="1"/>
  <c r="O1621" i="1" s="1"/>
  <c r="O1620" i="1" s="1"/>
  <c r="S1639" i="1"/>
  <c r="S1622" i="1" s="1"/>
  <c r="S1621" i="1" s="1"/>
  <c r="S1620" i="1" s="1"/>
  <c r="H1679" i="1"/>
  <c r="H1678" i="1" s="1"/>
  <c r="H1677" i="1" s="1"/>
  <c r="H1676" i="1" s="1"/>
  <c r="L1679" i="1"/>
  <c r="L1678" i="1" s="1"/>
  <c r="L1677" i="1" s="1"/>
  <c r="L1676" i="1" s="1"/>
  <c r="P1679" i="1"/>
  <c r="P1678" i="1" s="1"/>
  <c r="P1677" i="1" s="1"/>
  <c r="P1676" i="1" s="1"/>
  <c r="G1679" i="1"/>
  <c r="K1695" i="1"/>
  <c r="K1678" i="1" s="1"/>
  <c r="K1677" i="1" s="1"/>
  <c r="K1676" i="1" s="1"/>
  <c r="O1695" i="1"/>
  <c r="O1678" i="1" s="1"/>
  <c r="O1677" i="1" s="1"/>
  <c r="O1676" i="1" s="1"/>
  <c r="S1695" i="1"/>
  <c r="S1678" i="1" s="1"/>
  <c r="S1677" i="1" s="1"/>
  <c r="S1676" i="1" s="1"/>
  <c r="J1736" i="1"/>
  <c r="J1735" i="1" s="1"/>
  <c r="J1734" i="1" s="1"/>
  <c r="J1733" i="1" s="1"/>
  <c r="N1736" i="1"/>
  <c r="N1735" i="1" s="1"/>
  <c r="N1734" i="1" s="1"/>
  <c r="N1733" i="1" s="1"/>
  <c r="R1736" i="1"/>
  <c r="R1735" i="1" s="1"/>
  <c r="R1734" i="1" s="1"/>
  <c r="R1733" i="1" s="1"/>
  <c r="L1779" i="1"/>
  <c r="K1779" i="1"/>
  <c r="O1779" i="1"/>
  <c r="S1779" i="1"/>
  <c r="G1787" i="1"/>
  <c r="G1786" i="1" s="1"/>
  <c r="G1779" i="1" s="1"/>
  <c r="H1827" i="1"/>
  <c r="H1806" i="1" s="1"/>
  <c r="L1827" i="1"/>
  <c r="L1806" i="1" s="1"/>
  <c r="P1827" i="1"/>
  <c r="P1806" i="1" s="1"/>
  <c r="G1828" i="1"/>
  <c r="G1827" i="1" s="1"/>
  <c r="G1806" i="1" s="1"/>
  <c r="K1836" i="1"/>
  <c r="O1836" i="1"/>
  <c r="S1836" i="1"/>
  <c r="G1840" i="1"/>
  <c r="G1839" i="1" s="1"/>
  <c r="G1836" i="1" s="1"/>
  <c r="G1927" i="1"/>
  <c r="K1967" i="1"/>
  <c r="K1885" i="1" s="1"/>
  <c r="O1967" i="1"/>
  <c r="O1885" i="1" s="1"/>
  <c r="S1967" i="1"/>
  <c r="S1885" i="1" s="1"/>
  <c r="G1991" i="1"/>
  <c r="J2000" i="1"/>
  <c r="J1986" i="1" s="1"/>
  <c r="N2000" i="1"/>
  <c r="N1986" i="1" s="1"/>
  <c r="N1884" i="1" s="1"/>
  <c r="R2000" i="1"/>
  <c r="R1986" i="1" s="1"/>
  <c r="G2004" i="1"/>
  <c r="G2000" i="1" s="1"/>
  <c r="G2031" i="1"/>
  <c r="J2057" i="1"/>
  <c r="J2056" i="1" s="1"/>
  <c r="R2057" i="1"/>
  <c r="R2056" i="1" s="1"/>
  <c r="G2075" i="1"/>
  <c r="G2074" i="1" s="1"/>
  <c r="G2073" i="1" s="1"/>
  <c r="J2140" i="1"/>
  <c r="N2140" i="1"/>
  <c r="R2140" i="1"/>
  <c r="J2156" i="1"/>
  <c r="J2155" i="1" s="1"/>
  <c r="J2154" i="1" s="1"/>
  <c r="J2153" i="1" s="1"/>
  <c r="N2156" i="1"/>
  <c r="N2155" i="1" s="1"/>
  <c r="N2154" i="1" s="1"/>
  <c r="N2153" i="1" s="1"/>
  <c r="R2156" i="1"/>
  <c r="R2155" i="1" s="1"/>
  <c r="R2154" i="1" s="1"/>
  <c r="R2153" i="1" s="1"/>
  <c r="G2199" i="1"/>
  <c r="G2185" i="1" s="1"/>
  <c r="G2247" i="1"/>
  <c r="I2253" i="1"/>
  <c r="M2253" i="1"/>
  <c r="Q2253" i="1"/>
  <c r="K2264" i="1"/>
  <c r="K2253" i="1" s="1"/>
  <c r="O2264" i="1"/>
  <c r="O2253" i="1" s="1"/>
  <c r="S2264" i="1"/>
  <c r="S2253" i="1" s="1"/>
  <c r="G2299" i="1"/>
  <c r="G2298" i="1" s="1"/>
  <c r="G2315" i="1"/>
  <c r="G2312" i="1" s="1"/>
  <c r="G62" i="3"/>
  <c r="F63" i="3"/>
  <c r="AQ6" i="9"/>
  <c r="K24" i="4"/>
  <c r="AU6" i="9"/>
  <c r="O24" i="4"/>
  <c r="AY6" i="9"/>
  <c r="S24" i="4"/>
  <c r="AS6" i="9"/>
  <c r="M24" i="4"/>
  <c r="AW6" i="9"/>
  <c r="Q24" i="4"/>
  <c r="AP10" i="9"/>
  <c r="J36" i="4"/>
  <c r="AT10" i="9"/>
  <c r="N36" i="4"/>
  <c r="AX10" i="9"/>
  <c r="R36" i="4"/>
  <c r="H67" i="4"/>
  <c r="AR19" i="9"/>
  <c r="L67" i="4"/>
  <c r="AV19" i="9"/>
  <c r="P67" i="4"/>
  <c r="AZ19" i="9"/>
  <c r="T67" i="4"/>
  <c r="AP21" i="9"/>
  <c r="J76" i="4"/>
  <c r="AT21" i="9"/>
  <c r="N76" i="4"/>
  <c r="AX21" i="9"/>
  <c r="R76" i="4"/>
  <c r="H86" i="4"/>
  <c r="AR23" i="9"/>
  <c r="L86" i="4"/>
  <c r="AV23" i="9"/>
  <c r="P86" i="4"/>
  <c r="AZ23" i="9"/>
  <c r="T86" i="4"/>
  <c r="H121" i="4"/>
  <c r="AR36" i="9"/>
  <c r="L121" i="4"/>
  <c r="L120" i="4" s="1"/>
  <c r="AV36" i="9"/>
  <c r="P121" i="4"/>
  <c r="P120" i="4" s="1"/>
  <c r="AZ36" i="9"/>
  <c r="T121" i="4"/>
  <c r="T120" i="4" s="1"/>
  <c r="AP40" i="9"/>
  <c r="J139" i="4"/>
  <c r="J138" i="4" s="1"/>
  <c r="J137" i="4" s="1"/>
  <c r="J136" i="4" s="1"/>
  <c r="AT40" i="9"/>
  <c r="N139" i="4"/>
  <c r="N138" i="4" s="1"/>
  <c r="N137" i="4" s="1"/>
  <c r="N136" i="4" s="1"/>
  <c r="AX40" i="9"/>
  <c r="R139" i="4"/>
  <c r="R138" i="4" s="1"/>
  <c r="R137" i="4" s="1"/>
  <c r="R136" i="4" s="1"/>
  <c r="AP45" i="9"/>
  <c r="J155" i="4"/>
  <c r="AT45" i="9"/>
  <c r="N155" i="4"/>
  <c r="AX45" i="9"/>
  <c r="R155" i="4"/>
  <c r="AQ56" i="9"/>
  <c r="K198" i="4"/>
  <c r="AU56" i="9"/>
  <c r="O198" i="4"/>
  <c r="AR58" i="9"/>
  <c r="L220" i="4"/>
  <c r="AZ58" i="9"/>
  <c r="T220" i="4"/>
  <c r="AT60" i="9"/>
  <c r="N226" i="4"/>
  <c r="AV62" i="9"/>
  <c r="P240" i="4"/>
  <c r="AO63" i="9"/>
  <c r="I240" i="4"/>
  <c r="AW63" i="9"/>
  <c r="Q240" i="4"/>
  <c r="AO104" i="9"/>
  <c r="I375" i="4"/>
  <c r="AS104" i="9"/>
  <c r="M375" i="4"/>
  <c r="M374" i="4" s="1"/>
  <c r="AT124" i="9"/>
  <c r="N434" i="4"/>
  <c r="I13" i="4"/>
  <c r="I25" i="4"/>
  <c r="I37" i="4"/>
  <c r="BA16" i="9"/>
  <c r="BB16" i="9" s="1"/>
  <c r="U61" i="4"/>
  <c r="V61" i="4" s="1"/>
  <c r="BA18" i="9"/>
  <c r="BB18" i="9" s="1"/>
  <c r="U65" i="4"/>
  <c r="V65" i="4" s="1"/>
  <c r="I77" i="4"/>
  <c r="BA25" i="9"/>
  <c r="BB25" i="9" s="1"/>
  <c r="U93" i="4"/>
  <c r="V93" i="4" s="1"/>
  <c r="U105" i="4"/>
  <c r="BA32" i="9"/>
  <c r="BB32" i="9" s="1"/>
  <c r="U111" i="4"/>
  <c r="V111" i="4" s="1"/>
  <c r="BA41" i="9"/>
  <c r="BB41" i="9" s="1"/>
  <c r="U143" i="4"/>
  <c r="V143" i="4" s="1"/>
  <c r="H156" i="4"/>
  <c r="H160" i="4"/>
  <c r="H164" i="4"/>
  <c r="H168" i="4"/>
  <c r="H172" i="4"/>
  <c r="H176" i="4"/>
  <c r="H180" i="4"/>
  <c r="V201" i="4"/>
  <c r="H208" i="4"/>
  <c r="V209" i="4"/>
  <c r="U210" i="4"/>
  <c r="V217" i="4"/>
  <c r="U218" i="4"/>
  <c r="V225" i="4"/>
  <c r="AP60" i="9"/>
  <c r="J226" i="4"/>
  <c r="AX60" i="9"/>
  <c r="R226" i="4"/>
  <c r="AR62" i="9"/>
  <c r="L240" i="4"/>
  <c r="AZ62" i="9"/>
  <c r="T240" i="4"/>
  <c r="U245" i="4"/>
  <c r="AV64" i="9"/>
  <c r="P260" i="4"/>
  <c r="BA66" i="9"/>
  <c r="BB66" i="9" s="1"/>
  <c r="H268" i="4"/>
  <c r="V269" i="4"/>
  <c r="AQ68" i="9"/>
  <c r="K272" i="4"/>
  <c r="AU68" i="9"/>
  <c r="O272" i="4"/>
  <c r="AY68" i="9"/>
  <c r="S272" i="4"/>
  <c r="AO70" i="9"/>
  <c r="BA70" i="9" s="1"/>
  <c r="BB70" i="9" s="1"/>
  <c r="U279" i="4"/>
  <c r="V279" i="4" s="1"/>
  <c r="U280" i="4"/>
  <c r="V280" i="4" s="1"/>
  <c r="AP73" i="9"/>
  <c r="J286" i="4"/>
  <c r="AX73" i="9"/>
  <c r="R286" i="4"/>
  <c r="V289" i="4"/>
  <c r="U293" i="4"/>
  <c r="AZ77" i="9"/>
  <c r="T300" i="4"/>
  <c r="J301" i="4"/>
  <c r="N301" i="4"/>
  <c r="R301" i="4"/>
  <c r="U312" i="4"/>
  <c r="AO82" i="9"/>
  <c r="U315" i="4"/>
  <c r="V315" i="4" s="1"/>
  <c r="AS82" i="9"/>
  <c r="M314" i="4"/>
  <c r="AW82" i="9"/>
  <c r="Q314" i="4"/>
  <c r="U316" i="4"/>
  <c r="V316" i="4" s="1"/>
  <c r="V318" i="4"/>
  <c r="U319" i="4"/>
  <c r="V319" i="4" s="1"/>
  <c r="Q324" i="4"/>
  <c r="U326" i="4"/>
  <c r="U328" i="4"/>
  <c r="V330" i="4"/>
  <c r="U334" i="4"/>
  <c r="R335" i="4"/>
  <c r="AO89" i="9"/>
  <c r="AW89" i="9"/>
  <c r="Q335" i="4"/>
  <c r="H336" i="4"/>
  <c r="V337" i="4"/>
  <c r="AR89" i="9"/>
  <c r="AV89" i="9"/>
  <c r="AZ89" i="9"/>
  <c r="BA92" i="9"/>
  <c r="BB92" i="9" s="1"/>
  <c r="H344" i="4"/>
  <c r="V345" i="4"/>
  <c r="U347" i="4"/>
  <c r="V347" i="4" s="1"/>
  <c r="M348" i="4"/>
  <c r="AV94" i="9"/>
  <c r="P348" i="4"/>
  <c r="V350" i="4"/>
  <c r="U351" i="4"/>
  <c r="V351" i="4" s="1"/>
  <c r="U353" i="4"/>
  <c r="V358" i="4"/>
  <c r="L361" i="4"/>
  <c r="V366" i="4"/>
  <c r="U367" i="4"/>
  <c r="V367" i="4" s="1"/>
  <c r="U372" i="4"/>
  <c r="H376" i="4"/>
  <c r="V377" i="4"/>
  <c r="AR104" i="9"/>
  <c r="L375" i="4"/>
  <c r="L374" i="4" s="1"/>
  <c r="AV104" i="9"/>
  <c r="P375" i="4"/>
  <c r="P374" i="4" s="1"/>
  <c r="AZ104" i="9"/>
  <c r="V382" i="4"/>
  <c r="M388" i="4"/>
  <c r="AQ108" i="9"/>
  <c r="K388" i="4"/>
  <c r="AU108" i="9"/>
  <c r="O388" i="4"/>
  <c r="AY108" i="9"/>
  <c r="S388" i="4"/>
  <c r="U396" i="4"/>
  <c r="AQ114" i="9"/>
  <c r="K404" i="4"/>
  <c r="AU114" i="9"/>
  <c r="O404" i="4"/>
  <c r="AY114" i="9"/>
  <c r="S404" i="4"/>
  <c r="V409" i="4"/>
  <c r="S410" i="4"/>
  <c r="AT116" i="9"/>
  <c r="N410" i="4"/>
  <c r="V413" i="4"/>
  <c r="BA119" i="9"/>
  <c r="BB119" i="9" s="1"/>
  <c r="H420" i="4"/>
  <c r="V421" i="4"/>
  <c r="S422" i="4"/>
  <c r="V425" i="4"/>
  <c r="BA123" i="9"/>
  <c r="BB123" i="9" s="1"/>
  <c r="H432" i="4"/>
  <c r="V433" i="4"/>
  <c r="S434" i="4"/>
  <c r="V437" i="4"/>
  <c r="AZ127" i="9"/>
  <c r="T444" i="4"/>
  <c r="J445" i="4"/>
  <c r="N445" i="4"/>
  <c r="R445" i="4"/>
  <c r="N451" i="4"/>
  <c r="V454" i="4"/>
  <c r="U455" i="4"/>
  <c r="V455" i="4" s="1"/>
  <c r="H464" i="4"/>
  <c r="AT134" i="9"/>
  <c r="N466" i="4"/>
  <c r="AP149" i="9"/>
  <c r="J516" i="4"/>
  <c r="AT149" i="9"/>
  <c r="N516" i="4"/>
  <c r="AX149" i="9"/>
  <c r="R516" i="4"/>
  <c r="AO150" i="9"/>
  <c r="BA150" i="9" s="1"/>
  <c r="BB150" i="9" s="1"/>
  <c r="U523" i="4"/>
  <c r="AP153" i="9"/>
  <c r="J533" i="4"/>
  <c r="AT153" i="9"/>
  <c r="N533" i="4"/>
  <c r="AX153" i="9"/>
  <c r="R533" i="4"/>
  <c r="AO164" i="9"/>
  <c r="U567" i="4"/>
  <c r="I566" i="4"/>
  <c r="AS164" i="9"/>
  <c r="M566" i="4"/>
  <c r="AW164" i="9"/>
  <c r="Q566" i="4"/>
  <c r="AQ165" i="9"/>
  <c r="K566" i="4"/>
  <c r="AU165" i="9"/>
  <c r="O566" i="4"/>
  <c r="AY165" i="9"/>
  <c r="S566" i="4"/>
  <c r="H12" i="5"/>
  <c r="V13" i="5"/>
  <c r="V18" i="5"/>
  <c r="V22" i="5"/>
  <c r="V32" i="5"/>
  <c r="N85" i="5"/>
  <c r="R85" i="5"/>
  <c r="V100" i="5"/>
  <c r="U104" i="5"/>
  <c r="H335" i="5"/>
  <c r="V339" i="5"/>
  <c r="V534" i="5"/>
  <c r="I18" i="4"/>
  <c r="V21" i="4"/>
  <c r="I22" i="4"/>
  <c r="I30" i="4"/>
  <c r="V33" i="4"/>
  <c r="I34" i="4"/>
  <c r="I42" i="4"/>
  <c r="V45" i="4"/>
  <c r="I46" i="4"/>
  <c r="V49" i="4"/>
  <c r="V53" i="4"/>
  <c r="V69" i="4"/>
  <c r="I74" i="4"/>
  <c r="I90" i="4"/>
  <c r="V97" i="4"/>
  <c r="V101" i="4"/>
  <c r="I102" i="4"/>
  <c r="V105" i="4"/>
  <c r="V109" i="4"/>
  <c r="V115" i="4"/>
  <c r="V119" i="4"/>
  <c r="V123" i="4"/>
  <c r="I128" i="4"/>
  <c r="V131" i="4"/>
  <c r="I132" i="4"/>
  <c r="I140" i="4"/>
  <c r="I148" i="4"/>
  <c r="V151" i="4"/>
  <c r="I156" i="4"/>
  <c r="I160" i="4"/>
  <c r="I164" i="4"/>
  <c r="I168" i="4"/>
  <c r="I172" i="4"/>
  <c r="I176" i="4"/>
  <c r="I180" i="4"/>
  <c r="I184" i="4"/>
  <c r="V187" i="4"/>
  <c r="I188" i="4"/>
  <c r="V189" i="4"/>
  <c r="L192" i="4"/>
  <c r="Q192" i="4"/>
  <c r="U194" i="4"/>
  <c r="V194" i="4" s="1"/>
  <c r="L198" i="4"/>
  <c r="R198" i="4"/>
  <c r="AW56" i="9"/>
  <c r="Q198" i="4"/>
  <c r="U202" i="4"/>
  <c r="V202" i="4" s="1"/>
  <c r="V205" i="4"/>
  <c r="U206" i="4"/>
  <c r="V206" i="4" s="1"/>
  <c r="U208" i="4"/>
  <c r="U215" i="4"/>
  <c r="V215" i="4" s="1"/>
  <c r="U222" i="4"/>
  <c r="V222" i="4" s="1"/>
  <c r="AO59" i="9"/>
  <c r="U223" i="4"/>
  <c r="V223" i="4" s="1"/>
  <c r="U224" i="4"/>
  <c r="V224" i="4" s="1"/>
  <c r="H227" i="4"/>
  <c r="L227" i="4"/>
  <c r="P227" i="4"/>
  <c r="T227" i="4"/>
  <c r="V229" i="4"/>
  <c r="U230" i="4"/>
  <c r="V230" i="4" s="1"/>
  <c r="V237" i="4"/>
  <c r="J241" i="4"/>
  <c r="N241" i="4"/>
  <c r="R241" i="4"/>
  <c r="V249" i="4"/>
  <c r="U250" i="4"/>
  <c r="V250" i="4" s="1"/>
  <c r="AZ64" i="9"/>
  <c r="T260" i="4"/>
  <c r="J261" i="4"/>
  <c r="N261" i="4"/>
  <c r="R261" i="4"/>
  <c r="AR68" i="9"/>
  <c r="L272" i="4"/>
  <c r="AO68" i="9"/>
  <c r="U273" i="4"/>
  <c r="V273" i="4" s="1"/>
  <c r="U276" i="4"/>
  <c r="V276" i="4" s="1"/>
  <c r="BA72" i="9"/>
  <c r="BB72" i="9" s="1"/>
  <c r="H284" i="4"/>
  <c r="AR73" i="9"/>
  <c r="L286" i="4"/>
  <c r="AV73" i="9"/>
  <c r="P286" i="4"/>
  <c r="AZ73" i="9"/>
  <c r="T286" i="4"/>
  <c r="AQ77" i="9"/>
  <c r="K300" i="4"/>
  <c r="AU77" i="9"/>
  <c r="O300" i="4"/>
  <c r="AY77" i="9"/>
  <c r="S300" i="4"/>
  <c r="U306" i="4"/>
  <c r="V306" i="4" s="1"/>
  <c r="U308" i="4"/>
  <c r="AP82" i="9"/>
  <c r="J314" i="4"/>
  <c r="U320" i="4"/>
  <c r="AR85" i="9"/>
  <c r="L324" i="4"/>
  <c r="AZ85" i="9"/>
  <c r="T324" i="4"/>
  <c r="AP85" i="9"/>
  <c r="J324" i="4"/>
  <c r="AT85" i="9"/>
  <c r="N324" i="4"/>
  <c r="AX85" i="9"/>
  <c r="R324" i="4"/>
  <c r="AO87" i="9"/>
  <c r="BA87" i="9" s="1"/>
  <c r="BB87" i="9" s="1"/>
  <c r="U331" i="4"/>
  <c r="V331" i="4" s="1"/>
  <c r="U332" i="4"/>
  <c r="V332" i="4" s="1"/>
  <c r="U352" i="4"/>
  <c r="AO98" i="9"/>
  <c r="BA98" i="9" s="1"/>
  <c r="BB98" i="9" s="1"/>
  <c r="U359" i="4"/>
  <c r="V359" i="4" s="1"/>
  <c r="U360" i="4"/>
  <c r="V360" i="4" s="1"/>
  <c r="AQ99" i="9"/>
  <c r="K361" i="4"/>
  <c r="AY99" i="9"/>
  <c r="S361" i="4"/>
  <c r="U368" i="4"/>
  <c r="AW104" i="9"/>
  <c r="Q375" i="4"/>
  <c r="Q374" i="4" s="1"/>
  <c r="AO106" i="9"/>
  <c r="AR108" i="9"/>
  <c r="L388" i="4"/>
  <c r="V390" i="4"/>
  <c r="U391" i="4"/>
  <c r="V391" i="4" s="1"/>
  <c r="AO108" i="9"/>
  <c r="U392" i="4"/>
  <c r="V392" i="4" s="1"/>
  <c r="H400" i="4"/>
  <c r="H404" i="4"/>
  <c r="AV114" i="9"/>
  <c r="P404" i="4"/>
  <c r="AX116" i="9"/>
  <c r="R410" i="4"/>
  <c r="AR116" i="9"/>
  <c r="L410" i="4"/>
  <c r="AV116" i="9"/>
  <c r="P410" i="4"/>
  <c r="AZ116" i="9"/>
  <c r="T410" i="4"/>
  <c r="H416" i="4"/>
  <c r="H410" i="4" s="1"/>
  <c r="AX120" i="9"/>
  <c r="R422" i="4"/>
  <c r="AR120" i="9"/>
  <c r="L422" i="4"/>
  <c r="AV120" i="9"/>
  <c r="P422" i="4"/>
  <c r="AZ120" i="9"/>
  <c r="T422" i="4"/>
  <c r="H428" i="4"/>
  <c r="H422" i="4" s="1"/>
  <c r="V429" i="4"/>
  <c r="U431" i="4"/>
  <c r="V431" i="4" s="1"/>
  <c r="AX124" i="9"/>
  <c r="R434" i="4"/>
  <c r="AR124" i="9"/>
  <c r="L434" i="4"/>
  <c r="AV124" i="9"/>
  <c r="P434" i="4"/>
  <c r="AZ124" i="9"/>
  <c r="T434" i="4"/>
  <c r="H440" i="4"/>
  <c r="H434" i="4" s="1"/>
  <c r="V441" i="4"/>
  <c r="U443" i="4"/>
  <c r="V443" i="4" s="1"/>
  <c r="H444" i="4"/>
  <c r="AQ127" i="9"/>
  <c r="K444" i="4"/>
  <c r="AU127" i="9"/>
  <c r="O444" i="4"/>
  <c r="AY127" i="9"/>
  <c r="S444" i="4"/>
  <c r="U450" i="4"/>
  <c r="V450" i="4" s="1"/>
  <c r="AO129" i="9"/>
  <c r="AQ129" i="9"/>
  <c r="K451" i="4"/>
  <c r="AU129" i="9"/>
  <c r="O451" i="4"/>
  <c r="AY129" i="9"/>
  <c r="S451" i="4"/>
  <c r="H460" i="4"/>
  <c r="U463" i="4"/>
  <c r="V463" i="4" s="1"/>
  <c r="U465" i="4"/>
  <c r="V465" i="4" s="1"/>
  <c r="AX134" i="9"/>
  <c r="R466" i="4"/>
  <c r="H467" i="4"/>
  <c r="AR134" i="9"/>
  <c r="L466" i="4"/>
  <c r="AV134" i="9"/>
  <c r="P466" i="4"/>
  <c r="AZ134" i="9"/>
  <c r="T466" i="4"/>
  <c r="U469" i="4"/>
  <c r="V469" i="4" s="1"/>
  <c r="AP139" i="9"/>
  <c r="J484" i="4"/>
  <c r="AT139" i="9"/>
  <c r="N484" i="4"/>
  <c r="AX139" i="9"/>
  <c r="R484" i="4"/>
  <c r="AO140" i="9"/>
  <c r="BA140" i="9" s="1"/>
  <c r="BB140" i="9" s="1"/>
  <c r="U491" i="4"/>
  <c r="V491" i="4" s="1"/>
  <c r="H516" i="4"/>
  <c r="AQ149" i="9"/>
  <c r="K516" i="4"/>
  <c r="AU149" i="9"/>
  <c r="O516" i="4"/>
  <c r="AY149" i="9"/>
  <c r="S516" i="4"/>
  <c r="AO149" i="9"/>
  <c r="U517" i="4"/>
  <c r="I516" i="4"/>
  <c r="AS149" i="9"/>
  <c r="M516" i="4"/>
  <c r="AW149" i="9"/>
  <c r="Q516" i="4"/>
  <c r="AO152" i="9"/>
  <c r="BA152" i="9" s="1"/>
  <c r="BB152" i="9" s="1"/>
  <c r="U527" i="4"/>
  <c r="V527" i="4" s="1"/>
  <c r="AO160" i="9"/>
  <c r="BA160" i="9" s="1"/>
  <c r="BB160" i="9" s="1"/>
  <c r="U555" i="4"/>
  <c r="V555" i="4" s="1"/>
  <c r="V570" i="4"/>
  <c r="H24" i="5"/>
  <c r="V25" i="5"/>
  <c r="V34" i="5"/>
  <c r="V44" i="5"/>
  <c r="V48" i="5"/>
  <c r="V116" i="5"/>
  <c r="F61" i="3"/>
  <c r="L12" i="4"/>
  <c r="P12" i="4"/>
  <c r="P11" i="4" s="1"/>
  <c r="T12" i="4"/>
  <c r="L24" i="4"/>
  <c r="P24" i="4"/>
  <c r="T24" i="4"/>
  <c r="L36" i="4"/>
  <c r="P36" i="4"/>
  <c r="T36" i="4"/>
  <c r="I51" i="4"/>
  <c r="M51" i="4"/>
  <c r="Q51" i="4"/>
  <c r="I63" i="4"/>
  <c r="I67" i="4"/>
  <c r="U67" i="4" s="1"/>
  <c r="M67" i="4"/>
  <c r="Q67" i="4"/>
  <c r="L76" i="4"/>
  <c r="P76" i="4"/>
  <c r="T76" i="4"/>
  <c r="I83" i="4"/>
  <c r="J86" i="4"/>
  <c r="J85" i="4" s="1"/>
  <c r="N86" i="4"/>
  <c r="N85" i="4" s="1"/>
  <c r="R86" i="4"/>
  <c r="R85" i="4" s="1"/>
  <c r="I87" i="4"/>
  <c r="L104" i="4"/>
  <c r="P104" i="4"/>
  <c r="T104" i="4"/>
  <c r="I121" i="4"/>
  <c r="M121" i="4"/>
  <c r="M120" i="4" s="1"/>
  <c r="Q121" i="4"/>
  <c r="Q120" i="4" s="1"/>
  <c r="K139" i="4"/>
  <c r="K138" i="4" s="1"/>
  <c r="K137" i="4" s="1"/>
  <c r="K136" i="4" s="1"/>
  <c r="O139" i="4"/>
  <c r="O138" i="4" s="1"/>
  <c r="O137" i="4" s="1"/>
  <c r="O136" i="4" s="1"/>
  <c r="S139" i="4"/>
  <c r="S138" i="4" s="1"/>
  <c r="S137" i="4" s="1"/>
  <c r="S136" i="4" s="1"/>
  <c r="I145" i="4"/>
  <c r="K155" i="4"/>
  <c r="K154" i="4" s="1"/>
  <c r="O155" i="4"/>
  <c r="O154" i="4" s="1"/>
  <c r="S155" i="4"/>
  <c r="U190" i="4"/>
  <c r="V190" i="4" s="1"/>
  <c r="M192" i="4"/>
  <c r="J193" i="4"/>
  <c r="N193" i="4"/>
  <c r="R193" i="4"/>
  <c r="N198" i="4"/>
  <c r="S198" i="4"/>
  <c r="AS56" i="9"/>
  <c r="M198" i="4"/>
  <c r="V200" i="4"/>
  <c r="V213" i="4"/>
  <c r="U214" i="4"/>
  <c r="V214" i="4" s="1"/>
  <c r="I220" i="4"/>
  <c r="Q220" i="4"/>
  <c r="U221" i="4"/>
  <c r="O226" i="4"/>
  <c r="I227" i="4"/>
  <c r="M227" i="4"/>
  <c r="Q227" i="4"/>
  <c r="U228" i="4"/>
  <c r="V228" i="4" s="1"/>
  <c r="V234" i="4"/>
  <c r="U235" i="4"/>
  <c r="V235" i="4" s="1"/>
  <c r="U239" i="4"/>
  <c r="V239" i="4" s="1"/>
  <c r="K241" i="4"/>
  <c r="O241" i="4"/>
  <c r="S241" i="4"/>
  <c r="K244" i="4"/>
  <c r="AQ63" i="9" s="1"/>
  <c r="O244" i="4"/>
  <c r="AU63" i="9" s="1"/>
  <c r="S244" i="4"/>
  <c r="AY63" i="9" s="1"/>
  <c r="V246" i="4"/>
  <c r="U247" i="4"/>
  <c r="V247" i="4" s="1"/>
  <c r="V254" i="4"/>
  <c r="U255" i="4"/>
  <c r="V255" i="4" s="1"/>
  <c r="M260" i="4"/>
  <c r="M259" i="4" s="1"/>
  <c r="M258" i="4" s="1"/>
  <c r="M257" i="4" s="1"/>
  <c r="H260" i="4"/>
  <c r="AQ64" i="9"/>
  <c r="K260" i="4"/>
  <c r="AU64" i="9"/>
  <c r="O260" i="4"/>
  <c r="AY64" i="9"/>
  <c r="S260" i="4"/>
  <c r="U266" i="4"/>
  <c r="V266" i="4" s="1"/>
  <c r="U268" i="4"/>
  <c r="AV68" i="9"/>
  <c r="P272" i="4"/>
  <c r="U274" i="4"/>
  <c r="V274" i="4" s="1"/>
  <c r="V281" i="4"/>
  <c r="U283" i="4"/>
  <c r="V283" i="4" s="1"/>
  <c r="U285" i="4"/>
  <c r="V285" i="4" s="1"/>
  <c r="AT73" i="9"/>
  <c r="N286" i="4"/>
  <c r="V287" i="4"/>
  <c r="AO73" i="9"/>
  <c r="U287" i="4"/>
  <c r="AS73" i="9"/>
  <c r="M286" i="4"/>
  <c r="AW73" i="9"/>
  <c r="Q286" i="4"/>
  <c r="U288" i="4"/>
  <c r="V288" i="4" s="1"/>
  <c r="K292" i="4"/>
  <c r="O292" i="4"/>
  <c r="S292" i="4"/>
  <c r="AY75" i="9" s="1"/>
  <c r="U294" i="4"/>
  <c r="V294" i="4" s="1"/>
  <c r="AO76" i="9"/>
  <c r="BA76" i="9" s="1"/>
  <c r="BB76" i="9" s="1"/>
  <c r="U295" i="4"/>
  <c r="V295" i="4" s="1"/>
  <c r="U296" i="4"/>
  <c r="V296" i="4" s="1"/>
  <c r="Q300" i="4"/>
  <c r="AR77" i="9"/>
  <c r="L300" i="4"/>
  <c r="V302" i="4"/>
  <c r="U303" i="4"/>
  <c r="V303" i="4" s="1"/>
  <c r="AO77" i="9"/>
  <c r="U301" i="4"/>
  <c r="V301" i="4" s="1"/>
  <c r="U304" i="4"/>
  <c r="V304" i="4" s="1"/>
  <c r="J305" i="4"/>
  <c r="AP78" i="9" s="1"/>
  <c r="N305" i="4"/>
  <c r="AT78" i="9" s="1"/>
  <c r="R305" i="4"/>
  <c r="AX78" i="9" s="1"/>
  <c r="BA81" i="9"/>
  <c r="BB81" i="9" s="1"/>
  <c r="H312" i="4"/>
  <c r="V312" i="4" s="1"/>
  <c r="V313" i="4"/>
  <c r="V317" i="4"/>
  <c r="I324" i="4"/>
  <c r="AQ85" i="9"/>
  <c r="K324" i="4"/>
  <c r="AU85" i="9"/>
  <c r="O324" i="4"/>
  <c r="AY85" i="9"/>
  <c r="S324" i="4"/>
  <c r="BA86" i="9"/>
  <c r="BB86" i="9" s="1"/>
  <c r="H328" i="4"/>
  <c r="V328" i="4" s="1"/>
  <c r="V329" i="4"/>
  <c r="J335" i="4"/>
  <c r="AS89" i="9"/>
  <c r="M335" i="4"/>
  <c r="H339" i="4"/>
  <c r="L339" i="4"/>
  <c r="AR90" i="9" s="1"/>
  <c r="P339" i="4"/>
  <c r="AV90" i="9" s="1"/>
  <c r="T339" i="4"/>
  <c r="AZ90" i="9" s="1"/>
  <c r="U341" i="4"/>
  <c r="V341" i="4" s="1"/>
  <c r="U344" i="4"/>
  <c r="AR94" i="9"/>
  <c r="L348" i="4"/>
  <c r="AZ94" i="9"/>
  <c r="T348" i="4"/>
  <c r="J349" i="4"/>
  <c r="N349" i="4"/>
  <c r="R349" i="4"/>
  <c r="AO96" i="9"/>
  <c r="BA96" i="9" s="1"/>
  <c r="BB96" i="9" s="1"/>
  <c r="U355" i="4"/>
  <c r="V355" i="4" s="1"/>
  <c r="U356" i="4"/>
  <c r="V356" i="4" s="1"/>
  <c r="AS99" i="9"/>
  <c r="M361" i="4"/>
  <c r="AW99" i="9"/>
  <c r="Q361" i="4"/>
  <c r="J365" i="4"/>
  <c r="AP100" i="9" s="1"/>
  <c r="N365" i="4"/>
  <c r="AT100" i="9" s="1"/>
  <c r="R365" i="4"/>
  <c r="AX100" i="9" s="1"/>
  <c r="BA103" i="9"/>
  <c r="BB103" i="9" s="1"/>
  <c r="H372" i="4"/>
  <c r="V372" i="4" s="1"/>
  <c r="N375" i="4"/>
  <c r="N374" i="4" s="1"/>
  <c r="U380" i="4"/>
  <c r="V380" i="4" s="1"/>
  <c r="AV108" i="9"/>
  <c r="P388" i="4"/>
  <c r="H396" i="4"/>
  <c r="V396" i="4" s="1"/>
  <c r="U401" i="4"/>
  <c r="V401" i="4" s="1"/>
  <c r="AO115" i="9"/>
  <c r="BA115" i="9" s="1"/>
  <c r="BB115" i="9" s="1"/>
  <c r="U407" i="4"/>
  <c r="V407" i="4" s="1"/>
  <c r="U408" i="4"/>
  <c r="V408" i="4" s="1"/>
  <c r="K410" i="4"/>
  <c r="AO116" i="9"/>
  <c r="U411" i="4"/>
  <c r="V411" i="4" s="1"/>
  <c r="AS116" i="9"/>
  <c r="M410" i="4"/>
  <c r="AW116" i="9"/>
  <c r="Q410" i="4"/>
  <c r="U412" i="4"/>
  <c r="V412" i="4" s="1"/>
  <c r="U417" i="4"/>
  <c r="V417" i="4" s="1"/>
  <c r="U420" i="4"/>
  <c r="K422" i="4"/>
  <c r="V423" i="4"/>
  <c r="AO120" i="9"/>
  <c r="U423" i="4"/>
  <c r="AS120" i="9"/>
  <c r="M422" i="4"/>
  <c r="AW120" i="9"/>
  <c r="Q422" i="4"/>
  <c r="U424" i="4"/>
  <c r="V424" i="4" s="1"/>
  <c r="U432" i="4"/>
  <c r="AO124" i="9"/>
  <c r="U435" i="4"/>
  <c r="V435" i="4" s="1"/>
  <c r="AS124" i="9"/>
  <c r="M434" i="4"/>
  <c r="AW124" i="9"/>
  <c r="Q434" i="4"/>
  <c r="U436" i="4"/>
  <c r="V436" i="4" s="1"/>
  <c r="AR127" i="9"/>
  <c r="L444" i="4"/>
  <c r="AO127" i="9"/>
  <c r="U445" i="4"/>
  <c r="V445" i="4" s="1"/>
  <c r="U448" i="4"/>
  <c r="V448" i="4" s="1"/>
  <c r="AS129" i="9"/>
  <c r="M451" i="4"/>
  <c r="H452" i="4"/>
  <c r="AR129" i="9"/>
  <c r="L451" i="4"/>
  <c r="AV129" i="9"/>
  <c r="P451" i="4"/>
  <c r="AZ129" i="9"/>
  <c r="T451" i="4"/>
  <c r="U461" i="4"/>
  <c r="V461" i="4" s="1"/>
  <c r="U464" i="4"/>
  <c r="AO134" i="9"/>
  <c r="U467" i="4"/>
  <c r="I466" i="4"/>
  <c r="AS134" i="9"/>
  <c r="M466" i="4"/>
  <c r="AW134" i="9"/>
  <c r="Q466" i="4"/>
  <c r="U468" i="4"/>
  <c r="V468" i="4" s="1"/>
  <c r="AO136" i="9"/>
  <c r="BA136" i="9" s="1"/>
  <c r="BB136" i="9" s="1"/>
  <c r="U475" i="4"/>
  <c r="V475" i="4" s="1"/>
  <c r="H484" i="4"/>
  <c r="AQ139" i="9"/>
  <c r="K484" i="4"/>
  <c r="AU139" i="9"/>
  <c r="O484" i="4"/>
  <c r="AY139" i="9"/>
  <c r="S484" i="4"/>
  <c r="AO139" i="9"/>
  <c r="U485" i="4"/>
  <c r="I484" i="4"/>
  <c r="AS139" i="9"/>
  <c r="M484" i="4"/>
  <c r="AW139" i="9"/>
  <c r="Q484" i="4"/>
  <c r="Q483" i="4" s="1"/>
  <c r="Q482" i="4" s="1"/>
  <c r="Q481" i="4" s="1"/>
  <c r="AO142" i="9"/>
  <c r="BA142" i="9" s="1"/>
  <c r="BB142" i="9" s="1"/>
  <c r="U495" i="4"/>
  <c r="V495" i="4" s="1"/>
  <c r="AS143" i="9"/>
  <c r="M497" i="4"/>
  <c r="AW143" i="9"/>
  <c r="Q497" i="4"/>
  <c r="AR143" i="9"/>
  <c r="L497" i="4"/>
  <c r="AV143" i="9"/>
  <c r="P497" i="4"/>
  <c r="AZ143" i="9"/>
  <c r="T497" i="4"/>
  <c r="V518" i="4"/>
  <c r="V521" i="4"/>
  <c r="AQ159" i="9"/>
  <c r="K551" i="4"/>
  <c r="AU159" i="9"/>
  <c r="O551" i="4"/>
  <c r="AY159" i="9"/>
  <c r="S551" i="4"/>
  <c r="AO163" i="9"/>
  <c r="BA163" i="9" s="1"/>
  <c r="BB163" i="9" s="1"/>
  <c r="U563" i="4"/>
  <c r="V563" i="4" s="1"/>
  <c r="AS166" i="9"/>
  <c r="M573" i="4"/>
  <c r="M572" i="4" s="1"/>
  <c r="M571" i="4" s="1"/>
  <c r="AW166" i="9"/>
  <c r="Q573" i="4"/>
  <c r="Q572" i="4" s="1"/>
  <c r="Q571" i="4" s="1"/>
  <c r="H36" i="5"/>
  <c r="V37" i="5"/>
  <c r="H76" i="5"/>
  <c r="V77" i="5"/>
  <c r="I137" i="5"/>
  <c r="I259" i="5"/>
  <c r="H324" i="5"/>
  <c r="V325" i="5"/>
  <c r="BA4" i="9"/>
  <c r="BB4" i="9" s="1"/>
  <c r="U20" i="4"/>
  <c r="V20" i="4" s="1"/>
  <c r="BA8" i="9"/>
  <c r="BB8" i="9" s="1"/>
  <c r="U32" i="4"/>
  <c r="V32" i="4" s="1"/>
  <c r="BA12" i="9"/>
  <c r="BB12" i="9" s="1"/>
  <c r="U44" i="4"/>
  <c r="V44" i="4" s="1"/>
  <c r="BA14" i="9"/>
  <c r="BB14" i="9" s="1"/>
  <c r="U48" i="4"/>
  <c r="V48" i="4" s="1"/>
  <c r="BA15" i="9"/>
  <c r="BB15" i="9" s="1"/>
  <c r="U52" i="4"/>
  <c r="V52" i="4" s="1"/>
  <c r="BA19" i="9"/>
  <c r="BB19" i="9" s="1"/>
  <c r="U68" i="4"/>
  <c r="V68" i="4" s="1"/>
  <c r="BA26" i="9"/>
  <c r="BB26" i="9" s="1"/>
  <c r="U96" i="4"/>
  <c r="V96" i="4" s="1"/>
  <c r="BA27" i="9"/>
  <c r="BB27" i="9" s="1"/>
  <c r="U98" i="4"/>
  <c r="V98" i="4" s="1"/>
  <c r="BA28" i="9"/>
  <c r="BB28" i="9" s="1"/>
  <c r="U100" i="4"/>
  <c r="V100" i="4" s="1"/>
  <c r="BA31" i="9"/>
  <c r="BB31" i="9" s="1"/>
  <c r="U108" i="4"/>
  <c r="V108" i="4" s="1"/>
  <c r="BA33" i="9"/>
  <c r="BB33" i="9" s="1"/>
  <c r="U114" i="4"/>
  <c r="V114" i="4" s="1"/>
  <c r="BA34" i="9"/>
  <c r="BB34" i="9" s="1"/>
  <c r="U116" i="4"/>
  <c r="V116" i="4" s="1"/>
  <c r="BA35" i="9"/>
  <c r="BB35" i="9" s="1"/>
  <c r="U118" i="4"/>
  <c r="V118" i="4" s="1"/>
  <c r="BA36" i="9"/>
  <c r="BB36" i="9" s="1"/>
  <c r="U122" i="4"/>
  <c r="V122" i="4" s="1"/>
  <c r="BA38" i="9"/>
  <c r="BB38" i="9" s="1"/>
  <c r="U130" i="4"/>
  <c r="V130" i="4" s="1"/>
  <c r="BA44" i="9"/>
  <c r="BB44" i="9" s="1"/>
  <c r="U150" i="4"/>
  <c r="V150" i="4" s="1"/>
  <c r="BA53" i="9"/>
  <c r="BB53" i="9" s="1"/>
  <c r="U186" i="4"/>
  <c r="V186" i="4" s="1"/>
  <c r="AY55" i="9"/>
  <c r="S192" i="4"/>
  <c r="AO56" i="9"/>
  <c r="I198" i="4"/>
  <c r="BA57" i="9"/>
  <c r="BB57" i="9" s="1"/>
  <c r="V210" i="4"/>
  <c r="V218" i="4"/>
  <c r="H220" i="4"/>
  <c r="V221" i="4"/>
  <c r="AV58" i="9"/>
  <c r="P220" i="4"/>
  <c r="AQ58" i="9"/>
  <c r="K220" i="4"/>
  <c r="AU58" i="9"/>
  <c r="O220" i="4"/>
  <c r="AY58" i="9"/>
  <c r="S220" i="4"/>
  <c r="V233" i="4"/>
  <c r="M240" i="4"/>
  <c r="V242" i="4"/>
  <c r="U243" i="4"/>
  <c r="V243" i="4" s="1"/>
  <c r="H244" i="4"/>
  <c r="H240" i="4" s="1"/>
  <c r="V245" i="4"/>
  <c r="V253" i="4"/>
  <c r="Q259" i="4"/>
  <c r="Q258" i="4" s="1"/>
  <c r="Q257" i="4" s="1"/>
  <c r="AR64" i="9"/>
  <c r="L260" i="4"/>
  <c r="L259" i="4" s="1"/>
  <c r="L258" i="4" s="1"/>
  <c r="L257" i="4" s="1"/>
  <c r="V262" i="4"/>
  <c r="U263" i="4"/>
  <c r="V263" i="4" s="1"/>
  <c r="AO64" i="9"/>
  <c r="U261" i="4"/>
  <c r="V261" i="4" s="1"/>
  <c r="U264" i="4"/>
  <c r="V264" i="4" s="1"/>
  <c r="AZ68" i="9"/>
  <c r="T272" i="4"/>
  <c r="AP68" i="9"/>
  <c r="J272" i="4"/>
  <c r="AT68" i="9"/>
  <c r="N272" i="4"/>
  <c r="AX68" i="9"/>
  <c r="R272" i="4"/>
  <c r="U284" i="4"/>
  <c r="H292" i="4"/>
  <c r="H286" i="4" s="1"/>
  <c r="V293" i="4"/>
  <c r="AV77" i="9"/>
  <c r="P300" i="4"/>
  <c r="H308" i="4"/>
  <c r="V308" i="4" s="1"/>
  <c r="V309" i="4"/>
  <c r="U311" i="4"/>
  <c r="V311" i="4" s="1"/>
  <c r="AR82" i="9"/>
  <c r="L314" i="4"/>
  <c r="AV82" i="9"/>
  <c r="P314" i="4"/>
  <c r="AZ82" i="9"/>
  <c r="T314" i="4"/>
  <c r="BA83" i="9"/>
  <c r="BB83" i="9" s="1"/>
  <c r="H320" i="4"/>
  <c r="V320" i="4" s="1"/>
  <c r="V321" i="4"/>
  <c r="U323" i="4"/>
  <c r="V323" i="4" s="1"/>
  <c r="M324" i="4"/>
  <c r="H324" i="4"/>
  <c r="AV85" i="9"/>
  <c r="BA85" i="9" s="1"/>
  <c r="BB85" i="9" s="1"/>
  <c r="P324" i="4"/>
  <c r="V326" i="4"/>
  <c r="V334" i="4"/>
  <c r="N335" i="4"/>
  <c r="K336" i="4"/>
  <c r="O336" i="4"/>
  <c r="S336" i="4"/>
  <c r="U338" i="4"/>
  <c r="V338" i="4" s="1"/>
  <c r="AO90" i="9"/>
  <c r="U339" i="4"/>
  <c r="U340" i="4"/>
  <c r="V340" i="4" s="1"/>
  <c r="I348" i="4"/>
  <c r="AQ94" i="9"/>
  <c r="K348" i="4"/>
  <c r="AU94" i="9"/>
  <c r="O348" i="4"/>
  <c r="AY94" i="9"/>
  <c r="S348" i="4"/>
  <c r="BA95" i="9"/>
  <c r="BB95" i="9" s="1"/>
  <c r="H352" i="4"/>
  <c r="V352" i="4" s="1"/>
  <c r="V353" i="4"/>
  <c r="AU99" i="9"/>
  <c r="O361" i="4"/>
  <c r="AP99" i="9"/>
  <c r="J361" i="4"/>
  <c r="AT99" i="9"/>
  <c r="N361" i="4"/>
  <c r="AX99" i="9"/>
  <c r="BA101" i="9"/>
  <c r="BB101" i="9" s="1"/>
  <c r="H368" i="4"/>
  <c r="V369" i="4"/>
  <c r="U371" i="4"/>
  <c r="V371" i="4" s="1"/>
  <c r="U373" i="4"/>
  <c r="V373" i="4" s="1"/>
  <c r="R375" i="4"/>
  <c r="R374" i="4" s="1"/>
  <c r="K376" i="4"/>
  <c r="O376" i="4"/>
  <c r="S376" i="4"/>
  <c r="U378" i="4"/>
  <c r="V378" i="4" s="1"/>
  <c r="U386" i="4"/>
  <c r="V386" i="4" s="1"/>
  <c r="AZ108" i="9"/>
  <c r="T388" i="4"/>
  <c r="J389" i="4"/>
  <c r="N389" i="4"/>
  <c r="R389" i="4"/>
  <c r="V393" i="4"/>
  <c r="U395" i="4"/>
  <c r="V395" i="4" s="1"/>
  <c r="U397" i="4"/>
  <c r="V397" i="4" s="1"/>
  <c r="U400" i="4"/>
  <c r="AR114" i="9"/>
  <c r="L404" i="4"/>
  <c r="AZ114" i="9"/>
  <c r="T404" i="4"/>
  <c r="AP114" i="9"/>
  <c r="J404" i="4"/>
  <c r="AT114" i="9"/>
  <c r="BA114" i="9" s="1"/>
  <c r="BB114" i="9" s="1"/>
  <c r="N404" i="4"/>
  <c r="AX114" i="9"/>
  <c r="R404" i="4"/>
  <c r="O410" i="4"/>
  <c r="AP116" i="9"/>
  <c r="J410" i="4"/>
  <c r="U414" i="4"/>
  <c r="V414" i="4" s="1"/>
  <c r="U416" i="4"/>
  <c r="O422" i="4"/>
  <c r="AP120" i="9"/>
  <c r="J422" i="4"/>
  <c r="U426" i="4"/>
  <c r="V426" i="4" s="1"/>
  <c r="U428" i="4"/>
  <c r="O434" i="4"/>
  <c r="AP124" i="9"/>
  <c r="J434" i="4"/>
  <c r="U438" i="4"/>
  <c r="V438" i="4" s="1"/>
  <c r="U440" i="4"/>
  <c r="AV127" i="9"/>
  <c r="P444" i="4"/>
  <c r="J451" i="4"/>
  <c r="AW129" i="9"/>
  <c r="Q451" i="4"/>
  <c r="U453" i="4"/>
  <c r="V453" i="4" s="1"/>
  <c r="U457" i="4"/>
  <c r="V457" i="4" s="1"/>
  <c r="U460" i="4"/>
  <c r="O466" i="4"/>
  <c r="AP134" i="9"/>
  <c r="J466" i="4"/>
  <c r="V478" i="4"/>
  <c r="AO138" i="9"/>
  <c r="BA138" i="9" s="1"/>
  <c r="BB138" i="9" s="1"/>
  <c r="U479" i="4"/>
  <c r="V479" i="4" s="1"/>
  <c r="V486" i="4"/>
  <c r="V489" i="4"/>
  <c r="AP143" i="9"/>
  <c r="J497" i="4"/>
  <c r="AT143" i="9"/>
  <c r="N497" i="4"/>
  <c r="AX143" i="9"/>
  <c r="R497" i="4"/>
  <c r="V523" i="4"/>
  <c r="AS153" i="9"/>
  <c r="M533" i="4"/>
  <c r="AW153" i="9"/>
  <c r="Q533" i="4"/>
  <c r="V537" i="4"/>
  <c r="AR153" i="9"/>
  <c r="L533" i="4"/>
  <c r="AV153" i="9"/>
  <c r="P533" i="4"/>
  <c r="P532" i="4" s="1"/>
  <c r="P531" i="4" s="1"/>
  <c r="P530" i="4" s="1"/>
  <c r="P529" i="4" s="1"/>
  <c r="AZ153" i="9"/>
  <c r="T533" i="4"/>
  <c r="V542" i="4"/>
  <c r="V550" i="4"/>
  <c r="H551" i="4"/>
  <c r="AR159" i="9"/>
  <c r="L551" i="4"/>
  <c r="AV159" i="9"/>
  <c r="P551" i="4"/>
  <c r="AZ159" i="9"/>
  <c r="T551" i="4"/>
  <c r="AP161" i="9"/>
  <c r="J551" i="4"/>
  <c r="AT161" i="9"/>
  <c r="N551" i="4"/>
  <c r="AX161" i="9"/>
  <c r="R551" i="4"/>
  <c r="H566" i="4"/>
  <c r="V567" i="4"/>
  <c r="AR164" i="9"/>
  <c r="L566" i="4"/>
  <c r="AV164" i="9"/>
  <c r="P566" i="4"/>
  <c r="AZ164" i="9"/>
  <c r="T566" i="4"/>
  <c r="AP166" i="9"/>
  <c r="J573" i="4"/>
  <c r="J572" i="4" s="1"/>
  <c r="J571" i="4" s="1"/>
  <c r="AT166" i="9"/>
  <c r="N573" i="4"/>
  <c r="N572" i="4" s="1"/>
  <c r="N571" i="4" s="1"/>
  <c r="AX166" i="9"/>
  <c r="R573" i="4"/>
  <c r="R572" i="4" s="1"/>
  <c r="R571" i="4" s="1"/>
  <c r="H573" i="4"/>
  <c r="AR168" i="9"/>
  <c r="L573" i="4"/>
  <c r="L572" i="4" s="1"/>
  <c r="L571" i="4" s="1"/>
  <c r="AV168" i="9"/>
  <c r="P573" i="4"/>
  <c r="P572" i="4" s="1"/>
  <c r="P571" i="4" s="1"/>
  <c r="AZ168" i="9"/>
  <c r="T573" i="4"/>
  <c r="T572" i="4" s="1"/>
  <c r="T571" i="4" s="1"/>
  <c r="U67" i="5"/>
  <c r="M50" i="5"/>
  <c r="Q50" i="5"/>
  <c r="K85" i="5"/>
  <c r="S85" i="5"/>
  <c r="S10" i="5" s="1"/>
  <c r="S9" i="5" s="1"/>
  <c r="S8" i="5" s="1"/>
  <c r="S7" i="5" s="1"/>
  <c r="V118" i="5"/>
  <c r="V277" i="5"/>
  <c r="U314" i="5"/>
  <c r="U476" i="4"/>
  <c r="V476" i="4" s="1"/>
  <c r="U480" i="4"/>
  <c r="V480" i="4" s="1"/>
  <c r="U488" i="4"/>
  <c r="V488" i="4" s="1"/>
  <c r="U492" i="4"/>
  <c r="V492" i="4" s="1"/>
  <c r="U496" i="4"/>
  <c r="V496" i="4" s="1"/>
  <c r="BA145" i="9"/>
  <c r="BB145" i="9" s="1"/>
  <c r="U508" i="4"/>
  <c r="V508" i="4" s="1"/>
  <c r="BA147" i="9"/>
  <c r="BB147" i="9" s="1"/>
  <c r="U512" i="4"/>
  <c r="V512" i="4" s="1"/>
  <c r="U520" i="4"/>
  <c r="V520" i="4" s="1"/>
  <c r="U524" i="4"/>
  <c r="V524" i="4" s="1"/>
  <c r="U528" i="4"/>
  <c r="V528" i="4" s="1"/>
  <c r="BA156" i="9"/>
  <c r="BB156" i="9" s="1"/>
  <c r="U544" i="4"/>
  <c r="V544" i="4" s="1"/>
  <c r="BA158" i="9"/>
  <c r="BB158" i="9" s="1"/>
  <c r="U548" i="4"/>
  <c r="V548" i="4" s="1"/>
  <c r="U552" i="4"/>
  <c r="V552" i="4" s="1"/>
  <c r="U556" i="4"/>
  <c r="V556" i="4" s="1"/>
  <c r="U564" i="4"/>
  <c r="V564" i="4" s="1"/>
  <c r="U568" i="4"/>
  <c r="V568" i="4" s="1"/>
  <c r="U580" i="4"/>
  <c r="V580" i="4" s="1"/>
  <c r="U74" i="5"/>
  <c r="V74" i="5" s="1"/>
  <c r="U86" i="5"/>
  <c r="V128" i="5"/>
  <c r="V140" i="5"/>
  <c r="V156" i="5"/>
  <c r="V165" i="5"/>
  <c r="H164" i="5"/>
  <c r="V164" i="5" s="1"/>
  <c r="V199" i="5"/>
  <c r="H208" i="5"/>
  <c r="H198" i="5" s="1"/>
  <c r="V209" i="5"/>
  <c r="V214" i="5"/>
  <c r="V249" i="5"/>
  <c r="K259" i="5"/>
  <c r="K258" i="5" s="1"/>
  <c r="K257" i="5" s="1"/>
  <c r="S259" i="5"/>
  <c r="S258" i="5" s="1"/>
  <c r="S257" i="5" s="1"/>
  <c r="V284" i="5"/>
  <c r="V312" i="5"/>
  <c r="U336" i="5"/>
  <c r="V344" i="5"/>
  <c r="U362" i="5"/>
  <c r="V370" i="5"/>
  <c r="V381" i="5"/>
  <c r="U389" i="5"/>
  <c r="V405" i="5"/>
  <c r="V440" i="5"/>
  <c r="U442" i="5"/>
  <c r="V475" i="5"/>
  <c r="V491" i="5"/>
  <c r="V523" i="5"/>
  <c r="V552" i="5"/>
  <c r="V117" i="6"/>
  <c r="H116" i="6"/>
  <c r="V116" i="6" s="1"/>
  <c r="H168" i="6"/>
  <c r="V168" i="6" s="1"/>
  <c r="V169" i="6"/>
  <c r="U192" i="6"/>
  <c r="U193" i="6"/>
  <c r="BA65" i="9"/>
  <c r="BB65" i="9" s="1"/>
  <c r="U265" i="4"/>
  <c r="V265" i="4" s="1"/>
  <c r="BA69" i="9"/>
  <c r="BB69" i="9" s="1"/>
  <c r="U277" i="4"/>
  <c r="V277" i="4" s="1"/>
  <c r="BA78" i="9"/>
  <c r="BB78" i="9" s="1"/>
  <c r="U305" i="4"/>
  <c r="V305" i="4" s="1"/>
  <c r="U325" i="4"/>
  <c r="V325" i="4" s="1"/>
  <c r="BA88" i="9"/>
  <c r="BB88" i="9" s="1"/>
  <c r="U333" i="4"/>
  <c r="V333" i="4" s="1"/>
  <c r="U349" i="4"/>
  <c r="V349" i="4" s="1"/>
  <c r="BA97" i="9"/>
  <c r="BB97" i="9" s="1"/>
  <c r="U357" i="4"/>
  <c r="V357" i="4" s="1"/>
  <c r="BA100" i="9"/>
  <c r="BB100" i="9" s="1"/>
  <c r="U365" i="4"/>
  <c r="V365" i="4" s="1"/>
  <c r="BA105" i="9"/>
  <c r="BB105" i="9" s="1"/>
  <c r="U381" i="4"/>
  <c r="V381" i="4" s="1"/>
  <c r="BA107" i="9"/>
  <c r="BB107" i="9" s="1"/>
  <c r="U385" i="4"/>
  <c r="V385" i="4" s="1"/>
  <c r="U405" i="4"/>
  <c r="V405" i="4" s="1"/>
  <c r="BA128" i="9"/>
  <c r="BB128" i="9" s="1"/>
  <c r="U449" i="4"/>
  <c r="V449" i="4" s="1"/>
  <c r="BA135" i="9"/>
  <c r="BB135" i="9" s="1"/>
  <c r="U473" i="4"/>
  <c r="V473" i="4" s="1"/>
  <c r="BA137" i="9"/>
  <c r="BB137" i="9" s="1"/>
  <c r="U477" i="4"/>
  <c r="V477" i="4" s="1"/>
  <c r="BA141" i="9"/>
  <c r="BB141" i="9" s="1"/>
  <c r="U493" i="4"/>
  <c r="V493" i="4" s="1"/>
  <c r="H498" i="4"/>
  <c r="BA144" i="9"/>
  <c r="BB144" i="9" s="1"/>
  <c r="U505" i="4"/>
  <c r="V505" i="4" s="1"/>
  <c r="BA151" i="9"/>
  <c r="BB151" i="9" s="1"/>
  <c r="U525" i="4"/>
  <c r="V525" i="4" s="1"/>
  <c r="H534" i="4"/>
  <c r="BA155" i="9"/>
  <c r="BB155" i="9" s="1"/>
  <c r="U541" i="4"/>
  <c r="V541" i="4" s="1"/>
  <c r="BA162" i="9"/>
  <c r="BB162" i="9" s="1"/>
  <c r="U561" i="4"/>
  <c r="V561" i="4" s="1"/>
  <c r="BA165" i="9"/>
  <c r="BB165" i="9" s="1"/>
  <c r="U569" i="4"/>
  <c r="V569" i="4" s="1"/>
  <c r="BA167" i="9"/>
  <c r="BB167" i="9" s="1"/>
  <c r="U577" i="4"/>
  <c r="V577" i="4" s="1"/>
  <c r="H52" i="5"/>
  <c r="H68" i="5"/>
  <c r="H98" i="5"/>
  <c r="V98" i="5" s="1"/>
  <c r="U105" i="5"/>
  <c r="V132" i="5"/>
  <c r="J168" i="5"/>
  <c r="U168" i="5" s="1"/>
  <c r="V172" i="5"/>
  <c r="V180" i="5"/>
  <c r="K220" i="5"/>
  <c r="O220" i="5"/>
  <c r="O197" i="5" s="1"/>
  <c r="S220" i="5"/>
  <c r="M226" i="5"/>
  <c r="M197" i="5" s="1"/>
  <c r="M153" i="5" s="1"/>
  <c r="M152" i="5" s="1"/>
  <c r="Q226" i="5"/>
  <c r="Q197" i="5" s="1"/>
  <c r="Q153" i="5" s="1"/>
  <c r="Q152" i="5" s="1"/>
  <c r="T227" i="5"/>
  <c r="T226" i="5" s="1"/>
  <c r="U230" i="5"/>
  <c r="V230" i="5" s="1"/>
  <c r="U241" i="5"/>
  <c r="V241" i="5" s="1"/>
  <c r="V247" i="5"/>
  <c r="M259" i="5"/>
  <c r="M258" i="5" s="1"/>
  <c r="M257" i="5" s="1"/>
  <c r="U261" i="5"/>
  <c r="V261" i="5"/>
  <c r="V268" i="5"/>
  <c r="U270" i="5"/>
  <c r="V270" i="5" s="1"/>
  <c r="H273" i="5"/>
  <c r="L272" i="5"/>
  <c r="L259" i="5" s="1"/>
  <c r="L258" i="5" s="1"/>
  <c r="L257" i="5" s="1"/>
  <c r="P272" i="5"/>
  <c r="P259" i="5" s="1"/>
  <c r="P258" i="5" s="1"/>
  <c r="P257" i="5" s="1"/>
  <c r="T272" i="5"/>
  <c r="T259" i="5" s="1"/>
  <c r="T258" i="5" s="1"/>
  <c r="T257" i="5" s="1"/>
  <c r="U277" i="5"/>
  <c r="V282" i="5"/>
  <c r="H287" i="5"/>
  <c r="H301" i="5"/>
  <c r="L300" i="5"/>
  <c r="P300" i="5"/>
  <c r="U300" i="5" s="1"/>
  <c r="T300" i="5"/>
  <c r="U305" i="5"/>
  <c r="V305" i="5" s="1"/>
  <c r="V310" i="5"/>
  <c r="H315" i="5"/>
  <c r="V328" i="5"/>
  <c r="U333" i="5"/>
  <c r="V333" i="5" s="1"/>
  <c r="V342" i="5"/>
  <c r="U349" i="5"/>
  <c r="V349" i="5" s="1"/>
  <c r="U359" i="5"/>
  <c r="V359" i="5" s="1"/>
  <c r="V368" i="5"/>
  <c r="I375" i="5"/>
  <c r="M375" i="5"/>
  <c r="M374" i="5" s="1"/>
  <c r="Q375" i="5"/>
  <c r="Q374" i="5" s="1"/>
  <c r="U377" i="5"/>
  <c r="V377" i="5" s="1"/>
  <c r="T376" i="5"/>
  <c r="U396" i="5"/>
  <c r="V396" i="5" s="1"/>
  <c r="U401" i="5"/>
  <c r="V401" i="5" s="1"/>
  <c r="K400" i="5"/>
  <c r="U400" i="5" s="1"/>
  <c r="V400" i="5" s="1"/>
  <c r="U410" i="5"/>
  <c r="V410" i="5" s="1"/>
  <c r="U411" i="5"/>
  <c r="V411" i="5" s="1"/>
  <c r="U416" i="5"/>
  <c r="V416" i="5" s="1"/>
  <c r="H422" i="5"/>
  <c r="U430" i="5"/>
  <c r="V430" i="5" s="1"/>
  <c r="U445" i="5"/>
  <c r="V445" i="5" s="1"/>
  <c r="J451" i="5"/>
  <c r="N451" i="5"/>
  <c r="R451" i="5"/>
  <c r="U462" i="5"/>
  <c r="V462" i="5" s="1"/>
  <c r="K466" i="5"/>
  <c r="O466" i="5"/>
  <c r="O387" i="5" s="1"/>
  <c r="S466" i="5"/>
  <c r="S387" i="5" s="1"/>
  <c r="V473" i="5"/>
  <c r="H484" i="5"/>
  <c r="J497" i="5"/>
  <c r="J483" i="5" s="1"/>
  <c r="J482" i="5" s="1"/>
  <c r="J481" i="5" s="1"/>
  <c r="N497" i="5"/>
  <c r="N483" i="5" s="1"/>
  <c r="N482" i="5" s="1"/>
  <c r="N481" i="5" s="1"/>
  <c r="R497" i="5"/>
  <c r="R483" i="5" s="1"/>
  <c r="R482" i="5" s="1"/>
  <c r="R481" i="5" s="1"/>
  <c r="V505" i="5"/>
  <c r="U510" i="5"/>
  <c r="V510" i="5" s="1"/>
  <c r="H516" i="5"/>
  <c r="O532" i="5"/>
  <c r="O531" i="5" s="1"/>
  <c r="O530" i="5" s="1"/>
  <c r="O529" i="5" s="1"/>
  <c r="J533" i="5"/>
  <c r="J532" i="5" s="1"/>
  <c r="J531" i="5" s="1"/>
  <c r="N533" i="5"/>
  <c r="N532" i="5" s="1"/>
  <c r="N531" i="5" s="1"/>
  <c r="R533" i="5"/>
  <c r="R532" i="5" s="1"/>
  <c r="R531" i="5" s="1"/>
  <c r="U541" i="5"/>
  <c r="V541" i="5" s="1"/>
  <c r="U544" i="5"/>
  <c r="V544" i="5" s="1"/>
  <c r="V555" i="5"/>
  <c r="H577" i="5"/>
  <c r="H573" i="5" s="1"/>
  <c r="T573" i="5"/>
  <c r="T572" i="5" s="1"/>
  <c r="T571" i="5" s="1"/>
  <c r="U580" i="5"/>
  <c r="V580" i="5" s="1"/>
  <c r="U12" i="6"/>
  <c r="U13" i="6"/>
  <c r="V13" i="6" s="1"/>
  <c r="H52" i="6"/>
  <c r="L50" i="6"/>
  <c r="L10" i="6" s="1"/>
  <c r="L9" i="6" s="1"/>
  <c r="L8" i="6" s="1"/>
  <c r="L7" i="6" s="1"/>
  <c r="H74" i="6"/>
  <c r="V74" i="6" s="1"/>
  <c r="V75" i="6"/>
  <c r="V146" i="6"/>
  <c r="H145" i="6"/>
  <c r="V145" i="6" s="1"/>
  <c r="H164" i="6"/>
  <c r="V165" i="6"/>
  <c r="H184" i="6"/>
  <c r="V184" i="6" s="1"/>
  <c r="V185" i="6"/>
  <c r="H227" i="6"/>
  <c r="I238" i="4"/>
  <c r="I270" i="4"/>
  <c r="I282" i="4"/>
  <c r="I290" i="4"/>
  <c r="I310" i="4"/>
  <c r="I322" i="4"/>
  <c r="I342" i="4"/>
  <c r="I346" i="4"/>
  <c r="I362" i="4"/>
  <c r="I370" i="4"/>
  <c r="I394" i="4"/>
  <c r="I398" i="4"/>
  <c r="I402" i="4"/>
  <c r="I418" i="4"/>
  <c r="I430" i="4"/>
  <c r="I422" i="4" s="1"/>
  <c r="U422" i="4" s="1"/>
  <c r="I442" i="4"/>
  <c r="I434" i="4" s="1"/>
  <c r="U434" i="4" s="1"/>
  <c r="I458" i="4"/>
  <c r="I462" i="4"/>
  <c r="V485" i="4"/>
  <c r="I498" i="4"/>
  <c r="V509" i="4"/>
  <c r="I510" i="4"/>
  <c r="V513" i="4"/>
  <c r="I514" i="4"/>
  <c r="V517" i="4"/>
  <c r="I534" i="4"/>
  <c r="I538" i="4"/>
  <c r="V545" i="4"/>
  <c r="I546" i="4"/>
  <c r="V549" i="4"/>
  <c r="V553" i="4"/>
  <c r="I558" i="4"/>
  <c r="I551" i="4" s="1"/>
  <c r="U551" i="4" s="1"/>
  <c r="I574" i="4"/>
  <c r="V581" i="4"/>
  <c r="I12" i="5"/>
  <c r="V19" i="5"/>
  <c r="V23" i="5"/>
  <c r="I24" i="5"/>
  <c r="U24" i="5" s="1"/>
  <c r="V31" i="5"/>
  <c r="V35" i="5"/>
  <c r="I36" i="5"/>
  <c r="U36" i="5" s="1"/>
  <c r="V43" i="5"/>
  <c r="V47" i="5"/>
  <c r="V75" i="5"/>
  <c r="I76" i="5"/>
  <c r="U76" i="5" s="1"/>
  <c r="V87" i="5"/>
  <c r="V91" i="5"/>
  <c r="V102" i="5"/>
  <c r="V105" i="5"/>
  <c r="V119" i="5"/>
  <c r="I121" i="5"/>
  <c r="M121" i="5"/>
  <c r="M120" i="5" s="1"/>
  <c r="Q121" i="5"/>
  <c r="Q120" i="5" s="1"/>
  <c r="U122" i="5"/>
  <c r="H122" i="5"/>
  <c r="V124" i="5"/>
  <c r="V144" i="5"/>
  <c r="V151" i="5"/>
  <c r="V159" i="5"/>
  <c r="U188" i="5"/>
  <c r="V188" i="5" s="1"/>
  <c r="V190" i="5"/>
  <c r="V194" i="5"/>
  <c r="V200" i="5"/>
  <c r="V219" i="5"/>
  <c r="H220" i="5"/>
  <c r="U224" i="5"/>
  <c r="T223" i="5"/>
  <c r="T220" i="5" s="1"/>
  <c r="I226" i="5"/>
  <c r="I197" i="5" s="1"/>
  <c r="V242" i="5"/>
  <c r="V245" i="5"/>
  <c r="V250" i="5"/>
  <c r="U250" i="5"/>
  <c r="J260" i="5"/>
  <c r="U260" i="5" s="1"/>
  <c r="V260" i="5" s="1"/>
  <c r="N260" i="5"/>
  <c r="R260" i="5"/>
  <c r="V271" i="5"/>
  <c r="U273" i="5"/>
  <c r="V280" i="5"/>
  <c r="V285" i="5"/>
  <c r="U287" i="5"/>
  <c r="V292" i="5"/>
  <c r="U301" i="5"/>
  <c r="V308" i="5"/>
  <c r="V313" i="5"/>
  <c r="U315" i="5"/>
  <c r="V322" i="5"/>
  <c r="U331" i="5"/>
  <c r="V331" i="5" s="1"/>
  <c r="K335" i="5"/>
  <c r="O335" i="5"/>
  <c r="O299" i="5" s="1"/>
  <c r="O298" i="5" s="1"/>
  <c r="O297" i="5" s="1"/>
  <c r="S335" i="5"/>
  <c r="S299" i="5" s="1"/>
  <c r="V345" i="5"/>
  <c r="J348" i="5"/>
  <c r="N348" i="5"/>
  <c r="N299" i="5" s="1"/>
  <c r="R348" i="5"/>
  <c r="R299" i="5" s="1"/>
  <c r="V352" i="5"/>
  <c r="U357" i="5"/>
  <c r="V357" i="5" s="1"/>
  <c r="K361" i="5"/>
  <c r="U361" i="5" s="1"/>
  <c r="O361" i="5"/>
  <c r="S361" i="5"/>
  <c r="V371" i="5"/>
  <c r="V382" i="5"/>
  <c r="V383" i="5"/>
  <c r="V385" i="5"/>
  <c r="K388" i="5"/>
  <c r="U388" i="5" s="1"/>
  <c r="U394" i="5"/>
  <c r="V394" i="5" s="1"/>
  <c r="V399" i="5"/>
  <c r="V406" i="5"/>
  <c r="V409" i="5"/>
  <c r="V412" i="5"/>
  <c r="U423" i="5"/>
  <c r="V423" i="5" s="1"/>
  <c r="U428" i="5"/>
  <c r="V428" i="5" s="1"/>
  <c r="U433" i="5"/>
  <c r="V433" i="5" s="1"/>
  <c r="K432" i="5"/>
  <c r="K422" i="5" s="1"/>
  <c r="U422" i="5" s="1"/>
  <c r="H435" i="5"/>
  <c r="V441" i="5"/>
  <c r="J444" i="5"/>
  <c r="J387" i="5" s="1"/>
  <c r="N444" i="5"/>
  <c r="N387" i="5" s="1"/>
  <c r="R444" i="5"/>
  <c r="R387" i="5" s="1"/>
  <c r="V453" i="5"/>
  <c r="V457" i="5"/>
  <c r="U460" i="5"/>
  <c r="V460" i="5" s="1"/>
  <c r="V465" i="5"/>
  <c r="H466" i="5"/>
  <c r="V469" i="5"/>
  <c r="V476" i="5"/>
  <c r="V479" i="5"/>
  <c r="I484" i="5"/>
  <c r="M484" i="5"/>
  <c r="M483" i="5" s="1"/>
  <c r="M482" i="5" s="1"/>
  <c r="M481" i="5" s="1"/>
  <c r="Q484" i="5"/>
  <c r="U485" i="5"/>
  <c r="V485" i="5" s="1"/>
  <c r="V492" i="5"/>
  <c r="V495" i="5"/>
  <c r="V501" i="5"/>
  <c r="U508" i="5"/>
  <c r="V508" i="5" s="1"/>
  <c r="V513" i="5"/>
  <c r="I516" i="5"/>
  <c r="U516" i="5" s="1"/>
  <c r="M516" i="5"/>
  <c r="Q516" i="5"/>
  <c r="U517" i="5"/>
  <c r="V517" i="5" s="1"/>
  <c r="V524" i="5"/>
  <c r="V527" i="5"/>
  <c r="H538" i="5"/>
  <c r="H533" i="5" s="1"/>
  <c r="V542" i="5"/>
  <c r="V563" i="5"/>
  <c r="L573" i="5"/>
  <c r="L572" i="5" s="1"/>
  <c r="L571" i="5" s="1"/>
  <c r="U577" i="5"/>
  <c r="J11" i="6"/>
  <c r="N11" i="6"/>
  <c r="V14" i="6"/>
  <c r="V72" i="6"/>
  <c r="H68" i="6"/>
  <c r="L85" i="6"/>
  <c r="P85" i="6"/>
  <c r="P10" i="6" s="1"/>
  <c r="P9" i="6" s="1"/>
  <c r="P8" i="6" s="1"/>
  <c r="P7" i="6" s="1"/>
  <c r="U122" i="6"/>
  <c r="H128" i="6"/>
  <c r="V128" i="6" s="1"/>
  <c r="V129" i="6"/>
  <c r="U130" i="6"/>
  <c r="J139" i="6"/>
  <c r="J138" i="6" s="1"/>
  <c r="J137" i="6" s="1"/>
  <c r="J136" i="6" s="1"/>
  <c r="N139" i="6"/>
  <c r="N138" i="6" s="1"/>
  <c r="N137" i="6" s="1"/>
  <c r="N136" i="6" s="1"/>
  <c r="R139" i="6"/>
  <c r="R138" i="6" s="1"/>
  <c r="R137" i="6" s="1"/>
  <c r="R136" i="6" s="1"/>
  <c r="U172" i="6"/>
  <c r="V172" i="6" s="1"/>
  <c r="H180" i="6"/>
  <c r="V180" i="6" s="1"/>
  <c r="V181" i="6"/>
  <c r="V194" i="6"/>
  <c r="H193" i="6"/>
  <c r="H208" i="6"/>
  <c r="V208" i="6" s="1"/>
  <c r="V209" i="6"/>
  <c r="U240" i="6"/>
  <c r="H244" i="6"/>
  <c r="V244" i="6" s="1"/>
  <c r="V245" i="6"/>
  <c r="T384" i="4"/>
  <c r="T383" i="4" s="1"/>
  <c r="AZ106" i="9" s="1"/>
  <c r="L484" i="4"/>
  <c r="L483" i="4" s="1"/>
  <c r="L482" i="4" s="1"/>
  <c r="L481" i="4" s="1"/>
  <c r="P484" i="4"/>
  <c r="T484" i="4"/>
  <c r="K497" i="4"/>
  <c r="O497" i="4"/>
  <c r="S497" i="4"/>
  <c r="L516" i="4"/>
  <c r="P516" i="4"/>
  <c r="T516" i="4"/>
  <c r="K533" i="4"/>
  <c r="K532" i="4" s="1"/>
  <c r="K531" i="4" s="1"/>
  <c r="K530" i="4" s="1"/>
  <c r="K529" i="4" s="1"/>
  <c r="O533" i="4"/>
  <c r="O532" i="4" s="1"/>
  <c r="O531" i="4" s="1"/>
  <c r="S533" i="4"/>
  <c r="S532" i="4" s="1"/>
  <c r="S531" i="4" s="1"/>
  <c r="S530" i="4" s="1"/>
  <c r="S529" i="4" s="1"/>
  <c r="M551" i="4"/>
  <c r="Q551" i="4"/>
  <c r="J566" i="4"/>
  <c r="N566" i="4"/>
  <c r="R566" i="4"/>
  <c r="K573" i="4"/>
  <c r="K572" i="4" s="1"/>
  <c r="K571" i="4" s="1"/>
  <c r="O573" i="4"/>
  <c r="O572" i="4" s="1"/>
  <c r="O571" i="4" s="1"/>
  <c r="S573" i="4"/>
  <c r="S572" i="4" s="1"/>
  <c r="S571" i="4" s="1"/>
  <c r="V109" i="5"/>
  <c r="V131" i="5"/>
  <c r="H139" i="5"/>
  <c r="K139" i="5"/>
  <c r="K138" i="5" s="1"/>
  <c r="K137" i="5" s="1"/>
  <c r="K136" i="5" s="1"/>
  <c r="O139" i="5"/>
  <c r="O138" i="5" s="1"/>
  <c r="O137" i="5" s="1"/>
  <c r="O136" i="5" s="1"/>
  <c r="S139" i="5"/>
  <c r="S138" i="5" s="1"/>
  <c r="S137" i="5" s="1"/>
  <c r="S136" i="5" s="1"/>
  <c r="U145" i="5"/>
  <c r="V145" i="5" s="1"/>
  <c r="V148" i="5"/>
  <c r="K155" i="5"/>
  <c r="K154" i="5" s="1"/>
  <c r="O155" i="5"/>
  <c r="O154" i="5" s="1"/>
  <c r="S155" i="5"/>
  <c r="S154" i="5" s="1"/>
  <c r="U160" i="5"/>
  <c r="V160" i="5" s="1"/>
  <c r="V162" i="5"/>
  <c r="H168" i="5"/>
  <c r="H155" i="5" s="1"/>
  <c r="H176" i="5"/>
  <c r="V176" i="5" s="1"/>
  <c r="V184" i="5"/>
  <c r="V192" i="5"/>
  <c r="K208" i="5"/>
  <c r="K198" i="5" s="1"/>
  <c r="K197" i="5" s="1"/>
  <c r="U221" i="5"/>
  <c r="V221" i="5" s="1"/>
  <c r="V224" i="5"/>
  <c r="V228" i="5"/>
  <c r="H227" i="5"/>
  <c r="V239" i="5"/>
  <c r="H238" i="5"/>
  <c r="V238" i="5" s="1"/>
  <c r="S240" i="5"/>
  <c r="T244" i="5"/>
  <c r="T240" i="5" s="1"/>
  <c r="V264" i="5"/>
  <c r="V269" i="5"/>
  <c r="J272" i="5"/>
  <c r="N272" i="5"/>
  <c r="R272" i="5"/>
  <c r="V283" i="5"/>
  <c r="J286" i="5"/>
  <c r="N286" i="5"/>
  <c r="R286" i="5"/>
  <c r="V290" i="5"/>
  <c r="U295" i="5"/>
  <c r="V295" i="5" s="1"/>
  <c r="V311" i="5"/>
  <c r="V320" i="5"/>
  <c r="L324" i="5"/>
  <c r="U324" i="5" s="1"/>
  <c r="P324" i="5"/>
  <c r="T324" i="5"/>
  <c r="V329" i="5"/>
  <c r="V336" i="5"/>
  <c r="V343" i="5"/>
  <c r="V346" i="5"/>
  <c r="U355" i="5"/>
  <c r="V355" i="5" s="1"/>
  <c r="V360" i="5"/>
  <c r="H361" i="5"/>
  <c r="V362" i="5"/>
  <c r="V364" i="5"/>
  <c r="V369" i="5"/>
  <c r="V372" i="5"/>
  <c r="K375" i="5"/>
  <c r="K374" i="5" s="1"/>
  <c r="O375" i="5"/>
  <c r="O374" i="5" s="1"/>
  <c r="S375" i="5"/>
  <c r="S374" i="5" s="1"/>
  <c r="H376" i="5"/>
  <c r="U384" i="5"/>
  <c r="V384" i="5" s="1"/>
  <c r="H389" i="5"/>
  <c r="V391" i="5"/>
  <c r="V392" i="5"/>
  <c r="V397" i="5"/>
  <c r="V402" i="5"/>
  <c r="U408" i="5"/>
  <c r="V408" i="5" s="1"/>
  <c r="K407" i="5"/>
  <c r="K404" i="5" s="1"/>
  <c r="U404" i="5" s="1"/>
  <c r="V404" i="5" s="1"/>
  <c r="U420" i="5"/>
  <c r="V420" i="5" s="1"/>
  <c r="V424" i="5"/>
  <c r="V431" i="5"/>
  <c r="U435" i="5"/>
  <c r="V442" i="5"/>
  <c r="V446" i="5"/>
  <c r="V448" i="5"/>
  <c r="H451" i="5"/>
  <c r="L451" i="5"/>
  <c r="L387" i="5" s="1"/>
  <c r="P451" i="5"/>
  <c r="P387" i="5" s="1"/>
  <c r="T451" i="5"/>
  <c r="T387" i="5" s="1"/>
  <c r="U458" i="5"/>
  <c r="V458" i="5" s="1"/>
  <c r="I466" i="5"/>
  <c r="I387" i="5" s="1"/>
  <c r="M466" i="5"/>
  <c r="M387" i="5" s="1"/>
  <c r="Q466" i="5"/>
  <c r="Q387" i="5" s="1"/>
  <c r="U467" i="5"/>
  <c r="V467" i="5" s="1"/>
  <c r="V474" i="5"/>
  <c r="V477" i="5"/>
  <c r="V486" i="5"/>
  <c r="V493" i="5"/>
  <c r="H497" i="5"/>
  <c r="L497" i="5"/>
  <c r="L483" i="5" s="1"/>
  <c r="L482" i="5" s="1"/>
  <c r="L481" i="5" s="1"/>
  <c r="P497" i="5"/>
  <c r="P483" i="5" s="1"/>
  <c r="P482" i="5" s="1"/>
  <c r="P481" i="5" s="1"/>
  <c r="T497" i="5"/>
  <c r="T483" i="5" s="1"/>
  <c r="T482" i="5" s="1"/>
  <c r="T481" i="5" s="1"/>
  <c r="V506" i="5"/>
  <c r="V511" i="5"/>
  <c r="U514" i="5"/>
  <c r="V514" i="5" s="1"/>
  <c r="V518" i="5"/>
  <c r="V525" i="5"/>
  <c r="K532" i="5"/>
  <c r="K531" i="5" s="1"/>
  <c r="K530" i="5" s="1"/>
  <c r="K529" i="5" s="1"/>
  <c r="S532" i="5"/>
  <c r="S531" i="5" s="1"/>
  <c r="S530" i="5" s="1"/>
  <c r="S529" i="5" s="1"/>
  <c r="L533" i="5"/>
  <c r="P533" i="5"/>
  <c r="T533" i="5"/>
  <c r="T532" i="5" s="1"/>
  <c r="T531" i="5" s="1"/>
  <c r="T530" i="5" s="1"/>
  <c r="T529" i="5" s="1"/>
  <c r="U538" i="5"/>
  <c r="V545" i="5"/>
  <c r="U548" i="5"/>
  <c r="V548" i="5" s="1"/>
  <c r="V556" i="5"/>
  <c r="U574" i="5"/>
  <c r="V574" i="5" s="1"/>
  <c r="V576" i="5"/>
  <c r="J50" i="6"/>
  <c r="V63" i="6"/>
  <c r="U74" i="6"/>
  <c r="V84" i="6"/>
  <c r="H83" i="6"/>
  <c r="V83" i="6" s="1"/>
  <c r="U87" i="6"/>
  <c r="V87" i="6" s="1"/>
  <c r="Q86" i="6"/>
  <c r="Q85" i="6" s="1"/>
  <c r="K104" i="6"/>
  <c r="O104" i="6"/>
  <c r="S104" i="6"/>
  <c r="V111" i="6"/>
  <c r="U114" i="6"/>
  <c r="V126" i="6"/>
  <c r="H122" i="6"/>
  <c r="H132" i="6"/>
  <c r="V132" i="6" s="1"/>
  <c r="V133" i="6"/>
  <c r="H139" i="6"/>
  <c r="K155" i="6"/>
  <c r="K154" i="6" s="1"/>
  <c r="O155" i="6"/>
  <c r="O154" i="6" s="1"/>
  <c r="O153" i="6" s="1"/>
  <c r="O152" i="6" s="1"/>
  <c r="S155" i="6"/>
  <c r="S154" i="6" s="1"/>
  <c r="H199" i="6"/>
  <c r="J298" i="6"/>
  <c r="J297" i="6" s="1"/>
  <c r="V324" i="6"/>
  <c r="H335" i="6"/>
  <c r="V335" i="6" s="1"/>
  <c r="U361" i="6"/>
  <c r="V404" i="6"/>
  <c r="H410" i="6"/>
  <c r="V411" i="6"/>
  <c r="V444" i="6"/>
  <c r="I482" i="6"/>
  <c r="V484" i="6"/>
  <c r="H566" i="6"/>
  <c r="V567" i="6"/>
  <c r="U67" i="7"/>
  <c r="V549" i="5"/>
  <c r="U558" i="5"/>
  <c r="V558" i="5" s="1"/>
  <c r="V561" i="5"/>
  <c r="V568" i="5"/>
  <c r="J573" i="5"/>
  <c r="N573" i="5"/>
  <c r="N572" i="5" s="1"/>
  <c r="N571" i="5" s="1"/>
  <c r="R573" i="5"/>
  <c r="R572" i="5" s="1"/>
  <c r="R571" i="5" s="1"/>
  <c r="H22" i="6"/>
  <c r="V22" i="6" s="1"/>
  <c r="V23" i="6"/>
  <c r="U25" i="6"/>
  <c r="V25" i="6" s="1"/>
  <c r="M24" i="6"/>
  <c r="M11" i="6" s="1"/>
  <c r="M10" i="6" s="1"/>
  <c r="M9" i="6" s="1"/>
  <c r="M8" i="6" s="1"/>
  <c r="M7" i="6" s="1"/>
  <c r="Q24" i="6"/>
  <c r="Q11" i="6" s="1"/>
  <c r="Q10" i="6" s="1"/>
  <c r="Q9" i="6" s="1"/>
  <c r="Q8" i="6" s="1"/>
  <c r="Q7" i="6" s="1"/>
  <c r="Q6" i="6" s="1"/>
  <c r="H34" i="6"/>
  <c r="V34" i="6" s="1"/>
  <c r="V35" i="6"/>
  <c r="U37" i="6"/>
  <c r="V37" i="6" s="1"/>
  <c r="M36" i="6"/>
  <c r="Q36" i="6"/>
  <c r="H46" i="6"/>
  <c r="V46" i="6" s="1"/>
  <c r="V47" i="6"/>
  <c r="U48" i="6"/>
  <c r="V48" i="6" s="1"/>
  <c r="K51" i="6"/>
  <c r="K50" i="6" s="1"/>
  <c r="K10" i="6" s="1"/>
  <c r="K9" i="6" s="1"/>
  <c r="K8" i="6" s="1"/>
  <c r="K7" i="6" s="1"/>
  <c r="O51" i="6"/>
  <c r="O50" i="6" s="1"/>
  <c r="O10" i="6" s="1"/>
  <c r="O9" i="6" s="1"/>
  <c r="O8" i="6" s="1"/>
  <c r="O7" i="6" s="1"/>
  <c r="S51" i="6"/>
  <c r="S50" i="6" s="1"/>
  <c r="U61" i="6"/>
  <c r="V61" i="6" s="1"/>
  <c r="J67" i="6"/>
  <c r="N67" i="6"/>
  <c r="N50" i="6" s="1"/>
  <c r="R67" i="6"/>
  <c r="R50" i="6" s="1"/>
  <c r="R10" i="6" s="1"/>
  <c r="R9" i="6" s="1"/>
  <c r="R8" i="6" s="1"/>
  <c r="R7" i="6" s="1"/>
  <c r="H77" i="6"/>
  <c r="V79" i="6"/>
  <c r="I86" i="6"/>
  <c r="K86" i="6"/>
  <c r="K85" i="6" s="1"/>
  <c r="O86" i="6"/>
  <c r="O85" i="6" s="1"/>
  <c r="S86" i="6"/>
  <c r="H90" i="6"/>
  <c r="V90" i="6" s="1"/>
  <c r="V91" i="6"/>
  <c r="U98" i="6"/>
  <c r="V98" i="6" s="1"/>
  <c r="V99" i="6"/>
  <c r="U100" i="6"/>
  <c r="V100" i="6" s="1"/>
  <c r="H108" i="6"/>
  <c r="V108" i="6" s="1"/>
  <c r="V114" i="6"/>
  <c r="V125" i="6"/>
  <c r="J155" i="6"/>
  <c r="J154" i="6" s="1"/>
  <c r="J153" i="6" s="1"/>
  <c r="J152" i="6" s="1"/>
  <c r="V166" i="6"/>
  <c r="V182" i="6"/>
  <c r="H186" i="6"/>
  <c r="V186" i="6" s="1"/>
  <c r="U220" i="6"/>
  <c r="U227" i="6"/>
  <c r="V242" i="6"/>
  <c r="H241" i="6"/>
  <c r="H261" i="6"/>
  <c r="L260" i="6"/>
  <c r="L259" i="6" s="1"/>
  <c r="L258" i="6" s="1"/>
  <c r="L257" i="6" s="1"/>
  <c r="L135" i="6" s="1"/>
  <c r="L134" i="6" s="1"/>
  <c r="P260" i="6"/>
  <c r="P259" i="6" s="1"/>
  <c r="P258" i="6" s="1"/>
  <c r="P257" i="6" s="1"/>
  <c r="T260" i="6"/>
  <c r="T259" i="6" s="1"/>
  <c r="T258" i="6" s="1"/>
  <c r="T257" i="6" s="1"/>
  <c r="H551" i="5"/>
  <c r="L551" i="5"/>
  <c r="P551" i="5"/>
  <c r="T551" i="5"/>
  <c r="V553" i="5"/>
  <c r="I566" i="5"/>
  <c r="M566" i="5"/>
  <c r="M532" i="5" s="1"/>
  <c r="M531" i="5" s="1"/>
  <c r="M530" i="5" s="1"/>
  <c r="M529" i="5" s="1"/>
  <c r="Q566" i="5"/>
  <c r="Q532" i="5" s="1"/>
  <c r="Q531" i="5" s="1"/>
  <c r="Q530" i="5" s="1"/>
  <c r="Q529" i="5" s="1"/>
  <c r="U567" i="5"/>
  <c r="V567" i="5" s="1"/>
  <c r="V569" i="5"/>
  <c r="H18" i="6"/>
  <c r="V18" i="6" s="1"/>
  <c r="V19" i="6"/>
  <c r="U20" i="6"/>
  <c r="V20" i="6" s="1"/>
  <c r="H30" i="6"/>
  <c r="V31" i="6"/>
  <c r="U32" i="6"/>
  <c r="V32" i="6" s="1"/>
  <c r="H42" i="6"/>
  <c r="V42" i="6" s="1"/>
  <c r="V43" i="6"/>
  <c r="U44" i="6"/>
  <c r="V44" i="6" s="1"/>
  <c r="U52" i="6"/>
  <c r="U65" i="6"/>
  <c r="V65" i="6" s="1"/>
  <c r="V71" i="6"/>
  <c r="V95" i="6"/>
  <c r="U96" i="6"/>
  <c r="V96" i="6" s="1"/>
  <c r="H102" i="6"/>
  <c r="V102" i="6" s="1"/>
  <c r="V103" i="6"/>
  <c r="U105" i="6"/>
  <c r="V105" i="6" s="1"/>
  <c r="U111" i="6"/>
  <c r="V118" i="6"/>
  <c r="J121" i="6"/>
  <c r="N121" i="6"/>
  <c r="N120" i="6" s="1"/>
  <c r="R121" i="6"/>
  <c r="R120" i="6" s="1"/>
  <c r="V130" i="6"/>
  <c r="U143" i="6"/>
  <c r="V143" i="6" s="1"/>
  <c r="T139" i="6"/>
  <c r="T138" i="6" s="1"/>
  <c r="T137" i="6" s="1"/>
  <c r="T136" i="6" s="1"/>
  <c r="H148" i="6"/>
  <c r="V148" i="6" s="1"/>
  <c r="V149" i="6"/>
  <c r="U150" i="6"/>
  <c r="V150" i="6" s="1"/>
  <c r="U160" i="6"/>
  <c r="V160" i="6" s="1"/>
  <c r="U176" i="6"/>
  <c r="V176" i="6" s="1"/>
  <c r="K197" i="6"/>
  <c r="U199" i="6"/>
  <c r="V210" i="6"/>
  <c r="V218" i="6"/>
  <c r="V223" i="6"/>
  <c r="V238" i="6"/>
  <c r="V265" i="6"/>
  <c r="V277" i="6"/>
  <c r="H286" i="6"/>
  <c r="V286" i="6" s="1"/>
  <c r="V287" i="6"/>
  <c r="Q299" i="6"/>
  <c r="Q298" i="6" s="1"/>
  <c r="Q297" i="6" s="1"/>
  <c r="V310" i="6"/>
  <c r="V342" i="6"/>
  <c r="V346" i="6"/>
  <c r="H348" i="6"/>
  <c r="V348" i="6" s="1"/>
  <c r="V357" i="6"/>
  <c r="L387" i="6"/>
  <c r="P387" i="6"/>
  <c r="T387" i="6"/>
  <c r="J387" i="6"/>
  <c r="N387" i="6"/>
  <c r="N298" i="6" s="1"/>
  <c r="N297" i="6" s="1"/>
  <c r="R387" i="6"/>
  <c r="R298" i="6" s="1"/>
  <c r="R297" i="6" s="1"/>
  <c r="V418" i="6"/>
  <c r="H466" i="6"/>
  <c r="V467" i="6"/>
  <c r="K483" i="6"/>
  <c r="K482" i="6" s="1"/>
  <c r="K481" i="6" s="1"/>
  <c r="O483" i="6"/>
  <c r="O482" i="6" s="1"/>
  <c r="O481" i="6" s="1"/>
  <c r="S483" i="6"/>
  <c r="S482" i="6" s="1"/>
  <c r="S481" i="6" s="1"/>
  <c r="V525" i="6"/>
  <c r="U533" i="6"/>
  <c r="M532" i="6"/>
  <c r="M531" i="6" s="1"/>
  <c r="M530" i="6" s="1"/>
  <c r="M529" i="6" s="1"/>
  <c r="Q532" i="6"/>
  <c r="Q531" i="6" s="1"/>
  <c r="Q530" i="6" s="1"/>
  <c r="Q529" i="6" s="1"/>
  <c r="V546" i="6"/>
  <c r="V561" i="6"/>
  <c r="V569" i="6"/>
  <c r="V577" i="6"/>
  <c r="V580" i="6"/>
  <c r="H573" i="6"/>
  <c r="L10" i="7"/>
  <c r="L9" i="7" s="1"/>
  <c r="L8" i="7" s="1"/>
  <c r="L7" i="7" s="1"/>
  <c r="K10" i="7"/>
  <c r="K9" i="7" s="1"/>
  <c r="K8" i="7" s="1"/>
  <c r="K7" i="7" s="1"/>
  <c r="S10" i="7"/>
  <c r="S9" i="7" s="1"/>
  <c r="S8" i="7" s="1"/>
  <c r="S7" i="7" s="1"/>
  <c r="M11" i="7"/>
  <c r="M10" i="7" s="1"/>
  <c r="M9" i="7" s="1"/>
  <c r="M8" i="7" s="1"/>
  <c r="M7" i="7" s="1"/>
  <c r="Q11" i="7"/>
  <c r="Q10" i="7" s="1"/>
  <c r="Q9" i="7" s="1"/>
  <c r="Q8" i="7" s="1"/>
  <c r="Q7" i="7" s="1"/>
  <c r="H36" i="7"/>
  <c r="V37" i="7"/>
  <c r="U51" i="7"/>
  <c r="V63" i="7"/>
  <c r="H76" i="7"/>
  <c r="V77" i="7"/>
  <c r="H104" i="7"/>
  <c r="V105" i="7"/>
  <c r="V114" i="7"/>
  <c r="I24" i="6"/>
  <c r="U24" i="6" s="1"/>
  <c r="I36" i="6"/>
  <c r="U36" i="6" s="1"/>
  <c r="I76" i="6"/>
  <c r="U76" i="6" s="1"/>
  <c r="I104" i="6"/>
  <c r="I155" i="6"/>
  <c r="M155" i="6"/>
  <c r="M154" i="6" s="1"/>
  <c r="M153" i="6" s="1"/>
  <c r="M152" i="6" s="1"/>
  <c r="Q155" i="6"/>
  <c r="Q154" i="6" s="1"/>
  <c r="Q153" i="6" s="1"/>
  <c r="Q152" i="6" s="1"/>
  <c r="U156" i="6"/>
  <c r="V156" i="6" s="1"/>
  <c r="V158" i="6"/>
  <c r="V174" i="6"/>
  <c r="V190" i="6"/>
  <c r="J198" i="6"/>
  <c r="J197" i="6" s="1"/>
  <c r="U197" i="6" s="1"/>
  <c r="N198" i="6"/>
  <c r="N197" i="6" s="1"/>
  <c r="N153" i="6" s="1"/>
  <c r="N152" i="6" s="1"/>
  <c r="R198" i="6"/>
  <c r="R197" i="6" s="1"/>
  <c r="R153" i="6" s="1"/>
  <c r="R152" i="6" s="1"/>
  <c r="V214" i="6"/>
  <c r="H220" i="6"/>
  <c r="V222" i="6"/>
  <c r="V233" i="6"/>
  <c r="V237" i="6"/>
  <c r="U238" i="6"/>
  <c r="H272" i="6"/>
  <c r="V272" i="6" s="1"/>
  <c r="V282" i="6"/>
  <c r="V290" i="6"/>
  <c r="M299" i="6"/>
  <c r="K299" i="6"/>
  <c r="K298" i="6" s="1"/>
  <c r="K297" i="6" s="1"/>
  <c r="O299" i="6"/>
  <c r="S299" i="6"/>
  <c r="H314" i="6"/>
  <c r="V315" i="6"/>
  <c r="V320" i="6"/>
  <c r="V331" i="6"/>
  <c r="V339" i="6"/>
  <c r="V368" i="6"/>
  <c r="H361" i="6"/>
  <c r="V361" i="6" s="1"/>
  <c r="V372" i="6"/>
  <c r="U375" i="6"/>
  <c r="I374" i="6"/>
  <c r="U374" i="6" s="1"/>
  <c r="V381" i="6"/>
  <c r="V383" i="6"/>
  <c r="V396" i="6"/>
  <c r="V400" i="6"/>
  <c r="H422" i="6"/>
  <c r="V422" i="6" s="1"/>
  <c r="V423" i="6"/>
  <c r="V428" i="6"/>
  <c r="V432" i="6"/>
  <c r="U444" i="6"/>
  <c r="U451" i="6"/>
  <c r="V460" i="6"/>
  <c r="V464" i="6"/>
  <c r="V475" i="6"/>
  <c r="U497" i="6"/>
  <c r="U516" i="6"/>
  <c r="H516" i="6"/>
  <c r="V516" i="6" s="1"/>
  <c r="P532" i="6"/>
  <c r="P531" i="6" s="1"/>
  <c r="P530" i="6" s="1"/>
  <c r="P529" i="6" s="1"/>
  <c r="J532" i="6"/>
  <c r="J531" i="6" s="1"/>
  <c r="J530" i="6" s="1"/>
  <c r="J529" i="6" s="1"/>
  <c r="N532" i="6"/>
  <c r="N531" i="6" s="1"/>
  <c r="N530" i="6" s="1"/>
  <c r="N529" i="6" s="1"/>
  <c r="R532" i="6"/>
  <c r="R531" i="6" s="1"/>
  <c r="R530" i="6" s="1"/>
  <c r="R529" i="6" s="1"/>
  <c r="V538" i="6"/>
  <c r="H551" i="6"/>
  <c r="V551" i="6" s="1"/>
  <c r="T10" i="7"/>
  <c r="T9" i="7" s="1"/>
  <c r="T8" i="7" s="1"/>
  <c r="T7" i="7" s="1"/>
  <c r="O10" i="7"/>
  <c r="O9" i="7" s="1"/>
  <c r="O8" i="7" s="1"/>
  <c r="O7" i="7" s="1"/>
  <c r="H12" i="7"/>
  <c r="V13" i="7"/>
  <c r="V18" i="7"/>
  <c r="V22" i="7"/>
  <c r="H86" i="7"/>
  <c r="V90" i="7"/>
  <c r="V100" i="7"/>
  <c r="V108" i="7"/>
  <c r="V111" i="7"/>
  <c r="I139" i="6"/>
  <c r="M139" i="6"/>
  <c r="M138" i="6" s="1"/>
  <c r="M137" i="6" s="1"/>
  <c r="M136" i="6" s="1"/>
  <c r="Q139" i="6"/>
  <c r="Q138" i="6" s="1"/>
  <c r="Q137" i="6" s="1"/>
  <c r="Q136" i="6" s="1"/>
  <c r="Q135" i="6" s="1"/>
  <c r="Q134" i="6" s="1"/>
  <c r="U140" i="6"/>
  <c r="V140" i="6" s="1"/>
  <c r="V142" i="6"/>
  <c r="V162" i="6"/>
  <c r="V178" i="6"/>
  <c r="S197" i="6"/>
  <c r="V206" i="6"/>
  <c r="U223" i="6"/>
  <c r="V270" i="6"/>
  <c r="U272" i="6"/>
  <c r="V292" i="6"/>
  <c r="H300" i="6"/>
  <c r="L299" i="6"/>
  <c r="L298" i="6" s="1"/>
  <c r="L297" i="6" s="1"/>
  <c r="P299" i="6"/>
  <c r="T299" i="6"/>
  <c r="V362" i="6"/>
  <c r="H375" i="6"/>
  <c r="V376" i="6"/>
  <c r="M387" i="6"/>
  <c r="K387" i="6"/>
  <c r="O387" i="6"/>
  <c r="S387" i="6"/>
  <c r="H434" i="6"/>
  <c r="V435" i="6"/>
  <c r="V440" i="6"/>
  <c r="V449" i="6"/>
  <c r="H451" i="6"/>
  <c r="V451" i="6" s="1"/>
  <c r="J483" i="6"/>
  <c r="J482" i="6" s="1"/>
  <c r="J481" i="6" s="1"/>
  <c r="N483" i="6"/>
  <c r="N482" i="6" s="1"/>
  <c r="N481" i="6" s="1"/>
  <c r="R483" i="6"/>
  <c r="R482" i="6" s="1"/>
  <c r="R481" i="6" s="1"/>
  <c r="V493" i="6"/>
  <c r="V495" i="6"/>
  <c r="V505" i="6"/>
  <c r="V508" i="6"/>
  <c r="V512" i="6"/>
  <c r="T532" i="6"/>
  <c r="T531" i="6" s="1"/>
  <c r="T530" i="6" s="1"/>
  <c r="T529" i="6" s="1"/>
  <c r="K532" i="6"/>
  <c r="K531" i="6" s="1"/>
  <c r="K530" i="6" s="1"/>
  <c r="K529" i="6" s="1"/>
  <c r="O532" i="6"/>
  <c r="O531" i="6" s="1"/>
  <c r="O530" i="6" s="1"/>
  <c r="O529" i="6" s="1"/>
  <c r="S532" i="6"/>
  <c r="S531" i="6" s="1"/>
  <c r="S530" i="6" s="1"/>
  <c r="S529" i="6" s="1"/>
  <c r="V555" i="6"/>
  <c r="U573" i="6"/>
  <c r="I572" i="6"/>
  <c r="H24" i="7"/>
  <c r="V25" i="7"/>
  <c r="V30" i="7"/>
  <c r="V34" i="7"/>
  <c r="V44" i="7"/>
  <c r="V48" i="7"/>
  <c r="V93" i="7"/>
  <c r="U300" i="6"/>
  <c r="U336" i="6"/>
  <c r="V336" i="6" s="1"/>
  <c r="U368" i="6"/>
  <c r="U376" i="6"/>
  <c r="U388" i="6"/>
  <c r="V388" i="6" s="1"/>
  <c r="U452" i="6"/>
  <c r="V452" i="6" s="1"/>
  <c r="U484" i="6"/>
  <c r="U508" i="6"/>
  <c r="U544" i="6"/>
  <c r="V544" i="6" s="1"/>
  <c r="U552" i="6"/>
  <c r="V552" i="6" s="1"/>
  <c r="U580" i="6"/>
  <c r="U74" i="7"/>
  <c r="V74" i="7" s="1"/>
  <c r="U86" i="7"/>
  <c r="V130" i="7"/>
  <c r="U139" i="7"/>
  <c r="V202" i="7"/>
  <c r="H199" i="7"/>
  <c r="V223" i="7"/>
  <c r="V242" i="7"/>
  <c r="H241" i="7"/>
  <c r="H335" i="7"/>
  <c r="V335" i="7" s="1"/>
  <c r="I374" i="7"/>
  <c r="U374" i="7" s="1"/>
  <c r="H498" i="6"/>
  <c r="H534" i="6"/>
  <c r="H52" i="7"/>
  <c r="H68" i="7"/>
  <c r="H98" i="7"/>
  <c r="V98" i="7" s="1"/>
  <c r="V116" i="7"/>
  <c r="V146" i="7"/>
  <c r="H145" i="7"/>
  <c r="H156" i="7"/>
  <c r="H164" i="7"/>
  <c r="V164" i="7" s="1"/>
  <c r="H172" i="7"/>
  <c r="V172" i="7" s="1"/>
  <c r="V194" i="7"/>
  <c r="H193" i="7"/>
  <c r="H208" i="7"/>
  <c r="V208" i="7" s="1"/>
  <c r="V222" i="7"/>
  <c r="H221" i="7"/>
  <c r="U223" i="7"/>
  <c r="V230" i="7"/>
  <c r="H227" i="7"/>
  <c r="V262" i="7"/>
  <c r="H261" i="7"/>
  <c r="V331" i="7"/>
  <c r="V396" i="7"/>
  <c r="V269" i="6"/>
  <c r="V273" i="6"/>
  <c r="V285" i="6"/>
  <c r="I286" i="6"/>
  <c r="U286" i="6" s="1"/>
  <c r="V293" i="6"/>
  <c r="V301" i="6"/>
  <c r="V309" i="6"/>
  <c r="V313" i="6"/>
  <c r="I314" i="6"/>
  <c r="U314" i="6" s="1"/>
  <c r="V321" i="6"/>
  <c r="V325" i="6"/>
  <c r="V329" i="6"/>
  <c r="V337" i="6"/>
  <c r="V345" i="6"/>
  <c r="V349" i="6"/>
  <c r="V353" i="6"/>
  <c r="V369" i="6"/>
  <c r="V373" i="6"/>
  <c r="V377" i="6"/>
  <c r="V389" i="6"/>
  <c r="V397" i="6"/>
  <c r="V401" i="6"/>
  <c r="V405" i="6"/>
  <c r="I410" i="6"/>
  <c r="U410" i="6" s="1"/>
  <c r="V417" i="6"/>
  <c r="V421" i="6"/>
  <c r="I422" i="6"/>
  <c r="U422" i="6" s="1"/>
  <c r="V429" i="6"/>
  <c r="V433" i="6"/>
  <c r="I434" i="6"/>
  <c r="U434" i="6" s="1"/>
  <c r="V441" i="6"/>
  <c r="V445" i="6"/>
  <c r="V453" i="6"/>
  <c r="V461" i="6"/>
  <c r="V465" i="6"/>
  <c r="I466" i="6"/>
  <c r="U466" i="6" s="1"/>
  <c r="V485" i="6"/>
  <c r="V509" i="6"/>
  <c r="V513" i="6"/>
  <c r="V517" i="6"/>
  <c r="V545" i="6"/>
  <c r="V549" i="6"/>
  <c r="V553" i="6"/>
  <c r="I566" i="6"/>
  <c r="U566" i="6" s="1"/>
  <c r="V581" i="6"/>
  <c r="I12" i="7"/>
  <c r="V19" i="7"/>
  <c r="V23" i="7"/>
  <c r="I24" i="7"/>
  <c r="U24" i="7" s="1"/>
  <c r="V31" i="7"/>
  <c r="V35" i="7"/>
  <c r="I36" i="7"/>
  <c r="U36" i="7" s="1"/>
  <c r="V43" i="7"/>
  <c r="V47" i="7"/>
  <c r="V75" i="7"/>
  <c r="I76" i="7"/>
  <c r="U76" i="7" s="1"/>
  <c r="V87" i="7"/>
  <c r="V91" i="7"/>
  <c r="V103" i="7"/>
  <c r="I104" i="7"/>
  <c r="U104" i="7" s="1"/>
  <c r="I121" i="7"/>
  <c r="H122" i="7"/>
  <c r="V126" i="7"/>
  <c r="U164" i="7"/>
  <c r="H176" i="7"/>
  <c r="U199" i="7"/>
  <c r="U240" i="7"/>
  <c r="U241" i="7"/>
  <c r="H244" i="7"/>
  <c r="L259" i="7"/>
  <c r="L258" i="7" s="1"/>
  <c r="L257" i="7" s="1"/>
  <c r="P259" i="7"/>
  <c r="P258" i="7" s="1"/>
  <c r="P257" i="7" s="1"/>
  <c r="T259" i="7"/>
  <c r="T258" i="7" s="1"/>
  <c r="T257" i="7" s="1"/>
  <c r="V292" i="7"/>
  <c r="H286" i="7"/>
  <c r="V286" i="7" s="1"/>
  <c r="V312" i="7"/>
  <c r="K299" i="7"/>
  <c r="O299" i="7"/>
  <c r="S299" i="7"/>
  <c r="Q387" i="7"/>
  <c r="Q298" i="7" s="1"/>
  <c r="Q297" i="7" s="1"/>
  <c r="U388" i="7"/>
  <c r="V118" i="7"/>
  <c r="U132" i="7"/>
  <c r="V132" i="7" s="1"/>
  <c r="I138" i="7"/>
  <c r="V142" i="7"/>
  <c r="U143" i="7"/>
  <c r="V143" i="7" s="1"/>
  <c r="V150" i="7"/>
  <c r="I153" i="7"/>
  <c r="J155" i="7"/>
  <c r="J154" i="7" s="1"/>
  <c r="U154" i="7" s="1"/>
  <c r="N155" i="7"/>
  <c r="N154" i="7" s="1"/>
  <c r="R155" i="7"/>
  <c r="R154" i="7" s="1"/>
  <c r="V162" i="7"/>
  <c r="H168" i="7"/>
  <c r="V168" i="7" s="1"/>
  <c r="V170" i="7"/>
  <c r="U176" i="7"/>
  <c r="H180" i="7"/>
  <c r="V180" i="7" s="1"/>
  <c r="V186" i="7"/>
  <c r="U192" i="7"/>
  <c r="U193" i="7"/>
  <c r="U198" i="7"/>
  <c r="J197" i="7"/>
  <c r="U197" i="7" s="1"/>
  <c r="N197" i="7"/>
  <c r="R197" i="7"/>
  <c r="U220" i="7"/>
  <c r="U221" i="7"/>
  <c r="V238" i="7"/>
  <c r="U244" i="7"/>
  <c r="U260" i="7"/>
  <c r="M259" i="7"/>
  <c r="M258" i="7" s="1"/>
  <c r="M257" i="7" s="1"/>
  <c r="Q259" i="7"/>
  <c r="Q258" i="7" s="1"/>
  <c r="Q257" i="7" s="1"/>
  <c r="Q135" i="7" s="1"/>
  <c r="Q134" i="7" s="1"/>
  <c r="U261" i="7"/>
  <c r="V268" i="7"/>
  <c r="V287" i="7"/>
  <c r="L299" i="7"/>
  <c r="P299" i="7"/>
  <c r="T299" i="7"/>
  <c r="T298" i="7" s="1"/>
  <c r="T297" i="7" s="1"/>
  <c r="T135" i="7" s="1"/>
  <c r="T134" i="7" s="1"/>
  <c r="V308" i="7"/>
  <c r="V320" i="7"/>
  <c r="V328" i="7"/>
  <c r="V355" i="7"/>
  <c r="V359" i="7"/>
  <c r="U361" i="7"/>
  <c r="V372" i="7"/>
  <c r="K387" i="7"/>
  <c r="U140" i="7"/>
  <c r="V140" i="7" s="1"/>
  <c r="U156" i="7"/>
  <c r="H265" i="7"/>
  <c r="V265" i="7" s="1"/>
  <c r="I272" i="7"/>
  <c r="U272" i="7" s="1"/>
  <c r="H273" i="7"/>
  <c r="H277" i="7"/>
  <c r="V277" i="7" s="1"/>
  <c r="I300" i="7"/>
  <c r="H301" i="7"/>
  <c r="H305" i="7"/>
  <c r="V305" i="7" s="1"/>
  <c r="I324" i="7"/>
  <c r="U324" i="7" s="1"/>
  <c r="H325" i="7"/>
  <c r="H333" i="7"/>
  <c r="V333" i="7" s="1"/>
  <c r="U336" i="7"/>
  <c r="V336" i="7" s="1"/>
  <c r="I348" i="7"/>
  <c r="U348" i="7" s="1"/>
  <c r="H349" i="7"/>
  <c r="H357" i="7"/>
  <c r="V357" i="7" s="1"/>
  <c r="H361" i="7"/>
  <c r="V361" i="7" s="1"/>
  <c r="H376" i="7"/>
  <c r="L375" i="7"/>
  <c r="L374" i="7" s="1"/>
  <c r="P375" i="7"/>
  <c r="P374" i="7" s="1"/>
  <c r="T375" i="7"/>
  <c r="T374" i="7" s="1"/>
  <c r="V377" i="7"/>
  <c r="V393" i="7"/>
  <c r="V398" i="7"/>
  <c r="U400" i="7"/>
  <c r="U405" i="7"/>
  <c r="V441" i="7"/>
  <c r="H440" i="7"/>
  <c r="V440" i="7" s="1"/>
  <c r="H466" i="7"/>
  <c r="U376" i="7"/>
  <c r="V409" i="7"/>
  <c r="U411" i="7"/>
  <c r="V411" i="7" s="1"/>
  <c r="M410" i="7"/>
  <c r="M387" i="7" s="1"/>
  <c r="M298" i="7" s="1"/>
  <c r="M297" i="7" s="1"/>
  <c r="Q410" i="7"/>
  <c r="H420" i="7"/>
  <c r="V420" i="7" s="1"/>
  <c r="V421" i="7"/>
  <c r="U423" i="7"/>
  <c r="V423" i="7" s="1"/>
  <c r="M422" i="7"/>
  <c r="Q422" i="7"/>
  <c r="V479" i="7"/>
  <c r="H497" i="7"/>
  <c r="V498" i="7"/>
  <c r="V510" i="7"/>
  <c r="U516" i="7"/>
  <c r="S532" i="7"/>
  <c r="S531" i="7" s="1"/>
  <c r="S530" i="7" s="1"/>
  <c r="S529" i="7" s="1"/>
  <c r="U551" i="7"/>
  <c r="V551" i="7" s="1"/>
  <c r="V555" i="7"/>
  <c r="V563" i="7"/>
  <c r="U566" i="7"/>
  <c r="V569" i="7"/>
  <c r="P10" i="8"/>
  <c r="P9" i="8" s="1"/>
  <c r="P8" i="8" s="1"/>
  <c r="P7" i="8" s="1"/>
  <c r="H51" i="8"/>
  <c r="L50" i="8"/>
  <c r="P50" i="8"/>
  <c r="T50" i="8"/>
  <c r="U86" i="8"/>
  <c r="H315" i="7"/>
  <c r="U370" i="7"/>
  <c r="V370" i="7" s="1"/>
  <c r="V381" i="7"/>
  <c r="H389" i="7"/>
  <c r="V402" i="7"/>
  <c r="K404" i="7"/>
  <c r="U404" i="7" s="1"/>
  <c r="O404" i="7"/>
  <c r="O387" i="7" s="1"/>
  <c r="S404" i="7"/>
  <c r="S387" i="7" s="1"/>
  <c r="U407" i="7"/>
  <c r="V407" i="7" s="1"/>
  <c r="V430" i="7"/>
  <c r="U432" i="7"/>
  <c r="V432" i="7" s="1"/>
  <c r="V436" i="7"/>
  <c r="V445" i="7"/>
  <c r="H444" i="7"/>
  <c r="V444" i="7" s="1"/>
  <c r="V462" i="7"/>
  <c r="V473" i="7"/>
  <c r="V475" i="7"/>
  <c r="Q483" i="7"/>
  <c r="Q482" i="7" s="1"/>
  <c r="Q481" i="7" s="1"/>
  <c r="J483" i="7"/>
  <c r="J482" i="7" s="1"/>
  <c r="J481" i="7" s="1"/>
  <c r="N483" i="7"/>
  <c r="N482" i="7" s="1"/>
  <c r="N481" i="7" s="1"/>
  <c r="R483" i="7"/>
  <c r="R482" i="7" s="1"/>
  <c r="R481" i="7" s="1"/>
  <c r="V493" i="7"/>
  <c r="V505" i="7"/>
  <c r="V523" i="7"/>
  <c r="V527" i="7"/>
  <c r="H533" i="7"/>
  <c r="V534" i="7"/>
  <c r="V538" i="7"/>
  <c r="V548" i="7"/>
  <c r="V558" i="7"/>
  <c r="H566" i="7"/>
  <c r="V566" i="7" s="1"/>
  <c r="H573" i="7"/>
  <c r="V574" i="7"/>
  <c r="U12" i="8"/>
  <c r="R10" i="8"/>
  <c r="R9" i="8" s="1"/>
  <c r="R8" i="8" s="1"/>
  <c r="R7" i="8" s="1"/>
  <c r="U24" i="8"/>
  <c r="U36" i="8"/>
  <c r="V48" i="8"/>
  <c r="U76" i="8"/>
  <c r="V90" i="8"/>
  <c r="Q153" i="8"/>
  <c r="Q152" i="8" s="1"/>
  <c r="V365" i="7"/>
  <c r="V385" i="7"/>
  <c r="H400" i="7"/>
  <c r="V400" i="7" s="1"/>
  <c r="V401" i="7"/>
  <c r="U402" i="7"/>
  <c r="H405" i="7"/>
  <c r="H416" i="7"/>
  <c r="V417" i="7"/>
  <c r="U418" i="7"/>
  <c r="V418" i="7" s="1"/>
  <c r="H428" i="7"/>
  <c r="V429" i="7"/>
  <c r="U442" i="7"/>
  <c r="V442" i="7" s="1"/>
  <c r="U466" i="7"/>
  <c r="K532" i="7"/>
  <c r="K531" i="7" s="1"/>
  <c r="K530" i="7" s="1"/>
  <c r="K529" i="7" s="1"/>
  <c r="V544" i="7"/>
  <c r="L532" i="7"/>
  <c r="L531" i="7" s="1"/>
  <c r="L530" i="7" s="1"/>
  <c r="L529" i="7" s="1"/>
  <c r="P532" i="7"/>
  <c r="P531" i="7" s="1"/>
  <c r="P530" i="7" s="1"/>
  <c r="P529" i="7" s="1"/>
  <c r="T532" i="7"/>
  <c r="T531" i="7" s="1"/>
  <c r="T530" i="7" s="1"/>
  <c r="T529" i="7" s="1"/>
  <c r="V580" i="7"/>
  <c r="M10" i="8"/>
  <c r="M9" i="8" s="1"/>
  <c r="M8" i="8" s="1"/>
  <c r="M7" i="8" s="1"/>
  <c r="L10" i="8"/>
  <c r="L9" i="8" s="1"/>
  <c r="L8" i="8" s="1"/>
  <c r="L7" i="8" s="1"/>
  <c r="V20" i="8"/>
  <c r="V32" i="8"/>
  <c r="V44" i="8"/>
  <c r="H67" i="8"/>
  <c r="V67" i="8" s="1"/>
  <c r="J50" i="8"/>
  <c r="J10" i="8" s="1"/>
  <c r="J9" i="8" s="1"/>
  <c r="J8" i="8" s="1"/>
  <c r="J7" i="8" s="1"/>
  <c r="N50" i="8"/>
  <c r="N10" i="8" s="1"/>
  <c r="N9" i="8" s="1"/>
  <c r="N8" i="8" s="1"/>
  <c r="N7" i="8" s="1"/>
  <c r="R50" i="8"/>
  <c r="V89" i="8"/>
  <c r="I451" i="7"/>
  <c r="U451" i="7" s="1"/>
  <c r="H452" i="7"/>
  <c r="H460" i="7"/>
  <c r="V460" i="7" s="1"/>
  <c r="H464" i="7"/>
  <c r="V464" i="7" s="1"/>
  <c r="U467" i="7"/>
  <c r="V467" i="7" s="1"/>
  <c r="H484" i="7"/>
  <c r="U523" i="7"/>
  <c r="U567" i="7"/>
  <c r="V567" i="7" s="1"/>
  <c r="U11" i="8"/>
  <c r="U51" i="8"/>
  <c r="U83" i="8"/>
  <c r="V83" i="8" s="1"/>
  <c r="U87" i="8"/>
  <c r="V87" i="8" s="1"/>
  <c r="V88" i="8"/>
  <c r="V93" i="8"/>
  <c r="H139" i="8"/>
  <c r="I139" i="8"/>
  <c r="M139" i="8"/>
  <c r="M138" i="8" s="1"/>
  <c r="M137" i="8" s="1"/>
  <c r="M136" i="8" s="1"/>
  <c r="U143" i="8"/>
  <c r="V148" i="8"/>
  <c r="L155" i="8"/>
  <c r="L154" i="8" s="1"/>
  <c r="T155" i="8"/>
  <c r="T154" i="8" s="1"/>
  <c r="H223" i="8"/>
  <c r="V224" i="8"/>
  <c r="H517" i="7"/>
  <c r="V575" i="7"/>
  <c r="H13" i="8"/>
  <c r="H25" i="8"/>
  <c r="V31" i="8"/>
  <c r="V35" i="8"/>
  <c r="H37" i="8"/>
  <c r="V43" i="8"/>
  <c r="V47" i="8"/>
  <c r="V75" i="8"/>
  <c r="H77" i="8"/>
  <c r="V91" i="8"/>
  <c r="I104" i="8"/>
  <c r="I85" i="8" s="1"/>
  <c r="K104" i="8"/>
  <c r="K85" i="8" s="1"/>
  <c r="K10" i="8" s="1"/>
  <c r="K9" i="8" s="1"/>
  <c r="K8" i="8" s="1"/>
  <c r="K7" i="8" s="1"/>
  <c r="O104" i="8"/>
  <c r="O85" i="8" s="1"/>
  <c r="O10" i="8" s="1"/>
  <c r="O9" i="8" s="1"/>
  <c r="O8" i="8" s="1"/>
  <c r="O7" i="8" s="1"/>
  <c r="S104" i="8"/>
  <c r="S85" i="8" s="1"/>
  <c r="S10" i="8" s="1"/>
  <c r="S9" i="8" s="1"/>
  <c r="S8" i="8" s="1"/>
  <c r="S7" i="8" s="1"/>
  <c r="U116" i="8"/>
  <c r="V128" i="8"/>
  <c r="V270" i="8"/>
  <c r="I410" i="7"/>
  <c r="I422" i="7"/>
  <c r="V433" i="7"/>
  <c r="I434" i="7"/>
  <c r="U434" i="7" s="1"/>
  <c r="H435" i="7"/>
  <c r="V468" i="7"/>
  <c r="V476" i="7"/>
  <c r="V480" i="7"/>
  <c r="V492" i="7"/>
  <c r="V496" i="7"/>
  <c r="I497" i="7"/>
  <c r="U497" i="7" s="1"/>
  <c r="V524" i="7"/>
  <c r="V528" i="7"/>
  <c r="I533" i="7"/>
  <c r="V552" i="7"/>
  <c r="V556" i="7"/>
  <c r="V564" i="7"/>
  <c r="V568" i="7"/>
  <c r="I573" i="7"/>
  <c r="V52" i="8"/>
  <c r="V64" i="8"/>
  <c r="V68" i="8"/>
  <c r="V84" i="8"/>
  <c r="U89" i="8"/>
  <c r="H100" i="8"/>
  <c r="V100" i="8" s="1"/>
  <c r="V101" i="8"/>
  <c r="U102" i="8"/>
  <c r="V102" i="8" s="1"/>
  <c r="H105" i="8"/>
  <c r="H108" i="8"/>
  <c r="V108" i="8" s="1"/>
  <c r="T111" i="8"/>
  <c r="T104" i="8" s="1"/>
  <c r="T85" i="8" s="1"/>
  <c r="V113" i="8"/>
  <c r="V117" i="8"/>
  <c r="H116" i="8"/>
  <c r="V116" i="8" s="1"/>
  <c r="U118" i="8"/>
  <c r="V118" i="8" s="1"/>
  <c r="V124" i="8"/>
  <c r="H145" i="8"/>
  <c r="V145" i="8" s="1"/>
  <c r="V146" i="8"/>
  <c r="V150" i="8"/>
  <c r="H154" i="8"/>
  <c r="V110" i="8"/>
  <c r="U111" i="8"/>
  <c r="V111" i="8" s="1"/>
  <c r="U155" i="8"/>
  <c r="V155" i="8" s="1"/>
  <c r="U148" i="8"/>
  <c r="V156" i="8"/>
  <c r="U160" i="8"/>
  <c r="V160" i="8" s="1"/>
  <c r="U176" i="8"/>
  <c r="V176" i="8" s="1"/>
  <c r="H199" i="8"/>
  <c r="V200" i="8"/>
  <c r="U226" i="8"/>
  <c r="U227" i="8"/>
  <c r="V241" i="8"/>
  <c r="U244" i="8"/>
  <c r="V244" i="8" s="1"/>
  <c r="K259" i="8"/>
  <c r="K258" i="8" s="1"/>
  <c r="K257" i="8" s="1"/>
  <c r="O259" i="8"/>
  <c r="O258" i="8" s="1"/>
  <c r="O257" i="8" s="1"/>
  <c r="S259" i="8"/>
  <c r="S258" i="8" s="1"/>
  <c r="S257" i="8" s="1"/>
  <c r="H261" i="8"/>
  <c r="U268" i="8"/>
  <c r="H279" i="8"/>
  <c r="V280" i="8"/>
  <c r="L314" i="8"/>
  <c r="L299" i="8" s="1"/>
  <c r="P314" i="8"/>
  <c r="T314" i="8"/>
  <c r="U320" i="8"/>
  <c r="U328" i="8"/>
  <c r="V328" i="8" s="1"/>
  <c r="V333" i="8"/>
  <c r="I374" i="8"/>
  <c r="U375" i="8"/>
  <c r="I121" i="8"/>
  <c r="U156" i="8"/>
  <c r="V171" i="8"/>
  <c r="U172" i="8"/>
  <c r="V172" i="8" s="1"/>
  <c r="V184" i="8"/>
  <c r="V188" i="8"/>
  <c r="J197" i="8"/>
  <c r="J153" i="8" s="1"/>
  <c r="J152" i="8" s="1"/>
  <c r="L197" i="8"/>
  <c r="P197" i="8"/>
  <c r="P153" i="8" s="1"/>
  <c r="P152" i="8" s="1"/>
  <c r="T197" i="8"/>
  <c r="V211" i="8"/>
  <c r="V221" i="8"/>
  <c r="V235" i="8"/>
  <c r="H240" i="8"/>
  <c r="V251" i="8"/>
  <c r="V284" i="8"/>
  <c r="I286" i="8"/>
  <c r="U286" i="8" s="1"/>
  <c r="M286" i="8"/>
  <c r="M259" i="8" s="1"/>
  <c r="M258" i="8" s="1"/>
  <c r="M257" i="8" s="1"/>
  <c r="Q286" i="8"/>
  <c r="Q259" i="8" s="1"/>
  <c r="Q258" i="8" s="1"/>
  <c r="Q257" i="8" s="1"/>
  <c r="U287" i="8"/>
  <c r="U292" i="8"/>
  <c r="V292" i="8" s="1"/>
  <c r="H295" i="8"/>
  <c r="V295" i="8" s="1"/>
  <c r="V296" i="8"/>
  <c r="V308" i="8"/>
  <c r="V312" i="8"/>
  <c r="U315" i="8"/>
  <c r="U325" i="8"/>
  <c r="H331" i="8"/>
  <c r="V332" i="8"/>
  <c r="U333" i="8"/>
  <c r="J335" i="8"/>
  <c r="J299" i="8" s="1"/>
  <c r="N335" i="8"/>
  <c r="N299" i="8" s="1"/>
  <c r="H344" i="8"/>
  <c r="V344" i="8" s="1"/>
  <c r="H352" i="8"/>
  <c r="L361" i="8"/>
  <c r="H362" i="8"/>
  <c r="V364" i="8"/>
  <c r="U365" i="8"/>
  <c r="V365" i="8" s="1"/>
  <c r="M361" i="8"/>
  <c r="M299" i="8" s="1"/>
  <c r="H383" i="8"/>
  <c r="V383" i="8" s="1"/>
  <c r="V384" i="8"/>
  <c r="U385" i="8"/>
  <c r="V385" i="8" s="1"/>
  <c r="U396" i="8"/>
  <c r="U404" i="8"/>
  <c r="V406" i="8"/>
  <c r="H405" i="8"/>
  <c r="V525" i="8"/>
  <c r="U552" i="8"/>
  <c r="I571" i="8"/>
  <c r="U571" i="8" s="1"/>
  <c r="U572" i="8"/>
  <c r="V131" i="8"/>
  <c r="U140" i="8"/>
  <c r="V140" i="8" s="1"/>
  <c r="V143" i="8"/>
  <c r="V164" i="8"/>
  <c r="V167" i="8"/>
  <c r="U168" i="8"/>
  <c r="V168" i="8" s="1"/>
  <c r="V180" i="8"/>
  <c r="V183" i="8"/>
  <c r="V193" i="8"/>
  <c r="V195" i="8"/>
  <c r="N197" i="8"/>
  <c r="N153" i="8" s="1"/>
  <c r="N152" i="8" s="1"/>
  <c r="U198" i="8"/>
  <c r="M197" i="8"/>
  <c r="M153" i="8" s="1"/>
  <c r="M152" i="8" s="1"/>
  <c r="Q197" i="8"/>
  <c r="U199" i="8"/>
  <c r="H208" i="8"/>
  <c r="V208" i="8" s="1"/>
  <c r="H227" i="8"/>
  <c r="V228" i="8"/>
  <c r="V231" i="8"/>
  <c r="U241" i="8"/>
  <c r="V247" i="8"/>
  <c r="U261" i="8"/>
  <c r="U265" i="8"/>
  <c r="V265" i="8" s="1"/>
  <c r="U270" i="8"/>
  <c r="V273" i="8"/>
  <c r="V275" i="8"/>
  <c r="V277" i="8"/>
  <c r="T299" i="8"/>
  <c r="S299" i="8"/>
  <c r="S298" i="8" s="1"/>
  <c r="S297" i="8" s="1"/>
  <c r="V301" i="8"/>
  <c r="V303" i="8"/>
  <c r="V305" i="8"/>
  <c r="V307" i="8"/>
  <c r="U322" i="8"/>
  <c r="V322" i="8" s="1"/>
  <c r="U359" i="8"/>
  <c r="V359" i="8" s="1"/>
  <c r="U372" i="8"/>
  <c r="V372" i="8" s="1"/>
  <c r="V390" i="8"/>
  <c r="H389" i="8"/>
  <c r="H464" i="8"/>
  <c r="V464" i="8" s="1"/>
  <c r="V465" i="8"/>
  <c r="J516" i="8"/>
  <c r="J483" i="8" s="1"/>
  <c r="J482" i="8" s="1"/>
  <c r="J481" i="8" s="1"/>
  <c r="N516" i="8"/>
  <c r="N483" i="8" s="1"/>
  <c r="N482" i="8" s="1"/>
  <c r="N481" i="8" s="1"/>
  <c r="R516" i="8"/>
  <c r="R483" i="8" s="1"/>
  <c r="R482" i="8" s="1"/>
  <c r="R481" i="8" s="1"/>
  <c r="V523" i="8"/>
  <c r="N259" i="8"/>
  <c r="N258" i="8" s="1"/>
  <c r="N257" i="8" s="1"/>
  <c r="R259" i="8"/>
  <c r="R258" i="8" s="1"/>
  <c r="R257" i="8" s="1"/>
  <c r="V268" i="8"/>
  <c r="H287" i="8"/>
  <c r="V288" i="8"/>
  <c r="H315" i="8"/>
  <c r="V316" i="8"/>
  <c r="V320" i="8"/>
  <c r="U324" i="8"/>
  <c r="U331" i="8"/>
  <c r="H440" i="8"/>
  <c r="V440" i="8" s="1"/>
  <c r="V441" i="8"/>
  <c r="U508" i="8"/>
  <c r="V187" i="8"/>
  <c r="I192" i="8"/>
  <c r="I220" i="8"/>
  <c r="U220" i="8" s="1"/>
  <c r="V239" i="8"/>
  <c r="I240" i="8"/>
  <c r="U240" i="8" s="1"/>
  <c r="I260" i="8"/>
  <c r="V271" i="8"/>
  <c r="I272" i="8"/>
  <c r="U272" i="8" s="1"/>
  <c r="V283" i="8"/>
  <c r="V291" i="8"/>
  <c r="I300" i="8"/>
  <c r="V311" i="8"/>
  <c r="V323" i="8"/>
  <c r="H325" i="8"/>
  <c r="I335" i="8"/>
  <c r="V340" i="8"/>
  <c r="U346" i="8"/>
  <c r="V346" i="8" s="1"/>
  <c r="K348" i="8"/>
  <c r="K299" i="8" s="1"/>
  <c r="K298" i="8" s="1"/>
  <c r="K297" i="8" s="1"/>
  <c r="O348" i="8"/>
  <c r="O299" i="8" s="1"/>
  <c r="O298" i="8" s="1"/>
  <c r="O297" i="8" s="1"/>
  <c r="S348" i="8"/>
  <c r="V357" i="8"/>
  <c r="J361" i="8"/>
  <c r="N361" i="8"/>
  <c r="R361" i="8"/>
  <c r="R299" i="8" s="1"/>
  <c r="H376" i="8"/>
  <c r="L375" i="8"/>
  <c r="L374" i="8" s="1"/>
  <c r="P375" i="8"/>
  <c r="P374" i="8" s="1"/>
  <c r="T375" i="8"/>
  <c r="T374" i="8" s="1"/>
  <c r="P388" i="8"/>
  <c r="P387" i="8" s="1"/>
  <c r="T388" i="8"/>
  <c r="U394" i="8"/>
  <c r="V394" i="8" s="1"/>
  <c r="H400" i="8"/>
  <c r="V400" i="8" s="1"/>
  <c r="V401" i="8"/>
  <c r="U402" i="8"/>
  <c r="V402" i="8" s="1"/>
  <c r="H416" i="8"/>
  <c r="V416" i="8" s="1"/>
  <c r="V417" i="8"/>
  <c r="U418" i="8"/>
  <c r="V418" i="8" s="1"/>
  <c r="H428" i="8"/>
  <c r="V428" i="8" s="1"/>
  <c r="V429" i="8"/>
  <c r="U430" i="8"/>
  <c r="V430" i="8" s="1"/>
  <c r="V449" i="8"/>
  <c r="U451" i="8"/>
  <c r="U452" i="8"/>
  <c r="J466" i="8"/>
  <c r="J387" i="8" s="1"/>
  <c r="N466" i="8"/>
  <c r="N387" i="8" s="1"/>
  <c r="R466" i="8"/>
  <c r="R387" i="8" s="1"/>
  <c r="V477" i="8"/>
  <c r="I483" i="8"/>
  <c r="H516" i="8"/>
  <c r="L516" i="8"/>
  <c r="U516" i="8" s="1"/>
  <c r="P516" i="8"/>
  <c r="T516" i="8"/>
  <c r="U525" i="8"/>
  <c r="L532" i="8"/>
  <c r="L531" i="8" s="1"/>
  <c r="L530" i="8" s="1"/>
  <c r="L529" i="8" s="1"/>
  <c r="U544" i="8"/>
  <c r="H566" i="8"/>
  <c r="U569" i="8"/>
  <c r="V569" i="8" s="1"/>
  <c r="U573" i="8"/>
  <c r="U580" i="8"/>
  <c r="H335" i="8"/>
  <c r="L335" i="8"/>
  <c r="P335" i="8"/>
  <c r="P299" i="8" s="1"/>
  <c r="P298" i="8" s="1"/>
  <c r="P297" i="8" s="1"/>
  <c r="T335" i="8"/>
  <c r="V337" i="8"/>
  <c r="I348" i="8"/>
  <c r="U348" i="8" s="1"/>
  <c r="V349" i="8"/>
  <c r="V369" i="8"/>
  <c r="V398" i="8"/>
  <c r="H411" i="8"/>
  <c r="V413" i="8"/>
  <c r="H423" i="8"/>
  <c r="V425" i="8"/>
  <c r="H435" i="8"/>
  <c r="U449" i="8"/>
  <c r="U458" i="8"/>
  <c r="V458" i="8" s="1"/>
  <c r="U473" i="8"/>
  <c r="V473" i="8" s="1"/>
  <c r="U477" i="8"/>
  <c r="M483" i="8"/>
  <c r="M482" i="8" s="1"/>
  <c r="M481" i="8" s="1"/>
  <c r="H485" i="8"/>
  <c r="L483" i="8"/>
  <c r="L482" i="8" s="1"/>
  <c r="L481" i="8" s="1"/>
  <c r="P483" i="8"/>
  <c r="P482" i="8" s="1"/>
  <c r="P481" i="8" s="1"/>
  <c r="T483" i="8"/>
  <c r="T482" i="8" s="1"/>
  <c r="T481" i="8" s="1"/>
  <c r="V488" i="8"/>
  <c r="U505" i="8"/>
  <c r="V505" i="8" s="1"/>
  <c r="H508" i="8"/>
  <c r="V508" i="8" s="1"/>
  <c r="V509" i="8"/>
  <c r="U510" i="8"/>
  <c r="V510" i="8" s="1"/>
  <c r="H512" i="8"/>
  <c r="V512" i="8" s="1"/>
  <c r="V513" i="8"/>
  <c r="U514" i="8"/>
  <c r="V514" i="8" s="1"/>
  <c r="U517" i="8"/>
  <c r="V517" i="8" s="1"/>
  <c r="P532" i="8"/>
  <c r="P531" i="8" s="1"/>
  <c r="P530" i="8" s="1"/>
  <c r="P529" i="8" s="1"/>
  <c r="J532" i="8"/>
  <c r="J531" i="8" s="1"/>
  <c r="J530" i="8" s="1"/>
  <c r="J529" i="8" s="1"/>
  <c r="N532" i="8"/>
  <c r="N531" i="8" s="1"/>
  <c r="N530" i="8" s="1"/>
  <c r="N529" i="8" s="1"/>
  <c r="R532" i="8"/>
  <c r="R531" i="8" s="1"/>
  <c r="R530" i="8" s="1"/>
  <c r="R529" i="8" s="1"/>
  <c r="V541" i="8"/>
  <c r="H552" i="8"/>
  <c r="V553" i="8"/>
  <c r="U555" i="8"/>
  <c r="V555" i="8" s="1"/>
  <c r="U558" i="8"/>
  <c r="U563" i="8"/>
  <c r="V563" i="8" s="1"/>
  <c r="U574" i="8"/>
  <c r="V341" i="8"/>
  <c r="U370" i="8"/>
  <c r="V370" i="8" s="1"/>
  <c r="V373" i="8"/>
  <c r="V381" i="8"/>
  <c r="H396" i="8"/>
  <c r="V396" i="8" s="1"/>
  <c r="V397" i="8"/>
  <c r="V409" i="8"/>
  <c r="U411" i="8"/>
  <c r="M410" i="8"/>
  <c r="Q410" i="8"/>
  <c r="Q387" i="8" s="1"/>
  <c r="Q298" i="8" s="1"/>
  <c r="Q297" i="8" s="1"/>
  <c r="H420" i="8"/>
  <c r="V420" i="8" s="1"/>
  <c r="V421" i="8"/>
  <c r="U423" i="8"/>
  <c r="M422" i="8"/>
  <c r="Q422" i="8"/>
  <c r="H432" i="8"/>
  <c r="V432" i="8" s="1"/>
  <c r="V433" i="8"/>
  <c r="U435" i="8"/>
  <c r="M434" i="8"/>
  <c r="Q434" i="8"/>
  <c r="V442" i="8"/>
  <c r="H444" i="8"/>
  <c r="V445" i="8"/>
  <c r="L444" i="8"/>
  <c r="P444" i="8"/>
  <c r="T444" i="8"/>
  <c r="H452" i="8"/>
  <c r="V453" i="8"/>
  <c r="H460" i="8"/>
  <c r="V460" i="8" s="1"/>
  <c r="V461" i="8"/>
  <c r="U462" i="8"/>
  <c r="V462" i="8" s="1"/>
  <c r="H467" i="8"/>
  <c r="U475" i="8"/>
  <c r="V475" i="8" s="1"/>
  <c r="U479" i="8"/>
  <c r="V479" i="8" s="1"/>
  <c r="Q483" i="8"/>
  <c r="Q482" i="8" s="1"/>
  <c r="Q481" i="8" s="1"/>
  <c r="V493" i="8"/>
  <c r="K497" i="8"/>
  <c r="K483" i="8" s="1"/>
  <c r="K482" i="8" s="1"/>
  <c r="K481" i="8" s="1"/>
  <c r="O497" i="8"/>
  <c r="O483" i="8" s="1"/>
  <c r="O482" i="8" s="1"/>
  <c r="O481" i="8" s="1"/>
  <c r="S497" i="8"/>
  <c r="S483" i="8" s="1"/>
  <c r="S482" i="8" s="1"/>
  <c r="S481" i="8" s="1"/>
  <c r="V500" i="8"/>
  <c r="U523" i="8"/>
  <c r="U527" i="8"/>
  <c r="V527" i="8" s="1"/>
  <c r="I532" i="8"/>
  <c r="T532" i="8"/>
  <c r="T531" i="8" s="1"/>
  <c r="T530" i="8" s="1"/>
  <c r="T529" i="8" s="1"/>
  <c r="K533" i="8"/>
  <c r="K532" i="8" s="1"/>
  <c r="K531" i="8" s="1"/>
  <c r="K530" i="8" s="1"/>
  <c r="K529" i="8" s="1"/>
  <c r="O533" i="8"/>
  <c r="O532" i="8" s="1"/>
  <c r="O531" i="8" s="1"/>
  <c r="O530" i="8" s="1"/>
  <c r="O529" i="8" s="1"/>
  <c r="S533" i="8"/>
  <c r="S532" i="8" s="1"/>
  <c r="S531" i="8" s="1"/>
  <c r="S530" i="8" s="1"/>
  <c r="S529" i="8" s="1"/>
  <c r="V536" i="8"/>
  <c r="V538" i="8"/>
  <c r="V540" i="8"/>
  <c r="H544" i="8"/>
  <c r="V544" i="8" s="1"/>
  <c r="V545" i="8"/>
  <c r="U546" i="8"/>
  <c r="V546" i="8" s="1"/>
  <c r="H548" i="8"/>
  <c r="V548" i="8" s="1"/>
  <c r="V549" i="8"/>
  <c r="V561" i="8"/>
  <c r="U567" i="8"/>
  <c r="V567" i="8"/>
  <c r="V577" i="8"/>
  <c r="H580" i="8"/>
  <c r="V580" i="8" s="1"/>
  <c r="V581" i="8"/>
  <c r="V492" i="8"/>
  <c r="V496" i="8"/>
  <c r="H498" i="8"/>
  <c r="V524" i="8"/>
  <c r="V528" i="8"/>
  <c r="H534" i="8"/>
  <c r="V556" i="8"/>
  <c r="H558" i="8"/>
  <c r="V564" i="8"/>
  <c r="V568" i="8"/>
  <c r="H574" i="8"/>
  <c r="I410" i="8"/>
  <c r="I422" i="8"/>
  <c r="U422" i="8" s="1"/>
  <c r="I434" i="8"/>
  <c r="U434" i="8" s="1"/>
  <c r="I466" i="8"/>
  <c r="I566" i="8"/>
  <c r="U566" i="8" s="1"/>
  <c r="O476" i="2" l="1"/>
  <c r="O555" i="2"/>
  <c r="O446" i="2"/>
  <c r="O135" i="2"/>
  <c r="H609" i="2"/>
  <c r="O610" i="2"/>
  <c r="O102" i="2"/>
  <c r="O196" i="2"/>
  <c r="K299" i="5"/>
  <c r="S197" i="5"/>
  <c r="U404" i="4"/>
  <c r="R153" i="5"/>
  <c r="R152" i="5" s="1"/>
  <c r="I299" i="5"/>
  <c r="AQ82" i="9"/>
  <c r="K314" i="4"/>
  <c r="AS77" i="9"/>
  <c r="M300" i="4"/>
  <c r="J50" i="5"/>
  <c r="J10" i="5" s="1"/>
  <c r="J9" i="5" s="1"/>
  <c r="J8" i="5" s="1"/>
  <c r="J7" i="5" s="1"/>
  <c r="AS59" i="9"/>
  <c r="BA59" i="9" s="1"/>
  <c r="BB59" i="9" s="1"/>
  <c r="M220" i="4"/>
  <c r="M11" i="5"/>
  <c r="AZ56" i="9"/>
  <c r="T198" i="4"/>
  <c r="T197" i="5"/>
  <c r="T153" i="5" s="1"/>
  <c r="T152" i="5" s="1"/>
  <c r="M299" i="4"/>
  <c r="K483" i="5"/>
  <c r="K482" i="5" s="1"/>
  <c r="K481" i="5" s="1"/>
  <c r="AW127" i="9"/>
  <c r="Q444" i="4"/>
  <c r="M85" i="5"/>
  <c r="AV56" i="9"/>
  <c r="BA56" i="9" s="1"/>
  <c r="BB56" i="9" s="1"/>
  <c r="P198" i="4"/>
  <c r="U199" i="4"/>
  <c r="V199" i="4" s="1"/>
  <c r="U566" i="5"/>
  <c r="V566" i="5" s="1"/>
  <c r="U551" i="5"/>
  <c r="P532" i="5"/>
  <c r="P531" i="5" s="1"/>
  <c r="P530" i="5" s="1"/>
  <c r="P529" i="5" s="1"/>
  <c r="U286" i="5"/>
  <c r="U272" i="5"/>
  <c r="U240" i="5"/>
  <c r="V240" i="5" s="1"/>
  <c r="Q483" i="5"/>
  <c r="Q482" i="5" s="1"/>
  <c r="Q481" i="5" s="1"/>
  <c r="N259" i="5"/>
  <c r="N258" i="5" s="1"/>
  <c r="N257" i="5" s="1"/>
  <c r="U432" i="5"/>
  <c r="V432" i="5" s="1"/>
  <c r="R361" i="4"/>
  <c r="BA90" i="9"/>
  <c r="BB90" i="9" s="1"/>
  <c r="AS127" i="9"/>
  <c r="M444" i="4"/>
  <c r="AY82" i="9"/>
  <c r="S314" i="4"/>
  <c r="R50" i="5"/>
  <c r="R10" i="5" s="1"/>
  <c r="R9" i="5" s="1"/>
  <c r="R8" i="5" s="1"/>
  <c r="R7" i="5" s="1"/>
  <c r="R6" i="5" s="1"/>
  <c r="AW108" i="9"/>
  <c r="Q388" i="4"/>
  <c r="I85" i="5"/>
  <c r="U85" i="5" s="1"/>
  <c r="H104" i="5"/>
  <c r="V104" i="5" s="1"/>
  <c r="AP104" i="9"/>
  <c r="J375" i="4"/>
  <c r="J374" i="4" s="1"/>
  <c r="M10" i="5"/>
  <c r="M9" i="5" s="1"/>
  <c r="M8" i="5" s="1"/>
  <c r="M7" i="5" s="1"/>
  <c r="AU82" i="9"/>
  <c r="O314" i="4"/>
  <c r="N50" i="5"/>
  <c r="N10" i="5" s="1"/>
  <c r="N9" i="5" s="1"/>
  <c r="N8" i="5" s="1"/>
  <c r="N7" i="5" s="1"/>
  <c r="Q11" i="5"/>
  <c r="Q10" i="5" s="1"/>
  <c r="Q9" i="5" s="1"/>
  <c r="Q8" i="5" s="1"/>
  <c r="Q7" i="5" s="1"/>
  <c r="Q6" i="5" s="1"/>
  <c r="V96" i="5"/>
  <c r="N315" i="2"/>
  <c r="N269" i="2"/>
  <c r="N575" i="2"/>
  <c r="N521" i="2"/>
  <c r="N520" i="2" s="1"/>
  <c r="H228" i="2"/>
  <c r="F28" i="13"/>
  <c r="F33" i="13"/>
  <c r="F39" i="13"/>
  <c r="F10" i="13"/>
  <c r="F18" i="13"/>
  <c r="F16" i="13"/>
  <c r="F15" i="13"/>
  <c r="F23" i="13"/>
  <c r="F45" i="13"/>
  <c r="F27" i="13"/>
  <c r="F32" i="13"/>
  <c r="F22" i="13"/>
  <c r="F38" i="13"/>
  <c r="D21" i="13"/>
  <c r="F21" i="13" s="1"/>
  <c r="D26" i="13"/>
  <c r="F26" i="13" s="1"/>
  <c r="D34" i="13"/>
  <c r="F34" i="13" s="1"/>
  <c r="D44" i="13"/>
  <c r="F44" i="13" s="1"/>
  <c r="D37" i="13"/>
  <c r="F37" i="13" s="1"/>
  <c r="D11" i="13"/>
  <c r="F11" i="13" s="1"/>
  <c r="D29" i="13"/>
  <c r="D40" i="13"/>
  <c r="F40" i="13" s="1"/>
  <c r="D9" i="13"/>
  <c r="D12" i="13"/>
  <c r="F12" i="13" s="1"/>
  <c r="D14" i="13"/>
  <c r="F14" i="13" s="1"/>
  <c r="D43" i="13"/>
  <c r="F43" i="13" s="1"/>
  <c r="D17" i="13"/>
  <c r="F17" i="13" s="1"/>
  <c r="D35" i="13"/>
  <c r="F35" i="13" s="1"/>
  <c r="E31" i="13"/>
  <c r="E13" i="13"/>
  <c r="E25" i="13"/>
  <c r="E8" i="13"/>
  <c r="E36" i="13"/>
  <c r="N12" i="2"/>
  <c r="N51" i="2"/>
  <c r="H522" i="2"/>
  <c r="N139" i="2"/>
  <c r="D11" i="12" s="1"/>
  <c r="D12" i="12"/>
  <c r="N268" i="2"/>
  <c r="N200" i="2"/>
  <c r="N156" i="2" s="1"/>
  <c r="H394" i="2"/>
  <c r="H393" i="2" s="1"/>
  <c r="H142" i="2"/>
  <c r="H141" i="2" s="1"/>
  <c r="H140" i="2" s="1"/>
  <c r="H77" i="2"/>
  <c r="H201" i="2"/>
  <c r="H330" i="2"/>
  <c r="H37" i="2"/>
  <c r="H25" i="2"/>
  <c r="H431" i="2"/>
  <c r="N408" i="2"/>
  <c r="H13" i="2"/>
  <c r="H484" i="2"/>
  <c r="H535" i="2"/>
  <c r="H521" i="2" s="1"/>
  <c r="H520" i="2" s="1"/>
  <c r="N87" i="2"/>
  <c r="N574" i="2"/>
  <c r="D23" i="12" s="1"/>
  <c r="H234" i="2"/>
  <c r="H88" i="2"/>
  <c r="H377" i="2"/>
  <c r="H52" i="2"/>
  <c r="H248" i="2"/>
  <c r="H501" i="2"/>
  <c r="H316" i="2"/>
  <c r="H123" i="2"/>
  <c r="H122" i="2" s="1"/>
  <c r="H619" i="2"/>
  <c r="H618" i="2" s="1"/>
  <c r="H617" i="2" s="1"/>
  <c r="C24" i="12" s="1"/>
  <c r="E24" i="12" s="1"/>
  <c r="H409" i="2"/>
  <c r="H364" i="2"/>
  <c r="H270" i="2"/>
  <c r="H459" i="2"/>
  <c r="H106" i="2"/>
  <c r="H425" i="2"/>
  <c r="H594" i="2"/>
  <c r="H296" i="2"/>
  <c r="H282" i="2"/>
  <c r="H68" i="2"/>
  <c r="H340" i="2"/>
  <c r="H351" i="2"/>
  <c r="H158" i="2"/>
  <c r="H157" i="2" s="1"/>
  <c r="H576" i="2"/>
  <c r="M104" i="4"/>
  <c r="M85" i="4" s="1"/>
  <c r="AQ134" i="9"/>
  <c r="K466" i="4"/>
  <c r="AO30" i="9"/>
  <c r="BA30" i="9" s="1"/>
  <c r="BB30" i="9" s="1"/>
  <c r="I104" i="4"/>
  <c r="BA159" i="9"/>
  <c r="BB159" i="9" s="1"/>
  <c r="BA149" i="9"/>
  <c r="BB149" i="9" s="1"/>
  <c r="AY134" i="9"/>
  <c r="S466" i="4"/>
  <c r="BA168" i="9"/>
  <c r="BB168" i="9" s="1"/>
  <c r="BA58" i="9"/>
  <c r="BB58" i="9" s="1"/>
  <c r="Q387" i="4"/>
  <c r="U104" i="4"/>
  <c r="V104" i="4" s="1"/>
  <c r="R298" i="8"/>
  <c r="R297" i="8" s="1"/>
  <c r="R135" i="8" s="1"/>
  <c r="R134" i="8" s="1"/>
  <c r="J298" i="8"/>
  <c r="J297" i="8" s="1"/>
  <c r="J135" i="8"/>
  <c r="J134" i="8" s="1"/>
  <c r="J6" i="8" s="1"/>
  <c r="O135" i="8"/>
  <c r="O134" i="8" s="1"/>
  <c r="T10" i="8"/>
  <c r="T9" i="8" s="1"/>
  <c r="T8" i="8" s="1"/>
  <c r="T7" i="8" s="1"/>
  <c r="U197" i="5"/>
  <c r="I153" i="5"/>
  <c r="P1287" i="1"/>
  <c r="P1104" i="1" s="1"/>
  <c r="G1497" i="1"/>
  <c r="K1104" i="1"/>
  <c r="K135" i="8"/>
  <c r="K134" i="8" s="1"/>
  <c r="K6" i="8" s="1"/>
  <c r="U85" i="8"/>
  <c r="H154" i="5"/>
  <c r="H532" i="5"/>
  <c r="L6" i="6"/>
  <c r="V422" i="4"/>
  <c r="G1778" i="1"/>
  <c r="G1777" i="1" s="1"/>
  <c r="G1776" i="1" s="1"/>
  <c r="O1104" i="1"/>
  <c r="L1287" i="1"/>
  <c r="L1104" i="1" s="1"/>
  <c r="Q1104" i="1"/>
  <c r="P135" i="8"/>
  <c r="P134" i="8" s="1"/>
  <c r="Q135" i="8"/>
  <c r="Q134" i="8" s="1"/>
  <c r="Q6" i="8" s="1"/>
  <c r="M135" i="7"/>
  <c r="M134" i="7" s="1"/>
  <c r="Q298" i="5"/>
  <c r="Q297" i="5" s="1"/>
  <c r="Q135" i="5"/>
  <c r="Q134" i="5" s="1"/>
  <c r="V434" i="4"/>
  <c r="G2253" i="1"/>
  <c r="H1287" i="1"/>
  <c r="H1104" i="1" s="1"/>
  <c r="M1104" i="1"/>
  <c r="M458" i="1" s="1"/>
  <c r="M457" i="1" s="1"/>
  <c r="M7" i="1" s="1"/>
  <c r="N298" i="8"/>
  <c r="N297" i="8" s="1"/>
  <c r="N135" i="8" s="1"/>
  <c r="N134" i="8" s="1"/>
  <c r="N6" i="8" s="1"/>
  <c r="S135" i="8"/>
  <c r="S134" i="8" s="1"/>
  <c r="S6" i="8" s="1"/>
  <c r="O6" i="8"/>
  <c r="N298" i="5"/>
  <c r="N297" i="5" s="1"/>
  <c r="N135" i="5" s="1"/>
  <c r="M298" i="5"/>
  <c r="M297" i="5" s="1"/>
  <c r="M135" i="5" s="1"/>
  <c r="M134" i="5" s="1"/>
  <c r="M6" i="5" s="1"/>
  <c r="G2155" i="1"/>
  <c r="G2154" i="1" s="1"/>
  <c r="G2153" i="1" s="1"/>
  <c r="S1104" i="1"/>
  <c r="U497" i="8"/>
  <c r="U410" i="8"/>
  <c r="U466" i="8"/>
  <c r="V574" i="8"/>
  <c r="H573" i="8"/>
  <c r="V498" i="8"/>
  <c r="H497" i="8"/>
  <c r="H466" i="8"/>
  <c r="V467" i="8"/>
  <c r="U444" i="8"/>
  <c r="V444" i="8" s="1"/>
  <c r="V423" i="8"/>
  <c r="H422" i="8"/>
  <c r="V422" i="8" s="1"/>
  <c r="V516" i="8"/>
  <c r="U335" i="8"/>
  <c r="U300" i="8"/>
  <c r="V300" i="8" s="1"/>
  <c r="I299" i="8"/>
  <c r="H226" i="8"/>
  <c r="V226" i="8" s="1"/>
  <c r="V227" i="8"/>
  <c r="H404" i="8"/>
  <c r="V404" i="8" s="1"/>
  <c r="V405" i="8"/>
  <c r="U314" i="8"/>
  <c r="V240" i="8"/>
  <c r="V435" i="7"/>
  <c r="H434" i="7"/>
  <c r="V434" i="7" s="1"/>
  <c r="U410" i="7"/>
  <c r="V77" i="8"/>
  <c r="H76" i="8"/>
  <c r="V76" i="8" s="1"/>
  <c r="V37" i="8"/>
  <c r="H36" i="8"/>
  <c r="V36" i="8" s="1"/>
  <c r="V13" i="8"/>
  <c r="H12" i="8"/>
  <c r="T153" i="8"/>
  <c r="T152" i="8" s="1"/>
  <c r="V484" i="7"/>
  <c r="H572" i="7"/>
  <c r="H300" i="7"/>
  <c r="V301" i="7"/>
  <c r="L298" i="7"/>
  <c r="L297" i="7" s="1"/>
  <c r="L135" i="7" s="1"/>
  <c r="L134" i="7" s="1"/>
  <c r="L6" i="7" s="1"/>
  <c r="R153" i="7"/>
  <c r="R152" i="7" s="1"/>
  <c r="R135" i="7" s="1"/>
  <c r="R134" i="7" s="1"/>
  <c r="R6" i="7" s="1"/>
  <c r="I387" i="7"/>
  <c r="U387" i="7" s="1"/>
  <c r="O298" i="7"/>
  <c r="O297" i="7" s="1"/>
  <c r="O135" i="7" s="1"/>
  <c r="O134" i="7" s="1"/>
  <c r="V244" i="7"/>
  <c r="V176" i="7"/>
  <c r="H220" i="7"/>
  <c r="V220" i="7" s="1"/>
  <c r="V221" i="7"/>
  <c r="V145" i="7"/>
  <c r="H139" i="7"/>
  <c r="V68" i="7"/>
  <c r="H67" i="7"/>
  <c r="V67" i="7" s="1"/>
  <c r="I571" i="6"/>
  <c r="U571" i="6" s="1"/>
  <c r="U572" i="6"/>
  <c r="V434" i="6"/>
  <c r="T298" i="6"/>
  <c r="T297" i="6" s="1"/>
  <c r="U139" i="6"/>
  <c r="I138" i="6"/>
  <c r="H11" i="7"/>
  <c r="S298" i="6"/>
  <c r="S297" i="6" s="1"/>
  <c r="Q6" i="7"/>
  <c r="V466" i="6"/>
  <c r="I299" i="6"/>
  <c r="T135" i="6"/>
  <c r="T134" i="6" s="1"/>
  <c r="T6" i="6" s="1"/>
  <c r="H76" i="6"/>
  <c r="V76" i="6" s="1"/>
  <c r="V77" i="6"/>
  <c r="V566" i="6"/>
  <c r="U482" i="6"/>
  <c r="I481" i="6"/>
  <c r="U481" i="6" s="1"/>
  <c r="V410" i="6"/>
  <c r="U466" i="5"/>
  <c r="V389" i="5"/>
  <c r="H388" i="5"/>
  <c r="P483" i="4"/>
  <c r="P482" i="4" s="1"/>
  <c r="P481" i="4" s="1"/>
  <c r="I259" i="6"/>
  <c r="R135" i="6"/>
  <c r="R134" i="6" s="1"/>
  <c r="R6" i="6" s="1"/>
  <c r="H86" i="6"/>
  <c r="H36" i="6"/>
  <c r="V36" i="6" s="1"/>
  <c r="N10" i="6"/>
  <c r="N9" i="6" s="1"/>
  <c r="N8" i="6" s="1"/>
  <c r="N7" i="6" s="1"/>
  <c r="H572" i="5"/>
  <c r="U444" i="5"/>
  <c r="V444" i="5" s="1"/>
  <c r="R298" i="5"/>
  <c r="R297" i="5" s="1"/>
  <c r="AO153" i="9"/>
  <c r="BA153" i="9" s="1"/>
  <c r="BB153" i="9" s="1"/>
  <c r="U534" i="4"/>
  <c r="I533" i="4"/>
  <c r="AO146" i="9"/>
  <c r="BA146" i="9" s="1"/>
  <c r="BB146" i="9" s="1"/>
  <c r="U510" i="4"/>
  <c r="V510" i="4" s="1"/>
  <c r="AO132" i="9"/>
  <c r="BA132" i="9" s="1"/>
  <c r="BB132" i="9" s="1"/>
  <c r="U462" i="4"/>
  <c r="V462" i="4" s="1"/>
  <c r="AO118" i="9"/>
  <c r="BA118" i="9" s="1"/>
  <c r="BB118" i="9" s="1"/>
  <c r="U418" i="4"/>
  <c r="V418" i="4" s="1"/>
  <c r="AO102" i="9"/>
  <c r="BA102" i="9" s="1"/>
  <c r="BB102" i="9" s="1"/>
  <c r="U370" i="4"/>
  <c r="V370" i="4" s="1"/>
  <c r="AO84" i="9"/>
  <c r="BA84" i="9" s="1"/>
  <c r="BB84" i="9" s="1"/>
  <c r="U322" i="4"/>
  <c r="V322" i="4" s="1"/>
  <c r="AO67" i="9"/>
  <c r="BA67" i="9" s="1"/>
  <c r="BB67" i="9" s="1"/>
  <c r="U270" i="4"/>
  <c r="V270" i="4" s="1"/>
  <c r="V164" i="6"/>
  <c r="H155" i="6"/>
  <c r="V52" i="6"/>
  <c r="H51" i="6"/>
  <c r="R530" i="5"/>
  <c r="R529" i="5" s="1"/>
  <c r="H300" i="5"/>
  <c r="V301" i="5"/>
  <c r="U208" i="5"/>
  <c r="V534" i="4"/>
  <c r="H533" i="4"/>
  <c r="U227" i="5"/>
  <c r="V208" i="5"/>
  <c r="V551" i="4"/>
  <c r="T532" i="4"/>
  <c r="T531" i="4" s="1"/>
  <c r="T530" i="4" s="1"/>
  <c r="T529" i="4" s="1"/>
  <c r="L532" i="4"/>
  <c r="L531" i="4" s="1"/>
  <c r="L530" i="4" s="1"/>
  <c r="L529" i="4" s="1"/>
  <c r="AP108" i="9"/>
  <c r="J388" i="4"/>
  <c r="AQ104" i="9"/>
  <c r="K375" i="4"/>
  <c r="K374" i="4" s="1"/>
  <c r="AQ89" i="9"/>
  <c r="K335" i="4"/>
  <c r="U336" i="4"/>
  <c r="H314" i="4"/>
  <c r="U198" i="4"/>
  <c r="U138" i="5"/>
  <c r="M483" i="4"/>
  <c r="M482" i="4" s="1"/>
  <c r="M481" i="4" s="1"/>
  <c r="BA139" i="9"/>
  <c r="BB139" i="9" s="1"/>
  <c r="BA120" i="9"/>
  <c r="BB120" i="9" s="1"/>
  <c r="AP94" i="9"/>
  <c r="J348" i="4"/>
  <c r="Q299" i="4"/>
  <c r="Q298" i="4" s="1"/>
  <c r="Q297" i="4" s="1"/>
  <c r="BA73" i="9"/>
  <c r="BB73" i="9" s="1"/>
  <c r="AW60" i="9"/>
  <c r="Q226" i="4"/>
  <c r="AP55" i="9"/>
  <c r="J192" i="4"/>
  <c r="U121" i="4"/>
  <c r="I120" i="4"/>
  <c r="U120" i="4" s="1"/>
  <c r="AO23" i="9"/>
  <c r="BA23" i="9" s="1"/>
  <c r="BB23" i="9" s="1"/>
  <c r="U87" i="4"/>
  <c r="V87" i="4" s="1"/>
  <c r="I86" i="4"/>
  <c r="AO22" i="9"/>
  <c r="BA22" i="9" s="1"/>
  <c r="BB22" i="9" s="1"/>
  <c r="U83" i="4"/>
  <c r="V83" i="4" s="1"/>
  <c r="Q50" i="4"/>
  <c r="J155" i="5"/>
  <c r="U516" i="4"/>
  <c r="N483" i="4"/>
  <c r="N482" i="4" s="1"/>
  <c r="N481" i="4" s="1"/>
  <c r="H466" i="4"/>
  <c r="V467" i="4"/>
  <c r="V400" i="4"/>
  <c r="H300" i="4"/>
  <c r="AT64" i="9"/>
  <c r="N260" i="4"/>
  <c r="N259" i="4" s="1"/>
  <c r="N258" i="4" s="1"/>
  <c r="N257" i="4" s="1"/>
  <c r="AP62" i="9"/>
  <c r="J240" i="4"/>
  <c r="J197" i="4" s="1"/>
  <c r="U241" i="4"/>
  <c r="V241" i="4" s="1"/>
  <c r="AZ60" i="9"/>
  <c r="T226" i="4"/>
  <c r="T197" i="4" s="1"/>
  <c r="T153" i="4" s="1"/>
  <c r="T152" i="4" s="1"/>
  <c r="AO49" i="9"/>
  <c r="BA49" i="9" s="1"/>
  <c r="BB49" i="9" s="1"/>
  <c r="U172" i="4"/>
  <c r="AO45" i="9"/>
  <c r="BA45" i="9" s="1"/>
  <c r="BB45" i="9" s="1"/>
  <c r="U156" i="4"/>
  <c r="I155" i="4"/>
  <c r="AO39" i="9"/>
  <c r="BA39" i="9" s="1"/>
  <c r="BB39" i="9" s="1"/>
  <c r="U132" i="4"/>
  <c r="V132" i="4" s="1"/>
  <c r="AO29" i="9"/>
  <c r="BA29" i="9" s="1"/>
  <c r="BB29" i="9" s="1"/>
  <c r="U102" i="4"/>
  <c r="V102" i="4" s="1"/>
  <c r="I532" i="5"/>
  <c r="H11" i="5"/>
  <c r="BA164" i="9"/>
  <c r="BB164" i="9" s="1"/>
  <c r="R532" i="4"/>
  <c r="R531" i="4" s="1"/>
  <c r="R530" i="4" s="1"/>
  <c r="R529" i="4" s="1"/>
  <c r="J532" i="4"/>
  <c r="J531" i="4" s="1"/>
  <c r="J530" i="4" s="1"/>
  <c r="J529" i="4" s="1"/>
  <c r="H388" i="4"/>
  <c r="H375" i="4"/>
  <c r="H335" i="4"/>
  <c r="V336" i="4"/>
  <c r="BA82" i="9"/>
  <c r="BB82" i="9" s="1"/>
  <c r="AX77" i="9"/>
  <c r="R300" i="4"/>
  <c r="V268" i="4"/>
  <c r="AO6" i="9"/>
  <c r="BA6" i="9" s="1"/>
  <c r="BB6" i="9" s="1"/>
  <c r="I24" i="4"/>
  <c r="U24" i="4" s="1"/>
  <c r="V24" i="4" s="1"/>
  <c r="U25" i="4"/>
  <c r="V25" i="4" s="1"/>
  <c r="I374" i="4"/>
  <c r="BA63" i="9"/>
  <c r="BB63" i="9" s="1"/>
  <c r="G1678" i="1"/>
  <c r="G1677" i="1" s="1"/>
  <c r="G1676" i="1" s="1"/>
  <c r="H2154" i="1"/>
  <c r="H2153" i="1" s="1"/>
  <c r="I260" i="4"/>
  <c r="H138" i="4"/>
  <c r="H50" i="4"/>
  <c r="M2154" i="1"/>
  <c r="M2153" i="1" s="1"/>
  <c r="I1885" i="1"/>
  <c r="I1884" i="1" s="1"/>
  <c r="I1883" i="1" s="1"/>
  <c r="J1288" i="1"/>
  <c r="J1287" i="1" s="1"/>
  <c r="J1104" i="1" s="1"/>
  <c r="O85" i="4"/>
  <c r="R50" i="4"/>
  <c r="J50" i="4"/>
  <c r="O50" i="4"/>
  <c r="K2154" i="1"/>
  <c r="K2153" i="1" s="1"/>
  <c r="O1986" i="1"/>
  <c r="O1884" i="1" s="1"/>
  <c r="O1883" i="1" s="1"/>
  <c r="O458" i="1" s="1"/>
  <c r="O457" i="1" s="1"/>
  <c r="O7" i="1" s="1"/>
  <c r="G1886" i="1"/>
  <c r="G1885" i="1" s="1"/>
  <c r="H516" i="1"/>
  <c r="G701" i="1"/>
  <c r="G516" i="1" s="1"/>
  <c r="N8" i="1"/>
  <c r="V534" i="8"/>
  <c r="H533" i="8"/>
  <c r="I531" i="8"/>
  <c r="U532" i="8"/>
  <c r="H451" i="8"/>
  <c r="V451" i="8" s="1"/>
  <c r="V452" i="8"/>
  <c r="H551" i="8"/>
  <c r="V551" i="8" s="1"/>
  <c r="V552" i="8"/>
  <c r="U533" i="8"/>
  <c r="U483" i="8"/>
  <c r="I482" i="8"/>
  <c r="T387" i="8"/>
  <c r="U361" i="8"/>
  <c r="V325" i="8"/>
  <c r="H324" i="8"/>
  <c r="V324" i="8" s="1"/>
  <c r="U260" i="8"/>
  <c r="I259" i="8"/>
  <c r="U192" i="8"/>
  <c r="V192" i="8" s="1"/>
  <c r="I154" i="8"/>
  <c r="T298" i="8"/>
  <c r="T297" i="8" s="1"/>
  <c r="I197" i="8"/>
  <c r="U197" i="8" s="1"/>
  <c r="I387" i="8"/>
  <c r="H361" i="8"/>
  <c r="V361" i="8" s="1"/>
  <c r="V362" i="8"/>
  <c r="V331" i="8"/>
  <c r="V261" i="8"/>
  <c r="H260" i="8"/>
  <c r="H104" i="8"/>
  <c r="V105" i="8"/>
  <c r="U104" i="8"/>
  <c r="L153" i="8"/>
  <c r="L152" i="8" s="1"/>
  <c r="U139" i="8"/>
  <c r="I138" i="8"/>
  <c r="I483" i="7"/>
  <c r="H451" i="7"/>
  <c r="V451" i="7" s="1"/>
  <c r="V452" i="7"/>
  <c r="H314" i="7"/>
  <c r="V314" i="7" s="1"/>
  <c r="V315" i="7"/>
  <c r="H50" i="8"/>
  <c r="V51" i="8"/>
  <c r="V497" i="7"/>
  <c r="H348" i="7"/>
  <c r="V348" i="7" s="1"/>
  <c r="V349" i="7"/>
  <c r="H324" i="7"/>
  <c r="V324" i="7" s="1"/>
  <c r="V325" i="7"/>
  <c r="I299" i="7"/>
  <c r="U300" i="7"/>
  <c r="N153" i="7"/>
  <c r="N152" i="7" s="1"/>
  <c r="N135" i="7" s="1"/>
  <c r="N134" i="7" s="1"/>
  <c r="N6" i="7" s="1"/>
  <c r="K298" i="7"/>
  <c r="K297" i="7" s="1"/>
  <c r="K135" i="7" s="1"/>
  <c r="K134" i="7" s="1"/>
  <c r="V122" i="7"/>
  <c r="H121" i="7"/>
  <c r="U12" i="7"/>
  <c r="V12" i="7" s="1"/>
  <c r="I11" i="7"/>
  <c r="V227" i="7"/>
  <c r="H226" i="7"/>
  <c r="V226" i="7" s="1"/>
  <c r="V52" i="7"/>
  <c r="H51" i="7"/>
  <c r="U375" i="7"/>
  <c r="P298" i="6"/>
  <c r="P297" i="6" s="1"/>
  <c r="P135" i="6" s="1"/>
  <c r="P134" i="6" s="1"/>
  <c r="P6" i="6" s="1"/>
  <c r="O6" i="7"/>
  <c r="O298" i="6"/>
  <c r="O297" i="6" s="1"/>
  <c r="O135" i="6" s="1"/>
  <c r="O134" i="6" s="1"/>
  <c r="O6" i="6" s="1"/>
  <c r="V104" i="7"/>
  <c r="M6" i="7"/>
  <c r="H572" i="6"/>
  <c r="V573" i="6"/>
  <c r="I532" i="6"/>
  <c r="H387" i="6"/>
  <c r="U121" i="6"/>
  <c r="J120" i="6"/>
  <c r="U120" i="6" s="1"/>
  <c r="V30" i="6"/>
  <c r="H24" i="6"/>
  <c r="V24" i="6" s="1"/>
  <c r="I50" i="7"/>
  <c r="U50" i="7" s="1"/>
  <c r="U483" i="6"/>
  <c r="K153" i="6"/>
  <c r="K152" i="6" s="1"/>
  <c r="K135" i="6" s="1"/>
  <c r="K134" i="6" s="1"/>
  <c r="K6" i="6" s="1"/>
  <c r="V122" i="6"/>
  <c r="H121" i="6"/>
  <c r="H104" i="6"/>
  <c r="U67" i="6"/>
  <c r="V227" i="5"/>
  <c r="H226" i="5"/>
  <c r="U220" i="5"/>
  <c r="V220" i="5" s="1"/>
  <c r="S153" i="5"/>
  <c r="S152" i="5" s="1"/>
  <c r="N135" i="6"/>
  <c r="N134" i="6" s="1"/>
  <c r="V68" i="6"/>
  <c r="H67" i="6"/>
  <c r="J10" i="6"/>
  <c r="J9" i="6" s="1"/>
  <c r="J8" i="6" s="1"/>
  <c r="J7" i="6" s="1"/>
  <c r="V466" i="5"/>
  <c r="K387" i="5"/>
  <c r="K298" i="5" s="1"/>
  <c r="K297" i="5" s="1"/>
  <c r="R259" i="5"/>
  <c r="R258" i="5" s="1"/>
  <c r="R257" i="5" s="1"/>
  <c r="R135" i="5" s="1"/>
  <c r="R134" i="5" s="1"/>
  <c r="U226" i="5"/>
  <c r="AO166" i="9"/>
  <c r="BA166" i="9" s="1"/>
  <c r="BB166" i="9" s="1"/>
  <c r="U574" i="4"/>
  <c r="V574" i="4" s="1"/>
  <c r="I573" i="4"/>
  <c r="AO157" i="9"/>
  <c r="BA157" i="9" s="1"/>
  <c r="BB157" i="9" s="1"/>
  <c r="U546" i="4"/>
  <c r="V546" i="4" s="1"/>
  <c r="AO130" i="9"/>
  <c r="BA130" i="9" s="1"/>
  <c r="BB130" i="9" s="1"/>
  <c r="U458" i="4"/>
  <c r="V458" i="4" s="1"/>
  <c r="AO113" i="9"/>
  <c r="BA113" i="9" s="1"/>
  <c r="BB113" i="9" s="1"/>
  <c r="U402" i="4"/>
  <c r="V402" i="4" s="1"/>
  <c r="AO99" i="9"/>
  <c r="BA99" i="9" s="1"/>
  <c r="BB99" i="9" s="1"/>
  <c r="U362" i="4"/>
  <c r="V362" i="4" s="1"/>
  <c r="I361" i="4"/>
  <c r="U361" i="4" s="1"/>
  <c r="AO80" i="9"/>
  <c r="BA80" i="9" s="1"/>
  <c r="BB80" i="9" s="1"/>
  <c r="U310" i="4"/>
  <c r="V310" i="4" s="1"/>
  <c r="I300" i="4"/>
  <c r="AO61" i="9"/>
  <c r="BA61" i="9" s="1"/>
  <c r="BB61" i="9" s="1"/>
  <c r="U238" i="4"/>
  <c r="V238" i="4" s="1"/>
  <c r="N530" i="5"/>
  <c r="N529" i="5" s="1"/>
  <c r="V516" i="5"/>
  <c r="H483" i="5"/>
  <c r="U451" i="5"/>
  <c r="V451" i="5" s="1"/>
  <c r="T299" i="5"/>
  <c r="H286" i="5"/>
  <c r="V286" i="5" s="1"/>
  <c r="V287" i="5"/>
  <c r="H497" i="4"/>
  <c r="H12" i="6"/>
  <c r="M532" i="4"/>
  <c r="M531" i="4" s="1"/>
  <c r="M530" i="4" s="1"/>
  <c r="M529" i="4" s="1"/>
  <c r="T387" i="4"/>
  <c r="V368" i="4"/>
  <c r="H361" i="4"/>
  <c r="V324" i="5"/>
  <c r="I258" i="5"/>
  <c r="U137" i="5"/>
  <c r="I136" i="5"/>
  <c r="V36" i="5"/>
  <c r="K10" i="5"/>
  <c r="K9" i="5" s="1"/>
  <c r="K8" i="5" s="1"/>
  <c r="K7" i="5" s="1"/>
  <c r="S483" i="4"/>
  <c r="S482" i="4" s="1"/>
  <c r="S481" i="4" s="1"/>
  <c r="K483" i="4"/>
  <c r="K482" i="4" s="1"/>
  <c r="K481" i="4" s="1"/>
  <c r="U466" i="4"/>
  <c r="BA116" i="9"/>
  <c r="BB116" i="9" s="1"/>
  <c r="U324" i="4"/>
  <c r="V324" i="4" s="1"/>
  <c r="AY62" i="9"/>
  <c r="S240" i="4"/>
  <c r="S197" i="4" s="1"/>
  <c r="AS60" i="9"/>
  <c r="M226" i="4"/>
  <c r="M50" i="4"/>
  <c r="T11" i="4"/>
  <c r="V24" i="5"/>
  <c r="V516" i="4"/>
  <c r="I451" i="4"/>
  <c r="U451" i="4" s="1"/>
  <c r="V416" i="4"/>
  <c r="K299" i="4"/>
  <c r="V284" i="4"/>
  <c r="BA68" i="9"/>
  <c r="BB68" i="9" s="1"/>
  <c r="AP64" i="9"/>
  <c r="J260" i="4"/>
  <c r="J259" i="4" s="1"/>
  <c r="J258" i="4" s="1"/>
  <c r="J257" i="4" s="1"/>
  <c r="AV60" i="9"/>
  <c r="P226" i="4"/>
  <c r="P197" i="4" s="1"/>
  <c r="P153" i="4" s="1"/>
  <c r="P152" i="4" s="1"/>
  <c r="AO52" i="9"/>
  <c r="BA52" i="9" s="1"/>
  <c r="BB52" i="9" s="1"/>
  <c r="U184" i="4"/>
  <c r="V184" i="4" s="1"/>
  <c r="AO48" i="9"/>
  <c r="BA48" i="9" s="1"/>
  <c r="BB48" i="9" s="1"/>
  <c r="U168" i="4"/>
  <c r="AO20" i="9"/>
  <c r="BA20" i="9" s="1"/>
  <c r="BB20" i="9" s="1"/>
  <c r="U74" i="4"/>
  <c r="V74" i="4" s="1"/>
  <c r="AO13" i="9"/>
  <c r="BA13" i="9" s="1"/>
  <c r="BB13" i="9" s="1"/>
  <c r="U46" i="4"/>
  <c r="V46" i="4" s="1"/>
  <c r="AO9" i="9"/>
  <c r="BA9" i="9" s="1"/>
  <c r="BB9" i="9" s="1"/>
  <c r="U34" i="4"/>
  <c r="V34" i="4" s="1"/>
  <c r="AO5" i="9"/>
  <c r="BA5" i="9" s="1"/>
  <c r="BB5" i="9" s="1"/>
  <c r="U22" i="4"/>
  <c r="V22" i="4" s="1"/>
  <c r="U51" i="6"/>
  <c r="H86" i="5"/>
  <c r="AX127" i="9"/>
  <c r="R444" i="4"/>
  <c r="V432" i="4"/>
  <c r="S387" i="4"/>
  <c r="K387" i="4"/>
  <c r="M387" i="4"/>
  <c r="M298" i="4" s="1"/>
  <c r="M297" i="4" s="1"/>
  <c r="T375" i="4"/>
  <c r="T374" i="4" s="1"/>
  <c r="T335" i="4"/>
  <c r="L335" i="4"/>
  <c r="AT77" i="9"/>
  <c r="N300" i="4"/>
  <c r="V172" i="4"/>
  <c r="H155" i="4"/>
  <c r="V156" i="4"/>
  <c r="AO2" i="9"/>
  <c r="BA2" i="9" s="1"/>
  <c r="BB2" i="9" s="1"/>
  <c r="I12" i="4"/>
  <c r="U13" i="4"/>
  <c r="V13" i="4" s="1"/>
  <c r="J154" i="4"/>
  <c r="J153" i="4" s="1"/>
  <c r="J152" i="4" s="1"/>
  <c r="V121" i="4"/>
  <c r="H120" i="4"/>
  <c r="V120" i="4" s="1"/>
  <c r="T85" i="4"/>
  <c r="L85" i="4"/>
  <c r="G63" i="3"/>
  <c r="H62" i="3"/>
  <c r="S1778" i="1"/>
  <c r="S1777" i="1" s="1"/>
  <c r="S1776" i="1" s="1"/>
  <c r="L1778" i="1"/>
  <c r="L1777" i="1" s="1"/>
  <c r="L1776" i="1" s="1"/>
  <c r="Q154" i="4"/>
  <c r="M11" i="4"/>
  <c r="O11" i="4"/>
  <c r="O10" i="4" s="1"/>
  <c r="O9" i="4" s="1"/>
  <c r="O8" i="4" s="1"/>
  <c r="O7" i="4" s="1"/>
  <c r="R1884" i="1"/>
  <c r="T50" i="4"/>
  <c r="L50" i="4"/>
  <c r="R11" i="4"/>
  <c r="R10" i="4" s="1"/>
  <c r="R9" i="4" s="1"/>
  <c r="R8" i="4" s="1"/>
  <c r="R7" i="4" s="1"/>
  <c r="J11" i="4"/>
  <c r="J10" i="4" s="1"/>
  <c r="J9" i="4" s="1"/>
  <c r="J8" i="4" s="1"/>
  <c r="J7" i="4" s="1"/>
  <c r="G2056" i="1"/>
  <c r="G2014" i="1"/>
  <c r="G1987" i="1"/>
  <c r="P1778" i="1"/>
  <c r="P1777" i="1" s="1"/>
  <c r="P1776" i="1" s="1"/>
  <c r="Q1497" i="1"/>
  <c r="Q1496" i="1" s="1"/>
  <c r="Q1495" i="1" s="1"/>
  <c r="R2107" i="1"/>
  <c r="R2106" i="1" s="1"/>
  <c r="K1986" i="1"/>
  <c r="K1884" i="1" s="1"/>
  <c r="K1883" i="1" s="1"/>
  <c r="P1884" i="1"/>
  <c r="P1883" i="1" s="1"/>
  <c r="S516" i="1"/>
  <c r="G369" i="1"/>
  <c r="G333" i="1" s="1"/>
  <c r="G332" i="1" s="1"/>
  <c r="G331" i="1" s="1"/>
  <c r="G11" i="1"/>
  <c r="G10" i="1" s="1"/>
  <c r="G9" i="1" s="1"/>
  <c r="V435" i="8"/>
  <c r="H434" i="8"/>
  <c r="V434" i="8" s="1"/>
  <c r="H375" i="8"/>
  <c r="V376" i="8"/>
  <c r="V279" i="8"/>
  <c r="H272" i="8"/>
  <c r="V272" i="8" s="1"/>
  <c r="H198" i="8"/>
  <c r="V199" i="8"/>
  <c r="V517" i="7"/>
  <c r="H516" i="7"/>
  <c r="V516" i="7" s="1"/>
  <c r="V223" i="8"/>
  <c r="H220" i="8"/>
  <c r="V220" i="8" s="1"/>
  <c r="V139" i="8"/>
  <c r="H138" i="8"/>
  <c r="V416" i="7"/>
  <c r="H410" i="7"/>
  <c r="V410" i="7" s="1"/>
  <c r="U50" i="8"/>
  <c r="R6" i="8"/>
  <c r="V389" i="7"/>
  <c r="H388" i="7"/>
  <c r="P6" i="8"/>
  <c r="H375" i="7"/>
  <c r="V376" i="7"/>
  <c r="J153" i="7"/>
  <c r="J152" i="7" s="1"/>
  <c r="J135" i="7" s="1"/>
  <c r="J134" i="7" s="1"/>
  <c r="J6" i="7" s="1"/>
  <c r="U155" i="7"/>
  <c r="U121" i="7"/>
  <c r="I120" i="7"/>
  <c r="U120" i="7" s="1"/>
  <c r="V534" i="6"/>
  <c r="H533" i="6"/>
  <c r="V199" i="7"/>
  <c r="H198" i="7"/>
  <c r="H374" i="6"/>
  <c r="V374" i="6" s="1"/>
  <c r="V375" i="6"/>
  <c r="H85" i="7"/>
  <c r="V86" i="7"/>
  <c r="T6" i="7"/>
  <c r="U155" i="6"/>
  <c r="I154" i="6"/>
  <c r="V551" i="5"/>
  <c r="H260" i="6"/>
  <c r="V261" i="6"/>
  <c r="I85" i="6"/>
  <c r="U86" i="6"/>
  <c r="I387" i="6"/>
  <c r="U387" i="6" s="1"/>
  <c r="H198" i="6"/>
  <c r="V199" i="6"/>
  <c r="H138" i="6"/>
  <c r="V139" i="6"/>
  <c r="H375" i="5"/>
  <c r="V361" i="5"/>
  <c r="V168" i="5"/>
  <c r="O153" i="5"/>
  <c r="O152" i="5" s="1"/>
  <c r="O135" i="5" s="1"/>
  <c r="O134" i="5" s="1"/>
  <c r="O6" i="5" s="1"/>
  <c r="H138" i="5"/>
  <c r="H192" i="6"/>
  <c r="V192" i="6" s="1"/>
  <c r="V193" i="6"/>
  <c r="J135" i="6"/>
  <c r="J134" i="6" s="1"/>
  <c r="U484" i="5"/>
  <c r="V484" i="5" s="1"/>
  <c r="I483" i="5"/>
  <c r="H434" i="5"/>
  <c r="V434" i="5" s="1"/>
  <c r="V435" i="5"/>
  <c r="U387" i="5"/>
  <c r="U348" i="5"/>
  <c r="V348" i="5" s="1"/>
  <c r="J299" i="5"/>
  <c r="AO161" i="9"/>
  <c r="BA161" i="9" s="1"/>
  <c r="BB161" i="9" s="1"/>
  <c r="U558" i="4"/>
  <c r="V558" i="4" s="1"/>
  <c r="AO148" i="9"/>
  <c r="BA148" i="9" s="1"/>
  <c r="BB148" i="9" s="1"/>
  <c r="U514" i="4"/>
  <c r="V514" i="4" s="1"/>
  <c r="AO143" i="9"/>
  <c r="BA143" i="9" s="1"/>
  <c r="BB143" i="9" s="1"/>
  <c r="U498" i="4"/>
  <c r="V498" i="4" s="1"/>
  <c r="I497" i="4"/>
  <c r="U497" i="4" s="1"/>
  <c r="AO126" i="9"/>
  <c r="BA126" i="9" s="1"/>
  <c r="BB126" i="9" s="1"/>
  <c r="U442" i="4"/>
  <c r="V442" i="4" s="1"/>
  <c r="AO111" i="9"/>
  <c r="BA111" i="9" s="1"/>
  <c r="BB111" i="9" s="1"/>
  <c r="U398" i="4"/>
  <c r="V398" i="4" s="1"/>
  <c r="AO93" i="9"/>
  <c r="BA93" i="9" s="1"/>
  <c r="BB93" i="9" s="1"/>
  <c r="U346" i="4"/>
  <c r="V346" i="4" s="1"/>
  <c r="AO74" i="9"/>
  <c r="BA74" i="9" s="1"/>
  <c r="BB74" i="9" s="1"/>
  <c r="U290" i="4"/>
  <c r="V290" i="4" s="1"/>
  <c r="H226" i="6"/>
  <c r="V226" i="6" s="1"/>
  <c r="V227" i="6"/>
  <c r="U497" i="5"/>
  <c r="V497" i="5" s="1"/>
  <c r="V422" i="5"/>
  <c r="U407" i="5"/>
  <c r="V407" i="5" s="1"/>
  <c r="T375" i="5"/>
  <c r="T374" i="5" s="1"/>
  <c r="U376" i="5"/>
  <c r="V376" i="5" s="1"/>
  <c r="I374" i="5"/>
  <c r="H314" i="5"/>
  <c r="V314" i="5" s="1"/>
  <c r="V315" i="5"/>
  <c r="P299" i="5"/>
  <c r="P298" i="5" s="1"/>
  <c r="P297" i="5" s="1"/>
  <c r="P135" i="5" s="1"/>
  <c r="P134" i="5" s="1"/>
  <c r="P6" i="5" s="1"/>
  <c r="U244" i="5"/>
  <c r="V244" i="5" s="1"/>
  <c r="U139" i="5"/>
  <c r="V139" i="5" s="1"/>
  <c r="V68" i="5"/>
  <c r="H67" i="5"/>
  <c r="V67" i="5" s="1"/>
  <c r="U335" i="5"/>
  <c r="H197" i="5"/>
  <c r="V197" i="5" s="1"/>
  <c r="S298" i="5"/>
  <c r="S297" i="5" s="1"/>
  <c r="AX108" i="9"/>
  <c r="R388" i="4"/>
  <c r="R387" i="4" s="1"/>
  <c r="AY104" i="9"/>
  <c r="S375" i="4"/>
  <c r="S374" i="4" s="1"/>
  <c r="AY89" i="9"/>
  <c r="S335" i="4"/>
  <c r="S299" i="4" s="1"/>
  <c r="I483" i="4"/>
  <c r="U484" i="4"/>
  <c r="H451" i="4"/>
  <c r="V451" i="4" s="1"/>
  <c r="V452" i="4"/>
  <c r="BA124" i="9"/>
  <c r="BB124" i="9" s="1"/>
  <c r="P387" i="4"/>
  <c r="AX94" i="9"/>
  <c r="R348" i="4"/>
  <c r="L299" i="4"/>
  <c r="AU75" i="9"/>
  <c r="O286" i="4"/>
  <c r="I286" i="4"/>
  <c r="AU62" i="9"/>
  <c r="O240" i="4"/>
  <c r="AO60" i="9"/>
  <c r="U227" i="4"/>
  <c r="I226" i="4"/>
  <c r="U220" i="4"/>
  <c r="V220" i="4" s="1"/>
  <c r="M197" i="4"/>
  <c r="AX55" i="9"/>
  <c r="R192" i="4"/>
  <c r="R154" i="4" s="1"/>
  <c r="AO42" i="9"/>
  <c r="BA42" i="9" s="1"/>
  <c r="BB42" i="9" s="1"/>
  <c r="U145" i="4"/>
  <c r="V145" i="4" s="1"/>
  <c r="U51" i="4"/>
  <c r="V51" i="4" s="1"/>
  <c r="U223" i="5"/>
  <c r="V223" i="5" s="1"/>
  <c r="R483" i="4"/>
  <c r="R482" i="4" s="1"/>
  <c r="R481" i="4" s="1"/>
  <c r="J483" i="4"/>
  <c r="J482" i="4" s="1"/>
  <c r="J481" i="4" s="1"/>
  <c r="V460" i="4"/>
  <c r="BA129" i="9"/>
  <c r="BB129" i="9" s="1"/>
  <c r="V440" i="4"/>
  <c r="V428" i="4"/>
  <c r="V404" i="4"/>
  <c r="U383" i="4"/>
  <c r="V383" i="4" s="1"/>
  <c r="T259" i="4"/>
  <c r="T258" i="4" s="1"/>
  <c r="T257" i="4" s="1"/>
  <c r="AX62" i="9"/>
  <c r="R240" i="4"/>
  <c r="R197" i="4" s="1"/>
  <c r="AR60" i="9"/>
  <c r="L226" i="4"/>
  <c r="L197" i="4" s="1"/>
  <c r="Q197" i="4"/>
  <c r="AO51" i="9"/>
  <c r="BA51" i="9" s="1"/>
  <c r="BB51" i="9" s="1"/>
  <c r="U180" i="4"/>
  <c r="AO47" i="9"/>
  <c r="BA47" i="9" s="1"/>
  <c r="BB47" i="9" s="1"/>
  <c r="U164" i="4"/>
  <c r="AO43" i="9"/>
  <c r="BA43" i="9" s="1"/>
  <c r="BB43" i="9" s="1"/>
  <c r="U148" i="4"/>
  <c r="V148" i="4" s="1"/>
  <c r="AO37" i="9"/>
  <c r="BA37" i="9" s="1"/>
  <c r="BB37" i="9" s="1"/>
  <c r="U128" i="4"/>
  <c r="V128" i="4" s="1"/>
  <c r="U566" i="4"/>
  <c r="V566" i="4" s="1"/>
  <c r="N532" i="4"/>
  <c r="N531" i="4" s="1"/>
  <c r="N530" i="4" s="1"/>
  <c r="N529" i="4" s="1"/>
  <c r="V464" i="4"/>
  <c r="AT127" i="9"/>
  <c r="N444" i="4"/>
  <c r="V420" i="4"/>
  <c r="U384" i="4"/>
  <c r="V384" i="4" s="1"/>
  <c r="I314" i="4"/>
  <c r="U314" i="4" s="1"/>
  <c r="AP77" i="9"/>
  <c r="BA77" i="9" s="1"/>
  <c r="BB77" i="9" s="1"/>
  <c r="J300" i="4"/>
  <c r="J299" i="4" s="1"/>
  <c r="H272" i="4"/>
  <c r="P259" i="4"/>
  <c r="P258" i="4" s="1"/>
  <c r="P257" i="4" s="1"/>
  <c r="V168" i="4"/>
  <c r="AO21" i="9"/>
  <c r="BA21" i="9" s="1"/>
  <c r="BB21" i="9" s="1"/>
  <c r="I76" i="4"/>
  <c r="U76" i="4" s="1"/>
  <c r="V76" i="4" s="1"/>
  <c r="U77" i="4"/>
  <c r="V77" i="4" s="1"/>
  <c r="U244" i="4"/>
  <c r="V244" i="4" s="1"/>
  <c r="O1778" i="1"/>
  <c r="O1777" i="1" s="1"/>
  <c r="O1776" i="1" s="1"/>
  <c r="J1884" i="1"/>
  <c r="Q1884" i="1"/>
  <c r="Q1883" i="1" s="1"/>
  <c r="H1778" i="1"/>
  <c r="H1777" i="1" s="1"/>
  <c r="H1776" i="1" s="1"/>
  <c r="M1497" i="1"/>
  <c r="M1496" i="1" s="1"/>
  <c r="M1495" i="1" s="1"/>
  <c r="R1288" i="1"/>
  <c r="R1287" i="1" s="1"/>
  <c r="R1104" i="1" s="1"/>
  <c r="S85" i="4"/>
  <c r="K85" i="4"/>
  <c r="N50" i="4"/>
  <c r="S50" i="4"/>
  <c r="K50" i="4"/>
  <c r="S2154" i="1"/>
  <c r="S2153" i="1" s="1"/>
  <c r="N2107" i="1"/>
  <c r="N2106" i="1" s="1"/>
  <c r="N1883" i="1" s="1"/>
  <c r="L1884" i="1"/>
  <c r="L1883" i="1" s="1"/>
  <c r="P516" i="1"/>
  <c r="G1288" i="1"/>
  <c r="G1287" i="1" s="1"/>
  <c r="G1186" i="1"/>
  <c r="G1104" i="1" s="1"/>
  <c r="K516" i="1"/>
  <c r="K458" i="1" s="1"/>
  <c r="K457" i="1" s="1"/>
  <c r="K7" i="1" s="1"/>
  <c r="S333" i="1"/>
  <c r="S332" i="1" s="1"/>
  <c r="S331" i="1" s="1"/>
  <c r="S8" i="1" s="1"/>
  <c r="V411" i="8"/>
  <c r="H410" i="8"/>
  <c r="V410" i="8" s="1"/>
  <c r="U388" i="8"/>
  <c r="U121" i="8"/>
  <c r="V121" i="8" s="1"/>
  <c r="I120" i="8"/>
  <c r="U120" i="8" s="1"/>
  <c r="V120" i="8" s="1"/>
  <c r="U573" i="7"/>
  <c r="V573" i="7" s="1"/>
  <c r="I572" i="7"/>
  <c r="V558" i="8"/>
  <c r="M387" i="8"/>
  <c r="M298" i="8" s="1"/>
  <c r="M297" i="8" s="1"/>
  <c r="M135" i="8" s="1"/>
  <c r="M134" i="8" s="1"/>
  <c r="M6" i="8" s="1"/>
  <c r="H484" i="8"/>
  <c r="V485" i="8"/>
  <c r="V335" i="8"/>
  <c r="V566" i="8"/>
  <c r="H314" i="8"/>
  <c r="V315" i="8"/>
  <c r="H286" i="8"/>
  <c r="V286" i="8" s="1"/>
  <c r="V287" i="8"/>
  <c r="V389" i="8"/>
  <c r="H388" i="8"/>
  <c r="L387" i="8"/>
  <c r="L298" i="8" s="1"/>
  <c r="L297" i="8" s="1"/>
  <c r="V352" i="8"/>
  <c r="H348" i="8"/>
  <c r="V348" i="8" s="1"/>
  <c r="U374" i="8"/>
  <c r="U533" i="7"/>
  <c r="I532" i="7"/>
  <c r="U422" i="7"/>
  <c r="V25" i="8"/>
  <c r="H24" i="8"/>
  <c r="V24" i="8" s="1"/>
  <c r="V428" i="7"/>
  <c r="H422" i="7"/>
  <c r="V422" i="7" s="1"/>
  <c r="H404" i="7"/>
  <c r="V404" i="7" s="1"/>
  <c r="V405" i="7"/>
  <c r="V533" i="7"/>
  <c r="H532" i="7"/>
  <c r="H86" i="8"/>
  <c r="V466" i="7"/>
  <c r="H272" i="7"/>
  <c r="V272" i="7" s="1"/>
  <c r="V273" i="7"/>
  <c r="P298" i="7"/>
  <c r="P297" i="7" s="1"/>
  <c r="P135" i="7" s="1"/>
  <c r="P134" i="7" s="1"/>
  <c r="P6" i="7" s="1"/>
  <c r="I259" i="7"/>
  <c r="I152" i="7"/>
  <c r="U152" i="7" s="1"/>
  <c r="U153" i="7"/>
  <c r="U138" i="7"/>
  <c r="I137" i="7"/>
  <c r="S298" i="7"/>
  <c r="S297" i="7" s="1"/>
  <c r="S135" i="7" s="1"/>
  <c r="S134" i="7" s="1"/>
  <c r="S6" i="7" s="1"/>
  <c r="H260" i="7"/>
  <c r="V261" i="7"/>
  <c r="H192" i="7"/>
  <c r="V192" i="7" s="1"/>
  <c r="V193" i="7"/>
  <c r="V156" i="7"/>
  <c r="H155" i="7"/>
  <c r="V498" i="6"/>
  <c r="H497" i="6"/>
  <c r="H240" i="7"/>
  <c r="V240" i="7" s="1"/>
  <c r="V241" i="7"/>
  <c r="V24" i="7"/>
  <c r="H299" i="6"/>
  <c r="V300" i="6"/>
  <c r="M135" i="6"/>
  <c r="M134" i="6" s="1"/>
  <c r="M6" i="6" s="1"/>
  <c r="I85" i="7"/>
  <c r="U85" i="7" s="1"/>
  <c r="V314" i="6"/>
  <c r="M298" i="6"/>
  <c r="M297" i="6" s="1"/>
  <c r="V220" i="6"/>
  <c r="U104" i="6"/>
  <c r="V76" i="7"/>
  <c r="V36" i="7"/>
  <c r="K6" i="7"/>
  <c r="H240" i="6"/>
  <c r="V240" i="6" s="1"/>
  <c r="V241" i="6"/>
  <c r="S85" i="6"/>
  <c r="S10" i="6" s="1"/>
  <c r="S9" i="6" s="1"/>
  <c r="S8" i="6" s="1"/>
  <c r="S7" i="6" s="1"/>
  <c r="S6" i="6" s="1"/>
  <c r="J572" i="5"/>
  <c r="U573" i="5"/>
  <c r="V573" i="5" s="1"/>
  <c r="S153" i="6"/>
  <c r="S152" i="6" s="1"/>
  <c r="S135" i="6" s="1"/>
  <c r="S134" i="6" s="1"/>
  <c r="I50" i="6"/>
  <c r="U50" i="6" s="1"/>
  <c r="L532" i="5"/>
  <c r="L531" i="5" s="1"/>
  <c r="L530" i="5" s="1"/>
  <c r="L529" i="5" s="1"/>
  <c r="K153" i="5"/>
  <c r="K152" i="5" s="1"/>
  <c r="K135" i="5" s="1"/>
  <c r="K134" i="5" s="1"/>
  <c r="S135" i="5"/>
  <c r="S134" i="5" s="1"/>
  <c r="S6" i="5" s="1"/>
  <c r="O530" i="4"/>
  <c r="O529" i="4" s="1"/>
  <c r="T483" i="4"/>
  <c r="T482" i="4" s="1"/>
  <c r="T481" i="4" s="1"/>
  <c r="U260" i="6"/>
  <c r="V538" i="5"/>
  <c r="J259" i="5"/>
  <c r="J258" i="5" s="1"/>
  <c r="J257" i="5" s="1"/>
  <c r="V122" i="5"/>
  <c r="H121" i="5"/>
  <c r="U121" i="5"/>
  <c r="I120" i="5"/>
  <c r="U120" i="5" s="1"/>
  <c r="U12" i="5"/>
  <c r="V12" i="5" s="1"/>
  <c r="I11" i="5"/>
  <c r="AO154" i="9"/>
  <c r="BA154" i="9" s="1"/>
  <c r="BB154" i="9" s="1"/>
  <c r="U538" i="4"/>
  <c r="V538" i="4" s="1"/>
  <c r="AO122" i="9"/>
  <c r="BA122" i="9" s="1"/>
  <c r="BB122" i="9" s="1"/>
  <c r="U430" i="4"/>
  <c r="V430" i="4" s="1"/>
  <c r="AO109" i="9"/>
  <c r="BA109" i="9" s="1"/>
  <c r="BB109" i="9" s="1"/>
  <c r="U394" i="4"/>
  <c r="V394" i="4" s="1"/>
  <c r="AO91" i="9"/>
  <c r="BA91" i="9" s="1"/>
  <c r="BB91" i="9" s="1"/>
  <c r="U342" i="4"/>
  <c r="V342" i="4" s="1"/>
  <c r="AO71" i="9"/>
  <c r="BA71" i="9" s="1"/>
  <c r="BB71" i="9" s="1"/>
  <c r="U282" i="4"/>
  <c r="V282" i="4" s="1"/>
  <c r="I272" i="4"/>
  <c r="U272" i="4" s="1"/>
  <c r="U198" i="6"/>
  <c r="I11" i="6"/>
  <c r="V577" i="5"/>
  <c r="L299" i="5"/>
  <c r="L298" i="5" s="1"/>
  <c r="L297" i="5" s="1"/>
  <c r="L135" i="5" s="1"/>
  <c r="L134" i="5" s="1"/>
  <c r="L6" i="5" s="1"/>
  <c r="H272" i="5"/>
  <c r="V273" i="5"/>
  <c r="V52" i="5"/>
  <c r="H51" i="5"/>
  <c r="I50" i="5"/>
  <c r="U50" i="5" s="1"/>
  <c r="H572" i="4"/>
  <c r="Q532" i="4"/>
  <c r="Q531" i="4" s="1"/>
  <c r="Q530" i="4" s="1"/>
  <c r="Q529" i="4" s="1"/>
  <c r="AT108" i="9"/>
  <c r="BA108" i="9" s="1"/>
  <c r="BB108" i="9" s="1"/>
  <c r="N388" i="4"/>
  <c r="N387" i="4" s="1"/>
  <c r="I388" i="4"/>
  <c r="AU104" i="9"/>
  <c r="BA104" i="9" s="1"/>
  <c r="BB104" i="9" s="1"/>
  <c r="O375" i="4"/>
  <c r="O374" i="4" s="1"/>
  <c r="AU89" i="9"/>
  <c r="BA89" i="9" s="1"/>
  <c r="BB89" i="9" s="1"/>
  <c r="O335" i="4"/>
  <c r="O299" i="4" s="1"/>
  <c r="U198" i="5"/>
  <c r="V198" i="5" s="1"/>
  <c r="V76" i="5"/>
  <c r="O483" i="4"/>
  <c r="O482" i="4" s="1"/>
  <c r="O481" i="4" s="1"/>
  <c r="H483" i="4"/>
  <c r="V484" i="4"/>
  <c r="BA134" i="9"/>
  <c r="BB134" i="9" s="1"/>
  <c r="I410" i="4"/>
  <c r="U410" i="4" s="1"/>
  <c r="V410" i="4" s="1"/>
  <c r="AT94" i="9"/>
  <c r="N348" i="4"/>
  <c r="V339" i="4"/>
  <c r="AQ75" i="9"/>
  <c r="K286" i="4"/>
  <c r="K259" i="4" s="1"/>
  <c r="K258" i="4" s="1"/>
  <c r="K257" i="4" s="1"/>
  <c r="O259" i="4"/>
  <c r="O258" i="4" s="1"/>
  <c r="O257" i="4" s="1"/>
  <c r="AQ62" i="9"/>
  <c r="K240" i="4"/>
  <c r="K197" i="4" s="1"/>
  <c r="K153" i="4" s="1"/>
  <c r="K152" i="4" s="1"/>
  <c r="AT55" i="9"/>
  <c r="N192" i="4"/>
  <c r="S154" i="4"/>
  <c r="AO17" i="9"/>
  <c r="BA17" i="9" s="1"/>
  <c r="BB17" i="9" s="1"/>
  <c r="U63" i="4"/>
  <c r="V63" i="4" s="1"/>
  <c r="L11" i="4"/>
  <c r="L10" i="4" s="1"/>
  <c r="L9" i="4" s="1"/>
  <c r="L8" i="4" s="1"/>
  <c r="L7" i="4" s="1"/>
  <c r="U389" i="4"/>
  <c r="V389" i="4" s="1"/>
  <c r="L387" i="4"/>
  <c r="BA106" i="9"/>
  <c r="BB106" i="9" s="1"/>
  <c r="U292" i="4"/>
  <c r="V292" i="4" s="1"/>
  <c r="S286" i="4"/>
  <c r="S259" i="4" s="1"/>
  <c r="S258" i="4" s="1"/>
  <c r="S257" i="4" s="1"/>
  <c r="AX64" i="9"/>
  <c r="R260" i="4"/>
  <c r="R259" i="4" s="1"/>
  <c r="R258" i="4" s="1"/>
  <c r="R257" i="4" s="1"/>
  <c r="AT62" i="9"/>
  <c r="N240" i="4"/>
  <c r="N197" i="4" s="1"/>
  <c r="H226" i="4"/>
  <c r="V227" i="4"/>
  <c r="U193" i="4"/>
  <c r="V193" i="4" s="1"/>
  <c r="AO54" i="9"/>
  <c r="BA54" i="9" s="1"/>
  <c r="BB54" i="9" s="1"/>
  <c r="U188" i="4"/>
  <c r="V188" i="4" s="1"/>
  <c r="AO50" i="9"/>
  <c r="BA50" i="9" s="1"/>
  <c r="BB50" i="9" s="1"/>
  <c r="U176" i="4"/>
  <c r="V176" i="4" s="1"/>
  <c r="AO46" i="9"/>
  <c r="BA46" i="9" s="1"/>
  <c r="BB46" i="9" s="1"/>
  <c r="U160" i="4"/>
  <c r="V160" i="4" s="1"/>
  <c r="AO40" i="9"/>
  <c r="BA40" i="9" s="1"/>
  <c r="BB40" i="9" s="1"/>
  <c r="U140" i="4"/>
  <c r="V140" i="4" s="1"/>
  <c r="I139" i="4"/>
  <c r="AO24" i="9"/>
  <c r="BA24" i="9" s="1"/>
  <c r="BB24" i="9" s="1"/>
  <c r="U90" i="4"/>
  <c r="V90" i="4" s="1"/>
  <c r="AO11" i="9"/>
  <c r="BA11" i="9" s="1"/>
  <c r="BB11" i="9" s="1"/>
  <c r="U42" i="4"/>
  <c r="V42" i="4" s="1"/>
  <c r="AO7" i="9"/>
  <c r="BA7" i="9" s="1"/>
  <c r="BB7" i="9" s="1"/>
  <c r="U30" i="4"/>
  <c r="V30" i="4" s="1"/>
  <c r="AO3" i="9"/>
  <c r="BA3" i="9" s="1"/>
  <c r="BB3" i="9" s="1"/>
  <c r="U18" i="4"/>
  <c r="V18" i="4" s="1"/>
  <c r="U533" i="5"/>
  <c r="V533" i="5" s="1"/>
  <c r="V335" i="5"/>
  <c r="AP127" i="9"/>
  <c r="BA127" i="9" s="1"/>
  <c r="BB127" i="9" s="1"/>
  <c r="J444" i="4"/>
  <c r="U444" i="4" s="1"/>
  <c r="V444" i="4" s="1"/>
  <c r="O387" i="4"/>
  <c r="H348" i="4"/>
  <c r="V344" i="4"/>
  <c r="P335" i="4"/>
  <c r="P299" i="4" s="1"/>
  <c r="P298" i="4" s="1"/>
  <c r="P297" i="4" s="1"/>
  <c r="I335" i="4"/>
  <c r="T299" i="4"/>
  <c r="T298" i="4" s="1"/>
  <c r="T297" i="4" s="1"/>
  <c r="V208" i="4"/>
  <c r="H198" i="4"/>
  <c r="V180" i="4"/>
  <c r="V164" i="4"/>
  <c r="AO10" i="9"/>
  <c r="BA10" i="9" s="1"/>
  <c r="BB10" i="9" s="1"/>
  <c r="I36" i="4"/>
  <c r="U36" i="4" s="1"/>
  <c r="U37" i="4"/>
  <c r="V37" i="4" s="1"/>
  <c r="U376" i="4"/>
  <c r="V376" i="4" s="1"/>
  <c r="O197" i="4"/>
  <c r="O153" i="4" s="1"/>
  <c r="O152" i="4" s="1"/>
  <c r="N154" i="4"/>
  <c r="P85" i="4"/>
  <c r="H85" i="4"/>
  <c r="V67" i="4"/>
  <c r="K1778" i="1"/>
  <c r="K1777" i="1" s="1"/>
  <c r="K1776" i="1" s="1"/>
  <c r="G1622" i="1"/>
  <c r="G1621" i="1" s="1"/>
  <c r="G1620" i="1" s="1"/>
  <c r="L154" i="4"/>
  <c r="M154" i="4"/>
  <c r="M153" i="4" s="1"/>
  <c r="M152" i="4" s="1"/>
  <c r="M135" i="4" s="1"/>
  <c r="M134" i="4" s="1"/>
  <c r="Q11" i="4"/>
  <c r="Q10" i="4" s="1"/>
  <c r="Q9" i="4" s="1"/>
  <c r="Q8" i="4" s="1"/>
  <c r="Q7" i="4" s="1"/>
  <c r="S11" i="4"/>
  <c r="S10" i="4" s="1"/>
  <c r="S9" i="4" s="1"/>
  <c r="S8" i="4" s="1"/>
  <c r="S7" i="4" s="1"/>
  <c r="K11" i="4"/>
  <c r="P2154" i="1"/>
  <c r="P2153" i="1" s="1"/>
  <c r="G1557" i="1"/>
  <c r="P50" i="4"/>
  <c r="P10" i="4" s="1"/>
  <c r="P9" i="4" s="1"/>
  <c r="P8" i="4" s="1"/>
  <c r="P7" i="4" s="1"/>
  <c r="N11" i="4"/>
  <c r="N10" i="4" s="1"/>
  <c r="N9" i="4" s="1"/>
  <c r="N8" i="4" s="1"/>
  <c r="N7" i="4" s="1"/>
  <c r="M1884" i="1"/>
  <c r="M1883" i="1" s="1"/>
  <c r="I1497" i="1"/>
  <c r="I1496" i="1" s="1"/>
  <c r="I1495" i="1" s="1"/>
  <c r="I458" i="1" s="1"/>
  <c r="I457" i="1" s="1"/>
  <c r="I7" i="1" s="1"/>
  <c r="N1288" i="1"/>
  <c r="N1287" i="1" s="1"/>
  <c r="N1104" i="1" s="1"/>
  <c r="N458" i="1" s="1"/>
  <c r="N457" i="1" s="1"/>
  <c r="V36" i="4"/>
  <c r="O2154" i="1"/>
  <c r="O2153" i="1" s="1"/>
  <c r="J2107" i="1"/>
  <c r="J2106" i="1" s="1"/>
  <c r="S1986" i="1"/>
  <c r="S1884" i="1" s="1"/>
  <c r="S1883" i="1" s="1"/>
  <c r="S458" i="1" s="1"/>
  <c r="S457" i="1" s="1"/>
  <c r="H1885" i="1"/>
  <c r="H1884" i="1" s="1"/>
  <c r="H1883" i="1" s="1"/>
  <c r="L516" i="1"/>
  <c r="L458" i="1" s="1"/>
  <c r="L457" i="1" s="1"/>
  <c r="L7" i="1" s="1"/>
  <c r="H870" i="1"/>
  <c r="L2154" i="1"/>
  <c r="L2153" i="1" s="1"/>
  <c r="G1066" i="1"/>
  <c r="G1065" i="1" s="1"/>
  <c r="G870" i="1" s="1"/>
  <c r="Q516" i="1"/>
  <c r="Q458" i="1" s="1"/>
  <c r="Q457" i="1" s="1"/>
  <c r="Q7" i="1" s="1"/>
  <c r="J8" i="1"/>
  <c r="U335" i="4" l="1"/>
  <c r="U375" i="5"/>
  <c r="U348" i="4"/>
  <c r="U240" i="4"/>
  <c r="V240" i="4" s="1"/>
  <c r="V361" i="4"/>
  <c r="S298" i="4"/>
  <c r="S297" i="4" s="1"/>
  <c r="N134" i="5"/>
  <c r="N6" i="5" s="1"/>
  <c r="N314" i="2"/>
  <c r="N313" i="2" s="1"/>
  <c r="D8" i="13"/>
  <c r="F8" i="13" s="1"/>
  <c r="D25" i="13"/>
  <c r="F25" i="13" s="1"/>
  <c r="F29" i="13"/>
  <c r="F9" i="13"/>
  <c r="J9" i="13" s="1"/>
  <c r="D13" i="13"/>
  <c r="F13" i="13" s="1"/>
  <c r="E41" i="13"/>
  <c r="D36" i="13"/>
  <c r="F36" i="13" s="1"/>
  <c r="N573" i="2"/>
  <c r="N572" i="2" s="1"/>
  <c r="D31" i="13"/>
  <c r="F31" i="13" s="1"/>
  <c r="E19" i="13"/>
  <c r="N11" i="2"/>
  <c r="N10" i="2" s="1"/>
  <c r="H12" i="2"/>
  <c r="H575" i="2"/>
  <c r="H574" i="2" s="1"/>
  <c r="C23" i="12" s="1"/>
  <c r="E23" i="12" s="1"/>
  <c r="H51" i="2"/>
  <c r="H139" i="2"/>
  <c r="C11" i="12" s="1"/>
  <c r="E11" i="12" s="1"/>
  <c r="C12" i="12"/>
  <c r="E12" i="12" s="1"/>
  <c r="N519" i="2"/>
  <c r="D19" i="12" s="1"/>
  <c r="D20" i="12"/>
  <c r="H519" i="2"/>
  <c r="C19" i="12" s="1"/>
  <c r="C20" i="12"/>
  <c r="H200" i="2"/>
  <c r="H156" i="2" s="1"/>
  <c r="N155" i="2"/>
  <c r="D13" i="12" s="1"/>
  <c r="D14" i="12"/>
  <c r="N267" i="2"/>
  <c r="D16" i="12"/>
  <c r="H87" i="2"/>
  <c r="H269" i="2"/>
  <c r="H268" i="2" s="1"/>
  <c r="H315" i="2"/>
  <c r="H408" i="2"/>
  <c r="M10" i="4"/>
  <c r="M9" i="4" s="1"/>
  <c r="M8" i="4" s="1"/>
  <c r="M7" i="4" s="1"/>
  <c r="BA75" i="9"/>
  <c r="BB75" i="9" s="1"/>
  <c r="K10" i="4"/>
  <c r="K9" i="4" s="1"/>
  <c r="K8" i="4" s="1"/>
  <c r="K7" i="4" s="1"/>
  <c r="O298" i="4"/>
  <c r="O297" i="4" s="1"/>
  <c r="O135" i="4" s="1"/>
  <c r="O134" i="4" s="1"/>
  <c r="O6" i="4" s="1"/>
  <c r="O582" i="4" s="1"/>
  <c r="T135" i="4"/>
  <c r="T134" i="4" s="1"/>
  <c r="BA64" i="9"/>
  <c r="BB64" i="9" s="1"/>
  <c r="R153" i="4"/>
  <c r="R152" i="4" s="1"/>
  <c r="P135" i="4"/>
  <c r="P134" i="4" s="1"/>
  <c r="P6" i="4" s="1"/>
  <c r="P582" i="4" s="1"/>
  <c r="L153" i="4"/>
  <c r="L152" i="4" s="1"/>
  <c r="V348" i="4"/>
  <c r="V272" i="5"/>
  <c r="H259" i="5"/>
  <c r="I10" i="5"/>
  <c r="U11" i="5"/>
  <c r="V121" i="5"/>
  <c r="H120" i="5"/>
  <c r="V120" i="5" s="1"/>
  <c r="I136" i="7"/>
  <c r="U137" i="7"/>
  <c r="U259" i="7"/>
  <c r="I258" i="7"/>
  <c r="S7" i="1"/>
  <c r="I50" i="4"/>
  <c r="U50" i="4" s="1"/>
  <c r="U226" i="4"/>
  <c r="L298" i="4"/>
  <c r="L297" i="4" s="1"/>
  <c r="U483" i="4"/>
  <c r="I482" i="4"/>
  <c r="U374" i="5"/>
  <c r="I298" i="5"/>
  <c r="H137" i="5"/>
  <c r="V138" i="5"/>
  <c r="H374" i="5"/>
  <c r="V374" i="5" s="1"/>
  <c r="V375" i="5"/>
  <c r="V138" i="6"/>
  <c r="H137" i="6"/>
  <c r="H259" i="6"/>
  <c r="V260" i="6"/>
  <c r="H532" i="6"/>
  <c r="V533" i="6"/>
  <c r="H197" i="8"/>
  <c r="V198" i="8"/>
  <c r="G8" i="1"/>
  <c r="Q153" i="4"/>
  <c r="Q152" i="4" s="1"/>
  <c r="Q135" i="4" s="1"/>
  <c r="Q134" i="4" s="1"/>
  <c r="Q6" i="4" s="1"/>
  <c r="Q582" i="4" s="1"/>
  <c r="I62" i="3"/>
  <c r="H63" i="3"/>
  <c r="U12" i="4"/>
  <c r="V12" i="4" s="1"/>
  <c r="I11" i="4"/>
  <c r="H85" i="5"/>
  <c r="V85" i="5" s="1"/>
  <c r="V86" i="5"/>
  <c r="U259" i="5"/>
  <c r="V67" i="6"/>
  <c r="H571" i="6"/>
  <c r="V571" i="6" s="1"/>
  <c r="V572" i="6"/>
  <c r="I137" i="8"/>
  <c r="U138" i="8"/>
  <c r="I258" i="8"/>
  <c r="U259" i="8"/>
  <c r="H458" i="1"/>
  <c r="H457" i="1" s="1"/>
  <c r="H7" i="1" s="1"/>
  <c r="V50" i="4"/>
  <c r="U532" i="5"/>
  <c r="I531" i="5"/>
  <c r="U192" i="4"/>
  <c r="V192" i="4" s="1"/>
  <c r="H50" i="6"/>
  <c r="V50" i="6" s="1"/>
  <c r="V51" i="6"/>
  <c r="U533" i="4"/>
  <c r="I532" i="4"/>
  <c r="U138" i="6"/>
  <c r="I137" i="6"/>
  <c r="V139" i="7"/>
  <c r="H138" i="7"/>
  <c r="H571" i="7"/>
  <c r="H483" i="7"/>
  <c r="I152" i="5"/>
  <c r="V226" i="4"/>
  <c r="S153" i="4"/>
  <c r="S152" i="4" s="1"/>
  <c r="S135" i="4" s="1"/>
  <c r="S134" i="4" s="1"/>
  <c r="S6" i="4" s="1"/>
  <c r="S582" i="4" s="1"/>
  <c r="H482" i="4"/>
  <c r="V483" i="4"/>
  <c r="H50" i="5"/>
  <c r="V50" i="5" s="1"/>
  <c r="V51" i="5"/>
  <c r="J571" i="5"/>
  <c r="U572" i="5"/>
  <c r="V155" i="7"/>
  <c r="H154" i="7"/>
  <c r="H85" i="8"/>
  <c r="V85" i="8" s="1"/>
  <c r="V86" i="8"/>
  <c r="H387" i="8"/>
  <c r="V388" i="8"/>
  <c r="U572" i="7"/>
  <c r="V572" i="7" s="1"/>
  <c r="I571" i="7"/>
  <c r="U571" i="7" s="1"/>
  <c r="P458" i="1"/>
  <c r="P457" i="1" s="1"/>
  <c r="P7" i="1" s="1"/>
  <c r="J1883" i="1"/>
  <c r="J458" i="1" s="1"/>
  <c r="J457" i="1" s="1"/>
  <c r="J7" i="1" s="1"/>
  <c r="V272" i="4"/>
  <c r="U286" i="4"/>
  <c r="V286" i="4" s="1"/>
  <c r="J298" i="5"/>
  <c r="J297" i="5" s="1"/>
  <c r="U299" i="5"/>
  <c r="H387" i="7"/>
  <c r="V387" i="7" s="1"/>
  <c r="V388" i="7"/>
  <c r="H374" i="8"/>
  <c r="V374" i="8" s="1"/>
  <c r="V375" i="8"/>
  <c r="R1883" i="1"/>
  <c r="R458" i="1" s="1"/>
  <c r="R457" i="1" s="1"/>
  <c r="R7" i="1" s="1"/>
  <c r="N299" i="4"/>
  <c r="N298" i="4" s="1"/>
  <c r="N297" i="4" s="1"/>
  <c r="K298" i="4"/>
  <c r="K297" i="4" s="1"/>
  <c r="K135" i="4" s="1"/>
  <c r="K134" i="4" s="1"/>
  <c r="K6" i="4" s="1"/>
  <c r="K582" i="4" s="1"/>
  <c r="U136" i="5"/>
  <c r="V387" i="6"/>
  <c r="H120" i="7"/>
  <c r="V120" i="7" s="1"/>
  <c r="V121" i="7"/>
  <c r="V50" i="8"/>
  <c r="V104" i="8"/>
  <c r="N7" i="1"/>
  <c r="G1884" i="1"/>
  <c r="G1883" i="1" s="1"/>
  <c r="I259" i="4"/>
  <c r="U260" i="4"/>
  <c r="V260" i="4" s="1"/>
  <c r="H374" i="4"/>
  <c r="I154" i="4"/>
  <c r="U155" i="4"/>
  <c r="J154" i="5"/>
  <c r="U155" i="5"/>
  <c r="V155" i="5" s="1"/>
  <c r="U86" i="4"/>
  <c r="V86" i="4" s="1"/>
  <c r="I85" i="4"/>
  <c r="U85" i="4" s="1"/>
  <c r="V85" i="4" s="1"/>
  <c r="BA55" i="9"/>
  <c r="BB55" i="9" s="1"/>
  <c r="H571" i="5"/>
  <c r="V572" i="5"/>
  <c r="H85" i="6"/>
  <c r="V86" i="6"/>
  <c r="U299" i="6"/>
  <c r="I298" i="6"/>
  <c r="H572" i="8"/>
  <c r="V573" i="8"/>
  <c r="H531" i="5"/>
  <c r="V532" i="5"/>
  <c r="H153" i="5"/>
  <c r="G1496" i="1"/>
  <c r="G1495" i="1" s="1"/>
  <c r="G458" i="1" s="1"/>
  <c r="G457" i="1" s="1"/>
  <c r="T6" i="8"/>
  <c r="N153" i="4"/>
  <c r="N152" i="4" s="1"/>
  <c r="H197" i="4"/>
  <c r="V198" i="4"/>
  <c r="I138" i="4"/>
  <c r="U139" i="4"/>
  <c r="V139" i="4" s="1"/>
  <c r="I387" i="4"/>
  <c r="U388" i="4"/>
  <c r="H259" i="7"/>
  <c r="V260" i="7"/>
  <c r="H531" i="7"/>
  <c r="V532" i="7"/>
  <c r="V314" i="8"/>
  <c r="H299" i="8"/>
  <c r="H483" i="8"/>
  <c r="V484" i="8"/>
  <c r="H10" i="4"/>
  <c r="BA60" i="9"/>
  <c r="BB60" i="9" s="1"/>
  <c r="I482" i="5"/>
  <c r="U483" i="5"/>
  <c r="V483" i="5" s="1"/>
  <c r="V198" i="6"/>
  <c r="H197" i="6"/>
  <c r="V197" i="6" s="1"/>
  <c r="U85" i="6"/>
  <c r="V198" i="7"/>
  <c r="H197" i="7"/>
  <c r="V197" i="7" s="1"/>
  <c r="G1986" i="1"/>
  <c r="V12" i="6"/>
  <c r="H11" i="6"/>
  <c r="H482" i="5"/>
  <c r="V226" i="5"/>
  <c r="V104" i="6"/>
  <c r="I531" i="6"/>
  <c r="U532" i="6"/>
  <c r="U299" i="7"/>
  <c r="I298" i="7"/>
  <c r="L135" i="8"/>
  <c r="L134" i="8" s="1"/>
  <c r="L6" i="8" s="1"/>
  <c r="H259" i="8"/>
  <c r="V260" i="8"/>
  <c r="I153" i="8"/>
  <c r="U154" i="8"/>
  <c r="V154" i="8" s="1"/>
  <c r="U482" i="8"/>
  <c r="I481" i="8"/>
  <c r="U481" i="8" s="1"/>
  <c r="U531" i="8"/>
  <c r="I530" i="8"/>
  <c r="U374" i="4"/>
  <c r="R299" i="4"/>
  <c r="R298" i="4" s="1"/>
  <c r="R297" i="4" s="1"/>
  <c r="H387" i="4"/>
  <c r="V388" i="4"/>
  <c r="V11" i="5"/>
  <c r="H299" i="4"/>
  <c r="V466" i="4"/>
  <c r="H259" i="4"/>
  <c r="BA94" i="9"/>
  <c r="BB94" i="9" s="1"/>
  <c r="H532" i="4"/>
  <c r="V533" i="4"/>
  <c r="V300" i="5"/>
  <c r="H299" i="5"/>
  <c r="V155" i="6"/>
  <c r="H154" i="6"/>
  <c r="H387" i="5"/>
  <c r="V387" i="5" s="1"/>
  <c r="V388" i="5"/>
  <c r="V11" i="7"/>
  <c r="H10" i="7"/>
  <c r="T135" i="8"/>
  <c r="T134" i="8" s="1"/>
  <c r="I298" i="8"/>
  <c r="U299" i="8"/>
  <c r="V466" i="8"/>
  <c r="H571" i="4"/>
  <c r="I10" i="6"/>
  <c r="U11" i="6"/>
  <c r="H298" i="6"/>
  <c r="V299" i="6"/>
  <c r="V497" i="6"/>
  <c r="H483" i="6"/>
  <c r="U532" i="7"/>
  <c r="I531" i="7"/>
  <c r="U154" i="6"/>
  <c r="I153" i="6"/>
  <c r="V85" i="7"/>
  <c r="H374" i="7"/>
  <c r="V374" i="7" s="1"/>
  <c r="V375" i="7"/>
  <c r="H137" i="8"/>
  <c r="V138" i="8"/>
  <c r="M6" i="4"/>
  <c r="M582" i="4" s="1"/>
  <c r="H154" i="4"/>
  <c r="V155" i="4"/>
  <c r="T10" i="4"/>
  <c r="T9" i="4" s="1"/>
  <c r="T8" i="4" s="1"/>
  <c r="T7" i="4" s="1"/>
  <c r="K6" i="5"/>
  <c r="I257" i="5"/>
  <c r="U257" i="5" s="1"/>
  <c r="U258" i="5"/>
  <c r="V497" i="4"/>
  <c r="T298" i="5"/>
  <c r="T297" i="5" s="1"/>
  <c r="T135" i="5" s="1"/>
  <c r="T134" i="5" s="1"/>
  <c r="T6" i="5" s="1"/>
  <c r="I299" i="4"/>
  <c r="U300" i="4"/>
  <c r="V300" i="4" s="1"/>
  <c r="U573" i="4"/>
  <c r="V573" i="4" s="1"/>
  <c r="I572" i="4"/>
  <c r="J6" i="6"/>
  <c r="H120" i="6"/>
  <c r="V120" i="6" s="1"/>
  <c r="V121" i="6"/>
  <c r="H50" i="7"/>
  <c r="V50" i="7" s="1"/>
  <c r="V51" i="7"/>
  <c r="I10" i="7"/>
  <c r="U11" i="7"/>
  <c r="I482" i="7"/>
  <c r="U483" i="7"/>
  <c r="U387" i="8"/>
  <c r="H532" i="8"/>
  <c r="V533" i="8"/>
  <c r="H137" i="4"/>
  <c r="U375" i="4"/>
  <c r="V375" i="4" s="1"/>
  <c r="V335" i="4"/>
  <c r="BA62" i="9"/>
  <c r="BB62" i="9" s="1"/>
  <c r="I197" i="4"/>
  <c r="U197" i="4" s="1"/>
  <c r="V314" i="4"/>
  <c r="J387" i="4"/>
  <c r="J298" i="4" s="1"/>
  <c r="J297" i="4" s="1"/>
  <c r="J135" i="4" s="1"/>
  <c r="J134" i="4" s="1"/>
  <c r="J6" i="4" s="1"/>
  <c r="J582" i="4" s="1"/>
  <c r="N6" i="6"/>
  <c r="U259" i="6"/>
  <c r="I258" i="6"/>
  <c r="H299" i="7"/>
  <c r="V300" i="7"/>
  <c r="H11" i="8"/>
  <c r="V12" i="8"/>
  <c r="V497" i="8"/>
  <c r="I10" i="8"/>
  <c r="D18" i="12" l="1"/>
  <c r="D17" i="12"/>
  <c r="D21" i="12"/>
  <c r="D15" i="12"/>
  <c r="E46" i="13"/>
  <c r="E42" i="13" s="1"/>
  <c r="D22" i="12"/>
  <c r="H11" i="2"/>
  <c r="C8" i="12" s="1"/>
  <c r="H573" i="2"/>
  <c r="H572" i="2" s="1"/>
  <c r="D8" i="12"/>
  <c r="D41" i="13"/>
  <c r="F41" i="13"/>
  <c r="E19" i="12"/>
  <c r="H155" i="2"/>
  <c r="C13" i="12" s="1"/>
  <c r="E13" i="12" s="1"/>
  <c r="C14" i="12"/>
  <c r="E14" i="12" s="1"/>
  <c r="N138" i="2"/>
  <c r="H267" i="2"/>
  <c r="C16" i="12"/>
  <c r="E16" i="12" s="1"/>
  <c r="E20" i="12"/>
  <c r="N9" i="2"/>
  <c r="D7" i="12"/>
  <c r="H314" i="2"/>
  <c r="N135" i="4"/>
  <c r="N134" i="4" s="1"/>
  <c r="N6" i="4" s="1"/>
  <c r="N582" i="4" s="1"/>
  <c r="T6" i="4"/>
  <c r="T582" i="4" s="1"/>
  <c r="U10" i="8"/>
  <c r="I9" i="8"/>
  <c r="H136" i="4"/>
  <c r="U299" i="4"/>
  <c r="I298" i="4"/>
  <c r="H153" i="4"/>
  <c r="V154" i="6"/>
  <c r="H153" i="6"/>
  <c r="H258" i="8"/>
  <c r="V259" i="8"/>
  <c r="H481" i="5"/>
  <c r="V259" i="7"/>
  <c r="H258" i="7"/>
  <c r="U138" i="4"/>
  <c r="V138" i="4" s="1"/>
  <c r="I137" i="4"/>
  <c r="U259" i="4"/>
  <c r="I258" i="4"/>
  <c r="V138" i="7"/>
  <c r="H137" i="7"/>
  <c r="I531" i="4"/>
  <c r="U532" i="4"/>
  <c r="G7" i="1"/>
  <c r="U136" i="7"/>
  <c r="I9" i="5"/>
  <c r="U10" i="5"/>
  <c r="U482" i="7"/>
  <c r="I481" i="7"/>
  <c r="U481" i="7" s="1"/>
  <c r="I571" i="4"/>
  <c r="U571" i="4" s="1"/>
  <c r="U572" i="4"/>
  <c r="V572" i="4" s="1"/>
  <c r="H531" i="4"/>
  <c r="V532" i="4"/>
  <c r="U530" i="8"/>
  <c r="I529" i="8"/>
  <c r="U529" i="8" s="1"/>
  <c r="U531" i="6"/>
  <c r="I530" i="6"/>
  <c r="H530" i="5"/>
  <c r="V571" i="5"/>
  <c r="U571" i="5"/>
  <c r="J530" i="5"/>
  <c r="J529" i="5" s="1"/>
  <c r="H482" i="7"/>
  <c r="V483" i="7"/>
  <c r="I530" i="5"/>
  <c r="U531" i="5"/>
  <c r="V531" i="5" s="1"/>
  <c r="L135" i="4"/>
  <c r="L134" i="4" s="1"/>
  <c r="L6" i="4" s="1"/>
  <c r="L582" i="4" s="1"/>
  <c r="V11" i="8"/>
  <c r="H10" i="8"/>
  <c r="I9" i="7"/>
  <c r="U10" i="7"/>
  <c r="H136" i="8"/>
  <c r="I152" i="6"/>
  <c r="U152" i="6" s="1"/>
  <c r="U153" i="6"/>
  <c r="H482" i="6"/>
  <c r="V483" i="6"/>
  <c r="V259" i="4"/>
  <c r="H258" i="4"/>
  <c r="H10" i="5"/>
  <c r="H298" i="8"/>
  <c r="V299" i="8"/>
  <c r="H152" i="5"/>
  <c r="H571" i="8"/>
  <c r="V571" i="8" s="1"/>
  <c r="V572" i="8"/>
  <c r="V85" i="6"/>
  <c r="V387" i="8"/>
  <c r="V571" i="7"/>
  <c r="I10" i="4"/>
  <c r="U11" i="4"/>
  <c r="V11" i="4" s="1"/>
  <c r="H136" i="6"/>
  <c r="U482" i="4"/>
  <c r="I481" i="4"/>
  <c r="U481" i="4" s="1"/>
  <c r="U10" i="6"/>
  <c r="I9" i="6"/>
  <c r="V10" i="7"/>
  <c r="H9" i="7"/>
  <c r="H9" i="4"/>
  <c r="U298" i="6"/>
  <c r="I297" i="6"/>
  <c r="U297" i="6" s="1"/>
  <c r="U154" i="4"/>
  <c r="V154" i="4" s="1"/>
  <c r="I153" i="4"/>
  <c r="I136" i="8"/>
  <c r="U137" i="8"/>
  <c r="V137" i="8" s="1"/>
  <c r="H531" i="6"/>
  <c r="V532" i="6"/>
  <c r="V137" i="5"/>
  <c r="H136" i="5"/>
  <c r="H298" i="7"/>
  <c r="V299" i="7"/>
  <c r="I530" i="7"/>
  <c r="U531" i="7"/>
  <c r="U482" i="5"/>
  <c r="V482" i="5" s="1"/>
  <c r="I481" i="5"/>
  <c r="U481" i="5" s="1"/>
  <c r="V482" i="4"/>
  <c r="H481" i="4"/>
  <c r="V481" i="4" s="1"/>
  <c r="I297" i="5"/>
  <c r="U297" i="5" s="1"/>
  <c r="U298" i="5"/>
  <c r="U258" i="7"/>
  <c r="I257" i="7"/>
  <c r="U257" i="7" s="1"/>
  <c r="H258" i="5"/>
  <c r="V259" i="5"/>
  <c r="U258" i="6"/>
  <c r="I257" i="6"/>
  <c r="U257" i="6" s="1"/>
  <c r="H531" i="8"/>
  <c r="V532" i="8"/>
  <c r="V298" i="6"/>
  <c r="H297" i="6"/>
  <c r="V297" i="6" s="1"/>
  <c r="V571" i="4"/>
  <c r="U298" i="8"/>
  <c r="I297" i="8"/>
  <c r="U297" i="8" s="1"/>
  <c r="H298" i="5"/>
  <c r="V299" i="5"/>
  <c r="H298" i="4"/>
  <c r="V299" i="4"/>
  <c r="I152" i="8"/>
  <c r="U152" i="8" s="1"/>
  <c r="U153" i="8"/>
  <c r="U298" i="7"/>
  <c r="I297" i="7"/>
  <c r="U297" i="7" s="1"/>
  <c r="V11" i="6"/>
  <c r="H10" i="6"/>
  <c r="H482" i="8"/>
  <c r="V483" i="8"/>
  <c r="H530" i="7"/>
  <c r="V531" i="7"/>
  <c r="U387" i="4"/>
  <c r="V387" i="4" s="1"/>
  <c r="V197" i="4"/>
  <c r="J153" i="5"/>
  <c r="U154" i="5"/>
  <c r="V154" i="5" s="1"/>
  <c r="V374" i="4"/>
  <c r="V154" i="7"/>
  <c r="H153" i="7"/>
  <c r="U137" i="6"/>
  <c r="V137" i="6" s="1"/>
  <c r="I136" i="6"/>
  <c r="U258" i="8"/>
  <c r="I257" i="8"/>
  <c r="U257" i="8" s="1"/>
  <c r="J62" i="3"/>
  <c r="I63" i="3"/>
  <c r="V197" i="8"/>
  <c r="H153" i="8"/>
  <c r="H258" i="6"/>
  <c r="V259" i="6"/>
  <c r="R135" i="4"/>
  <c r="R134" i="4" s="1"/>
  <c r="R6" i="4" s="1"/>
  <c r="R582" i="4" s="1"/>
  <c r="H10" i="2" l="1"/>
  <c r="C7" i="12" s="1"/>
  <c r="E7" i="12" s="1"/>
  <c r="C22" i="12"/>
  <c r="E22" i="12" s="1"/>
  <c r="E24" i="13"/>
  <c r="C21" i="12"/>
  <c r="E21" i="12" s="1"/>
  <c r="C15" i="12"/>
  <c r="E15" i="12" s="1"/>
  <c r="D46" i="13"/>
  <c r="E8" i="12"/>
  <c r="N8" i="2"/>
  <c r="D5" i="12" s="1"/>
  <c r="D6" i="12"/>
  <c r="N137" i="2"/>
  <c r="D10" i="12"/>
  <c r="H313" i="2"/>
  <c r="C18" i="12"/>
  <c r="E18" i="12" s="1"/>
  <c r="H152" i="8"/>
  <c r="V152" i="8" s="1"/>
  <c r="V153" i="8"/>
  <c r="H152" i="7"/>
  <c r="V152" i="7" s="1"/>
  <c r="V153" i="7"/>
  <c r="J152" i="5"/>
  <c r="U153" i="5"/>
  <c r="V153" i="5" s="1"/>
  <c r="H529" i="7"/>
  <c r="H530" i="8"/>
  <c r="V531" i="8"/>
  <c r="V258" i="5"/>
  <c r="H257" i="5"/>
  <c r="V257" i="5" s="1"/>
  <c r="V298" i="7"/>
  <c r="H297" i="7"/>
  <c r="V297" i="7" s="1"/>
  <c r="H530" i="6"/>
  <c r="V531" i="6"/>
  <c r="H8" i="4"/>
  <c r="H297" i="8"/>
  <c r="V297" i="8" s="1"/>
  <c r="V298" i="8"/>
  <c r="H9" i="8"/>
  <c r="V10" i="8"/>
  <c r="U530" i="5"/>
  <c r="I529" i="5"/>
  <c r="U529" i="5" s="1"/>
  <c r="U530" i="6"/>
  <c r="I529" i="6"/>
  <c r="U529" i="6" s="1"/>
  <c r="U531" i="4"/>
  <c r="I530" i="4"/>
  <c r="U258" i="4"/>
  <c r="I257" i="4"/>
  <c r="U257" i="4" s="1"/>
  <c r="V258" i="7"/>
  <c r="H257" i="7"/>
  <c r="V257" i="7" s="1"/>
  <c r="V298" i="5"/>
  <c r="H297" i="5"/>
  <c r="V297" i="5" s="1"/>
  <c r="V136" i="5"/>
  <c r="H135" i="5"/>
  <c r="H8" i="7"/>
  <c r="V10" i="5"/>
  <c r="H9" i="5"/>
  <c r="V482" i="6"/>
  <c r="H481" i="6"/>
  <c r="V481" i="6" s="1"/>
  <c r="H135" i="8"/>
  <c r="H530" i="4"/>
  <c r="V531" i="4"/>
  <c r="I135" i="7"/>
  <c r="H136" i="7"/>
  <c r="V137" i="7"/>
  <c r="H257" i="8"/>
  <c r="V257" i="8" s="1"/>
  <c r="V258" i="8"/>
  <c r="H152" i="4"/>
  <c r="H135" i="4" s="1"/>
  <c r="I135" i="6"/>
  <c r="U136" i="6"/>
  <c r="V136" i="6" s="1"/>
  <c r="V482" i="8"/>
  <c r="H481" i="8"/>
  <c r="V481" i="8" s="1"/>
  <c r="U530" i="7"/>
  <c r="V530" i="7" s="1"/>
  <c r="I529" i="7"/>
  <c r="U529" i="7" s="1"/>
  <c r="U136" i="8"/>
  <c r="V136" i="8" s="1"/>
  <c r="I135" i="8"/>
  <c r="U10" i="4"/>
  <c r="V10" i="4" s="1"/>
  <c r="I9" i="4"/>
  <c r="V258" i="4"/>
  <c r="H257" i="4"/>
  <c r="V257" i="4" s="1"/>
  <c r="H481" i="7"/>
  <c r="V481" i="7" s="1"/>
  <c r="V482" i="7"/>
  <c r="H529" i="5"/>
  <c r="V529" i="5" s="1"/>
  <c r="V530" i="5"/>
  <c r="U137" i="4"/>
  <c r="V137" i="4" s="1"/>
  <c r="I136" i="4"/>
  <c r="H152" i="6"/>
  <c r="V152" i="6" s="1"/>
  <c r="V153" i="6"/>
  <c r="U298" i="4"/>
  <c r="V298" i="4" s="1"/>
  <c r="I297" i="4"/>
  <c r="U297" i="4" s="1"/>
  <c r="I8" i="8"/>
  <c r="U9" i="8"/>
  <c r="V258" i="6"/>
  <c r="H257" i="6"/>
  <c r="V257" i="6" s="1"/>
  <c r="K62" i="3"/>
  <c r="J63" i="3"/>
  <c r="H9" i="6"/>
  <c r="V10" i="6"/>
  <c r="H297" i="4"/>
  <c r="U153" i="4"/>
  <c r="V153" i="4" s="1"/>
  <c r="I152" i="4"/>
  <c r="U152" i="4" s="1"/>
  <c r="U9" i="6"/>
  <c r="I8" i="6"/>
  <c r="U9" i="7"/>
  <c r="V9" i="7" s="1"/>
  <c r="I8" i="7"/>
  <c r="U9" i="5"/>
  <c r="I8" i="5"/>
  <c r="I135" i="5"/>
  <c r="V481" i="5"/>
  <c r="H9" i="2" l="1"/>
  <c r="H8" i="2" s="1"/>
  <c r="C5" i="12" s="1"/>
  <c r="E5" i="12" s="1"/>
  <c r="E20" i="13"/>
  <c r="E30" i="13" s="1"/>
  <c r="D24" i="13"/>
  <c r="D20" i="13" s="1"/>
  <c r="F46" i="13"/>
  <c r="D42" i="13"/>
  <c r="F42" i="13" s="1"/>
  <c r="H138" i="2"/>
  <c r="C17" i="12"/>
  <c r="E17" i="12" s="1"/>
  <c r="N7" i="2"/>
  <c r="D9" i="12"/>
  <c r="I7" i="7"/>
  <c r="U8" i="7"/>
  <c r="U136" i="4"/>
  <c r="V136" i="4" s="1"/>
  <c r="I135" i="4"/>
  <c r="I8" i="4"/>
  <c r="U9" i="4"/>
  <c r="V9" i="4" s="1"/>
  <c r="U135" i="7"/>
  <c r="I134" i="7"/>
  <c r="U134" i="7" s="1"/>
  <c r="V135" i="8"/>
  <c r="H134" i="5"/>
  <c r="U135" i="6"/>
  <c r="I134" i="6"/>
  <c r="U134" i="6" s="1"/>
  <c r="H8" i="8"/>
  <c r="V9" i="8"/>
  <c r="H135" i="6"/>
  <c r="V530" i="6"/>
  <c r="H529" i="6"/>
  <c r="V529" i="6" s="1"/>
  <c r="V529" i="7"/>
  <c r="I7" i="5"/>
  <c r="U8" i="5"/>
  <c r="V297" i="4"/>
  <c r="U135" i="8"/>
  <c r="I134" i="8"/>
  <c r="U134" i="8" s="1"/>
  <c r="V152" i="4"/>
  <c r="H529" i="4"/>
  <c r="U530" i="4"/>
  <c r="V530" i="4" s="1"/>
  <c r="I529" i="4"/>
  <c r="U529" i="4" s="1"/>
  <c r="H7" i="4"/>
  <c r="I134" i="5"/>
  <c r="H8" i="6"/>
  <c r="V9" i="6"/>
  <c r="U8" i="6"/>
  <c r="I7" i="6"/>
  <c r="K63" i="3"/>
  <c r="L62" i="3"/>
  <c r="U8" i="8"/>
  <c r="I7" i="8"/>
  <c r="H135" i="7"/>
  <c r="V136" i="7"/>
  <c r="H8" i="5"/>
  <c r="V9" i="5"/>
  <c r="V8" i="7"/>
  <c r="H7" i="7"/>
  <c r="V530" i="8"/>
  <c r="H529" i="8"/>
  <c r="V529" i="8" s="1"/>
  <c r="J135" i="5"/>
  <c r="J134" i="5" s="1"/>
  <c r="J6" i="5" s="1"/>
  <c r="U152" i="5"/>
  <c r="V152" i="5" s="1"/>
  <c r="U135" i="5" l="1"/>
  <c r="V135" i="5" s="1"/>
  <c r="C6" i="12"/>
  <c r="E6" i="12" s="1"/>
  <c r="F20" i="13"/>
  <c r="F30" i="13" s="1"/>
  <c r="D30" i="13"/>
  <c r="F24" i="13"/>
  <c r="H137" i="2"/>
  <c r="C10" i="12"/>
  <c r="E10" i="12" s="1"/>
  <c r="H134" i="8"/>
  <c r="V134" i="8" s="1"/>
  <c r="I6" i="8"/>
  <c r="U6" i="8" s="1"/>
  <c r="U7" i="8"/>
  <c r="V8" i="5"/>
  <c r="H7" i="5"/>
  <c r="I6" i="5"/>
  <c r="U6" i="5" s="1"/>
  <c r="U7" i="5"/>
  <c r="H134" i="6"/>
  <c r="V134" i="6" s="1"/>
  <c r="V135" i="6"/>
  <c r="I7" i="4"/>
  <c r="U8" i="4"/>
  <c r="V8" i="4" s="1"/>
  <c r="I6" i="7"/>
  <c r="U6" i="7" s="1"/>
  <c r="U7" i="7"/>
  <c r="U134" i="5"/>
  <c r="V7" i="7"/>
  <c r="M62" i="3"/>
  <c r="L63" i="3"/>
  <c r="H6" i="4"/>
  <c r="V529" i="4"/>
  <c r="I134" i="4"/>
  <c r="U134" i="4" s="1"/>
  <c r="U135" i="4"/>
  <c r="V135" i="4" s="1"/>
  <c r="I6" i="6"/>
  <c r="U6" i="6" s="1"/>
  <c r="U7" i="6"/>
  <c r="V135" i="7"/>
  <c r="H134" i="7"/>
  <c r="V134" i="7" s="1"/>
  <c r="V8" i="6"/>
  <c r="H7" i="6"/>
  <c r="H7" i="8"/>
  <c r="V8" i="8"/>
  <c r="V134" i="5"/>
  <c r="H134" i="4"/>
  <c r="H7" i="2" l="1"/>
  <c r="O4" i="2" s="1"/>
  <c r="C9" i="12"/>
  <c r="E9" i="12" s="1"/>
  <c r="H6" i="7"/>
  <c r="V6" i="7" s="1"/>
  <c r="I6" i="4"/>
  <c r="U7" i="4"/>
  <c r="V7" i="4" s="1"/>
  <c r="V7" i="8"/>
  <c r="H6" i="8"/>
  <c r="V6" i="8" s="1"/>
  <c r="V134" i="4"/>
  <c r="V7" i="6"/>
  <c r="H6" i="6"/>
  <c r="V6" i="6" s="1"/>
  <c r="N62" i="3"/>
  <c r="M63" i="3"/>
  <c r="V7" i="5"/>
  <c r="H6" i="5"/>
  <c r="V6" i="5" s="1"/>
  <c r="E52" i="13" l="1"/>
  <c r="E51" i="13"/>
  <c r="D50" i="13"/>
  <c r="E48" i="13"/>
  <c r="E49" i="13"/>
  <c r="E50" i="13"/>
  <c r="D52" i="13"/>
  <c r="D49" i="13"/>
  <c r="D48" i="13"/>
  <c r="D51" i="13"/>
  <c r="U6" i="4"/>
  <c r="I582" i="4"/>
  <c r="O62" i="3"/>
  <c r="N63" i="3"/>
  <c r="F51" i="13" l="1"/>
  <c r="F49" i="13"/>
  <c r="F50" i="13"/>
  <c r="D47" i="13"/>
  <c r="F52" i="13"/>
  <c r="E47" i="13"/>
  <c r="E53" i="13" s="1"/>
  <c r="E54" i="13" s="1"/>
  <c r="F48" i="13"/>
  <c r="I584" i="4"/>
  <c r="I583" i="4"/>
  <c r="V6" i="4"/>
  <c r="S583" i="4"/>
  <c r="T583" i="4"/>
  <c r="M583" i="4"/>
  <c r="Q583" i="4"/>
  <c r="J583" i="4"/>
  <c r="K583" i="4"/>
  <c r="N583" i="4"/>
  <c r="O583" i="4"/>
  <c r="P583" i="4"/>
  <c r="R583" i="4"/>
  <c r="L583" i="4"/>
  <c r="O63" i="3"/>
  <c r="P62" i="3"/>
  <c r="F47" i="13" l="1"/>
  <c r="F53" i="13" s="1"/>
  <c r="J50" i="13"/>
  <c r="D53" i="13"/>
  <c r="I585" i="4"/>
  <c r="J584" i="4"/>
  <c r="Q62" i="3"/>
  <c r="Q63" i="3" s="1"/>
  <c r="P63" i="3"/>
  <c r="J585" i="4" l="1"/>
  <c r="K584" i="4"/>
  <c r="K585" i="4" l="1"/>
  <c r="L584" i="4"/>
  <c r="M584" i="4" l="1"/>
  <c r="L585" i="4"/>
  <c r="N584" i="4" l="1"/>
  <c r="M585" i="4"/>
  <c r="O584" i="4" l="1"/>
  <c r="N585" i="4"/>
  <c r="P584" i="4" l="1"/>
  <c r="O585" i="4"/>
  <c r="Q584" i="4" l="1"/>
  <c r="P585" i="4"/>
  <c r="R584" i="4" l="1"/>
  <c r="Q585" i="4"/>
  <c r="S584" i="4" l="1"/>
  <c r="R585" i="4"/>
  <c r="T584" i="4" l="1"/>
  <c r="T585" i="4" s="1"/>
  <c r="S585" i="4"/>
  <c r="D19" i="13" l="1"/>
  <c r="D54" i="13" s="1"/>
  <c r="F19" i="13"/>
  <c r="F54" i="13" s="1"/>
</calcChain>
</file>

<file path=xl/sharedStrings.xml><?xml version="1.0" encoding="utf-8"?>
<sst xmlns="http://schemas.openxmlformats.org/spreadsheetml/2006/main" count="30726" uniqueCount="4237">
  <si>
    <t>Rincian Kertas Kerja Satker</t>
  </si>
  <si>
    <t>Berdasarkan DIPA AWAL, TA. 2021 (Tanggal 23 November 2020)</t>
  </si>
  <si>
    <t>KODE</t>
  </si>
  <si>
    <t>URAIAN</t>
  </si>
  <si>
    <t>VOL</t>
  </si>
  <si>
    <t>SATUAN</t>
  </si>
  <si>
    <t>H. SATUAN</t>
  </si>
  <si>
    <t>JUMLAH</t>
  </si>
  <si>
    <t>Jan</t>
  </si>
  <si>
    <t>Feb</t>
  </si>
  <si>
    <t>Mar</t>
  </si>
  <si>
    <t>Apr</t>
  </si>
  <si>
    <t>Mei</t>
  </si>
  <si>
    <t>Jun</t>
  </si>
  <si>
    <t>Jul</t>
  </si>
  <si>
    <t>Agu</t>
  </si>
  <si>
    <t>Sep</t>
  </si>
  <si>
    <t>Okt</t>
  </si>
  <si>
    <t>Nov</t>
  </si>
  <si>
    <t>Des</t>
  </si>
  <si>
    <t>032.12.626402</t>
  </si>
  <si>
    <t>SEKRETARIAT BADAN RISET DAN SUMBERDAYA MANUSIA KELKAUTAN DAN PERIKANAN</t>
  </si>
  <si>
    <t>032.12.DL</t>
  </si>
  <si>
    <t>Program Pendidikan dan Pelatihan Vokasi</t>
  </si>
  <si>
    <t/>
  </si>
  <si>
    <t>DL.2375</t>
  </si>
  <si>
    <t>2375</t>
  </si>
  <si>
    <t>Pelatihan dan Penyuluhan Kelautan dan Perikanan</t>
  </si>
  <si>
    <t>DL.2375.AFA</t>
  </si>
  <si>
    <t>2375.AFA</t>
  </si>
  <si>
    <t>Norma, Standard, Prosedur dan Kriteria
[Base Line]</t>
  </si>
  <si>
    <t>NSPK</t>
  </si>
  <si>
    <t>DL.2375.AFA.001</t>
  </si>
  <si>
    <t>2375.AFA.001</t>
  </si>
  <si>
    <t>Norma, Standard, Prosedur dan Kriteria Pelatihan dan Penyuluhan KP</t>
  </si>
  <si>
    <t>DL.2375.AFA.001.051</t>
  </si>
  <si>
    <t xml:space="preserve">   051</t>
  </si>
  <si>
    <t>Penyusunan NSPK Standarisasi dan Sertifikasi</t>
  </si>
  <si>
    <t>DL.2375.AFA.001.051.A</t>
  </si>
  <si>
    <t xml:space="preserve">      A</t>
  </si>
  <si>
    <t>Penyusunan Kerangka Kualifikasi Nasional Indonesia (KKNI)</t>
  </si>
  <si>
    <t>DL.2375.AFA.001.051.A.521211</t>
  </si>
  <si>
    <t xml:space="preserve">     521211</t>
  </si>
  <si>
    <t>Belanja Bahan</t>
  </si>
  <si>
    <t>DL.2375.AFA.001.051.A.521211.1</t>
  </si>
  <si>
    <t>- Penggandaan</t>
  </si>
  <si>
    <t>pkt</t>
  </si>
  <si>
    <t>DL.2375.AFA.001.051.A.521211.2</t>
  </si>
  <si>
    <t>- Konsumsi Rapat (1 pkt x 15 orang x 3 kali)</t>
  </si>
  <si>
    <t>ok</t>
  </si>
  <si>
    <t>DL.2375.AFA.001.051.A.521211.3</t>
  </si>
  <si>
    <t>- ATK</t>
  </si>
  <si>
    <t>DL.2375.AFA.001.051.A.521211.4</t>
  </si>
  <si>
    <t>- Bahan Komputer</t>
  </si>
  <si>
    <t>DL.2375.AFA.001.051.A.524113</t>
  </si>
  <si>
    <t xml:space="preserve">     524113</t>
  </si>
  <si>
    <t>Belanja Perjalanan Dinas Dalam Kota</t>
  </si>
  <si>
    <t>DL.2375.AFA.001.051.A.524113.1</t>
  </si>
  <si>
    <t>- Transport Lokal</t>
  </si>
  <si>
    <t>DL.2375.AFA.001.051.A.524114</t>
  </si>
  <si>
    <t xml:space="preserve">     524114</t>
  </si>
  <si>
    <t>Belanja Perjalanan Dinas Paket Meeting Dalam Kota</t>
  </si>
  <si>
    <t>DL.2375.AFA.001.051.A.524114.1</t>
  </si>
  <si>
    <t>- Uang Saku Rapat Lebih dari 8 Jam</t>
  </si>
  <si>
    <t>DL.2375.AFA.001.051.A.524119</t>
  </si>
  <si>
    <t xml:space="preserve">     524119</t>
  </si>
  <si>
    <t>Belanja Perjalanan Dinas Paket Meeting Luar Kota</t>
  </si>
  <si>
    <t>DL.2375.AFA.001.051.A.524119.1</t>
  </si>
  <si>
    <t>- Fullday meeting Peserta (35 Orang x 1 Hari x 1 Kali)</t>
  </si>
  <si>
    <t>DL.2375.AFA.001.051.A.524119.2</t>
  </si>
  <si>
    <t>- Uang saku Peserta (35 Orang x 1 Hari x 1 Kali)</t>
  </si>
  <si>
    <t>oh</t>
  </si>
  <si>
    <t>DL.2375.AFA.001.051.A.524119.3</t>
  </si>
  <si>
    <t>- Transport Peserta Pusat, Narasumber dan Peserta Luar (35 Orang x 1 Kali)</t>
  </si>
  <si>
    <t>DL.2375.AFA.001.051.A.524119.4</t>
  </si>
  <si>
    <t>- Biaya Perjalanan Pembahasan dokumen KKNI</t>
  </si>
  <si>
    <t>DL.2375.AFA.001.051.B</t>
  </si>
  <si>
    <t xml:space="preserve">      B</t>
  </si>
  <si>
    <t>Penetapan Standar Kompetensi Kerja Nasional Indonesia (SKKNI)</t>
  </si>
  <si>
    <t>DL.2375.AFA.001.051.B.521211</t>
  </si>
  <si>
    <t>DL.2375.AFA.001.051.B.521211.1</t>
  </si>
  <si>
    <t>DL.2375.AFA.001.051.B.521211.2</t>
  </si>
  <si>
    <t>- Konsumsi Rapat (1 pkt x 20 orang x 4 kali)</t>
  </si>
  <si>
    <t>DL.2375.AFA.001.051.B.521211.3</t>
  </si>
  <si>
    <t>- Konsumsi Snack Rapat (1 pkt x 20 orang x 5 kali)</t>
  </si>
  <si>
    <t>DL.2375.AFA.001.051.B.521211.4</t>
  </si>
  <si>
    <t>DL.2375.AFA.001.051.B.521211.5</t>
  </si>
  <si>
    <t>DL.2375.AFA.001.051.B.524113</t>
  </si>
  <si>
    <t>DL.2375.AFA.001.051.B.524113.1</t>
  </si>
  <si>
    <t>- Transport lokal</t>
  </si>
  <si>
    <t>DL.2375.AFA.001.051.B.524114</t>
  </si>
  <si>
    <t>DL.2375.AFA.001.051.B.524114.1</t>
  </si>
  <si>
    <t>DL.2375.AFA.001.051.B.524119</t>
  </si>
  <si>
    <t>DL.2375.AFA.001.051.B.524119.1</t>
  </si>
  <si>
    <t>- Fullday meeting Peserta (50 orang x 1 Hari x 1 Kali)</t>
  </si>
  <si>
    <t>DL.2375.AFA.001.051.B.524119.2</t>
  </si>
  <si>
    <t>- Uang saku Peserta (50 Orang x 1 Hari x 1 Kali)</t>
  </si>
  <si>
    <t>DL.2375.AFA.001.051.B.524119.3</t>
  </si>
  <si>
    <t>- Transport Peserta Pusat, Narasumber dan Peserta Luar (50 Orang x 1 Kali)</t>
  </si>
  <si>
    <t>DL.2375.AFA.001.051.B.524119.4</t>
  </si>
  <si>
    <t>- Biaya Perjalanan Pembahasan dokumen SKKNI</t>
  </si>
  <si>
    <t>DL.2375.AFA.001.051.C</t>
  </si>
  <si>
    <t xml:space="preserve">      C</t>
  </si>
  <si>
    <t>Pengelolaan Sertifikasi SDM Sektor KP</t>
  </si>
  <si>
    <t>DL.2375.AFA.001.051.C.521211</t>
  </si>
  <si>
    <t>DL.2375.AFA.001.051.C.521211.1</t>
  </si>
  <si>
    <t>DL.2375.AFA.001.051.C.521211.2</t>
  </si>
  <si>
    <t>- Konsumsi Rapat (1 pkt x 15 orang x 2 kali)</t>
  </si>
  <si>
    <t>DL.2375.AFA.001.051.C.521211.3</t>
  </si>
  <si>
    <t>DL.2375.AFA.001.051.C.521211.4</t>
  </si>
  <si>
    <t>DL.2375.AFA.001.051.C.524111</t>
  </si>
  <si>
    <t xml:space="preserve">     524111</t>
  </si>
  <si>
    <t>Belanja Perjalanan Dinas Biasa</t>
  </si>
  <si>
    <t>DL.2375.AFA.001.051.C.524111.1</t>
  </si>
  <si>
    <t>- Perjalanan dinas supervisi, FGD, sosialisasi, koordinasi sertifikasi dan standardisasi kompetensi SDMKP</t>
  </si>
  <si>
    <t>DL.2375.AFA.001.051.C.524113</t>
  </si>
  <si>
    <t>DL.2375.AFA.001.051.C.524113.1</t>
  </si>
  <si>
    <t>DL.2375.AFA.001.051.C.524114</t>
  </si>
  <si>
    <t>DL.2375.AFA.001.051.C.524114.1</t>
  </si>
  <si>
    <t>DL.2375.AFA.001.051.D</t>
  </si>
  <si>
    <t xml:space="preserve">      D</t>
  </si>
  <si>
    <t>Standardisasi Lembaga Pelatihan KP</t>
  </si>
  <si>
    <t>DL.2375.AFA.001.051.D.521211</t>
  </si>
  <si>
    <t>DL.2375.AFA.001.051.D.521211.1</t>
  </si>
  <si>
    <t>DL.2375.AFA.001.051.D.521211.2</t>
  </si>
  <si>
    <t>- Konsumsi Rapat (20 ORG x 7 kali)</t>
  </si>
  <si>
    <t>DL.2375.AFA.001.051.D.521211.3</t>
  </si>
  <si>
    <t>DL.2375.AFA.001.051.D.521211.4</t>
  </si>
  <si>
    <t>DL.2375.AFA.001.051.D.521241</t>
  </si>
  <si>
    <t xml:space="preserve">     521241</t>
  </si>
  <si>
    <t>Belanja Barang Non Operasional- Penanganan Pandemi COVID-19</t>
  </si>
  <si>
    <t>DL.2375.AFA.001.051.D.521241.1</t>
  </si>
  <si>
    <t>- Biaya Komunikasi Pulsa Data atau Paket Internet (6 ORG x 12 BLN x 1 kali)</t>
  </si>
  <si>
    <t>ob</t>
  </si>
  <si>
    <t>DL.2375.AFA.001.051.D.522131</t>
  </si>
  <si>
    <t xml:space="preserve">     522131</t>
  </si>
  <si>
    <t>Belanja Jasa Konsultan</t>
  </si>
  <si>
    <t>DL.2375.AFA.001.051.D.522131.1</t>
  </si>
  <si>
    <t>- Biaya Jasa Survailance ISO (1 Tahun x 7 Paket)</t>
  </si>
  <si>
    <t>DL.2375.AFA.001.051.D.524111</t>
  </si>
  <si>
    <t>DL.2375.AFA.001.051.D.524111.1</t>
  </si>
  <si>
    <t>- Perjalanan Verikasi Lapangan P2MKP</t>
  </si>
  <si>
    <t>DL.2375.AFA.001.051.D.524111.2</t>
  </si>
  <si>
    <t>- Biaya perjalanan (Peserta dan pengelola P2MKP)</t>
  </si>
  <si>
    <t>DL.2375.AFA.001.051.D.524111.3</t>
  </si>
  <si>
    <t>- Perjalanan Pendampingan Sertifikasi ISO 9001 2015</t>
  </si>
  <si>
    <t>DL.2375.AFA.001.051.D.524111.4</t>
  </si>
  <si>
    <t>- Menghadiri Undangan, Sosialisasi dan Koordinasi</t>
  </si>
  <si>
    <t>DL.2375.AFA.001.051.D.524113</t>
  </si>
  <si>
    <t>DL.2375.AFA.001.051.D.524113.1</t>
  </si>
  <si>
    <t>DL.2375.AFA.001.051.D.524114</t>
  </si>
  <si>
    <t>DL.2375.AFA.001.051.D.524114.1</t>
  </si>
  <si>
    <t>DL.2375.AFA.001.051.E</t>
  </si>
  <si>
    <t xml:space="preserve">      E</t>
  </si>
  <si>
    <t>Penjaminan Mutu Program Diklat KP</t>
  </si>
  <si>
    <t>DL.2375.AFA.001.051.E.521211</t>
  </si>
  <si>
    <t>DL.2375.AFA.001.051.E.521211.1</t>
  </si>
  <si>
    <t>DL.2375.AFA.001.051.E.521211.2</t>
  </si>
  <si>
    <t>DL.2375.AFA.001.051.E.521211.3</t>
  </si>
  <si>
    <t>DL.2375.AFA.001.051.E.521211.4</t>
  </si>
  <si>
    <t>- Konsumsi Rapat (15 org x 2 pkt)</t>
  </si>
  <si>
    <t>DL.2375.AFA.001.051.E.522151</t>
  </si>
  <si>
    <t xml:space="preserve">     522151</t>
  </si>
  <si>
    <t>Belanja Jasa Profesi</t>
  </si>
  <si>
    <t>DL.2375.AFA.001.051.E.522151.1</t>
  </si>
  <si>
    <t>- Honor Komite Penjaminan Mutu Diklat (1 org x 1 jam)</t>
  </si>
  <si>
    <t>oj</t>
  </si>
  <si>
    <t>DL.2375.AFA.001.051.E.522151.2</t>
  </si>
  <si>
    <t>- Honor Komite Akreditasi Diklat Kepelautan (1 org x 1 jam)</t>
  </si>
  <si>
    <t>DL.2375.AFA.001.051.E.524111</t>
  </si>
  <si>
    <t>DL.2375.AFA.001.051.E.524111.1</t>
  </si>
  <si>
    <t>- Biaya Perjalanan penjaminan mutu diklat aparatur</t>
  </si>
  <si>
    <t>DL.2375.AFA.001.051.E.524111.2</t>
  </si>
  <si>
    <t>- Perjalanan Tim Komite Akeditasi Diklat Kepelautan</t>
  </si>
  <si>
    <t>DL.2375.AFA.001.051.E.524111.3</t>
  </si>
  <si>
    <t>- Perjalanan Verifikasi Lembaga Diklat Kepelautan</t>
  </si>
  <si>
    <t>DL.2375.AFA.001.051.E.524113</t>
  </si>
  <si>
    <t>DL.2375.AFA.001.051.E.524113.1</t>
  </si>
  <si>
    <t>DL.2375.AFA.001.051.E.524114</t>
  </si>
  <si>
    <t>DL.2375.AFA.001.051.E.524114.1</t>
  </si>
  <si>
    <t>DL.2375.AFA.001.052</t>
  </si>
  <si>
    <t xml:space="preserve">   052</t>
  </si>
  <si>
    <t>Penyusunan NSPK Penyelenggaraan Pelatihan</t>
  </si>
  <si>
    <t>DL.2375.AFA.001.052.A</t>
  </si>
  <si>
    <t>Penyusunan Kurikulum Pelatihan Aparatur Kelautan dan Perikanan</t>
  </si>
  <si>
    <t>DL.2375.AFA.001.052.A.521211</t>
  </si>
  <si>
    <t>DL.2375.AFA.001.052.A.521211.1</t>
  </si>
  <si>
    <t>DL.2375.AFA.001.052.A.521211.2</t>
  </si>
  <si>
    <t>DL.2375.AFA.001.052.A.521211.3</t>
  </si>
  <si>
    <t>- Snack Rapat Penyusunan GBPP (15 Org x 4 Kali)</t>
  </si>
  <si>
    <t>DL.2375.AFA.001.052.A.524113</t>
  </si>
  <si>
    <t>DL.2375.AFA.001.052.A.524113.1</t>
  </si>
  <si>
    <t>- Transport Lokal (11 OK)</t>
  </si>
  <si>
    <t>DL.2375.AFA.001.052.A.524114</t>
  </si>
  <si>
    <t>DL.2375.AFA.001.052.A.524114.1</t>
  </si>
  <si>
    <t>- Transport Kegiatan Rapat/Pertemuan di Luar Kantor (30 Org x 2 Kali)</t>
  </si>
  <si>
    <t>DL.2375.AFA.001.052.A.524114.2</t>
  </si>
  <si>
    <t>- Uang Harian Kegiatan Rapat/Pertemuan di Luar Kantor (30 Org x 2 Kali)</t>
  </si>
  <si>
    <t>DL.2375.AFA.001.052.A.524114.3</t>
  </si>
  <si>
    <t>- Paket Rapat Fullday (30 Org x 2 Kali )</t>
  </si>
  <si>
    <t>DL.2375.AFA.001.052.B</t>
  </si>
  <si>
    <t>Pembahasan Modul Pelatihan Aparatur Kelautan dan Perikanan</t>
  </si>
  <si>
    <t>DL.2375.AFA.001.052.B.521211</t>
  </si>
  <si>
    <t>DL.2375.AFA.001.052.B.521211.1</t>
  </si>
  <si>
    <t>DL.2375.AFA.001.052.B.521211.2</t>
  </si>
  <si>
    <t>DL.2375.AFA.001.052.B.521211.3</t>
  </si>
  <si>
    <t>- Konsumsi Rapat Penyusunan Modul (15 Org x 4 paket x 2 kali)</t>
  </si>
  <si>
    <t>DL.2375.AFA.001.052.B.521211.4</t>
  </si>
  <si>
    <t>- Pencetakan Modul</t>
  </si>
  <si>
    <t>Eks</t>
  </si>
  <si>
    <t>DL.2375.AFA.001.052.B.521213</t>
  </si>
  <si>
    <t xml:space="preserve">     521213</t>
  </si>
  <si>
    <t>Belanja Honor Output Kegiatan</t>
  </si>
  <si>
    <t>DL.2375.AFA.001.052.B.521213.1</t>
  </si>
  <si>
    <t>- Penyusunan Modul Diklat</t>
  </si>
  <si>
    <t>modul</t>
  </si>
  <si>
    <t>DL.2375.AFA.001.052.B.524111</t>
  </si>
  <si>
    <t>DL.2375.AFA.001.052.B.524111.1</t>
  </si>
  <si>
    <t>- Perjalanan Dinas Identifikasi Modul Pelatihan KP</t>
  </si>
  <si>
    <t>DL.2375.AFA.001.052.B.524113</t>
  </si>
  <si>
    <t>DL.2375.AFA.001.052.B.524113.1</t>
  </si>
  <si>
    <t>DL.2375.AFA.001.052.B.524119</t>
  </si>
  <si>
    <t>DL.2375.AFA.001.052.B.524119.1</t>
  </si>
  <si>
    <t>- Transport Kegiatan Rapat/Pertemuan di Luar Kantor (40 Org x 1 Kali)</t>
  </si>
  <si>
    <t>DL.2375.AFA.001.052.B.524119.2</t>
  </si>
  <si>
    <t>- Uang Harian Kegiatan Rapat/Pertemuan di Luar Kantor (40 Org x 1 Kali x 2 Hari)</t>
  </si>
  <si>
    <t>DL.2375.AFA.001.052.B.524119.3</t>
  </si>
  <si>
    <t>- Paket Rapat Fullboard (40 Org x 1 Kali x 1 Hari)</t>
  </si>
  <si>
    <t>DL.2375.AFA.001.052.C</t>
  </si>
  <si>
    <t>Penyusunan Kurikulum Pelatihan Masyarakat Kelautan dan Perikanan</t>
  </si>
  <si>
    <t>DL.2375.AFA.001.052.C.521211</t>
  </si>
  <si>
    <t>DL.2375.AFA.001.052.C.521211.1</t>
  </si>
  <si>
    <t>DL.2375.AFA.001.052.C.521211.2</t>
  </si>
  <si>
    <t>DL.2375.AFA.001.052.C.521211.3</t>
  </si>
  <si>
    <t>- Snack Rapat Penyusunan GBPP Kurikulum (15 Org x 1 kali)</t>
  </si>
  <si>
    <t>DL.2375.AFA.001.052.C.521211.4</t>
  </si>
  <si>
    <t>- Snack Rapat Penyusunan Kurikulum (15 Org x 2 paket x 1 kali)</t>
  </si>
  <si>
    <t>DL.2375.AFA.001.052.C.524114</t>
  </si>
  <si>
    <t>DL.2375.AFA.001.052.C.524114.1</t>
  </si>
  <si>
    <t>- Transport Kegiatan Rapat/Pertemuan di Luar Kantor (30 Org x 1 Kali )</t>
  </si>
  <si>
    <t>DL.2375.AFA.001.052.C.524114.2</t>
  </si>
  <si>
    <t>- Uang Harian Kegiatan Rapat/Pertemuan di Luar Kantor (30 Org x 1 Kali )</t>
  </si>
  <si>
    <t>DL.2375.AFA.001.052.C.524114.3</t>
  </si>
  <si>
    <t>- Paket Rapat Fullday (30 Org x 1 Kali)</t>
  </si>
  <si>
    <t>DL.2375.AFA.001.052.D</t>
  </si>
  <si>
    <t>Pembahasan Modul Pelatihan Masyarakat Kelautan dan Perikanan</t>
  </si>
  <si>
    <t>DL.2375.AFA.001.052.D.521211</t>
  </si>
  <si>
    <t>DL.2375.AFA.001.052.D.521211.1</t>
  </si>
  <si>
    <t>DL.2375.AFA.001.052.D.521211.2</t>
  </si>
  <si>
    <t>DL.2375.AFA.001.052.D.521211.3</t>
  </si>
  <si>
    <t>- Konsumsi Rapat Penyusunan Modul (15 Org x 2 paket x 2 kali)</t>
  </si>
  <si>
    <t>DL.2375.AFA.001.052.D.521211.4</t>
  </si>
  <si>
    <t>- Pencetakan kurikulum</t>
  </si>
  <si>
    <t>DL.2375.AFA.001.052.D.521213</t>
  </si>
  <si>
    <t>DL.2375.AFA.001.052.D.521213.1</t>
  </si>
  <si>
    <t>DL.2375.AFA.001.052.D.524113</t>
  </si>
  <si>
    <t>DL.2375.AFA.001.052.D.524113.1</t>
  </si>
  <si>
    <t>DL.2375.AFA.001.052.D.524119</t>
  </si>
  <si>
    <t>DL.2375.AFA.001.052.D.524119.1</t>
  </si>
  <si>
    <t>- Transport Kegiatan Rapat/Pertemuan di Luar Kantor (40 Org x 1 kali )</t>
  </si>
  <si>
    <t>DL.2375.AFA.001.052.D.524119.2</t>
  </si>
  <si>
    <t>- Uang Harian Kegiatan Rapat/Pertemuan di Luar Kantor (40 Org x 1 Kali x 2 hari)</t>
  </si>
  <si>
    <t>DL.2375.AFA.001.052.D.524119.3</t>
  </si>
  <si>
    <t>- Paket Meeting Fullboard (40 Org x 1 Kalix 1 Hari )</t>
  </si>
  <si>
    <t>DL.2375.AFA.001.052.E</t>
  </si>
  <si>
    <t>Penyusunan Pedoman/Juklak/Juknis Penyelenggaraan Pelatihan Kelautan dan Perikanan</t>
  </si>
  <si>
    <t>DL.2375.AFA.001.052.E.521211</t>
  </si>
  <si>
    <t>DL.2375.AFA.001.052.E.521211.1</t>
  </si>
  <si>
    <t>DL.2375.AFA.001.052.E.521211.2</t>
  </si>
  <si>
    <t>DL.2375.AFA.001.052.E.521211.3</t>
  </si>
  <si>
    <t>- Konsumsi Rapat (15 Org x 2 paket x 1 kali)</t>
  </si>
  <si>
    <t>DL.2375.AFA.001.052.E.521211.4</t>
  </si>
  <si>
    <t>DL.2375.AFA.001.052.E.524114</t>
  </si>
  <si>
    <t>DL.2375.AFA.001.052.E.524114.1</t>
  </si>
  <si>
    <t>- Transport Kegiatan Rapat/Pertemuan di Luar Kantor (25 Org x 1Kali )</t>
  </si>
  <si>
    <t>DL.2375.AFA.001.052.E.524114.2</t>
  </si>
  <si>
    <t>- Uang Harian Kegiatan Rapat/Pertemuan di Luar Kantor (25 Org x 1 Kali )</t>
  </si>
  <si>
    <t>DL.2375.AFA.001.052.E.524114.3</t>
  </si>
  <si>
    <t>- Paket Meeting Fullday (25 Org x 1 Kali)</t>
  </si>
  <si>
    <t>DL.2375.AFA.001.052.F</t>
  </si>
  <si>
    <t xml:space="preserve">      F</t>
  </si>
  <si>
    <t>Penyusunan Pola Diklat</t>
  </si>
  <si>
    <t>DL.2375.AFA.001.052.F.521211</t>
  </si>
  <si>
    <t>DL.2375.AFA.001.052.F.521211.1</t>
  </si>
  <si>
    <t>DL.2375.AFA.001.052.F.521211.2</t>
  </si>
  <si>
    <t>DL.2375.AFA.001.052.F.521211.3</t>
  </si>
  <si>
    <t>- Fotocopy dan Penggandaan</t>
  </si>
  <si>
    <t>DL.2375.AFA.001.052.F.524119</t>
  </si>
  <si>
    <t>DL.2375.AFA.001.052.F.524119.1</t>
  </si>
  <si>
    <t>- Transport Kegiatan Rapat/Pertemuan di Luar Kantor (40 Org x 1 Kali )</t>
  </si>
  <si>
    <t>DL.2375.AFA.001.052.F.524119.2</t>
  </si>
  <si>
    <t>- Uang Saku Rapat (40 Org x 1 Kali x 2 Hari)</t>
  </si>
  <si>
    <t>DL.2375.AFA.001.052.F.524119.3</t>
  </si>
  <si>
    <t>- Paket Meeting Fullboard (40 Org x 1 Kali x 1 Hari)</t>
  </si>
  <si>
    <t>DL.2375.AFA.001.053</t>
  </si>
  <si>
    <t xml:space="preserve">   053</t>
  </si>
  <si>
    <t>Penyusunan NSPK Sarana Prasarana dan Kelembagaan Penyuluhan</t>
  </si>
  <si>
    <t>DL.2375.AFA.001.053.A</t>
  </si>
  <si>
    <t>Penyusunan NSPK Sarpras, Kelembagaan dan Ketenagaan Penyuluhan KP</t>
  </si>
  <si>
    <t>DL.2375.AFA.001.053.A.521211</t>
  </si>
  <si>
    <t>DL.2375.AFA.001.053.A.521211.1</t>
  </si>
  <si>
    <t>DL.2375.AFA.001.053.A.521211.2</t>
  </si>
  <si>
    <t>DL.2375.AFA.001.053.A.521211.3</t>
  </si>
  <si>
    <t>- Penggandaan NSPK</t>
  </si>
  <si>
    <t>DL.2375.AFA.001.053.A.521211.4</t>
  </si>
  <si>
    <t>- Konsumsi Rapat dalam Kota (20 org x 2 kali)</t>
  </si>
  <si>
    <t>DL.2375.AFA.001.053.A.521211.5</t>
  </si>
  <si>
    <t>- Snack Rapat uji petik (20 orang x 2 kali x 1 lokasi)</t>
  </si>
  <si>
    <t>DL.2375.AFA.001.053.A.521211.6</t>
  </si>
  <si>
    <t>- Makan Rapat uji petik (20 orang x 1 lokasi)</t>
  </si>
  <si>
    <t>DL.2375.AFA.001.053.A.521211.7</t>
  </si>
  <si>
    <t>- Snack Rapat didalam kantor (20 orang x 1 paket x 2 kali)</t>
  </si>
  <si>
    <t>DL.2375.AFA.001.053.A.521241</t>
  </si>
  <si>
    <t>DL.2375.AFA.001.053.A.521241.1</t>
  </si>
  <si>
    <t>- Biaya Komunikasi Data atau Paket Internet (7 ORG x 12 bulan)</t>
  </si>
  <si>
    <t>DL.2375.AFA.001.053.A.522151</t>
  </si>
  <si>
    <t>DL.2375.AFA.001.053.A.522151.1</t>
  </si>
  <si>
    <t>- Honorarium Narasumber/Pembahas Esl I ( 1 org x 2 jam x 1 kali)</t>
  </si>
  <si>
    <t>DL.2375.AFA.001.053.A.522151.2</t>
  </si>
  <si>
    <t>- Honorarium Narasumber/Pembahas Esl II ( 1 org x 2 jam x 1 kali)</t>
  </si>
  <si>
    <t>DL.2375.AFA.001.053.A.524111</t>
  </si>
  <si>
    <t>DL.2375.AFA.001.053.A.524111.1</t>
  </si>
  <si>
    <t>- Perjalanan tim pusat dalam rangka supervisi, koordinasi dan sosialisasi NSPK</t>
  </si>
  <si>
    <t>DL.2375.AFA.001.053.A.524111.2</t>
  </si>
  <si>
    <t>- Perjalanan koordinasi dan menghadiri undangan</t>
  </si>
  <si>
    <t>DL.2375.AFA.001.053.A.524114</t>
  </si>
  <si>
    <t>DL.2375.AFA.001.053.A.524114.1</t>
  </si>
  <si>
    <t>- Paket Meeting Fulllbord dalam kota (20 orang x 1 hari x 2 kali)</t>
  </si>
  <si>
    <t>DL.2375.AFA.001.053.A.524114.2</t>
  </si>
  <si>
    <t>- Uang saku Rapat meeting dalam Kota (20 orang x 2 hari x 2 kali)</t>
  </si>
  <si>
    <t>DL.2375.AFA.001.053.A.524114.3</t>
  </si>
  <si>
    <t>- Transport Lokal (20 orang x 2 kali)</t>
  </si>
  <si>
    <t>DL.2375.AFA.001.053.B</t>
  </si>
  <si>
    <t>Focus Group Discussion Pemanfaatan Sarpras Penyuluhan KP</t>
  </si>
  <si>
    <t>DL.2375.AFA.001.053.B.521211</t>
  </si>
  <si>
    <t>DL.2375.AFA.001.053.B.521211.1</t>
  </si>
  <si>
    <t>DL.2375.AFA.001.053.B.521211.2</t>
  </si>
  <si>
    <t>DL.2375.AFA.001.053.B.521211.3</t>
  </si>
  <si>
    <t>- Penggandaan Dokumen, kuisioner dan laporan</t>
  </si>
  <si>
    <t>DL.2375.AFA.001.053.B.521211.4</t>
  </si>
  <si>
    <t>- Konsumsi Rapat (25 orang x 1 lokasi)</t>
  </si>
  <si>
    <t>DL.2375.AFA.001.053.B.522151</t>
  </si>
  <si>
    <t>DL.2375.AFA.001.053.B.522151.1</t>
  </si>
  <si>
    <t>- Honorarium Narasumber/Pembahas Esl II ( 2 org x 2 jam x 1 lokasi)</t>
  </si>
  <si>
    <t>DL.2375.AFA.001.053.B.524111</t>
  </si>
  <si>
    <t>DL.2375.AFA.001.053.B.524111.1</t>
  </si>
  <si>
    <t>- Perjalanan supervisi dalam rangka pemanfaatan Sarpras</t>
  </si>
  <si>
    <t>DL.2375.AFA.001.053.B.524114</t>
  </si>
  <si>
    <t>DL.2375.AFA.001.053.B.524114.1</t>
  </si>
  <si>
    <t>- Paket Meeting Fulllday dalam kota (25 orang x 1 kali)</t>
  </si>
  <si>
    <t>DL.2375.AFA.001.053.B.524114.2</t>
  </si>
  <si>
    <t>- Uang saku Rapat meeting dalam Kota (25 orang x 1 kali)</t>
  </si>
  <si>
    <t>DL.2375.AFA.001.053.B.524114.3</t>
  </si>
  <si>
    <t>- Transport Lokal (25 orang x 1 kali)</t>
  </si>
  <si>
    <t>DL.2375.AFA.001.053.C</t>
  </si>
  <si>
    <t>Pemberdayaan dan Forum Komunikasi Penyuluh Perikanan Swadaya</t>
  </si>
  <si>
    <t>DL.2375.AFA.001.053.C.521211</t>
  </si>
  <si>
    <t>DL.2375.AFA.001.053.C.521211.1</t>
  </si>
  <si>
    <t>DL.2375.AFA.001.053.C.521211.2</t>
  </si>
  <si>
    <t>DL.2375.AFA.001.053.C.521211.3</t>
  </si>
  <si>
    <t>DL.2375.AFA.001.053.C.521211.4</t>
  </si>
  <si>
    <t>- Konsumsi Rapat biasa dalam kota (20 orang x 1 kali)</t>
  </si>
  <si>
    <t>DL.2375.AFA.001.053.C.522151</t>
  </si>
  <si>
    <t>DL.2375.AFA.001.053.C.522151.1</t>
  </si>
  <si>
    <t>- Honorarium Narasumber/Pembahas setara es. II (2 Org x 2 jam x 1 lokasi)</t>
  </si>
  <si>
    <t>DL.2375.AFA.001.053.C.524111</t>
  </si>
  <si>
    <t>DL.2375.AFA.001.053.C.524111.1</t>
  </si>
  <si>
    <t>- Perjalanan dalam rangka supervisi, koordinasi dan sosialisasi</t>
  </si>
  <si>
    <t>DL.2375.AFA.001.053.C.524114</t>
  </si>
  <si>
    <t>DL.2375.AFA.001.053.C.524114.1</t>
  </si>
  <si>
    <t>- paket meeting Fullday dalam kota (25 orang x 1 kali)</t>
  </si>
  <si>
    <t>DL.2375.AFA.001.053.C.524114.2</t>
  </si>
  <si>
    <t>DL.2375.AFA.001.053.C.524114.3</t>
  </si>
  <si>
    <t>- Transport Lokal(25 orang x 1 kali)</t>
  </si>
  <si>
    <t>DL.2375.AFA.001.053.D</t>
  </si>
  <si>
    <t>PEMBINAAAN KELEMBAGAAN DAN KETENAGAAN PENYULUHAN PERIKANAN</t>
  </si>
  <si>
    <t>DL.2375.AFA.001.053.D.521211</t>
  </si>
  <si>
    <t>DL.2375.AFA.001.053.D.521211.1</t>
  </si>
  <si>
    <t>DL.2375.AFA.001.053.D.521211.2</t>
  </si>
  <si>
    <t>DL.2375.AFA.001.053.D.521211.3</t>
  </si>
  <si>
    <t>DL.2375.AFA.001.053.D.521211.4</t>
  </si>
  <si>
    <t>- Snack Rapat didalam kantor (30 orang x 1 kali)</t>
  </si>
  <si>
    <t>DL.2375.AFA.001.053.D.521241</t>
  </si>
  <si>
    <t>DL.2375.AFA.001.053.D.521241.1</t>
  </si>
  <si>
    <t>- Biaya Komunikasi -Pulsa Data atau Paket Internet (50 ORG x 9 satminkal x 1 kali)</t>
  </si>
  <si>
    <t>DL.2375.AFA.001.053.D.522151</t>
  </si>
  <si>
    <t>DL.2375.AFA.001.053.D.522151.1</t>
  </si>
  <si>
    <t>- Honorarium Narasumber/Pembahas setara es. II (2 Org x 2 jam x 2 kali)</t>
  </si>
  <si>
    <t>DL.2375.AFA.001.053.D.524111</t>
  </si>
  <si>
    <t>DL.2375.AFA.001.053.D.524111.1</t>
  </si>
  <si>
    <t>DL.2375.AFA.001.053.D.524114</t>
  </si>
  <si>
    <t>DL.2375.AFA.001.053.D.524114.1</t>
  </si>
  <si>
    <t>- paket meeting Fullday dalam kota (25 orang x 2 kali)</t>
  </si>
  <si>
    <t>DL.2375.AFA.001.053.D.524114.2</t>
  </si>
  <si>
    <t>- Uang saku Rapat meeting dalam Kota (25 orang x 2 kali)</t>
  </si>
  <si>
    <t>DL.2375.AFA.001.053.D.524114.3</t>
  </si>
  <si>
    <t>- Transport Lokal(25 orang x 2 kali)</t>
  </si>
  <si>
    <t>DL.2375.AFA.001.054</t>
  </si>
  <si>
    <t xml:space="preserve">   054</t>
  </si>
  <si>
    <t>Penyusunan NSPK Penyelenggaraan Penyuluhan</t>
  </si>
  <si>
    <t>DL.2375.AFA.001.054.A</t>
  </si>
  <si>
    <t>PENYUSUNAN NSPK PENYELENGGARAAN PENYULUHAN KP</t>
  </si>
  <si>
    <t>DL.2375.AFA.001.054.A.521211</t>
  </si>
  <si>
    <t>DL.2375.AFA.001.054.A.521211.1</t>
  </si>
  <si>
    <t>DL.2375.AFA.001.054.A.521211.2</t>
  </si>
  <si>
    <t>DL.2375.AFA.001.054.A.521211.3</t>
  </si>
  <si>
    <t>DL.2375.AFA.001.054.A.521211.4</t>
  </si>
  <si>
    <t>- Konsumsi Rapat Biasa (20 orang x 4 kali)</t>
  </si>
  <si>
    <t>DL.2375.AFA.001.054.A.521211.5</t>
  </si>
  <si>
    <t>- Snack Rapat Rapat uji petik (20 orang x 2 kali x 2 lokasi)</t>
  </si>
  <si>
    <t>DL.2375.AFA.001.054.A.521211.6</t>
  </si>
  <si>
    <t>- Makan Rapat Rapat uji petik (20 orang x 1 kali x 2 lokasi)</t>
  </si>
  <si>
    <t>DL.2375.AFA.001.054.A.521241</t>
  </si>
  <si>
    <t>DL.2375.AFA.001.054.A.521241.1</t>
  </si>
  <si>
    <t>- Biaya Komunikasi Data atau Paket Internet (8 ORG x 12 bulan)</t>
  </si>
  <si>
    <t>DL.2375.AFA.001.054.A.522151</t>
  </si>
  <si>
    <t>DL.2375.AFA.001.054.A.522151.1</t>
  </si>
  <si>
    <t>- Honorarium Narasumber/Pembahas Esl II ( 2 org x 2 jam)</t>
  </si>
  <si>
    <t>DL.2375.AFA.001.054.A.524111</t>
  </si>
  <si>
    <t>DL.2375.AFA.001.054.A.524111.1</t>
  </si>
  <si>
    <t>DL.2375.AFA.001.054.A.524111.2</t>
  </si>
  <si>
    <t>- Perjalanan pusat dalam rangka supervisi, koordinasi dan pembinaan NSPK</t>
  </si>
  <si>
    <t>DL.2375.AFA.001.054.A.524119</t>
  </si>
  <si>
    <t>DL.2375.AFA.001.054.A.524119.1</t>
  </si>
  <si>
    <t>- Uang Saku Rapat (20 orang x 2 kali )</t>
  </si>
  <si>
    <t>DL.2375.AFA.001.054.A.524119.2</t>
  </si>
  <si>
    <t>- Perjalanan/transport peserta (20 orang x 2 kali)</t>
  </si>
  <si>
    <t>DL.2375.AFA.001.054.B</t>
  </si>
  <si>
    <t>PENYUSUNAN PROGRAMA PENYULUHAN TAHUN 2022</t>
  </si>
  <si>
    <t>DL.2375.AFA.001.054.B.521211</t>
  </si>
  <si>
    <t>DL.2375.AFA.001.054.B.521211.1</t>
  </si>
  <si>
    <t>DL.2375.AFA.001.054.B.521211.2</t>
  </si>
  <si>
    <t>DL.2375.AFA.001.054.B.521211.3</t>
  </si>
  <si>
    <t>- Fotokopi, Penggandaan, Penjilidan Pelaporan</t>
  </si>
  <si>
    <t>DL.2375.AFA.001.054.B.521211.4</t>
  </si>
  <si>
    <t>- Pencetakan Programa</t>
  </si>
  <si>
    <t>DL.2375.AFA.001.054.B.521211.5</t>
  </si>
  <si>
    <t>- Snack Rapat Biasa (20 orang x 6 kali)</t>
  </si>
  <si>
    <t>DL.2375.AFA.001.054.B.521211.6</t>
  </si>
  <si>
    <t>- Snack Rapat diluar kantor (20 orang x 2 kali x 2 lokasi)</t>
  </si>
  <si>
    <t>DL.2375.AFA.001.054.B.521211.7</t>
  </si>
  <si>
    <t>- Makan Rapat diluar kantor (20 orang x 1 kali x 2 lokasi)</t>
  </si>
  <si>
    <t>DL.2375.AFA.001.054.B.522151</t>
  </si>
  <si>
    <t>DL.2375.AFA.001.054.B.522151.1</t>
  </si>
  <si>
    <t>- Honorarium Narasumber/Pembahas Es. II (1 Org x 1 Jam x 3 kali)</t>
  </si>
  <si>
    <t>DL.2375.AFA.001.054.B.524111</t>
  </si>
  <si>
    <t>DL.2375.AFA.001.054.B.524111.1</t>
  </si>
  <si>
    <t>- Perjalanan Pengambilan Bahan dan Sosialisasi Programa</t>
  </si>
  <si>
    <t>DL.2375.AFA.001.054.B.524119</t>
  </si>
  <si>
    <t>DL.2375.AFA.001.054.B.524119.1</t>
  </si>
  <si>
    <t>- Uang Saku Rapat (20 orang x 2 kali)</t>
  </si>
  <si>
    <t>DL.2375.AFA.001.054.B.524119.2</t>
  </si>
  <si>
    <t>DL.2375.AFA.001.054.C</t>
  </si>
  <si>
    <t>PEMBINAAN PENYULUHAN PERIKANAN MELAUI VIDEO CONFERENCE (VICON)</t>
  </si>
  <si>
    <t>DL.2375.AFA.001.054.C.521211</t>
  </si>
  <si>
    <t>DL.2375.AFA.001.054.C.521211.1</t>
  </si>
  <si>
    <t>- Snack Peserta Vicon (10 org x 30 kali)</t>
  </si>
  <si>
    <t>DL.2375.AFA.001.054.C.521211.2</t>
  </si>
  <si>
    <t>- Makan Peserta Vicon (10 org x 15 kali)</t>
  </si>
  <si>
    <t>DL.2375.AFA.001.054.C.521211.3</t>
  </si>
  <si>
    <t>DL.2375.AFA.001.054.C.521211.4</t>
  </si>
  <si>
    <t>DL.2375.AFA.001.054.C.521211.5</t>
  </si>
  <si>
    <t>DL.2375.AFA.001.054.C.521211.6</t>
  </si>
  <si>
    <t>DL.2375.AFA.001.054.C.522151</t>
  </si>
  <si>
    <t>DL.2375.AFA.001.054.C.522151.1</t>
  </si>
  <si>
    <t>- Narasumber Es III kebawah (1 orang x 1 Jam x 15 kali)</t>
  </si>
  <si>
    <t>DL.2375.AFA.001.054.C.524111</t>
  </si>
  <si>
    <t>DL.2375.AFA.001.054.C.524111.1</t>
  </si>
  <si>
    <t>- Perjalanan Vicon on the spot</t>
  </si>
  <si>
    <t>DL.2375.AFA.001.054.D</t>
  </si>
  <si>
    <t>MATERI PENYULUHAN KP</t>
  </si>
  <si>
    <t>DL.2375.AFA.001.054.D.521211</t>
  </si>
  <si>
    <t>DL.2375.AFA.001.054.D.521211.1</t>
  </si>
  <si>
    <t>DL.2375.AFA.001.054.D.521211.2</t>
  </si>
  <si>
    <t>DL.2375.AFA.001.054.D.521211.3</t>
  </si>
  <si>
    <t>- Fotokopi, penggandaan dan penjilidan laporan</t>
  </si>
  <si>
    <t>DL.2375.AFA.001.054.D.521211.4</t>
  </si>
  <si>
    <t>- Snack Rapat biasa (20 orang x 4 kali)</t>
  </si>
  <si>
    <t>DL.2375.AFA.001.054.D.524111</t>
  </si>
  <si>
    <t>DL.2375.AFA.001.054.D.524111.1</t>
  </si>
  <si>
    <t>- Perjalanan Pengumpulan/hunting materi penyuluhan</t>
  </si>
  <si>
    <t>DL.2375.RAL</t>
  </si>
  <si>
    <t>2375.RAL</t>
  </si>
  <si>
    <t>Sarana Bidang Kemaritiman, Kelautan, dan Perikanan
[Base Line]</t>
  </si>
  <si>
    <t>Unit</t>
  </si>
  <si>
    <t>DL.2375.RAL.001</t>
  </si>
  <si>
    <t>2375.RAL.001</t>
  </si>
  <si>
    <t>Sarana Pelatihan dan Penyuluhan Kelautan dan Perikanan</t>
  </si>
  <si>
    <t>DL.2375.RAL.001.007</t>
  </si>
  <si>
    <t xml:space="preserve">   007</t>
  </si>
  <si>
    <t>Peralatan dan Mesin</t>
  </si>
  <si>
    <t>DL.2375.RAL.001.007.A</t>
  </si>
  <si>
    <t>Pengadaan Peralatan Pendukung Pelatihan Training Center Palembang</t>
  </si>
  <si>
    <t>DL.2375.RAL.001.007.A.532111</t>
  </si>
  <si>
    <t xml:space="preserve">     532111</t>
  </si>
  <si>
    <t>Belanja Modal Peralatan dan Mesin</t>
  </si>
  <si>
    <t>DL.2375.RAL.001.007.A.532111.1</t>
  </si>
  <si>
    <t>- PC Core i7 RAM 16 GB Hardisk 1 Tb Win 10</t>
  </si>
  <si>
    <t>unit</t>
  </si>
  <si>
    <t>DL.2375.RAL.001.007.A.532111.2</t>
  </si>
  <si>
    <t>- AC 2 PK</t>
  </si>
  <si>
    <t>DL.2375.RAL.001.007.A.532111.3</t>
  </si>
  <si>
    <t>- Meubelair</t>
  </si>
  <si>
    <t>DL.2375.RAL.001.007.A.532111.4</t>
  </si>
  <si>
    <t>- Generator 5 KWH</t>
  </si>
  <si>
    <t>DL.2375.RAL.001.007.A.532111.5</t>
  </si>
  <si>
    <t>- Peralatan Hatchery</t>
  </si>
  <si>
    <t>DL.2375.RAL.001.007.A.532111.6</t>
  </si>
  <si>
    <t>- Refrigerator (Mini Cold Storage Showcase)</t>
  </si>
  <si>
    <t>DL.2375.RAL.001.007.A.532111.7</t>
  </si>
  <si>
    <t>- Kolam Bioflok (Fiberglas, Diameter 5 m)</t>
  </si>
  <si>
    <t>DL.2375.RAL.001.007.A.532111.8</t>
  </si>
  <si>
    <t>- Pompa Sirkulasi</t>
  </si>
  <si>
    <t>DL.2375.RAL.001.007.A.532111.9</t>
  </si>
  <si>
    <t>- Aerator (Kincir Air)</t>
  </si>
  <si>
    <t>DL.2375.RAL.001.007.A.532111.10</t>
  </si>
  <si>
    <t>- Bak Pembenihan (Fiber Uk 4 m3)</t>
  </si>
  <si>
    <t>DL.2375.RAL.001.007.A.532111.11</t>
  </si>
  <si>
    <t>- Bak Pendederan (Fiber Uk 8 m3)</t>
  </si>
  <si>
    <t>DL.2375.RAL.001.007.B</t>
  </si>
  <si>
    <t>Peralatan dan mesin BDA Sukamandi</t>
  </si>
  <si>
    <t>DL.2375.RAL.001.007.B.532111</t>
  </si>
  <si>
    <t>DL.2375.RAL.001.007.B.532111.1</t>
  </si>
  <si>
    <t>- Kendaraan ambulance roda 4</t>
  </si>
  <si>
    <t>DL.2375.RAL.001.007.B.532111.2</t>
  </si>
  <si>
    <t>- Smart TV untuk ruang rapat</t>
  </si>
  <si>
    <t>DL.2375.RAL.001.007.B.532111.3</t>
  </si>
  <si>
    <t>- Kendaraan operasional roda 4</t>
  </si>
  <si>
    <t>DL.2375.RAL.001.007.B.532111.4</t>
  </si>
  <si>
    <t>- Peralatan audio video laboratorium multimedia</t>
  </si>
  <si>
    <t>DL.2375.RAL.001.007.B.532111.5</t>
  </si>
  <si>
    <t>- Mubelier Laboratorium Multimedia e-learning</t>
  </si>
  <si>
    <t>DL.2375.RAL.001.007.B.532111.6</t>
  </si>
  <si>
    <t>- Sofa</t>
  </si>
  <si>
    <t>DL.2375.RAL.001.007.B.532111.7</t>
  </si>
  <si>
    <t>- Perlengkapan K5</t>
  </si>
  <si>
    <t>DL.2375.RAL.001.007.B.532111.8</t>
  </si>
  <si>
    <t>- Audio Outdoor</t>
  </si>
  <si>
    <t>DL.2375.RAL.001.007.B.532111.9</t>
  </si>
  <si>
    <t>- Mubelier Ruang Makan</t>
  </si>
  <si>
    <t>DL.2375.RAL.001.007.B.532111.10</t>
  </si>
  <si>
    <t>- Maubelier Kantor (workstation)</t>
  </si>
  <si>
    <t>DL.2375.RBQ</t>
  </si>
  <si>
    <t>2375.RBQ</t>
  </si>
  <si>
    <t>Prasarana Bidang Kemaritiman, Kelautan, dan Perikanan
[Base Line]</t>
  </si>
  <si>
    <t>DL.2375.RBQ.001</t>
  </si>
  <si>
    <t>2375.RBQ.001</t>
  </si>
  <si>
    <t>Prasarana Pelatihan dan Penyuluhan Kelautan dan Perikanan</t>
  </si>
  <si>
    <t>DL.2375.RBQ.001.008</t>
  </si>
  <si>
    <t xml:space="preserve">   008</t>
  </si>
  <si>
    <t>Gedung dan Bangunan</t>
  </si>
  <si>
    <t>DL.2375.RBQ.001.008.A</t>
  </si>
  <si>
    <t>Pembangunan Gedung Training Center</t>
  </si>
  <si>
    <t>DL.2375.RBQ.001.008.A.533111</t>
  </si>
  <si>
    <t xml:space="preserve">     533111</t>
  </si>
  <si>
    <t>Belanja Modal Gedung dan Bangunan</t>
  </si>
  <si>
    <t>DL.2375.RBQ.001.008.A.533111.1</t>
  </si>
  <si>
    <t>- Jasa Pembuatan Master Plan, IMB Gedung dan Bangunan Rintisan BPPP Palembang</t>
  </si>
  <si>
    <t>DL.2375.RBQ.001.008.A.533111.2</t>
  </si>
  <si>
    <t>- Jasa Perencanaan Pembangunan Gedung Training Center Rintisan BPPP Palembang</t>
  </si>
  <si>
    <t>DL.2375.RBQ.001.008.A.533111.3</t>
  </si>
  <si>
    <t>- Jasa Pengawasan Pembangunan Gedung Training Center Rintisan BPPP Palembang</t>
  </si>
  <si>
    <t>DL.2375.RBQ.001.008.A.533111.4</t>
  </si>
  <si>
    <t>- Pengelolaan Kegiatan Pembangunan Gedung Training Center Rintisan BPPP Palembang</t>
  </si>
  <si>
    <t>DL.2375.RBQ.001.008.A.533111.5</t>
  </si>
  <si>
    <t>- Pembangunan Gedung Training Center Rintisan BPPP Palembang</t>
  </si>
  <si>
    <t>m2</t>
  </si>
  <si>
    <t>DL.2375.RBQ.001.008.A.534111</t>
  </si>
  <si>
    <t xml:space="preserve">     534111</t>
  </si>
  <si>
    <t>Belanja Modal Jalan dan Jembatan</t>
  </si>
  <si>
    <t>DL.2375.RBQ.001.008.A.534111.1</t>
  </si>
  <si>
    <t>- Jasa Perencanaan Pembangunan Jalan Lingkungan Rintisan BPPP Palembang</t>
  </si>
  <si>
    <t>DL.2375.RBQ.001.008.A.534111.2</t>
  </si>
  <si>
    <t>- Jasa Pengawasan Pembangunan Jalan Rintisan BPPP Palembang</t>
  </si>
  <si>
    <t>DL.2375.RBQ.001.008.A.534111.3</t>
  </si>
  <si>
    <t>DL.2375.RBQ.001.008.A.534111.4</t>
  </si>
  <si>
    <t>- Pembangunan Jalan Lingkungan Rintisan BPPP Palembang</t>
  </si>
  <si>
    <t>DL.2375.RBQ.001.008.B</t>
  </si>
  <si>
    <t>Gedung dan Bangunan BDA Sukamandi</t>
  </si>
  <si>
    <t>DL.2375.RBQ.001.008.B.533111</t>
  </si>
  <si>
    <t>DL.2375.RBQ.001.008.B.533111.1</t>
  </si>
  <si>
    <t>- Rehab bangunan laboratorium multimedia e-learning</t>
  </si>
  <si>
    <t>M2</t>
  </si>
  <si>
    <t>DL.2375.RBQ.001.008.B.533111.2</t>
  </si>
  <si>
    <t>- Rehab ruang rapat</t>
  </si>
  <si>
    <t>DL.2376</t>
  </si>
  <si>
    <t>2376</t>
  </si>
  <si>
    <t>Pendidikan Kelautan dan Perikanan</t>
  </si>
  <si>
    <t>DL.2376.AFA</t>
  </si>
  <si>
    <t>2376.AFA</t>
  </si>
  <si>
    <t>DL.2376.AFA.001</t>
  </si>
  <si>
    <t>2376.AFA.001</t>
  </si>
  <si>
    <t>Norma, Standard, Prosedur dan Kriteria Pendidikan Kelautan dan Perikanan</t>
  </si>
  <si>
    <t>DL.2376.AFA.001.051</t>
  </si>
  <si>
    <t>NSPK Metode dan Kurikulum Pendidikan KP</t>
  </si>
  <si>
    <t>DL.2376.AFA.001.051.A</t>
  </si>
  <si>
    <t>Bimbingan dan Pembinaan Metode dan Kurikulum</t>
  </si>
  <si>
    <t>DL.2376.AFA.001.051.A.521211</t>
  </si>
  <si>
    <t>DL.2376.AFA.001.051.A.521211.1</t>
  </si>
  <si>
    <t>- Konsumsi/bahan makanan</t>
  </si>
  <si>
    <t>OK</t>
  </si>
  <si>
    <t>DL.2376.AFA.001.051.A.521211.2</t>
  </si>
  <si>
    <t>PAKET</t>
  </si>
  <si>
    <t>DL.2376.AFA.001.051.A.521211.3</t>
  </si>
  <si>
    <t>DL.2376.AFA.001.051.A.521211.4</t>
  </si>
  <si>
    <t>DL.2376.AFA.001.051.A.521219</t>
  </si>
  <si>
    <t xml:space="preserve">     521219</t>
  </si>
  <si>
    <t>Belanja Barang Non Operasional Lainnya</t>
  </si>
  <si>
    <t>DL.2376.AFA.001.051.A.521219.1</t>
  </si>
  <si>
    <t>- Langganan biaya video conference</t>
  </si>
  <si>
    <t>DL.2376.AFA.001.051.A.522151</t>
  </si>
  <si>
    <t>DL.2376.AFA.001.051.A.522151.1</t>
  </si>
  <si>
    <t>- Narasumber/Pembahas/Praktisi</t>
  </si>
  <si>
    <t>OJ</t>
  </si>
  <si>
    <t>DL.2376.AFA.001.051.A.524111</t>
  </si>
  <si>
    <t>DL.2376.AFA.001.051.A.524111.1</t>
  </si>
  <si>
    <t>- Perjalanan Bimbingan dan Pembinaan Metode dan Kurikulum</t>
  </si>
  <si>
    <t>DL.2376.AFA.001.051.B</t>
  </si>
  <si>
    <t>Penyusunan NSPK Metode dan Kurikulum</t>
  </si>
  <si>
    <t>DL.2376.AFA.001.051.B.521211</t>
  </si>
  <si>
    <t>DL.2376.AFA.001.051.B.521211.1</t>
  </si>
  <si>
    <t>DL.2376.AFA.001.051.B.521211.2</t>
  </si>
  <si>
    <t>DL.2376.AFA.001.051.B.521211.3</t>
  </si>
  <si>
    <t>DL.2376.AFA.001.051.B.521211.4</t>
  </si>
  <si>
    <t>DL.2376.AFA.001.051.B.522151</t>
  </si>
  <si>
    <t>DL.2376.AFA.001.051.B.522151.1</t>
  </si>
  <si>
    <t>DL.2376.AFA.001.051.B.524111</t>
  </si>
  <si>
    <t>DL.2376.AFA.001.051.B.524111.1</t>
  </si>
  <si>
    <t>- Fasilitasi dan koordinasi Penyusunan NSPK</t>
  </si>
  <si>
    <t>DL.2376.AFA.001.051.C</t>
  </si>
  <si>
    <t>Pembinaan Pelaksanaan Kewirausahaan dan TEFA</t>
  </si>
  <si>
    <t>DL.2376.AFA.001.051.C.521211</t>
  </si>
  <si>
    <t>DL.2376.AFA.001.051.C.521211.1</t>
  </si>
  <si>
    <t>DL.2376.AFA.001.051.C.521211.2</t>
  </si>
  <si>
    <t>DL.2376.AFA.001.051.C.521211.3</t>
  </si>
  <si>
    <t>DL.2376.AFA.001.051.C.521211.4</t>
  </si>
  <si>
    <t>DL.2376.AFA.001.051.C.522151</t>
  </si>
  <si>
    <t>DL.2376.AFA.001.051.C.522151.1</t>
  </si>
  <si>
    <t>DL.2376.AFA.001.051.C.522191</t>
  </si>
  <si>
    <t xml:space="preserve">     522191</t>
  </si>
  <si>
    <t>Belanja Jasa Lainnya</t>
  </si>
  <si>
    <t>DL.2376.AFA.001.051.C.522191.1</t>
  </si>
  <si>
    <t>- Gelar Kompetisi Kewirausahaan, Inovasi dan Teknologi</t>
  </si>
  <si>
    <t>DL.2376.AFA.001.051.C.524111</t>
  </si>
  <si>
    <t>DL.2376.AFA.001.051.C.524111.1</t>
  </si>
  <si>
    <t>- Fasilitasi Pelaksanaan Kewirausahaan dan TEFA</t>
  </si>
  <si>
    <t>DL.2376.AFA.001.052</t>
  </si>
  <si>
    <t>NSPK Peserta Didik Sarana dan Prasarana Pendidikan KP</t>
  </si>
  <si>
    <t>DL.2376.AFA.001.052.A</t>
  </si>
  <si>
    <t>Penerimaan dan Penetapan Terpusat Peserta Didik Lingkup KKP</t>
  </si>
  <si>
    <t>DL.2376.AFA.001.052.A.521211</t>
  </si>
  <si>
    <t>DL.2376.AFA.001.052.A.521211.1</t>
  </si>
  <si>
    <t>DL.2376.AFA.001.052.A.521211.2</t>
  </si>
  <si>
    <t>DL.2376.AFA.001.052.A.521211.3</t>
  </si>
  <si>
    <t>DL.2376.AFA.001.052.A.521211.4</t>
  </si>
  <si>
    <t>DL.2376.AFA.001.052.A.521211.5</t>
  </si>
  <si>
    <t>- Cetakan Penetapan Peserta Didik</t>
  </si>
  <si>
    <t>Ekspl</t>
  </si>
  <si>
    <t>DL.2376.AFA.001.052.A.521211.6</t>
  </si>
  <si>
    <t>- Cetak Leaflet Penerimaan peserta didik</t>
  </si>
  <si>
    <t>Lembr</t>
  </si>
  <si>
    <t>DL.2376.AFA.001.052.A.521211.7</t>
  </si>
  <si>
    <t>- Cetakan Booklet Panduan Penerimaan Peserta Didik</t>
  </si>
  <si>
    <t>DL.2376.AFA.001.052.A.521211.8</t>
  </si>
  <si>
    <t>- Perlengkapan Peserta</t>
  </si>
  <si>
    <t>DL.2376.AFA.001.052.A.521219</t>
  </si>
  <si>
    <t>DL.2376.AFA.001.052.A.521219.1</t>
  </si>
  <si>
    <t>- Penerimaan dan Penetapan Terpusat Peserta Didik Lingkup KKP</t>
  </si>
  <si>
    <t>Paket</t>
  </si>
  <si>
    <t>DL.2376.AFA.001.052.A.522151</t>
  </si>
  <si>
    <t>DL.2376.AFA.001.052.A.522151.1</t>
  </si>
  <si>
    <t>DL.2376.AFA.001.052.A.524111</t>
  </si>
  <si>
    <t>DL.2376.AFA.001.052.A.524111.1</t>
  </si>
  <si>
    <t>- Perjalanan Koordinasi Penerimaan dan Penetapan Terpusat Peserta Didik Lingkup KKP</t>
  </si>
  <si>
    <t>DL.2376.AFA.001.052.B</t>
  </si>
  <si>
    <t>Wisuda dan Pelantikan Peserta Didik Lingkup KKP</t>
  </si>
  <si>
    <t>DL.2376.AFA.001.052.B.521211</t>
  </si>
  <si>
    <t>DL.2376.AFA.001.052.B.521211.1</t>
  </si>
  <si>
    <t>DL.2376.AFA.001.052.B.521211.2</t>
  </si>
  <si>
    <t>DL.2376.AFA.001.052.B.521211.3</t>
  </si>
  <si>
    <t>DL.2376.AFA.001.052.B.521211.4</t>
  </si>
  <si>
    <t>DL.2376.AFA.001.052.B.521211.5</t>
  </si>
  <si>
    <t>- Cetakan Wisuda dan Pelantikan</t>
  </si>
  <si>
    <t>DL.2376.AFA.001.052.B.522151</t>
  </si>
  <si>
    <t>DL.2376.AFA.001.052.B.522151.1</t>
  </si>
  <si>
    <t>- Narasumber/Pembahas/Tenaga Ahli</t>
  </si>
  <si>
    <t>DL.2376.AFA.001.052.B.522191</t>
  </si>
  <si>
    <t>DL.2376.AFA.001.052.B.522191.1</t>
  </si>
  <si>
    <t>- Wisuda Satuan Pendidikan di Lingkungan KKP</t>
  </si>
  <si>
    <t>DL.2376.AFA.001.052.B.524111</t>
  </si>
  <si>
    <t>DL.2376.AFA.001.052.B.524111.1</t>
  </si>
  <si>
    <t>- Perjalanan Wisuda dan Pelantikan Peserta Didik Lingkup KKP</t>
  </si>
  <si>
    <t>DL.2376.AFA.001.052.C</t>
  </si>
  <si>
    <t>NSPK Peserta Didik Standar Sarana dan Prasarana Pendidikan KP</t>
  </si>
  <si>
    <t>DL.2376.AFA.001.052.C.521211</t>
  </si>
  <si>
    <t>DL.2376.AFA.001.052.C.521211.1</t>
  </si>
  <si>
    <t>DL.2376.AFA.001.052.C.521211.2</t>
  </si>
  <si>
    <t>DL.2376.AFA.001.052.C.521211.3</t>
  </si>
  <si>
    <t>DL.2376.AFA.001.052.C.521211.4</t>
  </si>
  <si>
    <t>- Cetak Booklet NSPK peserta didik</t>
  </si>
  <si>
    <t>DL.2376.AFA.001.052.C.521211.5</t>
  </si>
  <si>
    <t>- Cetak Booklet NSPK Sarana Prasarana</t>
  </si>
  <si>
    <t>DL.2376.AFA.001.052.C.524111</t>
  </si>
  <si>
    <t>DL.2376.AFA.001.052.C.524111.1</t>
  </si>
  <si>
    <t>- Perjalanan koordinasi dan Penyusunan NSPK</t>
  </si>
  <si>
    <t>DL.2376.AFA.001.053</t>
  </si>
  <si>
    <t>NSPK Kelembagaan Pendidikan KP</t>
  </si>
  <si>
    <t>DL.2376.AFA.001.053.A</t>
  </si>
  <si>
    <t>Pembentukan Kelembagaan Pendidikan KP</t>
  </si>
  <si>
    <t>DL.2376.AFA.001.053.A.521211</t>
  </si>
  <si>
    <t>DL.2376.AFA.001.053.A.521211.1</t>
  </si>
  <si>
    <t>DL.2376.AFA.001.053.A.521211.2</t>
  </si>
  <si>
    <t>DL.2376.AFA.001.053.A.521211.3</t>
  </si>
  <si>
    <t>- Cetakan</t>
  </si>
  <si>
    <t>DL.2376.AFA.001.053.A.521211.4</t>
  </si>
  <si>
    <t>DL.2376.AFA.001.053.A.521219</t>
  </si>
  <si>
    <t>DL.2376.AFA.001.053.A.521219.1</t>
  </si>
  <si>
    <t>DL.2376.AFA.001.053.A.521811</t>
  </si>
  <si>
    <t xml:space="preserve">     521811</t>
  </si>
  <si>
    <t>Belanja Barang Persediaan Barang Konsumsi</t>
  </si>
  <si>
    <t>DL.2376.AFA.001.053.A.521811.1</t>
  </si>
  <si>
    <t>DL.2376.AFA.001.053.A.521811.2</t>
  </si>
  <si>
    <t>DL.2376.AFA.001.053.A.522151</t>
  </si>
  <si>
    <t>DL.2376.AFA.001.053.A.522151.1</t>
  </si>
  <si>
    <t>DL.2376.AFA.001.053.A.524111</t>
  </si>
  <si>
    <t>DL.2376.AFA.001.053.A.524111.1</t>
  </si>
  <si>
    <t>- Perjalanan Pembentukan Kelembagaan</t>
  </si>
  <si>
    <t>DL.2376.AFA.001.053.A.524113</t>
  </si>
  <si>
    <t>DL.2376.AFA.001.053.A.524113.1</t>
  </si>
  <si>
    <t>DL.2376.AFA.001.053.B</t>
  </si>
  <si>
    <t>Penjaminan Mutu Kelembagaan Pendidikan KP</t>
  </si>
  <si>
    <t>DL.2376.AFA.001.053.B.521211</t>
  </si>
  <si>
    <t>DL.2376.AFA.001.053.B.521211.1</t>
  </si>
  <si>
    <t>DL.2376.AFA.001.053.B.521211.2</t>
  </si>
  <si>
    <t>DL.2376.AFA.001.053.B.521219</t>
  </si>
  <si>
    <t>DL.2376.AFA.001.053.B.521219.1</t>
  </si>
  <si>
    <t>DL.2376.AFA.001.053.B.521811</t>
  </si>
  <si>
    <t>DL.2376.AFA.001.053.B.521811.1</t>
  </si>
  <si>
    <t>DL.2376.AFA.001.053.B.521811.2</t>
  </si>
  <si>
    <t>DL.2376.AFA.001.053.B.522151</t>
  </si>
  <si>
    <t>DL.2376.AFA.001.053.B.522151.1</t>
  </si>
  <si>
    <t>DL.2376.AFA.001.053.B.524111</t>
  </si>
  <si>
    <t>DL.2376.AFA.001.053.B.524111.1</t>
  </si>
  <si>
    <t>- Perjalanan Penjaminan Mutu Kelembagaan</t>
  </si>
  <si>
    <t>DL.2376.AFA.001.053.B.524113</t>
  </si>
  <si>
    <t>DL.2376.AFA.001.053.B.524113.1</t>
  </si>
  <si>
    <t>DL.2376.AFA.001.054</t>
  </si>
  <si>
    <t>NSPK Ketenagaan Pendidikan KP</t>
  </si>
  <si>
    <t>DL.2376.AFA.001.054.A</t>
  </si>
  <si>
    <t>Evaluasi Beban Kerja Guru dan Dosen</t>
  </si>
  <si>
    <t>DL.2376.AFA.001.054.A.521211</t>
  </si>
  <si>
    <t>DL.2376.AFA.001.054.A.521211.1</t>
  </si>
  <si>
    <t>DL.2376.AFA.001.054.A.521211.2</t>
  </si>
  <si>
    <t>DL.2376.AFA.001.054.A.521211.3</t>
  </si>
  <si>
    <t>DL.2376.AFA.001.054.A.521211.4</t>
  </si>
  <si>
    <t>DL.2376.AFA.001.054.A.521211.5</t>
  </si>
  <si>
    <t>- Perlengkapan peserta</t>
  </si>
  <si>
    <t>DL.2376.AFA.001.054.A.521219</t>
  </si>
  <si>
    <t>DL.2376.AFA.001.054.A.521219.1</t>
  </si>
  <si>
    <t>- Dukungan sertifikat</t>
  </si>
  <si>
    <t>DL.2376.AFA.001.054.A.522151</t>
  </si>
  <si>
    <t>DL.2376.AFA.001.054.A.522151.1</t>
  </si>
  <si>
    <t>DL.2376.AFA.001.054.A.524111</t>
  </si>
  <si>
    <t>DL.2376.AFA.001.054.A.524111.1</t>
  </si>
  <si>
    <t>- Perjalanan Evaluasi Beban Kerja Guru dan Dosen</t>
  </si>
  <si>
    <t>DL.2376.AFA.001.054.A.524113</t>
  </si>
  <si>
    <t>DL.2376.AFA.001.054.A.524113.1</t>
  </si>
  <si>
    <t>032.12.WA</t>
  </si>
  <si>
    <t>Program Dukungan Manajemen</t>
  </si>
  <si>
    <t>WA.2378</t>
  </si>
  <si>
    <t>2378</t>
  </si>
  <si>
    <t>Dukungan Manajemen Internal Lingkup Badan Riset dan Sumber Daya Manusia Kelautan dan Perikanan</t>
  </si>
  <si>
    <t>WA.2378.AEC</t>
  </si>
  <si>
    <t>2378.AEC</t>
  </si>
  <si>
    <t>Kerja sama
[Base Line]</t>
  </si>
  <si>
    <t>Kesepakatan</t>
  </si>
  <si>
    <t>WA.2378.AEC.001</t>
  </si>
  <si>
    <t>2378.AEC.001</t>
  </si>
  <si>
    <t>Kerjasama Riset dan Sumber Daya Manusia Kelautan dan Perikanan</t>
  </si>
  <si>
    <t>WA.2378.AEC.001.071</t>
  </si>
  <si>
    <t xml:space="preserve">   071</t>
  </si>
  <si>
    <t>Pelayanan Kerja Sama</t>
  </si>
  <si>
    <t>WA.2378.AEC.001.071.A</t>
  </si>
  <si>
    <t>Penyusunan dan/atau Evaluasi Kesepakatan Kerjasama Internasional Lingkup Sekretariat dan/atau BRSDMKP</t>
  </si>
  <si>
    <t>WA.2378.AEC.001.071.A.521211</t>
  </si>
  <si>
    <t>WA.2378.AEC.001.071.A.521211.1</t>
  </si>
  <si>
    <t>- Pencetakan dan Penggandaan dokumen Kerja Sama Internasional</t>
  </si>
  <si>
    <t>eksem</t>
  </si>
  <si>
    <t>WA.2378.AEC.001.071.A.521811</t>
  </si>
  <si>
    <t>WA.2378.AEC.001.071.A.521811.1</t>
  </si>
  <si>
    <t>paket</t>
  </si>
  <si>
    <t>WA.2378.AEC.001.071.A.521811.2</t>
  </si>
  <si>
    <t>WA.2378.AEC.001.071.A.524111</t>
  </si>
  <si>
    <t>WA.2378.AEC.001.071.A.524111.1</t>
  </si>
  <si>
    <t>- Perjalanan dinas dalam rangka identifikasi, pembinaan, dan monitoring serta evaluasi kerja sama internasional</t>
  </si>
  <si>
    <t>WA.2378.AEC.001.071.A.524113</t>
  </si>
  <si>
    <t>WA.2378.AEC.001.071.A.524113.1</t>
  </si>
  <si>
    <t>- Perjalanan Dalam Kota Lebih dari 8 Jam (5 orang x 30 kali)</t>
  </si>
  <si>
    <t>OH</t>
  </si>
  <si>
    <t>WA.2378.AEC.001.071.A.524113.2</t>
  </si>
  <si>
    <t>WA.2378.AEC.001.071.A.524211</t>
  </si>
  <si>
    <t xml:space="preserve">     524211</t>
  </si>
  <si>
    <t>Belanja Perjalanan Dinas Biasa - Luar Negeri</t>
  </si>
  <si>
    <t>WA.2378.AEC.001.071.A.524211.1</t>
  </si>
  <si>
    <t>- Fasilitasi Kerjasama ke Luar Negeri</t>
  </si>
  <si>
    <t>WA.2378.AEC.001.071.B</t>
  </si>
  <si>
    <t>Penyusunan dan/atau Evaluasi Kesepakatan Kerjasama Antarlembaga Lingkup Sekretariat dan/atau BRSDMKP</t>
  </si>
  <si>
    <t>WA.2378.AEC.001.071.B.521211</t>
  </si>
  <si>
    <t>WA.2378.AEC.001.071.B.521211.1</t>
  </si>
  <si>
    <t>- Pencetakan dan Penggandaan Dokumen Kerjasama Triwulan I</t>
  </si>
  <si>
    <t>WA.2378.AEC.001.071.B.521211.2</t>
  </si>
  <si>
    <t>- Pencetakan dan Penggandaan Dokumen Kerjasama Triwulan II</t>
  </si>
  <si>
    <t>WA.2378.AEC.001.071.B.521211.3</t>
  </si>
  <si>
    <t>- Pencetakan dan Penggandaan Dokumen Kerjasama Triwulan III</t>
  </si>
  <si>
    <t>WA.2378.AEC.001.071.B.521211.4</t>
  </si>
  <si>
    <t>- Pencetakan dan Penggandaan Dokumen Kerjasama Triwulan IV</t>
  </si>
  <si>
    <t>WA.2378.AEC.001.071.B.521213</t>
  </si>
  <si>
    <t>&gt; Tim Pertimbangan Perijinan Penelitian Asing dan Perijinan Riset Kawasan Konservasi Kelautan dan Perikanan</t>
  </si>
  <si>
    <t>WA.2378.AEC.001.071.B.521213.1</t>
  </si>
  <si>
    <t>- Penanggung Jawab 1 ORG x 12 Bulan</t>
  </si>
  <si>
    <t>OB</t>
  </si>
  <si>
    <t>WA.2378.AEC.001.071.B.521213.2</t>
  </si>
  <si>
    <t>- Ketua 1 ORG x 12 Bulan</t>
  </si>
  <si>
    <t>WA.2378.AEC.001.071.B.521213.3</t>
  </si>
  <si>
    <t>- Sekretaris 1 ORG x 12 Bulan</t>
  </si>
  <si>
    <t>WA.2378.AEC.001.071.B.521213.4</t>
  </si>
  <si>
    <t>- Anggota 4 ORG x 12 Bulan</t>
  </si>
  <si>
    <t>WA.2378.AEC.001.071.B.521241</t>
  </si>
  <si>
    <t>WA.2378.AEC.001.071.B.521241.1</t>
  </si>
  <si>
    <t>- Biaya Paket Data Komunikasi (5 orang x 12 kali)</t>
  </si>
  <si>
    <t>WA.2378.AEC.001.071.B.521811</t>
  </si>
  <si>
    <t>WA.2378.AEC.001.071.B.521811.1</t>
  </si>
  <si>
    <t>WA.2378.AEC.001.071.B.521811.2</t>
  </si>
  <si>
    <t>WA.2378.AEC.001.071.B.522151</t>
  </si>
  <si>
    <t>WA.2378.AEC.001.071.B.522151.1</t>
  </si>
  <si>
    <t>- Narasumber Eselon I 3 ORANG x 1 JAM x 2 KALI</t>
  </si>
  <si>
    <t>WA.2378.AEC.001.071.B.522151.2</t>
  </si>
  <si>
    <t>- Narasumber Eselon II 5 ORANG x 1 JAM x 2 KALI</t>
  </si>
  <si>
    <t>WA.2378.AEC.001.071.B.522151.3</t>
  </si>
  <si>
    <t>- Narasumber Eselon III 5 ORANG x 1 JAM x 2 KALI</t>
  </si>
  <si>
    <t>WA.2378.AEC.001.071.B.524111</t>
  </si>
  <si>
    <t>WA.2378.AEC.001.071.B.524111.1</t>
  </si>
  <si>
    <t>- Perjalanan dinas dalam rangka identifikasi, pembinaan, dan monitoring serta evaluasi kerja sama antarlembaga</t>
  </si>
  <si>
    <t>WA.2378.AEC.001.071.B.524113</t>
  </si>
  <si>
    <t>WA.2378.AEC.001.071.B.524113.1</t>
  </si>
  <si>
    <t>WA.2378.AEC.001.071.B.524113.2</t>
  </si>
  <si>
    <t>- Transport lokal (5 x 40 kali)</t>
  </si>
  <si>
    <t>WA.2378.AEC.021</t>
  </si>
  <si>
    <t>2378.AEC.021</t>
  </si>
  <si>
    <t>Kerja Sama Pendidikan Kelautan dan Perikanan</t>
  </si>
  <si>
    <t>WA.2378.AEC.021.071</t>
  </si>
  <si>
    <t>Pelayanan Kerjasama</t>
  </si>
  <si>
    <t>WA.2378.AEC.021.071.B</t>
  </si>
  <si>
    <t>Kerjasama Pendidikan KP</t>
  </si>
  <si>
    <t>WA.2378.AEC.021.071.B.521211</t>
  </si>
  <si>
    <t>WA.2378.AEC.021.071.B.521211.1</t>
  </si>
  <si>
    <t>WA.2378.AEC.021.071.B.521211.2</t>
  </si>
  <si>
    <t xml:space="preserve"> OK</t>
  </si>
  <si>
    <t>WA.2378.AEC.021.071.B.521219</t>
  </si>
  <si>
    <t>WA.2378.AEC.021.071.B.521219.1</t>
  </si>
  <si>
    <t>- Dukungan kerjasama pendidikan KP</t>
  </si>
  <si>
    <t>WA.2378.AEC.021.071.B.521811</t>
  </si>
  <si>
    <t>WA.2378.AEC.021.071.B.521811.1</t>
  </si>
  <si>
    <t>WA.2378.AEC.021.071.B.521811.2</t>
  </si>
  <si>
    <t>WA.2378.AEC.021.071.B.522151</t>
  </si>
  <si>
    <t>WA.2378.AEC.021.071.B.522151.1</t>
  </si>
  <si>
    <t>- Narasumber/Praktisi/Pembicara Khusus/Pembahas</t>
  </si>
  <si>
    <t xml:space="preserve"> OJ</t>
  </si>
  <si>
    <t>WA.2378.AEC.021.071.B.524111</t>
  </si>
  <si>
    <t>WA.2378.AEC.021.071.B.524111.1</t>
  </si>
  <si>
    <t>- Kerjasama Pendidikan KP</t>
  </si>
  <si>
    <t>WA.2378.EAA</t>
  </si>
  <si>
    <t>2378.EAA</t>
  </si>
  <si>
    <t>Layanan Perkantoran
[Base Line]</t>
  </si>
  <si>
    <t>Layanan</t>
  </si>
  <si>
    <t>WA.2378.EAA.001</t>
  </si>
  <si>
    <t>2378.EAA.001</t>
  </si>
  <si>
    <t>Layanan Perkantoran Riset dan Sumber Daya Manusia Kelautan dan Perikanan</t>
  </si>
  <si>
    <t>WA.2378.EAA.001.001</t>
  </si>
  <si>
    <t xml:space="preserve">   001</t>
  </si>
  <si>
    <t>Gaji dan Tunjangan</t>
  </si>
  <si>
    <t>WA.2378.EAA.001.001.A</t>
  </si>
  <si>
    <t>WA.2378.EAA.001.001.A.511111</t>
  </si>
  <si>
    <t xml:space="preserve">     511111</t>
  </si>
  <si>
    <t>Belanja Gaji Pokok PNS</t>
  </si>
  <si>
    <t>WA.2378.EAA.001.001.A.511111.1</t>
  </si>
  <si>
    <t>- Belanja gaji pokok PNS (gaji ke 14)</t>
  </si>
  <si>
    <t>Bulan</t>
  </si>
  <si>
    <t>WA.2378.EAA.001.001.A.511111.2</t>
  </si>
  <si>
    <t>- Belanja gaji pokok PNS</t>
  </si>
  <si>
    <t>WA.2378.EAA.001.001.A.511111.3</t>
  </si>
  <si>
    <t>- Belanja gaji pokok PNS (gaji ke 13)</t>
  </si>
  <si>
    <t>WA.2378.EAA.001.001.A.511119</t>
  </si>
  <si>
    <t xml:space="preserve">     511119</t>
  </si>
  <si>
    <t>Belanja Pembulatan Gaji PNS</t>
  </si>
  <si>
    <t>WA.2378.EAA.001.001.A.511119.1</t>
  </si>
  <si>
    <t>- Belanja pembulatan gaji PNS (gaji ke 14)</t>
  </si>
  <si>
    <t>WA.2378.EAA.001.001.A.511119.2</t>
  </si>
  <si>
    <t>- Belanja pembulatan gaji PNS</t>
  </si>
  <si>
    <t>Tahun</t>
  </si>
  <si>
    <t>WA.2378.EAA.001.001.A.511119.3</t>
  </si>
  <si>
    <t>- Belanja pembulatan gaji PNS (gaji ke 13)</t>
  </si>
  <si>
    <t>WA.2378.EAA.001.001.A.511121</t>
  </si>
  <si>
    <t xml:space="preserve">     511121</t>
  </si>
  <si>
    <t>Belanja Tunj. Suami/Istri PNS</t>
  </si>
  <si>
    <t>WA.2378.EAA.001.001.A.511121.1</t>
  </si>
  <si>
    <t>- Belanja tunj. suami/istri PNS (gaji ke 14)</t>
  </si>
  <si>
    <t>WA.2378.EAA.001.001.A.511121.2</t>
  </si>
  <si>
    <t>- Belanja tunj. suami/istri PNS</t>
  </si>
  <si>
    <t>WA.2378.EAA.001.001.A.511121.3</t>
  </si>
  <si>
    <t>- Belanja tunj. suami/istri PNS (gaji ke 13)</t>
  </si>
  <si>
    <t>WA.2378.EAA.001.001.A.511122</t>
  </si>
  <si>
    <t xml:space="preserve">     511122</t>
  </si>
  <si>
    <t>Belanja Tunj. Anak PNS</t>
  </si>
  <si>
    <t>WA.2378.EAA.001.001.A.511122.1</t>
  </si>
  <si>
    <t>- Belanja tunj. anak PNS (gaji ke 14)</t>
  </si>
  <si>
    <t>WA.2378.EAA.001.001.A.511122.2</t>
  </si>
  <si>
    <t>- Belanja tunj. anak PNS</t>
  </si>
  <si>
    <t>WA.2378.EAA.001.001.A.511122.3</t>
  </si>
  <si>
    <t>- Belanja tunj. anak PNS (gaji ke 13)</t>
  </si>
  <si>
    <t>WA.2378.EAA.001.001.A.511123</t>
  </si>
  <si>
    <t xml:space="preserve">     511123</t>
  </si>
  <si>
    <t>Belanja Tunj. Struktural PNS</t>
  </si>
  <si>
    <t>WA.2378.EAA.001.001.A.511123.1</t>
  </si>
  <si>
    <t>- Belanja tunj. struktural PNS (gaji ke 14)</t>
  </si>
  <si>
    <t>WA.2378.EAA.001.001.A.511123.2</t>
  </si>
  <si>
    <t>- Belanja tunj.struktural PNS</t>
  </si>
  <si>
    <t>WA.2378.EAA.001.001.A.511123.3</t>
  </si>
  <si>
    <t>- Belanja tunj.struktural PNS (gaji ke 13)</t>
  </si>
  <si>
    <t>WA.2378.EAA.001.001.A.511124</t>
  </si>
  <si>
    <t xml:space="preserve">     511124</t>
  </si>
  <si>
    <t>Belanja Tunj. Fungsional PNS</t>
  </si>
  <si>
    <t>WA.2378.EAA.001.001.A.511124.1</t>
  </si>
  <si>
    <t>- Belanja tunj. fungsional PNS (gaji ke 14)</t>
  </si>
  <si>
    <t>WA.2378.EAA.001.001.A.511124.2</t>
  </si>
  <si>
    <t>- Belanja tunj. fungsional PNS</t>
  </si>
  <si>
    <t>WA.2378.EAA.001.001.A.511124.3</t>
  </si>
  <si>
    <t>- Belanja tunj. fungsional PNS (gaji ke 13)</t>
  </si>
  <si>
    <t>WA.2378.EAA.001.001.A.511125</t>
  </si>
  <si>
    <t xml:space="preserve">     511125</t>
  </si>
  <si>
    <t>Belanja Tunj. PPh PNS</t>
  </si>
  <si>
    <t>WA.2378.EAA.001.001.A.511125.1</t>
  </si>
  <si>
    <t>- Belanja tunj. PPh PNS (gaji ke 14)</t>
  </si>
  <si>
    <t>WA.2378.EAA.001.001.A.511125.2</t>
  </si>
  <si>
    <t>- Belanja tunj. PPh PNS</t>
  </si>
  <si>
    <t>WA.2378.EAA.001.001.A.511125.3</t>
  </si>
  <si>
    <t>- Belanja tunj.PPh PNS (gaji ke13)</t>
  </si>
  <si>
    <t>WA.2378.EAA.001.001.A.511126</t>
  </si>
  <si>
    <t xml:space="preserve">     511126</t>
  </si>
  <si>
    <t>Belanja Tunj. Beras PNS</t>
  </si>
  <si>
    <t>WA.2378.EAA.001.001.A.511126.1</t>
  </si>
  <si>
    <t>- Belanja Tunj Beras PNS</t>
  </si>
  <si>
    <t>WA.2378.EAA.001.001.A.511129</t>
  </si>
  <si>
    <t xml:space="preserve">     511129</t>
  </si>
  <si>
    <t>Belanja Uang Makan PNS</t>
  </si>
  <si>
    <t>WA.2378.EAA.001.001.A.511129.1</t>
  </si>
  <si>
    <t>- Belanja Uang Makan PNS</t>
  </si>
  <si>
    <t>WA.2378.EAA.001.001.A.511151</t>
  </si>
  <si>
    <t xml:space="preserve">     511151</t>
  </si>
  <si>
    <t>Belanja Tunjangan Umum PNS</t>
  </si>
  <si>
    <t>WA.2378.EAA.001.001.A.511151.1</t>
  </si>
  <si>
    <t>- Belanja tunj. umum PNS (gaji ke 14)</t>
  </si>
  <si>
    <t>WA.2378.EAA.001.001.A.511151.2</t>
  </si>
  <si>
    <t>- Belanja tunj. umum PNS</t>
  </si>
  <si>
    <t>WA.2378.EAA.001.001.A.511151.3</t>
  </si>
  <si>
    <t>- Belanja tunj. umum PNS (gaji ke 13)</t>
  </si>
  <si>
    <t>WA.2378.EAA.001.001.A.512411</t>
  </si>
  <si>
    <t xml:space="preserve">     512411</t>
  </si>
  <si>
    <t>Belanja Pegawai (Tunjangan Khusus/Kegiatan/Kinerja)</t>
  </si>
  <si>
    <t>WA.2378.EAA.001.001.A.512411.1</t>
  </si>
  <si>
    <t>- Tunjangan Kinerja</t>
  </si>
  <si>
    <t>WA.2378.EAA.001.001.A.512411.2</t>
  </si>
  <si>
    <t>- Tunjangan kinerja 13</t>
  </si>
  <si>
    <t>WA.2378.EAA.001.001.A.512411.3</t>
  </si>
  <si>
    <t>- Tunjangan kinerja 14</t>
  </si>
  <si>
    <t>WA.2378.EAA.001.002</t>
  </si>
  <si>
    <t xml:space="preserve">   002</t>
  </si>
  <si>
    <t>Operasional dan Pemeliharaan Kantor</t>
  </si>
  <si>
    <t>WA.2378.EAA.001.002.AA</t>
  </si>
  <si>
    <t xml:space="preserve">     AA</t>
  </si>
  <si>
    <t>Kebutuhan Sehari hari Perkantoran</t>
  </si>
  <si>
    <t>WA.2378.EAA.001.002.AA.521111</t>
  </si>
  <si>
    <t xml:space="preserve">     521111</t>
  </si>
  <si>
    <t>Belanja Keperluan Perkantoran</t>
  </si>
  <si>
    <t>WA.2378.EAA.001.002.AA.521111.1</t>
  </si>
  <si>
    <t>- Jamuan/Penerimaan Tamu/Rapat</t>
  </si>
  <si>
    <t>WA.2378.EAA.001.002.AA.521111.2</t>
  </si>
  <si>
    <t>- Pencetakan,Penjilidan dan laminasi lingkup Pusat BRSDM KP</t>
  </si>
  <si>
    <t>WA.2378.EAA.001.002.AA.521111.3</t>
  </si>
  <si>
    <t>- Belanja Pengaturan Estetika Kantor lingkup Pusat BRSDM KP</t>
  </si>
  <si>
    <t>WA.2378.EAA.001.002.AA.521111.4</t>
  </si>
  <si>
    <t>- Pencetakan Balnko,amplop dan kop surat lingkup pusat BRSDMKP</t>
  </si>
  <si>
    <t>WA.2378.EAA.001.002.AA.521111.5</t>
  </si>
  <si>
    <t>- Keperluan Sehari-hari Perkantoran lebih dari 40 Pegawai (DKI Jakarta)</t>
  </si>
  <si>
    <t>OT</t>
  </si>
  <si>
    <t>WA.2378.EAA.001.002.AA.521111.6</t>
  </si>
  <si>
    <t>- Pencetakan bahan sosialisasi pengembangan SDM KP</t>
  </si>
  <si>
    <t>WA.2378.EAA.001.002.AA.521111.7</t>
  </si>
  <si>
    <t>- Langganan Majalah dan surat kabar</t>
  </si>
  <si>
    <t>WA.2378.EAA.001.002.AA.521111.8</t>
  </si>
  <si>
    <t>- Keperluan ATK dan Bahan Komputer lingkup Sekretariat BRSDM KP</t>
  </si>
  <si>
    <t>WA.2378.EAA.001.002.AA.521119</t>
  </si>
  <si>
    <t xml:space="preserve">     521119</t>
  </si>
  <si>
    <t>Belanja Barang Operasional Lainnya</t>
  </si>
  <si>
    <t>WA.2378.EAA.001.002.AA.521119.1</t>
  </si>
  <si>
    <t>- Pakaian Dinas Pegawai BRSDM (D.K.I. Jakarta)</t>
  </si>
  <si>
    <t>STEL</t>
  </si>
  <si>
    <t>WA.2378.EAA.001.002.AB</t>
  </si>
  <si>
    <t xml:space="preserve">     AB</t>
  </si>
  <si>
    <t>Langganan Daya dan Jasa</t>
  </si>
  <si>
    <t>WA.2378.EAA.001.002.AB.521111</t>
  </si>
  <si>
    <t>WA.2378.EAA.001.002.AB.521111.1</t>
  </si>
  <si>
    <t>- Langganan Daya dan Jasa di GMB III lantai 6 dan 7</t>
  </si>
  <si>
    <t>WA.2378.EAA.001.002.AB.521114</t>
  </si>
  <si>
    <t xml:space="preserve">     521114</t>
  </si>
  <si>
    <t>Belanja Pengiriman Surat Dinas Pos Pusat</t>
  </si>
  <si>
    <t>WA.2378.EAA.001.002.AB.521114.1</t>
  </si>
  <si>
    <t>- Pengiriman Surat dan Dokumen /Barang lainnya BRSDM</t>
  </si>
  <si>
    <t>WA.2378.EAA.001.002.AB.522141</t>
  </si>
  <si>
    <t xml:space="preserve">     522141</t>
  </si>
  <si>
    <t>Belanja Sewa</t>
  </si>
  <si>
    <t>WA.2378.EAA.001.002.AB.522141.1</t>
  </si>
  <si>
    <t>- Sewa Mesin Fotokopi Mesin Fotokopi Digital</t>
  </si>
  <si>
    <t>UB</t>
  </si>
  <si>
    <t>WA.2378.EAA.001.002.AB.522141.2</t>
  </si>
  <si>
    <t>- Sewa Kendaraan Operasional Pejabat Eselon I</t>
  </si>
  <si>
    <t>BLN</t>
  </si>
  <si>
    <t>WA.2378.EAA.001.002.AB.522141.3</t>
  </si>
  <si>
    <t>- Sewa Kendaraan Roda 4/Minibus Operasional Kantor dan/atau Lapangan (D.K.I. Jakarta)</t>
  </si>
  <si>
    <t>WA.2378.EAA.001.002.AC</t>
  </si>
  <si>
    <t xml:space="preserve">     AC</t>
  </si>
  <si>
    <t>Pemeliharaan Kantor</t>
  </si>
  <si>
    <t>WA.2378.EAA.001.002.AC.523121</t>
  </si>
  <si>
    <t xml:space="preserve">     523121</t>
  </si>
  <si>
    <t>Belanja Pemeliharaan Peralatan dan Mesin</t>
  </si>
  <si>
    <t>WA.2378.EAA.001.002.AC.523121.1</t>
  </si>
  <si>
    <t>- Laptop/Nonebook</t>
  </si>
  <si>
    <t>UNIT</t>
  </si>
  <si>
    <t>WA.2378.EAA.001.002.AC.523121.2</t>
  </si>
  <si>
    <t>- Komputer PC</t>
  </si>
  <si>
    <t>WA.2378.EAA.001.002.AC.523121.3</t>
  </si>
  <si>
    <t>- Pemeliharaan Printer</t>
  </si>
  <si>
    <t>WA.2378.EAA.001.002.AC.523121.4</t>
  </si>
  <si>
    <t>- LCD</t>
  </si>
  <si>
    <t>WA.2378.EAA.001.002.AC.523121.5</t>
  </si>
  <si>
    <t>- Scanner</t>
  </si>
  <si>
    <t>WA.2378.EAA.001.002.AC.523121.6</t>
  </si>
  <si>
    <t>- Handycam</t>
  </si>
  <si>
    <t>WA.2378.EAA.001.002.AC.523121.7</t>
  </si>
  <si>
    <t>- Multifungsi fax</t>
  </si>
  <si>
    <t>WA.2378.EAA.001.002.AC.523121.8</t>
  </si>
  <si>
    <t>- CCTV</t>
  </si>
  <si>
    <t>WA.2378.EAA.001.002.AC.523121.9</t>
  </si>
  <si>
    <t>- Wireless</t>
  </si>
  <si>
    <t>WA.2378.EAA.001.002.AC.523121.10</t>
  </si>
  <si>
    <t>- Kamera digital</t>
  </si>
  <si>
    <t>WA.2378.EAA.001.002.AC.523121.11</t>
  </si>
  <si>
    <t>- Peralatan Meubeulair (Lemari, Kursi, cubical)</t>
  </si>
  <si>
    <t>WA.2378.EAA.001.002.AC.523121.12</t>
  </si>
  <si>
    <t>- Pemeliharaan Inventaris Kantor</t>
  </si>
  <si>
    <t>PEG</t>
  </si>
  <si>
    <t>WA.2378.EAA.001.002.AC.523121.13</t>
  </si>
  <si>
    <t>- Instalasi Mekanikal Elektrikal Gedung Arsip</t>
  </si>
  <si>
    <t>WA.2378.EAA.001.002.AC.523121.14</t>
  </si>
  <si>
    <t>- Pemeliharaan Peralatan Studio dan komunikasi</t>
  </si>
  <si>
    <t>WA.2378.EAA.001.002.AC.523121.15</t>
  </si>
  <si>
    <t>- Pemeliharaan pengharum ruangan</t>
  </si>
  <si>
    <t>WA.2378.EAA.001.002.AC.523121.16</t>
  </si>
  <si>
    <t>- Fumigasi gedung arsip depok</t>
  </si>
  <si>
    <t>WA.2378.EAA.001.002.AC.523121.17</t>
  </si>
  <si>
    <t>- Mesin fax</t>
  </si>
  <si>
    <t>&gt; Perawatan kendaraan roda 4/6</t>
  </si>
  <si>
    <t>WA.2378.EAA.001.002.AC.523121.18</t>
  </si>
  <si>
    <t>- Biaya Pemeliharaan dan Operasional Kendaraan Dinas Pejabat Eselon I</t>
  </si>
  <si>
    <t>WA.2378.EAA.001.002.AC.523121.19</t>
  </si>
  <si>
    <t>- Biaya Pemeliharaan dan Operasional Kendaraan Dinas Pejabat Eselon II (D.K.I. Jakarta)</t>
  </si>
  <si>
    <t>WA.2378.EAA.001.002.AC.523121.20</t>
  </si>
  <si>
    <t>- Biaya Pemeliharaan dan Operasional Kendaraan Roda 4 (D.K.I. Jakarta)</t>
  </si>
  <si>
    <t>WA.2378.EAA.001.002.AC.523121.21</t>
  </si>
  <si>
    <t>- Operasional Kendaraan Roda 4 (sewa)</t>
  </si>
  <si>
    <t>&gt; Perawatan kendaraan bermotor roda 2</t>
  </si>
  <si>
    <t>WA.2378.EAA.001.002.AC.523121.22</t>
  </si>
  <si>
    <t>- Biaya Pemeliharaan dan Operasional Kendaraan Roda 2 (D.K.I. Jakarta)</t>
  </si>
  <si>
    <t>WA.2378.EAA.001.002.AC.523199</t>
  </si>
  <si>
    <t xml:space="preserve">     523199</t>
  </si>
  <si>
    <t>Belanja Pemeliharaan Lainnya</t>
  </si>
  <si>
    <t>WA.2378.EAA.001.002.AC.523199.1</t>
  </si>
  <si>
    <t>- Pemeliharaan aquarium gedung kantor GMB III</t>
  </si>
  <si>
    <t>WA.2378.EAA.001.002.AD</t>
  </si>
  <si>
    <t xml:space="preserve">     AD</t>
  </si>
  <si>
    <t>Pelaksanaan Operator Kantor</t>
  </si>
  <si>
    <t>WA.2378.EAA.001.002.AD.521111</t>
  </si>
  <si>
    <t>WA.2378.EAA.001.002.AD.521111.1</t>
  </si>
  <si>
    <t>- Honorarium Pramubakti/PelaksanaPramubakti (D.K.I. Jakarta)</t>
  </si>
  <si>
    <t>WA.2378.EAA.001.002.AD.521111.2</t>
  </si>
  <si>
    <t>- Honorarium Pengemudi (D.K.I. Jakarta)</t>
  </si>
  <si>
    <t>WA.2378.EAA.001.002.AD.521115</t>
  </si>
  <si>
    <t xml:space="preserve">     521115</t>
  </si>
  <si>
    <t>Belanja Honor Operasional Satuan Kerja</t>
  </si>
  <si>
    <t>&gt; SEKRETARIAT BRSDM KP</t>
  </si>
  <si>
    <t>WA.2378.EAA.001.002.AD.521115.1</t>
  </si>
  <si>
    <t>- Honorarium Pejabat Kuasa Pengguna Anggaran (pagu dana di atas Rp50 miliar s.d. Rp75 miliar)</t>
  </si>
  <si>
    <t>WA.2378.EAA.001.002.AD.521115.2</t>
  </si>
  <si>
    <t>- Honorarium Pejabat Penguji Tagihan Penandatangan Spm (pagu dana di atas Rp50 miliar s.d. Rp75 miliar)</t>
  </si>
  <si>
    <t>WA.2378.EAA.001.002.AD.521115.3</t>
  </si>
  <si>
    <t>- Honorarium Bendahara Pengeluaran (pagu dana di atas Rp50 miliar s.d. Rp75 miliar)</t>
  </si>
  <si>
    <t>WA.2378.EAA.001.002.AD.521115.4</t>
  </si>
  <si>
    <t>- Honorarium Pejabat Pembuat Komitmen (pagu dana di atas Rp50 miliar s.d. Rp75 miliar)</t>
  </si>
  <si>
    <t>WA.2378.EAA.001.002.AD.521115.5</t>
  </si>
  <si>
    <t>- Honorarium Staf Pembantu KPA (pagu dana di atas Rp50 miliar s.d. Rp75 miliar)</t>
  </si>
  <si>
    <t>WA.2378.EAA.001.002.AD.521115.6</t>
  </si>
  <si>
    <t>- Honorarium Staf Pembantu PPK (pagu dana di atas Rp50 miliar s.d. Rp75 miliar)</t>
  </si>
  <si>
    <t>WA.2378.EAA.001.002.AD.521115.7</t>
  </si>
  <si>
    <t>- BPP Keuangan dan Umum (pagu dana di atas Rp25 miliar s.d. Rp50 miliar)</t>
  </si>
  <si>
    <t>WA.2378.EAA.001.002.AD.521115.8</t>
  </si>
  <si>
    <t>- BPP Program, Monev, Pelaporan (pagu dana di atas Rp10 miliar s.d. Rp25 miliar)</t>
  </si>
  <si>
    <t>WA.2378.EAA.001.002.AD.521115.9</t>
  </si>
  <si>
    <t>- BPP Kepegawaian (pagu dana di atas Rp2,5 miliar s.d. Rp5 miliar)</t>
  </si>
  <si>
    <t>WA.2378.EAA.001.002.AD.521115.10</t>
  </si>
  <si>
    <t>- Pembuat Daftar Gaji (pagu dana di atas Rp10 miliar s.d. Rp25 miliar)</t>
  </si>
  <si>
    <t>WA.2378.EAA.001.002.AD.521115.11</t>
  </si>
  <si>
    <t>- BPP Datin, Humas dan Kerjasama (pagu dana di atas Rp2,5 miliar s.d. Rp5 miliar)</t>
  </si>
  <si>
    <t>WA.2378.EAA.001.002.AD.521115.12</t>
  </si>
  <si>
    <t>- Honorarium Pengurus/Penyimpan Bmn Tingkat Kuasa Pengguna Barang</t>
  </si>
  <si>
    <t>WA.2378.EAA.001.002.AD.521115.13</t>
  </si>
  <si>
    <t>- Honorarium Pejabat Pengadaan Barang/Jasa</t>
  </si>
  <si>
    <t>WA.2378.EAA.001.002.AD.521115.14</t>
  </si>
  <si>
    <t>- Honorarium Panitia Pengadaan Barang (Non Konstruksi)pagu pengadaan di atas Rp250 juta s.d. Rp500 juta</t>
  </si>
  <si>
    <t>OP</t>
  </si>
  <si>
    <t>WA.2378.EAA.001.002.AD.521115.15</t>
  </si>
  <si>
    <t>- Panitia pengadaan jasa non konstruksi (pagu diatas 100 jt sd 250 jt)</t>
  </si>
  <si>
    <t>WA.2378.EAA.001.002.AD.521115.16</t>
  </si>
  <si>
    <t>- Panitia pengadaan jasa non konstruksi (pagu diatas 250 jt sd 500 jt)</t>
  </si>
  <si>
    <t>WA.2378.EAA.001.002.AD.521115.17</t>
  </si>
  <si>
    <t>- Honorarium Panitia Penerima Hasil Pekerjaan/Pengadaan Barang/Jasa ( pagu s.d. Rp200 juta)</t>
  </si>
  <si>
    <t>&gt; HONOR UNIT AKUNTANSI PENGGUNA ANGGARAN (UAKPA)</t>
  </si>
  <si>
    <t>WA.2378.EAA.001.002.AD.521115.18</t>
  </si>
  <si>
    <t>- Honorarium Penanggung Jawab (UAPA/Barang)</t>
  </si>
  <si>
    <t>WA.2378.EAA.001.002.AD.521115.19</t>
  </si>
  <si>
    <t>- Honorarium Ketua (UAPA/Barang)</t>
  </si>
  <si>
    <t>WA.2378.EAA.001.002.AD.521115.20</t>
  </si>
  <si>
    <t>- Honorarium Koordinator (UAPA/Barang)</t>
  </si>
  <si>
    <t>WA.2378.EAA.001.002.AD.521115.21</t>
  </si>
  <si>
    <t>- Honorarium Anggota (UAPA/Barang)</t>
  </si>
  <si>
    <t>&gt; HONOR UNIT AKUNTANSI PENGGUNA BARANG (UAKPB)</t>
  </si>
  <si>
    <t>WA.2378.EAA.001.002.AD.521115.22</t>
  </si>
  <si>
    <t>WA.2378.EAA.001.002.AD.521115.23</t>
  </si>
  <si>
    <t>WA.2378.EAA.001.002.AD.521115.24</t>
  </si>
  <si>
    <t>WA.2378.EAA.001.002.AD.521115.25</t>
  </si>
  <si>
    <t>&gt; HONOR PENGELOLA SISTEM AKUNTASI PEMERINTAH TK. ESELON I</t>
  </si>
  <si>
    <t>WA.2378.EAA.001.002.AD.521115.26</t>
  </si>
  <si>
    <t>- Honorarium Penanggung Jawab (UAPPA/Barang-EI)</t>
  </si>
  <si>
    <t>WA.2378.EAA.001.002.AD.521115.27</t>
  </si>
  <si>
    <t>- Honorarium Koordinator (UAPPA/Barang-EI)</t>
  </si>
  <si>
    <t>WA.2378.EAA.001.002.AD.521115.28</t>
  </si>
  <si>
    <t>- Honorarium Ketua (UAPPA/Barang-EI)</t>
  </si>
  <si>
    <t>WA.2378.EAA.001.002.AD.521115.29</t>
  </si>
  <si>
    <t>- Honorarium Anggota (UAPPA/Barang-EI)</t>
  </si>
  <si>
    <t>&gt; HONOR PENGELOLA BMN TK. ESELON I</t>
  </si>
  <si>
    <t>WA.2378.EAA.001.002.AD.521115.30</t>
  </si>
  <si>
    <t>- Penanggung Jawab</t>
  </si>
  <si>
    <t>WA.2378.EAA.001.002.AD.521115.31</t>
  </si>
  <si>
    <t>- Koordinator</t>
  </si>
  <si>
    <t>WA.2378.EAA.001.002.AD.521115.32</t>
  </si>
  <si>
    <t>- Ketua</t>
  </si>
  <si>
    <t>WA.2378.EAA.001.002.AD.521115.33</t>
  </si>
  <si>
    <t>- Anggota</t>
  </si>
  <si>
    <t>WA.2378.EAA.001.002.AD.521211</t>
  </si>
  <si>
    <t>WA.2378.EAA.001.002.AD.521211.1</t>
  </si>
  <si>
    <t>- Pencetakan penggandaan cetak jilid dokumen</t>
  </si>
  <si>
    <t>WA.2378.EAA.001.002.AD.521211.2</t>
  </si>
  <si>
    <t>- Penggandaan draft laporan satker</t>
  </si>
  <si>
    <t>WA.2378.EAA.001.002.AD.521811</t>
  </si>
  <si>
    <t>WA.2378.EAA.001.002.AD.521811.1</t>
  </si>
  <si>
    <t>- Barang operasional satker ATK dan Bahan Komputer</t>
  </si>
  <si>
    <t>WA.2378.EAA.001.002.BA</t>
  </si>
  <si>
    <t xml:space="preserve">     BA</t>
  </si>
  <si>
    <t>Kebutuhan Sehari hari Perkantoran Ancol</t>
  </si>
  <si>
    <t>WA.2378.EAA.001.002.BA.521111</t>
  </si>
  <si>
    <t>WA.2378.EAA.001.002.BA.521111.1</t>
  </si>
  <si>
    <t>- Iuran Sampah</t>
  </si>
  <si>
    <t>WA.2378.EAA.001.002.BA.521111.2</t>
  </si>
  <si>
    <t>- Biaya Satpam</t>
  </si>
  <si>
    <t>WA.2378.EAA.001.002.BA.521111.3</t>
  </si>
  <si>
    <t>- Biaya Clening Service</t>
  </si>
  <si>
    <t>WA.2378.EAA.001.002.BB</t>
  </si>
  <si>
    <t xml:space="preserve">     BB</t>
  </si>
  <si>
    <t>Langganan Daya dan Jasa Kantor Ancol</t>
  </si>
  <si>
    <t>WA.2378.EAA.001.002.BB.522111</t>
  </si>
  <si>
    <t xml:space="preserve">     522111</t>
  </si>
  <si>
    <t>Belanja Langganan Listrik</t>
  </si>
  <si>
    <t>WA.2378.EAA.001.002.BB.522111.1</t>
  </si>
  <si>
    <t>- Langganan Listrik gedung ancol 1 dan 2</t>
  </si>
  <si>
    <t>WA.2378.EAA.001.002.BB.522112</t>
  </si>
  <si>
    <t xml:space="preserve">     522112</t>
  </si>
  <si>
    <t>Belanja Langganan Telepon</t>
  </si>
  <si>
    <t>WA.2378.EAA.001.002.BB.522112.1</t>
  </si>
  <si>
    <t>- Langganan Telepon gedung ancol 1 dan 2</t>
  </si>
  <si>
    <t>WA.2378.EAA.001.002.BB.522113</t>
  </si>
  <si>
    <t xml:space="preserve">     522113</t>
  </si>
  <si>
    <t>Belanja Langganan Air</t>
  </si>
  <si>
    <t>WA.2378.EAA.001.002.BB.522113.1</t>
  </si>
  <si>
    <t>- Langganan air gedung ancol 1 dan 2</t>
  </si>
  <si>
    <t>WA.2378.EAA.001.002.BB.522119</t>
  </si>
  <si>
    <t xml:space="preserve">     522119</t>
  </si>
  <si>
    <t>Belanja Langganan Daya dan Jasa Lainnya</t>
  </si>
  <si>
    <t>WA.2378.EAA.001.002.BB.522119.1</t>
  </si>
  <si>
    <t>- Langganan Bandwitch gedung ancol 1 dan 2</t>
  </si>
  <si>
    <t>WA.2378.EAA.001.002.BC</t>
  </si>
  <si>
    <t xml:space="preserve">     BC</t>
  </si>
  <si>
    <t>Pemeliharaan Kantor Ancol</t>
  </si>
  <si>
    <t>WA.2378.EAA.001.002.BC.523111</t>
  </si>
  <si>
    <t xml:space="preserve">     523111</t>
  </si>
  <si>
    <t>Belanja Pemeliharaan Gedung dan Bangunan</t>
  </si>
  <si>
    <t>WA.2378.EAA.001.002.BC.523111.1</t>
  </si>
  <si>
    <t>- Pemeliharaan Gedung/Bangunan Kantor Bertingkat (D.K.I. Jakarta)</t>
  </si>
  <si>
    <t>WA.2378.EAA.001.002.BC.523121</t>
  </si>
  <si>
    <t>WA.2378.EAA.001.002.BC.523121.1</t>
  </si>
  <si>
    <t>WA.2378.EAA.001.002.BC.523121.2</t>
  </si>
  <si>
    <t>WA.2378.EAA.001.002.BC.523121.3</t>
  </si>
  <si>
    <t>- Papan Visual</t>
  </si>
  <si>
    <t>&gt; Pemeliharaan Mesin</t>
  </si>
  <si>
    <t>WA.2378.EAA.001.002.BC.523121.4</t>
  </si>
  <si>
    <t>- Pemeliharaan jaringan internet ancol</t>
  </si>
  <si>
    <t>WA.2378.EAA.001.002.BC.523121.5</t>
  </si>
  <si>
    <t>- Pemeliharaan AC Central Gedung BRSDM Ancol</t>
  </si>
  <si>
    <t>WA.2378.EAA.001.002.BC.523121.6</t>
  </si>
  <si>
    <t>- Pemeliharaan AC Split</t>
  </si>
  <si>
    <t>WA.2378.EAA.001.002.BC.523121.7</t>
  </si>
  <si>
    <t>- Instalasi mekanikal eletrik AC Gedung BRSDM I dan II</t>
  </si>
  <si>
    <t>WA.2378.EAA.001.002.BC.523121.8</t>
  </si>
  <si>
    <t>- Instalasi Air Gedung Ancol I dan II</t>
  </si>
  <si>
    <t>WA.2378.EAA.001.002.BC.523121.9</t>
  </si>
  <si>
    <t>- Exhaust Gedung BRSDM I dan II</t>
  </si>
  <si>
    <t>WA.2378.EAA.001.002.BC.523121.10</t>
  </si>
  <si>
    <t>- Panel Lisrik Distribusi Gedung BRSDM I dan II</t>
  </si>
  <si>
    <t>WA.2378.EAA.001.002.BC.523121.11</t>
  </si>
  <si>
    <t>- Lift Gedung BRSDM Ancol I dan II</t>
  </si>
  <si>
    <t>WA.2378.EAA.001.002.BC.523121.12</t>
  </si>
  <si>
    <t>- Perawatan Genset</t>
  </si>
  <si>
    <t>WA.2378.EAA.001.002.BC.523121.13</t>
  </si>
  <si>
    <t>- Hydrant Gedung BRSDM I dan II Ancol</t>
  </si>
  <si>
    <t>WA.2378.EAA.001.002.BC.523121.14</t>
  </si>
  <si>
    <t>- Fire Alarm Gedung BRSDM I dan II Ancol</t>
  </si>
  <si>
    <t>WA.2378.EAA.001.002.BC.523121.15</t>
  </si>
  <si>
    <t>- Peralatan Olah Raga</t>
  </si>
  <si>
    <t>WA.2378.EAA.001.002.BC.523121.16</t>
  </si>
  <si>
    <t>- Pemeliharaan Infrastrukur Integrasi Sistem Gedung BRSDM Ancol</t>
  </si>
  <si>
    <t>WA.2378.EAA.001.002.BC.523121.17</t>
  </si>
  <si>
    <t>- Pemeliharaan Gedung APAR BRSDM Ancol</t>
  </si>
  <si>
    <t>WA.2378.EAA.001.002.BC.523121.18</t>
  </si>
  <si>
    <t>- Penggantian Kapasitor Bank, Gardu Listrik BRSDM Ancol</t>
  </si>
  <si>
    <t>WA.2378.EAA.001.002.BC.523121.19</t>
  </si>
  <si>
    <t>WA.2378.EAA.001.002.BC.523121.20</t>
  </si>
  <si>
    <t>WA.2378.EAA.001.002.BC.523121.21</t>
  </si>
  <si>
    <t>- Biaya Pemeliharaan dan Operasional Kendaraan Roda 6</t>
  </si>
  <si>
    <t>WA.2378.EAA.001.002.BC.523191</t>
  </si>
  <si>
    <t xml:space="preserve">     523191</t>
  </si>
  <si>
    <t>Belanja Barang Persediaan Pemeliharaan Lainnya</t>
  </si>
  <si>
    <t>WA.2378.EAA.001.002.BC.523191.1</t>
  </si>
  <si>
    <t>- Pemeliharaan aquarium BRSDM Ancol</t>
  </si>
  <si>
    <t>WA.2378.EAA.001.002.BC.523191.2</t>
  </si>
  <si>
    <t>- Penyemprotan disinfektan/DBD Gedung Kantor</t>
  </si>
  <si>
    <t>WA.2378.EAA.011</t>
  </si>
  <si>
    <t>2378.EAA.011</t>
  </si>
  <si>
    <t>Layanan Perkantoran Pelatihan dan Penyuluhan Kelautan dan Perikanan</t>
  </si>
  <si>
    <t>WA.2378.EAA.011.001</t>
  </si>
  <si>
    <t>WA.2378.EAA.011.001.A</t>
  </si>
  <si>
    <t>Pembayaran Gaji dan Tunjangan</t>
  </si>
  <si>
    <t>WA.2378.EAA.011.001.A.511111</t>
  </si>
  <si>
    <t>WA.2378.EAA.011.001.A.511111.1</t>
  </si>
  <si>
    <t>- Gaji Pokok</t>
  </si>
  <si>
    <t>bulan</t>
  </si>
  <si>
    <t>WA.2378.EAA.011.001.A.511119</t>
  </si>
  <si>
    <t>WA.2378.EAA.011.001.A.511119.1</t>
  </si>
  <si>
    <t>- Belanja Pembulatan</t>
  </si>
  <si>
    <t>WA.2378.EAA.011.001.A.511121</t>
  </si>
  <si>
    <t>WA.2378.EAA.011.001.A.511121.1</t>
  </si>
  <si>
    <t>- Belanja tunjangan suami/istri PNS</t>
  </si>
  <si>
    <t>WA.2378.EAA.011.001.A.511122</t>
  </si>
  <si>
    <t>WA.2378.EAA.011.001.A.511122.1</t>
  </si>
  <si>
    <t>- Belanja tunjangan anak PNS</t>
  </si>
  <si>
    <t>WA.2378.EAA.011.001.A.511123</t>
  </si>
  <si>
    <t>WA.2378.EAA.011.001.A.511123.1</t>
  </si>
  <si>
    <t>- Belanja tunjangan Struktural PNS</t>
  </si>
  <si>
    <t>WA.2378.EAA.011.001.A.511124</t>
  </si>
  <si>
    <t>WA.2378.EAA.011.001.A.511124.1</t>
  </si>
  <si>
    <t>- Belanja Tunjangan Fungsional PNS</t>
  </si>
  <si>
    <t>WA.2378.EAA.011.001.A.511125</t>
  </si>
  <si>
    <t>WA.2378.EAA.011.001.A.511125.1</t>
  </si>
  <si>
    <t>- Belanja Tunjangan PPH PNS</t>
  </si>
  <si>
    <t>WA.2378.EAA.011.001.A.511126</t>
  </si>
  <si>
    <t>WA.2378.EAA.011.001.A.511126.1</t>
  </si>
  <si>
    <t>- Belanja Tunjangan Beras PNS</t>
  </si>
  <si>
    <t>WA.2378.EAA.011.001.A.511129</t>
  </si>
  <si>
    <t>WA.2378.EAA.011.001.A.511129.1</t>
  </si>
  <si>
    <t>- Belanja Uang makan PNS</t>
  </si>
  <si>
    <t>WA.2378.EAA.011.001.A.511151</t>
  </si>
  <si>
    <t>WA.2378.EAA.011.001.A.511151.1</t>
  </si>
  <si>
    <t>- Belanja Tunjangan Umum PNS</t>
  </si>
  <si>
    <t>WA.2378.EAA.011.001.B</t>
  </si>
  <si>
    <t>Tunjangan Kinerja</t>
  </si>
  <si>
    <t>WA.2378.EAA.011.001.B.512411</t>
  </si>
  <si>
    <t>WA.2378.EAA.011.001.B.512411.1</t>
  </si>
  <si>
    <t>- Belanja Tunjangan Kinerja PNS</t>
  </si>
  <si>
    <t>WA.2378.EAA.011.002</t>
  </si>
  <si>
    <t>WA.2378.EAA.011.002.A</t>
  </si>
  <si>
    <t>KEBUTUHAN SEHARI-HARI PERKANTORAN</t>
  </si>
  <si>
    <t>WA.2378.EAA.011.002.A.521111</t>
  </si>
  <si>
    <t>WA.2378.EAA.011.002.A.521111.1</t>
  </si>
  <si>
    <t>- Keperluan sehari-hari perkantoran</t>
  </si>
  <si>
    <t>ot</t>
  </si>
  <si>
    <t>WA.2378.EAA.011.002.A.521111.2</t>
  </si>
  <si>
    <t>- Pramubakti (21 org x 13 bulan)</t>
  </si>
  <si>
    <t>WA.2378.EAA.011.002.A.521111.3</t>
  </si>
  <si>
    <t>- Pengemudi (1 org x 13 bulan)</t>
  </si>
  <si>
    <t>WA.2378.EAA.011.002.A.521111.4</t>
  </si>
  <si>
    <t>- Jaminan Tenaga Kerja Pramubakti (21 org x 12 bulan)</t>
  </si>
  <si>
    <t>WA.2378.EAA.011.002.A.521111.5</t>
  </si>
  <si>
    <t>- Jaminan Tenaga Kerja Pengemudi (1 org x 12 bulan)</t>
  </si>
  <si>
    <t>WA.2378.EAA.011.002.A.521811</t>
  </si>
  <si>
    <t>WA.2378.EAA.011.002.A.521811.1</t>
  </si>
  <si>
    <t>WA.2378.EAA.011.002.A.521811.2</t>
  </si>
  <si>
    <t>- Pencetakan Sertifikat</t>
  </si>
  <si>
    <t>eks</t>
  </si>
  <si>
    <t>WA.2378.EAA.011.002.B</t>
  </si>
  <si>
    <t>WA.2378.EAA.011.002.B.521114</t>
  </si>
  <si>
    <t>WA.2378.EAA.011.002.B.521114.1</t>
  </si>
  <si>
    <t>- Pengiriman Surat dinas</t>
  </si>
  <si>
    <t>WA.2378.EAA.011.002.B.522141</t>
  </si>
  <si>
    <t>WA.2378.EAA.011.002.B.522141.1</t>
  </si>
  <si>
    <t>- Sewa Mesin Fotokopi</t>
  </si>
  <si>
    <t>ub</t>
  </si>
  <si>
    <t>WA.2378.EAA.011.002.B.522141.2</t>
  </si>
  <si>
    <t>- Sewa Tanaman</t>
  </si>
  <si>
    <t>WA.2378.EAA.011.002.B.522141.3</t>
  </si>
  <si>
    <t>- Sewa Gudang Arsip</t>
  </si>
  <si>
    <t>ut</t>
  </si>
  <si>
    <t>WA.2378.EAA.011.002.B.522141.4</t>
  </si>
  <si>
    <t>- Sewa Kendaraan Roda 4 Pejabat Eselon II ( 1 unit x 12 bulan)</t>
  </si>
  <si>
    <t>WA.2378.EAA.011.002.B.522191</t>
  </si>
  <si>
    <t>WA.2378.EAA.011.002.B.522191.1</t>
  </si>
  <si>
    <t>- Langganan Lisensi Aplikasi Video Conference kapasitas 1000 partisipan ( 1 akun x 12 bulan)</t>
  </si>
  <si>
    <t>WA.2378.EAA.011.002.B.522191.2</t>
  </si>
  <si>
    <t>- Langganan Lisensi Aplikasi Video Conference kapasitas 100 partisipan ( 5 akun x 12 bulan)</t>
  </si>
  <si>
    <t>WA.2378.EAA.011.002.B.522191.3</t>
  </si>
  <si>
    <t>- Langganan Lisensi Media Komunikasi dan Publikasi</t>
  </si>
  <si>
    <t>WA.2378.EAA.011.002.B.523121</t>
  </si>
  <si>
    <t>WA.2378.EAA.011.002.B.523121.1</t>
  </si>
  <si>
    <t>- Pemeliharaan Aquarium (1 unit x 12 bulan)</t>
  </si>
  <si>
    <t>WA.2378.EAA.011.002.C</t>
  </si>
  <si>
    <t>WA.2378.EAA.011.002.C.523121</t>
  </si>
  <si>
    <t>WA.2378.EAA.011.002.C.523121.1</t>
  </si>
  <si>
    <t>- Laptop/Notebook</t>
  </si>
  <si>
    <t>WA.2378.EAA.011.002.C.523121.2</t>
  </si>
  <si>
    <t>- Komputer/PC</t>
  </si>
  <si>
    <t>WA.2378.EAA.011.002.C.523121.3</t>
  </si>
  <si>
    <t>- Printer</t>
  </si>
  <si>
    <t>WA.2378.EAA.011.002.C.523121.4</t>
  </si>
  <si>
    <t>- Kamera SLR</t>
  </si>
  <si>
    <t>WA.2378.EAA.011.002.C.523121.5</t>
  </si>
  <si>
    <t>- Operasional kendaraan roda 4 Pejabat Eselon II (sewa)</t>
  </si>
  <si>
    <t>WA.2378.EAA.011.002.C.523121.6</t>
  </si>
  <si>
    <t>- Perawatan kendaraan roda 4</t>
  </si>
  <si>
    <t>WA.2378.EAA.011.002.C.523121.7</t>
  </si>
  <si>
    <t>- Perawatan kendaraan roda 2</t>
  </si>
  <si>
    <t>WA.2378.EAA.011.002.D</t>
  </si>
  <si>
    <t>Pelaksanaan Operasional Kantor</t>
  </si>
  <si>
    <t>WA.2378.EAA.011.002.D.521111</t>
  </si>
  <si>
    <t>WA.2378.EAA.011.002.D.521111.1</t>
  </si>
  <si>
    <t>- Konsumsi Rapat/Jamuan (20 org x 50 kali)</t>
  </si>
  <si>
    <t>WA.2378.EAA.011.002.D.521119</t>
  </si>
  <si>
    <t>WA.2378.EAA.011.002.D.521119.1</t>
  </si>
  <si>
    <t>- Pakaian dinas Pegawai (72 ORG x 2 paket )</t>
  </si>
  <si>
    <t>setel</t>
  </si>
  <si>
    <t>WA.2378.EAA.021</t>
  </si>
  <si>
    <t>2378.EAA.021</t>
  </si>
  <si>
    <t>Layanan Perkantoran Pendidikan Kelautan dan Perikanan</t>
  </si>
  <si>
    <t>WA.2378.EAA.021.001</t>
  </si>
  <si>
    <t>WA.2378.EAA.021.001.A</t>
  </si>
  <si>
    <t>WA.2378.EAA.021.001.A.511111</t>
  </si>
  <si>
    <t>WA.2378.EAA.021.001.A.511111.1</t>
  </si>
  <si>
    <t>- Belanja Gaji Pokok PNS</t>
  </si>
  <si>
    <t>WA.2378.EAA.021.001.A.511111.2</t>
  </si>
  <si>
    <t>- Belanja Gaji Pokok PNS (Gaji ke 13)</t>
  </si>
  <si>
    <t>WA.2378.EAA.021.001.A.511111.3</t>
  </si>
  <si>
    <t>- Belanja Gaji Pokok PNS (Gaji ke 14)</t>
  </si>
  <si>
    <t>WA.2378.EAA.021.001.A.511119</t>
  </si>
  <si>
    <t>WA.2378.EAA.021.001.A.511119.1</t>
  </si>
  <si>
    <t>- Belanja Pembulatan Gaji PNS</t>
  </si>
  <si>
    <t>WA.2378.EAA.021.001.A.511119.2</t>
  </si>
  <si>
    <t>- Belanja Tunj. Suami/Istri PNS (gaji ke 13)</t>
  </si>
  <si>
    <t>WA.2378.EAA.021.001.A.511119.3</t>
  </si>
  <si>
    <t>- Belanja Tunj. Suami/Istri PNS (gaji ke 14)</t>
  </si>
  <si>
    <t>WA.2378.EAA.021.001.A.511121</t>
  </si>
  <si>
    <t>WA.2378.EAA.021.001.A.511121.1</t>
  </si>
  <si>
    <t>- Belanja Tunj. Suami/Istri PNS</t>
  </si>
  <si>
    <t>WA.2378.EAA.021.001.A.511121.2</t>
  </si>
  <si>
    <t>WA.2378.EAA.021.001.A.511121.3</t>
  </si>
  <si>
    <t>WA.2378.EAA.021.001.A.511122</t>
  </si>
  <si>
    <t>WA.2378.EAA.021.001.A.511122.1</t>
  </si>
  <si>
    <t>- Belanja Tunjangan Anak</t>
  </si>
  <si>
    <t>WA.2378.EAA.021.001.A.511122.2</t>
  </si>
  <si>
    <t>- Belanja Tunjangan Anak (Gaji Ke 13)</t>
  </si>
  <si>
    <t>WA.2378.EAA.021.001.A.511122.3</t>
  </si>
  <si>
    <t>- Belanja Tunjangan Anak (Gaji Ke 14)</t>
  </si>
  <si>
    <t>WA.2378.EAA.021.001.A.511123</t>
  </si>
  <si>
    <t>WA.2378.EAA.021.001.A.511123.1</t>
  </si>
  <si>
    <t>- Belanja Tunj. Struktural PNS</t>
  </si>
  <si>
    <t>WA.2378.EAA.021.001.A.511123.2</t>
  </si>
  <si>
    <t>- Belanja Tunj. Struktural PNS (Gaji Ke 13)</t>
  </si>
  <si>
    <t>WA.2378.EAA.021.001.A.511123.3</t>
  </si>
  <si>
    <t>- Belanja Tunj. Struktural PNS (Gaji Ke 14)</t>
  </si>
  <si>
    <t>WA.2378.EAA.021.001.A.511124</t>
  </si>
  <si>
    <t>WA.2378.EAA.021.001.A.511124.1</t>
  </si>
  <si>
    <t>WA.2378.EAA.021.001.A.511124.2</t>
  </si>
  <si>
    <t>- Belanja Tunjangan Fungsional PNS (gaji ke 13)</t>
  </si>
  <si>
    <t>WA.2378.EAA.021.001.A.511124.3</t>
  </si>
  <si>
    <t>- Belanja Tunjangan Fungsional PNS (gaji ke 14)</t>
  </si>
  <si>
    <t>WA.2378.EAA.021.001.A.511125</t>
  </si>
  <si>
    <t>WA.2378.EAA.021.001.A.511125.1</t>
  </si>
  <si>
    <t>- Belanja Tunj. PPh PNS</t>
  </si>
  <si>
    <t>WA.2378.EAA.021.001.A.511125.2</t>
  </si>
  <si>
    <t>- Belanja Tunj. PPh PNS (gaji ke 13)</t>
  </si>
  <si>
    <t>WA.2378.EAA.021.001.A.511125.3</t>
  </si>
  <si>
    <t>- Belanja Tunj. PPh PNS (Gaji ke-14)</t>
  </si>
  <si>
    <t>WA.2378.EAA.021.001.A.511126</t>
  </si>
  <si>
    <t>WA.2378.EAA.021.001.A.511126.1</t>
  </si>
  <si>
    <t>- Belanja Tunj. Beras PNS</t>
  </si>
  <si>
    <t>WA.2378.EAA.021.001.A.511129</t>
  </si>
  <si>
    <t>WA.2378.EAA.021.001.A.511129.1</t>
  </si>
  <si>
    <t>WA.2378.EAA.021.001.A.511151</t>
  </si>
  <si>
    <t>WA.2378.EAA.021.001.A.511151.1</t>
  </si>
  <si>
    <t>WA.2378.EAA.021.001.A.511151.2</t>
  </si>
  <si>
    <t>- Belanja Tunjangan Umum PNS (gaji ke 13)</t>
  </si>
  <si>
    <t>WA.2378.EAA.021.001.A.511151.3</t>
  </si>
  <si>
    <t>- Belanja Tunjangan Umum PNS (gaji ke 14)</t>
  </si>
  <si>
    <t>WA.2378.EAA.021.001.B</t>
  </si>
  <si>
    <t>WA.2378.EAA.021.001.B.512411</t>
  </si>
  <si>
    <t>WA.2378.EAA.021.001.B.512411.1</t>
  </si>
  <si>
    <t>- Belanja Tunjangan Kinerja</t>
  </si>
  <si>
    <t>WA.2378.EAA.021.001.B.512411.2</t>
  </si>
  <si>
    <t>- Belanja Tunjangan Kinerja ke 13</t>
  </si>
  <si>
    <t>WA.2378.EAA.021.001.B.512411.3</t>
  </si>
  <si>
    <t>- Belanja Tunjangan Kinerja ke 14</t>
  </si>
  <si>
    <t>WA.2378.EAA.021.002</t>
  </si>
  <si>
    <t>WA.2378.EAA.021.002.A</t>
  </si>
  <si>
    <t>Kebutuhan Sehari-hari Perkantoran</t>
  </si>
  <si>
    <t>WA.2378.EAA.021.002.A.521111</t>
  </si>
  <si>
    <t>WA.2378.EAA.021.002.A.521111.1</t>
  </si>
  <si>
    <t>- Jamuan</t>
  </si>
  <si>
    <t>WA.2378.EAA.021.002.A.521111.2</t>
  </si>
  <si>
    <t>- Keperluan sehari-hari</t>
  </si>
  <si>
    <t>WA.2378.EAA.021.002.A.521111.3</t>
  </si>
  <si>
    <t>- Pencetakan</t>
  </si>
  <si>
    <t>WA.2378.EAA.021.002.A.521111.4</t>
  </si>
  <si>
    <t>- Langganan Majalah dan Surat Kabar</t>
  </si>
  <si>
    <t>WA.2378.EAA.021.002.A.521111.5</t>
  </si>
  <si>
    <t>- Honorarium Pramubakti</t>
  </si>
  <si>
    <t>WA.2378.EAA.021.002.A.521111.6</t>
  </si>
  <si>
    <t>- Honorarium Pengemudi</t>
  </si>
  <si>
    <t>WA.2378.EAA.021.002.A.521111.7</t>
  </si>
  <si>
    <t>- BPJS Ketenagakerjaan Pengemudi</t>
  </si>
  <si>
    <t>WA.2378.EAA.021.002.A.521111.8</t>
  </si>
  <si>
    <t>- BPJS Ketenagakerjaan Pramubakti</t>
  </si>
  <si>
    <t>WA.2378.EAA.021.002.A.521811</t>
  </si>
  <si>
    <t>WA.2378.EAA.021.002.A.521811.1</t>
  </si>
  <si>
    <t>WA.2378.EAA.021.002.A.521811.2</t>
  </si>
  <si>
    <t>WA.2378.EAA.021.002.A.521811.3</t>
  </si>
  <si>
    <t>- Kertas Fotocopy</t>
  </si>
  <si>
    <t>WA.2378.EAA.021.002.A.521811.4</t>
  </si>
  <si>
    <t>- Kertas Fotocopy F4</t>
  </si>
  <si>
    <t>WA.2378.EAA.021.002.A.521811.5</t>
  </si>
  <si>
    <t>- Kertas Kop A4 (4 warna)</t>
  </si>
  <si>
    <t>RIM</t>
  </si>
  <si>
    <t>WA.2378.EAA.021.002.A.521811.6</t>
  </si>
  <si>
    <t>- Kertas Kop F4 (4 warna)</t>
  </si>
  <si>
    <t>WA.2378.EAA.021.002.A.521811.7</t>
  </si>
  <si>
    <t>- Amplop Kop Besar</t>
  </si>
  <si>
    <t>Lbr</t>
  </si>
  <si>
    <t>WA.2378.EAA.021.002.A.521811.8</t>
  </si>
  <si>
    <t>- Amplop Kop Kecil (4 warna)</t>
  </si>
  <si>
    <t>Box</t>
  </si>
  <si>
    <t>WA.2378.EAA.021.002.A.521811.9</t>
  </si>
  <si>
    <t>- Map Pusdik KP</t>
  </si>
  <si>
    <t>WA.2378.EAA.021.002.A.521811.10</t>
  </si>
  <si>
    <t>- Blanko Disposisi</t>
  </si>
  <si>
    <t>Bukun</t>
  </si>
  <si>
    <t>WA.2378.EAA.021.002.A.521811.11</t>
  </si>
  <si>
    <t>- Map Pusdik Hardcover</t>
  </si>
  <si>
    <t>Buah</t>
  </si>
  <si>
    <t>WA.2378.EAA.021.002.B</t>
  </si>
  <si>
    <t>WA.2378.EAA.021.002.B.521114</t>
  </si>
  <si>
    <t>WA.2378.EAA.021.002.B.521114.1</t>
  </si>
  <si>
    <t>- Pengiriman surat dan dokumen/barang lainnya</t>
  </si>
  <si>
    <t>WA.2378.EAA.021.002.B.522141</t>
  </si>
  <si>
    <t>WA.2378.EAA.021.002.B.522141.1</t>
  </si>
  <si>
    <t>- Sewa Mesin Photocopy</t>
  </si>
  <si>
    <t>WA.2378.EAA.021.002.B.522141.2</t>
  </si>
  <si>
    <t>- Sewa Ruang Arsip dan Penyimpanan BMN</t>
  </si>
  <si>
    <t>WA.2378.EAA.021.002.C</t>
  </si>
  <si>
    <t>WA.2378.EAA.021.002.C.523121</t>
  </si>
  <si>
    <t>WA.2378.EAA.021.002.C.523121.1</t>
  </si>
  <si>
    <t>- Pemeliharaan dan Operasional Kendaraan Pejabat Eselon II</t>
  </si>
  <si>
    <t>WA.2378.EAA.021.002.C.523121.2</t>
  </si>
  <si>
    <t>- Pemeliharaan dan Operasional Kendaraan Roda 4</t>
  </si>
  <si>
    <t>WA.2378.EAA.021.002.C.523121.3</t>
  </si>
  <si>
    <t>- Pemeliharaan dan Operasional Kendaraan Roda Dua</t>
  </si>
  <si>
    <t>WA.2378.EAA.021.002.C.523121.4</t>
  </si>
  <si>
    <t>WA.2378.EAA.021.002.C.523121.5</t>
  </si>
  <si>
    <t>WA.2378.EAA.021.002.C.523121.6</t>
  </si>
  <si>
    <t>WA.2378.EAA.021.002.C.523121.7</t>
  </si>
  <si>
    <t>WA.2378.EAA.021.002.C.523121.8</t>
  </si>
  <si>
    <t>WA.2378.EAA.021.002.C.523121.9</t>
  </si>
  <si>
    <t>- Kamera</t>
  </si>
  <si>
    <t>WA.2378.EAA.021.002.C.523121.10</t>
  </si>
  <si>
    <t>- Perawatan Barang Inventaris Kantor</t>
  </si>
  <si>
    <t>Peg</t>
  </si>
  <si>
    <t>WA.2378.EAA.021.002.C.523199</t>
  </si>
  <si>
    <t>WA.2378.EAA.021.002.C.523199.1</t>
  </si>
  <si>
    <t>- Pemeliharaan Aquarium</t>
  </si>
  <si>
    <t>WA.2378.EAA.021.002.D</t>
  </si>
  <si>
    <t>Pembayaran Pelaksanaan Operasional Kantor</t>
  </si>
  <si>
    <t>WA.2378.EAA.021.002.D.521111</t>
  </si>
  <si>
    <t>WA.2378.EAA.021.002.D.521111.1</t>
  </si>
  <si>
    <t>- Pakaian Dinas Pegawai</t>
  </si>
  <si>
    <t>Stel</t>
  </si>
  <si>
    <t>WA.2378.EAA.021.002.D.521111.2</t>
  </si>
  <si>
    <t>- Pakaian Kerja Pramubakti</t>
  </si>
  <si>
    <t>WA.2378.EAA.021.002.D.521115</t>
  </si>
  <si>
    <t>WA.2378.EAA.021.002.D.521115.1</t>
  </si>
  <si>
    <t>- PPK Pusat Pendiidikan</t>
  </si>
  <si>
    <t>WA.2378.EAA.021.002.D.521115.2</t>
  </si>
  <si>
    <t>- Bendahara Pengeluaran Pembantu 4 ORG x 12 BLN</t>
  </si>
  <si>
    <t>WA.2378.EAA.021.002.D.521115.3</t>
  </si>
  <si>
    <t>- Staf Pengelola Keuangan KPA 2 ORG x 12 BLN</t>
  </si>
  <si>
    <t>WA.2378.EAA.021.002.D.521115.4</t>
  </si>
  <si>
    <t>- Pejabat Pengadaan Barang dan Jasa 3 ORG x 12 BLN</t>
  </si>
  <si>
    <t>WA.2378.EAA.021.002.D.521115.5</t>
  </si>
  <si>
    <t>- Pengurus/Penyimpan BMN tingkat KPA 2 ORG x 12 BLN</t>
  </si>
  <si>
    <t>WA.2378.EAA.021.002.D.521115.6</t>
  </si>
  <si>
    <t>- Penanggungjawab Pengelola SAK/BMN 1 ORG x 2 KEG x 12 BLN</t>
  </si>
  <si>
    <t>WA.2378.EAA.021.002.D.521115.7</t>
  </si>
  <si>
    <t>- Koordinator Pengelola SAK/BMN 1 ORG x 12 BLN x 2 KEG</t>
  </si>
  <si>
    <t>WA.2378.EAA.021.002.D.521115.8</t>
  </si>
  <si>
    <t>- Anggota Pengelola SAK/BMN 3 ORG x 12 BLN x 2 KEG</t>
  </si>
  <si>
    <t>WA.2378.EAA.021.002.D.521115.9</t>
  </si>
  <si>
    <t>- Petugas Pengelola Administrasi Belanja Pegawai</t>
  </si>
  <si>
    <t>WA.2378.EAA.021.002.D.521115.10</t>
  </si>
  <si>
    <t>- Ketua Tim Penghapusan BMN</t>
  </si>
  <si>
    <t>WA.2378.EAA.021.002.D.521115.11</t>
  </si>
  <si>
    <t>- Sekretaris Tim Penghapusan BMN</t>
  </si>
  <si>
    <t>WA.2378.EAA.021.002.D.521115.12</t>
  </si>
  <si>
    <t>- Anggota Tim Penghapusan BMN 3 ORANG x 1 KEG</t>
  </si>
  <si>
    <t>WA.2378.EAB</t>
  </si>
  <si>
    <t>2378.EAB</t>
  </si>
  <si>
    <t>Layanan Perencanaan dan Penganggaran Internal
[Base Line]</t>
  </si>
  <si>
    <t>WA.2378.EAB.001</t>
  </si>
  <si>
    <t>2378.EAB.001</t>
  </si>
  <si>
    <t>Layanan Perencanaan dan Penganggaran Internal Riset dan Sumber Daya Manusia Kelautan dan Perikanan</t>
  </si>
  <si>
    <t>WA.2378.EAB.001.071</t>
  </si>
  <si>
    <t>Pelayanan Perencanaan dan Penganggaran Internal</t>
  </si>
  <si>
    <t>WA.2378.EAB.001.071.A</t>
  </si>
  <si>
    <t>Perencanaan Program</t>
  </si>
  <si>
    <t>WA.2378.EAB.001.071.A.521211</t>
  </si>
  <si>
    <t>&gt; Rakorcan/Ratekcan</t>
  </si>
  <si>
    <t>WA.2378.EAB.001.071.A.521211.1</t>
  </si>
  <si>
    <t>- Penggandaan materi Rakorcan/Ratekcan</t>
  </si>
  <si>
    <t>WA.2378.EAB.001.071.A.521211.2</t>
  </si>
  <si>
    <t>- Backdrop</t>
  </si>
  <si>
    <t>WA.2378.EAB.001.071.A.521211.3</t>
  </si>
  <si>
    <t>- spanduk</t>
  </si>
  <si>
    <t>WA.2378.EAB.001.071.A.521211.4</t>
  </si>
  <si>
    <t>WA.2378.EAB.001.071.A.521211.5</t>
  </si>
  <si>
    <t>- Bahan komputer</t>
  </si>
  <si>
    <t>WA.2378.EAB.001.071.A.521211.6</t>
  </si>
  <si>
    <t>- Perlengkapan peserta, panitia dan narasumber</t>
  </si>
  <si>
    <t>WA.2378.EAB.001.071.A.521211.7</t>
  </si>
  <si>
    <t>- Penggandaan materi Renja</t>
  </si>
  <si>
    <t>WA.2378.EAB.001.071.A.521211.8</t>
  </si>
  <si>
    <t>- Penggandaan laporan</t>
  </si>
  <si>
    <t>WA.2378.EAB.001.071.A.521211.9</t>
  </si>
  <si>
    <t>- Penggandaan dan pencetakan renja</t>
  </si>
  <si>
    <t>WA.2378.EAB.001.071.A.521811</t>
  </si>
  <si>
    <t>WA.2378.EAB.001.071.A.521811.1</t>
  </si>
  <si>
    <t>WA.2378.EAB.001.071.A.521811.2</t>
  </si>
  <si>
    <t>WA.2378.EAB.001.071.A.522151</t>
  </si>
  <si>
    <t>WA.2378.EAB.001.071.A.522151.1</t>
  </si>
  <si>
    <t>- Narasumber setingkat eselon I 1 ORG x 1 KALI x 2 JAM</t>
  </si>
  <si>
    <t>WA.2378.EAB.001.071.A.522151.2</t>
  </si>
  <si>
    <t>- Narasumber setingkat eselon II 2 ORG x 1 KALI x 2 JAM</t>
  </si>
  <si>
    <t>WA.2378.EAB.001.071.A.522151.3</t>
  </si>
  <si>
    <t>- Narasumber setingkat eselon III 4 ORG x 1 KALI x 2 JAM</t>
  </si>
  <si>
    <t>WA.2378.EAB.001.071.A.524111</t>
  </si>
  <si>
    <t>WA.2378.EAB.001.071.A.524111.1</t>
  </si>
  <si>
    <t>- Dalam rangka penyusunan Renja BRSDM</t>
  </si>
  <si>
    <t>WA.2378.EAB.001.071.A.524111.2</t>
  </si>
  <si>
    <t>- Dalam rangka koordinasi,konsolidasi,integrasi Perencanaan program</t>
  </si>
  <si>
    <t>WA.2378.EAB.001.071.A.524111.3</t>
  </si>
  <si>
    <t>- peserta rakorcan</t>
  </si>
  <si>
    <t>WA.2378.EAB.001.071.A.524113</t>
  </si>
  <si>
    <t>WA.2378.EAB.001.071.A.524113.1</t>
  </si>
  <si>
    <t>WA.2378.EAB.001.071.A.524114</t>
  </si>
  <si>
    <t>WA.2378.EAB.001.071.A.524114.1</t>
  </si>
  <si>
    <t>- Menghadiri undangan dari unit kerja instansi lain</t>
  </si>
  <si>
    <t>WA.2378.EAB.001.071.A.524119</t>
  </si>
  <si>
    <t>&gt; undangan</t>
  </si>
  <si>
    <t>WA.2378.EAB.001.071.A.524119.1</t>
  </si>
  <si>
    <t>- uang saku Menghadiri undangan dari unit kerja/instansi lain 2 ORG x 10 KALI</t>
  </si>
  <si>
    <t>WA.2378.EAB.001.071.A.524119.2</t>
  </si>
  <si>
    <t>- transport Menghadiri undangan dari unit kerja/instansi lain 2 ORG x 10 KALI</t>
  </si>
  <si>
    <t>WA.2378.EAB.001.071.B</t>
  </si>
  <si>
    <t>Perencanaan dan Revisi Anggaran Unit Eselon I BRSDM</t>
  </si>
  <si>
    <t>WA.2378.EAB.001.071.B.521211</t>
  </si>
  <si>
    <t>WA.2378.EAB.001.071.B.521211.1</t>
  </si>
  <si>
    <t>- Penggandaan penjilidan</t>
  </si>
  <si>
    <t>WA.2378.EAB.001.071.B.521211.2</t>
  </si>
  <si>
    <t>- Pencetakan Dokumen RKAKL</t>
  </si>
  <si>
    <t>WA.2378.EAB.001.071.B.521211.3</t>
  </si>
  <si>
    <t>- Seminar kit 155 ORG x 3 KALI</t>
  </si>
  <si>
    <t>WA.2378.EAB.001.071.B.521811</t>
  </si>
  <si>
    <t>WA.2378.EAB.001.071.B.521811.1</t>
  </si>
  <si>
    <t>WA.2378.EAB.001.071.B.521811.2</t>
  </si>
  <si>
    <t>WA.2378.EAB.001.071.B.522151</t>
  </si>
  <si>
    <t>WA.2378.EAB.001.071.B.522151.1</t>
  </si>
  <si>
    <t>- Narasumber setingkat eselon II 3 ORG x 2 KALI x 2 JAM</t>
  </si>
  <si>
    <t>WA.2378.EAB.001.071.B.522151.2</t>
  </si>
  <si>
    <t>- Narasumber setingkat eselon III 4 ORG x 3 KALI x 2 JAM</t>
  </si>
  <si>
    <t>WA.2378.EAB.001.071.B.524111</t>
  </si>
  <si>
    <t>WA.2378.EAB.001.071.B.524111.1</t>
  </si>
  <si>
    <t>- Dalam rangka koordinasi,konsolidasi,integrasi, pembinaan Perencanaan anggaran</t>
  </si>
  <si>
    <t>WA.2378.EAB.001.071.B.524111.2</t>
  </si>
  <si>
    <t>- dalam rangka Identifikasi dan Pembinaan perencanaan anggaran</t>
  </si>
  <si>
    <t>WA.2378.EAB.001.071.B.524111.3</t>
  </si>
  <si>
    <t>- UH peserta 80 ORG x 3 KALI</t>
  </si>
  <si>
    <t>WA.2378.EAB.001.071.B.524111.4</t>
  </si>
  <si>
    <t>- Dalam rangka fasilitasi revisi anggaran</t>
  </si>
  <si>
    <t>WA.2378.EAB.001.071.B.524113</t>
  </si>
  <si>
    <t>WA.2378.EAB.001.071.B.524113.1</t>
  </si>
  <si>
    <t>- Transport lokal dalam rangka rapat dan koodinasi 15 ORG x 6 KALI</t>
  </si>
  <si>
    <t>WA.2378.EAB.001.071.B.524113.2</t>
  </si>
  <si>
    <t>- uang saku dalam rangka rapat dan koodinasi 15 ORG x 6 KALI</t>
  </si>
  <si>
    <t>WA.2378.EAB.001.071.B.524114</t>
  </si>
  <si>
    <t>WA.2378.EAB.001.071.B.524114.1</t>
  </si>
  <si>
    <t>- Uang saku Menghadiri undangan dari unit kerja/instansi lain 2 ORG x 10 KALI</t>
  </si>
  <si>
    <t>WA.2378.EAB.001.071.B.524114.2</t>
  </si>
  <si>
    <t>WA.2378.EAB.001.071.B.524119</t>
  </si>
  <si>
    <t>WA.2378.EAB.001.071.B.524119.1</t>
  </si>
  <si>
    <t>- Transport Luar kota 155 ORG x 2 KALI</t>
  </si>
  <si>
    <t>WA.2378.EAB.001.071.B.524119.2</t>
  </si>
  <si>
    <t>- Uang harian Fullboard 155 ORG x 2 KALI x 4 HARI</t>
  </si>
  <si>
    <t>WA.2378.EAB.001.071.C</t>
  </si>
  <si>
    <t>Perencanaan Kinerja</t>
  </si>
  <si>
    <t>WA.2378.EAB.001.071.C.521211</t>
  </si>
  <si>
    <t>WA.2378.EAB.001.071.C.521211.1</t>
  </si>
  <si>
    <t>WA.2378.EAB.001.071.C.521211.2</t>
  </si>
  <si>
    <t>WA.2378.EAB.001.071.C.521211.3</t>
  </si>
  <si>
    <t>- Penggandaan materi dan laporan</t>
  </si>
  <si>
    <t>WA.2378.EAB.001.071.C.521211.4</t>
  </si>
  <si>
    <t>- Pengandaan penjilidan dokumen perencanaan kinerja (renstra,PK,Manual IKU)</t>
  </si>
  <si>
    <t>WA.2378.EAB.001.071.C.521211.5</t>
  </si>
  <si>
    <t>- Perlengkapan peserta 130 ORG x 1 KALI</t>
  </si>
  <si>
    <t>WA.2378.EAB.001.071.C.521241</t>
  </si>
  <si>
    <t>WA.2378.EAB.001.071.C.521241.1</t>
  </si>
  <si>
    <t>- Paket Data dan Komunikasi Pejabat Eselon 3/yang setara ke bawah (7 ORG x 12 Bulan)</t>
  </si>
  <si>
    <t>WA.2378.EAB.001.071.C.521811</t>
  </si>
  <si>
    <t>WA.2378.EAB.001.071.C.521811.1</t>
  </si>
  <si>
    <t>WA.2378.EAB.001.071.C.521811.2</t>
  </si>
  <si>
    <t>WA.2378.EAB.001.071.C.522151</t>
  </si>
  <si>
    <t>WA.2378.EAB.001.071.C.522151.1</t>
  </si>
  <si>
    <t>- Narasumber setingkat eselon II 3 ORG x 1 KALI x 2 JAM</t>
  </si>
  <si>
    <t>WA.2378.EAB.001.071.C.522151.2</t>
  </si>
  <si>
    <t>- Narasumber setingkat eselon III 2 ORG x 1 KALI x 2 JAM</t>
  </si>
  <si>
    <t>WA.2378.EAB.001.071.C.524111</t>
  </si>
  <si>
    <t>WA.2378.EAB.001.071.C.524111.1</t>
  </si>
  <si>
    <t>- Dalam rangka identifikasi penyusunan perencanaan kinerja</t>
  </si>
  <si>
    <t>WA.2378.EAB.001.071.C.524111.2</t>
  </si>
  <si>
    <t>- Dalam rangka koordinasi,konsolidasi,integrasi, pembinaan Perencanaan kinerja</t>
  </si>
  <si>
    <t>WA.2378.EAB.001.071.C.524113</t>
  </si>
  <si>
    <t>WA.2378.EAB.001.071.C.524113.1</t>
  </si>
  <si>
    <t>- Transport lokal dalam rangka rapat dan koordinasi 12 ORG x 8 KALI</t>
  </si>
  <si>
    <t>WA.2378.EAB.001.071.C.524114</t>
  </si>
  <si>
    <t>WA.2378.EAB.001.071.C.524114.1</t>
  </si>
  <si>
    <t>WA.2378.EAB.001.071.C.524119</t>
  </si>
  <si>
    <t>WA.2378.EAB.001.071.C.524119.1</t>
  </si>
  <si>
    <t>- uang saku Menghadiri undangan dari unit kerja/instansi lain 2 ORG x 15 KALI</t>
  </si>
  <si>
    <t>WA.2378.EAB.001.071.C.524119.2</t>
  </si>
  <si>
    <t>- transport Menghadiri undangan dari unit kerja/instansi lain 2 ORG x 15 KALI</t>
  </si>
  <si>
    <t>WA.2378.EAB.001.071.D</t>
  </si>
  <si>
    <t>Perencanaan Umum</t>
  </si>
  <si>
    <t>WA.2378.EAB.001.071.D.521211</t>
  </si>
  <si>
    <t>&gt; Pencetakan Rakernis</t>
  </si>
  <si>
    <t>WA.2378.EAB.001.071.D.521211.1</t>
  </si>
  <si>
    <t>WA.2378.EAB.001.071.D.521211.2</t>
  </si>
  <si>
    <t>WA.2378.EAB.001.071.D.521211.3</t>
  </si>
  <si>
    <t>- Penggandaan bahan</t>
  </si>
  <si>
    <t>WA.2378.EAB.001.071.D.521211.4</t>
  </si>
  <si>
    <t>WA.2378.EAB.001.071.D.521211.5</t>
  </si>
  <si>
    <t>WA.2378.EAB.001.071.D.521211.6</t>
  </si>
  <si>
    <t>- perlengkapan peserta, panitia dan narasumber</t>
  </si>
  <si>
    <t>WA.2378.EAB.001.071.D.521211.7</t>
  </si>
  <si>
    <t>- pencetakan prosiding</t>
  </si>
  <si>
    <t>&gt;&gt; Pencetakan Renstra</t>
  </si>
  <si>
    <t>WA.2378.EAB.001.071.D.521211.8</t>
  </si>
  <si>
    <t>WA.2378.EAB.001.071.D.521211.9</t>
  </si>
  <si>
    <t>WA.2378.EAB.001.071.D.521211.10</t>
  </si>
  <si>
    <t>WA.2378.EAB.001.071.D.521211.11</t>
  </si>
  <si>
    <t>- Spanduk</t>
  </si>
  <si>
    <t>WA.2378.EAB.001.071.D.521211.12</t>
  </si>
  <si>
    <t>WA.2378.EAB.001.071.D.521211.13</t>
  </si>
  <si>
    <t>- Pencetakan prosiding</t>
  </si>
  <si>
    <t>WA.2378.EAB.001.071.D.521211.14</t>
  </si>
  <si>
    <t>- Penggandaan dan penjilidan bahan</t>
  </si>
  <si>
    <t>&gt;&gt; Pencetakan RDP dan Rapim</t>
  </si>
  <si>
    <t>WA.2378.EAB.001.071.D.521211.15</t>
  </si>
  <si>
    <t>WA.2378.EAB.001.071.D.521211.16</t>
  </si>
  <si>
    <t>- Komputer supply</t>
  </si>
  <si>
    <t>WA.2378.EAB.001.071.D.521211.17</t>
  </si>
  <si>
    <t>WA.2378.EAB.001.071.D.521211.18</t>
  </si>
  <si>
    <t>WA.2378.EAB.001.071.D.521811</t>
  </si>
  <si>
    <t>WA.2378.EAB.001.071.D.521811.1</t>
  </si>
  <si>
    <t>WA.2378.EAB.001.071.D.521811.2</t>
  </si>
  <si>
    <t>WA.2378.EAB.001.071.D.522151</t>
  </si>
  <si>
    <t>&gt; Rakernis</t>
  </si>
  <si>
    <t>WA.2378.EAB.001.071.D.522151.1</t>
  </si>
  <si>
    <t>- Narasumber setingkat I 2 ORG x 1 KALI x 2 JAM</t>
  </si>
  <si>
    <t>WA.2378.EAB.001.071.D.522151.2</t>
  </si>
  <si>
    <t>- Narasumber setingkat eselon II 4 ORG x 1 KALI x 2 JAM</t>
  </si>
  <si>
    <t>WA.2378.EAB.001.071.D.522151.3</t>
  </si>
  <si>
    <t>- Narasumber setingkat eselon III 6 ORG x 1 KALI x 2 JAM</t>
  </si>
  <si>
    <t>WA.2378.EAB.001.071.D.524111</t>
  </si>
  <si>
    <t>WA.2378.EAB.001.071.D.524111.1</t>
  </si>
  <si>
    <t>- Dalam rangka RDP, Rapim, Program Nasional dan K/L, Renstra, Gender, lintas sektor, Bahan Pimpinan</t>
  </si>
  <si>
    <t>WA.2378.EAB.001.071.D.524114</t>
  </si>
  <si>
    <t>WA.2378.EAB.001.071.D.524114.1</t>
  </si>
  <si>
    <t>- Menghadiri undangan dari unit kerja/instansi lain 2 ORG x 15 KALI</t>
  </si>
  <si>
    <t>WA.2378.EAB.001.071.D.524119</t>
  </si>
  <si>
    <t>WA.2378.EAB.001.071.D.524119.1</t>
  </si>
  <si>
    <t>- Pelaksanaan rakernis 150 ORG x 1 KALI x 3 HARI</t>
  </si>
  <si>
    <t>WA.2378.EAB.001.071.D.524119.2</t>
  </si>
  <si>
    <t>- Uang saku Fullboard Meeting Rakernis 10 ORANG x 3 HARI</t>
  </si>
  <si>
    <t>WA.2378.EAB.001.071.D.524119.3</t>
  </si>
  <si>
    <t>- Perjalanan sebelum dan pelaksanaan kegiatan 10 ORG x 1 KALI x 1 HARI</t>
  </si>
  <si>
    <t>WA.2378.EAB.001.071.D.524119.4</t>
  </si>
  <si>
    <t>- Perjalanan narasumber 24 ORG x 1 KALI x 1 HARI</t>
  </si>
  <si>
    <t>&gt;&gt; memenuhi undangan</t>
  </si>
  <si>
    <t>WA.2378.EAB.001.071.D.524119.5</t>
  </si>
  <si>
    <t>- Uang saku fulboard panitia 10 ORG x 1 KALI x 2 HARI</t>
  </si>
  <si>
    <t>WA.2378.EAB.001.071.D.524119.6</t>
  </si>
  <si>
    <t>- transport</t>
  </si>
  <si>
    <t>WA.2378.EAB.011</t>
  </si>
  <si>
    <t>2378.EAB.011</t>
  </si>
  <si>
    <t>Layanan Perencanaan dan Penganggaran Internal Pelatihan dan Penyuluhan Kelautan dan Perikanan</t>
  </si>
  <si>
    <t>WA.2378.EAB.011.071</t>
  </si>
  <si>
    <t>WA.2378.EAB.011.071.A</t>
  </si>
  <si>
    <t>Penyusunan Perencanaan Kinerja Pelatihan dan Penyuluhan KP</t>
  </si>
  <si>
    <t>WA.2378.EAB.011.071.A.521211</t>
  </si>
  <si>
    <t>WA.2378.EAB.011.071.A.521211.1</t>
  </si>
  <si>
    <t>WA.2378.EAB.011.071.A.521211.2</t>
  </si>
  <si>
    <t>WA.2378.EAB.011.071.A.521211.3</t>
  </si>
  <si>
    <t>WA.2378.EAB.011.071.A.521211.4</t>
  </si>
  <si>
    <t>- Snack Rapat</t>
  </si>
  <si>
    <t>WA.2378.EAB.011.071.A.521211.5</t>
  </si>
  <si>
    <t>- Pencetakan Dokumen</t>
  </si>
  <si>
    <t>WA.2378.EAB.011.071.A.524111</t>
  </si>
  <si>
    <t>WA.2378.EAB.011.071.A.524111.1</t>
  </si>
  <si>
    <t>- Perjalanan Menghadiri Undangan, Sosialisasi dan Koordinasi</t>
  </si>
  <si>
    <t>WA.2378.EAB.011.071.B</t>
  </si>
  <si>
    <t>Penyusunan Renja Kegiatan Pelatihan dan Penyuluhan KP TA 2019</t>
  </si>
  <si>
    <t>WA.2378.EAB.011.071.B.521211</t>
  </si>
  <si>
    <t>WA.2378.EAB.011.071.B.521211.1</t>
  </si>
  <si>
    <t>WA.2378.EAB.011.071.B.521211.2</t>
  </si>
  <si>
    <t>WA.2378.EAB.011.071.B.521211.3</t>
  </si>
  <si>
    <t>WA.2378.EAB.011.071.B.521211.4</t>
  </si>
  <si>
    <t>WA.2378.EAB.011.071.B.521211.5</t>
  </si>
  <si>
    <t>WA.2378.EAB.011.071.B.524111</t>
  </si>
  <si>
    <t>WA.2378.EAB.011.071.B.524111.1</t>
  </si>
  <si>
    <t>WA.2378.EAB.011.071.B.524113</t>
  </si>
  <si>
    <t>WA.2378.EAB.011.071.B.524113.1</t>
  </si>
  <si>
    <t>- Transport dalam kota (10 Orang x 2 Kali)</t>
  </si>
  <si>
    <t>WA.2378.EAB.011.071.C</t>
  </si>
  <si>
    <t>Konsolidasi Teknis Kegiatan Pelatihan dan Penyuluhan KP</t>
  </si>
  <si>
    <t>WA.2378.EAB.011.071.C.521211</t>
  </si>
  <si>
    <t>WA.2378.EAB.011.071.C.521211.1</t>
  </si>
  <si>
    <t>WA.2378.EAB.011.071.C.521211.2</t>
  </si>
  <si>
    <t>WA.2378.EAB.011.071.C.521211.3</t>
  </si>
  <si>
    <t>WA.2378.EAB.011.071.C.521211.4</t>
  </si>
  <si>
    <t>buah</t>
  </si>
  <si>
    <t>WA.2378.EAB.011.071.C.521211.5</t>
  </si>
  <si>
    <t>- Seminar Kit</t>
  </si>
  <si>
    <t>WA.2378.EAB.011.071.C.521211.6</t>
  </si>
  <si>
    <t>- Pencetakan Laporan</t>
  </si>
  <si>
    <t>WA.2378.EAB.011.071.C.521211.7</t>
  </si>
  <si>
    <t>WA.2378.EAB.011.071.C.521213</t>
  </si>
  <si>
    <t>WA.2378.EAB.011.071.C.521213.1</t>
  </si>
  <si>
    <t>- Penanggung Jawab (1 Orang )</t>
  </si>
  <si>
    <t>WA.2378.EAB.011.071.C.521213.2</t>
  </si>
  <si>
    <t>- Ketua (1 Orang)</t>
  </si>
  <si>
    <t>WA.2378.EAB.011.071.C.521213.3</t>
  </si>
  <si>
    <t>- Sekretaris (1 orang )</t>
  </si>
  <si>
    <t>WA.2378.EAB.011.071.C.521213.4</t>
  </si>
  <si>
    <t>- Anggota ( 2 Orang)</t>
  </si>
  <si>
    <t>WA.2378.EAB.011.071.C.522151</t>
  </si>
  <si>
    <t>WA.2378.EAB.011.071.C.522151.1</t>
  </si>
  <si>
    <t>- Narasumber Eselon I (2 Orang x 2 jam x 1 Kali)</t>
  </si>
  <si>
    <t>WA.2378.EAB.011.071.C.522151.2</t>
  </si>
  <si>
    <t>- Narasumber Eselon II (4 Orang x 2 jam x 1 Kali)</t>
  </si>
  <si>
    <t>WA.2378.EAB.011.071.C.522151.3</t>
  </si>
  <si>
    <t>- Narasumber Es III (4 Orang x 2 jam x 1 Kali)</t>
  </si>
  <si>
    <t>WA.2378.EAB.011.071.C.524111</t>
  </si>
  <si>
    <t>WA.2378.EAB.011.071.C.524111.1</t>
  </si>
  <si>
    <t>- Perjalanan Menghadiri Undangan, Identifikasi, Koordinasi dan Sosialisasi</t>
  </si>
  <si>
    <t>WA.2378.EAB.011.071.C.524119</t>
  </si>
  <si>
    <t>WA.2378.EAB.011.071.C.524119.1</t>
  </si>
  <si>
    <t>- Fullboard meeting Peserta dan Panitia (50 Orang x 2 Hari x 1 Kali)</t>
  </si>
  <si>
    <t>WA.2378.EAB.011.071.C.524119.2</t>
  </si>
  <si>
    <t>- Uang saku Peserta dan Panitia</t>
  </si>
  <si>
    <t>WA.2378.EAB.011.071.C.524119.3</t>
  </si>
  <si>
    <t>- Transport Peserta Pusat, Narasumber</t>
  </si>
  <si>
    <t>WA.2378.EAB.011.071.D</t>
  </si>
  <si>
    <t>Penyusunan Dokumen Rumusan Kebijakan Teknis Penyelenggaraan Pelatihan dan Penyuluhan serta Sertifikasi KP</t>
  </si>
  <si>
    <t>WA.2378.EAB.011.071.D.521211</t>
  </si>
  <si>
    <t>WA.2378.EAB.011.071.D.521211.1</t>
  </si>
  <si>
    <t>WA.2378.EAB.011.071.D.521211.2</t>
  </si>
  <si>
    <t>WA.2378.EAB.011.071.D.521211.3</t>
  </si>
  <si>
    <t>WA.2378.EAB.011.071.D.521211.4</t>
  </si>
  <si>
    <t>WA.2378.EAB.011.071.D.521211.5</t>
  </si>
  <si>
    <t>WA.2378.EAB.011.071.D.521241</t>
  </si>
  <si>
    <t>WA.2378.EAB.011.071.D.521241.1</t>
  </si>
  <si>
    <t>- Biaya Paket data dan Komunikasi (5 org x 12 bulan)</t>
  </si>
  <si>
    <t>WA.2378.EAB.011.071.D.522151</t>
  </si>
  <si>
    <t>WA.2378.EAB.011.071.D.522151.1</t>
  </si>
  <si>
    <t>- Narasumber pakar (1 Orang x 1 Kali x 3 Jam)</t>
  </si>
  <si>
    <t>WA.2378.EAB.011.071.D.522151.2</t>
  </si>
  <si>
    <t>- Narasumber eselon I (2 Orang x 2 Kali x 2 Jam)</t>
  </si>
  <si>
    <t>WA.2378.EAB.011.071.D.522151.3</t>
  </si>
  <si>
    <t>- Narasumber eselon II (2 Orang x 2 Kali x 2 Jam)</t>
  </si>
  <si>
    <t>WA.2378.EAB.011.071.D.522151.4</t>
  </si>
  <si>
    <t>- Narasumber Eselon III (2 Orang x 2 Kali x 2 Jam)</t>
  </si>
  <si>
    <t>WA.2378.EAB.011.071.D.524111</t>
  </si>
  <si>
    <t>WA.2378.EAB.011.071.D.524111.1</t>
  </si>
  <si>
    <t>- Perjalanan Menghadiri Undangan, Identifikasi, Koordinasi dan Sosialisasi Perencanaan dan Evaluasi</t>
  </si>
  <si>
    <t>WA.2378.EAB.011.071.D.524111.2</t>
  </si>
  <si>
    <t>- Perjalanan Menghadiri Undangan, Identifikasi, Koordinasi dan Sosialisasi Pelatihan</t>
  </si>
  <si>
    <t>WA.2378.EAB.011.071.D.524111.3</t>
  </si>
  <si>
    <t>- Perjalanan Menghadiri Undangan, Identifikasi, Koordinasi dan Sosialisasi Penyuluhan</t>
  </si>
  <si>
    <t>WA.2378.EAB.011.071.D.524111.4</t>
  </si>
  <si>
    <t>- Perjalanan Menghadiri Undangan, Identifikasi, Koordinasi dan Sosialisasi ketatausahaan</t>
  </si>
  <si>
    <t>WA.2378.EAB.011.071.D.524113</t>
  </si>
  <si>
    <t>WA.2378.EAB.011.071.D.524113.1</t>
  </si>
  <si>
    <t>- Perjalanan dalam kota (4 Orang x 5 Kali)</t>
  </si>
  <si>
    <t>WA.2378.EAB.021</t>
  </si>
  <si>
    <t>2378.EAB.021</t>
  </si>
  <si>
    <t>Layanan Perencanaan dan Penganggaran Internal Pendidikan Kelautan dan Perikanan</t>
  </si>
  <si>
    <t>WA.2378.EAB.021.071</t>
  </si>
  <si>
    <t>WA.2378.EAB.021.071.A</t>
  </si>
  <si>
    <t>Penyusunan Perencanaan Pendidikan KP</t>
  </si>
  <si>
    <t>WA.2378.EAB.021.071.A.521211</t>
  </si>
  <si>
    <t>WA.2378.EAB.021.071.A.521211.1</t>
  </si>
  <si>
    <t>WA.2378.EAB.021.071.A.521211.2</t>
  </si>
  <si>
    <t>WA.2378.EAB.021.071.A.521211.3</t>
  </si>
  <si>
    <t>WA.2378.EAB.021.071.A.521811</t>
  </si>
  <si>
    <t>WA.2378.EAB.021.071.A.521811.1</t>
  </si>
  <si>
    <t>WA.2378.EAB.021.071.A.521811.2</t>
  </si>
  <si>
    <t>WA.2378.EAB.021.071.A.522151</t>
  </si>
  <si>
    <t>WA.2378.EAB.021.071.A.522151.1</t>
  </si>
  <si>
    <t>- Narasumber/Pembahas</t>
  </si>
  <si>
    <t>WA.2378.EAB.021.071.A.524111</t>
  </si>
  <si>
    <t>WA.2378.EAB.021.071.A.524111.1</t>
  </si>
  <si>
    <t>- Rekon Data/Penyusunan Bahan/Perencanaan Teknis/Konsultasi</t>
  </si>
  <si>
    <t>WA.2378.EAB.021.071.B</t>
  </si>
  <si>
    <t>Sinkronisasi Kegiatan Pendidikan KP</t>
  </si>
  <si>
    <t>WA.2378.EAB.021.071.B.521211</t>
  </si>
  <si>
    <t>WA.2378.EAB.021.071.B.521211.1</t>
  </si>
  <si>
    <t>WA.2378.EAB.021.071.B.521211.2</t>
  </si>
  <si>
    <t>WA.2378.EAB.021.071.B.521211.3</t>
  </si>
  <si>
    <t>WA.2378.EAB.021.071.B.521219</t>
  </si>
  <si>
    <t>WA.2378.EAB.021.071.B.521219.1</t>
  </si>
  <si>
    <t>WA.2378.EAB.021.071.B.521811</t>
  </si>
  <si>
    <t>WA.2378.EAB.021.071.B.521811.1</t>
  </si>
  <si>
    <t>WA.2378.EAB.021.071.B.521811.2</t>
  </si>
  <si>
    <t>WA.2378.EAB.021.071.B.522151</t>
  </si>
  <si>
    <t>WA.2378.EAB.021.071.B.522151.1</t>
  </si>
  <si>
    <t>WA.2378.EAB.021.071.B.524111</t>
  </si>
  <si>
    <t>WA.2378.EAB.021.071.B.524111.1</t>
  </si>
  <si>
    <t>- Sinkronisasi Pendidikan KP</t>
  </si>
  <si>
    <t>WA.2378.EAB.021.071.C</t>
  </si>
  <si>
    <t>Identifikasi dan kajian program pendidikan KP</t>
  </si>
  <si>
    <t>WA.2378.EAB.021.071.C.521211</t>
  </si>
  <si>
    <t>WA.2378.EAB.021.071.C.521211.1</t>
  </si>
  <si>
    <t>WA.2378.EAB.021.071.C.521211.2</t>
  </si>
  <si>
    <t>WA.2378.EAB.021.071.C.521219</t>
  </si>
  <si>
    <t>WA.2378.EAB.021.071.C.521219.1</t>
  </si>
  <si>
    <t>WA.2378.EAB.021.071.C.521811</t>
  </si>
  <si>
    <t>WA.2378.EAB.021.071.C.521811.1</t>
  </si>
  <si>
    <t>WA.2378.EAB.021.071.C.521811.2</t>
  </si>
  <si>
    <t>WA.2378.EAB.021.071.C.524111</t>
  </si>
  <si>
    <t>WA.2378.EAB.021.071.C.524111.1</t>
  </si>
  <si>
    <t>WA.2378.EAC</t>
  </si>
  <si>
    <t>2378.EAC</t>
  </si>
  <si>
    <t>Layanan Umum
[Base Line]</t>
  </si>
  <si>
    <t>WA.2378.EAC.001</t>
  </si>
  <si>
    <t>2378.EAC.001</t>
  </si>
  <si>
    <t>Layanan Umum Riset dan Sumber Daya Manusia Kelautan dan Perikanan</t>
  </si>
  <si>
    <t>WA.2378.EAC.001.073</t>
  </si>
  <si>
    <t xml:space="preserve">   073</t>
  </si>
  <si>
    <t>Pelayanan Tata Usaha dan Kerumahtanggaan</t>
  </si>
  <si>
    <t>WA.2378.EAC.001.073.A</t>
  </si>
  <si>
    <t>Pembinaan, Pengelolaan Ketatausahaan dan Persuratan</t>
  </si>
  <si>
    <t>WA.2378.EAC.001.073.A.521211</t>
  </si>
  <si>
    <t>WA.2378.EAC.001.073.A.521211.1</t>
  </si>
  <si>
    <t>WA.2378.EAC.001.073.A.521211.2</t>
  </si>
  <si>
    <t>WA.2378.EAC.001.073.A.521211.3</t>
  </si>
  <si>
    <t>- Pencetakan juklak,juknis</t>
  </si>
  <si>
    <t>Eksem</t>
  </si>
  <si>
    <t>WA.2378.EAC.001.073.A.521811</t>
  </si>
  <si>
    <t>WA.2378.EAC.001.073.A.521811.1</t>
  </si>
  <si>
    <t>WA.2378.EAC.001.073.A.521811.2</t>
  </si>
  <si>
    <t>WA.2378.EAC.001.073.A.524111</t>
  </si>
  <si>
    <t>WA.2378.EAC.001.073.A.524111.1</t>
  </si>
  <si>
    <t>- Identifikasi permasalahan dalam pengelolaan ketatausahaan dan persuratan satker</t>
  </si>
  <si>
    <t>WA.2378.EAC.001.073.A.524111.2</t>
  </si>
  <si>
    <t>- Pembinaan pengelolaan ketatausahaan dan persuratan</t>
  </si>
  <si>
    <t>WA.2378.EAC.001.073.A.524111.3</t>
  </si>
  <si>
    <t>- Sosialisasi peraturan dan kebijakan terkait ketatausahaan dan persuratan</t>
  </si>
  <si>
    <t>WA.2378.EAC.001.073.A.524114</t>
  </si>
  <si>
    <t>WA.2378.EAC.001.073.A.524114.1</t>
  </si>
  <si>
    <t>WA.2378.EAC.001.073.B</t>
  </si>
  <si>
    <t>Pelaksanaan Pengawasan Internal Kearsipan Lingkup BRSDM</t>
  </si>
  <si>
    <t>WA.2378.EAC.001.073.B.521211</t>
  </si>
  <si>
    <t>WA.2378.EAC.001.073.B.521211.1</t>
  </si>
  <si>
    <t>WA.2378.EAC.001.073.B.521211.2</t>
  </si>
  <si>
    <t>- Pencetakan laporan</t>
  </si>
  <si>
    <t>WA.2378.EAC.001.073.B.521811</t>
  </si>
  <si>
    <t>WA.2378.EAC.001.073.B.521811.1</t>
  </si>
  <si>
    <t>WA.2378.EAC.001.073.B.521811.2</t>
  </si>
  <si>
    <t>WA.2378.EAC.001.073.B.524111</t>
  </si>
  <si>
    <t>WA.2378.EAC.001.073.B.524111.1</t>
  </si>
  <si>
    <t>- pelasanaan audit internal kearsipan 2 ORG x 15 KALI</t>
  </si>
  <si>
    <t>WA.2378.EAC.001.073.C</t>
  </si>
  <si>
    <t>Pembinaan dan Pengelolaan Kearsipan BRSDMPembinaan dan Pengelolaan Kearsipan BRSDM</t>
  </si>
  <si>
    <t>WA.2378.EAC.001.073.C.521211</t>
  </si>
  <si>
    <t>WA.2378.EAC.001.073.C.521211.1</t>
  </si>
  <si>
    <t>- Penggandaan Bahan</t>
  </si>
  <si>
    <t>WA.2378.EAC.001.073.C.521811</t>
  </si>
  <si>
    <t>WA.2378.EAC.001.073.C.521811.1</t>
  </si>
  <si>
    <t>WA.2378.EAC.001.073.C.521811.2</t>
  </si>
  <si>
    <t>WA.2378.EAC.001.073.C.522151</t>
  </si>
  <si>
    <t>WA.2378.EAC.001.073.C.522151.1</t>
  </si>
  <si>
    <t>- Narasumber Eselon II 1 ORG x 3 JAM x 2 KALI</t>
  </si>
  <si>
    <t>WA.2378.EAC.001.073.C.522151.2</t>
  </si>
  <si>
    <t>- Narasumber Eselon III atau setara dibawahnya 4 ORG x 3 JAM x 2 KALI</t>
  </si>
  <si>
    <t>WA.2378.EAC.001.073.C.524111</t>
  </si>
  <si>
    <t>WA.2378.EAC.001.073.C.524111.1</t>
  </si>
  <si>
    <t>- Identifikasi permasalahan dalam pengelolaan kearsipan satker</t>
  </si>
  <si>
    <t>WA.2378.EAC.001.073.C.524111.2</t>
  </si>
  <si>
    <t>- Pembinaan pengelolaan kearsipan</t>
  </si>
  <si>
    <t>WA.2378.EAC.001.073.C.524111.3</t>
  </si>
  <si>
    <t>- Sosialisasi peraturan dan kebijakan terkait pengelolaan kearsipan</t>
  </si>
  <si>
    <t>WA.2378.EAC.001.073.C.524114</t>
  </si>
  <si>
    <t>WA.2378.EAC.001.073.C.524114.1</t>
  </si>
  <si>
    <t>- Perjalanan dalam kota lebih dari 8 jam</t>
  </si>
  <si>
    <t>WA.2378.EAC.001.073.C.524114.2</t>
  </si>
  <si>
    <t>- Trasport lokal</t>
  </si>
  <si>
    <t>WA.2378.EAC.001.073.D</t>
  </si>
  <si>
    <t>Penyusunan Laporan BMN Lingkup Sekretariat BRSDM</t>
  </si>
  <si>
    <t>WA.2378.EAC.001.073.D.521211</t>
  </si>
  <si>
    <t>WA.2378.EAC.001.073.D.521211.1</t>
  </si>
  <si>
    <t>WA.2378.EAC.001.073.D.521211.2</t>
  </si>
  <si>
    <t>WA.2378.EAC.001.073.D.521811</t>
  </si>
  <si>
    <t>WA.2378.EAC.001.073.D.521811.1</t>
  </si>
  <si>
    <t>WA.2378.EAC.001.073.D.521811.2</t>
  </si>
  <si>
    <t>WA.2378.EAC.001.073.D.522151</t>
  </si>
  <si>
    <t>WA.2378.EAC.001.073.D.522151.1</t>
  </si>
  <si>
    <t>- Naraumber Eselon III atau setara /dibawahnya</t>
  </si>
  <si>
    <t>WA.2378.EAC.001.073.D.524111</t>
  </si>
  <si>
    <t>WA.2378.EAC.001.073.D.524111.1</t>
  </si>
  <si>
    <t>- Koordinasi proses pemindahtanganan BMN</t>
  </si>
  <si>
    <t>WA.2378.EAC.001.073.E</t>
  </si>
  <si>
    <t>Dukungan Layanan Kegiatan Kesekretariatan dan Tata Kelola Rumahtangga dan Tata Usaha Pimpinan serta Keprotokolan lingkup BRSDM</t>
  </si>
  <si>
    <t>WA.2378.EAC.001.073.E.521211</t>
  </si>
  <si>
    <t>WA.2378.EAC.001.073.E.521211.1</t>
  </si>
  <si>
    <t>- penggandaan</t>
  </si>
  <si>
    <t>WA.2378.EAC.001.073.E.521241</t>
  </si>
  <si>
    <t>WA.2378.EAC.001.073.E.521241.1</t>
  </si>
  <si>
    <t>- Biaya Pulsa/Paket Data Eselon 1 dan 2 (2 ORANG x 12 Bulan)</t>
  </si>
  <si>
    <t>WA.2378.EAC.001.073.E.521241.2</t>
  </si>
  <si>
    <t>- Biaya Pulsa/Paket Data (31 ORANG x 12 Bulan)</t>
  </si>
  <si>
    <t>WA.2378.EAC.001.073.E.521811</t>
  </si>
  <si>
    <t>WA.2378.EAC.001.073.E.521811.1</t>
  </si>
  <si>
    <t>WA.2378.EAC.001.073.E.521811.2</t>
  </si>
  <si>
    <t>WA.2378.EAC.001.073.E.522192</t>
  </si>
  <si>
    <t xml:space="preserve">     522192</t>
  </si>
  <si>
    <t>Belanja Jasa - Penanganan Pandemi COVID-19</t>
  </si>
  <si>
    <t>WA.2378.EAC.001.073.E.522192.1</t>
  </si>
  <si>
    <t>- Rapid Test</t>
  </si>
  <si>
    <t>WA.2378.EAC.001.073.E.524111</t>
  </si>
  <si>
    <t>WA.2378.EAC.001.073.E.524111.1</t>
  </si>
  <si>
    <t>- Dukungan Layanan Kegiatan Kesekretariatan dan Tata Kelola Rumahtangga dan Tata Usaha Pimpinan serta Keprotokolan lingk</t>
  </si>
  <si>
    <t>WA.2378.EAC.001.073.E.524111.2</t>
  </si>
  <si>
    <t>- Pejabat Eselon I dan Pendamping</t>
  </si>
  <si>
    <t>WA.2378.EAC.001.073.E.524111.3</t>
  </si>
  <si>
    <t>- Perjaanan Eselon II dan pimpinan lainnya</t>
  </si>
  <si>
    <t>WA.2378.EAC.001.073.E.524114</t>
  </si>
  <si>
    <t>WA.2378.EAC.001.073.E.524114.1</t>
  </si>
  <si>
    <t>- Perjalanan dalam kota lebih dari 8 Jam 8 ORANG x 8 KALI</t>
  </si>
  <si>
    <t>WA.2378.EAC.001.073.E.524114.2</t>
  </si>
  <si>
    <t>WA.2378.EAC.001.073.F</t>
  </si>
  <si>
    <t>Penataan Arsip BRSDM pada Gedung Arsip BRSDM</t>
  </si>
  <si>
    <t>WA.2378.EAC.001.073.F.521211</t>
  </si>
  <si>
    <t>WA.2378.EAC.001.073.F.521211.1</t>
  </si>
  <si>
    <t>WA.2378.EAC.001.073.F.521211.2</t>
  </si>
  <si>
    <t>WA.2378.EAC.001.073.F.521211.3</t>
  </si>
  <si>
    <t>WA.2378.EAC.001.073.F.521211.4</t>
  </si>
  <si>
    <t>WA.2378.EAC.001.073.F.522191</t>
  </si>
  <si>
    <t>WA.2378.EAC.001.073.F.522191.1</t>
  </si>
  <si>
    <t>- Jasa Penataan Arsip</t>
  </si>
  <si>
    <t>ML</t>
  </si>
  <si>
    <t>WA.2378.EAC.001.073.F.524119</t>
  </si>
  <si>
    <t>WA.2378.EAC.001.073.F.524119.1</t>
  </si>
  <si>
    <t>- Transport lokal (18 org, 88 hari)</t>
  </si>
  <si>
    <t>WA.2378.EAC.001.073.F.524119.2</t>
  </si>
  <si>
    <t>- Transport lokal pendampingan</t>
  </si>
  <si>
    <t>WA.2378.EAC.011</t>
  </si>
  <si>
    <t>2378.EAC.011</t>
  </si>
  <si>
    <t>Layanan Umum Pelatihan dan Penyuluhan Kelautan dan Perikanan</t>
  </si>
  <si>
    <t>WA.2378.EAC.011.071</t>
  </si>
  <si>
    <t>Pelayanan Keuangan</t>
  </si>
  <si>
    <t>WA.2378.EAC.011.071.A</t>
  </si>
  <si>
    <t>Validasi dan pertanggungjawaban keuangan</t>
  </si>
  <si>
    <t>WA.2378.EAC.011.071.A.521211</t>
  </si>
  <si>
    <t>WA.2378.EAC.011.071.A.521211.1</t>
  </si>
  <si>
    <t>WA.2378.EAC.011.071.A.521211.2</t>
  </si>
  <si>
    <t>WA.2378.EAC.011.071.A.521211.3</t>
  </si>
  <si>
    <t>- Snack Rapat biasa (20 org x 10 kali)</t>
  </si>
  <si>
    <t>WA.2378.EAC.011.071.A.522151</t>
  </si>
  <si>
    <t>WA.2378.EAC.011.071.A.522151.1</t>
  </si>
  <si>
    <t>- Pejabat Eselon III eksternal ( 3 Org x 2 jam )</t>
  </si>
  <si>
    <t>WA.2378.EAC.011.071.A.524111</t>
  </si>
  <si>
    <t>WA.2378.EAC.011.071.A.524111.1</t>
  </si>
  <si>
    <t>- Perjalanan dinas dalam rangka koordinasi</t>
  </si>
  <si>
    <t>WA.2378.EAC.011.071.A.524113</t>
  </si>
  <si>
    <t>WA.2378.EAC.011.071.A.524113.1</t>
  </si>
  <si>
    <t>WA.2378.EAC.011.071.B</t>
  </si>
  <si>
    <t>Penyusunan SPIP</t>
  </si>
  <si>
    <t>WA.2378.EAC.011.071.B.521211</t>
  </si>
  <si>
    <t>WA.2378.EAC.011.071.B.521211.1</t>
  </si>
  <si>
    <t>WA.2378.EAC.011.071.B.521211.2</t>
  </si>
  <si>
    <t>WA.2378.EAC.011.071.B.521211.3</t>
  </si>
  <si>
    <t>- Penggandaan dan Penjilidan Laporan</t>
  </si>
  <si>
    <t>WA.2378.EAC.011.071.B.521211.4</t>
  </si>
  <si>
    <t>- Snack Rapat biasa (20 org x 5 kali)</t>
  </si>
  <si>
    <t>WA.2378.EAC.011.071.B.524111</t>
  </si>
  <si>
    <t>WA.2378.EAC.011.071.B.524111.1</t>
  </si>
  <si>
    <t>- Perjalanan Dinas Undangan FGD,Sosialisasi, Koordinasi Puslatluh KP (3 ORG x 2 kali)</t>
  </si>
  <si>
    <t>WA.2378.EAC.011.071.B.524111.2</t>
  </si>
  <si>
    <t>- Perjalanan Koordinasi SPIP ke Satminkal (2 org x 10 lokasi)</t>
  </si>
  <si>
    <t>WA.2378.EAC.011.071.C</t>
  </si>
  <si>
    <t>Pembinaan ke satkeran lingkup Puslatluh KP</t>
  </si>
  <si>
    <t>WA.2378.EAC.011.071.C.521211</t>
  </si>
  <si>
    <t>WA.2378.EAC.011.071.C.521211.1</t>
  </si>
  <si>
    <t>WA.2378.EAC.011.071.C.521211.2</t>
  </si>
  <si>
    <t>WA.2378.EAC.011.071.C.521211.3</t>
  </si>
  <si>
    <t>- Snack Rapat biasa (10 org x 4 kali)</t>
  </si>
  <si>
    <t>WA.2378.EAC.011.071.C.524111</t>
  </si>
  <si>
    <t>WA.2378.EAC.011.071.C.524111.1</t>
  </si>
  <si>
    <t>- Perjalanan dinas dalam rangka koordinasi (3 org x 10 lokasi)</t>
  </si>
  <si>
    <t>WA.2378.EAC.011.071.D</t>
  </si>
  <si>
    <t>Penyusunan Anggaran</t>
  </si>
  <si>
    <t>WA.2378.EAC.011.071.D.521211</t>
  </si>
  <si>
    <t>WA.2378.EAC.011.071.D.521211.1</t>
  </si>
  <si>
    <t>WA.2378.EAC.011.071.D.521211.2</t>
  </si>
  <si>
    <t>WA.2378.EAC.011.071.D.521211.3</t>
  </si>
  <si>
    <t>- Penggandaan, penjilidan Dokumen Anggaran dan Laporan</t>
  </si>
  <si>
    <t>WA.2378.EAC.011.071.D.521211.4</t>
  </si>
  <si>
    <t>- Snack Rapat biasa (20 org x 8 kali)</t>
  </si>
  <si>
    <t>WA.2378.EAC.011.071.D.524111</t>
  </si>
  <si>
    <t>WA.2378.EAC.011.071.D.524111.1</t>
  </si>
  <si>
    <t>- Perjalanan Dinas Dalam rangka Koordinasi</t>
  </si>
  <si>
    <t>WA.2378.EAC.011.071.D.524113</t>
  </si>
  <si>
    <t>WA.2378.EAC.011.071.D.524113.1</t>
  </si>
  <si>
    <t>- Perjalanan dinas dalam kota lebih dari 8 jam</t>
  </si>
  <si>
    <t>WA.2378.EAC.011.072</t>
  </si>
  <si>
    <t xml:space="preserve">   072</t>
  </si>
  <si>
    <t>Pelayanan Pengelolaan Barang Milik Negara (BMN)</t>
  </si>
  <si>
    <t>WA.2378.EAC.011.072.A</t>
  </si>
  <si>
    <t>Validasi Data BMN Pelatihan dan Penyuluhan</t>
  </si>
  <si>
    <t>WA.2378.EAC.011.072.A.521211</t>
  </si>
  <si>
    <t>WA.2378.EAC.011.072.A.521211.1</t>
  </si>
  <si>
    <t>WA.2378.EAC.011.072.A.521211.2</t>
  </si>
  <si>
    <t>WA.2378.EAC.011.072.A.521211.3</t>
  </si>
  <si>
    <t>WA.2378.EAC.011.072.A.521211.4</t>
  </si>
  <si>
    <t>- Snack Rapat biasa (16 org x 4 kali)</t>
  </si>
  <si>
    <t>WA.2378.EAC.011.072.A.524111</t>
  </si>
  <si>
    <t>WA.2378.EAC.011.072.A.524111.1</t>
  </si>
  <si>
    <t>- Penyelesaian Permasalahan Aset BMN (2 org x 7 lokasi)</t>
  </si>
  <si>
    <t>WA.2378.EAC.011.072.B</t>
  </si>
  <si>
    <t>Penyelesaian Penataan Sarpras Penyuluhan</t>
  </si>
  <si>
    <t>WA.2378.EAC.011.072.B.521211</t>
  </si>
  <si>
    <t>WA.2378.EAC.011.072.B.521211.1</t>
  </si>
  <si>
    <t>- Fotocopy dan penggandaan</t>
  </si>
  <si>
    <t>WA.2378.EAC.011.072.B.521211.2</t>
  </si>
  <si>
    <t>WA.2378.EAC.011.072.B.521211.3</t>
  </si>
  <si>
    <t>- Komputer Suplies</t>
  </si>
  <si>
    <t>WA.2378.EAC.011.072.B.521211.4</t>
  </si>
  <si>
    <t>- Snack Rapat biasa (20 org x 4 kali)</t>
  </si>
  <si>
    <t>WA.2378.EAC.011.072.B.522151</t>
  </si>
  <si>
    <t>WA.2378.EAC.011.072.B.522151.1</t>
  </si>
  <si>
    <t>- Narasumber pejabat eselon III eksternal (4 ORG x 2 JAM x 9 Lokasi)</t>
  </si>
  <si>
    <t>WA.2378.EAC.011.072.B.524111</t>
  </si>
  <si>
    <t>WA.2378.EAC.011.072.B.524111.1</t>
  </si>
  <si>
    <t>- Perjalanan dalam rangka Penyelesaian penataan sarpras penyuluhan (4 org x 9 lokasi)</t>
  </si>
  <si>
    <t>WA.2378.EAC.011.073</t>
  </si>
  <si>
    <t>WA.2378.EAC.011.073.A</t>
  </si>
  <si>
    <t>Pengelolaan Persuratan dan Kearsipan Pelatihan dan Penyuluhan</t>
  </si>
  <si>
    <t>WA.2378.EAC.011.073.A.521211</t>
  </si>
  <si>
    <t>WA.2378.EAC.011.073.A.521211.1</t>
  </si>
  <si>
    <t>WA.2378.EAC.011.073.A.521811</t>
  </si>
  <si>
    <t>WA.2378.EAC.011.073.A.521811.1</t>
  </si>
  <si>
    <t>WA.2378.EAC.011.073.A.521811.2</t>
  </si>
  <si>
    <t>WA.2378.EAC.011.073.A.524111</t>
  </si>
  <si>
    <t>WA.2378.EAC.011.073.A.524111.1</t>
  </si>
  <si>
    <t>- Koordinasi, Pemberkasan dan Pemusnahan Arsip</t>
  </si>
  <si>
    <t>WA.2378.EAC.011.073.B</t>
  </si>
  <si>
    <t>Administrasi Perkantoran Pelatihan dan Penyuluhan KP</t>
  </si>
  <si>
    <t>WA.2378.EAC.011.073.B.521241</t>
  </si>
  <si>
    <t>WA.2378.EAC.011.073.B.521241.1</t>
  </si>
  <si>
    <t>- Biaya Paket data dan komunikasi (15 ORG x 12 BLN)</t>
  </si>
  <si>
    <t>WA.2378.EAC.011.073.B.524111</t>
  </si>
  <si>
    <t>WA.2378.EAC.011.073.B.524111.1</t>
  </si>
  <si>
    <t>WA.2378.EAC.011.073.B.524113</t>
  </si>
  <si>
    <t>WA.2378.EAC.011.073.B.524113.1</t>
  </si>
  <si>
    <t>- Tansport lokal terkait kesatkeran</t>
  </si>
  <si>
    <t>WA.2378.EAC.011.073.C</t>
  </si>
  <si>
    <t>Rekrutmen PPB Tahun 2022</t>
  </si>
  <si>
    <t>WA.2378.EAC.011.073.C.521211</t>
  </si>
  <si>
    <t>WA.2378.EAC.011.073.C.521211.1</t>
  </si>
  <si>
    <t>WA.2378.EAC.011.073.C.521211.2</t>
  </si>
  <si>
    <t>WA.2378.EAC.011.073.C.521211.3</t>
  </si>
  <si>
    <t>WA.2378.EAC.011.073.C.521211.4</t>
  </si>
  <si>
    <t>- Snack Rapat biasa (20 org x 6 kali)</t>
  </si>
  <si>
    <t>WA.2378.EAC.011.073.D</t>
  </si>
  <si>
    <t>Penetapan Penyuluh Perikanan Teladan Nasional</t>
  </si>
  <si>
    <t>WA.2378.EAC.011.073.D.521211</t>
  </si>
  <si>
    <t>WA.2378.EAC.011.073.D.521211.1</t>
  </si>
  <si>
    <t>WA.2378.EAC.011.073.D.521211.2</t>
  </si>
  <si>
    <t>- Penggandaan dan penjilidan laporan</t>
  </si>
  <si>
    <t>WA.2378.EAC.011.073.D.521211.3</t>
  </si>
  <si>
    <t>- Seminar Kit (9 Org)</t>
  </si>
  <si>
    <t>pak</t>
  </si>
  <si>
    <t>WA.2378.EAC.011.073.D.521211.4</t>
  </si>
  <si>
    <t>- Konsumsi (20 orang x 5 kali)</t>
  </si>
  <si>
    <t>WA.2378.EAC.011.073.D.522151</t>
  </si>
  <si>
    <t>WA.2378.EAC.011.073.D.522151.1</t>
  </si>
  <si>
    <t>- Honorarium Pakar Penyuluhan (3 orang x 3 jam x 1 kali)</t>
  </si>
  <si>
    <t>WA.2378.EAC.011.073.D.524111</t>
  </si>
  <si>
    <t>WA.2378.EAC.011.073.D.524111.1</t>
  </si>
  <si>
    <t>- Perjalanan Uji Petik (2 org x 9 lokasi)</t>
  </si>
  <si>
    <t>WA.2378.EAC.011.073.D.524111.2</t>
  </si>
  <si>
    <t>- Perjalanan Peserta (9 org)</t>
  </si>
  <si>
    <t>WA.2378.EAC.011.073.E</t>
  </si>
  <si>
    <t>Pengelolaan Kepegawaian Pelatihan dan Penyuluhan KP</t>
  </si>
  <si>
    <t>WA.2378.EAC.011.073.E.521211</t>
  </si>
  <si>
    <t>WA.2378.EAC.011.073.E.521211.1</t>
  </si>
  <si>
    <t>WA.2378.EAC.011.073.E.521211.2</t>
  </si>
  <si>
    <t>WA.2378.EAC.011.073.E.521211.3</t>
  </si>
  <si>
    <t>WA.2378.EAC.011.073.E.521211.4</t>
  </si>
  <si>
    <t>- Snack Pertemuan pembinaan Karir Penyuluh</t>
  </si>
  <si>
    <t>WA.2378.EAC.011.073.E.524111</t>
  </si>
  <si>
    <t>WA.2378.EAC.011.073.E.524111.1</t>
  </si>
  <si>
    <t>- Koordinasi bidang kepegawaian</t>
  </si>
  <si>
    <t>WA.2378.EAC.011.073.E.524111.2</t>
  </si>
  <si>
    <t>- Perjalanan dalam rangka pembinaan karir penyuluh</t>
  </si>
  <si>
    <t>WA.2378.EAC.011.073.E.524111.3</t>
  </si>
  <si>
    <t>- Perjalanan Tim Pusat rangka pembinaan karir penyuluh</t>
  </si>
  <si>
    <t>WA.2378.EAC.021</t>
  </si>
  <si>
    <t>2378.EAC.021</t>
  </si>
  <si>
    <t>Layanan Umum Pendidikan Kelautan dan Perikanan</t>
  </si>
  <si>
    <t>WA.2378.EAC.021.071</t>
  </si>
  <si>
    <t>WA.2378.EAC.021.071.A</t>
  </si>
  <si>
    <t>Sistem Akuntansi Keuangan Berbasis Akrual</t>
  </si>
  <si>
    <t>WA.2378.EAC.021.071.A.521211</t>
  </si>
  <si>
    <t>WA.2378.EAC.021.071.A.521211.1</t>
  </si>
  <si>
    <t>WA.2378.EAC.021.071.A.521211.2</t>
  </si>
  <si>
    <t>WA.2378.EAC.021.071.A.521211.3</t>
  </si>
  <si>
    <t>WA.2378.EAC.021.071.A.521811</t>
  </si>
  <si>
    <t>WA.2378.EAC.021.071.A.521811.1</t>
  </si>
  <si>
    <t>WA.2378.EAC.021.071.A.521811.2</t>
  </si>
  <si>
    <t>WA.2378.EAC.021.071.A.522151</t>
  </si>
  <si>
    <t>WA.2378.EAC.021.071.A.522151.1</t>
  </si>
  <si>
    <t>WA.2378.EAC.021.071.A.524111</t>
  </si>
  <si>
    <t>WA.2378.EAC.021.071.A.524111.1</t>
  </si>
  <si>
    <t>- Perjalanan Identifikasi dan Koordinasi</t>
  </si>
  <si>
    <t>WA.2378.EAC.021.071.A.524113</t>
  </si>
  <si>
    <t>WA.2378.EAC.021.071.A.524113.1</t>
  </si>
  <si>
    <t>- Perjalanan Koordinasi ke KPPN, Eselon I dan Instansi Terkait</t>
  </si>
  <si>
    <t>WA.2378.EAC.021.071.B</t>
  </si>
  <si>
    <t>Penyusunan Program dan Anggaran Lingkup Pusdik KP</t>
  </si>
  <si>
    <t>WA.2378.EAC.021.071.B.521211</t>
  </si>
  <si>
    <t>WA.2378.EAC.021.071.B.521211.1</t>
  </si>
  <si>
    <t>WA.2378.EAC.021.071.B.521211.2</t>
  </si>
  <si>
    <t>WA.2378.EAC.021.071.B.521211.3</t>
  </si>
  <si>
    <t>WA.2378.EAC.021.071.B.521211.4</t>
  </si>
  <si>
    <t>WA.2378.EAC.021.071.B.524111</t>
  </si>
  <si>
    <t>WA.2378.EAC.021.071.B.524111.1</t>
  </si>
  <si>
    <t>- Perjalanan Penyusunan Program dan Anggaran</t>
  </si>
  <si>
    <t>WA.2378.EAC.021.071.B.524113</t>
  </si>
  <si>
    <t>WA.2378.EAC.021.071.B.524113.1</t>
  </si>
  <si>
    <t>- Perjalanan Koordinasi ke Eselon I dan Instansi Terkait</t>
  </si>
  <si>
    <t>WA.2378.EAC.021.071.C</t>
  </si>
  <si>
    <t>Penyusunan POK Lingkup Satker Pusdik KP</t>
  </si>
  <si>
    <t>WA.2378.EAC.021.071.C.521211</t>
  </si>
  <si>
    <t>WA.2378.EAC.021.071.C.521211.1</t>
  </si>
  <si>
    <t>WA.2378.EAC.021.071.C.521211.2</t>
  </si>
  <si>
    <t>WA.2378.EAC.021.071.C.521811</t>
  </si>
  <si>
    <t>WA.2378.EAC.021.071.C.521811.1</t>
  </si>
  <si>
    <t>WA.2378.EAC.021.071.C.521811.2</t>
  </si>
  <si>
    <t>WA.2378.EAC.021.071.C.524111</t>
  </si>
  <si>
    <t>WA.2378.EAC.021.071.C.524111.1</t>
  </si>
  <si>
    <t>- Penyusunan POK Pusdik KP</t>
  </si>
  <si>
    <t>WA.2378.EAC.021.071.C.524113</t>
  </si>
  <si>
    <t>WA.2378.EAC.021.071.C.524113.1</t>
  </si>
  <si>
    <t>WA.2378.EAC.021.071.D</t>
  </si>
  <si>
    <t>Evaluasi Kinerja Keuangan dan Pengendalian Anggaran</t>
  </si>
  <si>
    <t>WA.2378.EAC.021.071.D.521211</t>
  </si>
  <si>
    <t>WA.2378.EAC.021.071.D.521211.1</t>
  </si>
  <si>
    <t>WA.2378.EAC.021.071.D.521211.2</t>
  </si>
  <si>
    <t>WA.2378.EAC.021.071.D.521811</t>
  </si>
  <si>
    <t>WA.2378.EAC.021.071.D.521811.1</t>
  </si>
  <si>
    <t>WA.2378.EAC.021.071.D.521811.2</t>
  </si>
  <si>
    <t>WA.2378.EAC.021.071.D.522151</t>
  </si>
  <si>
    <t>WA.2378.EAC.021.071.D.522151.1</t>
  </si>
  <si>
    <t>WA.2378.EAC.021.071.D.524111</t>
  </si>
  <si>
    <t>WA.2378.EAC.021.071.D.524111.1</t>
  </si>
  <si>
    <t>- Evaluasi Kinerja Keuangan dan Pengendalian Anggaran</t>
  </si>
  <si>
    <t>WA.2378.EAC.021.071.D.524113</t>
  </si>
  <si>
    <t>WA.2378.EAC.021.071.D.524113.1</t>
  </si>
  <si>
    <t>WA.2378.EAC.021.071.E</t>
  </si>
  <si>
    <t>Validasi Data Gaji dan Tunjangan</t>
  </si>
  <si>
    <t>WA.2378.EAC.021.071.E.521211</t>
  </si>
  <si>
    <t>WA.2378.EAC.021.071.E.521211.1</t>
  </si>
  <si>
    <t>WA.2378.EAC.021.071.E.521211.2</t>
  </si>
  <si>
    <t>WA.2378.EAC.021.071.E.521811</t>
  </si>
  <si>
    <t>WA.2378.EAC.021.071.E.521811.1</t>
  </si>
  <si>
    <t>WA.2378.EAC.021.071.E.521811.2</t>
  </si>
  <si>
    <t>WA.2378.EAC.021.071.E.522151</t>
  </si>
  <si>
    <t>WA.2378.EAC.021.071.E.522151.1</t>
  </si>
  <si>
    <t>WA.2378.EAC.021.071.E.524111</t>
  </si>
  <si>
    <t>WA.2378.EAC.021.071.E.524111.1</t>
  </si>
  <si>
    <t>- Perjalanan Validasi data Gaji dan Tunjangan</t>
  </si>
  <si>
    <t>WA.2378.EAC.021.071.E.524113</t>
  </si>
  <si>
    <t>WA.2378.EAC.021.071.E.524113.1</t>
  </si>
  <si>
    <t>WA.2378.EAC.021.071.F</t>
  </si>
  <si>
    <t>Verifikasi dan Validasi Pertanggung Jawaban Kegiatan</t>
  </si>
  <si>
    <t>WA.2378.EAC.021.071.F.521211</t>
  </si>
  <si>
    <t>WA.2378.EAC.021.071.F.521211.1</t>
  </si>
  <si>
    <t>WA.2378.EAC.021.071.F.521211.2</t>
  </si>
  <si>
    <t>WA.2378.EAC.021.071.F.521811</t>
  </si>
  <si>
    <t>WA.2378.EAC.021.071.F.521811.1</t>
  </si>
  <si>
    <t>WA.2378.EAC.021.071.F.521811.2</t>
  </si>
  <si>
    <t>WA.2378.EAC.021.071.F.522151</t>
  </si>
  <si>
    <t>WA.2378.EAC.021.071.F.522151.1</t>
  </si>
  <si>
    <t>WA.2378.EAC.021.071.F.524111</t>
  </si>
  <si>
    <t>WA.2378.EAC.021.071.F.524111.1</t>
  </si>
  <si>
    <t>- Perjalanan Penyelenggaraan Verifikasi</t>
  </si>
  <si>
    <t>WA.2378.EAC.021.071.F.524113</t>
  </si>
  <si>
    <t>WA.2378.EAC.021.071.F.524113.1</t>
  </si>
  <si>
    <t>WA.2378.EAC.021.072</t>
  </si>
  <si>
    <t>WA.2378.EAC.021.072.A</t>
  </si>
  <si>
    <t>Implementasi SIMAK - BMN</t>
  </si>
  <si>
    <t>WA.2378.EAC.021.072.A.521211</t>
  </si>
  <si>
    <t>WA.2378.EAC.021.072.A.521211.1</t>
  </si>
  <si>
    <t>WA.2378.EAC.021.072.A.521211.2</t>
  </si>
  <si>
    <t>WA.2378.EAC.021.072.A.521211.3</t>
  </si>
  <si>
    <t>WA.2378.EAC.021.072.A.521211.4</t>
  </si>
  <si>
    <t>WA.2378.EAC.021.072.A.522151</t>
  </si>
  <si>
    <t>WA.2378.EAC.021.072.A.522151.1</t>
  </si>
  <si>
    <t>WA.2378.EAC.021.072.A.524111</t>
  </si>
  <si>
    <t>WA.2378.EAC.021.072.A.524111.1</t>
  </si>
  <si>
    <t>- Implementasi SIMAK - BMN</t>
  </si>
  <si>
    <t>WA.2378.EAC.021.072.A.524113</t>
  </si>
  <si>
    <t>WA.2378.EAC.021.072.A.524113.1</t>
  </si>
  <si>
    <t>- Perjalanan Koordinasi ke KPKNL dan Identifikasi BMN</t>
  </si>
  <si>
    <t>WA.2378.EAC.021.073</t>
  </si>
  <si>
    <t>WA.2378.EAC.021.073.A</t>
  </si>
  <si>
    <t>Pengelolaan Kearsipan Pusat Pendidikan KP</t>
  </si>
  <si>
    <t>WA.2378.EAC.021.073.A.521211</t>
  </si>
  <si>
    <t>WA.2378.EAC.021.073.A.521211.1</t>
  </si>
  <si>
    <t>WA.2378.EAC.021.073.A.521211.2</t>
  </si>
  <si>
    <t>WA.2378.EAC.021.073.A.521211.3</t>
  </si>
  <si>
    <t>WA.2378.EAC.021.073.A.521211.4</t>
  </si>
  <si>
    <t>WA.2378.EAC.021.073.A.521219</t>
  </si>
  <si>
    <t>WA.2378.EAC.021.073.A.521219.1</t>
  </si>
  <si>
    <t>- Pengelolaan Ruang Arsip</t>
  </si>
  <si>
    <t>WA.2378.EAC.021.073.A.522141</t>
  </si>
  <si>
    <t>WA.2378.EAC.021.073.A.522141.1</t>
  </si>
  <si>
    <t>- Sewa Kendaraan / Mobil (1 Unit x 3 Hr)</t>
  </si>
  <si>
    <t>UH</t>
  </si>
  <si>
    <t>WA.2378.EAC.021.073.A.522151</t>
  </si>
  <si>
    <t>WA.2378.EAC.021.073.A.522151.1</t>
  </si>
  <si>
    <t>WA.2378.EAC.021.073.A.524111</t>
  </si>
  <si>
    <t>WA.2378.EAC.021.073.A.524111.1</t>
  </si>
  <si>
    <t>- Perjalanan Sinkronisasi Penatausahaan</t>
  </si>
  <si>
    <t>WA.2378.EAC.021.073.A.524113</t>
  </si>
  <si>
    <t>WA.2378.EAC.021.073.A.524113.1</t>
  </si>
  <si>
    <t>- Perjalanan Koordinasi</t>
  </si>
  <si>
    <t>WA.2378.EAC.021.073.B</t>
  </si>
  <si>
    <t>Pembinaan dan Koordinasi Pimpinan</t>
  </si>
  <si>
    <t>WA.2378.EAC.021.073.B.521219</t>
  </si>
  <si>
    <t>WA.2378.EAC.021.073.B.521219.1</t>
  </si>
  <si>
    <t>WA.2378.EAC.021.073.B.524111</t>
  </si>
  <si>
    <t>WA.2378.EAC.021.073.B.524111.1</t>
  </si>
  <si>
    <t>- Perjalanan Pembinaan</t>
  </si>
  <si>
    <t>WA.2378.EAC.021.073.B.524111.2</t>
  </si>
  <si>
    <t>- Perjalanan Koordinasi, Sinkronisasi dan pendampingan</t>
  </si>
  <si>
    <t>WA.2378.EAC.021.073.C</t>
  </si>
  <si>
    <t>Pengelolaan Tata Naskah Dinas dan Persuratan Pusdik KP</t>
  </si>
  <si>
    <t>WA.2378.EAC.021.073.C.521211</t>
  </si>
  <si>
    <t>WA.2378.EAC.021.073.C.521211.1</t>
  </si>
  <si>
    <t>WA.2378.EAC.021.073.C.521211.2</t>
  </si>
  <si>
    <t>WA.2378.EAC.021.073.C.521211.3</t>
  </si>
  <si>
    <t>WA.2378.EAC.021.073.C.521211.4</t>
  </si>
  <si>
    <t>WA.2378.EAC.021.073.C.522151</t>
  </si>
  <si>
    <t>WA.2378.EAC.021.073.C.522151.1</t>
  </si>
  <si>
    <t>WA.2378.EAC.021.073.C.524111</t>
  </si>
  <si>
    <t>WA.2378.EAC.021.073.C.524111.1</t>
  </si>
  <si>
    <t>- Perjalanan Sinkronisasi Tata Naskah</t>
  </si>
  <si>
    <t>WA.2378.EAC.021.073.C.524113</t>
  </si>
  <si>
    <t>WA.2378.EAC.021.073.C.524113.1</t>
  </si>
  <si>
    <t>WA.2378.EAC.021.073.D</t>
  </si>
  <si>
    <t>Penyusunan Bahan Tindak Lanjut dan Pemutakhiran Data</t>
  </si>
  <si>
    <t>WA.2378.EAC.021.073.D.521211</t>
  </si>
  <si>
    <t>WA.2378.EAC.021.073.D.521211.1</t>
  </si>
  <si>
    <t>WA.2378.EAC.021.073.D.521211.2</t>
  </si>
  <si>
    <t>WA.2378.EAC.021.073.D.521211.3</t>
  </si>
  <si>
    <t>WA.2378.EAC.021.073.D.521211.4</t>
  </si>
  <si>
    <t>WA.2378.EAC.021.073.D.522151</t>
  </si>
  <si>
    <t>WA.2378.EAC.021.073.D.522151.1</t>
  </si>
  <si>
    <t>WA.2378.EAC.021.073.D.524111</t>
  </si>
  <si>
    <t>WA.2378.EAC.021.073.D.524111.1</t>
  </si>
  <si>
    <t>- Penyusunan Bahan Tindak Lanjut dan Pemutakhiran Data</t>
  </si>
  <si>
    <t>WA.2378.EAC.021.073.D.524113</t>
  </si>
  <si>
    <t>WA.2378.EAC.021.073.D.524113.1</t>
  </si>
  <si>
    <t>WA.2378.EAC.021.073.F</t>
  </si>
  <si>
    <t>Pengelolaan Daring Satuan Pendidikan KP</t>
  </si>
  <si>
    <t>WA.2378.EAC.021.073.F.521211</t>
  </si>
  <si>
    <t>WA.2378.EAC.021.073.F.521211.1</t>
  </si>
  <si>
    <t>WA.2378.EAC.021.073.F.521211.2</t>
  </si>
  <si>
    <t>WA.2378.EAC.021.073.F.521211.3</t>
  </si>
  <si>
    <t>WA.2378.EAC.021.073.F.521211.4</t>
  </si>
  <si>
    <t>WA.2378.EAC.021.073.F.522151</t>
  </si>
  <si>
    <t>WA.2378.EAC.021.073.F.522151.1</t>
  </si>
  <si>
    <t>WA.2378.EAC.021.073.F.524111</t>
  </si>
  <si>
    <t>WA.2378.EAC.021.073.F.524111.1</t>
  </si>
  <si>
    <t>- Perjalanan koordinasi, sosialiasai dan implementasi</t>
  </si>
  <si>
    <t>WA.2378.EAC.021.073.G</t>
  </si>
  <si>
    <t xml:space="preserve">      G</t>
  </si>
  <si>
    <t>Pengelolaan Administrasi Kepegawaian Pusdik KP</t>
  </si>
  <si>
    <t>WA.2378.EAC.021.073.G.521211</t>
  </si>
  <si>
    <t>WA.2378.EAC.021.073.G.521211.1</t>
  </si>
  <si>
    <t>WA.2378.EAC.021.073.G.521211.2</t>
  </si>
  <si>
    <t>WA.2378.EAC.021.073.G.521211.3</t>
  </si>
  <si>
    <t>WA.2378.EAC.021.073.G.524111</t>
  </si>
  <si>
    <t>WA.2378.EAC.021.073.G.524111.1</t>
  </si>
  <si>
    <t>- Perjalanan Pengelolaan SDM Aparatur</t>
  </si>
  <si>
    <t>WA.2378.EAC.021.073.H</t>
  </si>
  <si>
    <t xml:space="preserve">      H</t>
  </si>
  <si>
    <t>Peningkatan Kompetensi Pendidik dan Tenaga Kependidikan</t>
  </si>
  <si>
    <t>WA.2378.EAC.021.073.H.521211</t>
  </si>
  <si>
    <t>WA.2378.EAC.021.073.H.521211.1</t>
  </si>
  <si>
    <t>WA.2378.EAC.021.073.H.521211.2</t>
  </si>
  <si>
    <t>WA.2378.EAC.021.073.H.521211.3</t>
  </si>
  <si>
    <t>WA.2378.EAC.021.073.H.521211.4</t>
  </si>
  <si>
    <t>WA.2378.EAC.021.073.H.521211.5</t>
  </si>
  <si>
    <t>- Dokumentasi</t>
  </si>
  <si>
    <t>WA.2378.EAC.021.073.H.521219</t>
  </si>
  <si>
    <t>WA.2378.EAC.021.073.H.521219.1</t>
  </si>
  <si>
    <t>- Dukungan Peningkatan Kompetensi Pendidik dan Tenaga Kependidikan</t>
  </si>
  <si>
    <t>Orang</t>
  </si>
  <si>
    <t>WA.2378.EAC.021.073.H.522151</t>
  </si>
  <si>
    <t>WA.2378.EAC.021.073.H.522151.1</t>
  </si>
  <si>
    <t>WA.2378.EAC.021.073.H.524111</t>
  </si>
  <si>
    <t>WA.2378.EAC.021.073.H.524111.1</t>
  </si>
  <si>
    <t>- Perjalanan Peningkatan Kompetensi Pendidik dan Tenaga Kependidikan</t>
  </si>
  <si>
    <t>WA.2378.EAC.021.073.H.524113</t>
  </si>
  <si>
    <t>WA.2378.EAC.021.073.H.524113.1</t>
  </si>
  <si>
    <t>WA.2378.EAC.021.073.I</t>
  </si>
  <si>
    <t xml:space="preserve">      I</t>
  </si>
  <si>
    <t>Penilaian Adibakti Mina Bahari</t>
  </si>
  <si>
    <t>WA.2378.EAC.021.073.I.521211</t>
  </si>
  <si>
    <t>WA.2378.EAC.021.073.I.521211.1</t>
  </si>
  <si>
    <t>WA.2378.EAC.021.073.I.521211.2</t>
  </si>
  <si>
    <t>WA.2378.EAC.021.073.I.521211.3</t>
  </si>
  <si>
    <t>WA.2378.EAC.021.073.I.521211.4</t>
  </si>
  <si>
    <t>WA.2378.EAC.021.073.I.521211.5</t>
  </si>
  <si>
    <t>WA.2378.EAC.021.073.I.521219</t>
  </si>
  <si>
    <t>WA.2378.EAC.021.073.I.521219.1</t>
  </si>
  <si>
    <t>- Dukungan Adibakti Mina Bahari</t>
  </si>
  <si>
    <t>WA.2378.EAC.021.073.I.522151</t>
  </si>
  <si>
    <t>WA.2378.EAC.021.073.I.522151.1</t>
  </si>
  <si>
    <t>WA.2378.EAC.021.073.I.524111</t>
  </si>
  <si>
    <t>WA.2378.EAC.021.073.I.524111.1</t>
  </si>
  <si>
    <t>- Perjalanan Penilaian Adibakti Mina Bahari</t>
  </si>
  <si>
    <t>WA.2378.EAC.021.073.I.524113</t>
  </si>
  <si>
    <t>WA.2378.EAC.021.073.I.524113.1</t>
  </si>
  <si>
    <t>WA.2378.EAD</t>
  </si>
  <si>
    <t>2378.EAD</t>
  </si>
  <si>
    <t>Layanan Sarana Internal
[Base Line]</t>
  </si>
  <si>
    <t>WA.2378.EAD.001</t>
  </si>
  <si>
    <t>2378.EAD.001</t>
  </si>
  <si>
    <t>Layanan Sarana Internal Riset dan Sumber Daya Manusia Kelautan dan Perikanan</t>
  </si>
  <si>
    <t>WA.2378.EAD.001.072</t>
  </si>
  <si>
    <t>Alat Pengolah Data dan Komunikasi</t>
  </si>
  <si>
    <t>WA.2378.EAD.001.072.A</t>
  </si>
  <si>
    <t>Alat Pengolah Data dan Komunikasi Riset dan SDM KP</t>
  </si>
  <si>
    <t>WA.2378.EAD.001.072.A.532111</t>
  </si>
  <si>
    <t>WA.2378.EAD.001.072.A.532111.1</t>
  </si>
  <si>
    <t>- Pengadaan Alat Pengolah Data</t>
  </si>
  <si>
    <t>WA.2378.EAD.001.072.A.532111.2</t>
  </si>
  <si>
    <t>- Pengadaan Alat Kehumasan</t>
  </si>
  <si>
    <t>WA.2378.EAD.001.072.A.532111.3</t>
  </si>
  <si>
    <t>- Pengadaan Perlengkapan Studio Penyiaran Penyuluhan KP</t>
  </si>
  <si>
    <t>WA.2378.EAD.001.072.A.532111.4</t>
  </si>
  <si>
    <t>- Pengadaan TV seamless ruang rapat BRSDM Ancol</t>
  </si>
  <si>
    <t>WA.2378.EAD.001.073</t>
  </si>
  <si>
    <t>Peralatan Fasilitas Perkantoran</t>
  </si>
  <si>
    <t>WA.2378.EAD.001.073.A</t>
  </si>
  <si>
    <t>Peralatan Fasilitas Perkantoran Riset dan SDM KP</t>
  </si>
  <si>
    <t>WA.2378.EAD.001.073.A.532111</t>
  </si>
  <si>
    <t>WA.2378.EAD.001.073.A.532111.1</t>
  </si>
  <si>
    <t>- Pengadaan Peralatan Meubeulair GMB II (Pusdik KP)</t>
  </si>
  <si>
    <t>WA.2378.EAD.001.073.A.532111.2</t>
  </si>
  <si>
    <t>- Pengadaan meubeulair Gedung Arsip BRSDM Depok</t>
  </si>
  <si>
    <t>WA.2378.EAD.001.073.A.532111.3</t>
  </si>
  <si>
    <t>- Pengadaan control room studio penyiaran penyuluhan</t>
  </si>
  <si>
    <t>WA.2378.EAD.001.073.A.536111</t>
  </si>
  <si>
    <t xml:space="preserve">     536111</t>
  </si>
  <si>
    <t>Belanja Modal Lainnya</t>
  </si>
  <si>
    <t>WA.2378.EAD.001.073.A.536111.1</t>
  </si>
  <si>
    <t>- Pembuatan Studio Penyiaran Penyuluhan KP</t>
  </si>
  <si>
    <t>WA.2378.EAD.001.073.A.536111.2</t>
  </si>
  <si>
    <t>- Pembuatan dukungan ruang pelayanan publik</t>
  </si>
  <si>
    <t>WA.2378.EAD.001.073.A.536111.3</t>
  </si>
  <si>
    <t>- Penataan gedung arsip BRSDM Depok</t>
  </si>
  <si>
    <t>WA.2378.EAD.011</t>
  </si>
  <si>
    <t>2378.EAD.011</t>
  </si>
  <si>
    <t>Layanan Sarana Internal Pelatihan dan Penyuluhan Kelautan dan Perikanan</t>
  </si>
  <si>
    <t>WA.2378.EAD.011.072</t>
  </si>
  <si>
    <t>WA.2378.EAD.011.072.A</t>
  </si>
  <si>
    <t>Alat Pengolah data</t>
  </si>
  <si>
    <t>WA.2378.EAD.011.072.A.532111</t>
  </si>
  <si>
    <t>WA.2378.EAD.011.072.A.532111.1</t>
  </si>
  <si>
    <t>- Alat Pengolah Data</t>
  </si>
  <si>
    <t>WA.2378.EAD.011.072.A.532111.2</t>
  </si>
  <si>
    <t>- Alat Multimedia</t>
  </si>
  <si>
    <t>WA.2378.EAF</t>
  </si>
  <si>
    <t>2378.EAF</t>
  </si>
  <si>
    <t>Layanan SDM
[Base Line]</t>
  </si>
  <si>
    <t>orang</t>
  </si>
  <si>
    <t>WA.2378.EAF.001</t>
  </si>
  <si>
    <t>2378.EAF.001</t>
  </si>
  <si>
    <t>Layanan Aparatur Riset dan Sumber Daya Manusia Kelautan dan Perikanan</t>
  </si>
  <si>
    <t>WA.2378.EAF.001.071</t>
  </si>
  <si>
    <t>Pelayanan Perencanaan dan Pengembangan Sumber Daya Manusia Aparatur</t>
  </si>
  <si>
    <t>WA.2378.EAF.001.071.A</t>
  </si>
  <si>
    <t>Pelayanan Perencanaan SDM Aparatur</t>
  </si>
  <si>
    <t>WA.2378.EAF.001.071.A.521211</t>
  </si>
  <si>
    <t>WA.2378.EAF.001.071.A.521211.1</t>
  </si>
  <si>
    <t>- Pencetakan dan penggandaan peraturan kepegawaian</t>
  </si>
  <si>
    <t>buku</t>
  </si>
  <si>
    <t>WA.2378.EAF.001.071.A.521211.2</t>
  </si>
  <si>
    <t>- Fotocopy/Penggandaan</t>
  </si>
  <si>
    <t>WA.2378.EAF.001.071.A.521811</t>
  </si>
  <si>
    <t>WA.2378.EAF.001.071.A.521811.1</t>
  </si>
  <si>
    <t>WA.2378.EAF.001.071.A.521811.2</t>
  </si>
  <si>
    <t>WA.2378.EAF.001.071.A.522151</t>
  </si>
  <si>
    <t>WA.2378.EAF.001.071.A.522151.1</t>
  </si>
  <si>
    <t>- Narasumber Es II 12 ORG x 2 JAM</t>
  </si>
  <si>
    <t>WA.2378.EAF.001.071.A.522151.2</t>
  </si>
  <si>
    <t>- Narasumber Es III 10 ORG x 2 JAM</t>
  </si>
  <si>
    <t>WA.2378.EAF.001.071.A.522191</t>
  </si>
  <si>
    <t>WA.2378.EAF.001.071.A.522191.1</t>
  </si>
  <si>
    <t>- Diklat Pejabat Fungsional Sekretariat dan Pusat</t>
  </si>
  <si>
    <t>WA.2378.EAF.001.071.A.522191.2</t>
  </si>
  <si>
    <t>- Diklat Pegawai Pelaksana Sekretariat dan Pusat</t>
  </si>
  <si>
    <t>WA.2378.EAF.001.071.A.524111</t>
  </si>
  <si>
    <t>WA.2378.EAF.001.071.A.524111.1</t>
  </si>
  <si>
    <t>- Monitoring dan Evaluasi Tugas Belajar</t>
  </si>
  <si>
    <t>WA.2378.EAF.001.071.A.524111.2</t>
  </si>
  <si>
    <t>- Penyelesaian Masalah Kepegawaian</t>
  </si>
  <si>
    <t>WA.2378.EAF.001.071.A.524111.3</t>
  </si>
  <si>
    <t>- Diklatpim Pejabat Setba dan Pusat</t>
  </si>
  <si>
    <t>WA.2378.EAF.001.071.A.524111.4</t>
  </si>
  <si>
    <t>- Diklat Prajab CPNS</t>
  </si>
  <si>
    <t>WA.2378.EAF.001.071.A.524111.5</t>
  </si>
  <si>
    <t>- Pembinaan Kepegawaian</t>
  </si>
  <si>
    <t>WA.2378.EAF.001.071.A.524111.6</t>
  </si>
  <si>
    <t>- Perdin Diklat Fungsional</t>
  </si>
  <si>
    <t>WA.2378.EAF.001.071.A.524111.7</t>
  </si>
  <si>
    <t>- Perdin Bimtek, magang, peingkatan kapasitas</t>
  </si>
  <si>
    <t>WA.2378.EAF.001.071.A.524111.8</t>
  </si>
  <si>
    <t>- Penyelenggaraan ujian dinas dan ujian penyesuaian ijazah</t>
  </si>
  <si>
    <t>WA.2378.EAF.001.071.A.524111.9</t>
  </si>
  <si>
    <t>- Paparan calon penerima penghargaan satyalancana wirakarya/pembangunan</t>
  </si>
  <si>
    <t>WA.2378.EAF.001.071.A.524111.10</t>
  </si>
  <si>
    <t>- Survey Lapangan calon penerima penghargaan satyalancana wirakarya/pembangunan</t>
  </si>
  <si>
    <t>WA.2378.EAF.001.071.A.524111.11</t>
  </si>
  <si>
    <t>- Penerima Penghargaan penghargaan satyalancana</t>
  </si>
  <si>
    <t>WA.2378.EAF.001.071.A.524114</t>
  </si>
  <si>
    <t>WA.2378.EAF.001.071.A.524114.1</t>
  </si>
  <si>
    <t>- Perjalanan dalam kota lebih dari 8 Jam 6 ORANG x 5 KALI</t>
  </si>
  <si>
    <t>WA.2378.EAF.001.071.A.524114.2</t>
  </si>
  <si>
    <t>WA.2378.EAF.001.071.B</t>
  </si>
  <si>
    <t>Penataan dan Penyelenggaraan Mutasi Kepegawaian Lingkup BRSDM KP</t>
  </si>
  <si>
    <t>WA.2378.EAF.001.071.B.521211</t>
  </si>
  <si>
    <t>WA.2378.EAF.001.071.B.521211.1</t>
  </si>
  <si>
    <t>- Fotocopy/penggandaan</t>
  </si>
  <si>
    <t>WA.2378.EAF.001.071.B.521811</t>
  </si>
  <si>
    <t>WA.2378.EAF.001.071.B.521811.1</t>
  </si>
  <si>
    <t>WA.2378.EAF.001.071.B.521811.2</t>
  </si>
  <si>
    <t>WA.2378.EAF.001.071.B.522151</t>
  </si>
  <si>
    <t>WA.2378.EAF.001.071.B.522151.1</t>
  </si>
  <si>
    <t>- Honorarium Rohaniawan (3 Orang, 25 Kali)</t>
  </si>
  <si>
    <t>WA.2378.EAF.001.071.B.522191</t>
  </si>
  <si>
    <t>WA.2378.EAF.001.071.B.522191.1</t>
  </si>
  <si>
    <t>- Pengepakan dan Pengiriman Barang Pejabat yang Mutasi</t>
  </si>
  <si>
    <t>WA.2378.EAF.001.071.B.524111</t>
  </si>
  <si>
    <t>WA.2378.EAF.001.071.B.524111.1</t>
  </si>
  <si>
    <t>- Mutasi Pejabat dan keluarganya</t>
  </si>
  <si>
    <t>WA.2378.EAF.001.071.B.524111.2</t>
  </si>
  <si>
    <t>- Monitoring dan Evaluasi Capaian IKU Indeks Profesionalitas ASN</t>
  </si>
  <si>
    <t>WA.2378.EAF.001.071.B.524111.3</t>
  </si>
  <si>
    <t>- Pelantikan Pejabat Struktural/Fungsional</t>
  </si>
  <si>
    <t>WA.2378.EAF.001.071.B.524114</t>
  </si>
  <si>
    <t>WA.2378.EAF.001.071.B.524114.1</t>
  </si>
  <si>
    <t>- Perjalanan dalam kota lebih dari 8 Jam (6 Orang x 5 Kali)</t>
  </si>
  <si>
    <t>WA.2378.EAF.001.071.B.524114.2</t>
  </si>
  <si>
    <t>WA.2378.EAF.001.071.C</t>
  </si>
  <si>
    <t>Penyelesaian Ketatausahaan Kepegawaian</t>
  </si>
  <si>
    <t>WA.2378.EAF.001.071.C.521211</t>
  </si>
  <si>
    <t>WA.2378.EAF.001.071.C.521211.1</t>
  </si>
  <si>
    <t>WA.2378.EAF.001.071.C.521241</t>
  </si>
  <si>
    <t>WA.2378.EAF.001.071.C.521241.1</t>
  </si>
  <si>
    <t>- Biaya Biaya komunikasi dlm bentuk pulsa telepon atau paket data internet (6 orang x 12 bulan)</t>
  </si>
  <si>
    <t>WA.2378.EAF.001.071.C.521811</t>
  </si>
  <si>
    <t>WA.2378.EAF.001.071.C.521811.1</t>
  </si>
  <si>
    <t>WA.2378.EAF.001.071.C.521811.2</t>
  </si>
  <si>
    <t>WA.2378.EAF.001.071.C.524111</t>
  </si>
  <si>
    <t>WA.2378.EAF.001.071.C.524111.1</t>
  </si>
  <si>
    <t>- Monitoring dan Evaluasi Kepatuhan Pengisian LHKASN</t>
  </si>
  <si>
    <t>WA.2378.EAF.001.071.C.524114</t>
  </si>
  <si>
    <t>WA.2378.EAF.001.071.C.524114.1</t>
  </si>
  <si>
    <t>- Perjalanan dalam kota lebih dari 8 Jam</t>
  </si>
  <si>
    <t>WA.2378.EAF.001.071.C.524114.2</t>
  </si>
  <si>
    <t>- transport lokal</t>
  </si>
  <si>
    <t>WA.2378.EAF.001.071.C.524114.3</t>
  </si>
  <si>
    <t>- Transport Lokal Dalam Rangka Internalisasi Nilai-Nilai Kebangsaan</t>
  </si>
  <si>
    <t>WA.2378.EAF.001.072</t>
  </si>
  <si>
    <t>Pelayanan Jabatan Fungsional</t>
  </si>
  <si>
    <t>WA.2378.EAF.001.072.A</t>
  </si>
  <si>
    <t>Fasilitasi Pengelolaan dan Penilaian Angka Kredit Jabatan Fungsional Lingkup BRSDMKP</t>
  </si>
  <si>
    <t>WA.2378.EAF.001.072.A.521211</t>
  </si>
  <si>
    <t>&gt; Pengukuhan Profesor Riset</t>
  </si>
  <si>
    <t>WA.2378.EAF.001.072.A.521211.1</t>
  </si>
  <si>
    <t>- ATK Pengukuhan Profesor Riset</t>
  </si>
  <si>
    <t>WA.2378.EAF.001.072.A.521211.2</t>
  </si>
  <si>
    <t>- Bahan Komputer Pengukuhan Profesor Riset</t>
  </si>
  <si>
    <t>WA.2378.EAF.001.072.A.521211.3</t>
  </si>
  <si>
    <t>- Pencetakan Buku Orasi Pengukuhan Prof Riset</t>
  </si>
  <si>
    <t>WA.2378.EAF.001.072.A.521211.4</t>
  </si>
  <si>
    <t>- Taman dan Dekorasi Pengukuhan Profesor Riset</t>
  </si>
  <si>
    <t>meter</t>
  </si>
  <si>
    <t>WA.2378.EAF.001.072.A.521211.5</t>
  </si>
  <si>
    <t>- Penggandaan Bahan Sidang Pengukuhan Profesor Riset</t>
  </si>
  <si>
    <t>WA.2378.EAF.001.072.A.521211.6</t>
  </si>
  <si>
    <t>- Spanduk Pengukuhan Profesor Riset</t>
  </si>
  <si>
    <t>WA.2378.EAF.001.072.A.521211.7</t>
  </si>
  <si>
    <t>- Pengadaan Toga Pengukuhan Profesor Riset</t>
  </si>
  <si>
    <t>set</t>
  </si>
  <si>
    <t>WA.2378.EAF.001.072.A.521211.8</t>
  </si>
  <si>
    <t>- Pengadaan Perlengkapan Pengukuhan Profesor Riset</t>
  </si>
  <si>
    <t>WA.2378.EAF.001.072.A.521211.9</t>
  </si>
  <si>
    <t>- Pencetakan Undangan Pengukuhan Profesor Riset</t>
  </si>
  <si>
    <t>WA.2378.EAF.001.072.A.521211.10</t>
  </si>
  <si>
    <t>- Tas Pengukuhan Profesor Riset</t>
  </si>
  <si>
    <t>&gt; Penilaian Angka Kredit Jabatan Fungsional</t>
  </si>
  <si>
    <t>WA.2378.EAF.001.072.A.521211.11</t>
  </si>
  <si>
    <t>- Pencetakan Peraturan/Juknis</t>
  </si>
  <si>
    <t>WA.2378.EAF.001.072.A.521211.12</t>
  </si>
  <si>
    <t>- Pencetakan Penyelesaian Tindak Lanjut Penilaian</t>
  </si>
  <si>
    <t>WA.2378.EAF.001.072.A.521211.13</t>
  </si>
  <si>
    <t>WA.2378.EAF.001.072.A.521213</t>
  </si>
  <si>
    <t>&gt; Kegiatan Pengukuhan Profesor Riset</t>
  </si>
  <si>
    <t>WA.2378.EAF.001.072.A.521213.1</t>
  </si>
  <si>
    <t>- Penanggung Jawab ( 1 Org x 1 OB)</t>
  </si>
  <si>
    <t>WA.2378.EAF.001.072.A.521213.2</t>
  </si>
  <si>
    <t>- Ketua MPPR (1 Org x 1 OB)</t>
  </si>
  <si>
    <t>WA.2378.EAF.001.072.A.521213.3</t>
  </si>
  <si>
    <t>- Sekretaris Majelis Pengukuhan Profesor Riset (1 Org x 1 OB)</t>
  </si>
  <si>
    <t>WA.2378.EAF.001.072.A.521213.4</t>
  </si>
  <si>
    <t>- Anggota (30 Org x 1 OB)</t>
  </si>
  <si>
    <t>&gt; Sekretariat Majelis Profesor Riset</t>
  </si>
  <si>
    <t>WA.2378.EAF.001.072.A.521213.5</t>
  </si>
  <si>
    <t>- Koordinator (1 org x 4 OB)</t>
  </si>
  <si>
    <t>WA.2378.EAF.001.072.A.521213.6</t>
  </si>
  <si>
    <t>- Anggota (11 org x 4 OB)</t>
  </si>
  <si>
    <t>&gt; Majelis Profesor Riset</t>
  </si>
  <si>
    <t>WA.2378.EAF.001.072.A.521213.7</t>
  </si>
  <si>
    <t>- Pengarah (1 orang x 4 OB)</t>
  </si>
  <si>
    <t>WA.2378.EAF.001.072.A.521213.8</t>
  </si>
  <si>
    <t>- Ketua (1 Org x 4 OB)</t>
  </si>
  <si>
    <t>WA.2378.EAF.001.072.A.521213.9</t>
  </si>
  <si>
    <t>- Sekretaris (1 Org x 4 OB)</t>
  </si>
  <si>
    <t>WA.2378.EAF.001.072.A.521213.10</t>
  </si>
  <si>
    <t>- Anggota (3 Org x 4 OB)</t>
  </si>
  <si>
    <t>&gt; Tim Penilai Naskah Orasi Profesor Riset</t>
  </si>
  <si>
    <t>WA.2378.EAF.001.072.A.521213.11</t>
  </si>
  <si>
    <t>- Ketua (1 orang x 4OB)</t>
  </si>
  <si>
    <t>WA.2378.EAF.001.072.A.521213.12</t>
  </si>
  <si>
    <t>- Anggota (2 org x 4 OB)</t>
  </si>
  <si>
    <t>&gt; Tim Assesor Peneliti Instansi</t>
  </si>
  <si>
    <t>WA.2378.EAF.001.072.A.521213.13</t>
  </si>
  <si>
    <t>- Tim Assesor (30 Org x 1 OB)</t>
  </si>
  <si>
    <t>WA.2378.EAF.001.072.A.521241</t>
  </si>
  <si>
    <t>WA.2378.EAF.001.072.A.521241.1</t>
  </si>
  <si>
    <t>- Biaya Biaya komunikasi dlm bentuk pulsa telepon atau paket data internet ( 7 orang x 12 bulan)</t>
  </si>
  <si>
    <t>WA.2378.EAF.001.072.A.521811</t>
  </si>
  <si>
    <t>WA.2378.EAF.001.072.A.521811.1</t>
  </si>
  <si>
    <t>WA.2378.EAF.001.072.A.521811.2</t>
  </si>
  <si>
    <t>- bahan komputer</t>
  </si>
  <si>
    <t>WA.2378.EAF.001.072.A.522151</t>
  </si>
  <si>
    <t>WA.2378.EAF.001.072.A.522151.1</t>
  </si>
  <si>
    <t>- Narasumber Eselon II (2 Orang x 2 Kali x 2 Jam)</t>
  </si>
  <si>
    <t>WA.2378.EAF.001.072.A.524111</t>
  </si>
  <si>
    <t>&gt; Terpadu Sekretariat, Pusdik , Puslatluh</t>
  </si>
  <si>
    <t>WA.2378.EAF.001.072.A.524111.1</t>
  </si>
  <si>
    <t>- Identifikasi, Pembinaan, Sosialisasi dan Koordinasi</t>
  </si>
  <si>
    <t>&gt; Penilaian Angka Kredit</t>
  </si>
  <si>
    <t>WA.2378.EAF.001.072.A.524111.2</t>
  </si>
  <si>
    <t>- Penilaian Angka Kredit Jabatan Fungsional (14 Orang X 16 Kali)</t>
  </si>
  <si>
    <t>WA.2378.EAF.001.072.A.524114</t>
  </si>
  <si>
    <t>WA.2378.EAF.001.072.A.524114.1</t>
  </si>
  <si>
    <t>- Perjalanan Dalam Kota Lebih dari 8 Jam 3 ORG x 10 KALI x 1 HARI</t>
  </si>
  <si>
    <t>WA.2378.EAF.001.072.A.524114.2</t>
  </si>
  <si>
    <t>WA.2378.EAF.001.072.B</t>
  </si>
  <si>
    <t>Validasi dan Updating Database SDM Lingkup BRSDMKP</t>
  </si>
  <si>
    <t>WA.2378.EAF.001.072.B.521211</t>
  </si>
  <si>
    <t>WA.2378.EAF.001.072.B.521211.1</t>
  </si>
  <si>
    <t>WA.2378.EAF.001.072.B.521211.2</t>
  </si>
  <si>
    <t>WA.2378.EAF.001.072.B.521811</t>
  </si>
  <si>
    <t>WA.2378.EAF.001.072.B.521811.1</t>
  </si>
  <si>
    <t>WA.2378.EAF.001.072.B.521811.2</t>
  </si>
  <si>
    <t>WA.2378.EAF.001.072.B.524111</t>
  </si>
  <si>
    <t>WA.2378.EAF.001.072.B.524111.1</t>
  </si>
  <si>
    <t>- Sinkronisasi Data base SDM dan Pengelolaan Presensi</t>
  </si>
  <si>
    <t>WA.2378.EAG</t>
  </si>
  <si>
    <t>2378.EAG</t>
  </si>
  <si>
    <t>Layanan Hukum
[Base Line]</t>
  </si>
  <si>
    <t>WA.2378.EAG.001</t>
  </si>
  <si>
    <t>2378.EAG.001</t>
  </si>
  <si>
    <t>Layanan Hukum Riset dan Sumber Daya Manusia Kelautan dan Perikanan</t>
  </si>
  <si>
    <t>WA.2378.EAG.001.071</t>
  </si>
  <si>
    <t>Pelayanan Peraturan dan Hukum</t>
  </si>
  <si>
    <t>WA.2378.EAG.001.071.A</t>
  </si>
  <si>
    <t>Fasilitasi Penyusunan dan Penyelesaian Legislasi</t>
  </si>
  <si>
    <t>WA.2378.EAG.001.071.A.521211</t>
  </si>
  <si>
    <t>WA.2378.EAG.001.071.A.521211.1</t>
  </si>
  <si>
    <t>- Pencetakan Dokumen Perundang-Undangan</t>
  </si>
  <si>
    <t>WA.2378.EAG.001.071.A.521211.2</t>
  </si>
  <si>
    <t>WA.2378.EAG.001.071.A.521241</t>
  </si>
  <si>
    <t>WA.2378.EAG.001.071.A.521241.1</t>
  </si>
  <si>
    <t>- Biaya Biaya komunikasi dlm bentuk pulsa telepon atau paket data internet (5 orang x 12 bulan)</t>
  </si>
  <si>
    <t>WA.2378.EAG.001.071.A.521811</t>
  </si>
  <si>
    <t>WA.2378.EAG.001.071.A.521811.1</t>
  </si>
  <si>
    <t>WA.2378.EAG.001.071.A.521811.2</t>
  </si>
  <si>
    <t>WA.2378.EAG.001.071.A.522151</t>
  </si>
  <si>
    <t>WA.2378.EAG.001.071.A.522151.1</t>
  </si>
  <si>
    <t>- Narasumber (2 Orang x 2 jam x 2 Kali)</t>
  </si>
  <si>
    <t>WA.2378.EAG.001.071.A.524111</t>
  </si>
  <si>
    <t>WA.2378.EAG.001.071.A.524111.1</t>
  </si>
  <si>
    <t>- Perjalanan Dinas Dalam Rangka Fasilitasi Penyusunan dan Penyelesaian Legislasi</t>
  </si>
  <si>
    <t>WA.2378.EAG.001.071.A.524114</t>
  </si>
  <si>
    <t>WA.2378.EAG.001.071.A.524114.1</t>
  </si>
  <si>
    <t>- Perjalanan dalam Kota Lebih dari 8 Jam</t>
  </si>
  <si>
    <t>WA.2378.EAG.001.071.A.524114.2</t>
  </si>
  <si>
    <t>WA.2378.EAG.001.071.B</t>
  </si>
  <si>
    <t>Advokasi Permasalahan Hukum</t>
  </si>
  <si>
    <t>WA.2378.EAG.001.071.B.521211</t>
  </si>
  <si>
    <t>WA.2378.EAG.001.071.B.521211.1</t>
  </si>
  <si>
    <t>WA.2378.EAG.001.071.B.521811</t>
  </si>
  <si>
    <t>WA.2378.EAG.001.071.B.521811.1</t>
  </si>
  <si>
    <t>WA.2378.EAG.001.071.B.521811.2</t>
  </si>
  <si>
    <t>WA.2378.EAG.001.071.B.522151</t>
  </si>
  <si>
    <t>WA.2378.EAG.001.071.B.522151.1</t>
  </si>
  <si>
    <t>- Honorarium Pemberi Keterangan Ahli/Saksi Ahli</t>
  </si>
  <si>
    <t>WA.2378.EAG.001.071.B.522151.2</t>
  </si>
  <si>
    <t>- Honorarium Beracara</t>
  </si>
  <si>
    <t>WA.2378.EAG.001.071.B.524111</t>
  </si>
  <si>
    <t>WA.2378.EAG.001.071.B.524111.1</t>
  </si>
  <si>
    <t>- Perjalanan Dinas Dalam Rangka Advokasi Permasalahan Hukum lingkup BRSDM</t>
  </si>
  <si>
    <t>WA.2378.EAG.001.071.B.524114</t>
  </si>
  <si>
    <t>WA.2378.EAG.001.071.B.524114.1</t>
  </si>
  <si>
    <t>- Perjalanan Dalam Kota lebih dari 8 Jam</t>
  </si>
  <si>
    <t>WA.2378.EAG.001.071.B.524114.2</t>
  </si>
  <si>
    <t>WA.2378.EAG.001.071.C</t>
  </si>
  <si>
    <t>Pelaksanaan Kegiatan Sentra HKI KKP</t>
  </si>
  <si>
    <t>WA.2378.EAG.001.071.C.521211</t>
  </si>
  <si>
    <t>WA.2378.EAG.001.071.C.521211.1</t>
  </si>
  <si>
    <t>WA.2378.EAG.001.071.C.521213</t>
  </si>
  <si>
    <t>&gt; Pelaksanaan Kegiatan Sentra HKI KKP</t>
  </si>
  <si>
    <t>WA.2378.EAG.001.071.C.521213.1</t>
  </si>
  <si>
    <t>- Pengarah</t>
  </si>
  <si>
    <t>WA.2378.EAG.001.071.C.521213.2</t>
  </si>
  <si>
    <t>&gt; Pengelola Harian HKI</t>
  </si>
  <si>
    <t>WA.2378.EAG.001.071.C.521213.3</t>
  </si>
  <si>
    <t>WA.2378.EAG.001.071.C.521213.4</t>
  </si>
  <si>
    <t>- Wakil Koordinator</t>
  </si>
  <si>
    <t>WA.2378.EAG.001.071.C.521213.5</t>
  </si>
  <si>
    <t>- Pelaksana</t>
  </si>
  <si>
    <t>WA.2378.EAG.001.071.C.521811</t>
  </si>
  <si>
    <t>WA.2378.EAG.001.071.C.521811.1</t>
  </si>
  <si>
    <t>WA.2378.EAG.001.071.C.521811.2</t>
  </si>
  <si>
    <t>WA.2378.EAG.001.071.C.522151</t>
  </si>
  <si>
    <t>WA.2378.EAG.001.071.C.522151.1</t>
  </si>
  <si>
    <t>- Narasumber Kegiatan Pendampingan Penyusunan Dokumen Paten</t>
  </si>
  <si>
    <t>WA.2378.EAG.001.071.C.522151.2</t>
  </si>
  <si>
    <t>- Narasumber Kegiatan Mediasi Paten</t>
  </si>
  <si>
    <t>WA.2378.EAG.001.071.C.522191</t>
  </si>
  <si>
    <t>WA.2378.EAG.001.071.C.522191.1</t>
  </si>
  <si>
    <t>- Biaya Adm Pengelolaan Paten dan KI</t>
  </si>
  <si>
    <t>WA.2378.EAG.001.071.C.524111</t>
  </si>
  <si>
    <t>WA.2378.EAG.001.071.C.524111.1</t>
  </si>
  <si>
    <t>- Perjalanan Dinas Dalam Rangka Sosialisasi dan Pendampingan Penyusunan Dokumen Paten</t>
  </si>
  <si>
    <t>WA.2378.EAG.001.071.C.524114</t>
  </si>
  <si>
    <t>WA.2378.EAG.001.071.C.524114.1</t>
  </si>
  <si>
    <t>WA.2378.EAH</t>
  </si>
  <si>
    <t>2378.EAH</t>
  </si>
  <si>
    <t>Layanan Organisasi dan Tata Kelola Internal
[Base Line]</t>
  </si>
  <si>
    <t>WA.2378.EAH.001</t>
  </si>
  <si>
    <t>2378.EAH.001</t>
  </si>
  <si>
    <t>Layanan Organisasi dan Tata Kelola Internal Riset dan Sumber Daya Manusia Kelautan dan Perikanan</t>
  </si>
  <si>
    <t>WA.2378.EAH.001.071</t>
  </si>
  <si>
    <t>Pelayanan Organisasi dan Tata Kerja</t>
  </si>
  <si>
    <t>WA.2378.EAH.001.071.A</t>
  </si>
  <si>
    <t>Penataan Kelembagaan Lingkup BRSDM</t>
  </si>
  <si>
    <t>WA.2378.EAH.001.071.A.521211</t>
  </si>
  <si>
    <t>WA.2378.EAH.001.071.A.521211.1</t>
  </si>
  <si>
    <t>WA.2378.EAH.001.071.A.521241</t>
  </si>
  <si>
    <t>WA.2378.EAH.001.071.A.521241.1</t>
  </si>
  <si>
    <t>- Biaya Biaya komunikasi dlm bentuk pulsa telepon atau paket data internet (2 orang x 12 bulan)</t>
  </si>
  <si>
    <t>WA.2378.EAH.001.071.A.521811</t>
  </si>
  <si>
    <t>WA.2378.EAH.001.071.A.521811.1</t>
  </si>
  <si>
    <t>WA.2378.EAH.001.071.A.521811.2</t>
  </si>
  <si>
    <t>WA.2378.EAH.001.071.A.522151</t>
  </si>
  <si>
    <t>WA.2378.EAH.001.071.A.522151.1</t>
  </si>
  <si>
    <t>- Narasumber eselon II</t>
  </si>
  <si>
    <t>WA.2378.EAH.001.071.A.522151.2</t>
  </si>
  <si>
    <t>- Narasumber Eselon III atau Setara/Dibawahnya</t>
  </si>
  <si>
    <t>WA.2378.EAH.001.071.A.524111</t>
  </si>
  <si>
    <t>WA.2378.EAH.001.071.A.524111.1</t>
  </si>
  <si>
    <t>- Perjalanan Dinas Dalam Rangka Penataan Kelembagaan Lingkup BRSDM</t>
  </si>
  <si>
    <t>WA.2378.EAH.001.071.A.524114</t>
  </si>
  <si>
    <t>WA.2378.EAH.001.071.A.524114.1</t>
  </si>
  <si>
    <t>- Perjalanan Dalam Kota lebih dari 8 Jam ( 6 Orang x 2 Kali)</t>
  </si>
  <si>
    <t>WA.2378.EAH.001.071.A.524114.2</t>
  </si>
  <si>
    <t>WA.2378.EAH.001.071.B</t>
  </si>
  <si>
    <t>Fasilitasi Evaluasi Organisasi dan Tata Laksana</t>
  </si>
  <si>
    <t>WA.2378.EAH.001.071.B.521211</t>
  </si>
  <si>
    <t>WA.2378.EAH.001.071.B.521211.1</t>
  </si>
  <si>
    <t>WA.2378.EAH.001.071.B.521811</t>
  </si>
  <si>
    <t>WA.2378.EAH.001.071.B.521811.1</t>
  </si>
  <si>
    <t>WA.2378.EAH.001.071.B.521811.2</t>
  </si>
  <si>
    <t>WA.2378.EAH.001.071.B.522151</t>
  </si>
  <si>
    <t>WA.2378.EAH.001.071.B.522151.1</t>
  </si>
  <si>
    <t>- Narasumber Eselon II</t>
  </si>
  <si>
    <t>WA.2378.EAH.001.071.B.522151.2</t>
  </si>
  <si>
    <t>- Narasumber Es III atau Setara/Dibawahnya</t>
  </si>
  <si>
    <t>WA.2378.EAH.001.071.B.524111</t>
  </si>
  <si>
    <t>WA.2378.EAH.001.071.B.524111.1</t>
  </si>
  <si>
    <t>- Perjalanan Dinas Dalam Rangka Fasilitasi Evaluasi Organisasi dan Tata Laksana</t>
  </si>
  <si>
    <t>WA.2378.EAH.001.071.B.524114</t>
  </si>
  <si>
    <t>WA.2378.EAH.001.071.B.524114.1</t>
  </si>
  <si>
    <t>- Perjalanan dalam Kota lebih dari 8 Jam</t>
  </si>
  <si>
    <t>WA.2378.EAH.001.071.B.524114.2</t>
  </si>
  <si>
    <t>WA.2378.EAH.001.071.C</t>
  </si>
  <si>
    <t>Penilaian Mandiri Reformasi Birokrasi</t>
  </si>
  <si>
    <t>WA.2378.EAH.001.071.C.521211</t>
  </si>
  <si>
    <t>WA.2378.EAH.001.071.C.521211.1</t>
  </si>
  <si>
    <t>WA.2378.EAH.001.071.C.521811</t>
  </si>
  <si>
    <t>WA.2378.EAH.001.071.C.521811.1</t>
  </si>
  <si>
    <t>WA.2378.EAH.001.071.C.521811.2</t>
  </si>
  <si>
    <t>WA.2378.EAH.001.071.C.522151</t>
  </si>
  <si>
    <t>WA.2378.EAH.001.071.C.522151.1</t>
  </si>
  <si>
    <t>- Narasumber Eselon III (2Orang x 2 Jam x 1 Kali)</t>
  </si>
  <si>
    <t>WA.2378.EAH.001.071.C.522151.2</t>
  </si>
  <si>
    <t>- Narasumber Eselon II (1 Orang x 2 Jamx 1 Kali)</t>
  </si>
  <si>
    <t>WA.2378.EAH.001.071.C.524111</t>
  </si>
  <si>
    <t>WA.2378.EAH.001.071.C.524111.1</t>
  </si>
  <si>
    <t>- Perjalanan Dinas Dalam Rangka Internalisasi Pelaksanaan Reformasi Birokrasi</t>
  </si>
  <si>
    <t>WA.2378.EAH.001.071.D</t>
  </si>
  <si>
    <t>Pembangunan dan Pembinaan Zona</t>
  </si>
  <si>
    <t>WA.2378.EAH.001.071.D.521211</t>
  </si>
  <si>
    <t>WA.2378.EAH.001.071.D.521211.1</t>
  </si>
  <si>
    <t>WA.2378.EAH.001.071.D.521811</t>
  </si>
  <si>
    <t>WA.2378.EAH.001.071.D.521811.1</t>
  </si>
  <si>
    <t>WA.2378.EAH.001.071.D.521811.2</t>
  </si>
  <si>
    <t>WA.2378.EAH.001.071.D.522151</t>
  </si>
  <si>
    <t>WA.2378.EAH.001.071.D.522151.1</t>
  </si>
  <si>
    <t>WA.2378.EAH.001.071.D.522151.2</t>
  </si>
  <si>
    <t>WA.2378.EAH.001.071.D.524111</t>
  </si>
  <si>
    <t>WA.2378.EAH.001.071.D.524111.1</t>
  </si>
  <si>
    <t>- Perjalanan Dinas Dalam Rangka Pembangunan dan Pembinaan Zona Integritas Menuju WBK/WBBM</t>
  </si>
  <si>
    <t>WA.2378.EAH.001.071.D.524114</t>
  </si>
  <si>
    <t>WA.2378.EAH.001.071.D.524114.1</t>
  </si>
  <si>
    <t>WA.2378.EAI</t>
  </si>
  <si>
    <t>2378.EAI</t>
  </si>
  <si>
    <t>Layanan Kehumasan dan Protokoler
[Base Line]</t>
  </si>
  <si>
    <t>WA.2378.EAI.001</t>
  </si>
  <si>
    <t>2378.EAI.001</t>
  </si>
  <si>
    <t>Layanan Kehumasan dan Protokoler Riset dan Sumber Daya Manusia Kelautan dan Perikanan</t>
  </si>
  <si>
    <t>WA.2378.EAI.001.071</t>
  </si>
  <si>
    <t>Pelayanan Kehumasan</t>
  </si>
  <si>
    <t>WA.2378.EAI.001.071.A</t>
  </si>
  <si>
    <t>Penyelenggaraan Kehumasan</t>
  </si>
  <si>
    <t>WA.2378.EAI.001.071.A.521211</t>
  </si>
  <si>
    <t>WA.2378.EAI.001.071.A.521211.1</t>
  </si>
  <si>
    <t>- Pencetakan Buku AMAFRAD Press</t>
  </si>
  <si>
    <t>WA.2378.EAI.001.071.A.521213</t>
  </si>
  <si>
    <t>&gt; HONOR TIM AMAFRAD PRESS</t>
  </si>
  <si>
    <t>WA.2378.EAI.001.071.A.521213.1</t>
  </si>
  <si>
    <t>- Redaktur 2 ORG x 20 TERB</t>
  </si>
  <si>
    <t>OTer</t>
  </si>
  <si>
    <t>WA.2378.EAI.001.071.A.521213.2</t>
  </si>
  <si>
    <t>- Penyunting/Editor 6 ORG x 20 TERB</t>
  </si>
  <si>
    <t>Oter</t>
  </si>
  <si>
    <t>WA.2378.EAI.001.071.A.521213.3</t>
  </si>
  <si>
    <t>- Desain grafis 1 ORG x 20 TER</t>
  </si>
  <si>
    <t>&gt; Honor Tim Pelaksanaan Kegiatan Promosi</t>
  </si>
  <si>
    <t>WA.2378.EAI.001.071.A.521213.4</t>
  </si>
  <si>
    <t>- Ketua 1 ORG x 4 KALI</t>
  </si>
  <si>
    <t>WA.2378.EAI.001.071.A.521213.5</t>
  </si>
  <si>
    <t>- Sekretaris 1 KALI x 4 KEG</t>
  </si>
  <si>
    <t>WA.2378.EAI.001.071.A.521213.6</t>
  </si>
  <si>
    <t>- Anggota 6 ORG x 4 KALI</t>
  </si>
  <si>
    <t>&gt; Honor Tim Produksi Publikasi</t>
  </si>
  <si>
    <t>WA.2378.EAI.001.071.A.521213.7</t>
  </si>
  <si>
    <t>- Ketua 1 ORG x 12 BLN</t>
  </si>
  <si>
    <t>WA.2378.EAI.001.071.A.521213.8</t>
  </si>
  <si>
    <t>- Sekretaris 1 ORG x 12 BLN</t>
  </si>
  <si>
    <t>WA.2378.EAI.001.071.A.521213.9</t>
  </si>
  <si>
    <t>- Anggota 5 ORG x 12 BLN</t>
  </si>
  <si>
    <t>WA.2378.EAI.001.071.A.521241</t>
  </si>
  <si>
    <t>WA.2378.EAI.001.071.A.521241.1</t>
  </si>
  <si>
    <t>- Biaya Paket Data dan Komunikasi (12 Orang x 12 Bulan)</t>
  </si>
  <si>
    <t>WA.2378.EAI.001.071.A.521811</t>
  </si>
  <si>
    <t>WA.2378.EAI.001.071.A.521811.1</t>
  </si>
  <si>
    <t>WA.2378.EAI.001.071.A.521811.2</t>
  </si>
  <si>
    <t>WA.2378.EAI.001.071.A.522151</t>
  </si>
  <si>
    <t>&gt; Kegiatan Kehumasan</t>
  </si>
  <si>
    <t>WA.2378.EAI.001.071.A.522151.1</t>
  </si>
  <si>
    <t>- Narasumber promosi/publikasi (Es 1/setara)</t>
  </si>
  <si>
    <t>WA.2378.EAI.001.071.A.522151.2</t>
  </si>
  <si>
    <t>- Narasumber Promosi/Publikasi (es2/setara)</t>
  </si>
  <si>
    <t>WA.2378.EAI.001.071.A.522151.3</t>
  </si>
  <si>
    <t>- Narasumber Promosi/publikasi (es3/setara)</t>
  </si>
  <si>
    <t>WA.2378.EAI.001.071.A.522191</t>
  </si>
  <si>
    <t>WA.2378.EAI.001.071.A.522191.1</t>
  </si>
  <si>
    <t>- Jasa penyelenggaraan kegiatan promosi hasil riset dan SDMKP</t>
  </si>
  <si>
    <t>WA.2378.EAI.001.071.A.522191.2</t>
  </si>
  <si>
    <t>- Jasa desain/pencetakan/penerbitan promosi dan publikasi hasil riset dan SDM KP</t>
  </si>
  <si>
    <t>WA.2378.EAI.001.071.A.522191.3</t>
  </si>
  <si>
    <t>- Expo aquaculture dan gelar teknologi KP Penas</t>
  </si>
  <si>
    <t>WA.2378.EAI.001.071.A.524111</t>
  </si>
  <si>
    <t>WA.2378.EAI.001.071.A.524111.1</t>
  </si>
  <si>
    <t>- Biaya Perjalanan Dinas dalam Rangka Kegiatan Peliputan</t>
  </si>
  <si>
    <t>WA.2378.EAI.001.071.A.524114</t>
  </si>
  <si>
    <t>WA.2378.EAI.001.071.A.524114.1</t>
  </si>
  <si>
    <t>- Transport Lokal Dalam Kota</t>
  </si>
  <si>
    <t>WA.2378.EAI.001.071.A.524114.2</t>
  </si>
  <si>
    <t>- Uang Harian Perjalanan Dinas Dalam Kota</t>
  </si>
  <si>
    <t>WA.2378.EAI.001.073</t>
  </si>
  <si>
    <t>Pelayanan Perpustakaan dan Diseminasi</t>
  </si>
  <si>
    <t>- Biaya Perjalanan Dinas Dalam Rangka Kegiatan Desiminasi</t>
  </si>
  <si>
    <t>WA.2378.EAI.001.071.A.524111.2</t>
  </si>
  <si>
    <t>- Biaya Perjalanan Dinas Dalam Rangka Kegiatan Perpustakaan</t>
  </si>
  <si>
    <t>WA.2378.EAJ</t>
  </si>
  <si>
    <t>2378.EAJ</t>
  </si>
  <si>
    <t>Layanan Data dan Informasi
[Base Line]</t>
  </si>
  <si>
    <t>WA.2378.EAJ.001</t>
  </si>
  <si>
    <t>2378.EAJ.001</t>
  </si>
  <si>
    <t>Layanan Data dan Informasi Riset dan Sumber Daya Manusia Kelautan dan Perikanan</t>
  </si>
  <si>
    <t>WA.2378.EAJ.001.071</t>
  </si>
  <si>
    <t>Pelayanan Data</t>
  </si>
  <si>
    <t>WA.2378.EAJ.001.071.A</t>
  </si>
  <si>
    <t>Penyelenggaraan Data BRSDM</t>
  </si>
  <si>
    <t>WA.2378.EAJ.001.071.A.521211</t>
  </si>
  <si>
    <t>&gt; Pencetakan Publikasi Data dan Informasi</t>
  </si>
  <si>
    <t>WA.2378.EAJ.001.071.A.521211.1</t>
  </si>
  <si>
    <t>- Buku BRSDM KP Dalam Angka Tahun 2020</t>
  </si>
  <si>
    <t>WA.2378.EAJ.001.071.A.521211.2</t>
  </si>
  <si>
    <t>- Buku Inovasi Teknologi KP</t>
  </si>
  <si>
    <t>WA.2378.EAJ.001.071.A.521211.3</t>
  </si>
  <si>
    <t>- Buku Analisis Data BRSDM</t>
  </si>
  <si>
    <t>WA.2378.EAJ.001.071.A.521211.4</t>
  </si>
  <si>
    <t>- Penggandaan dan Penjilidan</t>
  </si>
  <si>
    <t>WA.2378.EAJ.001.071.A.521213</t>
  </si>
  <si>
    <t>&gt; TIM PENYUSUN BUKU DATA DAN INFORMASI</t>
  </si>
  <si>
    <t>WA.2378.EAJ.001.071.A.521213.1</t>
  </si>
  <si>
    <t>- Penanggung jawab 1 ORG x 3 TER</t>
  </si>
  <si>
    <t>WA.2378.EAJ.001.071.A.521213.2</t>
  </si>
  <si>
    <t>- Redaktur 8 ORG x 3 TER</t>
  </si>
  <si>
    <t>WA.2378.EAJ.001.071.A.521213.3</t>
  </si>
  <si>
    <t>- Editor 8 ORG x 3 TER</t>
  </si>
  <si>
    <t>WA.2378.EAJ.001.071.A.521241</t>
  </si>
  <si>
    <t>WA.2378.EAJ.001.071.A.521241.1</t>
  </si>
  <si>
    <t>- Biaya komunikasi dalam bentuk pulsa telepon atau paket data internet (10 orang x 12 bulan)</t>
  </si>
  <si>
    <t>WA.2378.EAJ.001.071.A.521811</t>
  </si>
  <si>
    <t>WA.2378.EAJ.001.071.A.521811.1</t>
  </si>
  <si>
    <t>WA.2378.EAJ.001.071.A.521811.2</t>
  </si>
  <si>
    <t>WA.2378.EAJ.001.071.A.522151</t>
  </si>
  <si>
    <t>WA.2378.EAJ.001.071.A.522151.1</t>
  </si>
  <si>
    <t>- Narasumber setara eselon II (2 orang x 2 jam)</t>
  </si>
  <si>
    <t>WA.2378.EAJ.001.071.A.522151.2</t>
  </si>
  <si>
    <t>- Narasumber setara eselon III (2 orang x 2 jam)</t>
  </si>
  <si>
    <t>WA.2378.EAJ.001.071.A.522191</t>
  </si>
  <si>
    <t>WA.2378.EAJ.001.071.A.522191.1</t>
  </si>
  <si>
    <t>- Jasa Pengelolaan dan penyajian data BRSDM</t>
  </si>
  <si>
    <t>WA.2378.EAJ.001.071.A.524111</t>
  </si>
  <si>
    <t>WA.2378.EAJ.001.071.A.524111.1</t>
  </si>
  <si>
    <t>- Dalam rangka koordinasi dan pembinaan penyelenggaraan data</t>
  </si>
  <si>
    <t>WA.2378.EAJ.001.071.A.524113</t>
  </si>
  <si>
    <t>WA.2378.EAJ.001.071.A.524113.1</t>
  </si>
  <si>
    <t>WA.2378.EAJ.001.071.A.524113.2</t>
  </si>
  <si>
    <t>- uang harian</t>
  </si>
  <si>
    <t>WA.2378.EAJ.001.071.B</t>
  </si>
  <si>
    <t>Forum Diskusi Pengelolaan Data dan Informasi BRSDM</t>
  </si>
  <si>
    <t>WA.2378.EAJ.001.071.B.521211</t>
  </si>
  <si>
    <t>&gt; Forum Pengelolaan Jurnal Ilmiah KP</t>
  </si>
  <si>
    <t>WA.2378.EAJ.001.071.B.521211.1</t>
  </si>
  <si>
    <t>WA.2378.EAJ.001.071.B.521211.2</t>
  </si>
  <si>
    <t>WA.2378.EAJ.001.071.B.521211.3</t>
  </si>
  <si>
    <t>WA.2378.EAJ.001.071.B.521211.4</t>
  </si>
  <si>
    <t>- perlengkapan peserta</t>
  </si>
  <si>
    <t>&gt; Forum Pengelolaan Data</t>
  </si>
  <si>
    <t>WA.2378.EAJ.001.071.B.521211.5</t>
  </si>
  <si>
    <t>WA.2378.EAJ.001.071.B.521211.6</t>
  </si>
  <si>
    <t>WA.2378.EAJ.001.071.B.521211.7</t>
  </si>
  <si>
    <t>WA.2378.EAJ.001.071.B.521211.8</t>
  </si>
  <si>
    <t>WA.2378.EAJ.001.071.B.522151</t>
  </si>
  <si>
    <t>WA.2378.EAJ.001.071.B.522151.1</t>
  </si>
  <si>
    <t>- Narasumber eselon II 2 ORG x 3JAM</t>
  </si>
  <si>
    <t>WA.2378.EAJ.001.071.B.522151.2</t>
  </si>
  <si>
    <t>- moderator (1 orang x 1 kali)</t>
  </si>
  <si>
    <t>WA.2378.EAJ.001.071.B.522151.3</t>
  </si>
  <si>
    <t>- Narasumber eselon II 3 ORG x 3JAM</t>
  </si>
  <si>
    <t>WA.2378.EAJ.001.071.B.522151.4</t>
  </si>
  <si>
    <t>WA.2378.EAJ.001.071.B.524111</t>
  </si>
  <si>
    <t>WA.2378.EAJ.001.071.B.524111.1</t>
  </si>
  <si>
    <t>- Dalam rangka menghadirkan narasumber dari luar kota</t>
  </si>
  <si>
    <t>WA.2378.EAJ.001.071.B.524119</t>
  </si>
  <si>
    <t>WA.2378.EAJ.001.071.B.524119.1</t>
  </si>
  <si>
    <t>- Paket Kegiatan Fullboard Meeting 50 ORG x 1 KALI</t>
  </si>
  <si>
    <t>WA.2378.EAJ.001.071.B.524119.2</t>
  </si>
  <si>
    <t>- uang harian (50 orang x 1 kali)</t>
  </si>
  <si>
    <t>WA.2378.EAJ.001.071.B.524119.3</t>
  </si>
  <si>
    <t>- transportasi (50 orang x 1 kali)</t>
  </si>
  <si>
    <t>WA.2378.EAJ.001.071.B.524119.4</t>
  </si>
  <si>
    <t>WA.2378.EAJ.001.071.B.524119.5</t>
  </si>
  <si>
    <t>WA.2378.EAJ.001.071.B.524119.6</t>
  </si>
  <si>
    <t>WA.2378.EAJ.001.071.C</t>
  </si>
  <si>
    <t>Manajemen Pengetahuan</t>
  </si>
  <si>
    <t>WA.2378.EAJ.001.071.C.521211</t>
  </si>
  <si>
    <t>WA.2378.EAJ.001.071.C.521211.1</t>
  </si>
  <si>
    <t>- Penggandaan dan penjilidan</t>
  </si>
  <si>
    <t>WA.2378.EAJ.001.071.C.521213</t>
  </si>
  <si>
    <t>&gt; Tim Pengelola Website</t>
  </si>
  <si>
    <t>WA.2378.EAJ.001.071.C.521213.1</t>
  </si>
  <si>
    <t>- Redaktur (1 orang x 12 bulan)</t>
  </si>
  <si>
    <t>WA.2378.EAJ.001.071.C.521213.2</t>
  </si>
  <si>
    <t>- Penanggung Jawab (1 orang x 12 bulan)</t>
  </si>
  <si>
    <t>WA.2378.EAJ.001.071.C.521213.3</t>
  </si>
  <si>
    <t>- Editor (1 orang x 12 bulan)</t>
  </si>
  <si>
    <t>WA.2378.EAJ.001.071.C.521213.4</t>
  </si>
  <si>
    <t>- Web Admin (8 orang x 12 bulan)</t>
  </si>
  <si>
    <t>WA.2378.EAJ.001.071.C.521219</t>
  </si>
  <si>
    <t>WA.2378.EAJ.001.071.C.521219.1</t>
  </si>
  <si>
    <t>- Pembuatan DOI (Digital Object Identifier) Per artikel</t>
  </si>
  <si>
    <t>artkl</t>
  </si>
  <si>
    <t>WA.2378.EAJ.001.071.C.521219.2</t>
  </si>
  <si>
    <t>- Biaya Tahunan/annual membership fee DOI</t>
  </si>
  <si>
    <t>tahun</t>
  </si>
  <si>
    <t>WA.2378.EAJ.001.071.C.521219.3</t>
  </si>
  <si>
    <t>- Biaya Tahunan/annual fee cek Plagiarisme</t>
  </si>
  <si>
    <t>WA.2378.EAJ.001.071.C.521219.4</t>
  </si>
  <si>
    <t>- Biaya cek plagiarisme per dokumen</t>
  </si>
  <si>
    <t>dok</t>
  </si>
  <si>
    <t>WA.2378.EAJ.001.071.C.521219.5</t>
  </si>
  <si>
    <t>- Biaya Tahunan Gramarly</t>
  </si>
  <si>
    <t>WA.2378.EAJ.001.071.C.521811</t>
  </si>
  <si>
    <t>WA.2378.EAJ.001.071.C.521811.1</t>
  </si>
  <si>
    <t>WA.2378.EAJ.001.071.C.521811.2</t>
  </si>
  <si>
    <t>WA.2378.EAJ.001.071.C.522191</t>
  </si>
  <si>
    <t>WA.2378.EAJ.001.071.C.522191.1</t>
  </si>
  <si>
    <t>- Jasa Pengelolaan Aplikasi Sistem Informasi</t>
  </si>
  <si>
    <t>WA.2378.EAJ.001.071.C.524111</t>
  </si>
  <si>
    <t>WA.2378.EAJ.001.071.C.524111.1</t>
  </si>
  <si>
    <t>- Dalam rangka koordinasi pelayanan aplikasi sistem</t>
  </si>
  <si>
    <t>WA.2378.EAJ.001.071.C.524113</t>
  </si>
  <si>
    <t>WA.2378.EAJ.001.071.C.524113.1</t>
  </si>
  <si>
    <t>WA.2378.EAJ.001.071.C.524113.2</t>
  </si>
  <si>
    <t>WA.2378.EAJ.001.072</t>
  </si>
  <si>
    <t>Pelayanan Informasi Publik</t>
  </si>
  <si>
    <t>&gt; Kegiatan Pelayanan Publik</t>
  </si>
  <si>
    <t>&gt; Honor Kegiatan Pelayanan Publik</t>
  </si>
  <si>
    <t>- Penanggung jawab 1 ORG x 2 KEG</t>
  </si>
  <si>
    <t>- Ketua 1 ORG x 2 KEG</t>
  </si>
  <si>
    <t>- Sekretaris 1 ORG x 2 KEG</t>
  </si>
  <si>
    <t>- Anggota 3 ORG x 2 KEG</t>
  </si>
  <si>
    <t>- Peralatan komputer</t>
  </si>
  <si>
    <t>WA.2378.EAJ.001.071.C.522151</t>
  </si>
  <si>
    <t>WA.2378.EAJ.001.071.C.522151.1</t>
  </si>
  <si>
    <t>- Narasumber eselon I 2 ORG x 2 JAM x 1 HARI x 2 KEG</t>
  </si>
  <si>
    <t>WA.2378.EAJ.001.071.C.522151.2</t>
  </si>
  <si>
    <t>- Narasumber eselon II 3 ORG x 2 JAM x 1 HARI x 2 KEG</t>
  </si>
  <si>
    <t>WA.2378.EAJ.001.071.C.522151.3</t>
  </si>
  <si>
    <t>- Moderator 1 ORG x 1 JAM x 1 HARI x 2 KEG</t>
  </si>
  <si>
    <t>- Biaya Perjalanan dinas dalam rangka pelayanan publik</t>
  </si>
  <si>
    <t>WA.2378.EAL</t>
  </si>
  <si>
    <t>2378.EAL</t>
  </si>
  <si>
    <t>Layanan Monitoring dan Evaluasi Internal
[Base Line]</t>
  </si>
  <si>
    <t>Laporan</t>
  </si>
  <si>
    <t>WA.2378.EAL.001</t>
  </si>
  <si>
    <t>2378.EAL.001</t>
  </si>
  <si>
    <t>Layanan Monitoring dan Evaluasi Internal Riset dan Sumber Daya Manusia Kelautan dan Perikanan</t>
  </si>
  <si>
    <t>WA.2378.EAL.001.071</t>
  </si>
  <si>
    <t>Pelayanan Monitoring dan Evaluasi</t>
  </si>
  <si>
    <t>WA.2378.EAL.001.071.A</t>
  </si>
  <si>
    <t>Monitoring dan Evaluasi Kinerja</t>
  </si>
  <si>
    <t>WA.2378.EAL.001.071.A.521211</t>
  </si>
  <si>
    <t>WA.2378.EAL.001.071.A.521211.1</t>
  </si>
  <si>
    <t>WA.2378.EAL.001.071.A.521211.2</t>
  </si>
  <si>
    <t>- Pencetakan dokumen</t>
  </si>
  <si>
    <t>WA.2378.EAL.001.071.A.521211.3</t>
  </si>
  <si>
    <t>- spanduk dan backdrop</t>
  </si>
  <si>
    <t>WA.2378.EAL.001.071.A.521211.4</t>
  </si>
  <si>
    <t>- Pencetakan buku panduan</t>
  </si>
  <si>
    <t>WA.2378.EAL.001.071.A.521211.5</t>
  </si>
  <si>
    <t>WA.2378.EAL.001.071.A.521211.6</t>
  </si>
  <si>
    <t>WA.2378.EAL.001.071.A.521213</t>
  </si>
  <si>
    <t>&gt; Honor Panitia Kegiatan</t>
  </si>
  <si>
    <t>WA.2378.EAL.001.071.A.521213.1</t>
  </si>
  <si>
    <t>- Penanggung Jawab 1 ORG x KEG</t>
  </si>
  <si>
    <t>WA.2378.EAL.001.071.A.521213.2</t>
  </si>
  <si>
    <t>- Ketua 1 ORG x 3 KEG</t>
  </si>
  <si>
    <t>WA.2378.EAL.001.071.A.521213.3</t>
  </si>
  <si>
    <t>- Sekretaris 1 ORG x 3 KEG</t>
  </si>
  <si>
    <t>WA.2378.EAL.001.071.A.521213.4</t>
  </si>
  <si>
    <t>- Anggota 6 ORG x 3 KEG</t>
  </si>
  <si>
    <t>&gt; Honor Tim Aplikasi (e-Dalwas, e-Monev Bappenas, SMART DJA)</t>
  </si>
  <si>
    <t>WA.2378.EAL.001.071.A.521213.5</t>
  </si>
  <si>
    <t>- Pengarah 1 ORG x 10 KALI</t>
  </si>
  <si>
    <t>WA.2378.EAL.001.071.A.521213.6</t>
  </si>
  <si>
    <t>- Penanggung jawab 1 ORG x 10 KALI</t>
  </si>
  <si>
    <t>WA.2378.EAL.001.071.A.521213.7</t>
  </si>
  <si>
    <t>- Ketua 1 ORG x 10 KALI</t>
  </si>
  <si>
    <t>WA.2378.EAL.001.071.A.521213.8</t>
  </si>
  <si>
    <t>- Sekretaris 1 ORG x 10 KALI</t>
  </si>
  <si>
    <t>WA.2378.EAL.001.071.A.521213.9</t>
  </si>
  <si>
    <t>- Anggota 5 ORG x 10 KALI</t>
  </si>
  <si>
    <t>WA.2378.EAL.001.071.A.521213.10</t>
  </si>
  <si>
    <t>- Anggota (UPT) 49 ORG x 10 BLN</t>
  </si>
  <si>
    <t>WA.2378.EAL.001.071.A.521213.11</t>
  </si>
  <si>
    <t>- Anggota 2 ORG x 10 KALI (Bappenas)</t>
  </si>
  <si>
    <t>WA.2378.EAL.001.071.A.521213.12</t>
  </si>
  <si>
    <t>- Anggota 2 ORG x 10 KALI (DJA, Kemenkeu)</t>
  </si>
  <si>
    <t>WA.2378.EAL.001.071.A.521213.13</t>
  </si>
  <si>
    <t>- Anggota 2 ORG x 10 KALI (Aparat Pengawas Internal)</t>
  </si>
  <si>
    <t>WA.2378.EAL.001.071.A.521241</t>
  </si>
  <si>
    <t>WA.2378.EAL.001.071.A.521241.1</t>
  </si>
  <si>
    <t>- Paket Data Internet Monitoring dan Evaluasi Kinerja (7 org x 12 bulan)</t>
  </si>
  <si>
    <t>WA.2378.EAL.001.071.A.521811</t>
  </si>
  <si>
    <t>WA.2378.EAL.001.071.A.521811.1</t>
  </si>
  <si>
    <t>WA.2378.EAL.001.071.A.521811.2</t>
  </si>
  <si>
    <t>WA.2378.EAL.001.071.A.522151</t>
  </si>
  <si>
    <t>WA.2378.EAL.001.071.A.522151.1</t>
  </si>
  <si>
    <t>- Narasumber eselon II 1 ORG x 10 KEG x 2 JAM</t>
  </si>
  <si>
    <t>WA.2378.EAL.001.071.A.522151.2</t>
  </si>
  <si>
    <t>- Narasumber eselon III 3 ORG x 10 KEG x 2 JAM</t>
  </si>
  <si>
    <t>WA.2378.EAL.001.071.A.522151.3</t>
  </si>
  <si>
    <t>- Praktisi 1 ORG x 1 KEG x 2 JAM</t>
  </si>
  <si>
    <t>WA.2378.EAL.001.071.A.522192</t>
  </si>
  <si>
    <t>WA.2378.EAL.001.071.A.522192.1</t>
  </si>
  <si>
    <t>- Rapid Test Covid - 19 (7 orang x 2 kali x 12 bulan)</t>
  </si>
  <si>
    <t>WA.2378.EAL.001.071.A.524111</t>
  </si>
  <si>
    <t>WA.2378.EAL.001.071.A.524111.1</t>
  </si>
  <si>
    <t>- Identifikasi, pembinaan sosialisasi dan koordinasi monitoring kinerja manajerial</t>
  </si>
  <si>
    <t>WA.2378.EAL.001.071.A.524111.2</t>
  </si>
  <si>
    <t>- Identifikasi, pendampingan, dan validasi data input aplikasi monev dan pengukuran mandiri SAKIP</t>
  </si>
  <si>
    <t>WA.2378.EAL.001.071.A.524113</t>
  </si>
  <si>
    <t>WA.2378.EAL.001.071.A.524113.1</t>
  </si>
  <si>
    <t>- Perjalanan dalam kota lebih dari 8 jam (3 Org x 4 kali x 12 Bulan)</t>
  </si>
  <si>
    <t>WA.2378.EAL.001.071.A.524113.2</t>
  </si>
  <si>
    <t>- Transport lokal (3 Org x 4 kali x 12 Bulan)</t>
  </si>
  <si>
    <t>WA.2378.EAL.001.071.A.524119</t>
  </si>
  <si>
    <t>WA.2378.EAL.001.071.A.524119.1</t>
  </si>
  <si>
    <t>- Fullboard Meeting Peserta Koordinasi Aplikasi dan Evaluasi Kinerja 120 ORG x 2 HARI x 1 KALI</t>
  </si>
  <si>
    <t>WA.2378.EAL.001.071.A.524119.2</t>
  </si>
  <si>
    <t>- Uang Harian Peserta Koordinasi Aplikasi dan Evaluasi Kinerja 120 ORG x 1 KALI x 3 HARI</t>
  </si>
  <si>
    <t>WA.2378.EAL.001.071.A.524119.3</t>
  </si>
  <si>
    <t>- Transport Peserta Pusat dan Narasumber Koordinasi Aplikasi dan Evaluasi Kinerja 120 ORG x 1 KALI</t>
  </si>
  <si>
    <t>WA.2378.EAL.001.071.A.524119.4</t>
  </si>
  <si>
    <t>- Fullboard Meeting Peserta Penilaian Mandiri SAKIP 120 ORG x 2 HARI x 1 KALI</t>
  </si>
  <si>
    <t>WA.2378.EAL.001.071.A.524119.5</t>
  </si>
  <si>
    <t>- Uang Harian Peserta Penilaian Mandiri SAKIP 120 ORG x 1 KALI x 3 HARI</t>
  </si>
  <si>
    <t>WA.2378.EAL.001.071.A.524119.6</t>
  </si>
  <si>
    <t>- Transport Peserta Pusat dan Narasumber Penilaian Mandiri SAKIP 120 ORG x 1 KALI</t>
  </si>
  <si>
    <t>WA.2378.EAL.001.071.A.524119.7</t>
  </si>
  <si>
    <t>- Fullboard Meeting Tindak Lanjut Temuan SAKIP 40 ORG x 2 HARI x 1 KALI</t>
  </si>
  <si>
    <t>WA.2378.EAL.001.071.A.524119.8</t>
  </si>
  <si>
    <t>- Uang Harian Peserta Tindak Lanjut Temuan SAKIP 40 ORG x 1 KALI x 3 HARI</t>
  </si>
  <si>
    <t>WA.2378.EAL.001.071.A.524119.9</t>
  </si>
  <si>
    <t>- Transport Peserta Pusat dan Narasumber Tindak Lanjut Temuan SAKIP 40 ORG x 1 KALI</t>
  </si>
  <si>
    <t>WA.2378.EAL.001.071.B</t>
  </si>
  <si>
    <t>Monitoring dan Evaluasi Program dan Kegiatan Prioritas dan Penyelenggaraan Teknis RSDMKP</t>
  </si>
  <si>
    <t>WA.2378.EAL.001.071.B.521211</t>
  </si>
  <si>
    <t>WA.2378.EAL.001.071.B.521211.1</t>
  </si>
  <si>
    <t>WA.2378.EAL.001.071.B.521211.2</t>
  </si>
  <si>
    <t>WA.2378.EAL.001.071.B.521211.3</t>
  </si>
  <si>
    <t>WA.2378.EAL.001.071.B.521211.4</t>
  </si>
  <si>
    <t>- Perlengkapan Peserta (60 orang x 3 kali)</t>
  </si>
  <si>
    <t>WA.2378.EAL.001.071.B.521211.5</t>
  </si>
  <si>
    <t>WA.2378.EAL.001.071.B.521213</t>
  </si>
  <si>
    <t>WA.2378.EAL.001.071.B.521213.1</t>
  </si>
  <si>
    <t>WA.2378.EAL.001.071.B.521213.2</t>
  </si>
  <si>
    <t>WA.2378.EAL.001.071.B.521213.3</t>
  </si>
  <si>
    <t>- Anggota 4 ORG x 3 KEG</t>
  </si>
  <si>
    <t>WA.2378.EAL.001.071.B.521811</t>
  </si>
  <si>
    <t>WA.2378.EAL.001.071.B.521811.1</t>
  </si>
  <si>
    <t>WA.2378.EAL.001.071.B.521811.2</t>
  </si>
  <si>
    <t>WA.2378.EAL.001.071.B.522151</t>
  </si>
  <si>
    <t>WA.2378.EAL.001.071.B.522151.1</t>
  </si>
  <si>
    <t>- Narasumber eselon II 1 ORG x 6 KEG x 2 JAM</t>
  </si>
  <si>
    <t>WA.2378.EAL.001.071.B.522151.2</t>
  </si>
  <si>
    <t>- Narasumber eselon III 3 ORG x 6 KEG x 2 JAM</t>
  </si>
  <si>
    <t>WA.2378.EAL.001.071.B.524111</t>
  </si>
  <si>
    <t>WA.2378.EAL.001.071.B.524111.1</t>
  </si>
  <si>
    <t>- Identifikasi, pembinaan, dan koordinasi Monitoring Program dan Kegiatan Prioritas Riset dan SDM</t>
  </si>
  <si>
    <t>WA.2378.EAL.001.071.B.524113</t>
  </si>
  <si>
    <t>WA.2378.EAL.001.071.B.524113.1</t>
  </si>
  <si>
    <t>WA.2378.EAL.001.071.B.524113.2</t>
  </si>
  <si>
    <t>WA.2378.EAL.001.071.B.524119</t>
  </si>
  <si>
    <t>WA.2378.EAL.001.071.B.524119.1</t>
  </si>
  <si>
    <t>- Fullboard Meeting Evaluasi Indikator Kinerja Outcome 60 ORG x 2 HARI x 1 KALI</t>
  </si>
  <si>
    <t>WA.2378.EAL.001.071.B.524119.2</t>
  </si>
  <si>
    <t>- Uang Harian Peserta Evaluasi Indikator Kinerja Outcome 60 ORG x 1 KALI x 3 HARI</t>
  </si>
  <si>
    <t>WA.2378.EAL.001.071.B.524119.3</t>
  </si>
  <si>
    <t>- Transport Peserta Pusat dan Narasumber Evaluasi Indikator Kinerja Outcome 60 ORG x 1 KALI</t>
  </si>
  <si>
    <t>WA.2378.EAL.001.071.B.524119.4</t>
  </si>
  <si>
    <t>- Fullboard Meeting Evaluasi Program Riset dan SDM KP 60 ORG x 1 HARI x 2 KALI</t>
  </si>
  <si>
    <t>WA.2378.EAL.001.071.B.524119.5</t>
  </si>
  <si>
    <t>- Uang Harian Peserta Evaluasi Program Riset dan SDM KP 60 ORG x 2 KALI x 2 HARI</t>
  </si>
  <si>
    <t>WA.2378.EAL.001.071.B.524119.6</t>
  </si>
  <si>
    <t>- Transport Peserta Pusat dan Narasumber Evaluasi Program Riset dan SDM KP 60 ORG x 2 KALI</t>
  </si>
  <si>
    <t>WA.2378.EAL.001.071.C</t>
  </si>
  <si>
    <t>Penyelenggaraan Monitoring dan Evaluasi Terpadu KP Binaan BRSDMKP</t>
  </si>
  <si>
    <t>WA.2378.EAL.001.071.C.521211</t>
  </si>
  <si>
    <t>WA.2378.EAL.001.071.C.521211.1</t>
  </si>
  <si>
    <t>WA.2378.EAL.001.071.C.521211.2</t>
  </si>
  <si>
    <t>WA.2378.EAL.001.071.C.521211.3</t>
  </si>
  <si>
    <t>- Spanduk dan backdrop</t>
  </si>
  <si>
    <t>WA.2378.EAL.001.071.C.521211.4</t>
  </si>
  <si>
    <t>- Perlengkapan Peserta (50 x 3 kali)</t>
  </si>
  <si>
    <t>WA.2378.EAL.001.071.C.521211.5</t>
  </si>
  <si>
    <t>WA.2378.EAL.001.071.C.521213</t>
  </si>
  <si>
    <t>WA.2378.EAL.001.071.C.521213.1</t>
  </si>
  <si>
    <t>WA.2378.EAL.001.071.C.521213.2</t>
  </si>
  <si>
    <t>WA.2378.EAL.001.071.C.521213.3</t>
  </si>
  <si>
    <t>WA.2378.EAL.001.071.C.521811</t>
  </si>
  <si>
    <t>WA.2378.EAL.001.071.C.521811.1</t>
  </si>
  <si>
    <t>WA.2378.EAL.001.071.C.521811.2</t>
  </si>
  <si>
    <t>- Belanja bahan</t>
  </si>
  <si>
    <t>WA.2378.EAL.001.071.C.522151</t>
  </si>
  <si>
    <t>WA.2378.EAL.001.071.C.522151.1</t>
  </si>
  <si>
    <t>- Narasumber eselon II 2 ORG x 3 KEG x 2 JAM</t>
  </si>
  <si>
    <t>WA.2378.EAL.001.071.C.522151.2</t>
  </si>
  <si>
    <t>- Narasumber eselon III 3 ORG x 3 KEG x 2 JAM</t>
  </si>
  <si>
    <t>WA.2378.EAL.001.071.C.524111</t>
  </si>
  <si>
    <t>WA.2378.EAL.001.071.C.524111.1</t>
  </si>
  <si>
    <t>- Identifikasi, pembinaan, sosialisasi dan koordinasi (Monitoring Terpadu) 25 ORG x 2 KALI</t>
  </si>
  <si>
    <t>WA.2378.EAL.001.072</t>
  </si>
  <si>
    <t>Pelayanan Pelaporan Kinerja</t>
  </si>
  <si>
    <t>WA.2378.EAL.001.072.A</t>
  </si>
  <si>
    <t>Reviu dan Pengukuran Kinerja BRSDM</t>
  </si>
  <si>
    <t>WA.2378.EAL.001.072.A.521211</t>
  </si>
  <si>
    <t>WA.2378.EAL.001.072.A.521211.1</t>
  </si>
  <si>
    <t>WA.2378.EAL.001.072.A.521211.2</t>
  </si>
  <si>
    <t>WA.2378.EAL.001.072.A.521811</t>
  </si>
  <si>
    <t>WA.2378.EAL.001.072.A.521811.1</t>
  </si>
  <si>
    <t>WA.2378.EAL.001.072.A.521811.2</t>
  </si>
  <si>
    <t>WA.2378.EAL.001.072.A.522151</t>
  </si>
  <si>
    <t>WA.2378.EAL.001.072.A.522151.1</t>
  </si>
  <si>
    <t>- Honorarium Narasumber /Pakar / Praktisi/ Profesional 3 ORANG x 4 KEG x 3 JAM</t>
  </si>
  <si>
    <t>WA.2378.EAL.001.072.A.522192</t>
  </si>
  <si>
    <t>WA.2378.EAL.001.072.A.522192.1</t>
  </si>
  <si>
    <t>- Rapid test covid 19</t>
  </si>
  <si>
    <t>WA.2378.EAL.001.072.A.524111</t>
  </si>
  <si>
    <t>WA.2378.EAL.001.072.A.524111.1</t>
  </si>
  <si>
    <t>- Reviu/Pengukuran Kinerja Lingkup BRSDM</t>
  </si>
  <si>
    <t>WA.2378.EAL.001.072.B</t>
  </si>
  <si>
    <t>Penyusunan Bahan Pimpinan</t>
  </si>
  <si>
    <t>WA.2378.EAL.001.072.B.521211</t>
  </si>
  <si>
    <t>WA.2378.EAL.001.072.B.521211.1</t>
  </si>
  <si>
    <t>WA.2378.EAL.001.072.B.521211.2</t>
  </si>
  <si>
    <t>- Pencetakan bahan rapim</t>
  </si>
  <si>
    <t>WA.2378.EAL.001.072.B.521811</t>
  </si>
  <si>
    <t>WA.2378.EAL.001.072.B.521811.1</t>
  </si>
  <si>
    <t>WA.2378.EAL.001.072.B.521811.2</t>
  </si>
  <si>
    <t>WA.2378.EAL.001.072.B.522151</t>
  </si>
  <si>
    <t>WA.2378.EAL.001.072.B.522151.1</t>
  </si>
  <si>
    <t>- Honorarium Narasumber /Pakar / Praktisi/ Profesional 4 ORANG x 4 KEG x 3 JAM</t>
  </si>
  <si>
    <t>WA.2378.EAL.001.072.B.524111</t>
  </si>
  <si>
    <t>WA.2378.EAL.001.072.B.524111.1</t>
  </si>
  <si>
    <t>- Perjalanan pendampingan pimpinan/partisipasi kegiatan/penyiapan bahan pimpinan</t>
  </si>
  <si>
    <t>WA.2378.EAL.001.072.B.524113</t>
  </si>
  <si>
    <t>WA.2378.EAL.001.072.B.524113.1</t>
  </si>
  <si>
    <t>- perjalanan dalam kota lebih dari 8 jama</t>
  </si>
  <si>
    <t>WA.2378.EAL.001.072.B.524113.2</t>
  </si>
  <si>
    <t>WA.2378.EAL.001.072.C</t>
  </si>
  <si>
    <t>Penyusunan Laporan Kinerja Lingkup BRSDM</t>
  </si>
  <si>
    <t>WA.2378.EAL.001.072.C.521211</t>
  </si>
  <si>
    <t>WA.2378.EAL.001.072.C.521211.1</t>
  </si>
  <si>
    <t>- Pencetakan buku LKj BRSDM interim 2021</t>
  </si>
  <si>
    <t>WA.2378.EAL.001.072.C.521211.2</t>
  </si>
  <si>
    <t>- Pencetakan buku LKj Sekretariat BRSDM interim tahun 2021</t>
  </si>
  <si>
    <t>WA.2378.EAL.001.072.C.521211.3</t>
  </si>
  <si>
    <t>- Pencetakan buku LKj Sekretariat BRSDM tahun 2020</t>
  </si>
  <si>
    <t>WA.2378.EAL.001.072.C.521211.4</t>
  </si>
  <si>
    <t>- Pencetakan buku LKj BRSDM 2020</t>
  </si>
  <si>
    <t>WA.2378.EAL.001.072.C.521211.5</t>
  </si>
  <si>
    <t>WA.2378.EAL.001.072.C.521811</t>
  </si>
  <si>
    <t>WA.2378.EAL.001.072.C.521811.1</t>
  </si>
  <si>
    <t>WA.2378.EAL.001.072.C.521811.2</t>
  </si>
  <si>
    <t>WA.2378.EAL.001.072.C.522191</t>
  </si>
  <si>
    <t>WA.2378.EAL.001.072.C.522191.1</t>
  </si>
  <si>
    <t>- Desain Grafis dan lay out Buku LaporanLKj BRSDM</t>
  </si>
  <si>
    <t>WA.2378.EAL.001.072.C.522191.2</t>
  </si>
  <si>
    <t>- Desain Grafis dan lay out Buku Laporan LKj Sekretariat BRSDM interim Tahun 2021</t>
  </si>
  <si>
    <t>WA.2378.EAL.001.072.C.522191.3</t>
  </si>
  <si>
    <t>- Desain Grafis dan lay out Buku Laporan LKj BRSDM Tahun 2019</t>
  </si>
  <si>
    <t>WA.2378.EAL.001.072.C.522191.4</t>
  </si>
  <si>
    <t>WA.2378.EAL.001.072.C.524111</t>
  </si>
  <si>
    <t>WA.2378.EAL.001.072.C.524111.1</t>
  </si>
  <si>
    <t>- Koordinasi/pembinaan dan penyusunan LKj</t>
  </si>
  <si>
    <t>WA.2378.EAL.001.072.C.524114</t>
  </si>
  <si>
    <t>WA.2378.EAL.001.072.C.524114.1</t>
  </si>
  <si>
    <t>- Uang Harian Kegiatan Rapat/Pertemuan di Luar Kantor</t>
  </si>
  <si>
    <t>WA.2378.EAL.001.072.C.524114.2</t>
  </si>
  <si>
    <t>WA.2378.EAL.001.072.D</t>
  </si>
  <si>
    <t>Penyusunan Laporan Pelaksanaan Program Kegiatan BRSDM</t>
  </si>
  <si>
    <t>WA.2378.EAL.001.072.D.521211</t>
  </si>
  <si>
    <t>WA.2378.EAL.001.072.D.521211.1</t>
  </si>
  <si>
    <t>WA.2378.EAL.001.072.D.521211.2</t>
  </si>
  <si>
    <t>- Pencetakan buku Laporan Tahunan 2020</t>
  </si>
  <si>
    <t>WA.2378.EAL.001.072.D.521211.3</t>
  </si>
  <si>
    <t>- Pencetakan buku Refleksi Outlook</t>
  </si>
  <si>
    <t>WA.2378.EAL.001.072.D.521211.4</t>
  </si>
  <si>
    <t>- Pencetakan buku laporan bulanan</t>
  </si>
  <si>
    <t>WA.2378.EAL.001.072.D.521241</t>
  </si>
  <si>
    <t>WA.2378.EAL.001.072.D.521241.1</t>
  </si>
  <si>
    <t>- Biaya Komunikasi dalam bentuk Pulsa dan Paket Data</t>
  </si>
  <si>
    <t>WA.2378.EAL.001.072.D.521811</t>
  </si>
  <si>
    <t>WA.2378.EAL.001.072.D.521811.1</t>
  </si>
  <si>
    <t>WA.2378.EAL.001.072.D.521811.2</t>
  </si>
  <si>
    <t>WA.2378.EAL.001.072.D.522151</t>
  </si>
  <si>
    <t>WA.2378.EAL.001.072.D.522151.1</t>
  </si>
  <si>
    <t>- Honorarium Narasumber /Pakar / Praktisi/ Profesional 2 ORANG x 3 KEG x 3 JAM</t>
  </si>
  <si>
    <t>WA.2378.EAL.001.072.D.522191</t>
  </si>
  <si>
    <t>WA.2378.EAL.001.072.D.522191.1</t>
  </si>
  <si>
    <t>- Desain Grafis dan lay out Buku Laporan tahunan</t>
  </si>
  <si>
    <t>WA.2378.EAL.001.072.D.522191.2</t>
  </si>
  <si>
    <t>- Desain Grafis dan lay out Buku refleksi outlook</t>
  </si>
  <si>
    <t>WA.2378.EAL.001.072.D.522191.3</t>
  </si>
  <si>
    <t>- Desain Grafis dan lay out Buku Laporan bulanan</t>
  </si>
  <si>
    <t>WA.2378.EAL.001.072.D.524111</t>
  </si>
  <si>
    <t>WA.2378.EAL.001.072.D.524111.1</t>
  </si>
  <si>
    <t>- Perjalanan penyusunan laporan kegiatan/kinerja</t>
  </si>
  <si>
    <t>WA.2378.EAL.001.072.D.524114</t>
  </si>
  <si>
    <t>WA.2378.EAL.001.072.D.524114.1</t>
  </si>
  <si>
    <t>- perjalanan dalam kota lebih dari 8 jam</t>
  </si>
  <si>
    <t>WA.2378.EAL.001.072.D.524114.2</t>
  </si>
  <si>
    <t>WA.2378.EAL.011</t>
  </si>
  <si>
    <t>2378.EAL.011</t>
  </si>
  <si>
    <t>Layanan Monitoring dan Evaluasi Internal Pelatihan dan Penyuluhan Kelautan dan perikanan</t>
  </si>
  <si>
    <t>WA.2378.EAL.011.071</t>
  </si>
  <si>
    <t>WA.2378.EAL.011.071.A</t>
  </si>
  <si>
    <t>MONITORING DAN EVALUASI PELATIHAN DAN PENYULUHAN</t>
  </si>
  <si>
    <t>WA.2378.EAL.011.071.A.521211</t>
  </si>
  <si>
    <t>WA.2378.EAL.011.071.A.521211.1</t>
  </si>
  <si>
    <t>- Konsumsi Rapat (20 orang x 4 KALI)</t>
  </si>
  <si>
    <t>WA.2378.EAL.011.071.A.521211.2</t>
  </si>
  <si>
    <t>WA.2378.EAL.011.071.A.521211.3</t>
  </si>
  <si>
    <t>WA.2378.EAL.011.071.A.521211.4</t>
  </si>
  <si>
    <t>- Fotocopy dan Pencetakan Penyusunan Laporan Monev Penyelenggaraan Pelatihan dan penyuluhan KP</t>
  </si>
  <si>
    <t>WA.2378.EAL.011.071.A.524111</t>
  </si>
  <si>
    <t>WA.2378.EAL.011.071.A.524111.1</t>
  </si>
  <si>
    <t>- Perjalanan Monitoring Penyelenggaraan Pelatihan dan Penyuluhan KP</t>
  </si>
  <si>
    <t>WA.2378.EAL.011.071.B</t>
  </si>
  <si>
    <t>PENYUSUNAN INSTRUMEN MONITORING DAN EVALUASI PELATIHAN DAN PENYULUHAN KP</t>
  </si>
  <si>
    <t>WA.2378.EAL.011.071.B.521211</t>
  </si>
  <si>
    <t>WA.2378.EAL.011.071.B.521211.1</t>
  </si>
  <si>
    <t>- Penggandaan dan Penjilidan serta Laporan</t>
  </si>
  <si>
    <t>WA.2378.EAL.011.071.B.521211.2</t>
  </si>
  <si>
    <t>- Konsumsi Rapat (25 orang x 4 KALI)</t>
  </si>
  <si>
    <t>WA.2378.EAL.011.071.B.521211.3</t>
  </si>
  <si>
    <t>WA.2378.EAL.011.071.B.524111</t>
  </si>
  <si>
    <t>WA.2378.EAL.011.071.B.524111.1</t>
  </si>
  <si>
    <t>- Sosialisasi dan Uji Petik penyusunan Juklak Juknis ke UPT (4 ORANG x 3 Lokasi )</t>
  </si>
  <si>
    <t>WA.2378.EAL.011.072</t>
  </si>
  <si>
    <t>Pelayanan Pelaporan Kegiatan dan Anggaran</t>
  </si>
  <si>
    <t>WA.2378.EAL.011.072.A</t>
  </si>
  <si>
    <t>PENYUSUNAN LAPORAN KINERJA PUSAT PELATIHAN DAN PENYULUHAN KP</t>
  </si>
  <si>
    <t>WA.2378.EAL.011.072.A.521211</t>
  </si>
  <si>
    <t>WA.2378.EAL.011.072.A.521211.1</t>
  </si>
  <si>
    <t>- Fotocopy, Penggandaan dan Penjilidan</t>
  </si>
  <si>
    <t>WA.2378.EAL.011.072.A.521211.2</t>
  </si>
  <si>
    <t>WA.2378.EAL.011.072.A.521211.3</t>
  </si>
  <si>
    <t>WA.2378.EAL.011.072.A.524111</t>
  </si>
  <si>
    <t>WA.2378.EAL.011.072.A.524111.1</t>
  </si>
  <si>
    <t>- Uji Petik penyusunan Laporan Kinerja ke UPT (3 ORANG x 7 Lokasi x 1 kali)</t>
  </si>
  <si>
    <t>WA.2378.EAL.011.072.B</t>
  </si>
  <si>
    <t>PENYUSUNAN LAPORAN BULANAN DAN TAHUNAN PUSAT PELATIHAN DAN PENYULUHAN KP</t>
  </si>
  <si>
    <t>WA.2378.EAL.011.072.B.521211</t>
  </si>
  <si>
    <t>WA.2378.EAL.011.072.B.521211.1</t>
  </si>
  <si>
    <t>- Penggandaan dan Penjilidan serta Percetakan</t>
  </si>
  <si>
    <t>WA.2378.EAL.011.072.B.521211.2</t>
  </si>
  <si>
    <t>- Konsumsi Rapat di dalam Kantor (20 orang x 4 KALI)</t>
  </si>
  <si>
    <t>WA.2378.EAL.011.072.B.521211.3</t>
  </si>
  <si>
    <t>WA.2378.EAL.011.072.B.524111</t>
  </si>
  <si>
    <t>WA.2378.EAL.011.072.B.524111.1</t>
  </si>
  <si>
    <t>- Perjalanan dan Uji Petik penyusunan Laporan Weekly report, lap bul, laptah</t>
  </si>
  <si>
    <t>WA.2378.EAL.011.072.C</t>
  </si>
  <si>
    <t>PENYUSUNAN DOKUMEN RENCANA AKSI DAN EVALUASI RENCANA AKSI</t>
  </si>
  <si>
    <t>WA.2378.EAL.011.072.C.521211</t>
  </si>
  <si>
    <t>WA.2378.EAL.011.072.C.521211.1</t>
  </si>
  <si>
    <t>WA.2378.EAL.011.072.C.521211.2</t>
  </si>
  <si>
    <t>WA.2378.EAL.011.072.C.521211.3</t>
  </si>
  <si>
    <t>- Fotocopy dan Pencetakan Penyusunan Laporan Rencana aksi dan Evaluasi Rencana Aksi</t>
  </si>
  <si>
    <t>WA.2378.EAL.011.072.C.524111</t>
  </si>
  <si>
    <t>WA.2378.EAL.011.072.C.524111.1</t>
  </si>
  <si>
    <t>WA.2378.EAL.011.072.E</t>
  </si>
  <si>
    <t>SIMLATLUH KP</t>
  </si>
  <si>
    <t>WA.2378.EAL.011.072.E.521211</t>
  </si>
  <si>
    <t>WA.2378.EAL.011.072.E.521211.1</t>
  </si>
  <si>
    <t>- Penggandaan dan Penjilidan Laporan SIMLATLUH</t>
  </si>
  <si>
    <t>WA.2378.EAL.011.072.E.521211.2</t>
  </si>
  <si>
    <t>- Konsumsi Rapat di dalam Kantor (20 ORANG x 10 Kali)</t>
  </si>
  <si>
    <t>WA.2378.EAL.011.072.E.521211.3</t>
  </si>
  <si>
    <t>WA.2378.EAL.011.072.E.521211.4</t>
  </si>
  <si>
    <t>- Komputer Supply</t>
  </si>
  <si>
    <t>WA.2378.EAL.011.072.E.521241</t>
  </si>
  <si>
    <t>WA.2378.EAL.011.072.E.521241.1</t>
  </si>
  <si>
    <t>- Pembayaran Uang Pulsa Pegawai (8 orang x 12 bln)</t>
  </si>
  <si>
    <t>WA.2378.EAL.011.072.E.521241.2</t>
  </si>
  <si>
    <t>- Pembayaran Uang Pulsa Pegawai (1 orang x 12 bln)</t>
  </si>
  <si>
    <t>WA.2378.EAL.011.072.E.524111</t>
  </si>
  <si>
    <t>WA.2378.EAL.011.072.E.524111.1</t>
  </si>
  <si>
    <t>- Evaluasi Kinerja Manajerial satker dan Penilaian SAKIP Mandiri Pusat dan UPT</t>
  </si>
  <si>
    <t>WA.2378.EAL.021</t>
  </si>
  <si>
    <t>2378.EAL.021</t>
  </si>
  <si>
    <t>Layanan Monitoring dan Evaluasi Internal Pendidikan Kelautan dan Perikanan</t>
  </si>
  <si>
    <t>WA.2378.EAL.021.071</t>
  </si>
  <si>
    <t>WA.2378.EAL.021.071.A</t>
  </si>
  <si>
    <t>Monitoring dan Evaluasi Penyelenggaraan Pendidikan KP</t>
  </si>
  <si>
    <t>WA.2378.EAL.021.071.A.521211</t>
  </si>
  <si>
    <t>WA.2378.EAL.021.071.A.521211.1</t>
  </si>
  <si>
    <t>- Konsumsi / Bahan Makan</t>
  </si>
  <si>
    <t>WA.2378.EAL.021.071.A.521211.2</t>
  </si>
  <si>
    <t>WA.2378.EAL.021.071.A.521211.3</t>
  </si>
  <si>
    <t>WA.2378.EAL.021.071.A.521211.4</t>
  </si>
  <si>
    <t>WA.2378.EAL.021.071.A.521211.5</t>
  </si>
  <si>
    <t>WA.2378.EAL.021.071.A.521219</t>
  </si>
  <si>
    <t>WA.2378.EAL.021.071.A.521219.1</t>
  </si>
  <si>
    <t>WA.2378.EAL.021.071.A.522151</t>
  </si>
  <si>
    <t>WA.2378.EAL.021.071.A.522151.1</t>
  </si>
  <si>
    <t>WA.2378.EAL.021.071.A.524111</t>
  </si>
  <si>
    <t>WA.2378.EAL.021.071.A.524111.1</t>
  </si>
  <si>
    <t>- Perjalanan Monev Kegiatan Teknis Pendidikan KP</t>
  </si>
  <si>
    <t>WA.2378.EAL.021.071.B</t>
  </si>
  <si>
    <t>Data dan Informasi Pendidikan KP</t>
  </si>
  <si>
    <t>WA.2378.EAL.021.071.B.521211</t>
  </si>
  <si>
    <t>WA.2378.EAL.021.071.B.521211.1</t>
  </si>
  <si>
    <t>WA.2378.EAL.021.071.B.521211.2</t>
  </si>
  <si>
    <t>WA.2378.EAL.021.071.B.521211.3</t>
  </si>
  <si>
    <t>WA.2378.EAL.021.071.B.521211.4</t>
  </si>
  <si>
    <t>WA.2378.EAL.021.071.B.521211.5</t>
  </si>
  <si>
    <t>- Cetakan data dan informasi Pendidikan KP</t>
  </si>
  <si>
    <t>WA.2378.EAL.021.071.B.521211.6</t>
  </si>
  <si>
    <t>- Cetakan Buku Pusat Pendidikan Dalam Angka 2021</t>
  </si>
  <si>
    <t>WA.2378.EAL.021.071.B.521219</t>
  </si>
  <si>
    <t>WA.2378.EAL.021.071.B.521219.1</t>
  </si>
  <si>
    <t>- Dukungan Kegiatan Data dan Informasi Pendidikan KP</t>
  </si>
  <si>
    <t>Keg</t>
  </si>
  <si>
    <t>WA.2378.EAL.021.071.B.521219.2</t>
  </si>
  <si>
    <t>WA.2378.EAL.021.071.B.522151</t>
  </si>
  <si>
    <t>WA.2378.EAL.021.071.B.522151.1</t>
  </si>
  <si>
    <t>WA.2378.EAL.021.071.B.522191</t>
  </si>
  <si>
    <t>WA.2378.EAL.021.071.B.522191.1</t>
  </si>
  <si>
    <t>- Video Profile</t>
  </si>
  <si>
    <t>THN</t>
  </si>
  <si>
    <t>WA.2378.EAL.021.071.B.524111</t>
  </si>
  <si>
    <t>WA.2378.EAL.021.071.B.524111.1</t>
  </si>
  <si>
    <t>- Perjalanan Data dan Informasi Pendidikan KP</t>
  </si>
  <si>
    <t>WA.2378.EAL.021.071.B.524113</t>
  </si>
  <si>
    <t>WA.2378.EAL.021.071.B.524113.1</t>
  </si>
  <si>
    <t>WA.2378.EAL.021.071.C</t>
  </si>
  <si>
    <t>Penilaian Kinerja Pendidikan KP</t>
  </si>
  <si>
    <t>WA.2378.EAL.021.071.C.521211</t>
  </si>
  <si>
    <t>WA.2378.EAL.021.071.C.521211.1</t>
  </si>
  <si>
    <t>WA.2378.EAL.021.071.C.521211.2</t>
  </si>
  <si>
    <t>WA.2378.EAL.021.071.C.521211.3</t>
  </si>
  <si>
    <t>WA.2378.EAL.021.071.C.521211.4</t>
  </si>
  <si>
    <t>WA.2378.EAL.021.071.C.521211.5</t>
  </si>
  <si>
    <t>WA.2378.EAL.021.071.C.521219</t>
  </si>
  <si>
    <t>WA.2378.EAL.021.071.C.521219.1</t>
  </si>
  <si>
    <t>WA.2378.EAL.021.071.C.524111</t>
  </si>
  <si>
    <t>WA.2378.EAL.021.071.C.524111.1</t>
  </si>
  <si>
    <t>- Penilaian Kinerja Pendidikan KP</t>
  </si>
  <si>
    <t>WA.2378.EAL.021.071.C.524113</t>
  </si>
  <si>
    <t>WA.2378.EAL.021.071.C.524113.1</t>
  </si>
  <si>
    <t>WA.2378.EAN</t>
  </si>
  <si>
    <t>2378.EAN</t>
  </si>
  <si>
    <t>Pengelolaan Keuangan dan Kinerja Internal
[Base Line]</t>
  </si>
  <si>
    <t>Dokumen</t>
  </si>
  <si>
    <t>WA.2378.EAN.001</t>
  </si>
  <si>
    <t>2378.EAN.001</t>
  </si>
  <si>
    <t>Pengelolaan Keuangan dan Kinerja Internal Riset dan Sumber Daya Manusia Kelautan dan Perikanan</t>
  </si>
  <si>
    <t>WA.2378.EAN.001.071</t>
  </si>
  <si>
    <t>WA.2378.EAN.001.071.A</t>
  </si>
  <si>
    <t>Penyusunan Laporan Keuangan</t>
  </si>
  <si>
    <t>WA.2378.EAN.001.071.A.521211</t>
  </si>
  <si>
    <t>WA.2378.EAN.001.071.A.521211.1</t>
  </si>
  <si>
    <t>- Pencetakan laporan keuangan triwulanan</t>
  </si>
  <si>
    <t>WA.2378.EAN.001.071.A.521211.2</t>
  </si>
  <si>
    <t>WA.2378.EAN.001.071.A.521211.3</t>
  </si>
  <si>
    <t>WA.2378.EAN.001.071.A.521211.4</t>
  </si>
  <si>
    <t>- Pencetakan Dokumen LK Sekretariat BRSDM</t>
  </si>
  <si>
    <t>WA.2378.EAN.001.071.A.521211.5</t>
  </si>
  <si>
    <t>- Pencetakan Dokumen LK lingkup BRSDM</t>
  </si>
  <si>
    <t>WA.2378.EAN.001.071.A.521211.6</t>
  </si>
  <si>
    <t>- Perlengkapan Peserta 190 orang x 3 kali</t>
  </si>
  <si>
    <t>WA.2378.EAN.001.071.A.521211.7</t>
  </si>
  <si>
    <t>- backdrop</t>
  </si>
  <si>
    <t>WA.2378.EAN.001.071.A.521211.8</t>
  </si>
  <si>
    <t>- Penggandaan Materi dan Laporan</t>
  </si>
  <si>
    <t>WA.2378.EAN.001.071.A.521211.9</t>
  </si>
  <si>
    <t>- Pencetakan laporan IKPA</t>
  </si>
  <si>
    <t>WA.2378.EAN.001.071.A.521241</t>
  </si>
  <si>
    <t>WA.2378.EAN.001.071.A.521241.1</t>
  </si>
  <si>
    <t>- Pulsa Pegawai (2 pegawai x 12 bulan)</t>
  </si>
  <si>
    <t>WA.2378.EAN.001.071.A.521811</t>
  </si>
  <si>
    <t>WA.2378.EAN.001.071.A.521811.1</t>
  </si>
  <si>
    <t>WA.2378.EAN.001.071.A.521811.2</t>
  </si>
  <si>
    <t>WA.2378.EAN.001.071.A.522151</t>
  </si>
  <si>
    <t>WA.2378.EAN.001.071.A.522151.1</t>
  </si>
  <si>
    <t>- Narasumber Eselon II 1 ORANG x 2 JAM x 2 KALI</t>
  </si>
  <si>
    <t>WA.2378.EAN.001.071.A.522151.2</t>
  </si>
  <si>
    <t>- Narasumber Es III atau setara/dibawahnya 6 ORANG x 2 JAM x 2 KALI</t>
  </si>
  <si>
    <t>WA.2378.EAN.001.071.A.524111</t>
  </si>
  <si>
    <t>WA.2378.EAN.001.071.A.524111.1</t>
  </si>
  <si>
    <t>- Transportasi Panitia 19 orang x 2 kali</t>
  </si>
  <si>
    <t>WA.2378.EAN.001.071.A.524111.2</t>
  </si>
  <si>
    <t>- Penginapan panitia 19 orang x 3 hari x 2 kali</t>
  </si>
  <si>
    <t>WA.2378.EAN.001.071.A.524111.3</t>
  </si>
  <si>
    <t>- Penginapan Narasumber kementerian keuangan RI 6 orang x 3 hari x 2 kali</t>
  </si>
  <si>
    <t>WA.2378.EAN.001.071.A.524111.4</t>
  </si>
  <si>
    <t>- Uang harian Panitia 19 orang x 4 hari x 2 kali</t>
  </si>
  <si>
    <t>WA.2378.EAN.001.071.A.524111.5</t>
  </si>
  <si>
    <t>- Uang harian tim auditor Inspektorat I, itjen KKP dan tim asistensi Biro Keuangan KKP 18 orang x 4 hari x 2 kali</t>
  </si>
  <si>
    <t>WA.2378.EAN.001.071.A.524111.6</t>
  </si>
  <si>
    <t>- Uang harian Peserta 147 orang x 4 hari x 2 kali</t>
  </si>
  <si>
    <t>WA.2378.EAN.001.071.A.524111.7</t>
  </si>
  <si>
    <t>- Pembinaan Penyusunan Laporan Keuangan 2 orang x 4 Kali x 3 daerah</t>
  </si>
  <si>
    <t>WA.2378.EAN.001.071.A.524119</t>
  </si>
  <si>
    <t>WA.2378.EAN.001.071.A.524119.1</t>
  </si>
  <si>
    <t>- Perjalanan dinas penyusunan LK wilayah,unaudited, audited,triwulanan lingkup KKP</t>
  </si>
  <si>
    <t>WA.2378.EAN.001.071.B</t>
  </si>
  <si>
    <t>Perbendaharaan Administrasi Keuangan</t>
  </si>
  <si>
    <t>WA.2378.EAN.001.071.B.521211</t>
  </si>
  <si>
    <t>WA.2378.EAN.001.071.B.521211.1</t>
  </si>
  <si>
    <t>- Pencetakan dan Penjilidan LPJ bendahara</t>
  </si>
  <si>
    <t>WA.2378.EAN.001.071.B.521211.2</t>
  </si>
  <si>
    <t>- Pencetakan dan Penjilidan RKAKL revisi POK, dan Kanwil</t>
  </si>
  <si>
    <t>WA.2378.EAN.001.071.B.521211.3</t>
  </si>
  <si>
    <t>- Pencetakan dan Penjilidan Laporan PNBP</t>
  </si>
  <si>
    <t>WA.2378.EAN.001.071.B.521211.4</t>
  </si>
  <si>
    <t>- Pencetakan dan Penjilidan Proposal Target</t>
  </si>
  <si>
    <t>WA.2378.EAN.001.071.B.521211.5</t>
  </si>
  <si>
    <t>- Pencetakan dan Penjilidan Juknis</t>
  </si>
  <si>
    <t>WA.2378.EAN.001.071.B.521241</t>
  </si>
  <si>
    <t>WA.2378.EAN.001.071.B.521241.1</t>
  </si>
  <si>
    <t>- Pulsa pegawai</t>
  </si>
  <si>
    <t>WA.2378.EAN.001.071.B.521811</t>
  </si>
  <si>
    <t>WA.2378.EAN.001.071.B.521811.1</t>
  </si>
  <si>
    <t>WA.2378.EAN.001.071.B.521811.2</t>
  </si>
  <si>
    <t>WA.2378.EAN.001.071.B.522151</t>
  </si>
  <si>
    <t>WA.2378.EAN.001.071.B.522151.1</t>
  </si>
  <si>
    <t>- Narasumber eselon III 2 ORG x 2 JAM x 4 KALI</t>
  </si>
  <si>
    <t>WA.2378.EAN.001.071.B.524111</t>
  </si>
  <si>
    <t>WA.2378.EAN.001.071.B.524111.1</t>
  </si>
  <si>
    <t>- dalam rangka rekonsiliasi perbendaharaan DIPA</t>
  </si>
  <si>
    <t>WA.2378.EAN.001.071.B.524111.2</t>
  </si>
  <si>
    <t>- dalam rangka pembinaan administrasi perbendaharaan 2 orang x 4 kali x 3 daerah</t>
  </si>
  <si>
    <t>WA.2378.EAN.001.071.B.524111.3</t>
  </si>
  <si>
    <t>- dalam rangka pembinaan PNBP 1 orang x 4 Kali x 3 Daerah</t>
  </si>
  <si>
    <t>WA.2378.EAN.001.071.B.524111.4</t>
  </si>
  <si>
    <t>- dalam rangka penyusunan proposal PNPB</t>
  </si>
  <si>
    <t>WA.2378.EAN.001.071.B.524111.5</t>
  </si>
  <si>
    <t>- dalam rangka penyusunan juknis pengelolaan anggaran 2021 36 orang x 1 harix 1 kali</t>
  </si>
  <si>
    <t>WA.2378.EAN.001.071.B.524113</t>
  </si>
  <si>
    <t>WA.2378.EAN.001.071.B.524113.1</t>
  </si>
  <si>
    <t>- Transport lokal dalam rangka rapat dan koodinasi 4 ORG x 12 KALI</t>
  </si>
  <si>
    <t>WA.2378.EAN.001.071.B.524113.2</t>
  </si>
  <si>
    <t>- Uang harian 4 ORG x 12 KALI</t>
  </si>
  <si>
    <t>WA.2378.EAN.001.071.C</t>
  </si>
  <si>
    <t>Implementasi Sistem Pengendalian Intern Pemerintah BRSDM KP</t>
  </si>
  <si>
    <t>WA.2378.EAN.001.071.C.521211</t>
  </si>
  <si>
    <t>WA.2378.EAN.001.071.C.521211.1</t>
  </si>
  <si>
    <t>- Pencetakan dan Penjilidan Laporan SPIP (laporan rutin bulanan, berkala bulanan, SPIP triwulanan)</t>
  </si>
  <si>
    <t>WA.2378.EAN.001.071.C.521211.2</t>
  </si>
  <si>
    <t>- Pencetakan dan Penjilidan bahan Maturitas</t>
  </si>
  <si>
    <t>WA.2378.EAN.001.071.C.521211.3</t>
  </si>
  <si>
    <t>WA.2378.EAN.001.071.C.521211.4</t>
  </si>
  <si>
    <t>- Perlengkapan Peserta 91 orang x 1 kali</t>
  </si>
  <si>
    <t>WA.2378.EAN.001.071.C.521211.5</t>
  </si>
  <si>
    <t>- Penggandaan Materi dan Laporan PIPK</t>
  </si>
  <si>
    <t>WA.2378.EAN.001.071.C.521241</t>
  </si>
  <si>
    <t>WA.2378.EAN.001.071.C.521241.1</t>
  </si>
  <si>
    <t>- Pulsa pegawai (8 Pegawai x 12 bulan)</t>
  </si>
  <si>
    <t>WA.2378.EAN.001.071.C.521811</t>
  </si>
  <si>
    <t>WA.2378.EAN.001.071.C.521811.1</t>
  </si>
  <si>
    <t>WA.2378.EAN.001.071.C.521811.2</t>
  </si>
  <si>
    <t>WA.2378.EAN.001.071.C.522151</t>
  </si>
  <si>
    <t>WA.2378.EAN.001.071.C.522151.1</t>
  </si>
  <si>
    <t>- Narasumber eselon II 1 ORG x 2 JAM x 2 KALI</t>
  </si>
  <si>
    <t>WA.2378.EAN.001.071.C.522151.2</t>
  </si>
  <si>
    <t>- Narasumber eselon III 2 ORG x 1 JAM x 2 KALI</t>
  </si>
  <si>
    <t>WA.2378.EAN.001.071.C.524111</t>
  </si>
  <si>
    <t>WA.2378.EAN.001.071.C.524111.1</t>
  </si>
  <si>
    <t>- Transportasi Panitia 19 orang x 1 kali</t>
  </si>
  <si>
    <t>WA.2378.EAN.001.071.C.524111.2</t>
  </si>
  <si>
    <t>- Penginapan panitia 19 orang x 2 hari x 1 kali</t>
  </si>
  <si>
    <t>WA.2378.EAN.001.071.C.524111.3</t>
  </si>
  <si>
    <t>- Penginapan Narasumber BPKP 5 orang x 2 hari x 1 kali</t>
  </si>
  <si>
    <t>WA.2378.EAN.001.071.C.524111.4</t>
  </si>
  <si>
    <t>- Uang harian Panitia 19 orang x 3 hari x 1 kali</t>
  </si>
  <si>
    <t>WA.2378.EAN.001.071.C.524111.5</t>
  </si>
  <si>
    <t>- Uang harian tim auditor Inspektorat I, itjen KKP dan tim asistensi Biro Keuangan KKP 18 orang x 3 hari x 1 kali</t>
  </si>
  <si>
    <t>WA.2378.EAN.001.071.C.524111.6</t>
  </si>
  <si>
    <t>- Uang harian Peserta 49 orang x 3 hari x 1 kali</t>
  </si>
  <si>
    <t>WA.2378.EAN.001.071.C.524111.7</t>
  </si>
  <si>
    <t>- Asistensi pelaksanaan PIPK 2 orang x 2 kali x 3 daerah</t>
  </si>
  <si>
    <t>WA.2378.EAN.001.071.C.524111.8</t>
  </si>
  <si>
    <t>- Asistensi pelaksanaan pengendalian dan pelaporan SPIP 3 orang x 4 kali x 3 daerah</t>
  </si>
  <si>
    <t>WA.2378.EAN.001.071.C.524113</t>
  </si>
  <si>
    <t>WA.2378.EAN.001.071.C.524113.1</t>
  </si>
  <si>
    <t>- Transport lokal dalam rangka rapat dan koodinasi 6 ORG x 4 KALI</t>
  </si>
  <si>
    <t>WA.2378.EAN.001.071.C.524113.2</t>
  </si>
  <si>
    <t>- Uang harian 6 ORG x 4 KALI</t>
  </si>
  <si>
    <t>WA.2378.EAN.001.071.C.524119</t>
  </si>
  <si>
    <t>WA.2378.EAN.001.071.C.524119.1</t>
  </si>
  <si>
    <t>- Konsolidasi laporan SPIP MR lingkup BRSDMKP triwulan</t>
  </si>
  <si>
    <t>WA.2378.EAN.001.071.D</t>
  </si>
  <si>
    <t>Penyelesaian Tindak Lanjut Hasil Audit</t>
  </si>
  <si>
    <t>WA.2378.EAN.001.071.D.521211</t>
  </si>
  <si>
    <t>WA.2378.EAN.001.071.D.521211.1</t>
  </si>
  <si>
    <t>WA.2378.EAN.001.071.D.521211.2</t>
  </si>
  <si>
    <t>WA.2378.EAN.001.071.D.521211.3</t>
  </si>
  <si>
    <t>WA.2378.EAN.001.071.D.521241</t>
  </si>
  <si>
    <t>WA.2378.EAN.001.071.D.521241.1</t>
  </si>
  <si>
    <t>- Pulsa pegawai (2 Pegawai x 12 bulan)</t>
  </si>
  <si>
    <t>WA.2378.EAN.001.071.D.521811</t>
  </si>
  <si>
    <t>WA.2378.EAN.001.071.D.521811.1</t>
  </si>
  <si>
    <t>WA.2378.EAN.001.071.D.521811.2</t>
  </si>
  <si>
    <t>WA.2378.EAN.001.071.D.524111</t>
  </si>
  <si>
    <t>WA.2378.EAN.001.071.D.524111.1</t>
  </si>
  <si>
    <t>- Pendampingan Pemeriksaan dan Penyelesaian Tindak Lanjut Temuan Itjen KKP dan BPK RI</t>
  </si>
  <si>
    <t>WA.2378.EAN.001.071.D.524111.2</t>
  </si>
  <si>
    <t>- Pemutahiran Data tindak Lanjut triwulanan 30 orang x 2 harix 4 kali</t>
  </si>
  <si>
    <t>WA.2378.EAN.001.071.D.524113</t>
  </si>
  <si>
    <t>WA.2378.EAN.001.071.D.524113.1</t>
  </si>
  <si>
    <t>- Transport lokal dalam rangka</t>
  </si>
  <si>
    <t>WA.2378.EAN.001.071.D.524113.2</t>
  </si>
  <si>
    <t>- Uang harian 5 ORG x 4 KALI</t>
  </si>
  <si>
    <t>WA.2378.EAN.001.072</t>
  </si>
  <si>
    <t>WA.2378.EAN.001.072.A</t>
  </si>
  <si>
    <t>Penyusunan Laporan BMN BRSDMP KP</t>
  </si>
  <si>
    <t>WA.2378.EAN.001.072.A.521211</t>
  </si>
  <si>
    <t>WA.2378.EAN.001.072.A.521211.1</t>
  </si>
  <si>
    <t>WA.2378.EAN.001.072.A.521811</t>
  </si>
  <si>
    <t>WA.2378.EAN.001.072.A.521811.1</t>
  </si>
  <si>
    <t>WA.2378.EAN.001.072.A.521811.2</t>
  </si>
  <si>
    <t>WA.2378.EAN.001.072.A.522192</t>
  </si>
  <si>
    <t>WA.2378.EAN.001.072.A.522192.1</t>
  </si>
  <si>
    <t>- Rapid Test (2 ORG x 6 KALI)</t>
  </si>
  <si>
    <t>WA.2378.EAN.001.072.A.524111</t>
  </si>
  <si>
    <t>WA.2378.EAN.001.072.A.524111.1</t>
  </si>
  <si>
    <t>- Koordinasi,pembinaan dan sosialisasi</t>
  </si>
  <si>
    <t>WA.2378.EAN.001.072.B</t>
  </si>
  <si>
    <t>Pengelolaan Barang Milik Negara Rumah Negara lingkup BRSDM KP</t>
  </si>
  <si>
    <t>WA.2378.EAN.001.072.B.521211</t>
  </si>
  <si>
    <t>WA.2378.EAN.001.072.B.521211.1</t>
  </si>
  <si>
    <t>WA.2378.EAN.001.072.B.521811</t>
  </si>
  <si>
    <t>WA.2378.EAN.001.072.B.521811.1</t>
  </si>
  <si>
    <t>WA.2378.EAN.001.072.B.521811.2</t>
  </si>
  <si>
    <t>WA.2378.EAN.001.072.B.522151</t>
  </si>
  <si>
    <t>WA.2378.EAN.001.072.B.522151.1</t>
  </si>
  <si>
    <t>- Narasumber pejabat eselon III 9 ORG x 2 JAM</t>
  </si>
  <si>
    <t>WA.2378.EAN.001.072.B.522192</t>
  </si>
  <si>
    <t>WA.2378.EAN.001.072.B.522192.1</t>
  </si>
  <si>
    <t>- Rapid Test (3 ORG x 8KALI)</t>
  </si>
  <si>
    <t>WA.2378.EAN.001.072.B.524111</t>
  </si>
  <si>
    <t>WA.2378.EAN.001.072.B.524111.1</t>
  </si>
  <si>
    <t>- Pengendalian Pengelolaan BMN (3 ORG x 6 KALI)</t>
  </si>
  <si>
    <t>WA.2378.EAN.001.072.B.524113</t>
  </si>
  <si>
    <t>WA.2378.EAN.001.072.B.524113.1</t>
  </si>
  <si>
    <t>- Transport lokal Pengelolaan BMN Lingkup BRSDM</t>
  </si>
  <si>
    <t>WA.2378.EAN.001.072.C</t>
  </si>
  <si>
    <t>Inventarisasi Sarana dan Prasarana dan Penyelesaian Permasalahan Administrasi dan Kepemilikan BMN</t>
  </si>
  <si>
    <t>WA.2378.EAN.001.072.C.521211</t>
  </si>
  <si>
    <t>WA.2378.EAN.001.072.C.521211.1</t>
  </si>
  <si>
    <t>WA.2378.EAN.001.072.C.521241</t>
  </si>
  <si>
    <t>WA.2378.EAN.001.072.C.521241.1</t>
  </si>
  <si>
    <t>- Penggantian Pulsa/paket Internet (7 ORG x 12 KALI)</t>
  </si>
  <si>
    <t>WA.2378.EAN.001.072.C.521811</t>
  </si>
  <si>
    <t>WA.2378.EAN.001.072.C.521811.1</t>
  </si>
  <si>
    <t>WA.2378.EAN.001.072.C.521811.2</t>
  </si>
  <si>
    <t>WA.2378.EAN.001.072.C.522151</t>
  </si>
  <si>
    <t>WA.2378.EAN.001.072.C.522151.1</t>
  </si>
  <si>
    <t>- Narasumber Eselon III 2 ORANG x 2 JAM x 6 KALI</t>
  </si>
  <si>
    <t>WA.2378.EAN.001.072.C.522192</t>
  </si>
  <si>
    <t>WA.2378.EAN.001.072.C.522192.1</t>
  </si>
  <si>
    <t>- Rapid Test (7 ORG x 2 KALI)</t>
  </si>
  <si>
    <t>WA.2378.EAN.001.072.C.524111</t>
  </si>
  <si>
    <t>WA.2378.EAN.001.072.C.524111.1</t>
  </si>
  <si>
    <t>- Koordinasi penyelesaian permasalahan</t>
  </si>
  <si>
    <t>WA.2378.EAN.001.072.C.524111.2</t>
  </si>
  <si>
    <t>- Pendampingan Pemeriksaan Aparat Periksaan Keuangan</t>
  </si>
  <si>
    <t>WA.2378.EAN.001.072.C.524113</t>
  </si>
  <si>
    <t>WA.2378.EAN.001.072.C.524113.1</t>
  </si>
  <si>
    <t>WA.2378.EAN.001.072.C.524114</t>
  </si>
  <si>
    <t>WA.2378.EAN.001.072.C.524114.1</t>
  </si>
  <si>
    <t>- Perjalanan dalam kota lebih dari 8 jam 2 ORG x 6 KALI</t>
  </si>
  <si>
    <t>WA.2378.EAN.001.072.C.524114.2</t>
  </si>
  <si>
    <t>WA.2378.EAN.001.072.D</t>
  </si>
  <si>
    <t>Penyusunan Rencana Kebutuhan BMN</t>
  </si>
  <si>
    <t>WA.2378.EAN.001.072.D.521211</t>
  </si>
  <si>
    <t>WA.2378.EAN.001.072.D.521211.1</t>
  </si>
  <si>
    <t>WA.2378.EAN.001.072.D.521211.2</t>
  </si>
  <si>
    <t>WA.2378.EAN.001.072.D.521211.3</t>
  </si>
  <si>
    <t>WA.2378.EAN.001.072.D.521211.4</t>
  </si>
  <si>
    <t>WA.2378.EAN.001.072.D.521211.5</t>
  </si>
  <si>
    <t>WA.2378.EAN.001.072.D.522151</t>
  </si>
  <si>
    <t>WA.2378.EAN.001.072.D.522151.1</t>
  </si>
  <si>
    <t>- Narasumber setingkat eselon II 2 ORG x 2 JAM x 1 KALI</t>
  </si>
  <si>
    <t>WA.2378.EAN.001.072.D.522151.2</t>
  </si>
  <si>
    <t>- Narasumber Setingkat Eselon III 4 ORG x 2 JAM x 1 KALI</t>
  </si>
  <si>
    <t>WA.2378.EAN.001.072.D.524111</t>
  </si>
  <si>
    <t>WA.2378.EAN.001.072.D.524111.1</t>
  </si>
  <si>
    <t>- Uang harian peserta panitia 125 ORG x 4 HARI x 1 KALI</t>
  </si>
  <si>
    <t>WA.2378.EAN.001.072.D.524111.2</t>
  </si>
  <si>
    <t>- Penginapan/Hotel Panitia Narasumber 27 ORG x 3 HARI</t>
  </si>
  <si>
    <t>WA.2378.EAN.001.072.D.524111.3</t>
  </si>
  <si>
    <t>- Transport Panitia Narasumber 27 ORG x 1 KALI</t>
  </si>
  <si>
    <t>WA.2378.EAN.001.072.E</t>
  </si>
  <si>
    <t>Penyelesaian Penetapan Status Penggunaan dan Penghapusan BMN Satker BRSDM</t>
  </si>
  <si>
    <t>WA.2378.EAN.001.072.E.521211</t>
  </si>
  <si>
    <t>WA.2378.EAN.001.072.E.521211.1</t>
  </si>
  <si>
    <t>WA.2378.EAN.001.072.E.521811</t>
  </si>
  <si>
    <t>WA.2378.EAN.001.072.E.521811.1</t>
  </si>
  <si>
    <t>WA.2378.EAN.001.072.E.521811.2</t>
  </si>
  <si>
    <t>WA.2378.EAN.001.072.E.522151</t>
  </si>
  <si>
    <t>WA.2378.EAN.001.072.E.522151.1</t>
  </si>
  <si>
    <t>- Nara sumber setingkat eselon III 2 ORG x 2 JAM x 3 KALI</t>
  </si>
  <si>
    <t>WA.2378.EAN.001.072.E.522192</t>
  </si>
  <si>
    <t>WA.2378.EAN.001.072.E.522192.1</t>
  </si>
  <si>
    <t>- Rapid Test (4 ORG x 5 KALI)</t>
  </si>
  <si>
    <t>WA.2378.EAN.001.072.E.524111</t>
  </si>
  <si>
    <t>WA.2378.EAN.001.072.E.524111.1</t>
  </si>
  <si>
    <t>- Penyelesaian PSP (2 ORG x 6 KALI)</t>
  </si>
  <si>
    <t>WA.2378.EAN.001.072.E.524111.2</t>
  </si>
  <si>
    <t>- Penyelesaian Penghapusan (2 ORG x 6 KALI)</t>
  </si>
  <si>
    <t>WA.2378.EAN.001.072.F</t>
  </si>
  <si>
    <t>Bimbingan Teknis Pengelolaan BMN lingkup BRSDM KP</t>
  </si>
  <si>
    <t>WA.2378.EAN.001.072.F.521211</t>
  </si>
  <si>
    <t>WA.2378.EAN.001.072.F.521211.1</t>
  </si>
  <si>
    <t>WA.2378.EAN.001.072.F.521211.2</t>
  </si>
  <si>
    <t>WA.2378.EAN.001.072.F.521211.3</t>
  </si>
  <si>
    <t>WA.2378.EAN.001.072.F.521211.4</t>
  </si>
  <si>
    <t>WA.2378.EAN.001.072.F.521211.5</t>
  </si>
  <si>
    <t>WA.2378.EAN.001.072.F.522151</t>
  </si>
  <si>
    <t>WA.2378.EAN.001.072.F.522151.1</t>
  </si>
  <si>
    <t>- Narasumber Eselon II 1 ORG x 2 JAM x 1 KALI</t>
  </si>
  <si>
    <t>WA.2378.EAN.001.072.F.522151.2</t>
  </si>
  <si>
    <t>- Narasumber Eselon III atau setara dibawahnya 5 ORG x 2 JAM x 1 KALI</t>
  </si>
  <si>
    <t>WA.2378.EAN.001.072.F.524111</t>
  </si>
  <si>
    <t>WA.2378.EAN.001.072.F.524111.1</t>
  </si>
  <si>
    <t>- Uang harian peserta panitia 125 ORG x3 HARI x 1 KALI</t>
  </si>
  <si>
    <t>WA.2378.EAN.001.072.F.524111.2</t>
  </si>
  <si>
    <t>- Penginapan/Hotel Panitia Narasumber 27 ORG x 2 HARI</t>
  </si>
  <si>
    <t>WA.2378.EAN.001.072.F.524111.3</t>
  </si>
  <si>
    <t>WA.2378.EAN.001.072.G</t>
  </si>
  <si>
    <t>Pelaksanaan PBJ Lingkup Pusat dan Daerah</t>
  </si>
  <si>
    <t>WA.2378.EAN.001.072.G.521211</t>
  </si>
  <si>
    <t>WA.2378.EAN.001.072.G.521211.1</t>
  </si>
  <si>
    <t>WA.2378.EAN.001.072.G.521811</t>
  </si>
  <si>
    <t>WA.2378.EAN.001.072.G.521811.1</t>
  </si>
  <si>
    <t>WA.2378.EAN.001.072.G.521811.2</t>
  </si>
  <si>
    <t>- komputer supplies</t>
  </si>
  <si>
    <t>WA.2378.EAN.001.072.G.522151</t>
  </si>
  <si>
    <t>WA.2378.EAN.001.072.G.522151.1</t>
  </si>
  <si>
    <t>- Nara sumber setingkat eselon III 2 ORANG x 2 JAM x 3 KALI</t>
  </si>
  <si>
    <t>WA.2378.EAN.001.072.G.522192</t>
  </si>
  <si>
    <t>WA.2378.EAN.001.072.G.522192.1</t>
  </si>
  <si>
    <t>- Rapid Test (3 ORG x 4 KALI)</t>
  </si>
  <si>
    <t>WA.2378.EAN.001.072.G.524111</t>
  </si>
  <si>
    <t>WA.2378.EAN.001.072.G.524111.1</t>
  </si>
  <si>
    <t>- Identifikasi pembinaan,sosialisasi dan koordinasi (3 ORG x 4 KALI)</t>
  </si>
  <si>
    <t>WA.2378.EAN.001.072.G.524113</t>
  </si>
  <si>
    <t>WA.2378.EAN.001.072.G.524113.1</t>
  </si>
  <si>
    <t>WA.4345</t>
  </si>
  <si>
    <t>4345</t>
  </si>
  <si>
    <t>Pendidikan dan Pelatihan Aparatur KP</t>
  </si>
  <si>
    <t>WA.4345.EAM</t>
  </si>
  <si>
    <t>4345.EAM</t>
  </si>
  <si>
    <t>Layanan Pendidikan dan Pelatihan Internal
[Base Line]</t>
  </si>
  <si>
    <t>WA.4345.EAM.001</t>
  </si>
  <si>
    <t>4345.EAM.001</t>
  </si>
  <si>
    <t>Aparatur KKP yang Diberikan Beasiswa</t>
  </si>
  <si>
    <t>WA.4345.EAM.001.051</t>
  </si>
  <si>
    <t>Pendidikan Gelar Tugas Belajar</t>
  </si>
  <si>
    <t>WA.4345.EAM.001.051.A</t>
  </si>
  <si>
    <t>Tugas Belajar Baru</t>
  </si>
  <si>
    <t>WA.4345.EAM.001.051.A.521211</t>
  </si>
  <si>
    <t>WA.4345.EAM.001.051.A.521211.1</t>
  </si>
  <si>
    <t>WA.4345.EAM.001.051.A.521211.2</t>
  </si>
  <si>
    <t>- Penggadaan</t>
  </si>
  <si>
    <t>WA.4345.EAM.001.051.A.521211.3</t>
  </si>
  <si>
    <t>WA.4345.EAM.001.051.A.521219</t>
  </si>
  <si>
    <t>WA.4345.EAM.001.051.A.521219.1</t>
  </si>
  <si>
    <t>- Dukungan Penyelenggaraan Tugas Belajar</t>
  </si>
  <si>
    <t>WA.4345.EAM.001.051.A.521219.2</t>
  </si>
  <si>
    <t>WA.4345.EAM.001.051.A.521811</t>
  </si>
  <si>
    <t>WA.4345.EAM.001.051.A.521811.1</t>
  </si>
  <si>
    <t>WA.4345.EAM.001.051.A.521811.2</t>
  </si>
  <si>
    <t>WA.4345.EAM.001.051.A.522151</t>
  </si>
  <si>
    <t>WA.4345.EAM.001.051.A.522151.1</t>
  </si>
  <si>
    <t>WA.4345.EAM.001.051.A.522191</t>
  </si>
  <si>
    <t>WA.4345.EAM.001.051.A.522191.1</t>
  </si>
  <si>
    <t>- Peningkatan TOEFL/TPA</t>
  </si>
  <si>
    <t xml:space="preserve"> ORG</t>
  </si>
  <si>
    <t>WA.4345.EAM.001.051.A.524111</t>
  </si>
  <si>
    <t>WA.4345.EAM.001.051.A.524111.1</t>
  </si>
  <si>
    <t>- Perjalanan Peserta Tugas Belajar</t>
  </si>
  <si>
    <t>WA.4345.EAM.001.051.A.524111.2</t>
  </si>
  <si>
    <t>- Perjalanan Koordinasi dan pengadministrasian Tugas Belajar</t>
  </si>
  <si>
    <t>WA.4345.EAM.001.051.B</t>
  </si>
  <si>
    <t>Lanjutan Tugas Belajar</t>
  </si>
  <si>
    <t>WA.4345.EAM.001.051.B.521211</t>
  </si>
  <si>
    <t>WA.4345.EAM.001.051.B.521211.1</t>
  </si>
  <si>
    <t>WA.4345.EAM.001.051.B.521211.2</t>
  </si>
  <si>
    <t>WA.4345.EAM.001.051.B.521219</t>
  </si>
  <si>
    <t>WA.4345.EAM.001.051.B.521219.1</t>
  </si>
  <si>
    <t>WA.4345.EAM.001.051.B.521219.2</t>
  </si>
  <si>
    <t>WA.4345.EAM.001.051.B.521811</t>
  </si>
  <si>
    <t>WA.4345.EAM.001.051.B.521811.1</t>
  </si>
  <si>
    <t>WA.4345.EAM.001.051.B.521811.2</t>
  </si>
  <si>
    <t>WA.4345.EAM.001.051.B.522151</t>
  </si>
  <si>
    <t>WA.4345.EAM.001.051.B.522151.1</t>
  </si>
  <si>
    <t>- Narasumber/Praktisi</t>
  </si>
  <si>
    <t>WA.4345.EAM.001.051.B.524111</t>
  </si>
  <si>
    <t>WA.4345.EAM.001.051.B.524111.1</t>
  </si>
  <si>
    <t>WA.4345.EAM.001.051.B.524111.2</t>
  </si>
  <si>
    <t>- Perjalanan peserta tugas belajar</t>
  </si>
  <si>
    <t>WA.4345.EAM.001.051.C</t>
  </si>
  <si>
    <t>Tugas Belajar Luar Negeri</t>
  </si>
  <si>
    <t>WA.4345.EAM.001.051.C.521219</t>
  </si>
  <si>
    <t>WA.4345.EAM.001.051.C.521219.1</t>
  </si>
  <si>
    <t>WA.4345.EAM.001.051.C.524219</t>
  </si>
  <si>
    <t xml:space="preserve">     524219</t>
  </si>
  <si>
    <t>Belanja Perjalanan Dinas Lainnya - Luar Negeri</t>
  </si>
  <si>
    <t>WA.4345.EAM.001.051.C.524219.1</t>
  </si>
  <si>
    <t>- Perjalanan peserta tugas belajar, Koordinasi dan Pendampingan tugas belajar</t>
  </si>
  <si>
    <t>WA.4345.EAM.002</t>
  </si>
  <si>
    <t>4345.EAM.002</t>
  </si>
  <si>
    <t>Aparatur KKP yang Diberikan Izin Belajar</t>
  </si>
  <si>
    <t>WA.4345.EAM.002.051</t>
  </si>
  <si>
    <t>Pendidikan Gelar Izin Belajar</t>
  </si>
  <si>
    <t>WA.4345.EAM.002.051.A</t>
  </si>
  <si>
    <t>Penyusunan Rekomendasi Izin Belajar PNS KKP</t>
  </si>
  <si>
    <t>WA.4345.EAM.002.051.A.521211</t>
  </si>
  <si>
    <t>WA.4345.EAM.002.051.A.521211.1</t>
  </si>
  <si>
    <t>WA.4345.EAM.002.051.A.521211.2</t>
  </si>
  <si>
    <t>WA.4345.EAM.002.051.A.521811</t>
  </si>
  <si>
    <t>WA.4345.EAM.002.051.A.521811.1</t>
  </si>
  <si>
    <t>WA.4345.EAM.002.051.A.521811.2</t>
  </si>
  <si>
    <t>WA.4345.EAM.002.051.A.524111</t>
  </si>
  <si>
    <t>WA.4345.EAM.002.051.A.524111.1</t>
  </si>
  <si>
    <t>- Perjalanan dinas koordinasi penyelenggaraan izin belajar</t>
  </si>
  <si>
    <t>Berdasarkan DIPA REVISI 1, TA. 2021 (Tanggal 16 Februari 2021)</t>
  </si>
  <si>
    <t>PILIH SUBBAG / SUBBID</t>
  </si>
  <si>
    <t>PENDIDIKAN KELAUTAN DAN PERIKANAN</t>
  </si>
  <si>
    <t>DL.2376.AFA.001.051.A.522192</t>
  </si>
  <si>
    <t>Belanja Jasa - Penanganan Pandemi Covid-19</t>
  </si>
  <si>
    <t>DL.2376.AFA.001.051.A.522192.1</t>
  </si>
  <si>
    <t>DL.2376.AFA.001.051.B.521219</t>
  </si>
  <si>
    <t>DL.2376.AFA.001.051.B.521219.1</t>
  </si>
  <si>
    <t>DL.2376.AFA.001.051.B.522192</t>
  </si>
  <si>
    <t>DL.2376.AFA.001.051.B.522192.1</t>
  </si>
  <si>
    <t>DL.2376.AFA.001.051.C.521219</t>
  </si>
  <si>
    <t>DL.2376.AFA.001.051.C.521219.1</t>
  </si>
  <si>
    <t>DL.2376.AFA.001.051.C.522192</t>
  </si>
  <si>
    <t>DL.2376.AFA.001.051.C.522192.1</t>
  </si>
  <si>
    <t>DL.2376.AFA.001.053.A.521219.2</t>
  </si>
  <si>
    <t>- Dukungan Pembentukan Kelembagaan Pendidikan KP</t>
  </si>
  <si>
    <t>DL.2376.AFA.001.053.A.522192</t>
  </si>
  <si>
    <t>DL.2376.AFA.001.053.A.522192.1</t>
  </si>
  <si>
    <t>DL.2376.AFA.001.053.B.521219.2</t>
  </si>
  <si>
    <t>- Dukungan Penjaminan Mutu</t>
  </si>
  <si>
    <t>- Narasumber</t>
  </si>
  <si>
    <t>DL.2376.AFA.001.053.B.522192</t>
  </si>
  <si>
    <t>DL.2376.AFA.001.053.B.522192.1</t>
  </si>
  <si>
    <t>- Dukungan Evaluasi Beban Kerja Guru dan Dosen</t>
  </si>
  <si>
    <t>Rekapitulasi ROK Pusat Pendidikan KP</t>
  </si>
  <si>
    <t>Berdasarkan DIPA Revisi 1 TA. 2021 (16 Februari 2021)</t>
  </si>
  <si>
    <t>eselon2</t>
  </si>
  <si>
    <t>koordinator</t>
  </si>
  <si>
    <t>Subkoordinator</t>
  </si>
  <si>
    <t>Kegiatan/SubKomponen</t>
  </si>
  <si>
    <t>Pagu</t>
  </si>
  <si>
    <t>Ags</t>
  </si>
  <si>
    <t>Total</t>
  </si>
  <si>
    <t>Sisa</t>
  </si>
  <si>
    <t>Pusat Pendidikan KP</t>
  </si>
  <si>
    <t>Kelembagaan dan Ketenagaan</t>
  </si>
  <si>
    <t>Kelembagaan</t>
  </si>
  <si>
    <t>A. Pembentukan Kelembagaan Pendidikan KP</t>
  </si>
  <si>
    <t>B. Penjaminan Mutu Kelembagaan Pendidikan KP</t>
  </si>
  <si>
    <t>Kelembagaan Total</t>
  </si>
  <si>
    <t>Ketenagaan</t>
  </si>
  <si>
    <t>A. Evaluasi Beban Kerja Guru dan Dosen</t>
  </si>
  <si>
    <t>H. Peningkatan Kompetensi Pendidik dan Tenaga Kependidikan</t>
  </si>
  <si>
    <t>I. Penilaian Adibakti Mina Bahari</t>
  </si>
  <si>
    <t>Ketenagaan Total</t>
  </si>
  <si>
    <t>Kelembagaan dan Ketenagaan Total</t>
  </si>
  <si>
    <t>Penyelenggaraan Pendidikan</t>
  </si>
  <si>
    <t>Metode dan Kurikulum</t>
  </si>
  <si>
    <t>A. Bimbingan dan Pembinaan Metode dan Kurikulum</t>
  </si>
  <si>
    <t>B. Penyusunan NSPK Metode dan Kurikulum</t>
  </si>
  <si>
    <t>C. Pembinaan Pelaksanaan Kewirausahaan dan TEFA</t>
  </si>
  <si>
    <t>F. Pengelolaan Daring Satuan Pendidikan KP</t>
  </si>
  <si>
    <t>Metode dan Kurikulum Total</t>
  </si>
  <si>
    <t>Peserta Didik dan Sarana Prasarana</t>
  </si>
  <si>
    <t>A. Penerimaan dan Penetapan Terpusat Peserta Didik Lingkup KKP</t>
  </si>
  <si>
    <t>B. Wisuda dan Pelantikan Peserta Didik Lingkup KKP</t>
  </si>
  <si>
    <t>C. NSPK Peserta Didik Standar Sarana dan Prasarana Pendidikan KP</t>
  </si>
  <si>
    <t>Peserta Didik dan Sarana Prasarana Total</t>
  </si>
  <si>
    <t>Penyelenggaraan Pendidikan Total</t>
  </si>
  <si>
    <t>Perencanaan dan Evaluasi</t>
  </si>
  <si>
    <t>Evaluasi</t>
  </si>
  <si>
    <t>A. Monitoring dan Evaluasi Penyelenggaraan Pendidikan KP</t>
  </si>
  <si>
    <t>B. Data dan Informasi Pendidikan KP</t>
  </si>
  <si>
    <t>C. Penilaian Kinerja Pendidikan KP</t>
  </si>
  <si>
    <t>Evaluasi Total</t>
  </si>
  <si>
    <t>Perencanaan</t>
  </si>
  <si>
    <t>A. Penyusunan Perencanaan Pendidikan KP</t>
  </si>
  <si>
    <t>A. Penyusunan Rekomendasi Izin Belajar PNS KKP</t>
  </si>
  <si>
    <t>A. Tugas Belajar Baru</t>
  </si>
  <si>
    <t>B. Kerjasama Pendidikan KP</t>
  </si>
  <si>
    <t>B. Lanjutan Tugas Belajar</t>
  </si>
  <si>
    <t>B. Sinkronisasi Kegiatan Pendidikan KP</t>
  </si>
  <si>
    <t>C. Identifikasi dan kajian program pendidikan KP</t>
  </si>
  <si>
    <t>C. Tugas Belajar Luar Negeri</t>
  </si>
  <si>
    <t>Perencanaan Total</t>
  </si>
  <si>
    <t>Perencanaan dan Evaluasi Total</t>
  </si>
  <si>
    <t>Tata Usaha</t>
  </si>
  <si>
    <t>Keuangan</t>
  </si>
  <si>
    <t>A. Pembayaran Gaji dan Tunjangan</t>
  </si>
  <si>
    <t>A. Sistem Akuntansi Keuangan Berbasis Akrual</t>
  </si>
  <si>
    <t>B. Penyusunan Program dan Anggaran Lingkup Pusdik KP</t>
  </si>
  <si>
    <t>B. Tunjangan Kinerja</t>
  </si>
  <si>
    <t>C. Penyusunan POK Lingkup Satker Pusdik KP</t>
  </si>
  <si>
    <t>D. Evaluasi Kinerja Keuangan dan Pengendalian Anggaran</t>
  </si>
  <si>
    <t>E. Validasi Data Gaji dan Tunjangan</t>
  </si>
  <si>
    <t>F. Verifikasi dan Validasi Pertanggung Jawaban Kegiatan</t>
  </si>
  <si>
    <t>Keuangan Total</t>
  </si>
  <si>
    <t>Umum</t>
  </si>
  <si>
    <t>A. Implementasi SIMAK - BMN</t>
  </si>
  <si>
    <t>A. Kebutuhan Sehari-hari Perkantoran</t>
  </si>
  <si>
    <t>A. Pengelolaan Kearsipan Pusat Pendidikan KP</t>
  </si>
  <si>
    <t>B. Langganan Daya dan Jasa</t>
  </si>
  <si>
    <t>B. Pembinaan dan Koordinasi Pimpinan</t>
  </si>
  <si>
    <t>C. Pemeliharaan Kantor</t>
  </si>
  <si>
    <t>C. Pengelolaan Tata Naskah Dinas dan Persuratan Pusdik KP</t>
  </si>
  <si>
    <t>D. Pembayaran Pelaksanaan Operasional Kantor</t>
  </si>
  <si>
    <t>D. Penyusunan Bahan Tindak Lanjut dan Pemutakhiran Data</t>
  </si>
  <si>
    <t>G. Pengelolaan Administrasi Kepegawaian Pusdik KP</t>
  </si>
  <si>
    <t>Umum Total</t>
  </si>
  <si>
    <t>Tata Usaha Total</t>
  </si>
  <si>
    <t>Pusat Pendidikan KP Total</t>
  </si>
  <si>
    <t>Grand Total</t>
  </si>
  <si>
    <t>Jumlah Per Bulan</t>
  </si>
  <si>
    <t>% Per Bulan</t>
  </si>
  <si>
    <t>Jumlah s.d Bulan</t>
  </si>
  <si>
    <t>% s.d Bulan</t>
  </si>
  <si>
    <t>Update Rincian ROK PUSAT PENDIDIKAN KP</t>
  </si>
  <si>
    <t>Berdasarkan DIPA REVISI KE-1, TA. 2021 (Tanggal 16 Februari 2021)</t>
  </si>
  <si>
    <t>kddept</t>
  </si>
  <si>
    <t>kdunit</t>
  </si>
  <si>
    <t>kdprogram</t>
  </si>
  <si>
    <t>Program</t>
  </si>
  <si>
    <t>kdgiat</t>
  </si>
  <si>
    <t>Kegiatan</t>
  </si>
  <si>
    <t>kdoutput</t>
  </si>
  <si>
    <t>Output</t>
  </si>
  <si>
    <t>kdsoutput</t>
  </si>
  <si>
    <t>SubOutput</t>
  </si>
  <si>
    <t>kdkmpnen</t>
  </si>
  <si>
    <t>Komponen</t>
  </si>
  <si>
    <t>kdskmpnen</t>
  </si>
  <si>
    <t>SubKomponen</t>
  </si>
  <si>
    <t>kdakun</t>
  </si>
  <si>
    <t>Akun</t>
  </si>
  <si>
    <t>pagu</t>
  </si>
  <si>
    <t>Jns_Belanja</t>
  </si>
  <si>
    <t>satker</t>
  </si>
  <si>
    <t>Realisasi</t>
  </si>
  <si>
    <t>Kode Akun</t>
  </si>
  <si>
    <t>Status Covid</t>
  </si>
  <si>
    <t>Status Realisasi</t>
  </si>
  <si>
    <t>Jenis Belanja</t>
  </si>
  <si>
    <t>T_Jan</t>
  </si>
  <si>
    <t>T_Feb</t>
  </si>
  <si>
    <t>T_Mar</t>
  </si>
  <si>
    <t>T_Apr</t>
  </si>
  <si>
    <t>T_Mei</t>
  </si>
  <si>
    <t>T_Jun</t>
  </si>
  <si>
    <t>T_Jul</t>
  </si>
  <si>
    <t>T_Ags</t>
  </si>
  <si>
    <t>T_Sep</t>
  </si>
  <si>
    <t>T_Okt</t>
  </si>
  <si>
    <t>T_Nov</t>
  </si>
  <si>
    <t>T_Des</t>
  </si>
  <si>
    <t>Tot_Target</t>
  </si>
  <si>
    <t>Sisa_Target</t>
  </si>
  <si>
    <t>032</t>
  </si>
  <si>
    <t>12</t>
  </si>
  <si>
    <t>DL</t>
  </si>
  <si>
    <t>DL. Program Pendidikan dan Pelatihan Vokasi</t>
  </si>
  <si>
    <t>2376. Pendidikan Kelautan dan Perikanan</t>
  </si>
  <si>
    <t>AFA</t>
  </si>
  <si>
    <t>2376.AFA. Norma, Standard, Prosedur dan Kriteria</t>
  </si>
  <si>
    <t>001</t>
  </si>
  <si>
    <t>2376.AFA.001. Norma, Standard, Prosedur dan Kriteria Pendidikan Kelautan dan Perikanan</t>
  </si>
  <si>
    <t>051</t>
  </si>
  <si>
    <t>051. NSPK Metode dan Kurikulum Pendidikan KP</t>
  </si>
  <si>
    <t>A</t>
  </si>
  <si>
    <t>521211</t>
  </si>
  <si>
    <t>521211. Belanja Bahan</t>
  </si>
  <si>
    <t>52</t>
  </si>
  <si>
    <t>SEKRETARIAT BADAN RISET DAN SUMBERDAYA MANUSIA KELAUTAN DAN PERIKANAN</t>
  </si>
  <si>
    <t>Non COVID</t>
  </si>
  <si>
    <t>BELANJA BAHAN</t>
  </si>
  <si>
    <t>Belanja Barang</t>
  </si>
  <si>
    <t>521219</t>
  </si>
  <si>
    <t>521219. Belanja Barang Non Operasional Lainnya</t>
  </si>
  <si>
    <t>NON OPS LAINNYA</t>
  </si>
  <si>
    <t>522192</t>
  </si>
  <si>
    <t>522192. Belanja Jasa - Penanganan Pandemi COVID-19</t>
  </si>
  <si>
    <t>COVID</t>
  </si>
  <si>
    <t>BELANJA JASA</t>
  </si>
  <si>
    <t>524111</t>
  </si>
  <si>
    <t>524111. Belanja Perjalanan Dinas Biasa</t>
  </si>
  <si>
    <t>PERJALANAN DINAS</t>
  </si>
  <si>
    <t>B</t>
  </si>
  <si>
    <t>C</t>
  </si>
  <si>
    <t>522151</t>
  </si>
  <si>
    <t>522151. Belanja Jasa Profesi</t>
  </si>
  <si>
    <t>052</t>
  </si>
  <si>
    <t>052. NSPK Peserta Didik Sarana dan Prasarana Pendidikan KP</t>
  </si>
  <si>
    <t>053</t>
  </si>
  <si>
    <t>053. NSPK Kelembagaan Pendidikan KP</t>
  </si>
  <si>
    <t>521811</t>
  </si>
  <si>
    <t>521811. Belanja Barang Persediaan Barang Konsumsi</t>
  </si>
  <si>
    <t>PERSEDIAAN</t>
  </si>
  <si>
    <t>524113</t>
  </si>
  <si>
    <t>524113. Belanja Perjalanan Dinas Dalam Kota</t>
  </si>
  <si>
    <t>TRANSPORT LOKAL</t>
  </si>
  <si>
    <t>054</t>
  </si>
  <si>
    <t>054. NSPK Ketenagaan Pendidikan KP</t>
  </si>
  <si>
    <t>WA</t>
  </si>
  <si>
    <t>WA. Program Dukungan Manajemen</t>
  </si>
  <si>
    <t>2378. Dukungan Manajemen Internal Lingkup Badan Riset dan Sumber Daya Manusia Kelautan dan Perikanan</t>
  </si>
  <si>
    <t>AEC</t>
  </si>
  <si>
    <t>2378.AEC. Kerja sama</t>
  </si>
  <si>
    <t>021</t>
  </si>
  <si>
    <t>2378.AEC.021. Kerja Sama Pendidikan Kelautan dan Perikanan</t>
  </si>
  <si>
    <t>071</t>
  </si>
  <si>
    <t>071. Pelayanan Kerjasama</t>
  </si>
  <si>
    <t>EAA</t>
  </si>
  <si>
    <t>2378.EAA. Layanan Perkantoran</t>
  </si>
  <si>
    <t>2378.EAA.021. Layanan Perkantoran Pendidikan Kelautan dan Perikanan</t>
  </si>
  <si>
    <t>001. Gaji dan Tunjangan</t>
  </si>
  <si>
    <t>511111</t>
  </si>
  <si>
    <t>511111. Belanja Gaji Pokok PNS</t>
  </si>
  <si>
    <t>51</t>
  </si>
  <si>
    <t>GAJI DAN TUNJANGAN</t>
  </si>
  <si>
    <t>Belanja Pegawai</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</si>
  <si>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</si>
  <si>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</si>
  <si>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</si>
  <si>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</si>
  <si>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</si>
  <si>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</si>
  <si>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</si>
  <si>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</si>
  <si>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</si>
  <si>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</si>
  <si>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</si>
  <si>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</si>
  <si>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</si>
  <si>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</si>
  <si>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</si>
  <si>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</si>
  <si>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</si>
  <si>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</si>
  <si>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</si>
  <si>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</si>
  <si>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002</t>
  </si>
  <si>
    <t>002. Operasional dan Pemeliharaan Kantor</t>
  </si>
  <si>
    <t>521111</t>
  </si>
  <si>
    <t>521111. Belanja Keperluan Perkantoran</t>
  </si>
  <si>
    <t>BELANJA OPERASIONAL</t>
  </si>
  <si>
    <t>521114</t>
  </si>
  <si>
    <t>521114. Belanja Pengiriman Surat Dinas Pos Pusat</t>
  </si>
  <si>
    <t>522141</t>
  </si>
  <si>
    <t>522141. Belanja Sewa</t>
  </si>
  <si>
    <t>523121</t>
  </si>
  <si>
    <t>523121. Belanja Pemeliharaan Peralatan dan Mesin</t>
  </si>
  <si>
    <t>523199</t>
  </si>
  <si>
    <t>523199. Belanja Pemeliharaan Lainnya</t>
  </si>
  <si>
    <t>D</t>
  </si>
  <si>
    <t>521115</t>
  </si>
  <si>
    <t>521115. Belanja Honor Operasional Satuan Kerja</t>
  </si>
  <si>
    <t>EAB</t>
  </si>
  <si>
    <t>2378.EAB. Layanan Perencanaan dan Penganggaran Internal</t>
  </si>
  <si>
    <t>2378.EAB.021. Layanan Perencanaan dan Penganggaran Internal Pendidikan Kelautan dan Perikanan</t>
  </si>
  <si>
    <t>071. Pelayanan Perencanaan dan Penganggaran Internal</t>
  </si>
  <si>
    <t>EAC</t>
  </si>
  <si>
    <t>2378.EAC. Layanan Umum</t>
  </si>
  <si>
    <t>2378.EAC.021. Layanan Umum Pendidikan Kelautan dan Perikanan</t>
  </si>
  <si>
    <t>071. Pelayanan Keuangan</t>
  </si>
  <si>
    <t>E</t>
  </si>
  <si>
    <t>F</t>
  </si>
  <si>
    <t>072</t>
  </si>
  <si>
    <t>072. Pelayanan Pengelolaan Barang Milik Negara (BMN)</t>
  </si>
  <si>
    <t>073</t>
  </si>
  <si>
    <t>073. Pelayanan Tata Usaha dan Kerumahtanggaan</t>
  </si>
  <si>
    <t>BELANJA SEWA</t>
  </si>
  <si>
    <t>G</t>
  </si>
  <si>
    <t>H</t>
  </si>
  <si>
    <t>I</t>
  </si>
  <si>
    <t>EAL</t>
  </si>
  <si>
    <t>2378.EAL. Layanan Monitoring dan Evaluasi Internal</t>
  </si>
  <si>
    <t>2378.EAL.021. Layanan Monitoring dan Evaluasi Internal Pendidikan Kelautan dan Perikanan</t>
  </si>
  <si>
    <t>071. Pelayanan Monitoring dan Evaluasi</t>
  </si>
  <si>
    <t>522191</t>
  </si>
  <si>
    <t>522191. Belanja Jasa Lainnya</t>
  </si>
  <si>
    <t>4345. Pendidikan dan Pelatihan Aparatur KP</t>
  </si>
  <si>
    <t>EAM</t>
  </si>
  <si>
    <t>4345.EAM. Layanan Pendidikan dan Pelatihan Internal</t>
  </si>
  <si>
    <t>4345.EAM.001. Aparatur KKP yang Diberikan Beasiswa</t>
  </si>
  <si>
    <t>051. Pendidikan Gelar Tugas Belajar</t>
  </si>
  <si>
    <t>524219</t>
  </si>
  <si>
    <t>524219. Belanja Perjalanan Dinas Lainnya - Luar Negeri</t>
  </si>
  <si>
    <t>4345.EAM.002. Aparatur KKP yang Diberikan Izin Belajar</t>
  </si>
  <si>
    <t>051. Pendidikan Gelar Izin Belajar</t>
  </si>
  <si>
    <t>Kepala Pusat Pendidikan KP</t>
  </si>
  <si>
    <t>Dr. Bambang Suprakto, A.Pi, S.Pi, MT.</t>
  </si>
  <si>
    <t>Jakarta, 25 Februari 2021</t>
  </si>
  <si>
    <t>Matriks Semula Menjadi</t>
  </si>
  <si>
    <t>SEMULA</t>
  </si>
  <si>
    <t>MENJADI</t>
  </si>
  <si>
    <t>WA.2378.EAC.021.073.F.521219</t>
  </si>
  <si>
    <t>WA.2378.EAC.021.073.F.521219.1</t>
  </si>
  <si>
    <t>WA.2378.EAC.021.073.F.521219.2</t>
  </si>
  <si>
    <t>- Langganan biaya video conference (500 Partisipan)</t>
  </si>
  <si>
    <t>- Langganan biaya video conference (100 Partisipan)</t>
  </si>
  <si>
    <t>WA.2378.EAC.021.073.F.522192</t>
  </si>
  <si>
    <t>WA.2378.EAC.021.073.F.522192.1</t>
  </si>
  <si>
    <t>WA.2378.EAC.021.073.F.522192.2</t>
  </si>
  <si>
    <t>- Perlengkapan Panitia</t>
  </si>
  <si>
    <t>DL.2376.AFA.001.052.C.521211.6</t>
  </si>
  <si>
    <t>- Cetak Dokumen NSPK peserta didik</t>
  </si>
  <si>
    <t>- Cetak Dokumen NSPK Sarana Prasarana</t>
  </si>
  <si>
    <t>No</t>
  </si>
  <si>
    <t>PAGU</t>
  </si>
  <si>
    <t>Selisih
(-/+)</t>
  </si>
  <si>
    <t>Keterangan</t>
  </si>
  <si>
    <t>Realisasi SP2D s.d 10 Agustus 2020</t>
  </si>
  <si>
    <t>Semula</t>
  </si>
  <si>
    <t>Menjadi</t>
  </si>
  <si>
    <t>6 = 4 - 5</t>
  </si>
  <si>
    <t>LINGKUP PUSAT PENDIDIKAN KP</t>
  </si>
  <si>
    <t>Sarana Prasarana Pendidikan KP</t>
  </si>
  <si>
    <t>Pendidikan Aparatur KKP</t>
  </si>
  <si>
    <t>Layanan Pendidikan dan Pelatihan</t>
  </si>
  <si>
    <t>Subbidang Metkur</t>
  </si>
  <si>
    <t>Subbidang Serdik dan Sarpras</t>
  </si>
  <si>
    <t>Subbidang Perencanaan</t>
  </si>
  <si>
    <t>Subbidang Evaluasi</t>
  </si>
  <si>
    <t>Subbidang Kelembagaan</t>
  </si>
  <si>
    <t>Subbidang Ketenagaan</t>
  </si>
  <si>
    <t>Subbag. Umum</t>
  </si>
  <si>
    <t>Subbag. Keuangan</t>
  </si>
  <si>
    <t>Layanan Dukungan Manajemen Satker</t>
  </si>
  <si>
    <t>Layanan Perkantoran</t>
  </si>
  <si>
    <t>Jakarta,      Agustus 2020</t>
  </si>
  <si>
    <t>Kepala Pusat Pendidikan</t>
  </si>
  <si>
    <t>Kelautan dan Perikanan</t>
  </si>
  <si>
    <t>Dr.Bambang Suprakto, A.Pi, S.Pi, MT</t>
  </si>
  <si>
    <t>NIP 19630602 198802 1 001</t>
  </si>
  <si>
    <t>Rekapitulasi Usulan Revisi DIPA revisi 1 revisi POK ke 1</t>
  </si>
  <si>
    <t>Per Klasifikasi Rincian Output (KRO)</t>
  </si>
  <si>
    <t>Pusat Pendidikan TA. 2021</t>
  </si>
  <si>
    <t>Subkoordinator/KRO</t>
  </si>
  <si>
    <t>Koordinator</t>
  </si>
  <si>
    <t>Kode</t>
  </si>
  <si>
    <t>Program/Kegiatan/KRO/RO</t>
  </si>
  <si>
    <t>+/-</t>
  </si>
  <si>
    <t>Rekapitulasi Usulan Revisi DIPA ke 1 Revisi POK ke 1</t>
  </si>
  <si>
    <t>Pusat Pendidikan KP TA. 2021</t>
  </si>
  <si>
    <t>Klasifikasi Rincian Output (KRO)</t>
  </si>
  <si>
    <t>KRO</t>
  </si>
  <si>
    <t>- Perjalanan Penerimaan dan Penetapan Terpusat Peserta Didik Lingkup KKP</t>
  </si>
  <si>
    <t>- Cetakan Buku Panduan Penerimaan Peserta Didik</t>
  </si>
  <si>
    <t>- Perjalanan Penyusunan NSPK</t>
  </si>
  <si>
    <t>Perjalanan Dinas Biasa</t>
  </si>
  <si>
    <t>Covid-19</t>
  </si>
  <si>
    <t>Belanja Barang (Selain Perdin dan Covid)</t>
  </si>
  <si>
    <t>Belanja Modal</t>
  </si>
  <si>
    <t>Perjalanan Dinas Dalam Kota (Translok)</t>
  </si>
  <si>
    <t>6 = 5 - 4</t>
  </si>
  <si>
    <t>Jakarta,      Maret 2021</t>
  </si>
  <si>
    <t>Subkoordinator/Akun</t>
  </si>
  <si>
    <t>PP</t>
  </si>
  <si>
    <t>PE</t>
  </si>
  <si>
    <t>KK</t>
  </si>
  <si>
    <t>TU</t>
  </si>
  <si>
    <t>Jumlah PP</t>
  </si>
  <si>
    <t>Jumlah PE</t>
  </si>
  <si>
    <t>Jumlah KK</t>
  </si>
  <si>
    <t>Jumlah TU</t>
  </si>
  <si>
    <t>Rekapitulasi Usulan Revisi DIPA 1 Revisi POK 1</t>
  </si>
  <si>
    <t>WA.2378.EAA.021.002.A.521131</t>
  </si>
  <si>
    <t>WA.2378.EAA.021.002.A.521131.1</t>
  </si>
  <si>
    <t xml:space="preserve">     521131</t>
  </si>
  <si>
    <t>Belanja Barang Operasional- Penanganan Pandemi COVID-19</t>
  </si>
  <si>
    <t>- Masker, Handsanitizer, Desinfektan (62 Peg x 4 Kali)</t>
  </si>
  <si>
    <t>WA.2378.EAA.021.002.A.522192</t>
  </si>
  <si>
    <t>WA.2378.EAA.021.002.A.522192.1</t>
  </si>
  <si>
    <t>Belanja Jasa- Penanganan Pandemi COVID-19</t>
  </si>
  <si>
    <t>- Test Lab Pegawai Rapid/Antigen/PCR</t>
  </si>
  <si>
    <t>- Pemeliharaan Peralatan Kantor lainnya</t>
  </si>
  <si>
    <t>- Pakaian Dinas Pegawai (1 Pakaian)</t>
  </si>
  <si>
    <t>- Bendahara Pengeluaran Pembantu 1 ORG x 12 BLN</t>
  </si>
  <si>
    <t>- Staf Pengelola Keuangan 2 ORG x 12 BLN</t>
  </si>
  <si>
    <t>- Pejabat Pengadaan Barang dan Jasa 1 ORG x 12 BLN</t>
  </si>
  <si>
    <t>- Penyimpan BMN-Pembantu 1 ORG x 12 BLN</t>
  </si>
  <si>
    <t>- Pengelola SAK-Pembantu 1 ORG x 12 BLN</t>
  </si>
  <si>
    <t>- Pengelola BMN-Pembantu 1 ORG x 12 BLN</t>
  </si>
  <si>
    <t>WA.2378.EAA.021.002.D.522191</t>
  </si>
  <si>
    <t>WA.2378.EAA.021.002.D.522191.1</t>
  </si>
  <si>
    <t>- Jasa Pindahan Peralatan dan Dokumen dari Gedung Ancol ke Gedung Gambir</t>
  </si>
  <si>
    <t>WA.2378.EAC.021.072.A.522192.1</t>
  </si>
  <si>
    <t>WA.2378.EAC.021.072.A.522192</t>
  </si>
  <si>
    <t>- Langganan biaya video conference dan zoho</t>
  </si>
  <si>
    <t>WA.2378.EAC.021.073.C.522192</t>
  </si>
  <si>
    <t>WA.2378.EAC.021.073.C.522192.1</t>
  </si>
  <si>
    <t>WA.2378.EAC.021.073.D.522192</t>
  </si>
  <si>
    <t>WA.2378.EAC.021.073.D.522192.1</t>
  </si>
  <si>
    <t>WA.2378.EAC.021.073.G.522192</t>
  </si>
  <si>
    <t>WA.2378.EAC.021.073.G.522192.1</t>
  </si>
  <si>
    <t>- Test Rapid/Antigen/PCR</t>
  </si>
  <si>
    <t>- Antigen Test COVID - 19</t>
  </si>
  <si>
    <t>Dukungan kegiatan evaluasi pendidikan</t>
  </si>
  <si>
    <t>WA.2378.EAL.021.071.D</t>
  </si>
  <si>
    <t>WA.2378.EAL.021.071.D.521219</t>
  </si>
  <si>
    <t>WA.2378.EAL.021.071.D.521219.1</t>
  </si>
  <si>
    <t>WA.2378.EAL.021.071.D.522192</t>
  </si>
  <si>
    <t>WA.2378.EAL.021.071.D.522192.1</t>
  </si>
  <si>
    <t>WA.2378.EAB.021.071.C.522151</t>
  </si>
  <si>
    <t>WA.2378.EAB.021.071.C.522151.1</t>
  </si>
  <si>
    <t>- Perjalanan Identifikasi dan kajian program pendidikan KP</t>
  </si>
  <si>
    <t>WA.2378.EAB.021.071.D</t>
  </si>
  <si>
    <t>WA.2378.EAB.021.071.D.522192</t>
  </si>
  <si>
    <t>WA.2378.EAB.021.071.D.522192.1</t>
  </si>
  <si>
    <t>Penanganan Pendemi Covid-19 Dukungan Kegiatan Perencanaan</t>
  </si>
  <si>
    <t>WA.4345.EAM.001.051.D</t>
  </si>
  <si>
    <t>WA.4345.EAM.001.051.D.522192</t>
  </si>
  <si>
    <t>WA.4345.EAM.001.051.D.522192.1</t>
  </si>
  <si>
    <t>Penanganan Pendemi Covid-19 Dukungan Kegiatan Tugas Belajar</t>
  </si>
  <si>
    <t>Penanganan Pendemi Covid-19 Dukungan Pelayanan Keuangan</t>
  </si>
  <si>
    <t>WA.2378.EAC.021.071.G</t>
  </si>
  <si>
    <t>WA.2378.EAC.021.071.G.522192</t>
  </si>
  <si>
    <t>WA.2378.EAC.021.071.G.522192.1</t>
  </si>
  <si>
    <t>WA.2378.EAB.021.071.C.521211.3</t>
  </si>
  <si>
    <t>- Dukungan Sertifikat</t>
  </si>
  <si>
    <t>- Langganan biaya video conference (500 Orang)</t>
  </si>
  <si>
    <t>WA.2378.EAC.021.073.I.522192</t>
  </si>
  <si>
    <t>WA.2378.EAC.021.073.I.522192.1</t>
  </si>
  <si>
    <t>DL.2376.AFA.001.054.A.521219.2</t>
  </si>
  <si>
    <t>- Langganan biaya video conference (100 Orang)</t>
  </si>
  <si>
    <t>WA.2378.EAC.021.073.H.522192</t>
  </si>
  <si>
    <t>WA.2378.EAC.021.073.H.522192.1</t>
  </si>
  <si>
    <t>Revisi Saja</t>
  </si>
  <si>
    <t>Ya</t>
  </si>
  <si>
    <t>Pejabat Pembuat Komitmen</t>
  </si>
  <si>
    <t>Dr. Bambang Suprakto, A.Pi, S.Pi, M.T.</t>
  </si>
  <si>
    <t>NIP. 19630602 198802 1 001</t>
  </si>
  <si>
    <t>Lembar Pengesahan</t>
  </si>
  <si>
    <t>Jabatan</t>
  </si>
  <si>
    <t>Paraf</t>
  </si>
  <si>
    <t>Analis PK APBN Ahli Madya</t>
  </si>
  <si>
    <t>Analis PK APBN Ahli Muda</t>
  </si>
  <si>
    <t>WA.2378.EAA.021.002.A.521111.9</t>
  </si>
  <si>
    <t>- Langganan Florist dan pengharum ruangan</t>
  </si>
  <si>
    <t>Jakarta, 31 Maret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</si>
</sst>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164" formatCode="_-* #,##0_-;\-* #,##0_-;_-* &quot;-&quot;_-;_-@"/>
    <numFmt numFmtId="165" formatCode="#,##0_ ;[Red]\-#,##0\ "/>
    <numFmt numFmtId="166" formatCode="_-* #,##0.00_-;\-* #,##0.00_-;_-* &quot;-&quot;_-;_-@"/>
  </numFmts>
  <fonts count="35" x14ac:knownFonts="1">
    <font>
      <sz val="11"/>
      <color theme="1"/>
      <name val="Arial"/>
    </font>
    <font>
      <sz val="8"/>
      <color theme="1"/>
      <name val="Arial"/>
      <family val="2"/>
    </font>
    <font>
      <sz val="10"/>
      <color theme="1"/>
      <name val="Arial"/>
      <family val="2"/>
    </font>
    <font>
      <b/>
      <sz val="12"/>
      <color theme="1"/>
      <name val="Arial"/>
      <family val="2"/>
    </font>
    <font>
      <b/>
      <sz val="10"/>
      <color theme="1"/>
      <name val="Arial"/>
      <family val="2"/>
    </font>
    <font>
      <b/>
      <sz val="10"/>
      <color rgb="FFFF0000"/>
      <name val="Arial"/>
      <family val="2"/>
    </font>
    <font>
      <b/>
      <sz val="10"/>
      <color theme="0"/>
      <name val="Arial"/>
      <family val="2"/>
    </font>
    <font>
      <b/>
      <sz val="12"/>
      <color rgb="FFFFFFFF"/>
      <name val="Arial"/>
      <family val="2"/>
    </font>
    <font>
      <b/>
      <sz val="11"/>
      <color theme="1"/>
      <name val="Calibri"/>
      <family val="2"/>
    </font>
    <font>
      <sz val="11"/>
      <color theme="1"/>
      <name val="Calibri"/>
      <family val="2"/>
    </font>
    <font>
      <b/>
      <sz val="12"/>
      <color rgb="FF0000FF"/>
      <name val="Arial"/>
      <family val="2"/>
    </font>
    <font>
      <sz val="11"/>
      <color theme="1"/>
      <name val="Calibri"/>
      <family val="2"/>
    </font>
    <font>
      <sz val="11"/>
      <color theme="1"/>
      <name val="Arial"/>
      <family val="2"/>
    </font>
    <font>
      <b/>
      <sz val="11"/>
      <color theme="1"/>
      <name val="Arial"/>
      <family val="2"/>
    </font>
    <font>
      <sz val="12"/>
      <color theme="1"/>
      <name val="Arial"/>
      <family val="2"/>
    </font>
    <font>
      <sz val="11"/>
      <color theme="1"/>
      <name val="Arial"/>
      <family val="2"/>
    </font>
    <font>
      <b/>
      <sz val="10"/>
      <color theme="1"/>
      <name val="Arial"/>
      <family val="2"/>
    </font>
    <font>
      <sz val="10"/>
      <color theme="1"/>
      <name val="Arial"/>
      <family val="2"/>
    </font>
    <font>
      <sz val="8"/>
      <name val="Arial"/>
      <family val="2"/>
    </font>
    <font>
      <sz val="11"/>
      <color theme="1"/>
      <name val="Calibri"/>
      <family val="2"/>
      <charset val="1"/>
      <scheme val="minor"/>
    </font>
    <font>
      <b/>
      <sz val="12"/>
      <color theme="1"/>
      <name val="Arial"/>
      <family val="2"/>
    </font>
    <font>
      <b/>
      <sz val="12"/>
      <color rgb="FFFF0000"/>
      <name val="Arial"/>
      <family val="2"/>
    </font>
    <font>
      <b/>
      <i/>
      <sz val="11"/>
      <color theme="1"/>
      <name val="Arial"/>
      <family val="2"/>
    </font>
    <font>
      <b/>
      <i/>
      <sz val="9"/>
      <color theme="1"/>
      <name val="Arial"/>
      <family val="2"/>
    </font>
    <font>
      <i/>
      <sz val="9"/>
      <color theme="1"/>
      <name val="Arial"/>
      <family val="2"/>
    </font>
    <font>
      <i/>
      <sz val="11"/>
      <color theme="1"/>
      <name val="Arial"/>
      <family val="2"/>
    </font>
    <font>
      <b/>
      <sz val="11"/>
      <name val="Arial"/>
      <family val="2"/>
    </font>
    <font>
      <b/>
      <sz val="11"/>
      <color theme="0"/>
      <name val="Arial"/>
      <family val="2"/>
    </font>
    <font>
      <sz val="11"/>
      <name val="Arial"/>
      <family val="2"/>
    </font>
    <font>
      <b/>
      <sz val="11"/>
      <color rgb="FFFF0000"/>
      <name val="Arial"/>
      <family val="2"/>
    </font>
    <font>
      <b/>
      <i/>
      <sz val="10"/>
      <color theme="4"/>
      <name val="Arial"/>
      <family val="2"/>
    </font>
    <font>
      <b/>
      <i/>
      <sz val="10"/>
      <color rgb="FF0070C0"/>
      <name val="Arial"/>
      <family val="2"/>
    </font>
    <font>
      <b/>
      <i/>
      <sz val="11"/>
      <color rgb="FF0070C0"/>
      <name val="Arial"/>
      <family val="2"/>
    </font>
    <font>
      <b/>
      <i/>
      <sz val="10"/>
      <color theme="0"/>
      <name val="Arial"/>
      <family val="2"/>
    </font>
    <font>
      <sz val="10"/>
      <color theme="0"/>
      <name val="Arial"/>
      <family val="2"/>
    </font>
  </fonts>
  <fills count="20">
    <fill>
      <patternFill patternType="none"/>
    </fill>
    <fill>
      <patternFill patternType="gray125"/>
    </fill>
    <fill>
      <patternFill patternType="solid">
        <fgColor rgb="FFFFD965"/>
        <bgColor rgb="FFFFD965"/>
      </patternFill>
    </fill>
    <fill>
      <patternFill patternType="solid">
        <fgColor rgb="FFFFFF00"/>
        <bgColor rgb="FFFFFF00"/>
      </patternFill>
    </fill>
    <fill>
      <patternFill patternType="solid">
        <fgColor rgb="FF92D050"/>
        <bgColor rgb="FF92D050"/>
      </patternFill>
    </fill>
    <fill>
      <patternFill patternType="solid">
        <fgColor rgb="FFBDD6EE"/>
        <bgColor rgb="FFBDD6EE"/>
      </patternFill>
    </fill>
    <fill>
      <patternFill patternType="solid">
        <fgColor theme="6"/>
        <bgColor theme="6"/>
      </patternFill>
    </fill>
    <fill>
      <patternFill patternType="solid">
        <fgColor rgb="FFF4B083"/>
        <bgColor rgb="FFF4B083"/>
      </patternFill>
    </fill>
    <fill>
      <patternFill patternType="solid">
        <fgColor rgb="FFD6DCE4"/>
        <bgColor rgb="FFD6DCE4"/>
      </patternFill>
    </fill>
    <fill>
      <patternFill patternType="solid">
        <fgColor rgb="FFFF0000"/>
        <bgColor rgb="FFFF0000"/>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92D050"/>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39997558519241921"/>
        <bgColor rgb="FFFFFF00"/>
      </patternFill>
    </fill>
    <fill>
      <patternFill patternType="solid">
        <fgColor rgb="FFFFFF00"/>
        <bgColor rgb="FFD6DCE4"/>
      </patternFill>
    </fill>
    <fill>
      <patternFill patternType="solid">
        <fgColor rgb="FFFF0000"/>
        <bgColor indexed="64"/>
      </patternFill>
    </fill>
  </fills>
  <borders count="2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9" fontId="12" fillId="0" borderId="0" applyFont="0" applyFill="0" applyBorder="0" applyAlignment="0" applyProtection="0"/>
    <xf numFmtId="41" fontId="12" fillId="0" borderId="0" applyFont="0" applyFill="0" applyBorder="0" applyAlignment="0" applyProtection="0"/>
    <xf numFmtId="0" fontId="19" fillId="0" borderId="2"/>
    <xf numFmtId="41" fontId="19" fillId="0" borderId="2" applyFont="0" applyFill="0" applyBorder="0" applyAlignment="0" applyProtection="0"/>
    <xf numFmtId="9" fontId="19" fillId="0" borderId="2" applyFont="0" applyFill="0" applyBorder="0" applyAlignment="0" applyProtection="0"/>
  </cellStyleXfs>
  <cellXfs count="313">
    <xf numFmtId="0" fontId="0" fillId="0" borderId="0" xfId="0" applyFont="1" applyAlignment="1"/>
    <xf numFmtId="0" fontId="1" fillId="0" borderId="0" xfId="0" applyFont="1" applyAlignment="1">
      <alignment horizontal="center" vertical="top"/>
    </xf>
    <xf numFmtId="0" fontId="2" fillId="0" borderId="0" xfId="0" applyFont="1" applyAlignment="1">
      <alignment vertical="top"/>
    </xf>
    <xf numFmtId="0" fontId="3" fillId="0" borderId="0" xfId="0" applyFont="1" applyAlignment="1">
      <alignment horizontal="center" vertical="top"/>
    </xf>
    <xf numFmtId="0" fontId="2" fillId="0" borderId="0" xfId="0" applyFont="1" applyAlignment="1">
      <alignment vertical="top" wrapText="1"/>
    </xf>
    <xf numFmtId="164" fontId="2" fillId="0" borderId="0" xfId="0" applyNumberFormat="1" applyFont="1" applyAlignment="1">
      <alignment vertical="top"/>
    </xf>
    <xf numFmtId="0" fontId="2" fillId="0" borderId="0" xfId="0" applyFont="1" applyAlignment="1">
      <alignment horizontal="center" vertical="top"/>
    </xf>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164" fontId="4" fillId="2" borderId="1" xfId="0" applyNumberFormat="1" applyFont="1" applyFill="1" applyBorder="1" applyAlignment="1">
      <alignment horizontal="center" vertical="center"/>
    </xf>
    <xf numFmtId="0" fontId="4" fillId="0" borderId="0" xfId="0" applyFont="1" applyAlignment="1">
      <alignment horizontal="center" vertical="top"/>
    </xf>
    <xf numFmtId="0" fontId="4" fillId="0" borderId="1" xfId="0" applyFont="1" applyBorder="1" applyAlignment="1">
      <alignment vertical="top"/>
    </xf>
    <xf numFmtId="0" fontId="4" fillId="0" borderId="1" xfId="0" applyFont="1" applyBorder="1" applyAlignment="1">
      <alignment horizontal="left" vertical="top" wrapText="1"/>
    </xf>
    <xf numFmtId="164" fontId="4" fillId="0" borderId="1" xfId="0" applyNumberFormat="1" applyFont="1" applyBorder="1" applyAlignment="1">
      <alignment horizontal="center" vertical="top"/>
    </xf>
    <xf numFmtId="0" fontId="4" fillId="0" borderId="1" xfId="0" applyFont="1" applyBorder="1" applyAlignment="1">
      <alignment horizontal="center" vertical="top"/>
    </xf>
    <xf numFmtId="0" fontId="2" fillId="3" borderId="1" xfId="0" applyFont="1" applyFill="1" applyBorder="1" applyAlignment="1">
      <alignment vertical="top"/>
    </xf>
    <xf numFmtId="0" fontId="2" fillId="3" borderId="1" xfId="0" applyFont="1" applyFill="1" applyBorder="1" applyAlignment="1">
      <alignment vertical="top" wrapText="1"/>
    </xf>
    <xf numFmtId="164" fontId="2" fillId="3" borderId="1" xfId="0" applyNumberFormat="1" applyFont="1" applyFill="1" applyBorder="1" applyAlignment="1">
      <alignment vertical="top"/>
    </xf>
    <xf numFmtId="0" fontId="2" fillId="3" borderId="1" xfId="0" applyFont="1" applyFill="1" applyBorder="1" applyAlignment="1">
      <alignment horizontal="center" vertical="top"/>
    </xf>
    <xf numFmtId="0" fontId="2" fillId="4" borderId="1" xfId="0" applyFont="1" applyFill="1" applyBorder="1" applyAlignment="1">
      <alignment vertical="top"/>
    </xf>
    <xf numFmtId="0" fontId="2" fillId="4" borderId="1" xfId="0" applyFont="1" applyFill="1" applyBorder="1" applyAlignment="1">
      <alignment vertical="top" wrapText="1"/>
    </xf>
    <xf numFmtId="164" fontId="2" fillId="4" borderId="1" xfId="0" applyNumberFormat="1" applyFont="1" applyFill="1" applyBorder="1" applyAlignment="1">
      <alignment vertical="top"/>
    </xf>
    <xf numFmtId="0" fontId="2" fillId="4" borderId="1" xfId="0" applyFont="1" applyFill="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vertical="top" wrapText="1"/>
    </xf>
    <xf numFmtId="164" fontId="2" fillId="5" borderId="1" xfId="0" applyNumberFormat="1"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vertical="top" wrapText="1"/>
    </xf>
    <xf numFmtId="164" fontId="2" fillId="6" borderId="1" xfId="0" applyNumberFormat="1" applyFont="1" applyFill="1" applyBorder="1" applyAlignment="1">
      <alignment vertical="top"/>
    </xf>
    <xf numFmtId="0" fontId="2" fillId="6" borderId="1" xfId="0" applyFont="1" applyFill="1" applyBorder="1" applyAlignment="1">
      <alignment horizontal="center" vertical="top"/>
    </xf>
    <xf numFmtId="0" fontId="4" fillId="7" borderId="1" xfId="0" applyFont="1" applyFill="1" applyBorder="1" applyAlignment="1">
      <alignment vertical="top"/>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0" fontId="4" fillId="7" borderId="1" xfId="0" applyFont="1" applyFill="1" applyBorder="1" applyAlignment="1">
      <alignment horizontal="center" vertical="top"/>
    </xf>
    <xf numFmtId="0" fontId="4" fillId="8" borderId="1" xfId="0" applyFont="1" applyFill="1" applyBorder="1" applyAlignment="1">
      <alignment vertical="top"/>
    </xf>
    <xf numFmtId="0" fontId="4" fillId="8" borderId="1" xfId="0" applyFont="1" applyFill="1" applyBorder="1" applyAlignment="1">
      <alignment vertical="top" wrapText="1"/>
    </xf>
    <xf numFmtId="164" fontId="4" fillId="8" borderId="1" xfId="0" applyNumberFormat="1" applyFont="1" applyFill="1" applyBorder="1" applyAlignment="1">
      <alignment vertical="top"/>
    </xf>
    <xf numFmtId="0" fontId="4" fillId="8" borderId="1" xfId="0" applyFont="1" applyFill="1" applyBorder="1" applyAlignment="1">
      <alignment horizontal="center" vertical="top"/>
    </xf>
    <xf numFmtId="0" fontId="4" fillId="0" borderId="1" xfId="0" applyFont="1" applyBorder="1" applyAlignment="1">
      <alignment vertical="top" wrapText="1"/>
    </xf>
    <xf numFmtId="164" fontId="4" fillId="0" borderId="1" xfId="0" applyNumberFormat="1" applyFont="1" applyBorder="1" applyAlignment="1">
      <alignment vertical="top"/>
    </xf>
    <xf numFmtId="0" fontId="2" fillId="0" borderId="1" xfId="0" applyFont="1" applyBorder="1" applyAlignment="1">
      <alignment vertical="top"/>
    </xf>
    <xf numFmtId="0" fontId="2" fillId="0" borderId="1" xfId="0" applyFont="1" applyBorder="1" applyAlignment="1">
      <alignment vertical="top" wrapText="1"/>
    </xf>
    <xf numFmtId="164" fontId="2" fillId="0" borderId="1" xfId="0" applyNumberFormat="1" applyFont="1" applyBorder="1" applyAlignment="1">
      <alignment vertical="top"/>
    </xf>
    <xf numFmtId="0" fontId="2" fillId="0" borderId="1" xfId="0" applyFont="1" applyBorder="1" applyAlignment="1">
      <alignment horizontal="center" vertical="top"/>
    </xf>
    <xf numFmtId="164" fontId="5" fillId="0" borderId="1" xfId="0" applyNumberFormat="1" applyFont="1" applyBorder="1" applyAlignment="1">
      <alignment vertical="top"/>
    </xf>
    <xf numFmtId="164" fontId="6" fillId="9" borderId="1" xfId="0" applyNumberFormat="1" applyFont="1" applyFill="1" applyBorder="1" applyAlignment="1">
      <alignment vertical="top"/>
    </xf>
    <xf numFmtId="0" fontId="2" fillId="0" borderId="0" xfId="0" applyFont="1" applyAlignment="1">
      <alignment vertical="top"/>
    </xf>
    <xf numFmtId="0" fontId="7" fillId="9" borderId="2" xfId="0" applyFont="1" applyFill="1" applyBorder="1" applyAlignment="1">
      <alignment horizontal="center" vertical="center"/>
    </xf>
    <xf numFmtId="0" fontId="2" fillId="6" borderId="2" xfId="0" applyFont="1" applyFill="1" applyBorder="1" applyAlignment="1">
      <alignment horizontal="center" vertical="top"/>
    </xf>
    <xf numFmtId="0" fontId="8" fillId="0" borderId="0" xfId="0" applyFont="1" applyAlignment="1">
      <alignment horizontal="left"/>
    </xf>
    <xf numFmtId="0" fontId="8" fillId="0" borderId="0" xfId="0" applyFont="1" applyAlignment="1">
      <alignment horizontal="center"/>
    </xf>
    <xf numFmtId="3" fontId="8" fillId="0" borderId="0" xfId="0" applyNumberFormat="1" applyFont="1" applyAlignment="1">
      <alignment horizontal="center"/>
    </xf>
    <xf numFmtId="0" fontId="8" fillId="0" borderId="1" xfId="0" applyFont="1" applyBorder="1" applyAlignment="1">
      <alignment horizontal="center"/>
    </xf>
    <xf numFmtId="0" fontId="8" fillId="0" borderId="1" xfId="0" applyFont="1" applyBorder="1"/>
    <xf numFmtId="3" fontId="8" fillId="0" borderId="1" xfId="0" applyNumberFormat="1" applyFont="1" applyBorder="1"/>
    <xf numFmtId="0" fontId="9" fillId="0" borderId="3" xfId="0" applyFont="1" applyBorder="1"/>
    <xf numFmtId="10" fontId="8" fillId="0" borderId="1" xfId="0" applyNumberFormat="1" applyFont="1" applyBorder="1"/>
    <xf numFmtId="3" fontId="9" fillId="0" borderId="0" xfId="0" applyNumberFormat="1" applyFont="1"/>
    <xf numFmtId="164" fontId="4" fillId="2" borderId="2" xfId="0" applyNumberFormat="1" applyFont="1" applyFill="1" applyBorder="1" applyAlignment="1">
      <alignment horizontal="center" vertical="center"/>
    </xf>
    <xf numFmtId="0" fontId="0" fillId="0" borderId="0" xfId="0" applyFont="1"/>
    <xf numFmtId="164" fontId="2" fillId="0" borderId="1" xfId="0" applyNumberFormat="1" applyFont="1" applyBorder="1" applyAlignment="1">
      <alignment vertical="top"/>
    </xf>
    <xf numFmtId="164" fontId="4" fillId="0" borderId="1" xfId="0" applyNumberFormat="1" applyFont="1" applyBorder="1" applyAlignment="1">
      <alignment vertical="top"/>
    </xf>
    <xf numFmtId="0" fontId="11" fillId="0" borderId="0" xfId="0" applyFont="1"/>
    <xf numFmtId="164" fontId="11" fillId="0" borderId="0" xfId="0" applyNumberFormat="1" applyFont="1"/>
    <xf numFmtId="0" fontId="11" fillId="0" borderId="0" xfId="0" applyFont="1" applyAlignment="1"/>
    <xf numFmtId="0" fontId="0" fillId="0" borderId="4" xfId="0" applyFont="1" applyBorder="1" applyAlignment="1"/>
    <xf numFmtId="0" fontId="0" fillId="0" borderId="5" xfId="0" applyFont="1" applyBorder="1" applyAlignment="1"/>
    <xf numFmtId="0" fontId="0" fillId="0" borderId="4" xfId="0" pivotButton="1"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4" xfId="0" applyNumberFormat="1"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9" xfId="0" applyFont="1" applyBorder="1" applyAlignment="1"/>
    <xf numFmtId="0" fontId="0" fillId="0" borderId="10" xfId="0" applyFont="1" applyBorder="1" applyAlignment="1"/>
    <xf numFmtId="0" fontId="0" fillId="0" borderId="10" xfId="0" applyNumberFormat="1" applyFont="1" applyBorder="1" applyAlignment="1"/>
    <xf numFmtId="0" fontId="0" fillId="0" borderId="2" xfId="0" applyNumberFormat="1" applyFont="1" applyBorder="1" applyAlignment="1"/>
    <xf numFmtId="0" fontId="0" fillId="0" borderId="11" xfId="0" applyNumberFormat="1" applyFont="1" applyBorder="1" applyAlignment="1"/>
    <xf numFmtId="0" fontId="0" fillId="0" borderId="12" xfId="0" applyFont="1" applyBorder="1" applyAlignment="1"/>
    <xf numFmtId="0" fontId="0" fillId="0" borderId="13" xfId="0" applyFont="1" applyBorder="1" applyAlignment="1"/>
    <xf numFmtId="0" fontId="0" fillId="0" borderId="12"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0" fontId="0" fillId="0" borderId="0" xfId="0"/>
    <xf numFmtId="164" fontId="13" fillId="10" borderId="16" xfId="0" applyNumberFormat="1" applyFont="1" applyFill="1" applyBorder="1"/>
    <xf numFmtId="10" fontId="13" fillId="10" borderId="16" xfId="1" applyNumberFormat="1" applyFont="1" applyFill="1" applyBorder="1" applyAlignment="1"/>
    <xf numFmtId="0" fontId="14" fillId="0" borderId="0" xfId="0" applyFont="1"/>
    <xf numFmtId="164" fontId="13" fillId="10" borderId="17" xfId="0" applyNumberFormat="1" applyFont="1" applyFill="1" applyBorder="1"/>
    <xf numFmtId="0" fontId="0" fillId="0" borderId="2" xfId="0" applyBorder="1"/>
    <xf numFmtId="0" fontId="4" fillId="2" borderId="16" xfId="0" applyFont="1" applyFill="1" applyBorder="1" applyAlignment="1">
      <alignment horizontal="center" vertical="center"/>
    </xf>
    <xf numFmtId="0" fontId="4" fillId="2" borderId="16" xfId="0" applyFont="1" applyFill="1" applyBorder="1" applyAlignment="1">
      <alignment horizontal="center" vertical="center" wrapText="1"/>
    </xf>
    <xf numFmtId="164" fontId="4" fillId="2" borderId="16" xfId="0" applyNumberFormat="1" applyFont="1" applyFill="1" applyBorder="1" applyAlignment="1">
      <alignment horizontal="center" vertical="center"/>
    </xf>
    <xf numFmtId="0" fontId="4" fillId="0" borderId="16" xfId="0" applyFont="1" applyBorder="1" applyAlignment="1">
      <alignment vertical="top"/>
    </xf>
    <xf numFmtId="0" fontId="4" fillId="0" borderId="16" xfId="0" applyFont="1" applyBorder="1" applyAlignment="1">
      <alignment horizontal="left" vertical="top" wrapText="1"/>
    </xf>
    <xf numFmtId="164" fontId="4" fillId="0" borderId="16" xfId="0" applyNumberFormat="1" applyFont="1" applyBorder="1" applyAlignment="1">
      <alignment horizontal="center" vertical="top"/>
    </xf>
    <xf numFmtId="0" fontId="4" fillId="0" borderId="16" xfId="0" applyFont="1" applyBorder="1" applyAlignment="1">
      <alignment horizontal="center" vertical="top"/>
    </xf>
    <xf numFmtId="0" fontId="2" fillId="3" borderId="16" xfId="0" applyFont="1" applyFill="1" applyBorder="1" applyAlignment="1">
      <alignment vertical="top"/>
    </xf>
    <xf numFmtId="0" fontId="2" fillId="3" borderId="16" xfId="0" applyFont="1" applyFill="1" applyBorder="1" applyAlignment="1">
      <alignment vertical="top" wrapText="1"/>
    </xf>
    <xf numFmtId="164" fontId="2" fillId="3" borderId="16" xfId="0" applyNumberFormat="1" applyFont="1" applyFill="1" applyBorder="1" applyAlignment="1">
      <alignment vertical="top"/>
    </xf>
    <xf numFmtId="0" fontId="2" fillId="3" borderId="16" xfId="0" applyFont="1" applyFill="1" applyBorder="1" applyAlignment="1">
      <alignment horizontal="center" vertical="top"/>
    </xf>
    <xf numFmtId="0" fontId="2" fillId="4" borderId="16" xfId="0" applyFont="1" applyFill="1" applyBorder="1" applyAlignment="1">
      <alignment vertical="top"/>
    </xf>
    <xf numFmtId="0" fontId="2" fillId="4" borderId="16" xfId="0" applyFont="1" applyFill="1" applyBorder="1" applyAlignment="1">
      <alignment vertical="top" wrapText="1"/>
    </xf>
    <xf numFmtId="164" fontId="2" fillId="4" borderId="16" xfId="0" applyNumberFormat="1" applyFont="1" applyFill="1" applyBorder="1" applyAlignment="1">
      <alignment vertical="top"/>
    </xf>
    <xf numFmtId="0" fontId="2" fillId="4" borderId="16" xfId="0" applyFont="1" applyFill="1" applyBorder="1" applyAlignment="1">
      <alignment horizontal="center" vertical="top"/>
    </xf>
    <xf numFmtId="0" fontId="2" fillId="5" borderId="16" xfId="0" applyFont="1" applyFill="1" applyBorder="1" applyAlignment="1">
      <alignment vertical="top"/>
    </xf>
    <xf numFmtId="0" fontId="2" fillId="5" borderId="16" xfId="0" applyFont="1" applyFill="1" applyBorder="1" applyAlignment="1">
      <alignment vertical="top" wrapText="1"/>
    </xf>
    <xf numFmtId="164" fontId="2" fillId="5" borderId="16" xfId="0" applyNumberFormat="1" applyFont="1" applyFill="1" applyBorder="1" applyAlignment="1">
      <alignment vertical="top"/>
    </xf>
    <xf numFmtId="0" fontId="2" fillId="5" borderId="16" xfId="0" applyFont="1" applyFill="1" applyBorder="1" applyAlignment="1">
      <alignment horizontal="center" vertical="top"/>
    </xf>
    <xf numFmtId="0" fontId="2" fillId="6" borderId="16" xfId="0" applyFont="1" applyFill="1" applyBorder="1" applyAlignment="1">
      <alignment vertical="top"/>
    </xf>
    <xf numFmtId="0" fontId="2" fillId="6" borderId="16" xfId="0" applyFont="1" applyFill="1" applyBorder="1" applyAlignment="1">
      <alignment vertical="top" wrapText="1"/>
    </xf>
    <xf numFmtId="164" fontId="2" fillId="6" borderId="16" xfId="0" applyNumberFormat="1" applyFont="1" applyFill="1" applyBorder="1" applyAlignment="1">
      <alignment vertical="top"/>
    </xf>
    <xf numFmtId="0" fontId="2" fillId="6" borderId="16" xfId="0" applyFont="1" applyFill="1" applyBorder="1" applyAlignment="1">
      <alignment horizontal="center" vertical="top"/>
    </xf>
    <xf numFmtId="0" fontId="4" fillId="7" borderId="16" xfId="0" applyFont="1" applyFill="1" applyBorder="1" applyAlignment="1">
      <alignment vertical="top"/>
    </xf>
    <xf numFmtId="0" fontId="4" fillId="7" borderId="16" xfId="0" applyFont="1" applyFill="1" applyBorder="1" applyAlignment="1">
      <alignment vertical="top" wrapText="1"/>
    </xf>
    <xf numFmtId="164" fontId="4" fillId="7" borderId="16" xfId="0" applyNumberFormat="1" applyFont="1" applyFill="1" applyBorder="1" applyAlignment="1">
      <alignment vertical="top"/>
    </xf>
    <xf numFmtId="0" fontId="4" fillId="7" borderId="16" xfId="0" applyFont="1" applyFill="1" applyBorder="1" applyAlignment="1">
      <alignment horizontal="center" vertical="top"/>
    </xf>
    <xf numFmtId="0" fontId="4" fillId="8" borderId="16" xfId="0" applyFont="1" applyFill="1" applyBorder="1" applyAlignment="1">
      <alignment vertical="top"/>
    </xf>
    <xf numFmtId="0" fontId="4" fillId="8" borderId="16" xfId="0" applyFont="1" applyFill="1" applyBorder="1" applyAlignment="1">
      <alignment vertical="top" wrapText="1"/>
    </xf>
    <xf numFmtId="164" fontId="4" fillId="8" borderId="16" xfId="0" applyNumberFormat="1" applyFont="1" applyFill="1" applyBorder="1" applyAlignment="1">
      <alignment vertical="top"/>
    </xf>
    <xf numFmtId="0" fontId="4" fillId="8" borderId="16" xfId="0" applyFont="1" applyFill="1" applyBorder="1" applyAlignment="1">
      <alignment horizontal="center" vertical="top"/>
    </xf>
    <xf numFmtId="0" fontId="4" fillId="0" borderId="16" xfId="0" applyFont="1" applyBorder="1" applyAlignment="1">
      <alignment vertical="top" wrapText="1"/>
    </xf>
    <xf numFmtId="164" fontId="4" fillId="0" borderId="16" xfId="0" applyNumberFormat="1" applyFont="1" applyBorder="1" applyAlignment="1">
      <alignment vertical="top"/>
    </xf>
    <xf numFmtId="0" fontId="2" fillId="0" borderId="16" xfId="0" applyFont="1" applyBorder="1" applyAlignment="1">
      <alignment vertical="top"/>
    </xf>
    <xf numFmtId="0" fontId="2" fillId="0" borderId="16" xfId="0" applyFont="1" applyBorder="1" applyAlignment="1">
      <alignment vertical="top" wrapText="1"/>
    </xf>
    <xf numFmtId="164" fontId="2" fillId="0" borderId="16" xfId="0" applyNumberFormat="1" applyFont="1" applyBorder="1" applyAlignment="1">
      <alignment vertical="top"/>
    </xf>
    <xf numFmtId="0" fontId="2" fillId="0" borderId="16" xfId="0" applyFont="1" applyBorder="1" applyAlignment="1">
      <alignment horizontal="center" vertical="top"/>
    </xf>
    <xf numFmtId="0" fontId="0" fillId="0" borderId="0" xfId="0" applyFont="1" applyAlignment="1"/>
    <xf numFmtId="0" fontId="2" fillId="0" borderId="0" xfId="0" applyFont="1" applyAlignment="1">
      <alignment vertical="top" wrapText="1"/>
    </xf>
    <xf numFmtId="0" fontId="0" fillId="0" borderId="0" xfId="0" applyFont="1" applyAlignment="1"/>
    <xf numFmtId="0" fontId="4" fillId="2" borderId="18" xfId="0" applyFont="1" applyFill="1" applyBorder="1" applyAlignment="1">
      <alignment horizontal="center" vertical="center"/>
    </xf>
    <xf numFmtId="0" fontId="4" fillId="2" borderId="18" xfId="0" applyFont="1" applyFill="1" applyBorder="1" applyAlignment="1">
      <alignment horizontal="center" vertical="center" wrapText="1"/>
    </xf>
    <xf numFmtId="164" fontId="4" fillId="2" borderId="18" xfId="0" applyNumberFormat="1" applyFont="1" applyFill="1" applyBorder="1" applyAlignment="1">
      <alignment horizontal="center" vertical="center"/>
    </xf>
    <xf numFmtId="164" fontId="0" fillId="0" borderId="0" xfId="0" applyNumberFormat="1" applyFont="1" applyAlignment="1"/>
    <xf numFmtId="0" fontId="17" fillId="0" borderId="0" xfId="0" applyFont="1" applyAlignment="1">
      <alignment vertical="top"/>
    </xf>
    <xf numFmtId="0" fontId="17" fillId="11" borderId="0" xfId="0" applyFont="1" applyFill="1" applyAlignment="1">
      <alignment vertical="top"/>
    </xf>
    <xf numFmtId="0" fontId="17" fillId="0" borderId="1" xfId="0" quotePrefix="1" applyFont="1" applyBorder="1" applyAlignment="1">
      <alignment vertical="top" wrapText="1"/>
    </xf>
    <xf numFmtId="0" fontId="16" fillId="0" borderId="1" xfId="0" quotePrefix="1" applyFont="1" applyBorder="1" applyAlignment="1">
      <alignment vertical="top"/>
    </xf>
    <xf numFmtId="0" fontId="16" fillId="0" borderId="1" xfId="0" applyFont="1" applyBorder="1" applyAlignment="1">
      <alignment vertical="top" wrapText="1"/>
    </xf>
    <xf numFmtId="0" fontId="1" fillId="0" borderId="0" xfId="0" applyFont="1" applyAlignment="1">
      <alignment horizontal="center" vertical="top" wrapText="1"/>
    </xf>
    <xf numFmtId="0" fontId="0" fillId="0" borderId="0" xfId="0" applyFont="1" applyAlignment="1">
      <alignment wrapText="1"/>
    </xf>
    <xf numFmtId="0" fontId="15" fillId="0" borderId="2" xfId="3" applyFont="1"/>
    <xf numFmtId="0" fontId="22" fillId="0" borderId="2" xfId="3" applyFont="1"/>
    <xf numFmtId="41" fontId="13" fillId="12" borderId="16" xfId="3" applyNumberFormat="1" applyFont="1" applyFill="1" applyBorder="1" applyAlignment="1">
      <alignment horizontal="center" vertical="center"/>
    </xf>
    <xf numFmtId="0" fontId="23" fillId="12" borderId="16" xfId="3" applyFont="1" applyFill="1" applyBorder="1" applyAlignment="1">
      <alignment horizontal="center" vertical="center"/>
    </xf>
    <xf numFmtId="0" fontId="23" fillId="12" borderId="16" xfId="3" applyFont="1" applyFill="1" applyBorder="1" applyAlignment="1">
      <alignment horizontal="center" vertical="center" wrapText="1"/>
    </xf>
    <xf numFmtId="0" fontId="24" fillId="0" borderId="2" xfId="3" applyFont="1"/>
    <xf numFmtId="0" fontId="13" fillId="12" borderId="21" xfId="3" applyFont="1" applyFill="1" applyBorder="1" applyAlignment="1">
      <alignment horizontal="center" vertical="center"/>
    </xf>
    <xf numFmtId="0" fontId="13" fillId="12" borderId="22" xfId="3" applyFont="1" applyFill="1" applyBorder="1" applyAlignment="1">
      <alignment vertical="center"/>
    </xf>
    <xf numFmtId="0" fontId="13" fillId="12" borderId="23" xfId="3" applyFont="1" applyFill="1" applyBorder="1" applyAlignment="1">
      <alignment vertical="center"/>
    </xf>
    <xf numFmtId="0" fontId="13" fillId="12" borderId="24" xfId="3" applyFont="1" applyFill="1" applyBorder="1" applyAlignment="1">
      <alignment vertical="center"/>
    </xf>
    <xf numFmtId="0" fontId="13" fillId="12" borderId="25" xfId="3" applyFont="1" applyFill="1" applyBorder="1" applyAlignment="1">
      <alignment vertical="center"/>
    </xf>
    <xf numFmtId="0" fontId="25" fillId="13" borderId="16" xfId="3" applyFont="1" applyFill="1" applyBorder="1" applyAlignment="1">
      <alignment horizontal="left" indent="2"/>
    </xf>
    <xf numFmtId="41" fontId="15" fillId="13" borderId="16" xfId="3" applyNumberFormat="1" applyFont="1" applyFill="1" applyBorder="1"/>
    <xf numFmtId="41" fontId="15" fillId="13" borderId="16" xfId="4" applyFont="1" applyFill="1" applyBorder="1"/>
    <xf numFmtId="41" fontId="15" fillId="0" borderId="16" xfId="4" applyFont="1" applyFill="1" applyBorder="1"/>
    <xf numFmtId="41" fontId="15" fillId="0" borderId="2" xfId="3" applyNumberFormat="1" applyFont="1"/>
    <xf numFmtId="41" fontId="15" fillId="0" borderId="2" xfId="4" applyFont="1"/>
    <xf numFmtId="0" fontId="15" fillId="0" borderId="2" xfId="3" applyFont="1" applyAlignment="1">
      <alignment horizontal="left" indent="4"/>
    </xf>
    <xf numFmtId="41" fontId="15" fillId="0" borderId="16" xfId="3" applyNumberFormat="1" applyFont="1" applyBorder="1"/>
    <xf numFmtId="41" fontId="15" fillId="0" borderId="16" xfId="4" applyFont="1" applyBorder="1"/>
    <xf numFmtId="0" fontId="26" fillId="0" borderId="2" xfId="3" applyFont="1" applyAlignment="1">
      <alignment horizontal="left" indent="4"/>
    </xf>
    <xf numFmtId="41" fontId="26" fillId="0" borderId="16" xfId="3" applyNumberFormat="1" applyFont="1" applyBorder="1"/>
    <xf numFmtId="41" fontId="13" fillId="0" borderId="16" xfId="4" applyFont="1" applyBorder="1"/>
    <xf numFmtId="41" fontId="27" fillId="0" borderId="16" xfId="4" applyFont="1" applyFill="1" applyBorder="1"/>
    <xf numFmtId="0" fontId="28" fillId="0" borderId="2" xfId="3" applyFont="1" applyAlignment="1">
      <alignment horizontal="left" indent="4"/>
    </xf>
    <xf numFmtId="41" fontId="28" fillId="0" borderId="16" xfId="3" applyNumberFormat="1" applyFont="1" applyBorder="1"/>
    <xf numFmtId="0" fontId="25" fillId="13" borderId="16" xfId="3" applyFont="1" applyFill="1" applyBorder="1" applyAlignment="1">
      <alignment horizontal="left" vertical="top" indent="2"/>
    </xf>
    <xf numFmtId="0" fontId="13" fillId="12" borderId="16" xfId="3" applyFont="1" applyFill="1" applyBorder="1" applyAlignment="1">
      <alignment horizontal="center" vertical="center"/>
    </xf>
    <xf numFmtId="41" fontId="13" fillId="12" borderId="16" xfId="3" applyNumberFormat="1" applyFont="1" applyFill="1" applyBorder="1"/>
    <xf numFmtId="0" fontId="13" fillId="0" borderId="2" xfId="3" applyFont="1"/>
    <xf numFmtId="41" fontId="15" fillId="0" borderId="2" xfId="4" applyFont="1" applyFill="1"/>
    <xf numFmtId="41" fontId="13" fillId="0" borderId="2" xfId="3" applyNumberFormat="1" applyFont="1"/>
    <xf numFmtId="0" fontId="15" fillId="0" borderId="0" xfId="0" applyFont="1" applyAlignment="1"/>
    <xf numFmtId="41" fontId="0" fillId="0" borderId="0" xfId="2" applyFont="1" applyAlignment="1"/>
    <xf numFmtId="0" fontId="0" fillId="0" borderId="0" xfId="0" applyFont="1" applyAlignment="1">
      <alignment vertical="top"/>
    </xf>
    <xf numFmtId="0" fontId="0" fillId="0" borderId="0" xfId="0" applyFont="1" applyAlignment="1">
      <alignment vertical="top" wrapText="1"/>
    </xf>
    <xf numFmtId="41" fontId="0" fillId="0" borderId="0" xfId="2" applyFont="1" applyAlignment="1">
      <alignment vertical="top"/>
    </xf>
    <xf numFmtId="0" fontId="13" fillId="0" borderId="16" xfId="0" applyFont="1" applyBorder="1" applyAlignment="1">
      <alignment horizontal="center" vertical="top"/>
    </xf>
    <xf numFmtId="0" fontId="13" fillId="0" borderId="16" xfId="0" applyFont="1" applyBorder="1" applyAlignment="1">
      <alignment horizontal="center" vertical="top" wrapText="1"/>
    </xf>
    <xf numFmtId="41" fontId="13" fillId="0" borderId="16" xfId="2" applyFont="1" applyBorder="1" applyAlignment="1">
      <alignment horizontal="center" vertical="top"/>
    </xf>
    <xf numFmtId="41" fontId="13" fillId="0" borderId="16" xfId="2" quotePrefix="1" applyFont="1" applyBorder="1" applyAlignment="1">
      <alignment horizontal="center" vertical="top"/>
    </xf>
    <xf numFmtId="0" fontId="0" fillId="0" borderId="16" xfId="0" applyFont="1" applyBorder="1" applyAlignment="1">
      <alignment vertical="top"/>
    </xf>
    <xf numFmtId="0" fontId="0" fillId="0" borderId="16" xfId="0" applyFont="1" applyBorder="1" applyAlignment="1">
      <alignment vertical="top" wrapText="1"/>
    </xf>
    <xf numFmtId="41" fontId="0" fillId="0" borderId="16" xfId="2" applyFont="1" applyBorder="1" applyAlignment="1">
      <alignment vertical="top"/>
    </xf>
    <xf numFmtId="0" fontId="13" fillId="11" borderId="16" xfId="0" applyFont="1" applyFill="1" applyBorder="1" applyAlignment="1">
      <alignment vertical="top"/>
    </xf>
    <xf numFmtId="0" fontId="13" fillId="11" borderId="16" xfId="0" applyFont="1" applyFill="1" applyBorder="1" applyAlignment="1">
      <alignment vertical="top" wrapText="1"/>
    </xf>
    <xf numFmtId="41" fontId="13" fillId="11" borderId="16" xfId="2" applyFont="1" applyFill="1" applyBorder="1" applyAlignment="1">
      <alignment vertical="top"/>
    </xf>
    <xf numFmtId="0" fontId="13" fillId="14" borderId="16" xfId="0" applyFont="1" applyFill="1" applyBorder="1" applyAlignment="1">
      <alignment vertical="top"/>
    </xf>
    <xf numFmtId="0" fontId="13" fillId="14" borderId="16" xfId="0" applyFont="1" applyFill="1" applyBorder="1" applyAlignment="1">
      <alignment vertical="top" wrapText="1"/>
    </xf>
    <xf numFmtId="41" fontId="13" fillId="14" borderId="16" xfId="2" applyFont="1" applyFill="1" applyBorder="1" applyAlignment="1">
      <alignment vertical="top"/>
    </xf>
    <xf numFmtId="0" fontId="0" fillId="15" borderId="0" xfId="0" applyFont="1" applyFill="1" applyAlignment="1">
      <alignment vertical="top"/>
    </xf>
    <xf numFmtId="0" fontId="13" fillId="15" borderId="16" xfId="0" applyFont="1" applyFill="1" applyBorder="1" applyAlignment="1">
      <alignment vertical="top"/>
    </xf>
    <xf numFmtId="0" fontId="13" fillId="15" borderId="16" xfId="0" applyFont="1" applyFill="1" applyBorder="1" applyAlignment="1">
      <alignment vertical="top" wrapText="1"/>
    </xf>
    <xf numFmtId="41" fontId="13" fillId="15" borderId="16" xfId="2" applyFont="1" applyFill="1" applyBorder="1" applyAlignment="1">
      <alignment vertical="top"/>
    </xf>
    <xf numFmtId="0" fontId="15" fillId="0" borderId="0" xfId="0" applyFont="1" applyAlignment="1">
      <alignment vertical="top"/>
    </xf>
    <xf numFmtId="0" fontId="15" fillId="0" borderId="0" xfId="0" applyFont="1" applyAlignment="1">
      <alignment vertical="top" wrapText="1"/>
    </xf>
    <xf numFmtId="0" fontId="15" fillId="11" borderId="0" xfId="0" applyFont="1" applyFill="1" applyAlignment="1">
      <alignment vertical="top"/>
    </xf>
    <xf numFmtId="0" fontId="15" fillId="14" borderId="0" xfId="0" applyFont="1" applyFill="1" applyAlignment="1">
      <alignment vertical="top"/>
    </xf>
    <xf numFmtId="0" fontId="25" fillId="0" borderId="0" xfId="0" applyFont="1" applyAlignment="1">
      <alignment horizontal="center" vertical="top"/>
    </xf>
    <xf numFmtId="0" fontId="13" fillId="11" borderId="16" xfId="0" applyFont="1" applyFill="1" applyBorder="1" applyAlignment="1">
      <alignment horizontal="center" vertical="top"/>
    </xf>
    <xf numFmtId="0" fontId="13" fillId="14" borderId="16" xfId="0" applyFont="1" applyFill="1" applyBorder="1" applyAlignment="1">
      <alignment horizontal="center" vertical="top"/>
    </xf>
    <xf numFmtId="0" fontId="13" fillId="15" borderId="16" xfId="0" applyFont="1" applyFill="1" applyBorder="1" applyAlignment="1">
      <alignment horizontal="center" vertical="top"/>
    </xf>
    <xf numFmtId="0" fontId="29" fillId="15" borderId="16" xfId="0" applyFont="1" applyFill="1" applyBorder="1" applyAlignment="1">
      <alignment horizontal="left" vertical="top" wrapText="1"/>
    </xf>
    <xf numFmtId="0" fontId="20" fillId="0" borderId="2" xfId="3" applyFont="1"/>
    <xf numFmtId="41" fontId="20" fillId="0" borderId="16" xfId="3" applyNumberFormat="1" applyFont="1" applyBorder="1"/>
    <xf numFmtId="41" fontId="20" fillId="0" borderId="16" xfId="4" applyFont="1" applyBorder="1"/>
    <xf numFmtId="41" fontId="13" fillId="0" borderId="16" xfId="4" applyFont="1" applyFill="1" applyBorder="1"/>
    <xf numFmtId="0" fontId="25" fillId="0" borderId="19" xfId="3" applyFont="1" applyBorder="1" applyAlignment="1">
      <alignment horizontal="left" indent="2"/>
    </xf>
    <xf numFmtId="0" fontId="25" fillId="0" borderId="21" xfId="3" applyFont="1" applyBorder="1" applyAlignment="1">
      <alignment horizontal="left" indent="2"/>
    </xf>
    <xf numFmtId="0" fontId="25" fillId="0" borderId="17" xfId="3" applyFont="1" applyBorder="1" applyAlignment="1">
      <alignment horizontal="left" indent="2"/>
    </xf>
    <xf numFmtId="0" fontId="20" fillId="0" borderId="16" xfId="3" applyFont="1" applyBorder="1"/>
    <xf numFmtId="0" fontId="25" fillId="0" borderId="16" xfId="3" applyFont="1" applyBorder="1" applyAlignment="1">
      <alignment horizontal="left" indent="2"/>
    </xf>
    <xf numFmtId="0" fontId="25" fillId="0" borderId="16" xfId="3" applyFont="1" applyBorder="1" applyAlignment="1">
      <alignment horizontal="left" vertical="top" indent="2"/>
    </xf>
    <xf numFmtId="41" fontId="15" fillId="0" borderId="16" xfId="4" quotePrefix="1" applyFont="1" applyFill="1" applyBorder="1" applyAlignment="1">
      <alignment vertical="top" wrapText="1"/>
    </xf>
    <xf numFmtId="41" fontId="15" fillId="0" borderId="2" xfId="3" applyNumberFormat="1" applyFont="1" applyAlignment="1">
      <alignment vertical="top"/>
    </xf>
    <xf numFmtId="3" fontId="15" fillId="0" borderId="2" xfId="3" applyNumberFormat="1" applyFont="1" applyAlignment="1">
      <alignment vertical="top"/>
    </xf>
    <xf numFmtId="0" fontId="15" fillId="0" borderId="2" xfId="3" applyFont="1" applyAlignment="1">
      <alignment vertical="top"/>
    </xf>
    <xf numFmtId="41" fontId="15" fillId="0" borderId="16" xfId="4" applyFont="1" applyFill="1" applyBorder="1" applyAlignment="1">
      <alignment vertical="top" wrapText="1"/>
    </xf>
    <xf numFmtId="0" fontId="20" fillId="16" borderId="16" xfId="3" applyFont="1" applyFill="1" applyBorder="1" applyAlignment="1">
      <alignment horizontal="center"/>
    </xf>
    <xf numFmtId="41" fontId="20" fillId="16" borderId="16" xfId="3" applyNumberFormat="1" applyFont="1" applyFill="1" applyBorder="1"/>
    <xf numFmtId="41" fontId="15" fillId="0" borderId="16" xfId="4" applyFont="1" applyBorder="1" applyAlignment="1">
      <alignment wrapText="1"/>
    </xf>
    <xf numFmtId="0" fontId="25" fillId="0" borderId="2" xfId="3" applyFont="1" applyAlignment="1">
      <alignment horizontal="left" indent="2"/>
    </xf>
    <xf numFmtId="10" fontId="15" fillId="0" borderId="2" xfId="5" applyNumberFormat="1" applyFont="1"/>
    <xf numFmtId="0" fontId="20" fillId="12" borderId="16" xfId="3" applyFont="1" applyFill="1" applyBorder="1" applyAlignment="1">
      <alignment horizontal="center" vertical="center"/>
    </xf>
    <xf numFmtId="41" fontId="20" fillId="12" borderId="16" xfId="3" applyNumberFormat="1" applyFont="1" applyFill="1" applyBorder="1"/>
    <xf numFmtId="164" fontId="16" fillId="2" borderId="3" xfId="0" applyNumberFormat="1" applyFont="1" applyFill="1" applyBorder="1" applyAlignment="1">
      <alignment horizontal="center" vertical="center"/>
    </xf>
    <xf numFmtId="0" fontId="25" fillId="0" borderId="19" xfId="3" applyFont="1" applyBorder="1" applyAlignment="1">
      <alignment horizontal="left"/>
    </xf>
    <xf numFmtId="0" fontId="25" fillId="0" borderId="21" xfId="3" applyFont="1" applyBorder="1" applyAlignment="1">
      <alignment horizontal="left"/>
    </xf>
    <xf numFmtId="0" fontId="25" fillId="0" borderId="17" xfId="3" applyFont="1" applyBorder="1" applyAlignment="1">
      <alignment horizontal="left"/>
    </xf>
    <xf numFmtId="0" fontId="0" fillId="0" borderId="0" xfId="0" applyFont="1" applyAlignment="1"/>
    <xf numFmtId="0" fontId="4" fillId="0" borderId="1" xfId="0" quotePrefix="1" applyFont="1" applyBorder="1" applyAlignment="1">
      <alignment vertical="top"/>
    </xf>
    <xf numFmtId="0" fontId="0" fillId="0" borderId="0" xfId="0" applyFont="1" applyAlignment="1"/>
    <xf numFmtId="0" fontId="16" fillId="8" borderId="1" xfId="0" applyFont="1" applyFill="1" applyBorder="1" applyAlignment="1">
      <alignment vertical="top"/>
    </xf>
    <xf numFmtId="0" fontId="16" fillId="8" borderId="1" xfId="0" applyFont="1" applyFill="1" applyBorder="1" applyAlignment="1">
      <alignment vertical="top" wrapText="1"/>
    </xf>
    <xf numFmtId="0" fontId="31" fillId="0" borderId="1" xfId="0" quotePrefix="1" applyFont="1" applyBorder="1" applyAlignment="1">
      <alignment vertical="top" wrapText="1"/>
    </xf>
    <xf numFmtId="0" fontId="30" fillId="0" borderId="1" xfId="0" applyFont="1" applyBorder="1" applyAlignment="1">
      <alignment vertical="top" wrapText="1"/>
    </xf>
    <xf numFmtId="0" fontId="30" fillId="0" borderId="1" xfId="0" quotePrefix="1" applyFont="1" applyBorder="1" applyAlignment="1">
      <alignment vertical="top" wrapText="1"/>
    </xf>
    <xf numFmtId="164" fontId="30" fillId="0" borderId="1" xfId="0" applyNumberFormat="1" applyFont="1" applyBorder="1" applyAlignment="1">
      <alignment vertical="top"/>
    </xf>
    <xf numFmtId="0" fontId="30" fillId="0" borderId="1" xfId="0" applyFont="1" applyBorder="1" applyAlignment="1">
      <alignment horizontal="center" vertical="top"/>
    </xf>
    <xf numFmtId="0" fontId="31" fillId="0" borderId="1" xfId="0" applyFont="1" applyBorder="1" applyAlignment="1">
      <alignment vertical="top"/>
    </xf>
    <xf numFmtId="0" fontId="31" fillId="0" borderId="1" xfId="0" applyFont="1" applyBorder="1" applyAlignment="1">
      <alignment vertical="top" wrapText="1"/>
    </xf>
    <xf numFmtId="164" fontId="31" fillId="0" borderId="1" xfId="0" applyNumberFormat="1" applyFont="1" applyBorder="1" applyAlignment="1">
      <alignment vertical="top"/>
    </xf>
    <xf numFmtId="0" fontId="31" fillId="0" borderId="1" xfId="0" applyFont="1" applyBorder="1" applyAlignment="1">
      <alignment horizontal="center" vertical="top"/>
    </xf>
    <xf numFmtId="164" fontId="32" fillId="0" borderId="0" xfId="0" applyNumberFormat="1" applyFont="1" applyAlignment="1"/>
    <xf numFmtId="0" fontId="4" fillId="11" borderId="1" xfId="0" applyFont="1" applyFill="1" applyBorder="1" applyAlignment="1">
      <alignment vertical="top"/>
    </xf>
    <xf numFmtId="0" fontId="4" fillId="11" borderId="1" xfId="0" applyFont="1" applyFill="1" applyBorder="1" applyAlignment="1">
      <alignment vertical="top" wrapText="1"/>
    </xf>
    <xf numFmtId="164" fontId="4" fillId="11" borderId="1" xfId="0" applyNumberFormat="1" applyFont="1" applyFill="1" applyBorder="1" applyAlignment="1">
      <alignment vertical="top"/>
    </xf>
    <xf numFmtId="0" fontId="4" fillId="11" borderId="1" xfId="0" applyFont="1" applyFill="1" applyBorder="1" applyAlignment="1">
      <alignment horizontal="center" vertical="top"/>
    </xf>
    <xf numFmtId="0" fontId="31" fillId="11" borderId="1" xfId="0" applyFont="1" applyFill="1" applyBorder="1" applyAlignment="1">
      <alignment vertical="top"/>
    </xf>
    <xf numFmtId="0" fontId="31" fillId="11" borderId="1" xfId="0" applyFont="1" applyFill="1" applyBorder="1" applyAlignment="1">
      <alignment vertical="top" wrapText="1"/>
    </xf>
    <xf numFmtId="164" fontId="31" fillId="11" borderId="1" xfId="0" applyNumberFormat="1" applyFont="1" applyFill="1" applyBorder="1" applyAlignment="1">
      <alignment vertical="top"/>
    </xf>
    <xf numFmtId="0" fontId="31" fillId="11" borderId="1" xfId="0" applyFont="1" applyFill="1" applyBorder="1" applyAlignment="1">
      <alignment horizontal="center" vertical="top"/>
    </xf>
    <xf numFmtId="0" fontId="2" fillId="17" borderId="1" xfId="0" applyFont="1" applyFill="1" applyBorder="1" applyAlignment="1">
      <alignment vertical="top" wrapText="1"/>
    </xf>
    <xf numFmtId="0" fontId="2" fillId="17" borderId="1" xfId="0" applyFont="1" applyFill="1" applyBorder="1" applyAlignment="1">
      <alignment vertical="top"/>
    </xf>
    <xf numFmtId="164" fontId="2" fillId="17" borderId="1" xfId="0" applyNumberFormat="1" applyFont="1" applyFill="1" applyBorder="1" applyAlignment="1">
      <alignment vertical="top"/>
    </xf>
    <xf numFmtId="0" fontId="2" fillId="17" borderId="1" xfId="0" applyFont="1" applyFill="1" applyBorder="1" applyAlignment="1">
      <alignment horizontal="center" vertical="top"/>
    </xf>
    <xf numFmtId="0" fontId="2" fillId="11" borderId="1" xfId="0" applyFont="1" applyFill="1" applyBorder="1" applyAlignment="1">
      <alignment vertical="top"/>
    </xf>
    <xf numFmtId="0" fontId="2" fillId="11" borderId="1" xfId="0" applyFont="1" applyFill="1" applyBorder="1" applyAlignment="1">
      <alignment vertical="top" wrapText="1"/>
    </xf>
    <xf numFmtId="164" fontId="2" fillId="11" borderId="1" xfId="0" applyNumberFormat="1" applyFont="1" applyFill="1" applyBorder="1" applyAlignment="1">
      <alignment vertical="top"/>
    </xf>
    <xf numFmtId="0" fontId="2" fillId="11" borderId="1" xfId="0" applyFont="1" applyFill="1" applyBorder="1" applyAlignment="1">
      <alignment horizontal="center" vertical="top"/>
    </xf>
    <xf numFmtId="0" fontId="16" fillId="11" borderId="1" xfId="0" quotePrefix="1" applyFont="1" applyFill="1" applyBorder="1" applyAlignment="1">
      <alignment vertical="top"/>
    </xf>
    <xf numFmtId="0" fontId="16" fillId="11" borderId="1" xfId="0" applyFont="1" applyFill="1" applyBorder="1" applyAlignment="1">
      <alignment vertical="top" wrapText="1"/>
    </xf>
    <xf numFmtId="0" fontId="4" fillId="18" borderId="1" xfId="0" applyFont="1" applyFill="1" applyBorder="1" applyAlignment="1">
      <alignment vertical="top"/>
    </xf>
    <xf numFmtId="0" fontId="4" fillId="18" borderId="1" xfId="0" applyFont="1" applyFill="1" applyBorder="1" applyAlignment="1">
      <alignment vertical="top" wrapText="1"/>
    </xf>
    <xf numFmtId="164" fontId="4" fillId="18" borderId="1" xfId="0" applyNumberFormat="1" applyFont="1" applyFill="1" applyBorder="1" applyAlignment="1">
      <alignment vertical="top"/>
    </xf>
    <xf numFmtId="0" fontId="4" fillId="18" borderId="1" xfId="0" applyFont="1" applyFill="1" applyBorder="1" applyAlignment="1">
      <alignment horizontal="center" vertical="top"/>
    </xf>
    <xf numFmtId="165" fontId="0" fillId="0" borderId="0" xfId="0" applyNumberFormat="1" applyFont="1" applyAlignment="1"/>
    <xf numFmtId="0" fontId="0" fillId="0" borderId="0" xfId="0" applyFont="1" applyAlignment="1">
      <alignment horizontal="center" vertical="top"/>
    </xf>
    <xf numFmtId="164" fontId="0" fillId="0" borderId="0" xfId="0" applyNumberFormat="1" applyFont="1" applyAlignment="1">
      <alignment horizontal="center" vertical="top"/>
    </xf>
    <xf numFmtId="164" fontId="16" fillId="2" borderId="3" xfId="0" applyNumberFormat="1" applyFont="1" applyFill="1" applyBorder="1" applyAlignment="1">
      <alignment horizontal="center" vertical="top"/>
    </xf>
    <xf numFmtId="0" fontId="15" fillId="0" borderId="0" xfId="0" applyFont="1" applyAlignment="1">
      <alignment horizontal="center" vertical="top"/>
    </xf>
    <xf numFmtId="0" fontId="30" fillId="0" borderId="1" xfId="0" applyFont="1" applyBorder="1" applyAlignment="1">
      <alignment vertical="top"/>
    </xf>
    <xf numFmtId="0" fontId="31" fillId="11" borderId="1" xfId="0" quotePrefix="1" applyFont="1" applyFill="1" applyBorder="1" applyAlignment="1">
      <alignment vertical="top" wrapText="1"/>
    </xf>
    <xf numFmtId="0" fontId="20"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xf>
    <xf numFmtId="0" fontId="0" fillId="0" borderId="0" xfId="0" applyFont="1" applyAlignment="1">
      <alignment horizontal="left" vertical="top"/>
    </xf>
    <xf numFmtId="0" fontId="0" fillId="0" borderId="16" xfId="0" applyFont="1" applyBorder="1" applyAlignment="1">
      <alignment horizontal="center" vertical="top"/>
    </xf>
    <xf numFmtId="0" fontId="0" fillId="0" borderId="16" xfId="0" applyFont="1" applyBorder="1" applyAlignment="1">
      <alignment horizontal="center"/>
    </xf>
    <xf numFmtId="0" fontId="0" fillId="0" borderId="16" xfId="0" applyFont="1" applyBorder="1" applyAlignment="1">
      <alignment horizontal="center" vertical="center"/>
    </xf>
    <xf numFmtId="0" fontId="0" fillId="0" borderId="16" xfId="0" applyFont="1" applyBorder="1" applyAlignment="1">
      <alignment horizontal="left" vertical="center"/>
    </xf>
    <xf numFmtId="166" fontId="0" fillId="0" borderId="0" xfId="0" applyNumberFormat="1" applyFont="1" applyAlignment="1"/>
    <xf numFmtId="0" fontId="0" fillId="0" borderId="0" xfId="0" applyFont="1" applyAlignment="1"/>
    <xf numFmtId="164" fontId="33" fillId="19" borderId="1" xfId="0" applyNumberFormat="1" applyFont="1" applyFill="1" applyBorder="1" applyAlignment="1">
      <alignment vertical="top"/>
    </xf>
    <xf numFmtId="0" fontId="33" fillId="19" borderId="1" xfId="0" applyFont="1" applyFill="1" applyBorder="1" applyAlignment="1">
      <alignment horizontal="center" vertical="top"/>
    </xf>
    <xf numFmtId="164" fontId="34" fillId="19" borderId="1" xfId="0" applyNumberFormat="1" applyFont="1" applyFill="1" applyBorder="1" applyAlignment="1">
      <alignment vertical="top"/>
    </xf>
    <xf numFmtId="0" fontId="34" fillId="19" borderId="1" xfId="0" applyFont="1" applyFill="1" applyBorder="1" applyAlignment="1">
      <alignment horizontal="center" vertical="top"/>
    </xf>
    <xf numFmtId="0" fontId="3" fillId="0" borderId="0" xfId="0" applyFont="1" applyAlignment="1">
      <alignment horizontal="center" vertical="top"/>
    </xf>
    <xf numFmtId="0" fontId="0" fillId="0" borderId="0" xfId="0" applyFont="1" applyAlignment="1"/>
    <xf numFmtId="0" fontId="15" fillId="0" borderId="20" xfId="3" applyFont="1" applyBorder="1" applyAlignment="1">
      <alignment horizontal="center" vertical="center" wrapText="1"/>
    </xf>
    <xf numFmtId="0" fontId="15" fillId="0" borderId="21" xfId="3" applyFont="1" applyBorder="1" applyAlignment="1">
      <alignment horizontal="center" vertical="center"/>
    </xf>
    <xf numFmtId="0" fontId="13" fillId="12" borderId="16" xfId="3" applyFont="1" applyFill="1" applyBorder="1" applyAlignment="1">
      <alignment horizontal="center" vertical="center"/>
    </xf>
    <xf numFmtId="0" fontId="20" fillId="0" borderId="2" xfId="3" applyFont="1" applyAlignment="1">
      <alignment horizontal="center"/>
    </xf>
    <xf numFmtId="0" fontId="21" fillId="0" borderId="2" xfId="3" applyFont="1" applyAlignment="1">
      <alignment horizontal="center"/>
    </xf>
    <xf numFmtId="0" fontId="13" fillId="12" borderId="19" xfId="3" applyFont="1" applyFill="1" applyBorder="1" applyAlignment="1">
      <alignment horizontal="center" vertical="center"/>
    </xf>
    <xf numFmtId="0" fontId="13" fillId="12" borderId="17" xfId="3" applyFont="1" applyFill="1" applyBorder="1" applyAlignment="1">
      <alignment horizontal="center" vertical="center"/>
    </xf>
    <xf numFmtId="0" fontId="13" fillId="12" borderId="19" xfId="3" applyFont="1" applyFill="1" applyBorder="1" applyAlignment="1">
      <alignment horizontal="center" vertical="center" wrapText="1"/>
    </xf>
    <xf numFmtId="0" fontId="13" fillId="12" borderId="17" xfId="3" applyFont="1" applyFill="1" applyBorder="1" applyAlignment="1">
      <alignment horizontal="center" vertical="center" wrapText="1"/>
    </xf>
    <xf numFmtId="41" fontId="13" fillId="12" borderId="16" xfId="3" applyNumberFormat="1" applyFont="1" applyFill="1" applyBorder="1" applyAlignment="1">
      <alignment horizontal="center" vertical="center"/>
    </xf>
    <xf numFmtId="0" fontId="13" fillId="12" borderId="19" xfId="3" quotePrefix="1" applyFont="1" applyFill="1" applyBorder="1" applyAlignment="1">
      <alignment horizontal="center" vertical="center" wrapText="1"/>
    </xf>
    <xf numFmtId="0" fontId="15" fillId="0" borderId="19" xfId="3" applyFont="1" applyBorder="1" applyAlignment="1">
      <alignment horizontal="center" vertical="center"/>
    </xf>
    <xf numFmtId="0" fontId="15" fillId="0" borderId="17" xfId="3" applyFont="1" applyBorder="1" applyAlignment="1">
      <alignment horizontal="center" vertical="center"/>
    </xf>
    <xf numFmtId="0" fontId="20" fillId="12" borderId="16" xfId="3" applyFont="1" applyFill="1" applyBorder="1" applyAlignment="1">
      <alignment horizontal="center" vertical="center"/>
    </xf>
    <xf numFmtId="0" fontId="20" fillId="0" borderId="0" xfId="0" applyFont="1" applyAlignment="1">
      <alignment horizontal="center" vertical="top"/>
    </xf>
    <xf numFmtId="0" fontId="0" fillId="0" borderId="16" xfId="0" applyFont="1" applyBorder="1" applyAlignment="1">
      <alignment horizontal="center"/>
    </xf>
    <xf numFmtId="0" fontId="16" fillId="0" borderId="16" xfId="0" applyFont="1" applyBorder="1" applyAlignment="1">
      <alignment horizontal="center" vertical="top"/>
    </xf>
    <xf numFmtId="0" fontId="13" fillId="10" borderId="16" xfId="0" applyFont="1" applyFill="1" applyBorder="1" applyAlignment="1">
      <alignment horizontal="center"/>
    </xf>
    <xf numFmtId="0" fontId="3" fillId="0" borderId="0" xfId="0" applyFont="1" applyAlignment="1">
      <alignment horizontal="left" vertical="top"/>
    </xf>
    <xf numFmtId="0" fontId="10" fillId="0" borderId="0" xfId="0" applyFont="1" applyAlignment="1">
      <alignment horizontal="left" vertical="top"/>
    </xf>
    <xf numFmtId="0" fontId="13" fillId="10" borderId="17" xfId="0" applyFont="1" applyFill="1" applyBorder="1" applyAlignment="1">
      <alignment horizontal="center"/>
    </xf>
  </cellXfs>
  <cellStyles count="6">
    <cellStyle name="Comma [0]" xfId="2" builtinId="6"/>
    <cellStyle name="Comma [0] 2" xfId="4" xr:uid="{0E81B37F-751A-4DB2-9C70-8163145AF8F1}"/>
    <cellStyle name="Normal" xfId="0" builtinId="0"/>
    <cellStyle name="Normal 2" xfId="3" xr:uid="{A9F68F63-EF2E-491A-87C5-BD1A2299A7A5}"/>
    <cellStyle name="Percent" xfId="1" builtinId="5"/>
    <cellStyle name="Percent 2" xfId="5" xr:uid="{F4A5E86D-F62C-4F23-82B6-5F9DF3265612}"/>
  </cellStyles>
  <dxfs count="11">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b val="0"/>
        <i val="0"/>
        <strike val="0"/>
        <condense val="0"/>
        <extend val="0"/>
        <outline val="0"/>
        <shadow val="0"/>
        <u val="none"/>
        <vertAlign val="baseline"/>
        <sz val="11"/>
        <color theme="1"/>
        <name val="Arial"/>
        <family val="2"/>
        <scheme val="none"/>
      </font>
      <alignment horizontal="general" vertical="bottom" textRotation="0" wrapText="0" indent="0" justifyLastLine="0" shrinkToFit="0" readingOrder="0"/>
    </dxf>
    <dxf>
      <fill>
        <patternFill patternType="solid">
          <fgColor rgb="FFFF0000"/>
          <bgColor rgb="FFFF0000"/>
        </patternFill>
      </fill>
    </dxf>
    <dxf>
      <font>
        <b/>
        <i/>
        <color rgb="FFFF0000"/>
      </font>
      <numFmt numFmtId="167" formatCode="#,##0_);[Red]\(#,##0\)"/>
      <fill>
        <patternFill patternType="none">
          <bgColor auto="1"/>
        </patternFill>
      </fill>
    </dxf>
    <dxf>
      <font>
        <b/>
        <i/>
        <color rgb="FFFF0000"/>
      </font>
      <numFmt numFmtId="167" formatCode="#,##0_);[Red]\(#,##0\)"/>
      <fill>
        <patternFill patternType="none">
          <bgColor auto="1"/>
        </patternFill>
      </fill>
    </dxf>
    <dxf>
      <font>
        <b/>
        <i/>
        <color rgb="FFFF0000"/>
      </font>
      <numFmt numFmtId="167" formatCode="#,##0_);[Red]\(#,##0\)"/>
      <fill>
        <patternFill patternType="none">
          <bgColor auto="1"/>
        </patternFill>
      </fill>
    </dxf>
    <dxf>
      <fill>
        <patternFill patternType="solid">
          <fgColor rgb="FFFF0000"/>
          <bgColor rgb="FFFF000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6CFCF3B0-3890-4022-B13A-D741947177C9}">
      <tableStyleElement type="wholeTable" dxfId="10"/>
      <tableStyleElement type="headerRow"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12</xdr:col>
      <xdr:colOff>1</xdr:colOff>
      <xdr:row>636</xdr:row>
      <xdr:rowOff>180560</xdr:rowOff>
    </xdr:from>
    <xdr:to>
      <xdr:col>13</xdr:col>
      <xdr:colOff>485776</xdr:colOff>
      <xdr:row>641</xdr:row>
      <xdr:rowOff>40253</xdr:rowOff>
    </xdr:to>
    <xdr:sp macro="" textlink="">
      <xdr:nvSpPr>
        <xdr:cNvPr id="2" name="Text Box 7">
          <a:extLst>
            <a:ext uri="{FF2B5EF4-FFF2-40B4-BE49-F238E27FC236}">
              <a16:creationId xmlns:a16="http://schemas.microsoft.com/office/drawing/2014/main" id="{BF1BBFCB-957D-482C-95D8-0A8C7A53768A}"/>
            </a:ext>
          </a:extLst>
        </xdr:cNvPr>
        <xdr:cNvSpPr txBox="1">
          <a:spLocks noChangeArrowheads="1"/>
        </xdr:cNvSpPr>
      </xdr:nvSpPr>
      <xdr:spPr bwMode="auto">
        <a:xfrm>
          <a:off x="13633175" y="97318995"/>
          <a:ext cx="1562514" cy="770780"/>
        </a:xfrm>
        <a:prstGeom prst="rect">
          <a:avLst/>
        </a:prstGeom>
        <a:noFill/>
        <a:ln>
          <a:noFill/>
        </a:ln>
      </xdr:spPr>
      <xdr:txBody>
        <a:bodyPr rot="0" vert="horz" wrap="square" lIns="91440" tIns="45720" rIns="91440" bIns="45720" anchor="t" anchorCtr="0" upright="1">
          <a:noAutofit/>
        </a:bodyPr>
        <a:lstStyle/>
        <a:p>
          <a:pPr>
            <a:lnSpc>
              <a:spcPct val="107000"/>
            </a:lnSpc>
            <a:spcAft>
              <a:spcPts val="800"/>
            </a:spcAft>
          </a:pPr>
          <a:r>
            <a:rPr lang="en-US" sz="1000">
              <a:effectLst/>
              <a:latin typeface="Arial" panose="020B0604020202020204" pitchFamily="34" charset="0"/>
              <a:ea typeface="Calibri" panose="020F0502020204030204" pitchFamily="34" charset="0"/>
              <a:cs typeface="Times New Roman" panose="02020603050405020304" pitchFamily="18" charset="0"/>
            </a:rPr>
            <a:t>Ditandatangani Secara Elektronik</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ownloads/Rekapitulasi%20Usulan%20Revisi%20dipa%203%20Subbagian%20dan%20Subbidang%20TA.%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Revisi"/>
      <sheetName val="Rekap perjadin,covid dll"/>
      <sheetName val="Rekap Revisi Perjadin, Covid dl"/>
      <sheetName val="Rekap Revisi Covid"/>
      <sheetName val="Rekap Revisi Per Output"/>
      <sheetName val="Rekap Revisi Per AKun"/>
      <sheetName val="Matrik Semula-Menjadi"/>
      <sheetName val="Sheet1"/>
      <sheetName val="Usulan Sarana Pusdik 2020"/>
      <sheetName val="Sheet3"/>
      <sheetName val="Lembar1"/>
    </sheetNames>
    <sheetDataSet>
      <sheetData sheetId="0"/>
      <sheetData sheetId="1"/>
      <sheetData sheetId="2"/>
      <sheetData sheetId="3"/>
      <sheetData sheetId="4"/>
      <sheetData sheetId="5"/>
      <sheetData sheetId="6">
        <row r="4">
          <cell r="F4">
            <v>27092998000</v>
          </cell>
          <cell r="M4">
            <v>27091127000</v>
          </cell>
          <cell r="V4"/>
        </row>
        <row r="5">
          <cell r="F5">
            <v>27092998000</v>
          </cell>
          <cell r="M5">
            <v>27091127000</v>
          </cell>
          <cell r="V5"/>
          <cell r="X5"/>
        </row>
        <row r="6">
          <cell r="F6">
            <v>90157000</v>
          </cell>
          <cell r="M6">
            <v>773150000</v>
          </cell>
          <cell r="V6"/>
          <cell r="X6"/>
        </row>
        <row r="7">
          <cell r="F7">
            <v>90157000</v>
          </cell>
          <cell r="M7">
            <v>773150000</v>
          </cell>
          <cell r="V7"/>
          <cell r="X7"/>
        </row>
        <row r="8">
          <cell r="F8">
            <v>90157000</v>
          </cell>
          <cell r="M8">
            <v>773150000</v>
          </cell>
          <cell r="V8"/>
        </row>
        <row r="9">
          <cell r="F9">
            <v>4950000</v>
          </cell>
          <cell r="M9">
            <v>749450000</v>
          </cell>
          <cell r="V9"/>
        </row>
        <row r="10">
          <cell r="F10">
            <v>4950000</v>
          </cell>
          <cell r="M10">
            <v>0</v>
          </cell>
          <cell r="V10" t="str">
            <v>Subbidang Serdik dan Sarpras</v>
          </cell>
          <cell r="X10" t="str">
            <v>Sarana Prasarana Pendidikan KP</v>
          </cell>
        </row>
        <row r="11">
          <cell r="F11">
            <v>4950000</v>
          </cell>
          <cell r="M11">
            <v>0</v>
          </cell>
        </row>
        <row r="12">
          <cell r="F12"/>
          <cell r="M12">
            <v>463450000</v>
          </cell>
          <cell r="V12" t="str">
            <v>Subbidang Serdik dan Sarpras</v>
          </cell>
          <cell r="X12" t="str">
            <v>Sarana Prasarana Pendidikan KP</v>
          </cell>
        </row>
        <row r="13">
          <cell r="F13"/>
          <cell r="M13">
            <v>0</v>
          </cell>
          <cell r="V13"/>
        </row>
        <row r="14">
          <cell r="F14"/>
          <cell r="M14">
            <v>363450000</v>
          </cell>
        </row>
        <row r="15">
          <cell r="F15"/>
          <cell r="M15">
            <v>35000000</v>
          </cell>
        </row>
        <row r="16">
          <cell r="F16"/>
          <cell r="M16">
            <v>178000000</v>
          </cell>
        </row>
        <row r="17">
          <cell r="F17"/>
          <cell r="M17">
            <v>100000000</v>
          </cell>
        </row>
        <row r="18">
          <cell r="F18"/>
          <cell r="M18">
            <v>15000000</v>
          </cell>
        </row>
        <row r="19">
          <cell r="F19"/>
          <cell r="M19">
            <v>35450000</v>
          </cell>
        </row>
        <row r="20">
          <cell r="F20"/>
          <cell r="M20">
            <v>100000000</v>
          </cell>
        </row>
        <row r="21">
          <cell r="F21"/>
          <cell r="M21">
            <v>100000000</v>
          </cell>
        </row>
        <row r="22">
          <cell r="F22"/>
          <cell r="M22">
            <v>286000000</v>
          </cell>
          <cell r="V22" t="str">
            <v>Subbidang Serdik dan Sarpras</v>
          </cell>
          <cell r="X22" t="str">
            <v>Sarana Prasarana Pendidikan KP</v>
          </cell>
        </row>
        <row r="23">
          <cell r="F23"/>
          <cell r="M23">
            <v>100000000</v>
          </cell>
        </row>
        <row r="24">
          <cell r="F24"/>
          <cell r="M24">
            <v>186000000</v>
          </cell>
        </row>
        <row r="25">
          <cell r="F25">
            <v>85207000</v>
          </cell>
          <cell r="M25">
            <v>23700000</v>
          </cell>
          <cell r="V25"/>
        </row>
        <row r="26">
          <cell r="F26">
            <v>85207000</v>
          </cell>
          <cell r="M26">
            <v>23700000</v>
          </cell>
          <cell r="V26" t="str">
            <v>Subbidang Serdik dan Sarpras</v>
          </cell>
          <cell r="X26" t="str">
            <v>Sarana Prasarana Pendidikan KP</v>
          </cell>
        </row>
        <row r="27">
          <cell r="F27">
            <v>85207000</v>
          </cell>
          <cell r="M27">
            <v>23700000</v>
          </cell>
        </row>
        <row r="28">
          <cell r="F28">
            <v>85207000</v>
          </cell>
          <cell r="M28">
            <v>23700000</v>
          </cell>
        </row>
        <row r="29">
          <cell r="F29">
            <v>8108210000</v>
          </cell>
          <cell r="M29">
            <v>8108210000</v>
          </cell>
          <cell r="V29"/>
          <cell r="X29"/>
        </row>
        <row r="30">
          <cell r="F30">
            <v>8108210000</v>
          </cell>
          <cell r="M30">
            <v>8108210000</v>
          </cell>
          <cell r="V30"/>
          <cell r="X30"/>
        </row>
        <row r="31">
          <cell r="F31">
            <v>8108210000</v>
          </cell>
          <cell r="M31">
            <v>8108210000</v>
          </cell>
          <cell r="V31"/>
        </row>
        <row r="32">
          <cell r="F32">
            <v>2312812000</v>
          </cell>
          <cell r="M32">
            <v>2310739000</v>
          </cell>
          <cell r="V32"/>
        </row>
        <row r="33">
          <cell r="F33">
            <v>49950000</v>
          </cell>
          <cell r="M33">
            <v>49950000</v>
          </cell>
          <cell r="V33" t="str">
            <v>Subbidang Perencanaan</v>
          </cell>
          <cell r="X33" t="str">
            <v>Pendidikan Aparatur KKP</v>
          </cell>
        </row>
        <row r="34">
          <cell r="F34">
            <v>37950000</v>
          </cell>
          <cell r="M34">
            <v>37950000</v>
          </cell>
        </row>
        <row r="35">
          <cell r="F35">
            <v>12000000</v>
          </cell>
          <cell r="M35">
            <v>12000000</v>
          </cell>
        </row>
        <row r="36">
          <cell r="F36">
            <v>1791183000</v>
          </cell>
          <cell r="M36">
            <v>1987896000</v>
          </cell>
          <cell r="V36" t="str">
            <v>Subbidang Perencanaan</v>
          </cell>
          <cell r="X36" t="str">
            <v>Pendidikan Aparatur KKP</v>
          </cell>
        </row>
        <row r="37">
          <cell r="F37">
            <v>1791183000</v>
          </cell>
          <cell r="M37">
            <v>1929896000</v>
          </cell>
        </row>
        <row r="38">
          <cell r="F38"/>
          <cell r="M38">
            <v>58000000</v>
          </cell>
        </row>
        <row r="39">
          <cell r="F39">
            <v>6450000</v>
          </cell>
          <cell r="M39">
            <v>2000000</v>
          </cell>
          <cell r="V39" t="str">
            <v>Subbidang Perencanaan</v>
          </cell>
          <cell r="X39" t="str">
            <v>Pendidikan Aparatur KKP</v>
          </cell>
        </row>
        <row r="40">
          <cell r="F40">
            <v>3000000</v>
          </cell>
          <cell r="M40">
            <v>2000000</v>
          </cell>
        </row>
        <row r="41">
          <cell r="F41">
            <v>3450000</v>
          </cell>
          <cell r="M41">
            <v>0</v>
          </cell>
        </row>
        <row r="42">
          <cell r="F42">
            <v>20000000</v>
          </cell>
          <cell r="M42">
            <v>20000000</v>
          </cell>
          <cell r="V42" t="str">
            <v>Subbidang Perencanaan</v>
          </cell>
          <cell r="X42" t="str">
            <v>Pendidikan Aparatur KKP</v>
          </cell>
        </row>
        <row r="43">
          <cell r="F43">
            <v>12000000</v>
          </cell>
          <cell r="M43">
            <v>12000000</v>
          </cell>
        </row>
        <row r="44">
          <cell r="F44">
            <v>8000000</v>
          </cell>
          <cell r="M44">
            <v>8000000</v>
          </cell>
        </row>
        <row r="45">
          <cell r="F45">
            <v>19000000</v>
          </cell>
          <cell r="M45">
            <v>15000000</v>
          </cell>
          <cell r="V45" t="str">
            <v>Subbidang Perencanaan</v>
          </cell>
          <cell r="X45" t="str">
            <v>Pendidikan Aparatur KKP</v>
          </cell>
        </row>
        <row r="46">
          <cell r="F46">
            <v>19000000</v>
          </cell>
          <cell r="M46">
            <v>15000000</v>
          </cell>
        </row>
        <row r="47">
          <cell r="F47">
            <v>135000000</v>
          </cell>
          <cell r="M47">
            <v>64125000</v>
          </cell>
          <cell r="V47" t="str">
            <v>Subbidang Perencanaan</v>
          </cell>
          <cell r="X47" t="str">
            <v>Pendidikan Aparatur KKP</v>
          </cell>
        </row>
        <row r="48">
          <cell r="F48">
            <v>135000000</v>
          </cell>
          <cell r="M48">
            <v>64125000</v>
          </cell>
        </row>
        <row r="49">
          <cell r="F49">
            <v>6000000</v>
          </cell>
          <cell r="M49">
            <v>3000000</v>
          </cell>
          <cell r="V49" t="str">
            <v>Subbidang Perencanaan</v>
          </cell>
          <cell r="X49" t="str">
            <v>Pendidikan Aparatur KKP</v>
          </cell>
        </row>
        <row r="50">
          <cell r="F50">
            <v>6000000</v>
          </cell>
          <cell r="M50">
            <v>3000000</v>
          </cell>
        </row>
        <row r="51">
          <cell r="F51">
            <v>211629000</v>
          </cell>
          <cell r="M51">
            <v>131168000</v>
          </cell>
          <cell r="V51" t="str">
            <v>Subbidang Perencanaan</v>
          </cell>
          <cell r="X51" t="str">
            <v>Pendidikan Aparatur KKP</v>
          </cell>
        </row>
        <row r="52">
          <cell r="F52">
            <v>125223000</v>
          </cell>
          <cell r="M52">
            <v>52176000</v>
          </cell>
        </row>
        <row r="53">
          <cell r="F53">
            <v>86406000</v>
          </cell>
          <cell r="M53">
            <v>78992000</v>
          </cell>
        </row>
        <row r="54">
          <cell r="F54"/>
          <cell r="M54">
            <v>3000000</v>
          </cell>
          <cell r="V54" t="str">
            <v>Subbidang Perencanaan</v>
          </cell>
          <cell r="X54" t="str">
            <v>Pendidikan Aparatur KKP</v>
          </cell>
        </row>
        <row r="55">
          <cell r="F55"/>
          <cell r="M55">
            <v>3000000</v>
          </cell>
          <cell r="V55"/>
        </row>
        <row r="56">
          <cell r="F56">
            <v>70000000</v>
          </cell>
          <cell r="M56">
            <v>34000000</v>
          </cell>
          <cell r="V56" t="str">
            <v>Subbidang Perencanaan</v>
          </cell>
          <cell r="X56" t="str">
            <v>Pendidikan Aparatur KKP</v>
          </cell>
        </row>
        <row r="57">
          <cell r="F57">
            <v>18000000</v>
          </cell>
          <cell r="M57">
            <v>6000000</v>
          </cell>
        </row>
        <row r="58">
          <cell r="F58">
            <v>40000000</v>
          </cell>
          <cell r="M58">
            <v>20000000</v>
          </cell>
        </row>
        <row r="59">
          <cell r="F59">
            <v>12000000</v>
          </cell>
          <cell r="M59">
            <v>8000000</v>
          </cell>
        </row>
        <row r="60">
          <cell r="F60">
            <v>3600000</v>
          </cell>
          <cell r="M60">
            <v>600000</v>
          </cell>
          <cell r="V60" t="str">
            <v>Subbidang Perencanaan</v>
          </cell>
          <cell r="X60" t="str">
            <v>Pendidikan Aparatur KKP</v>
          </cell>
        </row>
        <row r="61">
          <cell r="F61">
            <v>3600000</v>
          </cell>
          <cell r="M61">
            <v>600000</v>
          </cell>
        </row>
        <row r="62">
          <cell r="F62">
            <v>289979000</v>
          </cell>
          <cell r="M62">
            <v>289979000</v>
          </cell>
          <cell r="V62"/>
        </row>
        <row r="63">
          <cell r="F63">
            <v>7500000</v>
          </cell>
          <cell r="M63">
            <v>7500000</v>
          </cell>
          <cell r="V63" t="str">
            <v>Subbidang Perencanaan</v>
          </cell>
          <cell r="X63" t="str">
            <v>Pendidikan Aparatur KKP</v>
          </cell>
        </row>
        <row r="64">
          <cell r="F64">
            <v>7500000</v>
          </cell>
          <cell r="M64">
            <v>7500000</v>
          </cell>
        </row>
        <row r="65">
          <cell r="F65">
            <v>130938000</v>
          </cell>
          <cell r="M65">
            <v>130938000</v>
          </cell>
          <cell r="V65" t="str">
            <v>Subbidang Perencanaan</v>
          </cell>
          <cell r="X65" t="str">
            <v>Pendidikan Aparatur KKP</v>
          </cell>
        </row>
        <row r="66">
          <cell r="F66">
            <v>130938000</v>
          </cell>
          <cell r="M66">
            <v>130938000</v>
          </cell>
        </row>
        <row r="67">
          <cell r="F67">
            <v>12500000</v>
          </cell>
          <cell r="M67">
            <v>12500000</v>
          </cell>
          <cell r="V67" t="str">
            <v>Subbidang Perencanaan</v>
          </cell>
          <cell r="X67" t="str">
            <v>Pendidikan Aparatur KKP</v>
          </cell>
        </row>
        <row r="68">
          <cell r="F68">
            <v>5000000</v>
          </cell>
          <cell r="M68">
            <v>5000000</v>
          </cell>
        </row>
        <row r="69">
          <cell r="F69">
            <v>7500000</v>
          </cell>
          <cell r="M69">
            <v>7500000</v>
          </cell>
        </row>
        <row r="70">
          <cell r="F70"/>
          <cell r="M70">
            <v>139041000</v>
          </cell>
          <cell r="V70" t="str">
            <v>Subbidang Perencanaan</v>
          </cell>
          <cell r="X70" t="str">
            <v>Pendidikan Aparatur KKP</v>
          </cell>
        </row>
        <row r="71">
          <cell r="F71"/>
          <cell r="M71">
            <v>139041000</v>
          </cell>
        </row>
        <row r="72">
          <cell r="F72">
            <v>139041000</v>
          </cell>
          <cell r="M72">
            <v>0</v>
          </cell>
          <cell r="V72" t="str">
            <v>Subbidang Perencanaan</v>
          </cell>
          <cell r="X72" t="str">
            <v>Pendidikan Aparatur KKP</v>
          </cell>
        </row>
        <row r="73">
          <cell r="F73">
            <v>139041000</v>
          </cell>
          <cell r="M73">
            <v>0</v>
          </cell>
        </row>
        <row r="74">
          <cell r="F74">
            <v>5440855000</v>
          </cell>
          <cell r="M74">
            <v>5440428000</v>
          </cell>
          <cell r="V74"/>
        </row>
        <row r="75">
          <cell r="F75">
            <v>25800000</v>
          </cell>
          <cell r="M75">
            <v>28800000</v>
          </cell>
          <cell r="V75" t="str">
            <v>Subbidang Perencanaan</v>
          </cell>
          <cell r="X75" t="str">
            <v>Pendidikan Aparatur KKP</v>
          </cell>
        </row>
        <row r="76">
          <cell r="F76">
            <v>12000000</v>
          </cell>
          <cell r="M76">
            <v>15000000</v>
          </cell>
        </row>
        <row r="77">
          <cell r="F77">
            <v>13800000</v>
          </cell>
          <cell r="M77">
            <v>13800000</v>
          </cell>
        </row>
        <row r="78">
          <cell r="F78">
            <v>5261445000</v>
          </cell>
          <cell r="M78">
            <v>5261445000</v>
          </cell>
          <cell r="V78" t="str">
            <v>Subbidang Perencanaan</v>
          </cell>
          <cell r="X78" t="str">
            <v>Pendidikan Aparatur KKP</v>
          </cell>
        </row>
        <row r="79">
          <cell r="F79">
            <v>5261445000</v>
          </cell>
          <cell r="M79">
            <v>5261445000</v>
          </cell>
        </row>
        <row r="80">
          <cell r="F80">
            <v>20000000</v>
          </cell>
          <cell r="M80">
            <v>25000000</v>
          </cell>
          <cell r="V80" t="str">
            <v>Subbidang Perencanaan</v>
          </cell>
          <cell r="X80" t="str">
            <v>Pendidikan Aparatur KKP</v>
          </cell>
        </row>
        <row r="81">
          <cell r="F81">
            <v>8000000</v>
          </cell>
          <cell r="M81">
            <v>10000000</v>
          </cell>
        </row>
        <row r="82">
          <cell r="F82">
            <v>12000000</v>
          </cell>
          <cell r="M82">
            <v>15000000</v>
          </cell>
        </row>
        <row r="83">
          <cell r="F83">
            <v>4000000</v>
          </cell>
          <cell r="M83">
            <v>4000000</v>
          </cell>
          <cell r="V83" t="str">
            <v>Subbidang Perencanaan</v>
          </cell>
          <cell r="X83" t="str">
            <v>Pendidikan Aparatur KKP</v>
          </cell>
        </row>
        <row r="84">
          <cell r="F84">
            <v>4000000</v>
          </cell>
          <cell r="M84">
            <v>4000000</v>
          </cell>
        </row>
        <row r="85">
          <cell r="F85">
            <v>98560000</v>
          </cell>
          <cell r="M85">
            <v>87133000</v>
          </cell>
          <cell r="V85" t="str">
            <v>Subbidang Perencanaan</v>
          </cell>
          <cell r="X85" t="str">
            <v>Pendidikan Aparatur KKP</v>
          </cell>
        </row>
        <row r="86">
          <cell r="F86">
            <v>68560000</v>
          </cell>
          <cell r="M86">
            <v>57133000</v>
          </cell>
        </row>
        <row r="87">
          <cell r="F87">
            <v>30000000</v>
          </cell>
          <cell r="M87">
            <v>30000000</v>
          </cell>
        </row>
        <row r="88">
          <cell r="F88"/>
          <cell r="M88">
            <v>3000000</v>
          </cell>
          <cell r="V88" t="str">
            <v>Subbidang Perencanaan</v>
          </cell>
          <cell r="X88" t="str">
            <v>Pendidikan Aparatur KKP</v>
          </cell>
        </row>
        <row r="89">
          <cell r="F89"/>
          <cell r="M89">
            <v>3000000</v>
          </cell>
          <cell r="V89"/>
        </row>
        <row r="90">
          <cell r="F90">
            <v>31050000</v>
          </cell>
          <cell r="M90">
            <v>31050000</v>
          </cell>
          <cell r="V90" t="str">
            <v>Subbidang Perencanaan</v>
          </cell>
          <cell r="X90" t="str">
            <v>Pendidikan Aparatur KKP</v>
          </cell>
        </row>
        <row r="91">
          <cell r="F91">
            <v>7500000</v>
          </cell>
          <cell r="M91">
            <v>7500000</v>
          </cell>
        </row>
        <row r="92">
          <cell r="F92">
            <v>18750000</v>
          </cell>
          <cell r="M92">
            <v>18750000</v>
          </cell>
        </row>
        <row r="93">
          <cell r="F93">
            <v>4800000</v>
          </cell>
          <cell r="M93">
            <v>4800000</v>
          </cell>
        </row>
        <row r="94">
          <cell r="F94">
            <v>64564000</v>
          </cell>
          <cell r="M94">
            <v>67064000</v>
          </cell>
          <cell r="V94"/>
        </row>
        <row r="95">
          <cell r="F95">
            <v>17520000</v>
          </cell>
          <cell r="M95">
            <v>20520000</v>
          </cell>
          <cell r="V95" t="str">
            <v>Subbidang Perencanaan</v>
          </cell>
          <cell r="X95" t="str">
            <v>Pendidikan Aparatur KKP</v>
          </cell>
        </row>
        <row r="96">
          <cell r="F96">
            <v>5520000</v>
          </cell>
          <cell r="M96">
            <v>5520000</v>
          </cell>
        </row>
        <row r="97">
          <cell r="F97">
            <v>12000000</v>
          </cell>
          <cell r="M97">
            <v>15000000</v>
          </cell>
        </row>
        <row r="98">
          <cell r="F98">
            <v>20000000</v>
          </cell>
          <cell r="M98">
            <v>25000000</v>
          </cell>
          <cell r="V98" t="str">
            <v>Subbidang Perencanaan</v>
          </cell>
          <cell r="X98" t="str">
            <v>Pendidikan Aparatur KKP</v>
          </cell>
        </row>
        <row r="99">
          <cell r="F99">
            <v>8000000</v>
          </cell>
          <cell r="M99">
            <v>10000000</v>
          </cell>
        </row>
        <row r="100">
          <cell r="F100">
            <v>12000000</v>
          </cell>
          <cell r="M100">
            <v>15000000</v>
          </cell>
        </row>
        <row r="101">
          <cell r="F101">
            <v>2000000</v>
          </cell>
          <cell r="M101">
            <v>2000000</v>
          </cell>
          <cell r="V101" t="str">
            <v>Subbidang Perencanaan</v>
          </cell>
          <cell r="X101" t="str">
            <v>Pendidikan Aparatur KKP</v>
          </cell>
        </row>
        <row r="102">
          <cell r="F102">
            <v>2000000</v>
          </cell>
          <cell r="M102">
            <v>2000000</v>
          </cell>
        </row>
        <row r="103">
          <cell r="F103">
            <v>10044000</v>
          </cell>
          <cell r="M103">
            <v>10044000</v>
          </cell>
          <cell r="V103" t="str">
            <v>Subbidang Perencanaan</v>
          </cell>
          <cell r="X103" t="str">
            <v>Pendidikan Aparatur KKP</v>
          </cell>
        </row>
        <row r="104">
          <cell r="F104">
            <v>10044000</v>
          </cell>
          <cell r="M104">
            <v>10044000</v>
          </cell>
        </row>
        <row r="105">
          <cell r="F105">
            <v>15000000</v>
          </cell>
          <cell r="M105">
            <v>9500000</v>
          </cell>
          <cell r="V105" t="str">
            <v>Subbidang Perencanaan</v>
          </cell>
          <cell r="X105" t="str">
            <v>Pendidikan Aparatur KKP</v>
          </cell>
        </row>
        <row r="106">
          <cell r="F106">
            <v>1500000</v>
          </cell>
          <cell r="M106">
            <v>1200000</v>
          </cell>
        </row>
        <row r="107">
          <cell r="F107">
            <v>11500000</v>
          </cell>
          <cell r="M107">
            <v>7500000</v>
          </cell>
        </row>
        <row r="108">
          <cell r="F108">
            <v>2000000</v>
          </cell>
          <cell r="M108">
            <v>800000</v>
          </cell>
        </row>
        <row r="109">
          <cell r="F109">
            <v>3885003000</v>
          </cell>
          <cell r="M109">
            <v>3824680000</v>
          </cell>
          <cell r="V109"/>
          <cell r="X109"/>
        </row>
        <row r="110">
          <cell r="F110">
            <v>3885003000</v>
          </cell>
          <cell r="M110">
            <v>3824680000</v>
          </cell>
          <cell r="V110"/>
          <cell r="X110"/>
        </row>
        <row r="111">
          <cell r="F111">
            <v>2378975000</v>
          </cell>
          <cell r="M111">
            <v>2390175000</v>
          </cell>
          <cell r="V111"/>
        </row>
        <row r="112">
          <cell r="F112">
            <v>140220000</v>
          </cell>
          <cell r="M112">
            <v>239443000</v>
          </cell>
          <cell r="V112"/>
        </row>
        <row r="113">
          <cell r="F113">
            <v>28717000</v>
          </cell>
          <cell r="M113">
            <v>34184000</v>
          </cell>
          <cell r="V113" t="str">
            <v>Subbidang Metkur</v>
          </cell>
          <cell r="X113" t="str">
            <v>Layanan Pendidikan dan Pelatihan</v>
          </cell>
        </row>
        <row r="114">
          <cell r="F114">
            <v>1000000</v>
          </cell>
          <cell r="M114">
            <v>1000000</v>
          </cell>
        </row>
        <row r="115">
          <cell r="F115">
            <v>3000000</v>
          </cell>
          <cell r="M115">
            <v>4000000</v>
          </cell>
        </row>
        <row r="116">
          <cell r="F116">
            <v>4500000</v>
          </cell>
          <cell r="M116">
            <v>6000000</v>
          </cell>
        </row>
        <row r="117">
          <cell r="F117">
            <v>20217000</v>
          </cell>
          <cell r="M117">
            <v>23184000</v>
          </cell>
        </row>
        <row r="118">
          <cell r="F118">
            <v>2967000</v>
          </cell>
          <cell r="M118">
            <v>2967000</v>
          </cell>
        </row>
        <row r="119">
          <cell r="F119">
            <v>6900000</v>
          </cell>
          <cell r="M119">
            <v>2967000</v>
          </cell>
        </row>
        <row r="120">
          <cell r="F120">
            <v>10350000</v>
          </cell>
          <cell r="M120">
            <v>17250000</v>
          </cell>
        </row>
        <row r="121">
          <cell r="F121"/>
          <cell r="M121">
            <v>0</v>
          </cell>
          <cell r="V121" t="str">
            <v>Subbidang Metkur</v>
          </cell>
          <cell r="X121" t="str">
            <v>Layanan Pendidikan dan Pelatihan</v>
          </cell>
        </row>
        <row r="122">
          <cell r="F122"/>
          <cell r="M122">
            <v>0</v>
          </cell>
        </row>
        <row r="123">
          <cell r="F123">
            <v>2982000</v>
          </cell>
          <cell r="M123">
            <v>2582000</v>
          </cell>
          <cell r="V123" t="str">
            <v>Subbidang Metkur</v>
          </cell>
          <cell r="X123" t="str">
            <v>Layanan Pendidikan dan Pelatihan</v>
          </cell>
        </row>
        <row r="124">
          <cell r="F124">
            <v>2500000</v>
          </cell>
          <cell r="M124">
            <v>2100000</v>
          </cell>
        </row>
        <row r="125">
          <cell r="F125">
            <v>241000</v>
          </cell>
          <cell r="M125">
            <v>241000</v>
          </cell>
        </row>
        <row r="126">
          <cell r="F126">
            <v>241000</v>
          </cell>
          <cell r="M126">
            <v>241000</v>
          </cell>
        </row>
        <row r="127">
          <cell r="F127">
            <v>10000000</v>
          </cell>
          <cell r="M127">
            <v>40000000</v>
          </cell>
          <cell r="V127" t="str">
            <v>Subbidang Metkur</v>
          </cell>
          <cell r="X127" t="str">
            <v>Layanan Pendidikan dan Pelatihan</v>
          </cell>
        </row>
        <row r="128">
          <cell r="F128">
            <v>10000000</v>
          </cell>
          <cell r="M128">
            <v>40000000</v>
          </cell>
        </row>
        <row r="129">
          <cell r="F129">
            <v>15000000</v>
          </cell>
          <cell r="M129">
            <v>40000000</v>
          </cell>
          <cell r="V129" t="str">
            <v>Subbidang Metkur</v>
          </cell>
          <cell r="X129" t="str">
            <v>Layanan Pendidikan dan Pelatihan</v>
          </cell>
        </row>
        <row r="130">
          <cell r="F130">
            <v>15000000</v>
          </cell>
          <cell r="M130">
            <v>40000000</v>
          </cell>
        </row>
        <row r="131">
          <cell r="F131">
            <v>35021000</v>
          </cell>
          <cell r="M131">
            <v>100027000</v>
          </cell>
          <cell r="V131" t="str">
            <v>Subbidang Metkur</v>
          </cell>
          <cell r="X131" t="str">
            <v>Layanan Pendidikan dan Pelatihan</v>
          </cell>
        </row>
        <row r="132">
          <cell r="F132">
            <v>35021000</v>
          </cell>
          <cell r="M132">
            <v>100027000</v>
          </cell>
        </row>
        <row r="133">
          <cell r="F133">
            <v>45500000</v>
          </cell>
          <cell r="M133">
            <v>21750000</v>
          </cell>
          <cell r="V133" t="str">
            <v>Subbidang Metkur</v>
          </cell>
          <cell r="X133" t="str">
            <v>Layanan Pendidikan dan Pelatihan</v>
          </cell>
        </row>
        <row r="134">
          <cell r="F134">
            <v>21000000</v>
          </cell>
          <cell r="M134">
            <v>9900000</v>
          </cell>
        </row>
        <row r="135">
          <cell r="F135">
            <v>17500000</v>
          </cell>
          <cell r="M135">
            <v>8250000</v>
          </cell>
        </row>
        <row r="136">
          <cell r="F136">
            <v>7000000</v>
          </cell>
          <cell r="M136">
            <v>3600000</v>
          </cell>
        </row>
        <row r="137">
          <cell r="F137">
            <v>3000000</v>
          </cell>
          <cell r="M137">
            <v>900000</v>
          </cell>
          <cell r="V137" t="str">
            <v>Subbidang Metkur</v>
          </cell>
          <cell r="X137" t="str">
            <v>Layanan Pendidikan dan Pelatihan</v>
          </cell>
        </row>
        <row r="138">
          <cell r="F138">
            <v>3000000</v>
          </cell>
          <cell r="M138">
            <v>900000</v>
          </cell>
        </row>
        <row r="139">
          <cell r="F139">
            <v>201370000</v>
          </cell>
          <cell r="M139">
            <v>210318000</v>
          </cell>
          <cell r="V139"/>
        </row>
        <row r="140">
          <cell r="F140">
            <v>44656000</v>
          </cell>
          <cell r="M140">
            <v>61386000</v>
          </cell>
          <cell r="V140" t="str">
            <v>Subbidang Metkur</v>
          </cell>
          <cell r="X140" t="str">
            <v>Layanan Pendidikan dan Pelatihan</v>
          </cell>
        </row>
        <row r="141">
          <cell r="F141">
            <v>44656000</v>
          </cell>
          <cell r="M141">
            <v>61386000</v>
          </cell>
        </row>
        <row r="142">
          <cell r="F142">
            <v>1656000</v>
          </cell>
          <cell r="M142">
            <v>1656000</v>
          </cell>
        </row>
        <row r="143">
          <cell r="F143">
            <v>34500000</v>
          </cell>
          <cell r="M143">
            <v>46230000</v>
          </cell>
        </row>
        <row r="144">
          <cell r="F144">
            <v>1000000</v>
          </cell>
          <cell r="M144">
            <v>1000000</v>
          </cell>
        </row>
        <row r="145">
          <cell r="F145">
            <v>3000000</v>
          </cell>
          <cell r="M145">
            <v>5000000</v>
          </cell>
        </row>
        <row r="146">
          <cell r="F146">
            <v>4500000</v>
          </cell>
          <cell r="M146">
            <v>7500000</v>
          </cell>
        </row>
        <row r="147">
          <cell r="F147">
            <v>3464000</v>
          </cell>
          <cell r="M147">
            <v>1932000</v>
          </cell>
          <cell r="V147" t="str">
            <v>Subbidang Metkur</v>
          </cell>
          <cell r="X147" t="str">
            <v>Layanan Pendidikan dan Pelatihan</v>
          </cell>
        </row>
        <row r="148">
          <cell r="F148">
            <v>2500000</v>
          </cell>
          <cell r="M148">
            <v>1450000</v>
          </cell>
        </row>
        <row r="149">
          <cell r="F149">
            <v>482000</v>
          </cell>
          <cell r="M149">
            <v>0</v>
          </cell>
        </row>
        <row r="150">
          <cell r="F150">
            <v>482000</v>
          </cell>
          <cell r="M150">
            <v>482000</v>
          </cell>
        </row>
        <row r="151">
          <cell r="F151">
            <v>47000000</v>
          </cell>
          <cell r="M151">
            <v>30000000</v>
          </cell>
          <cell r="V151" t="str">
            <v>Subbidang Metkur</v>
          </cell>
          <cell r="X151" t="str">
            <v>Layanan Pendidikan dan Pelatihan</v>
          </cell>
        </row>
        <row r="152">
          <cell r="F152">
            <v>47000000</v>
          </cell>
          <cell r="M152">
            <v>30000000</v>
          </cell>
        </row>
        <row r="153">
          <cell r="F153">
            <v>25000000</v>
          </cell>
          <cell r="M153">
            <v>25000000</v>
          </cell>
          <cell r="V153" t="str">
            <v>Subbidang Metkur</v>
          </cell>
          <cell r="X153" t="str">
            <v>Layanan Pendidikan dan Pelatihan</v>
          </cell>
        </row>
        <row r="154">
          <cell r="F154">
            <v>25000000</v>
          </cell>
          <cell r="M154">
            <v>25000000</v>
          </cell>
        </row>
        <row r="155">
          <cell r="F155">
            <v>30000000</v>
          </cell>
          <cell r="M155">
            <v>65000000</v>
          </cell>
          <cell r="V155" t="str">
            <v>Subbidang Metkur</v>
          </cell>
          <cell r="X155" t="str">
            <v>Layanan Pendidikan dan Pelatihan</v>
          </cell>
        </row>
        <row r="156">
          <cell r="F156">
            <v>30000000</v>
          </cell>
          <cell r="M156">
            <v>65000000</v>
          </cell>
        </row>
        <row r="157">
          <cell r="F157">
            <v>48250000</v>
          </cell>
          <cell r="M157">
            <v>27000000</v>
          </cell>
          <cell r="V157" t="str">
            <v>Subbidang Metkur</v>
          </cell>
          <cell r="X157" t="str">
            <v>Layanan Pendidikan dan Pelatihan</v>
          </cell>
        </row>
        <row r="158">
          <cell r="F158">
            <v>48250000</v>
          </cell>
          <cell r="M158">
            <v>27000000</v>
          </cell>
        </row>
        <row r="159">
          <cell r="F159">
            <v>22500000</v>
          </cell>
          <cell r="M159">
            <v>12000000</v>
          </cell>
        </row>
        <row r="160">
          <cell r="F160">
            <v>18750000</v>
          </cell>
          <cell r="M160">
            <v>10000000</v>
          </cell>
        </row>
        <row r="161">
          <cell r="F161">
            <v>7000000</v>
          </cell>
          <cell r="M161">
            <v>5000000</v>
          </cell>
        </row>
        <row r="162">
          <cell r="F162">
            <v>3000000</v>
          </cell>
          <cell r="M162">
            <v>0</v>
          </cell>
          <cell r="V162" t="str">
            <v>Subbidang Metkur</v>
          </cell>
          <cell r="X162" t="str">
            <v>Layanan Pendidikan dan Pelatihan</v>
          </cell>
        </row>
        <row r="163">
          <cell r="F163">
            <v>3000000</v>
          </cell>
          <cell r="M163">
            <v>0</v>
          </cell>
        </row>
        <row r="164">
          <cell r="F164">
            <v>470312000</v>
          </cell>
          <cell r="M164">
            <v>357791000</v>
          </cell>
          <cell r="V164"/>
        </row>
        <row r="165">
          <cell r="F165">
            <v>36100000</v>
          </cell>
          <cell r="M165">
            <v>28250000</v>
          </cell>
          <cell r="V165" t="str">
            <v>Subbidang Metkur</v>
          </cell>
          <cell r="X165" t="str">
            <v>Layanan Pendidikan dan Pelatihan</v>
          </cell>
        </row>
        <row r="166">
          <cell r="F166">
            <v>27600000</v>
          </cell>
          <cell r="M166">
            <v>17250000</v>
          </cell>
        </row>
        <row r="167">
          <cell r="F167">
            <v>1000000</v>
          </cell>
          <cell r="M167">
            <v>1000000</v>
          </cell>
        </row>
        <row r="168">
          <cell r="F168">
            <v>3000000</v>
          </cell>
          <cell r="M168">
            <v>4000000</v>
          </cell>
        </row>
        <row r="169">
          <cell r="F169">
            <v>4500000</v>
          </cell>
          <cell r="M169">
            <v>6000000</v>
          </cell>
        </row>
        <row r="170">
          <cell r="F170">
            <v>341462000</v>
          </cell>
          <cell r="M170">
            <v>221041000</v>
          </cell>
          <cell r="V170" t="str">
            <v>Subbidang Metkur</v>
          </cell>
          <cell r="X170" t="str">
            <v>Layanan Pendidikan dan Pelatihan</v>
          </cell>
        </row>
        <row r="171">
          <cell r="F171">
            <v>341462000</v>
          </cell>
          <cell r="M171">
            <v>221041000</v>
          </cell>
        </row>
        <row r="172">
          <cell r="F172">
            <v>25000000</v>
          </cell>
          <cell r="M172">
            <v>10000000</v>
          </cell>
          <cell r="V172" t="str">
            <v>Subbidang Metkur</v>
          </cell>
          <cell r="X172" t="str">
            <v>Layanan Pendidikan dan Pelatihan</v>
          </cell>
        </row>
        <row r="173">
          <cell r="F173">
            <v>25000000</v>
          </cell>
          <cell r="M173">
            <v>10000000</v>
          </cell>
        </row>
        <row r="174">
          <cell r="F174"/>
          <cell r="M174">
            <v>35000000</v>
          </cell>
          <cell r="V174" t="str">
            <v>Subbidang Metkur</v>
          </cell>
          <cell r="X174" t="str">
            <v>Layanan Pendidikan dan Pelatihan</v>
          </cell>
        </row>
        <row r="175">
          <cell r="F175"/>
          <cell r="M175">
            <v>35000000</v>
          </cell>
        </row>
        <row r="176">
          <cell r="F176">
            <v>40000000</v>
          </cell>
          <cell r="M176">
            <v>30000000</v>
          </cell>
          <cell r="V176" t="str">
            <v>Subbidang Metkur</v>
          </cell>
          <cell r="X176" t="str">
            <v>Layanan Pendidikan dan Pelatihan</v>
          </cell>
        </row>
        <row r="177">
          <cell r="F177">
            <v>40000000</v>
          </cell>
          <cell r="M177">
            <v>30000000</v>
          </cell>
        </row>
        <row r="178">
          <cell r="F178">
            <v>27750000</v>
          </cell>
          <cell r="M178">
            <v>33500000</v>
          </cell>
          <cell r="V178" t="str">
            <v>Subbidang Metkur</v>
          </cell>
          <cell r="X178" t="str">
            <v>Layanan Pendidikan dan Pelatihan</v>
          </cell>
        </row>
        <row r="179">
          <cell r="F179">
            <v>13500000</v>
          </cell>
          <cell r="M179">
            <v>15000000</v>
          </cell>
        </row>
        <row r="180">
          <cell r="F180">
            <v>11250000</v>
          </cell>
          <cell r="M180">
            <v>12500000</v>
          </cell>
        </row>
        <row r="181">
          <cell r="F181">
            <v>3000000</v>
          </cell>
          <cell r="M181">
            <v>6000000</v>
          </cell>
        </row>
        <row r="182">
          <cell r="F182">
            <v>60150000</v>
          </cell>
          <cell r="M182">
            <v>37200000</v>
          </cell>
          <cell r="V182"/>
        </row>
        <row r="183">
          <cell r="F183">
            <v>12900000</v>
          </cell>
          <cell r="M183">
            <v>6950000</v>
          </cell>
          <cell r="V183" t="str">
            <v>Subbidang Metkur</v>
          </cell>
          <cell r="X183" t="str">
            <v>Layanan Pendidikan dan Pelatihan</v>
          </cell>
        </row>
        <row r="184">
          <cell r="F184">
            <v>6900000</v>
          </cell>
          <cell r="M184">
            <v>3450000</v>
          </cell>
        </row>
        <row r="185">
          <cell r="F185">
            <v>1000000</v>
          </cell>
          <cell r="M185">
            <v>1000000</v>
          </cell>
        </row>
        <row r="186">
          <cell r="F186">
            <v>2000000</v>
          </cell>
          <cell r="M186">
            <v>1000000</v>
          </cell>
        </row>
        <row r="187">
          <cell r="F187">
            <v>3000000</v>
          </cell>
          <cell r="M187">
            <v>1500000</v>
          </cell>
        </row>
        <row r="188">
          <cell r="F188">
            <v>5000000</v>
          </cell>
          <cell r="M188">
            <v>5000000</v>
          </cell>
          <cell r="V188" t="str">
            <v>Subbidang Metkur</v>
          </cell>
          <cell r="X188" t="str">
            <v>Layanan Pendidikan dan Pelatihan</v>
          </cell>
        </row>
        <row r="189">
          <cell r="F189">
            <v>5000000</v>
          </cell>
          <cell r="M189">
            <v>5000000</v>
          </cell>
        </row>
        <row r="190">
          <cell r="F190">
            <v>20000000</v>
          </cell>
          <cell r="M190">
            <v>15000000</v>
          </cell>
          <cell r="V190" t="str">
            <v>Subbidang Metkur</v>
          </cell>
          <cell r="X190" t="str">
            <v>Layanan Pendidikan dan Pelatihan</v>
          </cell>
        </row>
        <row r="191">
          <cell r="F191">
            <v>20000000</v>
          </cell>
          <cell r="M191">
            <v>15000000</v>
          </cell>
        </row>
        <row r="192">
          <cell r="F192">
            <v>22250000</v>
          </cell>
          <cell r="M192">
            <v>10250000</v>
          </cell>
          <cell r="V192" t="str">
            <v>Subbidang Metkur</v>
          </cell>
          <cell r="X192" t="str">
            <v>Layanan Pendidikan dan Pelatihan</v>
          </cell>
        </row>
        <row r="193">
          <cell r="F193">
            <v>10500000</v>
          </cell>
          <cell r="M193">
            <v>4500000</v>
          </cell>
        </row>
        <row r="194">
          <cell r="F194">
            <v>8750000</v>
          </cell>
          <cell r="M194">
            <v>3750000</v>
          </cell>
        </row>
        <row r="195">
          <cell r="F195">
            <v>3000000</v>
          </cell>
          <cell r="M195">
            <v>2000000</v>
          </cell>
        </row>
        <row r="196">
          <cell r="F196">
            <v>574585000</v>
          </cell>
          <cell r="M196">
            <v>596284000</v>
          </cell>
          <cell r="V196"/>
        </row>
        <row r="197">
          <cell r="F197">
            <v>83200000</v>
          </cell>
          <cell r="M197">
            <v>83200000</v>
          </cell>
          <cell r="V197" t="str">
            <v>Subbidang Kelembagaan</v>
          </cell>
          <cell r="X197" t="str">
            <v>Layanan Pendidikan dan Pelatihan</v>
          </cell>
        </row>
        <row r="198">
          <cell r="F198">
            <v>55200000</v>
          </cell>
          <cell r="M198">
            <v>55200000</v>
          </cell>
        </row>
        <row r="199">
          <cell r="F199">
            <v>18000000</v>
          </cell>
          <cell r="M199">
            <v>18000000</v>
          </cell>
        </row>
        <row r="200">
          <cell r="F200">
            <v>10000000</v>
          </cell>
          <cell r="M200">
            <v>10000000</v>
          </cell>
        </row>
        <row r="201">
          <cell r="F201">
            <v>20000000</v>
          </cell>
          <cell r="M201">
            <v>50000000</v>
          </cell>
          <cell r="V201" t="str">
            <v>Subbidang Kelembagaan</v>
          </cell>
          <cell r="X201" t="str">
            <v>Layanan Pendidikan dan Pelatihan</v>
          </cell>
        </row>
        <row r="202">
          <cell r="F202">
            <v>20000000</v>
          </cell>
          <cell r="M202">
            <v>50000000</v>
          </cell>
        </row>
        <row r="203">
          <cell r="F203">
            <v>75720000</v>
          </cell>
          <cell r="M203">
            <v>2550000</v>
          </cell>
          <cell r="V203" t="str">
            <v>Subbidang Kelembagaan</v>
          </cell>
          <cell r="X203" t="str">
            <v>Layanan Pendidikan dan Pelatihan</v>
          </cell>
        </row>
        <row r="204">
          <cell r="F204">
            <v>67500000</v>
          </cell>
          <cell r="M204">
            <v>2550000</v>
          </cell>
        </row>
        <row r="205">
          <cell r="F205">
            <v>2700000</v>
          </cell>
          <cell r="M205">
            <v>0</v>
          </cell>
        </row>
        <row r="206">
          <cell r="F206">
            <v>5520000</v>
          </cell>
          <cell r="M206">
            <v>0</v>
          </cell>
        </row>
        <row r="207">
          <cell r="F207">
            <v>30000000</v>
          </cell>
          <cell r="M207">
            <v>30000000</v>
          </cell>
          <cell r="V207" t="str">
            <v>Subbidang Kelembagaan</v>
          </cell>
          <cell r="X207" t="str">
            <v>Layanan Pendidikan dan Pelatihan</v>
          </cell>
        </row>
        <row r="208">
          <cell r="F208">
            <v>12000000</v>
          </cell>
          <cell r="M208">
            <v>12000000</v>
          </cell>
        </row>
        <row r="209">
          <cell r="F209">
            <v>18000000</v>
          </cell>
          <cell r="M209">
            <v>18000000</v>
          </cell>
        </row>
        <row r="210">
          <cell r="F210">
            <v>10000000</v>
          </cell>
          <cell r="M210">
            <v>33000000</v>
          </cell>
          <cell r="V210" t="str">
            <v>Subbidang Kelembagaan</v>
          </cell>
          <cell r="X210" t="str">
            <v>Layanan Pendidikan dan Pelatihan</v>
          </cell>
        </row>
        <row r="211">
          <cell r="F211">
            <v>10000000</v>
          </cell>
          <cell r="M211">
            <v>33000000</v>
          </cell>
        </row>
        <row r="212">
          <cell r="F212">
            <v>16000000</v>
          </cell>
          <cell r="M212">
            <v>45000000</v>
          </cell>
          <cell r="V212" t="str">
            <v>Subbidang Kelembagaan</v>
          </cell>
          <cell r="X212" t="str">
            <v>Layanan Pendidikan dan Pelatihan</v>
          </cell>
        </row>
        <row r="213">
          <cell r="F213">
            <v>16000000</v>
          </cell>
          <cell r="M213">
            <v>45000000</v>
          </cell>
        </row>
        <row r="214">
          <cell r="F214">
            <v>277565000</v>
          </cell>
          <cell r="M214">
            <v>300634000</v>
          </cell>
          <cell r="V214" t="str">
            <v>Subbidang Kelembagaan</v>
          </cell>
          <cell r="X214" t="str">
            <v>Layanan Pendidikan dan Pelatihan</v>
          </cell>
        </row>
        <row r="215">
          <cell r="F215">
            <v>277565000</v>
          </cell>
          <cell r="M215">
            <v>300634000</v>
          </cell>
        </row>
        <row r="216">
          <cell r="F216">
            <v>7500000</v>
          </cell>
          <cell r="M216">
            <v>5700000</v>
          </cell>
          <cell r="V216" t="str">
            <v>Subbidang Kelembagaan</v>
          </cell>
          <cell r="X216" t="str">
            <v>Layanan Pendidikan dan Pelatihan</v>
          </cell>
        </row>
        <row r="217">
          <cell r="F217">
            <v>7500000</v>
          </cell>
          <cell r="M217">
            <v>5700000</v>
          </cell>
        </row>
        <row r="218">
          <cell r="F218">
            <v>45000000</v>
          </cell>
          <cell r="M218">
            <v>45000000</v>
          </cell>
          <cell r="V218" t="str">
            <v>Subbidang Kelembagaan</v>
          </cell>
          <cell r="X218" t="str">
            <v>Layanan Pendidikan dan Pelatihan</v>
          </cell>
        </row>
        <row r="219">
          <cell r="F219">
            <v>45000000</v>
          </cell>
          <cell r="M219">
            <v>45000000</v>
          </cell>
        </row>
        <row r="220">
          <cell r="F220">
            <v>4500000</v>
          </cell>
          <cell r="M220">
            <v>9000000</v>
          </cell>
        </row>
        <row r="221">
          <cell r="F221">
            <v>37500000</v>
          </cell>
          <cell r="M221">
            <v>23000000</v>
          </cell>
        </row>
        <row r="222">
          <cell r="F222">
            <v>3000000</v>
          </cell>
          <cell r="M222">
            <v>13000000</v>
          </cell>
        </row>
        <row r="223">
          <cell r="F223">
            <v>9600000</v>
          </cell>
          <cell r="M223">
            <v>1200000</v>
          </cell>
          <cell r="V223" t="str">
            <v>Subbidang Kelembagaan</v>
          </cell>
          <cell r="X223" t="str">
            <v>Layanan Pendidikan dan Pelatihan</v>
          </cell>
        </row>
        <row r="224">
          <cell r="F224">
            <v>9600000</v>
          </cell>
          <cell r="M224">
            <v>1200000</v>
          </cell>
        </row>
        <row r="225">
          <cell r="F225">
            <v>156063000</v>
          </cell>
          <cell r="M225">
            <v>174466000</v>
          </cell>
          <cell r="V225"/>
        </row>
        <row r="226">
          <cell r="F226">
            <v>28800000</v>
          </cell>
          <cell r="M226">
            <v>28800000</v>
          </cell>
          <cell r="V226" t="str">
            <v>Subbidang Kelembagaan</v>
          </cell>
          <cell r="X226" t="str">
            <v>Layanan Pendidikan dan Pelatihan</v>
          </cell>
        </row>
        <row r="227">
          <cell r="F227">
            <v>13800000</v>
          </cell>
          <cell r="M227">
            <v>13800000</v>
          </cell>
        </row>
        <row r="228">
          <cell r="F228">
            <v>15000000</v>
          </cell>
          <cell r="M228">
            <v>15000000</v>
          </cell>
        </row>
        <row r="229">
          <cell r="F229">
            <v>25000000</v>
          </cell>
          <cell r="M229">
            <v>25000000</v>
          </cell>
          <cell r="V229" t="str">
            <v>Subbidang Kelembagaan</v>
          </cell>
          <cell r="X229" t="str">
            <v>Layanan Pendidikan dan Pelatihan</v>
          </cell>
        </row>
        <row r="230">
          <cell r="F230">
            <v>10000000</v>
          </cell>
          <cell r="M230">
            <v>10000000</v>
          </cell>
        </row>
        <row r="231">
          <cell r="F231">
            <v>15000000</v>
          </cell>
          <cell r="M231">
            <v>15000000</v>
          </cell>
        </row>
        <row r="232">
          <cell r="F232">
            <v>4000000</v>
          </cell>
          <cell r="M232">
            <v>4000000</v>
          </cell>
          <cell r="V232" t="str">
            <v>Subbidang Kelembagaan</v>
          </cell>
          <cell r="X232" t="str">
            <v>Layanan Pendidikan dan Pelatihan</v>
          </cell>
        </row>
        <row r="233">
          <cell r="F233">
            <v>4000000</v>
          </cell>
          <cell r="M233">
            <v>4000000</v>
          </cell>
        </row>
        <row r="234">
          <cell r="F234">
            <v>72363000</v>
          </cell>
          <cell r="M234">
            <v>90766000</v>
          </cell>
          <cell r="V234" t="str">
            <v>Subbidang Kelembagaan</v>
          </cell>
          <cell r="X234" t="str">
            <v>Layanan Pendidikan dan Pelatihan</v>
          </cell>
        </row>
        <row r="235">
          <cell r="F235">
            <v>72363000</v>
          </cell>
          <cell r="M235">
            <v>90766000</v>
          </cell>
        </row>
        <row r="236">
          <cell r="F236">
            <v>900000</v>
          </cell>
          <cell r="M236">
            <v>900000</v>
          </cell>
          <cell r="V236" t="str">
            <v>Subbidang Kelembagaan</v>
          </cell>
          <cell r="X236" t="str">
            <v>Layanan Pendidikan dan Pelatihan</v>
          </cell>
        </row>
        <row r="237">
          <cell r="F237">
            <v>900000</v>
          </cell>
          <cell r="M237">
            <v>900000</v>
          </cell>
        </row>
        <row r="238">
          <cell r="F238">
            <v>25000000</v>
          </cell>
          <cell r="M238">
            <v>25000000</v>
          </cell>
          <cell r="V238" t="str">
            <v>Subbidang Kelembagaan</v>
          </cell>
          <cell r="X238" t="str">
            <v>Layanan Pendidikan dan Pelatihan</v>
          </cell>
        </row>
        <row r="239">
          <cell r="F239">
            <v>25000000</v>
          </cell>
          <cell r="M239">
            <v>25000000</v>
          </cell>
        </row>
        <row r="240">
          <cell r="F240">
            <v>3000000</v>
          </cell>
          <cell r="M240">
            <v>6000000</v>
          </cell>
        </row>
        <row r="241">
          <cell r="F241">
            <v>20000000</v>
          </cell>
          <cell r="M241">
            <v>12000000</v>
          </cell>
        </row>
        <row r="242">
          <cell r="F242">
            <v>2000000</v>
          </cell>
          <cell r="M242">
            <v>7000000</v>
          </cell>
        </row>
        <row r="243">
          <cell r="F243">
            <v>194542000</v>
          </cell>
          <cell r="M243">
            <v>189042000</v>
          </cell>
          <cell r="V243"/>
        </row>
        <row r="244">
          <cell r="F244">
            <v>39600000</v>
          </cell>
          <cell r="M244">
            <v>39600000</v>
          </cell>
          <cell r="V244" t="str">
            <v>Subbidang Kelembagaan</v>
          </cell>
          <cell r="X244" t="str">
            <v>Layanan Pendidikan dan Pelatihan</v>
          </cell>
        </row>
        <row r="245">
          <cell r="F245">
            <v>27600000</v>
          </cell>
          <cell r="M245">
            <v>27600000</v>
          </cell>
        </row>
        <row r="246">
          <cell r="F246">
            <v>12000000</v>
          </cell>
          <cell r="M246">
            <v>12000000</v>
          </cell>
        </row>
        <row r="247">
          <cell r="F247"/>
          <cell r="M247">
            <v>3800000</v>
          </cell>
          <cell r="V247" t="str">
            <v>Subbidang Kelembagaan</v>
          </cell>
          <cell r="X247" t="str">
            <v>Layanan Pendidikan dan Pelatihan</v>
          </cell>
        </row>
        <row r="248">
          <cell r="F248"/>
          <cell r="M248">
            <v>3800000</v>
          </cell>
        </row>
        <row r="249">
          <cell r="F249">
            <v>20000000</v>
          </cell>
          <cell r="M249">
            <v>20000000</v>
          </cell>
          <cell r="V249" t="str">
            <v>Subbidang Kelembagaan</v>
          </cell>
          <cell r="X249" t="str">
            <v>Layanan Pendidikan dan Pelatihan</v>
          </cell>
        </row>
        <row r="250">
          <cell r="F250">
            <v>8000000</v>
          </cell>
          <cell r="M250">
            <v>8000000</v>
          </cell>
        </row>
        <row r="251">
          <cell r="F251">
            <v>12000000</v>
          </cell>
          <cell r="M251">
            <v>12000000</v>
          </cell>
        </row>
        <row r="252">
          <cell r="F252">
            <v>3000000</v>
          </cell>
          <cell r="M252">
            <v>3000000</v>
          </cell>
          <cell r="V252" t="str">
            <v>Subbidang Kelembagaan</v>
          </cell>
          <cell r="X252" t="str">
            <v>Layanan Pendidikan dan Pelatihan</v>
          </cell>
        </row>
        <row r="253">
          <cell r="F253">
            <v>3000000</v>
          </cell>
          <cell r="M253">
            <v>3000000</v>
          </cell>
        </row>
        <row r="254">
          <cell r="F254">
            <v>10000000</v>
          </cell>
          <cell r="M254">
            <v>5400000</v>
          </cell>
          <cell r="V254" t="str">
            <v>Subbidang Kelembagaan</v>
          </cell>
          <cell r="X254" t="str">
            <v>Layanan Pendidikan dan Pelatihan</v>
          </cell>
        </row>
        <row r="255">
          <cell r="F255">
            <v>10000000</v>
          </cell>
          <cell r="M255">
            <v>5400000</v>
          </cell>
        </row>
        <row r="256">
          <cell r="F256">
            <v>96042000</v>
          </cell>
          <cell r="M256">
            <v>91342000</v>
          </cell>
          <cell r="V256" t="str">
            <v>Subbidang Kelembagaan</v>
          </cell>
          <cell r="X256" t="str">
            <v>Layanan Pendidikan dan Pelatihan</v>
          </cell>
        </row>
        <row r="257">
          <cell r="F257">
            <v>96042000</v>
          </cell>
          <cell r="M257">
            <v>91342000</v>
          </cell>
        </row>
        <row r="258">
          <cell r="F258">
            <v>900000</v>
          </cell>
          <cell r="M258">
            <v>900000</v>
          </cell>
          <cell r="V258" t="str">
            <v>Subbidang Kelembagaan</v>
          </cell>
          <cell r="X258" t="str">
            <v>Layanan Pendidikan dan Pelatihan</v>
          </cell>
        </row>
        <row r="259">
          <cell r="F259">
            <v>900000</v>
          </cell>
          <cell r="M259">
            <v>900000</v>
          </cell>
        </row>
        <row r="260">
          <cell r="F260">
            <v>25000000</v>
          </cell>
          <cell r="M260">
            <v>25000000</v>
          </cell>
          <cell r="V260" t="str">
            <v>Subbidang Kelembagaan</v>
          </cell>
          <cell r="X260" t="str">
            <v>Layanan Pendidikan dan Pelatihan</v>
          </cell>
        </row>
        <row r="261">
          <cell r="F261">
            <v>25000000</v>
          </cell>
          <cell r="M261">
            <v>25000000</v>
          </cell>
        </row>
        <row r="262">
          <cell r="F262">
            <v>3000000</v>
          </cell>
          <cell r="M262">
            <v>6000000</v>
          </cell>
        </row>
        <row r="263">
          <cell r="F263">
            <v>20000000</v>
          </cell>
          <cell r="M263">
            <v>12000000</v>
          </cell>
        </row>
        <row r="264">
          <cell r="F264">
            <v>2000000</v>
          </cell>
          <cell r="M264">
            <v>7000000</v>
          </cell>
        </row>
        <row r="265">
          <cell r="F265">
            <v>75700000</v>
          </cell>
          <cell r="M265">
            <v>52298000</v>
          </cell>
          <cell r="V265"/>
        </row>
        <row r="266">
          <cell r="F266">
            <v>20900000</v>
          </cell>
          <cell r="M266">
            <v>20900000</v>
          </cell>
          <cell r="V266" t="str">
            <v>Subbidang Kelembagaan</v>
          </cell>
          <cell r="X266" t="str">
            <v>Layanan Pendidikan dan Pelatihan</v>
          </cell>
        </row>
        <row r="267">
          <cell r="F267">
            <v>6900000</v>
          </cell>
          <cell r="M267">
            <v>6900000</v>
          </cell>
        </row>
        <row r="268">
          <cell r="F268">
            <v>4500000</v>
          </cell>
          <cell r="M268">
            <v>4500000</v>
          </cell>
        </row>
        <row r="269">
          <cell r="F269">
            <v>5000000</v>
          </cell>
          <cell r="M269">
            <v>5000000</v>
          </cell>
        </row>
        <row r="270">
          <cell r="F270">
            <v>4500000</v>
          </cell>
          <cell r="M270">
            <v>4500000</v>
          </cell>
        </row>
        <row r="271">
          <cell r="F271">
            <v>4000000</v>
          </cell>
          <cell r="M271">
            <v>4000000</v>
          </cell>
          <cell r="V271" t="str">
            <v>Subbidang Kelembagaan</v>
          </cell>
          <cell r="X271" t="str">
            <v>Layanan Pendidikan dan Pelatihan</v>
          </cell>
        </row>
        <row r="272">
          <cell r="F272">
            <v>4000000</v>
          </cell>
          <cell r="M272">
            <v>4000000</v>
          </cell>
        </row>
        <row r="273">
          <cell r="F273">
            <v>38300000</v>
          </cell>
          <cell r="M273">
            <v>14898000</v>
          </cell>
          <cell r="V273" t="str">
            <v>Subbidang Kelembagaan</v>
          </cell>
          <cell r="X273" t="str">
            <v>Layanan Pendidikan dan Pelatihan</v>
          </cell>
        </row>
        <row r="274">
          <cell r="F274">
            <v>38300000</v>
          </cell>
          <cell r="M274">
            <v>14898000</v>
          </cell>
        </row>
        <row r="275">
          <cell r="F275">
            <v>600000</v>
          </cell>
          <cell r="M275">
            <v>600000</v>
          </cell>
          <cell r="V275" t="str">
            <v>Subbidang Kelembagaan</v>
          </cell>
          <cell r="X275" t="str">
            <v>Layanan Pendidikan dan Pelatihan</v>
          </cell>
        </row>
        <row r="276">
          <cell r="F276">
            <v>600000</v>
          </cell>
          <cell r="M276">
            <v>600000</v>
          </cell>
        </row>
        <row r="277">
          <cell r="F277">
            <v>11900000</v>
          </cell>
          <cell r="M277">
            <v>11900000</v>
          </cell>
          <cell r="V277" t="str">
            <v>Subbidang Kelembagaan</v>
          </cell>
          <cell r="X277" t="str">
            <v>Layanan Pendidikan dan Pelatihan</v>
          </cell>
        </row>
        <row r="278">
          <cell r="F278">
            <v>11900000</v>
          </cell>
          <cell r="M278">
            <v>11900000</v>
          </cell>
        </row>
        <row r="279">
          <cell r="F279">
            <v>2100000</v>
          </cell>
          <cell r="M279">
            <v>2100000</v>
          </cell>
        </row>
        <row r="280">
          <cell r="F280">
            <v>6000000</v>
          </cell>
          <cell r="M280">
            <v>6000000</v>
          </cell>
        </row>
        <row r="281">
          <cell r="F281">
            <v>3800000</v>
          </cell>
          <cell r="M281">
            <v>3800000</v>
          </cell>
        </row>
        <row r="282">
          <cell r="F282">
            <v>114533000</v>
          </cell>
          <cell r="M282">
            <v>114533000</v>
          </cell>
          <cell r="V282"/>
        </row>
        <row r="283">
          <cell r="F283">
            <v>18900000</v>
          </cell>
          <cell r="M283">
            <v>18900000</v>
          </cell>
          <cell r="V283" t="str">
            <v>Subbidang Perencanaan</v>
          </cell>
          <cell r="X283" t="str">
            <v>Layanan Pendidikan dan Pelatihan</v>
          </cell>
        </row>
        <row r="284">
          <cell r="F284">
            <v>6900000</v>
          </cell>
          <cell r="M284">
            <v>6900000</v>
          </cell>
        </row>
        <row r="285">
          <cell r="F285">
            <v>3000000</v>
          </cell>
          <cell r="M285">
            <v>3000000</v>
          </cell>
        </row>
        <row r="286">
          <cell r="F286">
            <v>4500000</v>
          </cell>
          <cell r="M286">
            <v>4500000</v>
          </cell>
        </row>
        <row r="287">
          <cell r="F287">
            <v>4500000</v>
          </cell>
          <cell r="M287">
            <v>4500000</v>
          </cell>
        </row>
        <row r="288">
          <cell r="F288">
            <v>12000000</v>
          </cell>
          <cell r="M288">
            <v>12000000</v>
          </cell>
          <cell r="V288" t="str">
            <v>Subbidang Perencanaan</v>
          </cell>
          <cell r="X288" t="str">
            <v>Layanan Pendidikan dan Pelatihan</v>
          </cell>
        </row>
        <row r="289">
          <cell r="F289">
            <v>12000000</v>
          </cell>
          <cell r="M289">
            <v>12000000</v>
          </cell>
        </row>
        <row r="290">
          <cell r="F290">
            <v>54433000</v>
          </cell>
          <cell r="M290">
            <v>53233000</v>
          </cell>
          <cell r="V290" t="str">
            <v>Subbidang Perencanaan</v>
          </cell>
          <cell r="X290" t="str">
            <v>Layanan Pendidikan dan Pelatihan</v>
          </cell>
        </row>
        <row r="291">
          <cell r="F291">
            <v>54433000</v>
          </cell>
          <cell r="M291">
            <v>53233000</v>
          </cell>
        </row>
        <row r="292">
          <cell r="F292">
            <v>1200000</v>
          </cell>
          <cell r="M292">
            <v>2400000</v>
          </cell>
          <cell r="V292" t="str">
            <v>Subbidang Perencanaan</v>
          </cell>
          <cell r="X292" t="str">
            <v>Layanan Pendidikan dan Pelatihan</v>
          </cell>
        </row>
        <row r="293">
          <cell r="F293">
            <v>1200000</v>
          </cell>
          <cell r="M293">
            <v>2400000</v>
          </cell>
        </row>
        <row r="294">
          <cell r="F294">
            <v>25000000</v>
          </cell>
          <cell r="M294">
            <v>25000000</v>
          </cell>
          <cell r="V294" t="str">
            <v>Subbidang Perencanaan</v>
          </cell>
          <cell r="X294" t="str">
            <v>Layanan Pendidikan dan Pelatihan</v>
          </cell>
        </row>
        <row r="295">
          <cell r="F295">
            <v>25000000</v>
          </cell>
          <cell r="M295">
            <v>25000000</v>
          </cell>
        </row>
        <row r="296">
          <cell r="F296">
            <v>4500000</v>
          </cell>
          <cell r="M296">
            <v>4500000</v>
          </cell>
        </row>
        <row r="297">
          <cell r="F297">
            <v>17500000</v>
          </cell>
          <cell r="M297">
            <v>17500000</v>
          </cell>
        </row>
        <row r="298">
          <cell r="F298">
            <v>3000000</v>
          </cell>
          <cell r="M298">
            <v>3000000</v>
          </cell>
        </row>
        <row r="299">
          <cell r="F299">
            <v>3000000</v>
          </cell>
          <cell r="M299">
            <v>3000000</v>
          </cell>
          <cell r="V299" t="str">
            <v>Subbidang Perencanaan</v>
          </cell>
          <cell r="X299" t="str">
            <v>Layanan Pendidikan dan Pelatihan</v>
          </cell>
        </row>
        <row r="300">
          <cell r="F300">
            <v>3000000</v>
          </cell>
          <cell r="M300">
            <v>3000000</v>
          </cell>
        </row>
        <row r="301">
          <cell r="F301">
            <v>391500000</v>
          </cell>
          <cell r="M301">
            <v>418800000</v>
          </cell>
          <cell r="V301"/>
        </row>
        <row r="302">
          <cell r="F302">
            <v>371500000</v>
          </cell>
          <cell r="M302">
            <v>398800000</v>
          </cell>
          <cell r="V302" t="str">
            <v>Subbidang Metkur</v>
          </cell>
          <cell r="X302" t="str">
            <v>Layanan Pendidikan dan Pelatihan</v>
          </cell>
        </row>
        <row r="303">
          <cell r="F303">
            <v>1000000</v>
          </cell>
          <cell r="M303">
            <v>1000000</v>
          </cell>
        </row>
        <row r="304">
          <cell r="F304">
            <v>1500000</v>
          </cell>
          <cell r="M304">
            <v>1500000</v>
          </cell>
        </row>
        <row r="305">
          <cell r="F305">
            <v>1000000</v>
          </cell>
          <cell r="M305">
            <v>1000000</v>
          </cell>
        </row>
        <row r="306">
          <cell r="F306">
            <v>368000000</v>
          </cell>
          <cell r="M306">
            <v>395300000</v>
          </cell>
        </row>
        <row r="307">
          <cell r="F307">
            <v>60000000</v>
          </cell>
          <cell r="M307">
            <v>60000000</v>
          </cell>
        </row>
        <row r="308">
          <cell r="F308">
            <v>102000000</v>
          </cell>
          <cell r="M308">
            <v>102000000</v>
          </cell>
        </row>
        <row r="309">
          <cell r="F309">
            <v>90000000</v>
          </cell>
          <cell r="M309">
            <v>90000000</v>
          </cell>
        </row>
        <row r="310">
          <cell r="F310">
            <v>56000000</v>
          </cell>
          <cell r="M310">
            <v>56000000</v>
          </cell>
        </row>
        <row r="311">
          <cell r="F311">
            <v>60000000</v>
          </cell>
          <cell r="M311">
            <v>60000000</v>
          </cell>
        </row>
        <row r="312">
          <cell r="F312"/>
          <cell r="M312">
            <v>27300000</v>
          </cell>
        </row>
        <row r="313">
          <cell r="F313">
            <v>20000000</v>
          </cell>
          <cell r="M313">
            <v>20000000</v>
          </cell>
          <cell r="V313" t="str">
            <v>Subbidang Metkur</v>
          </cell>
          <cell r="X313" t="str">
            <v>Layanan Pendidikan dan Pelatihan</v>
          </cell>
        </row>
        <row r="314">
          <cell r="F314">
            <v>20000000</v>
          </cell>
          <cell r="M314">
            <v>20000000</v>
          </cell>
        </row>
        <row r="315">
          <cell r="F315">
            <v>1506028000</v>
          </cell>
          <cell r="M315">
            <v>1434505000</v>
          </cell>
          <cell r="V315"/>
        </row>
        <row r="316">
          <cell r="F316">
            <v>385831000</v>
          </cell>
          <cell r="M316">
            <v>301946000</v>
          </cell>
          <cell r="V316"/>
        </row>
        <row r="317">
          <cell r="F317">
            <v>66685000</v>
          </cell>
          <cell r="M317">
            <v>55300000</v>
          </cell>
          <cell r="V317" t="str">
            <v>Subbidang Serdik dan Sarpras</v>
          </cell>
          <cell r="X317" t="str">
            <v>Layanan Pendidikan dan Pelatihan</v>
          </cell>
        </row>
        <row r="318">
          <cell r="F318">
            <v>59685000</v>
          </cell>
          <cell r="M318">
            <v>48300000</v>
          </cell>
        </row>
        <row r="319">
          <cell r="F319">
            <v>2000000</v>
          </cell>
          <cell r="M319">
            <v>1000000</v>
          </cell>
        </row>
        <row r="320">
          <cell r="F320">
            <v>2000000</v>
          </cell>
          <cell r="M320">
            <v>3000000</v>
          </cell>
        </row>
        <row r="321">
          <cell r="F321">
            <v>3000000</v>
          </cell>
          <cell r="M321">
            <v>3000000</v>
          </cell>
        </row>
        <row r="322">
          <cell r="F322">
            <v>19646000</v>
          </cell>
          <cell r="M322">
            <v>19646000</v>
          </cell>
          <cell r="V322" t="str">
            <v>Subbidang Serdik dan Sarpras</v>
          </cell>
          <cell r="X322" t="str">
            <v>Layanan Pendidikan dan Pelatihan</v>
          </cell>
        </row>
        <row r="323">
          <cell r="F323">
            <v>19646000</v>
          </cell>
          <cell r="M323">
            <v>19646000</v>
          </cell>
        </row>
        <row r="324">
          <cell r="F324"/>
          <cell r="M324">
            <v>0</v>
          </cell>
        </row>
        <row r="325">
          <cell r="F325">
            <v>72000000</v>
          </cell>
          <cell r="M325">
            <v>20000000</v>
          </cell>
          <cell r="V325" t="str">
            <v>Subbidang Serdik dan Sarpras</v>
          </cell>
          <cell r="X325" t="str">
            <v>Layanan Pendidikan dan Pelatihan</v>
          </cell>
        </row>
        <row r="326">
          <cell r="F326">
            <v>72000000</v>
          </cell>
          <cell r="M326">
            <v>20000000</v>
          </cell>
        </row>
        <row r="327">
          <cell r="F327"/>
          <cell r="M327">
            <v>10000000</v>
          </cell>
          <cell r="V327" t="str">
            <v>Subbidang Serdik dan Sarpras</v>
          </cell>
          <cell r="X327" t="str">
            <v>Layanan Pendidikan dan Pelatihan</v>
          </cell>
        </row>
        <row r="328">
          <cell r="F328"/>
          <cell r="M328">
            <v>10000000</v>
          </cell>
        </row>
        <row r="329">
          <cell r="F329">
            <v>157500000</v>
          </cell>
          <cell r="M329">
            <v>137500000</v>
          </cell>
          <cell r="V329" t="str">
            <v>Subbidang Serdik dan Sarpras</v>
          </cell>
          <cell r="X329" t="str">
            <v>Layanan Pendidikan dan Pelatihan</v>
          </cell>
        </row>
        <row r="330">
          <cell r="F330">
            <v>157500000</v>
          </cell>
          <cell r="M330">
            <v>137500000</v>
          </cell>
        </row>
        <row r="331">
          <cell r="F331">
            <v>70000000</v>
          </cell>
          <cell r="M331">
            <v>59500000</v>
          </cell>
          <cell r="V331" t="str">
            <v>Subbidang Serdik dan Sarpras</v>
          </cell>
          <cell r="X331" t="str">
            <v>Layanan Pendidikan dan Pelatihan</v>
          </cell>
        </row>
        <row r="332">
          <cell r="F332">
            <v>70000000</v>
          </cell>
          <cell r="M332">
            <v>59500000</v>
          </cell>
        </row>
        <row r="333">
          <cell r="F333">
            <v>6000000</v>
          </cell>
          <cell r="M333">
            <v>27000000</v>
          </cell>
        </row>
        <row r="334">
          <cell r="F334">
            <v>60000000</v>
          </cell>
          <cell r="M334">
            <v>22500000</v>
          </cell>
        </row>
        <row r="335">
          <cell r="F335">
            <v>4000000</v>
          </cell>
          <cell r="M335">
            <v>10000000</v>
          </cell>
        </row>
        <row r="336">
          <cell r="F336">
            <v>245280000</v>
          </cell>
          <cell r="M336">
            <v>285896000</v>
          </cell>
          <cell r="V336"/>
        </row>
        <row r="337">
          <cell r="F337">
            <v>16780000</v>
          </cell>
          <cell r="M337">
            <v>30750000</v>
          </cell>
          <cell r="V337" t="str">
            <v>Subbidang Serdik dan Sarpras</v>
          </cell>
          <cell r="X337" t="str">
            <v>Layanan Pendidikan dan Pelatihan</v>
          </cell>
        </row>
        <row r="338">
          <cell r="F338">
            <v>8280000</v>
          </cell>
          <cell r="M338">
            <v>17250000</v>
          </cell>
        </row>
        <row r="339">
          <cell r="F339">
            <v>1000000</v>
          </cell>
          <cell r="M339">
            <v>1000000</v>
          </cell>
        </row>
        <row r="340">
          <cell r="F340">
            <v>1000000</v>
          </cell>
          <cell r="M340">
            <v>3000000</v>
          </cell>
        </row>
        <row r="341">
          <cell r="F341">
            <v>1500000</v>
          </cell>
          <cell r="M341">
            <v>4500000</v>
          </cell>
        </row>
        <row r="342">
          <cell r="F342">
            <v>5000000</v>
          </cell>
          <cell r="M342">
            <v>5000000</v>
          </cell>
        </row>
        <row r="343">
          <cell r="F343"/>
          <cell r="M343">
            <v>19646000</v>
          </cell>
          <cell r="V343" t="str">
            <v>Subbidang Serdik dan Sarpras</v>
          </cell>
          <cell r="X343" t="str">
            <v>Layanan Pendidikan dan Pelatihan</v>
          </cell>
        </row>
        <row r="344">
          <cell r="F344"/>
          <cell r="M344">
            <v>19646000</v>
          </cell>
        </row>
        <row r="345">
          <cell r="F345">
            <v>176000000</v>
          </cell>
          <cell r="M345">
            <v>176000000</v>
          </cell>
          <cell r="V345" t="str">
            <v>Subbidang Serdik dan Sarpras</v>
          </cell>
          <cell r="X345" t="str">
            <v>Layanan Pendidikan dan Pelatihan</v>
          </cell>
        </row>
        <row r="346">
          <cell r="F346">
            <v>176000000</v>
          </cell>
          <cell r="M346">
            <v>176000000</v>
          </cell>
        </row>
        <row r="347">
          <cell r="F347">
            <v>52500000</v>
          </cell>
          <cell r="M347">
            <v>59500000</v>
          </cell>
          <cell r="V347" t="str">
            <v>Subbidang Serdik dan Sarpras</v>
          </cell>
          <cell r="X347" t="str">
            <v>Layanan Pendidikan dan Pelatihan</v>
          </cell>
        </row>
        <row r="348">
          <cell r="F348">
            <v>6000000</v>
          </cell>
          <cell r="M348">
            <v>27000000</v>
          </cell>
        </row>
        <row r="349">
          <cell r="F349">
            <v>42500000</v>
          </cell>
          <cell r="M349">
            <v>22500000</v>
          </cell>
        </row>
        <row r="350">
          <cell r="F350">
            <v>4000000</v>
          </cell>
          <cell r="M350">
            <v>10000000</v>
          </cell>
        </row>
        <row r="351">
          <cell r="F351">
            <v>168888000</v>
          </cell>
          <cell r="M351">
            <v>164034000</v>
          </cell>
          <cell r="V351"/>
        </row>
        <row r="352">
          <cell r="F352">
            <v>21596000</v>
          </cell>
          <cell r="M352">
            <v>21596000</v>
          </cell>
          <cell r="V352" t="str">
            <v>Subbidang Serdik dan Sarpras</v>
          </cell>
          <cell r="X352" t="str">
            <v>Layanan Pendidikan dan Pelatihan</v>
          </cell>
        </row>
        <row r="353">
          <cell r="F353">
            <v>19596000</v>
          </cell>
          <cell r="M353">
            <v>19596000</v>
          </cell>
        </row>
        <row r="354">
          <cell r="F354">
            <v>1000000</v>
          </cell>
          <cell r="M354">
            <v>1000000</v>
          </cell>
        </row>
        <row r="355">
          <cell r="F355">
            <v>1000000</v>
          </cell>
          <cell r="M355">
            <v>1000000</v>
          </cell>
        </row>
        <row r="356">
          <cell r="F356"/>
          <cell r="M356">
            <v>19646000</v>
          </cell>
          <cell r="V356" t="str">
            <v>Subbidang Serdik dan Sarpras</v>
          </cell>
          <cell r="X356" t="str">
            <v>Layanan Pendidikan dan Pelatihan</v>
          </cell>
        </row>
        <row r="357">
          <cell r="F357"/>
          <cell r="M357">
            <v>19646000</v>
          </cell>
        </row>
        <row r="358">
          <cell r="F358">
            <v>63292000</v>
          </cell>
          <cell r="M358">
            <v>63292000</v>
          </cell>
          <cell r="V358" t="str">
            <v>Subbidang Serdik dan Sarpras</v>
          </cell>
          <cell r="X358" t="str">
            <v>Layanan Pendidikan dan Pelatihan</v>
          </cell>
        </row>
        <row r="359">
          <cell r="F359">
            <v>63292000</v>
          </cell>
          <cell r="M359">
            <v>63292000</v>
          </cell>
        </row>
        <row r="360">
          <cell r="F360">
            <v>84000000</v>
          </cell>
          <cell r="M360">
            <v>59500000</v>
          </cell>
          <cell r="V360" t="str">
            <v>Subbidang Serdik dan Sarpras</v>
          </cell>
          <cell r="X360" t="str">
            <v>Layanan Pendidikan dan Pelatihan</v>
          </cell>
        </row>
        <row r="361">
          <cell r="F361">
            <v>16500000</v>
          </cell>
          <cell r="M361">
            <v>27000000</v>
          </cell>
        </row>
        <row r="362">
          <cell r="F362">
            <v>62500000</v>
          </cell>
          <cell r="M362">
            <v>22500000</v>
          </cell>
        </row>
        <row r="363">
          <cell r="F363">
            <v>5000000</v>
          </cell>
          <cell r="M363">
            <v>10000000</v>
          </cell>
        </row>
        <row r="364">
          <cell r="F364">
            <v>88300000</v>
          </cell>
          <cell r="M364">
            <v>88300000</v>
          </cell>
          <cell r="V364"/>
        </row>
        <row r="365">
          <cell r="F365">
            <v>21800000</v>
          </cell>
          <cell r="M365">
            <v>21800000</v>
          </cell>
          <cell r="V365" t="str">
            <v>Subbidang Ketenagaan</v>
          </cell>
          <cell r="X365" t="str">
            <v>Layanan Pendidikan dan Pelatihan</v>
          </cell>
        </row>
        <row r="366">
          <cell r="F366">
            <v>13800000</v>
          </cell>
          <cell r="M366">
            <v>13800000</v>
          </cell>
        </row>
        <row r="367">
          <cell r="F367">
            <v>3000000</v>
          </cell>
          <cell r="M367">
            <v>3000000</v>
          </cell>
        </row>
        <row r="368">
          <cell r="F368">
            <v>2000000</v>
          </cell>
          <cell r="M368">
            <v>2000000</v>
          </cell>
        </row>
        <row r="369">
          <cell r="F369">
            <v>3000000</v>
          </cell>
          <cell r="M369">
            <v>3000000</v>
          </cell>
        </row>
        <row r="370">
          <cell r="F370">
            <v>29100000</v>
          </cell>
          <cell r="M370">
            <v>29100000</v>
          </cell>
          <cell r="V370" t="str">
            <v>Subbidang Ketenagaan</v>
          </cell>
          <cell r="X370" t="str">
            <v>Layanan Pendidikan dan Pelatihan</v>
          </cell>
        </row>
        <row r="371">
          <cell r="F371">
            <v>29100000</v>
          </cell>
          <cell r="M371">
            <v>29100000</v>
          </cell>
        </row>
        <row r="372">
          <cell r="F372">
            <v>9000000</v>
          </cell>
          <cell r="M372">
            <v>9000000</v>
          </cell>
          <cell r="V372" t="str">
            <v>Subbidang Ketenagaan</v>
          </cell>
          <cell r="X372" t="str">
            <v>Layanan Pendidikan dan Pelatihan</v>
          </cell>
        </row>
        <row r="373">
          <cell r="F373">
            <v>9000000</v>
          </cell>
          <cell r="M373">
            <v>9000000</v>
          </cell>
        </row>
        <row r="374">
          <cell r="F374">
            <v>1500000</v>
          </cell>
          <cell r="M374">
            <v>1500000</v>
          </cell>
          <cell r="V374" t="str">
            <v>Subbidang Ketenagaan</v>
          </cell>
          <cell r="X374" t="str">
            <v>Layanan Pendidikan dan Pelatihan</v>
          </cell>
        </row>
        <row r="375">
          <cell r="F375">
            <v>1500000</v>
          </cell>
          <cell r="M375">
            <v>1500000</v>
          </cell>
        </row>
        <row r="376">
          <cell r="F376">
            <v>26900000</v>
          </cell>
          <cell r="M376">
            <v>26900000</v>
          </cell>
          <cell r="V376" t="str">
            <v>Subbidang Ketenagaan</v>
          </cell>
          <cell r="X376" t="str">
            <v>Layanan Pendidikan dan Pelatihan</v>
          </cell>
        </row>
        <row r="377">
          <cell r="F377">
            <v>26900000</v>
          </cell>
          <cell r="M377">
            <v>26900000</v>
          </cell>
        </row>
        <row r="378">
          <cell r="F378">
            <v>3900000</v>
          </cell>
          <cell r="M378">
            <v>4500000</v>
          </cell>
        </row>
        <row r="379">
          <cell r="F379">
            <v>20000000</v>
          </cell>
          <cell r="M379">
            <v>15000000</v>
          </cell>
        </row>
        <row r="380">
          <cell r="F380">
            <v>3000000</v>
          </cell>
          <cell r="M380">
            <v>7400000</v>
          </cell>
        </row>
        <row r="381">
          <cell r="F381">
            <v>510700000</v>
          </cell>
          <cell r="M381">
            <v>510700000</v>
          </cell>
          <cell r="V381"/>
        </row>
        <row r="382">
          <cell r="F382">
            <v>56700000</v>
          </cell>
          <cell r="M382">
            <v>56700000</v>
          </cell>
          <cell r="V382" t="str">
            <v>Subbidang Ketenagaan</v>
          </cell>
          <cell r="X382" t="str">
            <v>Layanan Pendidikan dan Pelatihan</v>
          </cell>
        </row>
        <row r="383">
          <cell r="F383">
            <v>20700000</v>
          </cell>
          <cell r="M383">
            <v>20700000</v>
          </cell>
        </row>
        <row r="384">
          <cell r="F384">
            <v>10500000</v>
          </cell>
          <cell r="M384">
            <v>10500000</v>
          </cell>
        </row>
        <row r="385">
          <cell r="F385">
            <v>3500000</v>
          </cell>
          <cell r="M385">
            <v>3500000</v>
          </cell>
        </row>
        <row r="386">
          <cell r="F386">
            <v>10000000</v>
          </cell>
          <cell r="M386">
            <v>10000000</v>
          </cell>
        </row>
        <row r="387">
          <cell r="F387">
            <v>12000000</v>
          </cell>
          <cell r="M387">
            <v>12000000</v>
          </cell>
        </row>
        <row r="388">
          <cell r="F388">
            <v>300000000</v>
          </cell>
          <cell r="M388">
            <v>314850000</v>
          </cell>
          <cell r="V388" t="str">
            <v>Subbidang Ketenagaan</v>
          </cell>
          <cell r="X388" t="str">
            <v>Layanan Pendidikan dan Pelatihan</v>
          </cell>
        </row>
        <row r="389">
          <cell r="F389">
            <v>300000000</v>
          </cell>
          <cell r="M389">
            <v>314850000</v>
          </cell>
        </row>
        <row r="390">
          <cell r="F390">
            <v>30000000</v>
          </cell>
          <cell r="M390">
            <v>7350000</v>
          </cell>
          <cell r="V390" t="str">
            <v>Subbidang Ketenagaan</v>
          </cell>
          <cell r="X390" t="str">
            <v>Layanan Pendidikan dan Pelatihan</v>
          </cell>
        </row>
        <row r="391">
          <cell r="F391">
            <v>30000000</v>
          </cell>
          <cell r="M391">
            <v>7350000</v>
          </cell>
        </row>
        <row r="392">
          <cell r="F392">
            <v>15000000</v>
          </cell>
          <cell r="M392">
            <v>30000000</v>
          </cell>
          <cell r="V392" t="str">
            <v>Subbidang Ketenagaan</v>
          </cell>
          <cell r="X392" t="str">
            <v>Layanan Pendidikan dan Pelatihan</v>
          </cell>
        </row>
        <row r="393">
          <cell r="F393">
            <v>15000000</v>
          </cell>
          <cell r="M393">
            <v>30000000</v>
          </cell>
        </row>
        <row r="394">
          <cell r="F394">
            <v>35000000</v>
          </cell>
          <cell r="M394">
            <v>12600000</v>
          </cell>
          <cell r="V394" t="str">
            <v>Subbidang Ketenagaan</v>
          </cell>
          <cell r="X394" t="str">
            <v>Layanan Pendidikan dan Pelatihan</v>
          </cell>
        </row>
        <row r="395">
          <cell r="F395">
            <v>35000000</v>
          </cell>
          <cell r="M395">
            <v>12600000</v>
          </cell>
        </row>
        <row r="396">
          <cell r="F396">
            <v>50000000</v>
          </cell>
          <cell r="M396">
            <v>50000000</v>
          </cell>
          <cell r="V396" t="str">
            <v>Subbidang Ketenagaan</v>
          </cell>
          <cell r="X396" t="str">
            <v>Layanan Pendidikan dan Pelatihan</v>
          </cell>
        </row>
        <row r="397">
          <cell r="F397">
            <v>50000000</v>
          </cell>
          <cell r="M397">
            <v>50000000</v>
          </cell>
        </row>
        <row r="398">
          <cell r="F398">
            <v>4500000</v>
          </cell>
          <cell r="M398">
            <v>4500000</v>
          </cell>
          <cell r="V398" t="str">
            <v>Subbidang Ketenagaan</v>
          </cell>
          <cell r="X398" t="str">
            <v>Layanan Pendidikan dan Pelatihan</v>
          </cell>
        </row>
        <row r="399">
          <cell r="F399">
            <v>4500000</v>
          </cell>
          <cell r="M399">
            <v>4500000</v>
          </cell>
        </row>
        <row r="400">
          <cell r="F400">
            <v>18000000</v>
          </cell>
          <cell r="M400">
            <v>33200000</v>
          </cell>
          <cell r="V400" t="str">
            <v>Subbidang Ketenagaan</v>
          </cell>
          <cell r="X400" t="str">
            <v>Layanan Pendidikan dan Pelatihan</v>
          </cell>
        </row>
        <row r="401">
          <cell r="F401">
            <v>18000000</v>
          </cell>
          <cell r="M401">
            <v>33200000</v>
          </cell>
        </row>
        <row r="402">
          <cell r="F402">
            <v>1800000</v>
          </cell>
          <cell r="M402">
            <v>7200000</v>
          </cell>
        </row>
        <row r="403">
          <cell r="F403">
            <v>15000000</v>
          </cell>
          <cell r="M403">
            <v>18000000</v>
          </cell>
        </row>
        <row r="404">
          <cell r="F404">
            <v>1200000</v>
          </cell>
          <cell r="M404">
            <v>8000000</v>
          </cell>
        </row>
        <row r="405">
          <cell r="F405">
            <v>1500000</v>
          </cell>
          <cell r="M405">
            <v>1500000</v>
          </cell>
          <cell r="V405" t="str">
            <v>Subbidang Ketenagaan</v>
          </cell>
          <cell r="X405" t="str">
            <v>Layanan Pendidikan dan Pelatihan</v>
          </cell>
        </row>
        <row r="406">
          <cell r="F406">
            <v>1500000</v>
          </cell>
          <cell r="M406">
            <v>1500000</v>
          </cell>
        </row>
        <row r="407">
          <cell r="F407">
            <v>107029000</v>
          </cell>
          <cell r="M407">
            <v>83629000</v>
          </cell>
          <cell r="V407"/>
        </row>
        <row r="408">
          <cell r="F408">
            <v>11950000</v>
          </cell>
          <cell r="M408">
            <v>11950000</v>
          </cell>
          <cell r="V408" t="str">
            <v>Subbidang Serdik dan Sarpras</v>
          </cell>
          <cell r="X408" t="str">
            <v>Layanan Pendidikan dan Pelatihan</v>
          </cell>
        </row>
        <row r="409">
          <cell r="F409">
            <v>3450000</v>
          </cell>
          <cell r="M409">
            <v>3450000</v>
          </cell>
        </row>
        <row r="410">
          <cell r="F410">
            <v>1000000</v>
          </cell>
          <cell r="M410">
            <v>1000000</v>
          </cell>
        </row>
        <row r="411">
          <cell r="F411">
            <v>1000000</v>
          </cell>
          <cell r="M411">
            <v>1000000</v>
          </cell>
        </row>
        <row r="412">
          <cell r="F412">
            <v>1500000</v>
          </cell>
          <cell r="M412">
            <v>1500000</v>
          </cell>
        </row>
        <row r="413">
          <cell r="F413">
            <v>5000000</v>
          </cell>
          <cell r="M413">
            <v>5000000</v>
          </cell>
        </row>
        <row r="414">
          <cell r="F414">
            <v>20000000</v>
          </cell>
          <cell r="M414">
            <v>20000000</v>
          </cell>
          <cell r="V414" t="str">
            <v>Subbidang Serdik dan Sarpras</v>
          </cell>
          <cell r="X414" t="str">
            <v>Layanan Pendidikan dan Pelatihan</v>
          </cell>
        </row>
        <row r="415">
          <cell r="F415">
            <v>20000000</v>
          </cell>
          <cell r="M415">
            <v>20000000</v>
          </cell>
        </row>
        <row r="416">
          <cell r="F416">
            <v>6200000</v>
          </cell>
          <cell r="M416">
            <v>4800000</v>
          </cell>
          <cell r="V416" t="str">
            <v>Subbidang Serdik dan Sarpras</v>
          </cell>
          <cell r="X416" t="str">
            <v>Layanan Pendidikan dan Pelatihan</v>
          </cell>
        </row>
        <row r="417">
          <cell r="F417">
            <v>3400000</v>
          </cell>
          <cell r="M417">
            <v>3400000</v>
          </cell>
        </row>
        <row r="418">
          <cell r="F418">
            <v>2800000</v>
          </cell>
          <cell r="M418">
            <v>1400000</v>
          </cell>
        </row>
        <row r="419">
          <cell r="F419">
            <v>46879000</v>
          </cell>
          <cell r="M419">
            <v>46879000</v>
          </cell>
          <cell r="V419" t="str">
            <v>Subbidang Serdik dan Sarpras</v>
          </cell>
          <cell r="X419" t="str">
            <v>Layanan Pendidikan dan Pelatihan</v>
          </cell>
        </row>
        <row r="420">
          <cell r="F420">
            <v>46879000</v>
          </cell>
          <cell r="M420">
            <v>46879000</v>
          </cell>
        </row>
        <row r="421">
          <cell r="F421">
            <v>4500000</v>
          </cell>
          <cell r="M421">
            <v>0</v>
          </cell>
          <cell r="V421" t="str">
            <v>Subbidang Serdik dan Sarpras</v>
          </cell>
          <cell r="X421" t="str">
            <v>Layanan Pendidikan dan Pelatihan</v>
          </cell>
        </row>
        <row r="422">
          <cell r="F422">
            <v>4500000</v>
          </cell>
          <cell r="M422">
            <v>0</v>
          </cell>
        </row>
        <row r="423">
          <cell r="F423">
            <v>17500000</v>
          </cell>
          <cell r="M423">
            <v>0</v>
          </cell>
          <cell r="V423" t="str">
            <v>Subbidang Serdik dan Sarpras</v>
          </cell>
          <cell r="X423" t="str">
            <v>Layanan Pendidikan dan Pelatihan</v>
          </cell>
        </row>
        <row r="424">
          <cell r="F424">
            <v>17500000</v>
          </cell>
          <cell r="M424">
            <v>0</v>
          </cell>
        </row>
        <row r="425">
          <cell r="F425">
            <v>1800000</v>
          </cell>
          <cell r="M425">
            <v>0</v>
          </cell>
        </row>
        <row r="426">
          <cell r="F426">
            <v>14500000</v>
          </cell>
          <cell r="M426">
            <v>0</v>
          </cell>
        </row>
        <row r="427">
          <cell r="F427">
            <v>1200000</v>
          </cell>
          <cell r="M427">
            <v>0</v>
          </cell>
        </row>
        <row r="428">
          <cell r="F428">
            <v>5793516000</v>
          </cell>
          <cell r="M428">
            <v>5168975000</v>
          </cell>
          <cell r="V428"/>
          <cell r="X428"/>
        </row>
        <row r="429">
          <cell r="F429">
            <v>5793516000</v>
          </cell>
          <cell r="M429">
            <v>5168975000</v>
          </cell>
          <cell r="V429"/>
          <cell r="X429"/>
        </row>
        <row r="430">
          <cell r="F430">
            <v>785936000</v>
          </cell>
          <cell r="M430">
            <v>785936000</v>
          </cell>
          <cell r="V430"/>
        </row>
        <row r="431">
          <cell r="F431">
            <v>60580000</v>
          </cell>
          <cell r="M431">
            <v>79080000</v>
          </cell>
          <cell r="V431"/>
        </row>
        <row r="432">
          <cell r="F432">
            <v>12900000</v>
          </cell>
          <cell r="M432">
            <v>28900000</v>
          </cell>
          <cell r="V432" t="str">
            <v>Subbidang Perencanaan</v>
          </cell>
          <cell r="X432" t="str">
            <v>Layanan Dukungan Manajemen Satker</v>
          </cell>
        </row>
        <row r="433">
          <cell r="F433">
            <v>6900000</v>
          </cell>
          <cell r="M433">
            <v>6900000</v>
          </cell>
        </row>
        <row r="434">
          <cell r="F434">
            <v>6000000</v>
          </cell>
          <cell r="M434">
            <v>12000000</v>
          </cell>
        </row>
        <row r="435">
          <cell r="F435"/>
          <cell r="M435">
            <v>10000000</v>
          </cell>
        </row>
        <row r="436">
          <cell r="F436">
            <v>17500000</v>
          </cell>
          <cell r="M436">
            <v>20000000</v>
          </cell>
          <cell r="V436" t="str">
            <v>Subbidang Perencanaan</v>
          </cell>
          <cell r="X436" t="str">
            <v>Layanan Dukungan Manajemen Satker</v>
          </cell>
        </row>
        <row r="437">
          <cell r="F437">
            <v>7000000</v>
          </cell>
          <cell r="M437">
            <v>8000000</v>
          </cell>
        </row>
        <row r="438">
          <cell r="F438">
            <v>10500000</v>
          </cell>
          <cell r="M438">
            <v>12000000</v>
          </cell>
        </row>
        <row r="439">
          <cell r="F439">
            <v>3000000</v>
          </cell>
          <cell r="M439">
            <v>3000000</v>
          </cell>
          <cell r="V439" t="str">
            <v>Subbidang Perencanaan</v>
          </cell>
          <cell r="X439" t="str">
            <v>Layanan Dukungan Manajemen Satker</v>
          </cell>
        </row>
        <row r="440">
          <cell r="F440">
            <v>3000000</v>
          </cell>
          <cell r="M440">
            <v>3000000</v>
          </cell>
        </row>
        <row r="441">
          <cell r="F441">
            <v>6930000</v>
          </cell>
          <cell r="M441">
            <v>6930000</v>
          </cell>
          <cell r="V441" t="str">
            <v>Subbidang Perencanaan</v>
          </cell>
          <cell r="X441" t="str">
            <v>Layanan Dukungan Manajemen Satker</v>
          </cell>
        </row>
        <row r="442">
          <cell r="F442">
            <v>6930000</v>
          </cell>
          <cell r="M442">
            <v>6930000</v>
          </cell>
        </row>
        <row r="443">
          <cell r="F443">
            <v>20250000</v>
          </cell>
          <cell r="M443">
            <v>20250000</v>
          </cell>
          <cell r="V443" t="str">
            <v>Subbidang Perencanaan</v>
          </cell>
          <cell r="X443" t="str">
            <v>Layanan Dukungan Manajemen Satker</v>
          </cell>
        </row>
        <row r="444">
          <cell r="F444">
            <v>4800000</v>
          </cell>
          <cell r="M444">
            <v>4800000</v>
          </cell>
        </row>
        <row r="445">
          <cell r="F445">
            <v>12250000</v>
          </cell>
          <cell r="M445">
            <v>12250000</v>
          </cell>
        </row>
        <row r="446">
          <cell r="F446">
            <v>3200000</v>
          </cell>
          <cell r="M446">
            <v>3200000</v>
          </cell>
        </row>
        <row r="447">
          <cell r="F447">
            <v>244427000</v>
          </cell>
          <cell r="M447">
            <v>702956000</v>
          </cell>
          <cell r="V447"/>
        </row>
        <row r="448">
          <cell r="F448">
            <v>39643000</v>
          </cell>
          <cell r="M448">
            <v>90930000</v>
          </cell>
          <cell r="V448" t="str">
            <v>Subbidang Perencanaan</v>
          </cell>
          <cell r="X448" t="str">
            <v>Layanan Dukungan Manajemen Satker</v>
          </cell>
        </row>
        <row r="449">
          <cell r="F449">
            <v>24150000</v>
          </cell>
          <cell r="M449">
            <v>44850000</v>
          </cell>
        </row>
        <row r="450">
          <cell r="F450">
            <v>7993000</v>
          </cell>
          <cell r="M450">
            <v>10740000</v>
          </cell>
        </row>
        <row r="451">
          <cell r="F451">
            <v>7500000</v>
          </cell>
          <cell r="M451">
            <v>13500000</v>
          </cell>
        </row>
        <row r="452">
          <cell r="F452"/>
          <cell r="M452">
            <v>21840000</v>
          </cell>
        </row>
        <row r="453">
          <cell r="F453"/>
          <cell r="M453">
            <v>10000000</v>
          </cell>
          <cell r="V453" t="str">
            <v>Subbidang Perencanaan</v>
          </cell>
          <cell r="X453" t="str">
            <v>Layanan Dukungan Manajemen Satker</v>
          </cell>
        </row>
        <row r="454">
          <cell r="F454"/>
          <cell r="M454">
            <v>10000000</v>
          </cell>
        </row>
        <row r="455">
          <cell r="F455">
            <v>9373000</v>
          </cell>
          <cell r="M455">
            <v>9373000</v>
          </cell>
          <cell r="V455" t="str">
            <v>Subbidang Perencanaan</v>
          </cell>
          <cell r="X455" t="str">
            <v>Layanan Dukungan Manajemen Satker</v>
          </cell>
        </row>
        <row r="456">
          <cell r="F456">
            <v>5500000</v>
          </cell>
          <cell r="M456">
            <v>9373000</v>
          </cell>
        </row>
        <row r="457">
          <cell r="F457">
            <v>3312000</v>
          </cell>
          <cell r="M457">
            <v>0</v>
          </cell>
        </row>
        <row r="458">
          <cell r="F458">
            <v>320000</v>
          </cell>
          <cell r="M458">
            <v>0</v>
          </cell>
        </row>
        <row r="459">
          <cell r="F459">
            <v>241000</v>
          </cell>
          <cell r="M459">
            <v>0</v>
          </cell>
        </row>
        <row r="460">
          <cell r="F460">
            <v>12500000</v>
          </cell>
          <cell r="M460">
            <v>22500000</v>
          </cell>
          <cell r="V460" t="str">
            <v>Subbidang Perencanaan</v>
          </cell>
          <cell r="X460" t="str">
            <v>Layanan Dukungan Manajemen Satker</v>
          </cell>
        </row>
        <row r="461">
          <cell r="F461">
            <v>5000000</v>
          </cell>
          <cell r="M461">
            <v>9000000</v>
          </cell>
        </row>
        <row r="462">
          <cell r="F462">
            <v>7500000</v>
          </cell>
          <cell r="M462">
            <v>13500000</v>
          </cell>
        </row>
        <row r="463">
          <cell r="F463">
            <v>8000000</v>
          </cell>
          <cell r="M463">
            <v>38000000</v>
          </cell>
          <cell r="V463" t="str">
            <v>Subbidang Perencanaan</v>
          </cell>
          <cell r="X463" t="str">
            <v>Layanan Dukungan Manajemen Satker</v>
          </cell>
        </row>
        <row r="464">
          <cell r="F464">
            <v>8000000</v>
          </cell>
          <cell r="M464">
            <v>38000000</v>
          </cell>
        </row>
        <row r="465">
          <cell r="F465">
            <v>139761000</v>
          </cell>
          <cell r="M465">
            <v>139761000</v>
          </cell>
          <cell r="V465" t="str">
            <v>Subbidang Perencanaan</v>
          </cell>
          <cell r="X465" t="str">
            <v>Layanan Dukungan Manajemen Satker</v>
          </cell>
        </row>
        <row r="466">
          <cell r="F466">
            <v>139761000</v>
          </cell>
          <cell r="M466">
            <v>139761000</v>
          </cell>
        </row>
        <row r="467">
          <cell r="F467">
            <v>900000</v>
          </cell>
          <cell r="M467">
            <v>900000</v>
          </cell>
          <cell r="V467" t="str">
            <v>Subbidang Perencanaan</v>
          </cell>
          <cell r="X467" t="str">
            <v>Layanan Dukungan Manajemen Satker</v>
          </cell>
        </row>
        <row r="468">
          <cell r="F468">
            <v>900000</v>
          </cell>
          <cell r="M468">
            <v>900000</v>
          </cell>
        </row>
        <row r="469">
          <cell r="F469">
            <v>28250000</v>
          </cell>
          <cell r="M469">
            <v>387592000</v>
          </cell>
          <cell r="V469" t="str">
            <v>Subbidang Perencanaan</v>
          </cell>
          <cell r="X469" t="str">
            <v>Layanan Dukungan Manajemen Satker</v>
          </cell>
        </row>
        <row r="470">
          <cell r="F470"/>
          <cell r="M470">
            <v>60750000</v>
          </cell>
          <cell r="V470"/>
        </row>
        <row r="471">
          <cell r="F471">
            <v>10500000</v>
          </cell>
          <cell r="M471">
            <v>13500000</v>
          </cell>
        </row>
        <row r="472">
          <cell r="F472">
            <v>15750000</v>
          </cell>
          <cell r="M472">
            <v>43250000</v>
          </cell>
        </row>
        <row r="473">
          <cell r="F473">
            <v>2000000</v>
          </cell>
          <cell r="M473">
            <v>4000000</v>
          </cell>
        </row>
        <row r="474">
          <cell r="F474"/>
          <cell r="M474">
            <v>326842000</v>
          </cell>
        </row>
        <row r="475">
          <cell r="F475"/>
          <cell r="M475">
            <v>1100000</v>
          </cell>
        </row>
        <row r="476">
          <cell r="F476"/>
          <cell r="M476">
            <v>5880000</v>
          </cell>
        </row>
        <row r="477">
          <cell r="F477"/>
          <cell r="M477">
            <v>142500000</v>
          </cell>
        </row>
        <row r="478">
          <cell r="F478"/>
          <cell r="M478">
            <v>1730000</v>
          </cell>
        </row>
        <row r="479">
          <cell r="F479"/>
          <cell r="M479">
            <v>40500000</v>
          </cell>
        </row>
        <row r="480">
          <cell r="F480"/>
          <cell r="M480">
            <v>135132000</v>
          </cell>
        </row>
        <row r="481">
          <cell r="F481">
            <v>6000000</v>
          </cell>
          <cell r="M481">
            <v>3900000</v>
          </cell>
          <cell r="V481" t="str">
            <v>Subbidang Perencanaan</v>
          </cell>
          <cell r="X481" t="str">
            <v>Layanan Dukungan Manajemen Satker</v>
          </cell>
        </row>
        <row r="482">
          <cell r="F482">
            <v>6000000</v>
          </cell>
          <cell r="M482">
            <v>3900000</v>
          </cell>
        </row>
        <row r="483">
          <cell r="F483">
            <v>477029000</v>
          </cell>
          <cell r="M483">
            <v>0</v>
          </cell>
          <cell r="V483"/>
        </row>
        <row r="484">
          <cell r="F484">
            <v>54780000</v>
          </cell>
          <cell r="M484">
            <v>0</v>
          </cell>
          <cell r="V484" t="str">
            <v>Subbidang Perencanaan</v>
          </cell>
          <cell r="X484" t="str">
            <v>Layanan Dukungan Manajemen Satker</v>
          </cell>
        </row>
        <row r="485">
          <cell r="F485">
            <v>20700000</v>
          </cell>
          <cell r="M485">
            <v>0</v>
          </cell>
        </row>
        <row r="486">
          <cell r="F486">
            <v>8240000</v>
          </cell>
          <cell r="M486">
            <v>0</v>
          </cell>
        </row>
        <row r="487">
          <cell r="F487">
            <v>1500000</v>
          </cell>
          <cell r="M487">
            <v>0</v>
          </cell>
        </row>
        <row r="488">
          <cell r="F488">
            <v>1000000</v>
          </cell>
          <cell r="M488">
            <v>0</v>
          </cell>
        </row>
        <row r="489">
          <cell r="F489">
            <v>1500000</v>
          </cell>
          <cell r="M489">
            <v>0</v>
          </cell>
        </row>
        <row r="490">
          <cell r="F490">
            <v>21840000</v>
          </cell>
          <cell r="M490">
            <v>0</v>
          </cell>
        </row>
        <row r="491">
          <cell r="F491">
            <v>10000000</v>
          </cell>
          <cell r="M491">
            <v>0</v>
          </cell>
          <cell r="V491" t="str">
            <v>Subbidang Perencanaan</v>
          </cell>
          <cell r="X491" t="str">
            <v>Layanan Dukungan Manajemen Satker</v>
          </cell>
        </row>
        <row r="492">
          <cell r="F492">
            <v>10000000</v>
          </cell>
          <cell r="M492">
            <v>0</v>
          </cell>
        </row>
        <row r="493">
          <cell r="F493">
            <v>30000000</v>
          </cell>
          <cell r="M493">
            <v>0</v>
          </cell>
          <cell r="V493" t="str">
            <v>Subbidang Perencanaan</v>
          </cell>
          <cell r="X493" t="str">
            <v>Layanan Dukungan Manajemen Satker</v>
          </cell>
        </row>
        <row r="494">
          <cell r="F494">
            <v>30000000</v>
          </cell>
          <cell r="M494">
            <v>0</v>
          </cell>
        </row>
        <row r="495">
          <cell r="F495">
            <v>382249000</v>
          </cell>
          <cell r="M495">
            <v>0</v>
          </cell>
          <cell r="V495" t="str">
            <v>Subbidang Perencanaan</v>
          </cell>
          <cell r="X495" t="str">
            <v>Layanan Dukungan Manajemen Satker</v>
          </cell>
        </row>
        <row r="496">
          <cell r="F496">
            <v>25000000</v>
          </cell>
          <cell r="M496">
            <v>0</v>
          </cell>
        </row>
        <row r="497">
          <cell r="F497">
            <v>4500000</v>
          </cell>
          <cell r="M497">
            <v>0</v>
          </cell>
        </row>
        <row r="498">
          <cell r="F498">
            <v>18500000</v>
          </cell>
          <cell r="M498">
            <v>0</v>
          </cell>
        </row>
        <row r="499">
          <cell r="F499">
            <v>2000000</v>
          </cell>
          <cell r="M499">
            <v>0</v>
          </cell>
        </row>
        <row r="500">
          <cell r="F500">
            <v>357249000</v>
          </cell>
          <cell r="M500">
            <v>0</v>
          </cell>
        </row>
        <row r="501">
          <cell r="F501">
            <v>1100000</v>
          </cell>
          <cell r="M501">
            <v>0</v>
          </cell>
        </row>
        <row r="502">
          <cell r="F502">
            <v>5880000</v>
          </cell>
          <cell r="M502">
            <v>0</v>
          </cell>
        </row>
        <row r="503">
          <cell r="F503">
            <v>142500000</v>
          </cell>
          <cell r="M503">
            <v>0</v>
          </cell>
        </row>
        <row r="504">
          <cell r="F504">
            <v>1730000</v>
          </cell>
          <cell r="M504">
            <v>0</v>
          </cell>
        </row>
        <row r="505">
          <cell r="F505">
            <v>40500000</v>
          </cell>
          <cell r="M505">
            <v>0</v>
          </cell>
        </row>
        <row r="506">
          <cell r="F506">
            <v>165539000</v>
          </cell>
          <cell r="M506">
            <v>0</v>
          </cell>
        </row>
        <row r="507">
          <cell r="F507">
            <v>3900000</v>
          </cell>
          <cell r="M507">
            <v>3900000</v>
          </cell>
          <cell r="V507"/>
        </row>
        <row r="508">
          <cell r="F508">
            <v>3900000</v>
          </cell>
          <cell r="M508">
            <v>3900000</v>
          </cell>
          <cell r="V508" t="str">
            <v>Subbidang Perencanaan</v>
          </cell>
          <cell r="X508" t="str">
            <v>Layanan Dukungan Manajemen Satker</v>
          </cell>
        </row>
        <row r="509">
          <cell r="F509">
            <v>2100000</v>
          </cell>
          <cell r="M509">
            <v>2100000</v>
          </cell>
        </row>
        <row r="510">
          <cell r="F510">
            <v>1000000</v>
          </cell>
          <cell r="M510">
            <v>1000000</v>
          </cell>
        </row>
        <row r="511">
          <cell r="F511">
            <v>800000</v>
          </cell>
          <cell r="M511">
            <v>800000</v>
          </cell>
        </row>
        <row r="512">
          <cell r="F512">
            <v>889637000</v>
          </cell>
          <cell r="M512">
            <v>754541000</v>
          </cell>
          <cell r="V512"/>
        </row>
        <row r="513">
          <cell r="F513">
            <v>61047000</v>
          </cell>
          <cell r="M513">
            <v>53931000</v>
          </cell>
          <cell r="V513"/>
        </row>
        <row r="514">
          <cell r="F514">
            <v>29155000</v>
          </cell>
          <cell r="M514">
            <v>29155000</v>
          </cell>
          <cell r="V514" t="str">
            <v>Subbidang Evaluasi</v>
          </cell>
          <cell r="X514" t="str">
            <v>Layanan Dukungan Manajemen Satker</v>
          </cell>
        </row>
        <row r="515">
          <cell r="F515">
            <v>10680000</v>
          </cell>
          <cell r="M515">
            <v>10680000</v>
          </cell>
        </row>
        <row r="516">
          <cell r="F516">
            <v>6000000</v>
          </cell>
          <cell r="M516">
            <v>6000000</v>
          </cell>
        </row>
        <row r="517">
          <cell r="F517">
            <v>4000000</v>
          </cell>
          <cell r="M517">
            <v>4000000</v>
          </cell>
        </row>
        <row r="518">
          <cell r="F518">
            <v>6000000</v>
          </cell>
          <cell r="M518">
            <v>6000000</v>
          </cell>
        </row>
        <row r="519">
          <cell r="F519">
            <v>2475000</v>
          </cell>
          <cell r="M519">
            <v>2475000</v>
          </cell>
        </row>
        <row r="520">
          <cell r="F520">
            <v>7982000</v>
          </cell>
          <cell r="M520">
            <v>866000</v>
          </cell>
          <cell r="V520" t="str">
            <v>Subbidang Evaluasi</v>
          </cell>
          <cell r="X520" t="str">
            <v>Layanan Dukungan Manajemen Satker</v>
          </cell>
        </row>
        <row r="521">
          <cell r="F521">
            <v>7500000</v>
          </cell>
          <cell r="M521">
            <v>866000</v>
          </cell>
        </row>
        <row r="522">
          <cell r="F522">
            <v>241000</v>
          </cell>
          <cell r="M522">
            <v>0</v>
          </cell>
        </row>
        <row r="523">
          <cell r="F523">
            <v>241000</v>
          </cell>
          <cell r="M523">
            <v>0</v>
          </cell>
        </row>
        <row r="524">
          <cell r="F524">
            <v>21660000</v>
          </cell>
          <cell r="M524">
            <v>21660000</v>
          </cell>
          <cell r="V524" t="str">
            <v>Subbidang Evaluasi</v>
          </cell>
          <cell r="X524" t="str">
            <v>Layanan Dukungan Manajemen Satker</v>
          </cell>
        </row>
        <row r="525">
          <cell r="F525">
            <v>21660000</v>
          </cell>
          <cell r="M525">
            <v>21660000</v>
          </cell>
        </row>
        <row r="526">
          <cell r="F526">
            <v>2250000</v>
          </cell>
          <cell r="M526">
            <v>2250000</v>
          </cell>
          <cell r="V526" t="str">
            <v>Subbidang Evaluasi</v>
          </cell>
          <cell r="X526" t="str">
            <v>Layanan Dukungan Manajemen Satker</v>
          </cell>
        </row>
        <row r="527">
          <cell r="F527">
            <v>2250000</v>
          </cell>
          <cell r="M527">
            <v>2250000</v>
          </cell>
        </row>
        <row r="528">
          <cell r="F528">
            <v>391156000</v>
          </cell>
          <cell r="M528">
            <v>277490000</v>
          </cell>
          <cell r="V528"/>
        </row>
        <row r="529">
          <cell r="F529">
            <v>29540000</v>
          </cell>
          <cell r="M529">
            <v>29540000</v>
          </cell>
          <cell r="V529" t="str">
            <v>Subbidang Evaluasi</v>
          </cell>
          <cell r="X529" t="str">
            <v>Layanan Dukungan Manajemen Satker</v>
          </cell>
        </row>
        <row r="530">
          <cell r="F530">
            <v>11040000</v>
          </cell>
          <cell r="M530">
            <v>11040000</v>
          </cell>
        </row>
        <row r="531">
          <cell r="F531">
            <v>6000000</v>
          </cell>
          <cell r="M531">
            <v>6000000</v>
          </cell>
        </row>
        <row r="532">
          <cell r="F532">
            <v>4000000</v>
          </cell>
          <cell r="M532">
            <v>4000000</v>
          </cell>
        </row>
        <row r="533">
          <cell r="F533">
            <v>6000000</v>
          </cell>
          <cell r="M533">
            <v>6000000</v>
          </cell>
        </row>
        <row r="534">
          <cell r="F534">
            <v>2500000</v>
          </cell>
          <cell r="M534">
            <v>2500000</v>
          </cell>
        </row>
        <row r="535">
          <cell r="F535">
            <v>60000000</v>
          </cell>
          <cell r="M535">
            <v>97000000</v>
          </cell>
          <cell r="V535" t="str">
            <v>Subbidang Evaluasi</v>
          </cell>
          <cell r="X535" t="str">
            <v>Layanan Dukungan Manajemen Satker</v>
          </cell>
        </row>
        <row r="536">
          <cell r="F536">
            <v>60000000</v>
          </cell>
          <cell r="M536">
            <v>97000000</v>
          </cell>
        </row>
        <row r="537">
          <cell r="F537">
            <v>5520000</v>
          </cell>
          <cell r="M537">
            <v>0</v>
          </cell>
          <cell r="V537" t="str">
            <v>Subbidang Evaluasi</v>
          </cell>
          <cell r="X537" t="str">
            <v>Layanan Dukungan Manajemen Satker</v>
          </cell>
        </row>
        <row r="538">
          <cell r="F538">
            <v>5520000</v>
          </cell>
          <cell r="M538">
            <v>0</v>
          </cell>
        </row>
        <row r="539">
          <cell r="F539">
            <v>30000000</v>
          </cell>
          <cell r="M539">
            <v>30000000</v>
          </cell>
          <cell r="V539" t="str">
            <v>Subbidang Evaluasi</v>
          </cell>
          <cell r="X539" t="str">
            <v>Layanan Dukungan Manajemen Satker</v>
          </cell>
        </row>
        <row r="540">
          <cell r="F540">
            <v>30000000</v>
          </cell>
          <cell r="M540">
            <v>30000000</v>
          </cell>
        </row>
        <row r="541">
          <cell r="F541">
            <v>175096000</v>
          </cell>
          <cell r="M541">
            <v>40000000</v>
          </cell>
          <cell r="V541" t="str">
            <v>Subbidang Evaluasi</v>
          </cell>
          <cell r="X541" t="str">
            <v>Layanan Dukungan Manajemen Satker</v>
          </cell>
        </row>
        <row r="542">
          <cell r="F542">
            <v>175096000</v>
          </cell>
          <cell r="M542">
            <v>40000000</v>
          </cell>
        </row>
        <row r="543">
          <cell r="F543">
            <v>10500000</v>
          </cell>
          <cell r="M543">
            <v>10500000</v>
          </cell>
          <cell r="V543" t="str">
            <v>Subbidang Evaluasi</v>
          </cell>
          <cell r="X543" t="str">
            <v>Layanan Dukungan Manajemen Satker</v>
          </cell>
        </row>
        <row r="544">
          <cell r="F544">
            <v>10500000</v>
          </cell>
          <cell r="M544">
            <v>10500000</v>
          </cell>
        </row>
        <row r="545">
          <cell r="F545">
            <v>70000000</v>
          </cell>
          <cell r="M545">
            <v>70000000</v>
          </cell>
          <cell r="V545" t="str">
            <v>Subbidang Evaluasi</v>
          </cell>
          <cell r="X545" t="str">
            <v>Layanan Dukungan Manajemen Satker</v>
          </cell>
        </row>
        <row r="546">
          <cell r="F546">
            <v>70000000</v>
          </cell>
          <cell r="M546">
            <v>70000000</v>
          </cell>
        </row>
        <row r="547">
          <cell r="F547">
            <v>21000000</v>
          </cell>
          <cell r="M547">
            <v>21000000</v>
          </cell>
        </row>
        <row r="548">
          <cell r="F548">
            <v>33000000</v>
          </cell>
          <cell r="M548">
            <v>33000000</v>
          </cell>
        </row>
        <row r="549">
          <cell r="F549">
            <v>16000000</v>
          </cell>
          <cell r="M549">
            <v>16000000</v>
          </cell>
        </row>
        <row r="550">
          <cell r="F550">
            <v>10500000</v>
          </cell>
          <cell r="M550">
            <v>450000</v>
          </cell>
          <cell r="V550" t="str">
            <v>Subbidang Evaluasi</v>
          </cell>
          <cell r="X550" t="str">
            <v>Layanan Dukungan Manajemen Satker</v>
          </cell>
        </row>
        <row r="551">
          <cell r="F551">
            <v>10500000</v>
          </cell>
          <cell r="M551">
            <v>450000</v>
          </cell>
        </row>
        <row r="552">
          <cell r="F552">
            <v>70052000</v>
          </cell>
          <cell r="M552">
            <v>63720000</v>
          </cell>
          <cell r="V552"/>
        </row>
        <row r="553">
          <cell r="F553">
            <v>30070000</v>
          </cell>
          <cell r="M553">
            <v>30070000</v>
          </cell>
          <cell r="V553" t="str">
            <v>Subbidang Evaluasi</v>
          </cell>
          <cell r="X553" t="str">
            <v>Layanan Dukungan Manajemen Satker</v>
          </cell>
        </row>
        <row r="554">
          <cell r="F554">
            <v>11570000</v>
          </cell>
          <cell r="M554">
            <v>11570000</v>
          </cell>
        </row>
        <row r="555">
          <cell r="F555">
            <v>6000000</v>
          </cell>
          <cell r="M555">
            <v>6000000</v>
          </cell>
        </row>
        <row r="556">
          <cell r="F556">
            <v>4000000</v>
          </cell>
          <cell r="M556">
            <v>4000000</v>
          </cell>
        </row>
        <row r="557">
          <cell r="F557">
            <v>6000000</v>
          </cell>
          <cell r="M557">
            <v>6000000</v>
          </cell>
        </row>
        <row r="558">
          <cell r="F558">
            <v>2500000</v>
          </cell>
          <cell r="M558">
            <v>2500000</v>
          </cell>
        </row>
        <row r="559">
          <cell r="F559">
            <v>7982000</v>
          </cell>
          <cell r="M559">
            <v>1650000</v>
          </cell>
          <cell r="V559" t="str">
            <v>Subbidang Evaluasi</v>
          </cell>
          <cell r="X559" t="str">
            <v>Layanan Dukungan Manajemen Satker</v>
          </cell>
        </row>
        <row r="560">
          <cell r="F560">
            <v>7500000</v>
          </cell>
          <cell r="M560">
            <v>1650000</v>
          </cell>
        </row>
        <row r="561">
          <cell r="F561">
            <v>241000</v>
          </cell>
          <cell r="M561">
            <v>0</v>
          </cell>
        </row>
        <row r="562">
          <cell r="F562">
            <v>241000</v>
          </cell>
          <cell r="M562">
            <v>0</v>
          </cell>
        </row>
        <row r="563">
          <cell r="F563">
            <v>3000000</v>
          </cell>
          <cell r="M563">
            <v>3000000</v>
          </cell>
          <cell r="V563" t="str">
            <v>Subbidang Evaluasi</v>
          </cell>
          <cell r="X563" t="str">
            <v>Layanan Dukungan Manajemen Satker</v>
          </cell>
        </row>
        <row r="564">
          <cell r="F564">
            <v>3000000</v>
          </cell>
          <cell r="M564">
            <v>3000000</v>
          </cell>
        </row>
        <row r="565">
          <cell r="F565">
            <v>29000000</v>
          </cell>
          <cell r="M565">
            <v>29000000</v>
          </cell>
          <cell r="V565" t="str">
            <v>Subbidang Evaluasi</v>
          </cell>
          <cell r="X565" t="str">
            <v>Layanan Dukungan Manajemen Satker</v>
          </cell>
        </row>
        <row r="566">
          <cell r="F566">
            <v>29000000</v>
          </cell>
          <cell r="M566">
            <v>29000000</v>
          </cell>
        </row>
        <row r="567">
          <cell r="F567">
            <v>8400000</v>
          </cell>
          <cell r="M567">
            <v>8400000</v>
          </cell>
        </row>
        <row r="568">
          <cell r="F568">
            <v>15000000</v>
          </cell>
          <cell r="M568">
            <v>15000000</v>
          </cell>
        </row>
        <row r="569">
          <cell r="F569">
            <v>5600000</v>
          </cell>
          <cell r="M569">
            <v>5600000</v>
          </cell>
        </row>
        <row r="570">
          <cell r="F570">
            <v>367382000</v>
          </cell>
          <cell r="M570">
            <v>359400000</v>
          </cell>
          <cell r="V570"/>
        </row>
        <row r="571">
          <cell r="F571">
            <v>32300000</v>
          </cell>
          <cell r="M571">
            <v>32300000</v>
          </cell>
          <cell r="V571" t="str">
            <v>Subbidang Evaluasi</v>
          </cell>
          <cell r="X571" t="str">
            <v>Layanan Dukungan Manajemen Satker</v>
          </cell>
        </row>
        <row r="572">
          <cell r="F572">
            <v>13800000</v>
          </cell>
          <cell r="M572">
            <v>13800000</v>
          </cell>
        </row>
        <row r="573">
          <cell r="F573">
            <v>6000000</v>
          </cell>
          <cell r="M573">
            <v>6000000</v>
          </cell>
        </row>
        <row r="574">
          <cell r="F574">
            <v>4000000</v>
          </cell>
          <cell r="M574">
            <v>4000000</v>
          </cell>
        </row>
        <row r="575">
          <cell r="F575">
            <v>6000000</v>
          </cell>
          <cell r="M575">
            <v>6000000</v>
          </cell>
        </row>
        <row r="576">
          <cell r="F576">
            <v>2500000</v>
          </cell>
          <cell r="M576">
            <v>2500000</v>
          </cell>
        </row>
        <row r="577">
          <cell r="F577">
            <v>7982000</v>
          </cell>
          <cell r="M577">
            <v>0</v>
          </cell>
          <cell r="V577" t="str">
            <v>Subbidang Evaluasi</v>
          </cell>
          <cell r="X577" t="str">
            <v>Layanan Dukungan Manajemen Satker</v>
          </cell>
        </row>
        <row r="578">
          <cell r="F578">
            <v>7500000</v>
          </cell>
          <cell r="M578">
            <v>0</v>
          </cell>
        </row>
        <row r="579">
          <cell r="F579">
            <v>241000</v>
          </cell>
          <cell r="M579">
            <v>0</v>
          </cell>
        </row>
        <row r="580">
          <cell r="F580">
            <v>241000</v>
          </cell>
          <cell r="M580">
            <v>0</v>
          </cell>
        </row>
        <row r="581">
          <cell r="F581">
            <v>5000000</v>
          </cell>
          <cell r="M581">
            <v>5000000</v>
          </cell>
          <cell r="V581" t="str">
            <v>Subbidang Evaluasi</v>
          </cell>
          <cell r="X581" t="str">
            <v>Layanan Dukungan Manajemen Satker</v>
          </cell>
        </row>
        <row r="582">
          <cell r="F582">
            <v>5000000</v>
          </cell>
          <cell r="M582">
            <v>5000000</v>
          </cell>
        </row>
        <row r="583">
          <cell r="F583">
            <v>252600000</v>
          </cell>
          <cell r="M583">
            <v>252600000</v>
          </cell>
          <cell r="V583" t="str">
            <v>Subbidang Evaluasi</v>
          </cell>
          <cell r="X583" t="str">
            <v>Layanan Dukungan Manajemen Satker</v>
          </cell>
        </row>
        <row r="584">
          <cell r="F584">
            <v>252600000</v>
          </cell>
          <cell r="M584">
            <v>252600000</v>
          </cell>
        </row>
        <row r="585">
          <cell r="F585">
            <v>69500000</v>
          </cell>
          <cell r="M585">
            <v>69500000</v>
          </cell>
          <cell r="V585" t="str">
            <v>Subbidang Evaluasi</v>
          </cell>
          <cell r="X585" t="str">
            <v>Layanan Dukungan Manajemen Satker</v>
          </cell>
        </row>
        <row r="586">
          <cell r="F586">
            <v>69500000</v>
          </cell>
          <cell r="M586">
            <v>69500000</v>
          </cell>
        </row>
        <row r="587">
          <cell r="F587">
            <v>24000000</v>
          </cell>
          <cell r="M587">
            <v>24000000</v>
          </cell>
        </row>
        <row r="588">
          <cell r="F588">
            <v>29500000</v>
          </cell>
          <cell r="M588">
            <v>29500000</v>
          </cell>
        </row>
        <row r="589">
          <cell r="F589">
            <v>16000000</v>
          </cell>
          <cell r="M589">
            <v>16000000</v>
          </cell>
        </row>
        <row r="590">
          <cell r="F590">
            <v>900000000</v>
          </cell>
          <cell r="M590">
            <v>805901000</v>
          </cell>
          <cell r="V590"/>
        </row>
        <row r="591">
          <cell r="F591">
            <v>168021000</v>
          </cell>
          <cell r="M591">
            <v>159446000</v>
          </cell>
          <cell r="V591"/>
        </row>
        <row r="592">
          <cell r="F592">
            <v>21936000</v>
          </cell>
          <cell r="M592">
            <v>21936000</v>
          </cell>
          <cell r="V592" t="str">
            <v>Subbag. Keuangan</v>
          </cell>
          <cell r="X592" t="str">
            <v>Layanan Dukungan Manajemen Satker</v>
          </cell>
        </row>
        <row r="593">
          <cell r="F593">
            <v>9936000</v>
          </cell>
          <cell r="M593">
            <v>9936000</v>
          </cell>
        </row>
        <row r="594">
          <cell r="F594">
            <v>6000000</v>
          </cell>
          <cell r="M594">
            <v>6000000</v>
          </cell>
        </row>
        <row r="595">
          <cell r="F595">
            <v>6000000</v>
          </cell>
          <cell r="M595">
            <v>6000000</v>
          </cell>
        </row>
        <row r="596">
          <cell r="F596">
            <v>1785000</v>
          </cell>
          <cell r="M596">
            <v>0</v>
          </cell>
          <cell r="V596" t="str">
            <v>Subbag. Keuangan</v>
          </cell>
          <cell r="X596" t="str">
            <v>Layanan Dukungan Manajemen Satker</v>
          </cell>
        </row>
        <row r="597">
          <cell r="F597">
            <v>750000</v>
          </cell>
          <cell r="M597">
            <v>0</v>
          </cell>
        </row>
        <row r="598">
          <cell r="F598">
            <v>1035000</v>
          </cell>
          <cell r="M598">
            <v>0</v>
          </cell>
        </row>
        <row r="599">
          <cell r="F599">
            <v>15000000</v>
          </cell>
          <cell r="M599">
            <v>15000000</v>
          </cell>
          <cell r="V599" t="str">
            <v>Subbag. Keuangan</v>
          </cell>
          <cell r="X599" t="str">
            <v>Layanan Dukungan Manajemen Satker</v>
          </cell>
        </row>
        <row r="600">
          <cell r="F600">
            <v>6000000</v>
          </cell>
          <cell r="M600">
            <v>6000000</v>
          </cell>
        </row>
        <row r="601">
          <cell r="F601">
            <v>9000000</v>
          </cell>
          <cell r="M601">
            <v>9000000</v>
          </cell>
        </row>
        <row r="602">
          <cell r="F602">
            <v>3000000</v>
          </cell>
          <cell r="M602">
            <v>3000000</v>
          </cell>
          <cell r="V602" t="str">
            <v>Subbag. Keuangan</v>
          </cell>
          <cell r="X602" t="str">
            <v>Layanan Dukungan Manajemen Satker</v>
          </cell>
        </row>
        <row r="603">
          <cell r="F603">
            <v>3000000</v>
          </cell>
          <cell r="M603">
            <v>3000000</v>
          </cell>
        </row>
        <row r="604">
          <cell r="F604">
            <v>94750000</v>
          </cell>
          <cell r="M604">
            <v>90960000</v>
          </cell>
          <cell r="V604" t="str">
            <v>Subbag. Keuangan</v>
          </cell>
          <cell r="X604" t="str">
            <v>Layanan Dukungan Manajemen Satker</v>
          </cell>
        </row>
        <row r="605">
          <cell r="F605">
            <v>94750000</v>
          </cell>
          <cell r="M605">
            <v>90960000</v>
          </cell>
        </row>
        <row r="606">
          <cell r="F606">
            <v>3300000</v>
          </cell>
          <cell r="M606">
            <v>1800000</v>
          </cell>
          <cell r="V606" t="str">
            <v>Subbag. Keuangan</v>
          </cell>
          <cell r="X606" t="str">
            <v>Layanan Dukungan Manajemen Satker</v>
          </cell>
        </row>
        <row r="607">
          <cell r="F607">
            <v>3300000</v>
          </cell>
          <cell r="M607">
            <v>1800000</v>
          </cell>
        </row>
        <row r="608">
          <cell r="F608">
            <v>26000000</v>
          </cell>
          <cell r="M608">
            <v>26000000</v>
          </cell>
          <cell r="V608" t="str">
            <v>Subbag. Keuangan</v>
          </cell>
          <cell r="X608" t="str">
            <v>Layanan Dukungan Manajemen Satker</v>
          </cell>
        </row>
        <row r="609">
          <cell r="F609">
            <v>26000000</v>
          </cell>
          <cell r="M609">
            <v>26000000</v>
          </cell>
        </row>
        <row r="610">
          <cell r="F610">
            <v>4500000</v>
          </cell>
          <cell r="M610">
            <v>4500000</v>
          </cell>
        </row>
        <row r="611">
          <cell r="F611">
            <v>17500000</v>
          </cell>
          <cell r="M611">
            <v>17500000</v>
          </cell>
        </row>
        <row r="612">
          <cell r="F612">
            <v>4000000</v>
          </cell>
          <cell r="M612">
            <v>4000000</v>
          </cell>
        </row>
        <row r="613">
          <cell r="F613">
            <v>2250000</v>
          </cell>
          <cell r="M613">
            <v>750000</v>
          </cell>
          <cell r="V613" t="str">
            <v>Subbag. Keuangan</v>
          </cell>
          <cell r="X613" t="str">
            <v>Layanan Dukungan Manajemen Satker</v>
          </cell>
        </row>
        <row r="614">
          <cell r="F614">
            <v>2250000</v>
          </cell>
          <cell r="M614">
            <v>750000</v>
          </cell>
        </row>
        <row r="615">
          <cell r="F615">
            <v>35565000</v>
          </cell>
          <cell r="M615">
            <v>49230000</v>
          </cell>
          <cell r="V615"/>
        </row>
        <row r="616">
          <cell r="F616">
            <v>6760000</v>
          </cell>
          <cell r="M616">
            <v>18760000</v>
          </cell>
          <cell r="V616" t="str">
            <v>Subbag. Keuangan</v>
          </cell>
          <cell r="X616" t="str">
            <v>Layanan Dukungan Manajemen Satker</v>
          </cell>
        </row>
        <row r="617">
          <cell r="F617">
            <v>2760000</v>
          </cell>
          <cell r="M617">
            <v>2760000</v>
          </cell>
        </row>
        <row r="618">
          <cell r="F618">
            <v>1000000</v>
          </cell>
          <cell r="M618">
            <v>4000000</v>
          </cell>
        </row>
        <row r="619">
          <cell r="F619">
            <v>1500000</v>
          </cell>
          <cell r="M619">
            <v>6000000</v>
          </cell>
        </row>
        <row r="620">
          <cell r="F620">
            <v>1500000</v>
          </cell>
          <cell r="M620">
            <v>6000000</v>
          </cell>
        </row>
        <row r="621">
          <cell r="F621">
            <v>2820000</v>
          </cell>
          <cell r="M621">
            <v>50000</v>
          </cell>
          <cell r="V621" t="str">
            <v>Subbag. Keuangan</v>
          </cell>
          <cell r="X621" t="str">
            <v>Layanan Dukungan Manajemen Satker</v>
          </cell>
        </row>
        <row r="622">
          <cell r="F622">
            <v>750000</v>
          </cell>
          <cell r="M622">
            <v>50000</v>
          </cell>
        </row>
        <row r="623">
          <cell r="F623">
            <v>2070000</v>
          </cell>
          <cell r="M623">
            <v>0</v>
          </cell>
        </row>
        <row r="624">
          <cell r="F624">
            <v>6385000</v>
          </cell>
          <cell r="M624">
            <v>12770000</v>
          </cell>
          <cell r="V624" t="str">
            <v>Subbag. Keuangan</v>
          </cell>
          <cell r="X624" t="str">
            <v>Layanan Dukungan Manajemen Satker</v>
          </cell>
        </row>
        <row r="625">
          <cell r="F625">
            <v>6385000</v>
          </cell>
          <cell r="M625">
            <v>12770000</v>
          </cell>
        </row>
        <row r="626">
          <cell r="F626">
            <v>600000</v>
          </cell>
          <cell r="M626">
            <v>2250000</v>
          </cell>
          <cell r="V626" t="str">
            <v>Subbag. Keuangan</v>
          </cell>
          <cell r="X626" t="str">
            <v>Layanan Dukungan Manajemen Satker</v>
          </cell>
        </row>
        <row r="627">
          <cell r="F627">
            <v>600000</v>
          </cell>
          <cell r="M627">
            <v>2250000</v>
          </cell>
        </row>
        <row r="628">
          <cell r="F628">
            <v>14500000</v>
          </cell>
          <cell r="M628">
            <v>14500000</v>
          </cell>
          <cell r="V628" t="str">
            <v>Subbag. Keuangan</v>
          </cell>
          <cell r="X628" t="str">
            <v>Layanan Dukungan Manajemen Satker</v>
          </cell>
        </row>
        <row r="629">
          <cell r="F629">
            <v>14500000</v>
          </cell>
          <cell r="M629">
            <v>14500000</v>
          </cell>
        </row>
        <row r="630">
          <cell r="F630">
            <v>3000000</v>
          </cell>
          <cell r="M630">
            <v>3000000</v>
          </cell>
        </row>
        <row r="631">
          <cell r="F631">
            <v>7500000</v>
          </cell>
          <cell r="M631">
            <v>7500000</v>
          </cell>
        </row>
        <row r="632">
          <cell r="F632">
            <v>4000000</v>
          </cell>
          <cell r="M632">
            <v>4000000</v>
          </cell>
        </row>
        <row r="633">
          <cell r="F633">
            <v>4500000</v>
          </cell>
          <cell r="M633">
            <v>900000</v>
          </cell>
          <cell r="V633" t="str">
            <v>Subbag. Keuangan</v>
          </cell>
          <cell r="X633" t="str">
            <v>Layanan Dukungan Manajemen Satker</v>
          </cell>
        </row>
        <row r="634">
          <cell r="F634">
            <v>4500000</v>
          </cell>
          <cell r="M634">
            <v>900000</v>
          </cell>
        </row>
        <row r="635">
          <cell r="F635">
            <v>107505000</v>
          </cell>
          <cell r="M635">
            <v>98070000</v>
          </cell>
          <cell r="V635"/>
        </row>
        <row r="636">
          <cell r="F636">
            <v>12970000</v>
          </cell>
          <cell r="M636">
            <v>14970000</v>
          </cell>
          <cell r="V636" t="str">
            <v>Subbag. Keuangan</v>
          </cell>
          <cell r="X636" t="str">
            <v>Layanan Dukungan Manajemen Satker</v>
          </cell>
        </row>
        <row r="637">
          <cell r="F637">
            <v>8970000</v>
          </cell>
          <cell r="M637">
            <v>8970000</v>
          </cell>
        </row>
        <row r="638">
          <cell r="F638">
            <v>4000000</v>
          </cell>
          <cell r="M638">
            <v>6000000</v>
          </cell>
        </row>
        <row r="639">
          <cell r="F639">
            <v>1785000</v>
          </cell>
          <cell r="M639">
            <v>0</v>
          </cell>
          <cell r="V639" t="str">
            <v>Subbag. Keuangan</v>
          </cell>
          <cell r="X639" t="str">
            <v>Layanan Dukungan Manajemen Satker</v>
          </cell>
        </row>
        <row r="640">
          <cell r="F640">
            <v>750000</v>
          </cell>
          <cell r="M640">
            <v>0</v>
          </cell>
        </row>
        <row r="641">
          <cell r="F641">
            <v>1035000</v>
          </cell>
          <cell r="M641">
            <v>0</v>
          </cell>
        </row>
        <row r="642">
          <cell r="F642">
            <v>10000000</v>
          </cell>
          <cell r="M642">
            <v>15000000</v>
          </cell>
          <cell r="V642" t="str">
            <v>Subbag. Keuangan</v>
          </cell>
          <cell r="X642" t="str">
            <v>Layanan Dukungan Manajemen Satker</v>
          </cell>
        </row>
        <row r="643">
          <cell r="F643">
            <v>4000000</v>
          </cell>
          <cell r="M643">
            <v>6000000</v>
          </cell>
        </row>
        <row r="644">
          <cell r="F644">
            <v>6000000</v>
          </cell>
          <cell r="M644">
            <v>9000000</v>
          </cell>
        </row>
        <row r="645">
          <cell r="F645">
            <v>48750000</v>
          </cell>
          <cell r="M645">
            <v>48750000</v>
          </cell>
          <cell r="V645" t="str">
            <v>Subbag. Keuangan</v>
          </cell>
          <cell r="X645" t="str">
            <v>Layanan Dukungan Manajemen Satker</v>
          </cell>
        </row>
        <row r="646">
          <cell r="F646">
            <v>48750000</v>
          </cell>
          <cell r="M646">
            <v>48750000</v>
          </cell>
        </row>
        <row r="647">
          <cell r="F647">
            <v>3750000</v>
          </cell>
          <cell r="M647">
            <v>3750000</v>
          </cell>
          <cell r="V647" t="str">
            <v>Subbag. Keuangan</v>
          </cell>
          <cell r="X647" t="str">
            <v>Layanan Dukungan Manajemen Satker</v>
          </cell>
        </row>
        <row r="648">
          <cell r="F648">
            <v>3750000</v>
          </cell>
          <cell r="M648">
            <v>3750000</v>
          </cell>
        </row>
        <row r="649">
          <cell r="F649">
            <v>28000000</v>
          </cell>
          <cell r="M649">
            <v>15000000</v>
          </cell>
          <cell r="V649" t="str">
            <v>Subbag. Keuangan</v>
          </cell>
          <cell r="X649" t="str">
            <v>Layanan Dukungan Manajemen Satker</v>
          </cell>
        </row>
        <row r="650">
          <cell r="F650">
            <v>28000000</v>
          </cell>
          <cell r="M650">
            <v>15000000</v>
          </cell>
        </row>
        <row r="651">
          <cell r="F651">
            <v>9000000</v>
          </cell>
          <cell r="M651">
            <v>4500000</v>
          </cell>
        </row>
        <row r="652">
          <cell r="F652">
            <v>15000000</v>
          </cell>
          <cell r="M652">
            <v>7500000</v>
          </cell>
        </row>
        <row r="653">
          <cell r="F653">
            <v>4000000</v>
          </cell>
          <cell r="M653">
            <v>3000000</v>
          </cell>
        </row>
        <row r="654">
          <cell r="F654">
            <v>2250000</v>
          </cell>
          <cell r="M654">
            <v>600000</v>
          </cell>
          <cell r="V654" t="str">
            <v>Subbag. Keuangan</v>
          </cell>
          <cell r="X654" t="str">
            <v>Layanan Dukungan Manajemen Satker</v>
          </cell>
        </row>
        <row r="655">
          <cell r="F655">
            <v>2250000</v>
          </cell>
          <cell r="M655">
            <v>600000</v>
          </cell>
        </row>
        <row r="656">
          <cell r="F656">
            <v>151645000</v>
          </cell>
          <cell r="M656">
            <v>138075000</v>
          </cell>
          <cell r="V656"/>
        </row>
        <row r="657">
          <cell r="F657">
            <v>16350000</v>
          </cell>
          <cell r="M657">
            <v>18350000</v>
          </cell>
          <cell r="V657" t="str">
            <v>Subbag. Keuangan</v>
          </cell>
          <cell r="X657" t="str">
            <v>Layanan Dukungan Manajemen Satker</v>
          </cell>
        </row>
        <row r="658">
          <cell r="F658">
            <v>10350000</v>
          </cell>
          <cell r="M658">
            <v>10350000</v>
          </cell>
        </row>
        <row r="659">
          <cell r="F659">
            <v>6000000</v>
          </cell>
          <cell r="M659">
            <v>8000000</v>
          </cell>
        </row>
        <row r="660">
          <cell r="F660">
            <v>4570000</v>
          </cell>
          <cell r="M660">
            <v>0</v>
          </cell>
          <cell r="V660" t="str">
            <v>Subbag. Keuangan</v>
          </cell>
          <cell r="X660" t="str">
            <v>Layanan Dukungan Manajemen Satker</v>
          </cell>
        </row>
        <row r="661">
          <cell r="F661">
            <v>2500000</v>
          </cell>
          <cell r="M661">
            <v>0</v>
          </cell>
        </row>
        <row r="662">
          <cell r="F662">
            <v>2070000</v>
          </cell>
          <cell r="M662">
            <v>0</v>
          </cell>
        </row>
        <row r="663">
          <cell r="F663">
            <v>15000000</v>
          </cell>
          <cell r="M663">
            <v>20000000</v>
          </cell>
          <cell r="V663" t="str">
            <v>Subbag. Keuangan</v>
          </cell>
          <cell r="X663" t="str">
            <v>Layanan Dukungan Manajemen Satker</v>
          </cell>
        </row>
        <row r="664">
          <cell r="F664">
            <v>6000000</v>
          </cell>
          <cell r="M664">
            <v>8000000</v>
          </cell>
        </row>
        <row r="665">
          <cell r="F665">
            <v>9000000</v>
          </cell>
          <cell r="M665">
            <v>12000000</v>
          </cell>
        </row>
        <row r="666">
          <cell r="F666">
            <v>3000000</v>
          </cell>
          <cell r="M666">
            <v>5000000</v>
          </cell>
          <cell r="V666" t="str">
            <v>Subbag. Keuangan</v>
          </cell>
          <cell r="X666" t="str">
            <v>Layanan Dukungan Manajemen Satker</v>
          </cell>
        </row>
        <row r="667">
          <cell r="F667">
            <v>3000000</v>
          </cell>
          <cell r="M667">
            <v>5000000</v>
          </cell>
        </row>
        <row r="668">
          <cell r="F668">
            <v>3000000</v>
          </cell>
          <cell r="M668">
            <v>0</v>
          </cell>
          <cell r="V668" t="str">
            <v>Subbag. Keuangan</v>
          </cell>
          <cell r="X668" t="str">
            <v>Layanan Dukungan Manajemen Satker</v>
          </cell>
        </row>
        <row r="669">
          <cell r="F669">
            <v>3000000</v>
          </cell>
          <cell r="M669">
            <v>0</v>
          </cell>
        </row>
        <row r="670">
          <cell r="F670">
            <v>58725000</v>
          </cell>
          <cell r="M670">
            <v>58725000</v>
          </cell>
          <cell r="V670" t="str">
            <v>Subbag. Keuangan</v>
          </cell>
          <cell r="X670" t="str">
            <v>Layanan Dukungan Manajemen Satker</v>
          </cell>
        </row>
        <row r="671">
          <cell r="F671">
            <v>39150000</v>
          </cell>
          <cell r="M671">
            <v>58725000</v>
          </cell>
        </row>
        <row r="672">
          <cell r="F672">
            <v>19575000</v>
          </cell>
          <cell r="M672">
            <v>0</v>
          </cell>
        </row>
        <row r="673">
          <cell r="F673">
            <v>2250000</v>
          </cell>
          <cell r="M673">
            <v>4500000</v>
          </cell>
          <cell r="V673" t="str">
            <v>Subbag. Keuangan</v>
          </cell>
          <cell r="X673" t="str">
            <v>Layanan Dukungan Manajemen Satker</v>
          </cell>
        </row>
        <row r="674">
          <cell r="F674">
            <v>2250000</v>
          </cell>
          <cell r="M674">
            <v>4500000</v>
          </cell>
        </row>
        <row r="675">
          <cell r="F675">
            <v>44250000</v>
          </cell>
          <cell r="M675">
            <v>31500000</v>
          </cell>
          <cell r="V675" t="str">
            <v>Subbag. Keuangan</v>
          </cell>
          <cell r="X675" t="str">
            <v>Layanan Dukungan Manajemen Satker</v>
          </cell>
        </row>
        <row r="676">
          <cell r="F676">
            <v>44250000</v>
          </cell>
          <cell r="M676">
            <v>31500000</v>
          </cell>
        </row>
        <row r="677">
          <cell r="F677">
            <v>9000000</v>
          </cell>
          <cell r="M677">
            <v>6000000</v>
          </cell>
        </row>
        <row r="678">
          <cell r="F678">
            <v>27250000</v>
          </cell>
          <cell r="M678">
            <v>17500000</v>
          </cell>
        </row>
        <row r="679">
          <cell r="F679">
            <v>8000000</v>
          </cell>
          <cell r="M679">
            <v>8000000</v>
          </cell>
        </row>
        <row r="680">
          <cell r="F680">
            <v>4500000</v>
          </cell>
          <cell r="M680">
            <v>0</v>
          </cell>
          <cell r="V680" t="str">
            <v>Subbag. Keuangan</v>
          </cell>
          <cell r="X680" t="str">
            <v>Layanan Dukungan Manajemen Satker</v>
          </cell>
        </row>
        <row r="681">
          <cell r="F681">
            <v>4500000</v>
          </cell>
          <cell r="M681">
            <v>0</v>
          </cell>
        </row>
        <row r="682">
          <cell r="F682">
            <v>96310000</v>
          </cell>
          <cell r="M682">
            <v>106170000</v>
          </cell>
          <cell r="V682"/>
        </row>
        <row r="683">
          <cell r="F683">
            <v>17280000</v>
          </cell>
          <cell r="M683">
            <v>17280000</v>
          </cell>
          <cell r="V683" t="str">
            <v>Subbag. Keuangan</v>
          </cell>
          <cell r="X683" t="str">
            <v>Layanan Dukungan Manajemen Satker</v>
          </cell>
        </row>
        <row r="684">
          <cell r="F684">
            <v>8280000</v>
          </cell>
          <cell r="M684">
            <v>8280000</v>
          </cell>
        </row>
        <row r="685">
          <cell r="F685">
            <v>9000000</v>
          </cell>
          <cell r="M685">
            <v>9000000</v>
          </cell>
        </row>
        <row r="686">
          <cell r="F686">
            <v>3070000</v>
          </cell>
          <cell r="M686">
            <v>0</v>
          </cell>
          <cell r="V686" t="str">
            <v>Subbag. Keuangan</v>
          </cell>
          <cell r="X686" t="str">
            <v>Layanan Dukungan Manajemen Satker</v>
          </cell>
        </row>
        <row r="687">
          <cell r="F687">
            <v>1000000</v>
          </cell>
          <cell r="M687">
            <v>0</v>
          </cell>
        </row>
        <row r="688">
          <cell r="F688">
            <v>2070000</v>
          </cell>
          <cell r="M688">
            <v>0</v>
          </cell>
        </row>
        <row r="689">
          <cell r="F689">
            <v>15000000</v>
          </cell>
          <cell r="M689">
            <v>15000000</v>
          </cell>
          <cell r="V689" t="str">
            <v>Subbag. Keuangan</v>
          </cell>
          <cell r="X689" t="str">
            <v>Layanan Dukungan Manajemen Satker</v>
          </cell>
        </row>
        <row r="690">
          <cell r="F690">
            <v>6000000</v>
          </cell>
          <cell r="M690">
            <v>6000000</v>
          </cell>
        </row>
        <row r="691">
          <cell r="F691">
            <v>9000000</v>
          </cell>
          <cell r="M691">
            <v>9000000</v>
          </cell>
        </row>
        <row r="692">
          <cell r="F692">
            <v>3000000</v>
          </cell>
          <cell r="M692">
            <v>6000000</v>
          </cell>
          <cell r="V692" t="str">
            <v>Subbag. Keuangan</v>
          </cell>
          <cell r="X692" t="str">
            <v>Layanan Dukungan Manajemen Satker</v>
          </cell>
        </row>
        <row r="693">
          <cell r="F693">
            <v>3000000</v>
          </cell>
          <cell r="M693">
            <v>6000000</v>
          </cell>
        </row>
        <row r="694">
          <cell r="F694">
            <v>26160000</v>
          </cell>
          <cell r="M694">
            <v>39240000</v>
          </cell>
          <cell r="V694" t="str">
            <v>Subbag. Keuangan</v>
          </cell>
          <cell r="X694" t="str">
            <v>Layanan Dukungan Manajemen Satker</v>
          </cell>
        </row>
        <row r="695">
          <cell r="F695">
            <v>26160000</v>
          </cell>
          <cell r="M695">
            <v>39240000</v>
          </cell>
        </row>
        <row r="696">
          <cell r="F696">
            <v>1800000</v>
          </cell>
          <cell r="M696">
            <v>1500000</v>
          </cell>
          <cell r="V696" t="str">
            <v>Subbag. Keuangan</v>
          </cell>
          <cell r="X696" t="str">
            <v>Layanan Dukungan Manajemen Satker</v>
          </cell>
        </row>
        <row r="697">
          <cell r="F697">
            <v>1800000</v>
          </cell>
          <cell r="M697">
            <v>1500000</v>
          </cell>
        </row>
        <row r="698">
          <cell r="F698">
            <v>25500000</v>
          </cell>
          <cell r="M698">
            <v>25500000</v>
          </cell>
          <cell r="V698" t="str">
            <v>Subbag. Keuangan</v>
          </cell>
          <cell r="X698" t="str">
            <v>Layanan Dukungan Manajemen Satker</v>
          </cell>
        </row>
        <row r="699">
          <cell r="F699">
            <v>25500000</v>
          </cell>
          <cell r="M699">
            <v>25500000</v>
          </cell>
        </row>
        <row r="700">
          <cell r="F700">
            <v>4500000</v>
          </cell>
          <cell r="M700">
            <v>4500000</v>
          </cell>
        </row>
        <row r="701">
          <cell r="F701">
            <v>15000000</v>
          </cell>
          <cell r="M701">
            <v>15000000</v>
          </cell>
        </row>
        <row r="702">
          <cell r="F702">
            <v>6000000</v>
          </cell>
          <cell r="M702">
            <v>6000000</v>
          </cell>
        </row>
        <row r="703">
          <cell r="F703">
            <v>4500000</v>
          </cell>
          <cell r="M703">
            <v>1650000</v>
          </cell>
          <cell r="V703" t="str">
            <v>Subbag. Keuangan</v>
          </cell>
          <cell r="X703" t="str">
            <v>Layanan Dukungan Manajemen Satker</v>
          </cell>
        </row>
        <row r="704">
          <cell r="F704">
            <v>4500000</v>
          </cell>
          <cell r="M704">
            <v>1650000</v>
          </cell>
        </row>
        <row r="705">
          <cell r="F705">
            <v>340954000</v>
          </cell>
          <cell r="M705">
            <v>254910000</v>
          </cell>
          <cell r="V705"/>
        </row>
        <row r="706">
          <cell r="F706">
            <v>35565000</v>
          </cell>
          <cell r="M706">
            <v>44565000</v>
          </cell>
          <cell r="V706" t="str">
            <v>Subbag. Keuangan</v>
          </cell>
          <cell r="X706" t="str">
            <v>Layanan Dukungan Manajemen Satker</v>
          </cell>
        </row>
        <row r="707">
          <cell r="F707">
            <v>26565000</v>
          </cell>
          <cell r="M707">
            <v>26565000</v>
          </cell>
        </row>
        <row r="708">
          <cell r="F708">
            <v>9000000</v>
          </cell>
          <cell r="M708">
            <v>18000000</v>
          </cell>
        </row>
        <row r="709">
          <cell r="F709">
            <v>4605000</v>
          </cell>
          <cell r="M709">
            <v>0</v>
          </cell>
          <cell r="V709" t="str">
            <v>Subbag. Keuangan</v>
          </cell>
          <cell r="X709" t="str">
            <v>Layanan Dukungan Manajemen Satker</v>
          </cell>
        </row>
        <row r="710">
          <cell r="F710">
            <v>1500000</v>
          </cell>
          <cell r="M710">
            <v>0</v>
          </cell>
        </row>
        <row r="711">
          <cell r="F711">
            <v>3105000</v>
          </cell>
          <cell r="M711">
            <v>0</v>
          </cell>
        </row>
        <row r="712">
          <cell r="F712">
            <v>30000000</v>
          </cell>
          <cell r="M712">
            <v>30000000</v>
          </cell>
          <cell r="V712" t="str">
            <v>Subbag. Keuangan</v>
          </cell>
          <cell r="X712" t="str">
            <v>Layanan Dukungan Manajemen Satker</v>
          </cell>
        </row>
        <row r="713">
          <cell r="F713">
            <v>12000000</v>
          </cell>
          <cell r="M713">
            <v>12000000</v>
          </cell>
        </row>
        <row r="714">
          <cell r="F714">
            <v>18000000</v>
          </cell>
          <cell r="M714">
            <v>18000000</v>
          </cell>
        </row>
        <row r="715">
          <cell r="F715">
            <v>5000000</v>
          </cell>
          <cell r="M715">
            <v>5000000</v>
          </cell>
          <cell r="V715" t="str">
            <v>Subbag. Keuangan</v>
          </cell>
          <cell r="X715" t="str">
            <v>Layanan Dukungan Manajemen Satker</v>
          </cell>
        </row>
        <row r="716">
          <cell r="F716">
            <v>5000000</v>
          </cell>
          <cell r="M716">
            <v>5000000</v>
          </cell>
        </row>
        <row r="717">
          <cell r="F717">
            <v>5000000</v>
          </cell>
          <cell r="M717">
            <v>0</v>
          </cell>
          <cell r="V717" t="str">
            <v>Subbag. Keuangan</v>
          </cell>
          <cell r="X717" t="str">
            <v>Layanan Dukungan Manajemen Satker</v>
          </cell>
        </row>
        <row r="718">
          <cell r="F718">
            <v>5000000</v>
          </cell>
          <cell r="M718">
            <v>0</v>
          </cell>
        </row>
        <row r="719">
          <cell r="F719">
            <v>128384000</v>
          </cell>
          <cell r="M719">
            <v>115545000</v>
          </cell>
          <cell r="V719" t="str">
            <v>Subbag. Keuangan</v>
          </cell>
          <cell r="X719" t="str">
            <v>Layanan Dukungan Manajemen Satker</v>
          </cell>
        </row>
        <row r="720">
          <cell r="F720">
            <v>128384000</v>
          </cell>
          <cell r="M720">
            <v>115545000</v>
          </cell>
        </row>
        <row r="721">
          <cell r="F721">
            <v>9900000</v>
          </cell>
          <cell r="M721">
            <v>11250000</v>
          </cell>
          <cell r="V721" t="str">
            <v>Subbag. Keuangan</v>
          </cell>
          <cell r="X721" t="str">
            <v>Layanan Dukungan Manajemen Satker</v>
          </cell>
        </row>
        <row r="722">
          <cell r="F722">
            <v>9900000</v>
          </cell>
          <cell r="M722">
            <v>11250000</v>
          </cell>
        </row>
        <row r="723">
          <cell r="F723">
            <v>115750000</v>
          </cell>
          <cell r="M723">
            <v>46600000</v>
          </cell>
          <cell r="V723" t="str">
            <v>Subbag. Keuangan</v>
          </cell>
          <cell r="X723" t="str">
            <v>Layanan Dukungan Manajemen Satker</v>
          </cell>
        </row>
        <row r="724">
          <cell r="F724">
            <v>115750000</v>
          </cell>
          <cell r="M724">
            <v>46600000</v>
          </cell>
        </row>
        <row r="725">
          <cell r="F725">
            <v>30000000</v>
          </cell>
          <cell r="M725">
            <v>9000000</v>
          </cell>
        </row>
        <row r="726">
          <cell r="F726">
            <v>65750000</v>
          </cell>
          <cell r="M726">
            <v>24000000</v>
          </cell>
        </row>
        <row r="727">
          <cell r="F727">
            <v>20000000</v>
          </cell>
          <cell r="M727">
            <v>13600000</v>
          </cell>
        </row>
        <row r="728">
          <cell r="F728">
            <v>6750000</v>
          </cell>
          <cell r="M728">
            <v>1950000</v>
          </cell>
          <cell r="V728" t="str">
            <v>Subbag. Keuangan</v>
          </cell>
          <cell r="X728" t="str">
            <v>Layanan Dukungan Manajemen Satker</v>
          </cell>
        </row>
        <row r="729">
          <cell r="F729">
            <v>6750000</v>
          </cell>
          <cell r="M729">
            <v>1950000</v>
          </cell>
        </row>
        <row r="730">
          <cell r="F730">
            <v>257080000</v>
          </cell>
          <cell r="M730">
            <v>162480000</v>
          </cell>
          <cell r="V730"/>
        </row>
        <row r="731">
          <cell r="F731">
            <v>257080000</v>
          </cell>
          <cell r="M731">
            <v>162480000</v>
          </cell>
          <cell r="V731"/>
        </row>
        <row r="732">
          <cell r="F732">
            <v>20280000</v>
          </cell>
          <cell r="M732">
            <v>20280000</v>
          </cell>
          <cell r="V732" t="str">
            <v>Subbag. Umum</v>
          </cell>
          <cell r="X732" t="str">
            <v>Layanan Dukungan Manajemen Satker</v>
          </cell>
        </row>
        <row r="733">
          <cell r="F733">
            <v>8280000</v>
          </cell>
          <cell r="M733">
            <v>8280000</v>
          </cell>
        </row>
        <row r="734">
          <cell r="F734">
            <v>4500000</v>
          </cell>
          <cell r="M734">
            <v>4500000</v>
          </cell>
        </row>
        <row r="735">
          <cell r="F735">
            <v>3000000</v>
          </cell>
          <cell r="M735">
            <v>3000000</v>
          </cell>
        </row>
        <row r="736">
          <cell r="F736">
            <v>4500000</v>
          </cell>
          <cell r="M736">
            <v>4500000</v>
          </cell>
        </row>
        <row r="737">
          <cell r="F737">
            <v>23280000</v>
          </cell>
          <cell r="M737">
            <v>0</v>
          </cell>
          <cell r="V737" t="str">
            <v>Subbag. Umum</v>
          </cell>
          <cell r="X737" t="str">
            <v>Layanan Dukungan Manajemen Satker</v>
          </cell>
        </row>
        <row r="738">
          <cell r="F738">
            <v>15000000</v>
          </cell>
          <cell r="M738">
            <v>0</v>
          </cell>
        </row>
        <row r="739">
          <cell r="F739">
            <v>8280000</v>
          </cell>
          <cell r="M739">
            <v>0</v>
          </cell>
        </row>
        <row r="740">
          <cell r="F740">
            <v>6000000</v>
          </cell>
          <cell r="M740">
            <v>4000000</v>
          </cell>
          <cell r="V740" t="str">
            <v>Subbag. Umum</v>
          </cell>
          <cell r="X740" t="str">
            <v>Layanan Dukungan Manajemen Satker</v>
          </cell>
        </row>
        <row r="741">
          <cell r="F741">
            <v>6000000</v>
          </cell>
          <cell r="M741">
            <v>4000000</v>
          </cell>
        </row>
        <row r="742">
          <cell r="F742">
            <v>4000000</v>
          </cell>
          <cell r="M742">
            <v>0</v>
          </cell>
          <cell r="V742" t="str">
            <v>Subbag. Umum</v>
          </cell>
          <cell r="X742" t="str">
            <v>Layanan Dukungan Manajemen Satker</v>
          </cell>
        </row>
        <row r="743">
          <cell r="F743">
            <v>4000000</v>
          </cell>
          <cell r="M743">
            <v>0</v>
          </cell>
        </row>
        <row r="744">
          <cell r="F744">
            <v>143920000</v>
          </cell>
          <cell r="M744">
            <v>100000000</v>
          </cell>
          <cell r="V744" t="str">
            <v>Subbag. Umum</v>
          </cell>
          <cell r="X744" t="str">
            <v>Layanan Dukungan Manajemen Satker</v>
          </cell>
        </row>
        <row r="745">
          <cell r="F745">
            <v>143920000</v>
          </cell>
          <cell r="M745">
            <v>100000000</v>
          </cell>
        </row>
        <row r="746">
          <cell r="F746">
            <v>3600000</v>
          </cell>
          <cell r="M746">
            <v>3600000</v>
          </cell>
          <cell r="V746" t="str">
            <v>Subbag. Umum</v>
          </cell>
          <cell r="X746" t="str">
            <v>Layanan Dukungan Manajemen Satker</v>
          </cell>
        </row>
        <row r="747">
          <cell r="F747">
            <v>3600000</v>
          </cell>
          <cell r="M747">
            <v>3600000</v>
          </cell>
        </row>
        <row r="748">
          <cell r="F748">
            <v>56000000</v>
          </cell>
          <cell r="M748">
            <v>34600000</v>
          </cell>
          <cell r="V748" t="str">
            <v>Subbag. Umum</v>
          </cell>
          <cell r="X748" t="str">
            <v>Layanan Dukungan Manajemen Satker</v>
          </cell>
        </row>
        <row r="749">
          <cell r="F749">
            <v>56000000</v>
          </cell>
          <cell r="M749">
            <v>34600000</v>
          </cell>
        </row>
        <row r="750">
          <cell r="F750">
            <v>12000000</v>
          </cell>
          <cell r="M750">
            <v>9600000</v>
          </cell>
        </row>
        <row r="751">
          <cell r="F751">
            <v>34000000</v>
          </cell>
          <cell r="M751">
            <v>16000000</v>
          </cell>
        </row>
        <row r="752">
          <cell r="F752">
            <v>10000000</v>
          </cell>
          <cell r="M752">
            <v>9000000</v>
          </cell>
        </row>
        <row r="753">
          <cell r="F753">
            <v>2960863000</v>
          </cell>
          <cell r="M753">
            <v>2660117000</v>
          </cell>
          <cell r="V753"/>
        </row>
        <row r="754">
          <cell r="F754">
            <v>266520000</v>
          </cell>
          <cell r="M754">
            <v>179260000</v>
          </cell>
          <cell r="V754"/>
        </row>
        <row r="755">
          <cell r="F755">
            <v>15660000</v>
          </cell>
          <cell r="M755">
            <v>15660000</v>
          </cell>
          <cell r="V755" t="str">
            <v>Subbag. Umum</v>
          </cell>
          <cell r="X755" t="str">
            <v>Layanan Dukungan Manajemen Satker</v>
          </cell>
        </row>
        <row r="756">
          <cell r="F756">
            <v>9660000</v>
          </cell>
          <cell r="M756">
            <v>9660000</v>
          </cell>
        </row>
        <row r="757">
          <cell r="F757">
            <v>6000000</v>
          </cell>
          <cell r="M757">
            <v>6000000</v>
          </cell>
        </row>
        <row r="758">
          <cell r="F758">
            <v>17570000</v>
          </cell>
          <cell r="M758">
            <v>0</v>
          </cell>
          <cell r="V758" t="str">
            <v>Subbag. Umum</v>
          </cell>
          <cell r="X758" t="str">
            <v>Layanan Dukungan Manajemen Satker</v>
          </cell>
        </row>
        <row r="759">
          <cell r="F759">
            <v>12050000</v>
          </cell>
          <cell r="M759">
            <v>0</v>
          </cell>
        </row>
        <row r="760">
          <cell r="F760">
            <v>5520000</v>
          </cell>
          <cell r="M760">
            <v>0</v>
          </cell>
        </row>
        <row r="761">
          <cell r="F761">
            <v>10000000</v>
          </cell>
          <cell r="M761">
            <v>10000000</v>
          </cell>
          <cell r="V761" t="str">
            <v>Subbag. Umum</v>
          </cell>
          <cell r="X761" t="str">
            <v>Layanan Dukungan Manajemen Satker</v>
          </cell>
        </row>
        <row r="762">
          <cell r="F762">
            <v>4000000</v>
          </cell>
          <cell r="M762">
            <v>4000000</v>
          </cell>
        </row>
        <row r="763">
          <cell r="F763">
            <v>6000000</v>
          </cell>
          <cell r="M763">
            <v>6000000</v>
          </cell>
        </row>
        <row r="764">
          <cell r="F764">
            <v>10000000</v>
          </cell>
          <cell r="M764">
            <v>4000000</v>
          </cell>
          <cell r="V764" t="str">
            <v>Subbag. Umum</v>
          </cell>
          <cell r="X764" t="str">
            <v>Layanan Dukungan Manajemen Satker</v>
          </cell>
        </row>
        <row r="765">
          <cell r="F765">
            <v>10000000</v>
          </cell>
          <cell r="M765">
            <v>4000000</v>
          </cell>
        </row>
        <row r="766">
          <cell r="F766">
            <v>153690000</v>
          </cell>
          <cell r="M766">
            <v>115500000</v>
          </cell>
          <cell r="V766" t="str">
            <v>Subbag. Umum</v>
          </cell>
          <cell r="X766" t="str">
            <v>Layanan Dukungan Manajemen Satker</v>
          </cell>
        </row>
        <row r="767">
          <cell r="F767">
            <v>32760000</v>
          </cell>
          <cell r="M767">
            <v>32000000</v>
          </cell>
        </row>
        <row r="768">
          <cell r="F768">
            <v>35750000</v>
          </cell>
          <cell r="M768">
            <v>21000000</v>
          </cell>
        </row>
        <row r="769">
          <cell r="F769">
            <v>52000000</v>
          </cell>
          <cell r="M769">
            <v>30000000</v>
          </cell>
        </row>
        <row r="770">
          <cell r="F770">
            <v>33180000</v>
          </cell>
          <cell r="M770">
            <v>32500000</v>
          </cell>
        </row>
        <row r="771">
          <cell r="F771">
            <v>3600000</v>
          </cell>
          <cell r="M771">
            <v>3600000</v>
          </cell>
          <cell r="V771" t="str">
            <v>Subbag. Umum</v>
          </cell>
          <cell r="X771" t="str">
            <v>Layanan Dukungan Manajemen Satker</v>
          </cell>
        </row>
        <row r="772">
          <cell r="F772">
            <v>3600000</v>
          </cell>
          <cell r="M772">
            <v>3600000</v>
          </cell>
        </row>
        <row r="773">
          <cell r="F773">
            <v>56000000</v>
          </cell>
          <cell r="M773">
            <v>30500000</v>
          </cell>
          <cell r="V773" t="str">
            <v>Subbag. Umum</v>
          </cell>
          <cell r="X773" t="str">
            <v>Layanan Dukungan Manajemen Satker</v>
          </cell>
        </row>
        <row r="774">
          <cell r="F774">
            <v>12000000</v>
          </cell>
          <cell r="M774">
            <v>6000000</v>
          </cell>
        </row>
        <row r="775">
          <cell r="F775">
            <v>38000000</v>
          </cell>
          <cell r="M775">
            <v>17500000</v>
          </cell>
        </row>
        <row r="776">
          <cell r="F776">
            <v>6000000</v>
          </cell>
          <cell r="M776">
            <v>7000000</v>
          </cell>
        </row>
        <row r="777">
          <cell r="F777">
            <v>140628000</v>
          </cell>
          <cell r="M777">
            <v>106478000</v>
          </cell>
          <cell r="V777"/>
        </row>
        <row r="778">
          <cell r="F778">
            <v>15728000</v>
          </cell>
          <cell r="M778">
            <v>35728000</v>
          </cell>
          <cell r="V778" t="str">
            <v>Subbag. Umum</v>
          </cell>
          <cell r="X778" t="str">
            <v>Layanan Dukungan Manajemen Satker</v>
          </cell>
        </row>
        <row r="779">
          <cell r="F779">
            <v>7728000</v>
          </cell>
          <cell r="M779">
            <v>7728000</v>
          </cell>
        </row>
        <row r="780">
          <cell r="F780">
            <v>2000000</v>
          </cell>
          <cell r="M780">
            <v>2000000</v>
          </cell>
        </row>
        <row r="781">
          <cell r="F781">
            <v>3000000</v>
          </cell>
          <cell r="M781">
            <v>3000000</v>
          </cell>
        </row>
        <row r="782">
          <cell r="F782">
            <v>3000000</v>
          </cell>
          <cell r="M782">
            <v>3000000</v>
          </cell>
        </row>
        <row r="783">
          <cell r="F783"/>
          <cell r="M783">
            <v>20000000</v>
          </cell>
        </row>
        <row r="784">
          <cell r="F784">
            <v>20000000</v>
          </cell>
          <cell r="M784">
            <v>0</v>
          </cell>
          <cell r="V784" t="str">
            <v>Subbag. Umum</v>
          </cell>
          <cell r="X784" t="str">
            <v>Layanan Dukungan Manajemen Satker</v>
          </cell>
        </row>
        <row r="785">
          <cell r="F785">
            <v>20000000</v>
          </cell>
          <cell r="M785">
            <v>0</v>
          </cell>
        </row>
        <row r="786">
          <cell r="F786">
            <v>10190000</v>
          </cell>
          <cell r="M786">
            <v>0</v>
          </cell>
          <cell r="V786" t="str">
            <v>Subbag. Umum</v>
          </cell>
          <cell r="X786" t="str">
            <v>Layanan Dukungan Manajemen Satker</v>
          </cell>
        </row>
        <row r="787">
          <cell r="F787">
            <v>6050000</v>
          </cell>
          <cell r="M787">
            <v>0</v>
          </cell>
        </row>
        <row r="788">
          <cell r="F788">
            <v>4140000</v>
          </cell>
          <cell r="M788">
            <v>0</v>
          </cell>
        </row>
        <row r="789">
          <cell r="F789">
            <v>7500000</v>
          </cell>
          <cell r="M789">
            <v>7500000</v>
          </cell>
          <cell r="V789" t="str">
            <v>Subbag. Umum</v>
          </cell>
          <cell r="X789" t="str">
            <v>Layanan Dukungan Manajemen Satker</v>
          </cell>
        </row>
        <row r="790">
          <cell r="F790">
            <v>7500000</v>
          </cell>
          <cell r="M790">
            <v>7500000</v>
          </cell>
        </row>
        <row r="791">
          <cell r="F791">
            <v>8000000</v>
          </cell>
          <cell r="M791">
            <v>4000000</v>
          </cell>
          <cell r="V791" t="str">
            <v>Subbag. Umum</v>
          </cell>
          <cell r="X791" t="str">
            <v>Layanan Dukungan Manajemen Satker</v>
          </cell>
        </row>
        <row r="792">
          <cell r="F792">
            <v>8000000</v>
          </cell>
          <cell r="M792">
            <v>4000000</v>
          </cell>
        </row>
        <row r="793">
          <cell r="F793">
            <v>35210000</v>
          </cell>
          <cell r="M793">
            <v>30000000</v>
          </cell>
          <cell r="V793" t="str">
            <v>Subbag. Umum</v>
          </cell>
          <cell r="X793" t="str">
            <v>Layanan Dukungan Manajemen Satker</v>
          </cell>
        </row>
        <row r="794">
          <cell r="F794">
            <v>35210000</v>
          </cell>
          <cell r="M794">
            <v>30000000</v>
          </cell>
        </row>
        <row r="795">
          <cell r="F795">
            <v>3750000</v>
          </cell>
          <cell r="M795">
            <v>3750000</v>
          </cell>
          <cell r="V795" t="str">
            <v>Subbag. Umum</v>
          </cell>
          <cell r="X795" t="str">
            <v>Layanan Dukungan Manajemen Satker</v>
          </cell>
        </row>
        <row r="796">
          <cell r="F796">
            <v>3750000</v>
          </cell>
          <cell r="M796">
            <v>3750000</v>
          </cell>
        </row>
        <row r="797">
          <cell r="F797">
            <v>40250000</v>
          </cell>
          <cell r="M797">
            <v>25500000</v>
          </cell>
          <cell r="V797" t="str">
            <v>Subbag. Umum</v>
          </cell>
          <cell r="X797" t="str">
            <v>Layanan Dukungan Manajemen Satker</v>
          </cell>
        </row>
        <row r="798">
          <cell r="F798">
            <v>40250000</v>
          </cell>
          <cell r="M798">
            <v>25500000</v>
          </cell>
        </row>
        <row r="799">
          <cell r="F799">
            <v>6000000</v>
          </cell>
          <cell r="M799">
            <v>4500000</v>
          </cell>
        </row>
        <row r="800">
          <cell r="F800">
            <v>28250000</v>
          </cell>
          <cell r="M800">
            <v>15000000</v>
          </cell>
        </row>
        <row r="801">
          <cell r="F801">
            <v>6000000</v>
          </cell>
          <cell r="M801">
            <v>6000000</v>
          </cell>
        </row>
        <row r="802">
          <cell r="F802">
            <v>592535000</v>
          </cell>
          <cell r="M802">
            <v>396500000</v>
          </cell>
          <cell r="V802"/>
        </row>
        <row r="803">
          <cell r="F803">
            <v>592535000</v>
          </cell>
          <cell r="M803">
            <v>396500000</v>
          </cell>
          <cell r="V803" t="str">
            <v>Subbag. Umum</v>
          </cell>
          <cell r="X803" t="str">
            <v>Layanan Dukungan Manajemen Satker</v>
          </cell>
        </row>
        <row r="804">
          <cell r="F804">
            <v>363597000</v>
          </cell>
          <cell r="M804">
            <v>192000000</v>
          </cell>
        </row>
        <row r="805">
          <cell r="F805">
            <v>154000000</v>
          </cell>
          <cell r="M805">
            <v>142000000</v>
          </cell>
        </row>
        <row r="806">
          <cell r="F806">
            <v>74938000</v>
          </cell>
          <cell r="M806">
            <v>62500000</v>
          </cell>
        </row>
        <row r="807">
          <cell r="F807">
            <v>165880000</v>
          </cell>
          <cell r="M807">
            <v>130700000</v>
          </cell>
          <cell r="V807"/>
        </row>
        <row r="808">
          <cell r="F808">
            <v>14900000</v>
          </cell>
          <cell r="M808">
            <v>14900000</v>
          </cell>
          <cell r="V808" t="str">
            <v>Subbag. Umum</v>
          </cell>
          <cell r="X808" t="str">
            <v>Layanan Dukungan Manajemen Satker</v>
          </cell>
        </row>
        <row r="809">
          <cell r="F809">
            <v>6900000</v>
          </cell>
          <cell r="M809">
            <v>6900000</v>
          </cell>
        </row>
        <row r="810">
          <cell r="F810">
            <v>3000000</v>
          </cell>
          <cell r="M810">
            <v>3000000</v>
          </cell>
        </row>
        <row r="811">
          <cell r="F811">
            <v>2000000</v>
          </cell>
          <cell r="M811">
            <v>2000000</v>
          </cell>
        </row>
        <row r="812">
          <cell r="F812">
            <v>3000000</v>
          </cell>
          <cell r="M812">
            <v>3000000</v>
          </cell>
        </row>
        <row r="813">
          <cell r="F813">
            <v>10140000</v>
          </cell>
          <cell r="M813">
            <v>0</v>
          </cell>
          <cell r="V813" t="str">
            <v>Subbag. Umum</v>
          </cell>
          <cell r="X813" t="str">
            <v>Layanan Dukungan Manajemen Satker</v>
          </cell>
        </row>
        <row r="814">
          <cell r="F814">
            <v>6000000</v>
          </cell>
          <cell r="M814">
            <v>0</v>
          </cell>
        </row>
        <row r="815">
          <cell r="F815">
            <v>4140000</v>
          </cell>
          <cell r="M815">
            <v>0</v>
          </cell>
        </row>
        <row r="816">
          <cell r="F816">
            <v>4000000</v>
          </cell>
          <cell r="M816">
            <v>4000000</v>
          </cell>
          <cell r="V816" t="str">
            <v>Subbag. Umum</v>
          </cell>
          <cell r="X816" t="str">
            <v>Layanan Dukungan Manajemen Satker</v>
          </cell>
        </row>
        <row r="817">
          <cell r="F817">
            <v>4000000</v>
          </cell>
          <cell r="M817">
            <v>4000000</v>
          </cell>
        </row>
        <row r="818">
          <cell r="F818">
            <v>4000000</v>
          </cell>
          <cell r="M818">
            <v>0</v>
          </cell>
          <cell r="V818" t="str">
            <v>Subbag. Umum</v>
          </cell>
          <cell r="X818" t="str">
            <v>Layanan Dukungan Manajemen Satker</v>
          </cell>
        </row>
        <row r="819">
          <cell r="F819">
            <v>4000000</v>
          </cell>
          <cell r="M819">
            <v>0</v>
          </cell>
        </row>
        <row r="820">
          <cell r="F820">
            <v>95140000</v>
          </cell>
          <cell r="M820">
            <v>82000000</v>
          </cell>
          <cell r="V820" t="str">
            <v>Subbag. Umum</v>
          </cell>
          <cell r="X820" t="str">
            <v>Layanan Dukungan Manajemen Satker</v>
          </cell>
        </row>
        <row r="821">
          <cell r="F821">
            <v>45000000</v>
          </cell>
          <cell r="M821">
            <v>42000000</v>
          </cell>
        </row>
        <row r="822">
          <cell r="F822">
            <v>50140000</v>
          </cell>
          <cell r="M822">
            <v>40000000</v>
          </cell>
        </row>
        <row r="823">
          <cell r="F823">
            <v>2400000</v>
          </cell>
          <cell r="M823">
            <v>2400000</v>
          </cell>
          <cell r="V823" t="str">
            <v>Subbag. Umum</v>
          </cell>
          <cell r="X823" t="str">
            <v>Layanan Dukungan Manajemen Satker</v>
          </cell>
        </row>
        <row r="824">
          <cell r="F824">
            <v>2400000</v>
          </cell>
          <cell r="M824">
            <v>2400000</v>
          </cell>
        </row>
        <row r="825">
          <cell r="F825">
            <v>35300000</v>
          </cell>
          <cell r="M825">
            <v>27400000</v>
          </cell>
          <cell r="V825" t="str">
            <v>Subbag. Umum</v>
          </cell>
          <cell r="X825" t="str">
            <v>Layanan Dukungan Manajemen Satker</v>
          </cell>
        </row>
        <row r="826">
          <cell r="F826">
            <v>35300000</v>
          </cell>
          <cell r="M826">
            <v>27400000</v>
          </cell>
        </row>
        <row r="827">
          <cell r="F827">
            <v>7200000</v>
          </cell>
          <cell r="M827">
            <v>6000000</v>
          </cell>
        </row>
        <row r="828">
          <cell r="F828">
            <v>22500000</v>
          </cell>
          <cell r="M828">
            <v>15000000</v>
          </cell>
        </row>
        <row r="829">
          <cell r="F829">
            <v>5600000</v>
          </cell>
          <cell r="M829">
            <v>6400000</v>
          </cell>
        </row>
        <row r="830">
          <cell r="F830">
            <v>168530000</v>
          </cell>
          <cell r="M830">
            <v>100450000</v>
          </cell>
          <cell r="V830"/>
        </row>
        <row r="831">
          <cell r="F831">
            <v>23350000</v>
          </cell>
          <cell r="M831">
            <v>23350000</v>
          </cell>
          <cell r="V831" t="str">
            <v>Subbag. Umum</v>
          </cell>
          <cell r="X831" t="str">
            <v>Layanan Dukungan Manajemen Satker</v>
          </cell>
        </row>
        <row r="832">
          <cell r="F832">
            <v>10350000</v>
          </cell>
          <cell r="M832">
            <v>10350000</v>
          </cell>
        </row>
        <row r="833">
          <cell r="F833">
            <v>3000000</v>
          </cell>
          <cell r="M833">
            <v>3000000</v>
          </cell>
        </row>
        <row r="834">
          <cell r="F834">
            <v>4000000</v>
          </cell>
          <cell r="M834">
            <v>4000000</v>
          </cell>
        </row>
        <row r="835">
          <cell r="F835">
            <v>6000000</v>
          </cell>
          <cell r="M835">
            <v>6000000</v>
          </cell>
        </row>
        <row r="836">
          <cell r="F836">
            <v>8140000</v>
          </cell>
          <cell r="M836">
            <v>0</v>
          </cell>
          <cell r="V836" t="str">
            <v>Subbag. Umum</v>
          </cell>
          <cell r="X836" t="str">
            <v>Layanan Dukungan Manajemen Satker</v>
          </cell>
        </row>
        <row r="837">
          <cell r="F837">
            <v>4000000</v>
          </cell>
          <cell r="M837">
            <v>0</v>
          </cell>
        </row>
        <row r="838">
          <cell r="F838">
            <v>4140000</v>
          </cell>
          <cell r="M838">
            <v>0</v>
          </cell>
        </row>
        <row r="839">
          <cell r="F839">
            <v>8000000</v>
          </cell>
          <cell r="M839">
            <v>4000000</v>
          </cell>
          <cell r="V839" t="str">
            <v>Subbag. Umum</v>
          </cell>
          <cell r="X839" t="str">
            <v>Layanan Dukungan Manajemen Satker</v>
          </cell>
        </row>
        <row r="840">
          <cell r="F840">
            <v>8000000</v>
          </cell>
          <cell r="M840">
            <v>4000000</v>
          </cell>
        </row>
        <row r="841">
          <cell r="F841">
            <v>75440000</v>
          </cell>
          <cell r="M841">
            <v>43000000</v>
          </cell>
          <cell r="V841" t="str">
            <v>Subbag. Umum</v>
          </cell>
          <cell r="X841" t="str">
            <v>Layanan Dukungan Manajemen Satker</v>
          </cell>
        </row>
        <row r="842">
          <cell r="F842">
            <v>24160000</v>
          </cell>
          <cell r="M842">
            <v>23000000</v>
          </cell>
        </row>
        <row r="843">
          <cell r="F843">
            <v>24160000</v>
          </cell>
          <cell r="M843">
            <v>10000000</v>
          </cell>
        </row>
        <row r="844">
          <cell r="F844">
            <v>27120000</v>
          </cell>
          <cell r="M844">
            <v>10000000</v>
          </cell>
        </row>
        <row r="845">
          <cell r="F845">
            <v>3600000</v>
          </cell>
          <cell r="M845">
            <v>3600000</v>
          </cell>
          <cell r="V845" t="str">
            <v>Subbag. Umum</v>
          </cell>
          <cell r="X845" t="str">
            <v>Layanan Dukungan Manajemen Satker</v>
          </cell>
        </row>
        <row r="846">
          <cell r="F846">
            <v>3600000</v>
          </cell>
          <cell r="M846">
            <v>3600000</v>
          </cell>
        </row>
        <row r="847">
          <cell r="F847">
            <v>50000000</v>
          </cell>
          <cell r="M847">
            <v>26500000</v>
          </cell>
          <cell r="V847" t="str">
            <v>Subbag. Umum</v>
          </cell>
          <cell r="X847" t="str">
            <v>Layanan Dukungan Manajemen Satker</v>
          </cell>
        </row>
        <row r="848">
          <cell r="F848">
            <v>50000000</v>
          </cell>
          <cell r="M848">
            <v>26500000</v>
          </cell>
        </row>
        <row r="849">
          <cell r="F849">
            <v>9000000</v>
          </cell>
          <cell r="M849">
            <v>4500000</v>
          </cell>
        </row>
        <row r="850">
          <cell r="F850">
            <v>35000000</v>
          </cell>
          <cell r="M850">
            <v>15000000</v>
          </cell>
        </row>
        <row r="851">
          <cell r="F851">
            <v>6000000</v>
          </cell>
          <cell r="M851">
            <v>7000000</v>
          </cell>
        </row>
        <row r="852">
          <cell r="F852">
            <v>178944000</v>
          </cell>
          <cell r="M852">
            <v>167744000</v>
          </cell>
          <cell r="V852"/>
        </row>
        <row r="853">
          <cell r="F853">
            <v>43600000</v>
          </cell>
          <cell r="M853">
            <v>43600000</v>
          </cell>
          <cell r="V853" t="str">
            <v>Subbidang Kelembagaan</v>
          </cell>
          <cell r="X853" t="str">
            <v>Layanan Dukungan Manajemen Satker</v>
          </cell>
        </row>
        <row r="854">
          <cell r="F854">
            <v>27600000</v>
          </cell>
          <cell r="M854">
            <v>27600000</v>
          </cell>
        </row>
        <row r="855">
          <cell r="F855">
            <v>6000000</v>
          </cell>
          <cell r="M855">
            <v>6000000</v>
          </cell>
        </row>
        <row r="856">
          <cell r="F856">
            <v>10000000</v>
          </cell>
          <cell r="M856">
            <v>10000000</v>
          </cell>
        </row>
        <row r="857">
          <cell r="F857">
            <v>20000000</v>
          </cell>
          <cell r="M857">
            <v>20000000</v>
          </cell>
          <cell r="V857" t="str">
            <v>Subbidang Kelembagaan</v>
          </cell>
          <cell r="X857" t="str">
            <v>Layanan Dukungan Manajemen Satker</v>
          </cell>
        </row>
        <row r="858">
          <cell r="F858">
            <v>20000000</v>
          </cell>
          <cell r="M858">
            <v>20000000</v>
          </cell>
        </row>
        <row r="859">
          <cell r="F859">
            <v>10000000</v>
          </cell>
          <cell r="M859">
            <v>10000000</v>
          </cell>
          <cell r="V859" t="str">
            <v>Subbidang Kelembagaan</v>
          </cell>
          <cell r="X859" t="str">
            <v>Layanan Dukungan Manajemen Satker</v>
          </cell>
        </row>
        <row r="860">
          <cell r="F860">
            <v>4000000</v>
          </cell>
          <cell r="M860">
            <v>4000000</v>
          </cell>
        </row>
        <row r="861">
          <cell r="F861">
            <v>6000000</v>
          </cell>
          <cell r="M861">
            <v>6000000</v>
          </cell>
        </row>
        <row r="862">
          <cell r="F862">
            <v>16000000</v>
          </cell>
          <cell r="M862">
            <v>6300000</v>
          </cell>
          <cell r="V862" t="str">
            <v>Subbidang Kelembagaan</v>
          </cell>
          <cell r="X862" t="str">
            <v>Layanan Dukungan Manajemen Satker</v>
          </cell>
        </row>
        <row r="863">
          <cell r="F863">
            <v>16000000</v>
          </cell>
          <cell r="M863">
            <v>6300000</v>
          </cell>
        </row>
        <row r="864">
          <cell r="F864">
            <v>58344000</v>
          </cell>
          <cell r="M864">
            <v>58344000</v>
          </cell>
          <cell r="V864" t="str">
            <v>Subbidang Kelembagaan</v>
          </cell>
          <cell r="X864" t="str">
            <v>Layanan Dukungan Manajemen Satker</v>
          </cell>
        </row>
        <row r="865">
          <cell r="F865">
            <v>58344000</v>
          </cell>
          <cell r="M865">
            <v>58344000</v>
          </cell>
        </row>
        <row r="866">
          <cell r="F866">
            <v>1500000</v>
          </cell>
          <cell r="M866">
            <v>0</v>
          </cell>
          <cell r="V866" t="str">
            <v>Subbidang Kelembagaan</v>
          </cell>
          <cell r="X866" t="str">
            <v>Layanan Dukungan Manajemen Satker</v>
          </cell>
        </row>
        <row r="867">
          <cell r="F867">
            <v>1500000</v>
          </cell>
          <cell r="M867">
            <v>0</v>
          </cell>
        </row>
        <row r="868">
          <cell r="F868">
            <v>29500000</v>
          </cell>
          <cell r="M868">
            <v>29500000</v>
          </cell>
          <cell r="V868" t="str">
            <v>Subbidang Kelembagaan</v>
          </cell>
          <cell r="X868" t="str">
            <v>Layanan Dukungan Manajemen Satker</v>
          </cell>
        </row>
        <row r="869">
          <cell r="F869">
            <v>29500000</v>
          </cell>
          <cell r="M869">
            <v>29500000</v>
          </cell>
        </row>
        <row r="870">
          <cell r="F870">
            <v>3600000</v>
          </cell>
          <cell r="M870">
            <v>6000000</v>
          </cell>
        </row>
        <row r="871">
          <cell r="F871">
            <v>23500000</v>
          </cell>
          <cell r="M871">
            <v>15500000</v>
          </cell>
        </row>
        <row r="872">
          <cell r="F872">
            <v>2400000</v>
          </cell>
          <cell r="M872">
            <v>8000000</v>
          </cell>
        </row>
        <row r="873">
          <cell r="F873">
            <v>310400000</v>
          </cell>
          <cell r="M873">
            <v>191820000</v>
          </cell>
          <cell r="V873"/>
        </row>
        <row r="874">
          <cell r="F874">
            <v>81900000</v>
          </cell>
          <cell r="M874">
            <v>56700000</v>
          </cell>
          <cell r="V874" t="str">
            <v>Subbidang Serdik dan Sarpras</v>
          </cell>
          <cell r="X874" t="str">
            <v>Layanan Dukungan Manajemen Satker</v>
          </cell>
        </row>
        <row r="875">
          <cell r="F875">
            <v>75900000</v>
          </cell>
          <cell r="M875">
            <v>55200000</v>
          </cell>
        </row>
        <row r="876">
          <cell r="F876">
            <v>6000000</v>
          </cell>
          <cell r="M876">
            <v>1500000</v>
          </cell>
        </row>
        <row r="877">
          <cell r="F877">
            <v>17500000</v>
          </cell>
          <cell r="M877">
            <v>8500000</v>
          </cell>
          <cell r="V877" t="str">
            <v>Subbidang Serdik dan Sarpras</v>
          </cell>
          <cell r="X877" t="str">
            <v>Layanan Dukungan Manajemen Satker</v>
          </cell>
        </row>
        <row r="878">
          <cell r="F878">
            <v>7000000</v>
          </cell>
          <cell r="M878">
            <v>4000000</v>
          </cell>
        </row>
        <row r="879">
          <cell r="F879">
            <v>10500000</v>
          </cell>
          <cell r="M879">
            <v>4500000</v>
          </cell>
        </row>
        <row r="880">
          <cell r="F880">
            <v>12000000</v>
          </cell>
          <cell r="M880">
            <v>12000000</v>
          </cell>
          <cell r="V880" t="str">
            <v>Subbidang Serdik dan Sarpras</v>
          </cell>
          <cell r="X880" t="str">
            <v>Layanan Dukungan Manajemen Satker</v>
          </cell>
        </row>
        <row r="881">
          <cell r="F881">
            <v>12000000</v>
          </cell>
          <cell r="M881">
            <v>12000000</v>
          </cell>
        </row>
        <row r="882">
          <cell r="F882">
            <v>110000000</v>
          </cell>
          <cell r="M882">
            <v>60320000</v>
          </cell>
          <cell r="V882" t="str">
            <v>Subbidang Serdik dan Sarpras</v>
          </cell>
          <cell r="X882" t="str">
            <v>Layanan Dukungan Manajemen Satker</v>
          </cell>
        </row>
        <row r="883">
          <cell r="F883">
            <v>110000000</v>
          </cell>
          <cell r="M883">
            <v>60320000</v>
          </cell>
        </row>
        <row r="884">
          <cell r="F884">
            <v>89000000</v>
          </cell>
          <cell r="M884">
            <v>54300000</v>
          </cell>
          <cell r="V884" t="str">
            <v>Subbidang Serdik dan Sarpras</v>
          </cell>
          <cell r="X884" t="str">
            <v>Layanan Dukungan Manajemen Satker</v>
          </cell>
        </row>
        <row r="885">
          <cell r="F885">
            <v>89000000</v>
          </cell>
          <cell r="M885">
            <v>54300000</v>
          </cell>
        </row>
        <row r="886">
          <cell r="F886">
            <v>30000000</v>
          </cell>
          <cell r="M886">
            <v>18900000</v>
          </cell>
        </row>
        <row r="887">
          <cell r="F887">
            <v>45000000</v>
          </cell>
          <cell r="M887">
            <v>23000000</v>
          </cell>
        </row>
        <row r="888">
          <cell r="F888">
            <v>14000000</v>
          </cell>
          <cell r="M888">
            <v>12400000</v>
          </cell>
        </row>
        <row r="889">
          <cell r="F889">
            <v>529200000</v>
          </cell>
          <cell r="M889">
            <v>305344000</v>
          </cell>
          <cell r="V889"/>
        </row>
        <row r="890">
          <cell r="F890">
            <v>17300000</v>
          </cell>
          <cell r="M890">
            <v>12900000</v>
          </cell>
          <cell r="V890" t="str">
            <v>Subbidang Metkur</v>
          </cell>
          <cell r="X890" t="str">
            <v>Layanan Dukungan Manajemen Satker</v>
          </cell>
        </row>
        <row r="891">
          <cell r="F891">
            <v>13800000</v>
          </cell>
          <cell r="M891">
            <v>6900000</v>
          </cell>
        </row>
        <row r="892">
          <cell r="F892">
            <v>1000000</v>
          </cell>
          <cell r="M892">
            <v>1000000</v>
          </cell>
        </row>
        <row r="893">
          <cell r="F893">
            <v>1000000</v>
          </cell>
          <cell r="M893">
            <v>2000000</v>
          </cell>
        </row>
        <row r="894">
          <cell r="F894">
            <v>1500000</v>
          </cell>
          <cell r="M894">
            <v>3000000</v>
          </cell>
        </row>
        <row r="895">
          <cell r="F895">
            <v>35000000</v>
          </cell>
          <cell r="M895">
            <v>5000000</v>
          </cell>
          <cell r="V895" t="str">
            <v>Subbidang Metkur</v>
          </cell>
          <cell r="X895" t="str">
            <v>Layanan Dukungan Manajemen Satker</v>
          </cell>
        </row>
        <row r="896">
          <cell r="F896">
            <v>35000000</v>
          </cell>
          <cell r="M896">
            <v>5000000</v>
          </cell>
        </row>
        <row r="897">
          <cell r="F897">
            <v>403300000</v>
          </cell>
          <cell r="M897">
            <v>227256000</v>
          </cell>
          <cell r="V897" t="str">
            <v>Subbidang Metkur</v>
          </cell>
          <cell r="X897" t="str">
            <v>Layanan Dukungan Manajemen Satker</v>
          </cell>
        </row>
        <row r="898">
          <cell r="F898">
            <v>403300000</v>
          </cell>
          <cell r="M898">
            <v>113628000</v>
          </cell>
        </row>
        <row r="899">
          <cell r="F899"/>
          <cell r="M899">
            <v>113628000</v>
          </cell>
        </row>
        <row r="900">
          <cell r="F900">
            <v>35000000</v>
          </cell>
          <cell r="M900">
            <v>40688000</v>
          </cell>
          <cell r="V900" t="str">
            <v>Subbidang Metkur</v>
          </cell>
          <cell r="X900" t="str">
            <v>Layanan Dukungan Manajemen Satker</v>
          </cell>
        </row>
        <row r="901">
          <cell r="F901">
            <v>35000000</v>
          </cell>
          <cell r="M901">
            <v>20344000</v>
          </cell>
        </row>
        <row r="902">
          <cell r="F902"/>
          <cell r="M902">
            <v>20344000</v>
          </cell>
        </row>
        <row r="903">
          <cell r="F903">
            <v>38600000</v>
          </cell>
          <cell r="M903">
            <v>19500000</v>
          </cell>
          <cell r="V903" t="str">
            <v>Subbidang Metkur</v>
          </cell>
          <cell r="X903" t="str">
            <v>Layanan Dukungan Manajemen Satker</v>
          </cell>
        </row>
        <row r="904">
          <cell r="F904">
            <v>20100000</v>
          </cell>
          <cell r="M904">
            <v>9000000</v>
          </cell>
        </row>
        <row r="905">
          <cell r="F905">
            <v>12500000</v>
          </cell>
          <cell r="M905">
            <v>7500000</v>
          </cell>
        </row>
        <row r="906">
          <cell r="F906">
            <v>6000000</v>
          </cell>
          <cell r="M906">
            <v>3000000</v>
          </cell>
        </row>
        <row r="907">
          <cell r="F907">
            <v>431180000</v>
          </cell>
          <cell r="M907">
            <v>660575000</v>
          </cell>
          <cell r="V907"/>
        </row>
        <row r="908">
          <cell r="F908">
            <v>12765000</v>
          </cell>
          <cell r="M908">
            <v>53781000</v>
          </cell>
          <cell r="V908" t="str">
            <v>Subbidang Serdik dan Sarpras</v>
          </cell>
          <cell r="X908" t="str">
            <v>Layanan Dukungan Manajemen Satker</v>
          </cell>
        </row>
        <row r="909">
          <cell r="F909">
            <v>12765000</v>
          </cell>
          <cell r="M909">
            <v>22701000</v>
          </cell>
        </row>
        <row r="910">
          <cell r="F910"/>
          <cell r="M910">
            <v>2000000</v>
          </cell>
        </row>
        <row r="911">
          <cell r="F911"/>
          <cell r="M911">
            <v>2000000</v>
          </cell>
        </row>
        <row r="912">
          <cell r="F912"/>
          <cell r="M912">
            <v>3000000</v>
          </cell>
        </row>
        <row r="913">
          <cell r="F913"/>
          <cell r="M913">
            <v>24080000</v>
          </cell>
        </row>
        <row r="914">
          <cell r="F914">
            <v>415015000</v>
          </cell>
          <cell r="M914">
            <v>511176000</v>
          </cell>
          <cell r="V914" t="str">
            <v>Subbidang Serdik dan Sarpras</v>
          </cell>
          <cell r="X914" t="str">
            <v>Layanan Dukungan Manajemen Satker</v>
          </cell>
        </row>
        <row r="915">
          <cell r="F915">
            <v>190000000</v>
          </cell>
          <cell r="M915">
            <v>190000000</v>
          </cell>
        </row>
        <row r="916">
          <cell r="F916">
            <v>190000000</v>
          </cell>
          <cell r="M916">
            <v>190000000</v>
          </cell>
        </row>
        <row r="917">
          <cell r="F917">
            <v>20000000</v>
          </cell>
          <cell r="M917">
            <v>19800000</v>
          </cell>
        </row>
        <row r="918">
          <cell r="F918"/>
          <cell r="M918">
            <v>14976000</v>
          </cell>
        </row>
        <row r="919">
          <cell r="F919">
            <v>15015000</v>
          </cell>
          <cell r="M919">
            <v>60000000</v>
          </cell>
        </row>
        <row r="920">
          <cell r="F920"/>
          <cell r="M920">
            <v>36400000</v>
          </cell>
        </row>
        <row r="921">
          <cell r="F921">
            <v>3400000</v>
          </cell>
          <cell r="M921">
            <v>13600000</v>
          </cell>
          <cell r="V921" t="str">
            <v>Subbidang Serdik dan Sarpras</v>
          </cell>
          <cell r="X921" t="str">
            <v>Layanan Dukungan Manajemen Satker</v>
          </cell>
        </row>
        <row r="922">
          <cell r="F922">
            <v>3400000</v>
          </cell>
          <cell r="M922">
            <v>13600000</v>
          </cell>
        </row>
        <row r="923">
          <cell r="F923"/>
          <cell r="M923">
            <v>49518000</v>
          </cell>
          <cell r="V923" t="str">
            <v>Subbidang Serdik dan Sarpras</v>
          </cell>
          <cell r="X923" t="str">
            <v>Layanan Dukungan Manajemen Satker</v>
          </cell>
        </row>
        <row r="924">
          <cell r="F924"/>
          <cell r="M924">
            <v>49518000</v>
          </cell>
        </row>
        <row r="925">
          <cell r="F925"/>
          <cell r="M925">
            <v>32500000</v>
          </cell>
          <cell r="V925" t="str">
            <v>Subbidang Serdik dan Sarpras</v>
          </cell>
          <cell r="X925" t="str">
            <v>Layanan Dukungan Manajemen Satker</v>
          </cell>
        </row>
        <row r="926">
          <cell r="F926"/>
          <cell r="M926">
            <v>15000000</v>
          </cell>
        </row>
        <row r="927">
          <cell r="F927"/>
          <cell r="M927">
            <v>12500000</v>
          </cell>
        </row>
        <row r="928">
          <cell r="F928"/>
          <cell r="M928">
            <v>5000000</v>
          </cell>
        </row>
        <row r="929">
          <cell r="F929">
            <v>177046000</v>
          </cell>
          <cell r="M929">
            <v>177046000</v>
          </cell>
          <cell r="V929"/>
        </row>
        <row r="930">
          <cell r="F930">
            <v>22900000</v>
          </cell>
          <cell r="M930">
            <v>42720000</v>
          </cell>
          <cell r="V930" t="str">
            <v>Subbidang Ketenagaan</v>
          </cell>
          <cell r="X930" t="str">
            <v>Layanan Dukungan Manajemen Satker</v>
          </cell>
        </row>
        <row r="931">
          <cell r="F931">
            <v>6900000</v>
          </cell>
          <cell r="M931">
            <v>26220000</v>
          </cell>
        </row>
        <row r="932">
          <cell r="F932">
            <v>6000000</v>
          </cell>
          <cell r="M932">
            <v>6000000</v>
          </cell>
        </row>
        <row r="933">
          <cell r="F933">
            <v>4000000</v>
          </cell>
          <cell r="M933">
            <v>4000000</v>
          </cell>
        </row>
        <row r="934">
          <cell r="F934">
            <v>6000000</v>
          </cell>
          <cell r="M934">
            <v>6000000</v>
          </cell>
        </row>
        <row r="935">
          <cell r="F935"/>
          <cell r="M935">
            <v>500000</v>
          </cell>
        </row>
        <row r="936">
          <cell r="F936">
            <v>17006000</v>
          </cell>
          <cell r="M936">
            <v>15986000</v>
          </cell>
          <cell r="V936" t="str">
            <v>Subbidang Ketenagaan</v>
          </cell>
          <cell r="X936" t="str">
            <v>Layanan Dukungan Manajemen Satker</v>
          </cell>
        </row>
        <row r="937">
          <cell r="F937">
            <v>17006000</v>
          </cell>
          <cell r="M937">
            <v>15986000</v>
          </cell>
        </row>
        <row r="938">
          <cell r="F938">
            <v>30000000</v>
          </cell>
          <cell r="M938">
            <v>0</v>
          </cell>
          <cell r="V938" t="str">
            <v>Subbidang Ketenagaan</v>
          </cell>
          <cell r="X938" t="str">
            <v>Layanan Dukungan Manajemen Satker</v>
          </cell>
        </row>
        <row r="939">
          <cell r="F939">
            <v>30000000</v>
          </cell>
          <cell r="M939">
            <v>0</v>
          </cell>
        </row>
        <row r="940">
          <cell r="F940">
            <v>6000000</v>
          </cell>
          <cell r="M940">
            <v>6000000</v>
          </cell>
          <cell r="V940" t="str">
            <v>Subbidang Ketenagaan</v>
          </cell>
          <cell r="X940" t="str">
            <v>Layanan Dukungan Manajemen Satker</v>
          </cell>
        </row>
        <row r="941">
          <cell r="F941">
            <v>6000000</v>
          </cell>
          <cell r="M941">
            <v>6000000</v>
          </cell>
        </row>
        <row r="942">
          <cell r="F942">
            <v>10000000</v>
          </cell>
          <cell r="M942">
            <v>0</v>
          </cell>
          <cell r="V942" t="str">
            <v>Subbidang Ketenagaan</v>
          </cell>
          <cell r="X942" t="str">
            <v>Layanan Dukungan Manajemen Satker</v>
          </cell>
        </row>
        <row r="943">
          <cell r="F943">
            <v>10000000</v>
          </cell>
          <cell r="M943">
            <v>0</v>
          </cell>
        </row>
        <row r="944">
          <cell r="F944">
            <v>77640000</v>
          </cell>
          <cell r="M944">
            <v>77640000</v>
          </cell>
          <cell r="V944" t="str">
            <v>Subbidang Ketenagaan</v>
          </cell>
          <cell r="X944" t="str">
            <v>Layanan Dukungan Manajemen Satker</v>
          </cell>
        </row>
        <row r="945">
          <cell r="F945">
            <v>77640000</v>
          </cell>
          <cell r="M945">
            <v>77640000</v>
          </cell>
        </row>
        <row r="946">
          <cell r="F946">
            <v>1500000</v>
          </cell>
          <cell r="M946">
            <v>1500000</v>
          </cell>
          <cell r="V946" t="str">
            <v>Subbidang Ketenagaan</v>
          </cell>
          <cell r="X946" t="str">
            <v>Layanan Dukungan Manajemen Satker</v>
          </cell>
        </row>
        <row r="947">
          <cell r="F947">
            <v>1500000</v>
          </cell>
          <cell r="M947">
            <v>1500000</v>
          </cell>
        </row>
        <row r="948">
          <cell r="F948">
            <v>10500000</v>
          </cell>
          <cell r="M948">
            <v>33200000</v>
          </cell>
          <cell r="V948" t="str">
            <v>Subbidang Ketenagaan</v>
          </cell>
          <cell r="X948" t="str">
            <v>Layanan Dukungan Manajemen Satker</v>
          </cell>
        </row>
        <row r="949">
          <cell r="F949">
            <v>1800000</v>
          </cell>
          <cell r="M949">
            <v>7200000</v>
          </cell>
        </row>
        <row r="950">
          <cell r="F950">
            <v>7500000</v>
          </cell>
          <cell r="M950">
            <v>18000000</v>
          </cell>
        </row>
        <row r="951">
          <cell r="F951">
            <v>1200000</v>
          </cell>
          <cell r="M951">
            <v>8000000</v>
          </cell>
        </row>
        <row r="952">
          <cell r="F952">
            <v>1500000</v>
          </cell>
          <cell r="M952">
            <v>0</v>
          </cell>
          <cell r="V952" t="str">
            <v>Subbidang Ketenagaan</v>
          </cell>
          <cell r="X952" t="str">
            <v>Layanan Dukungan Manajemen Satker</v>
          </cell>
        </row>
        <row r="953">
          <cell r="F953">
            <v>1500000</v>
          </cell>
          <cell r="M953">
            <v>0</v>
          </cell>
        </row>
        <row r="954">
          <cell r="F954"/>
          <cell r="M954">
            <v>244200000</v>
          </cell>
        </row>
        <row r="955">
          <cell r="F955"/>
          <cell r="M955">
            <v>244200000</v>
          </cell>
          <cell r="V955" t="str">
            <v>Subbidang Metkur</v>
          </cell>
          <cell r="X955" t="str">
            <v>Layanan Dukungan Manajemen Satker</v>
          </cell>
        </row>
        <row r="956">
          <cell r="F956"/>
          <cell r="M956">
            <v>244200000</v>
          </cell>
        </row>
        <row r="957">
          <cell r="F957">
            <v>9216112000</v>
          </cell>
          <cell r="M957">
            <v>9216112000</v>
          </cell>
          <cell r="V957"/>
          <cell r="X957"/>
        </row>
        <row r="958">
          <cell r="F958">
            <v>9216112000</v>
          </cell>
          <cell r="M958">
            <v>9216112000</v>
          </cell>
          <cell r="V958"/>
          <cell r="X958"/>
        </row>
        <row r="959">
          <cell r="F959">
            <v>7000558000</v>
          </cell>
          <cell r="M959">
            <v>7000558000</v>
          </cell>
          <cell r="V959"/>
        </row>
        <row r="960">
          <cell r="F960">
            <v>3883536000</v>
          </cell>
          <cell r="M960">
            <v>3883536000</v>
          </cell>
          <cell r="V960"/>
        </row>
        <row r="961">
          <cell r="F961">
            <v>2807527000</v>
          </cell>
          <cell r="M961">
            <v>2802868000</v>
          </cell>
          <cell r="V961" t="str">
            <v>Subbag. Keuangan</v>
          </cell>
          <cell r="X961" t="str">
            <v>Layanan Perkantoran</v>
          </cell>
        </row>
        <row r="962">
          <cell r="F962">
            <v>2462616000</v>
          </cell>
          <cell r="M962">
            <v>2462616000</v>
          </cell>
        </row>
        <row r="963">
          <cell r="F963">
            <v>175233000</v>
          </cell>
          <cell r="M963">
            <v>170574000</v>
          </cell>
        </row>
        <row r="964">
          <cell r="F964">
            <v>169678000</v>
          </cell>
          <cell r="M964">
            <v>169678000</v>
          </cell>
        </row>
        <row r="965">
          <cell r="F965">
            <v>45000</v>
          </cell>
          <cell r="M965">
            <v>49000</v>
          </cell>
          <cell r="V965" t="str">
            <v>Subbag. Keuangan</v>
          </cell>
          <cell r="X965" t="str">
            <v>Layanan Perkantoran</v>
          </cell>
        </row>
        <row r="966">
          <cell r="F966">
            <v>39000</v>
          </cell>
          <cell r="M966">
            <v>45000</v>
          </cell>
        </row>
        <row r="967">
          <cell r="F967">
            <v>3000</v>
          </cell>
          <cell r="M967">
            <v>2000</v>
          </cell>
        </row>
        <row r="968">
          <cell r="F968">
            <v>3000</v>
          </cell>
          <cell r="M968">
            <v>2000</v>
          </cell>
        </row>
        <row r="969">
          <cell r="F969">
            <v>192071000</v>
          </cell>
          <cell r="M969">
            <v>191634000</v>
          </cell>
          <cell r="V969" t="str">
            <v>Subbag. Keuangan</v>
          </cell>
          <cell r="X969" t="str">
            <v>Layanan Perkantoran</v>
          </cell>
        </row>
        <row r="970">
          <cell r="F970">
            <v>168145000</v>
          </cell>
          <cell r="M970">
            <v>168145000</v>
          </cell>
        </row>
        <row r="971">
          <cell r="F971">
            <v>12226000</v>
          </cell>
          <cell r="M971">
            <v>11789000</v>
          </cell>
        </row>
        <row r="972">
          <cell r="F972">
            <v>11700000</v>
          </cell>
          <cell r="M972">
            <v>11700000</v>
          </cell>
        </row>
        <row r="973">
          <cell r="F973">
            <v>51589000</v>
          </cell>
          <cell r="M973">
            <v>51414000</v>
          </cell>
          <cell r="V973" t="str">
            <v>Subbag. Keuangan</v>
          </cell>
          <cell r="X973" t="str">
            <v>Layanan Perkantoran</v>
          </cell>
        </row>
        <row r="974">
          <cell r="F974">
            <v>45007000</v>
          </cell>
          <cell r="M974">
            <v>45080000</v>
          </cell>
        </row>
        <row r="975">
          <cell r="F975">
            <v>3291000</v>
          </cell>
          <cell r="M975">
            <v>3116000</v>
          </cell>
        </row>
        <row r="976">
          <cell r="F976">
            <v>3291000</v>
          </cell>
          <cell r="M976">
            <v>3218000</v>
          </cell>
        </row>
        <row r="977">
          <cell r="F977">
            <v>152770000</v>
          </cell>
          <cell r="M977">
            <v>149350000</v>
          </cell>
          <cell r="V977" t="str">
            <v>Subbag. Keuangan</v>
          </cell>
          <cell r="X977" t="str">
            <v>Layanan Perkantoran</v>
          </cell>
        </row>
        <row r="978">
          <cell r="F978">
            <v>132960000</v>
          </cell>
          <cell r="M978">
            <v>132060000</v>
          </cell>
        </row>
        <row r="979">
          <cell r="F979">
            <v>11530000</v>
          </cell>
          <cell r="M979">
            <v>10270000</v>
          </cell>
        </row>
        <row r="980">
          <cell r="F980">
            <v>8280000</v>
          </cell>
          <cell r="M980">
            <v>7020000</v>
          </cell>
        </row>
        <row r="981">
          <cell r="F981">
            <v>5415000</v>
          </cell>
          <cell r="M981">
            <v>5415000</v>
          </cell>
          <cell r="V981" t="str">
            <v>Subbag. Keuangan</v>
          </cell>
          <cell r="X981" t="str">
            <v>Layanan Perkantoran</v>
          </cell>
        </row>
        <row r="982">
          <cell r="F982">
            <v>4695000</v>
          </cell>
          <cell r="M982">
            <v>4695000</v>
          </cell>
        </row>
        <row r="983">
          <cell r="F983">
            <v>360000</v>
          </cell>
          <cell r="M983">
            <v>360000</v>
          </cell>
        </row>
        <row r="984">
          <cell r="F984">
            <v>360000</v>
          </cell>
          <cell r="M984">
            <v>360000</v>
          </cell>
        </row>
        <row r="985">
          <cell r="F985">
            <v>36112000</v>
          </cell>
          <cell r="M985">
            <v>26333000</v>
          </cell>
          <cell r="V985" t="str">
            <v>Subbag. Keuangan</v>
          </cell>
          <cell r="X985" t="str">
            <v>Layanan Perkantoran</v>
          </cell>
        </row>
        <row r="986">
          <cell r="F986">
            <v>14081000</v>
          </cell>
          <cell r="M986">
            <v>16444000</v>
          </cell>
        </row>
        <row r="987">
          <cell r="F987">
            <v>10865000</v>
          </cell>
          <cell r="M987">
            <v>3214000</v>
          </cell>
        </row>
        <row r="988">
          <cell r="F988">
            <v>11166000</v>
          </cell>
          <cell r="M988">
            <v>6675000</v>
          </cell>
        </row>
        <row r="989">
          <cell r="F989">
            <v>131443000</v>
          </cell>
          <cell r="M989">
            <v>132000000</v>
          </cell>
          <cell r="V989" t="str">
            <v>Subbag. Keuangan</v>
          </cell>
          <cell r="X989" t="str">
            <v>Layanan Perkantoran</v>
          </cell>
        </row>
        <row r="990">
          <cell r="F990">
            <v>131443000</v>
          </cell>
          <cell r="M990">
            <v>132000000</v>
          </cell>
        </row>
        <row r="991">
          <cell r="F991">
            <v>391884000</v>
          </cell>
          <cell r="M991">
            <v>408808000</v>
          </cell>
          <cell r="V991" t="str">
            <v>Subbag. Keuangan</v>
          </cell>
          <cell r="X991" t="str">
            <v>Layanan Perkantoran</v>
          </cell>
        </row>
        <row r="992">
          <cell r="F992">
            <v>391884000</v>
          </cell>
          <cell r="M992">
            <v>408808000</v>
          </cell>
        </row>
        <row r="993">
          <cell r="F993">
            <v>114680000</v>
          </cell>
          <cell r="M993">
            <v>115665000</v>
          </cell>
          <cell r="V993" t="str">
            <v>Subbag. Keuangan</v>
          </cell>
          <cell r="X993" t="str">
            <v>Layanan Perkantoran</v>
          </cell>
        </row>
        <row r="994">
          <cell r="F994">
            <v>101700000</v>
          </cell>
          <cell r="M994">
            <v>102500000</v>
          </cell>
        </row>
        <row r="995">
          <cell r="F995">
            <v>6490000</v>
          </cell>
          <cell r="M995">
            <v>6490000</v>
          </cell>
        </row>
        <row r="996">
          <cell r="F996">
            <v>6490000</v>
          </cell>
          <cell r="M996">
            <v>6675000</v>
          </cell>
        </row>
        <row r="997">
          <cell r="F997">
            <v>3117022000</v>
          </cell>
          <cell r="M997">
            <v>3117022000</v>
          </cell>
          <cell r="V997"/>
        </row>
        <row r="998">
          <cell r="F998">
            <v>3117022000</v>
          </cell>
          <cell r="M998">
            <v>3117022000</v>
          </cell>
          <cell r="V998" t="str">
            <v>Subbag. Keuangan</v>
          </cell>
        </row>
        <row r="999">
          <cell r="F999">
            <v>2891399000</v>
          </cell>
          <cell r="M999">
            <v>2891399000</v>
          </cell>
        </row>
        <row r="1000">
          <cell r="F1000">
            <v>225623000</v>
          </cell>
          <cell r="M1000">
            <v>225623000</v>
          </cell>
        </row>
        <row r="1001">
          <cell r="F1001">
            <v>2215554000</v>
          </cell>
          <cell r="M1001">
            <v>2215554000</v>
          </cell>
          <cell r="V1001"/>
        </row>
        <row r="1002">
          <cell r="F1002">
            <v>1226204000</v>
          </cell>
          <cell r="M1002">
            <v>1221204000</v>
          </cell>
          <cell r="V1002"/>
        </row>
        <row r="1003">
          <cell r="F1003">
            <v>965907000</v>
          </cell>
          <cell r="M1003">
            <v>941940000</v>
          </cell>
          <cell r="V1003" t="str">
            <v>Subbag. Umum</v>
          </cell>
          <cell r="X1003" t="str">
            <v>Layanan Perkantoran</v>
          </cell>
        </row>
        <row r="1004">
          <cell r="F1004">
            <v>69000000</v>
          </cell>
          <cell r="M1004">
            <v>54000000</v>
          </cell>
        </row>
        <row r="1005">
          <cell r="F1005">
            <v>101840000</v>
          </cell>
          <cell r="M1005">
            <v>101840000</v>
          </cell>
        </row>
        <row r="1006">
          <cell r="F1006">
            <v>82500000</v>
          </cell>
          <cell r="M1006">
            <v>90900000</v>
          </cell>
        </row>
        <row r="1007">
          <cell r="F1007">
            <v>20967000</v>
          </cell>
          <cell r="M1007">
            <v>3600000</v>
          </cell>
        </row>
        <row r="1008">
          <cell r="F1008">
            <v>633516000</v>
          </cell>
          <cell r="M1008">
            <v>633516000</v>
          </cell>
        </row>
        <row r="1009">
          <cell r="F1009">
            <v>633516000</v>
          </cell>
          <cell r="M1009">
            <v>633516000</v>
          </cell>
        </row>
        <row r="1010">
          <cell r="F1010">
            <v>58084000</v>
          </cell>
          <cell r="M1010">
            <v>58084000</v>
          </cell>
        </row>
        <row r="1011">
          <cell r="F1011">
            <v>58084000</v>
          </cell>
          <cell r="M1011">
            <v>58084000</v>
          </cell>
        </row>
        <row r="1012">
          <cell r="F1012">
            <v>116839000</v>
          </cell>
          <cell r="M1012">
            <v>140056000</v>
          </cell>
          <cell r="V1012" t="str">
            <v>Subbag. Umum</v>
          </cell>
          <cell r="X1012" t="str">
            <v>Layanan Perkantoran</v>
          </cell>
        </row>
        <row r="1013">
          <cell r="F1013">
            <v>20480000</v>
          </cell>
          <cell r="M1013">
            <v>20480000</v>
          </cell>
        </row>
        <row r="1014">
          <cell r="F1014">
            <v>20480000</v>
          </cell>
          <cell r="M1014">
            <v>20480000</v>
          </cell>
        </row>
        <row r="1015">
          <cell r="F1015">
            <v>10855000</v>
          </cell>
          <cell r="M1015">
            <v>3600000</v>
          </cell>
        </row>
        <row r="1016">
          <cell r="F1016"/>
          <cell r="M1016">
            <v>4500000</v>
          </cell>
        </row>
        <row r="1017">
          <cell r="F1017"/>
          <cell r="M1017">
            <v>1500000</v>
          </cell>
        </row>
        <row r="1018">
          <cell r="F1018">
            <v>9424000</v>
          </cell>
          <cell r="M1018">
            <v>9424000</v>
          </cell>
        </row>
        <row r="1019">
          <cell r="F1019">
            <v>25600000</v>
          </cell>
          <cell r="M1019">
            <v>4500000</v>
          </cell>
        </row>
        <row r="1020">
          <cell r="F1020"/>
          <cell r="M1020">
            <v>21600000</v>
          </cell>
        </row>
        <row r="1021">
          <cell r="F1021">
            <v>30000000</v>
          </cell>
          <cell r="M1021">
            <v>9212000</v>
          </cell>
        </row>
        <row r="1022">
          <cell r="F1022"/>
          <cell r="M1022">
            <v>22800000</v>
          </cell>
        </row>
        <row r="1023">
          <cell r="F1023"/>
          <cell r="M1023">
            <v>21960000</v>
          </cell>
        </row>
        <row r="1024">
          <cell r="F1024">
            <v>143458000</v>
          </cell>
          <cell r="M1024">
            <v>139208000</v>
          </cell>
          <cell r="V1024" t="str">
            <v>Subbag. Umum</v>
          </cell>
          <cell r="X1024" t="str">
            <v>Layanan Perkantoran</v>
          </cell>
        </row>
        <row r="1025">
          <cell r="F1025">
            <v>24000000</v>
          </cell>
          <cell r="M1025">
            <v>24000000</v>
          </cell>
        </row>
        <row r="1026">
          <cell r="F1026">
            <v>36000000</v>
          </cell>
          <cell r="M1026">
            <v>36000000</v>
          </cell>
        </row>
        <row r="1027">
          <cell r="F1027">
            <v>7488000</v>
          </cell>
          <cell r="M1027">
            <v>7488000</v>
          </cell>
        </row>
        <row r="1028">
          <cell r="F1028">
            <v>7920000</v>
          </cell>
          <cell r="M1028">
            <v>7920000</v>
          </cell>
        </row>
        <row r="1029">
          <cell r="F1029">
            <v>13200000</v>
          </cell>
          <cell r="M1029">
            <v>13200000</v>
          </cell>
        </row>
        <row r="1030">
          <cell r="F1030">
            <v>9600000</v>
          </cell>
          <cell r="M1030">
            <v>9600000</v>
          </cell>
        </row>
        <row r="1031">
          <cell r="F1031">
            <v>3750000</v>
          </cell>
          <cell r="M1031">
            <v>3750000</v>
          </cell>
        </row>
        <row r="1032">
          <cell r="F1032">
            <v>11000000</v>
          </cell>
          <cell r="M1032">
            <v>11000000</v>
          </cell>
        </row>
        <row r="1033">
          <cell r="F1033">
            <v>18750000</v>
          </cell>
          <cell r="M1033">
            <v>18750000</v>
          </cell>
        </row>
        <row r="1034">
          <cell r="F1034">
            <v>4250000</v>
          </cell>
          <cell r="M1034">
            <v>0</v>
          </cell>
        </row>
        <row r="1035">
          <cell r="F1035">
            <v>7500000</v>
          </cell>
          <cell r="M1035">
            <v>7500000</v>
          </cell>
        </row>
        <row r="1036">
          <cell r="F1036">
            <v>122400000</v>
          </cell>
          <cell r="M1036">
            <v>151660000</v>
          </cell>
          <cell r="V1036"/>
        </row>
        <row r="1037">
          <cell r="F1037">
            <v>2400000</v>
          </cell>
          <cell r="M1037">
            <v>42120000</v>
          </cell>
          <cell r="V1037" t="str">
            <v>Subbag. Umum</v>
          </cell>
          <cell r="X1037" t="str">
            <v>Layanan Perkantoran</v>
          </cell>
        </row>
        <row r="1038">
          <cell r="F1038">
            <v>2400000</v>
          </cell>
          <cell r="M1038">
            <v>42120000</v>
          </cell>
        </row>
        <row r="1039">
          <cell r="F1039">
            <v>120000000</v>
          </cell>
          <cell r="M1039">
            <v>109540000</v>
          </cell>
          <cell r="V1039" t="str">
            <v>Subbag. Umum</v>
          </cell>
          <cell r="X1039" t="str">
            <v>Layanan Perkantoran</v>
          </cell>
        </row>
        <row r="1040">
          <cell r="F1040">
            <v>60000000</v>
          </cell>
          <cell r="M1040">
            <v>59400000</v>
          </cell>
        </row>
        <row r="1041">
          <cell r="F1041">
            <v>60000000</v>
          </cell>
          <cell r="M1041">
            <v>50140000</v>
          </cell>
        </row>
        <row r="1042">
          <cell r="F1042">
            <v>523070000</v>
          </cell>
          <cell r="M1042">
            <v>510570000</v>
          </cell>
          <cell r="V1042"/>
        </row>
        <row r="1043">
          <cell r="F1043">
            <v>505070000</v>
          </cell>
          <cell r="M1043">
            <v>492570000</v>
          </cell>
          <cell r="V1043" t="str">
            <v>Subbag. Umum</v>
          </cell>
          <cell r="X1043" t="str">
            <v>Layanan Perkantoran</v>
          </cell>
        </row>
        <row r="1044">
          <cell r="F1044">
            <v>38730000</v>
          </cell>
          <cell r="M1044">
            <v>38730000</v>
          </cell>
        </row>
        <row r="1045">
          <cell r="F1045">
            <v>302850000</v>
          </cell>
          <cell r="M1045">
            <v>302850000</v>
          </cell>
        </row>
        <row r="1046">
          <cell r="F1046">
            <v>18200000</v>
          </cell>
          <cell r="M1046">
            <v>18200000</v>
          </cell>
        </row>
        <row r="1047">
          <cell r="F1047">
            <v>35040000</v>
          </cell>
          <cell r="M1047">
            <v>35040000</v>
          </cell>
        </row>
        <row r="1048">
          <cell r="F1048">
            <v>25550000</v>
          </cell>
          <cell r="M1048">
            <v>25550000</v>
          </cell>
        </row>
        <row r="1049">
          <cell r="F1049">
            <v>31050000</v>
          </cell>
          <cell r="M1049">
            <v>31050000</v>
          </cell>
        </row>
        <row r="1050">
          <cell r="F1050">
            <v>20000000</v>
          </cell>
          <cell r="M1050">
            <v>20000000</v>
          </cell>
        </row>
        <row r="1051">
          <cell r="F1051">
            <v>25000000</v>
          </cell>
          <cell r="M1051">
            <v>12500000</v>
          </cell>
        </row>
        <row r="1052">
          <cell r="F1052">
            <v>3290000</v>
          </cell>
          <cell r="M1052">
            <v>3290000</v>
          </cell>
        </row>
        <row r="1053">
          <cell r="F1053">
            <v>5360000</v>
          </cell>
          <cell r="M1053">
            <v>5360000</v>
          </cell>
        </row>
        <row r="1054">
          <cell r="F1054">
            <v>18000000</v>
          </cell>
          <cell r="M1054">
            <v>18000000</v>
          </cell>
          <cell r="V1054" t="str">
            <v>Subbag. Umum</v>
          </cell>
          <cell r="X1054" t="str">
            <v>Layanan Perkantoran</v>
          </cell>
        </row>
        <row r="1055">
          <cell r="F1055">
            <v>18000000</v>
          </cell>
          <cell r="M1055">
            <v>18000000</v>
          </cell>
        </row>
        <row r="1056">
          <cell r="F1056">
            <v>343880000</v>
          </cell>
          <cell r="M1056">
            <v>332120000</v>
          </cell>
          <cell r="V1056"/>
        </row>
        <row r="1057">
          <cell r="F1057">
            <v>94240000</v>
          </cell>
          <cell r="M1057">
            <v>94240000</v>
          </cell>
          <cell r="V1057" t="str">
            <v>Subbag. Umum</v>
          </cell>
          <cell r="X1057" t="str">
            <v>Layanan Perkantoran</v>
          </cell>
        </row>
        <row r="1058">
          <cell r="F1058">
            <v>94240000</v>
          </cell>
          <cell r="M1058">
            <v>94240000</v>
          </cell>
        </row>
        <row r="1059">
          <cell r="F1059">
            <v>77720000</v>
          </cell>
          <cell r="M1059">
            <v>77720000</v>
          </cell>
        </row>
        <row r="1060">
          <cell r="F1060">
            <v>16520000</v>
          </cell>
          <cell r="M1060">
            <v>16520000</v>
          </cell>
        </row>
        <row r="1061">
          <cell r="F1061">
            <v>249640000</v>
          </cell>
          <cell r="M1061">
            <v>237880000</v>
          </cell>
          <cell r="V1061" t="str">
            <v>Subbag. Umum</v>
          </cell>
          <cell r="X1061" t="str">
            <v>Layanan Perkantoran</v>
          </cell>
        </row>
        <row r="1062">
          <cell r="F1062">
            <v>41040000</v>
          </cell>
          <cell r="M1062">
            <v>41040000</v>
          </cell>
        </row>
        <row r="1063">
          <cell r="F1063">
            <v>39840000</v>
          </cell>
          <cell r="M1063">
            <v>39840000</v>
          </cell>
        </row>
        <row r="1064">
          <cell r="F1064">
            <v>18240000</v>
          </cell>
          <cell r="M1064">
            <v>18240000</v>
          </cell>
        </row>
        <row r="1065">
          <cell r="F1065">
            <v>15840000</v>
          </cell>
          <cell r="M1065">
            <v>15840000</v>
          </cell>
        </row>
        <row r="1066">
          <cell r="F1066">
            <v>47040000</v>
          </cell>
          <cell r="M1066">
            <v>47040000</v>
          </cell>
        </row>
        <row r="1067">
          <cell r="F1067">
            <v>23520000</v>
          </cell>
          <cell r="M1067">
            <v>23520000</v>
          </cell>
        </row>
        <row r="1068">
          <cell r="F1068">
            <v>24480000</v>
          </cell>
          <cell r="M1068">
            <v>16320000</v>
          </cell>
        </row>
        <row r="1069">
          <cell r="F1069">
            <v>7200000</v>
          </cell>
          <cell r="M1069">
            <v>7200000</v>
          </cell>
        </row>
        <row r="1070">
          <cell r="F1070">
            <v>7200000</v>
          </cell>
          <cell r="M1070">
            <v>7200000</v>
          </cell>
        </row>
        <row r="1071">
          <cell r="F1071">
            <v>6000000</v>
          </cell>
          <cell r="M1071">
            <v>6000000</v>
          </cell>
        </row>
        <row r="1072">
          <cell r="F1072">
            <v>10800000</v>
          </cell>
          <cell r="M1072">
            <v>7200000</v>
          </cell>
        </row>
        <row r="1073">
          <cell r="F1073">
            <v>6840000</v>
          </cell>
          <cell r="M1073">
            <v>6840000</v>
          </cell>
        </row>
        <row r="1074">
          <cell r="F1074">
            <v>400000</v>
          </cell>
          <cell r="M1074">
            <v>400000</v>
          </cell>
        </row>
        <row r="1075">
          <cell r="F1075">
            <v>300000</v>
          </cell>
          <cell r="M1075">
            <v>300000</v>
          </cell>
        </row>
        <row r="1076">
          <cell r="F1076">
            <v>900000</v>
          </cell>
          <cell r="M1076">
            <v>900000</v>
          </cell>
        </row>
      </sheetData>
      <sheetData sheetId="7"/>
      <sheetData sheetId="8"/>
      <sheetData sheetId="9">
        <row r="1">
          <cell r="A1" t="str">
            <v>Subbidang Metkur</v>
          </cell>
          <cell r="C1" t="str">
            <v>Perjalanan Dinas Biasa</v>
          </cell>
          <cell r="F1" t="str">
            <v>Sarana Prasarana Pendidikan KP</v>
          </cell>
        </row>
        <row r="2">
          <cell r="A2" t="str">
            <v>Subbidang Serdik dan Sarpras</v>
          </cell>
          <cell r="C2" t="str">
            <v>Perjalanan Dinas Dalam Kota (Translok dan RDK)</v>
          </cell>
          <cell r="F2" t="str">
            <v>Pendidikan Aparatur KKP</v>
          </cell>
        </row>
        <row r="3">
          <cell r="A3" t="str">
            <v>Subbidang Perencanaan</v>
          </cell>
          <cell r="C3" t="str">
            <v>Covid-19</v>
          </cell>
          <cell r="F3" t="str">
            <v>Layanan Pendidikan dan Pelatihan</v>
          </cell>
        </row>
        <row r="4">
          <cell r="A4" t="str">
            <v>Subbidang Evaluasi</v>
          </cell>
          <cell r="C4" t="str">
            <v>Belanja Barang (Selain Perdin dan Covid)</v>
          </cell>
          <cell r="F4" t="str">
            <v>Layanan Dukungan Manajemen Satker</v>
          </cell>
        </row>
        <row r="5">
          <cell r="A5" t="str">
            <v>Subbidang Kelembagaan</v>
          </cell>
          <cell r="C5" t="str">
            <v>Belanja Modal</v>
          </cell>
          <cell r="F5" t="str">
            <v>Layanan Perkantoran</v>
          </cell>
        </row>
        <row r="6">
          <cell r="A6" t="str">
            <v>Subbidang Ketenagaan</v>
          </cell>
          <cell r="C6" t="str">
            <v>Belanja Pegawai</v>
          </cell>
        </row>
        <row r="7">
          <cell r="A7" t="str">
            <v>Subbag. Umum</v>
          </cell>
        </row>
        <row r="8">
          <cell r="A8" t="str">
            <v>Subbag. Keuangan</v>
          </cell>
        </row>
        <row r="9">
          <cell r="A9" t="str">
            <v>Pengadaan Sarana dan Prasarana Pendidikan KP</v>
          </cell>
        </row>
        <row r="10">
          <cell r="A10" t="str">
            <v>Pendidikan Gelar Tugas Belajar dan Izin Belajar</v>
          </cell>
        </row>
        <row r="11">
          <cell r="A11" t="str">
            <v>Operasional dan Pemeliharaan Kantor</v>
          </cell>
        </row>
        <row r="12">
          <cell r="A12" t="str">
            <v>Gaji dan Tunjangan</v>
          </cell>
        </row>
      </sheetData>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enovo" refreshedDate="44305.452461458335" refreshedVersion="7" recordCount="167" xr:uid="{00000000-000A-0000-FFFF-FFFF00000000}">
  <cacheSource type="worksheet">
    <worksheetSource ref="A1:BB168" sheet="PAGU_REAL"/>
  </cacheSource>
  <cacheFields count="54">
    <cacheField name="kddept" numFmtId="0">
      <sharedItems/>
    </cacheField>
    <cacheField name="kdunit" numFmtId="0">
      <sharedItems/>
    </cacheField>
    <cacheField name="kdprogram" numFmtId="0">
      <sharedItems/>
    </cacheField>
    <cacheField name="Program" numFmtId="0">
      <sharedItems/>
    </cacheField>
    <cacheField name="kdgiat" numFmtId="0">
      <sharedItems/>
    </cacheField>
    <cacheField name="Kegiatan" numFmtId="0">
      <sharedItems/>
    </cacheField>
    <cacheField name="kdoutput" numFmtId="0">
      <sharedItems/>
    </cacheField>
    <cacheField name="Output" numFmtId="0">
      <sharedItems/>
    </cacheField>
    <cacheField name="kdsoutput" numFmtId="0">
      <sharedItems/>
    </cacheField>
    <cacheField name="SubOutput" numFmtId="0">
      <sharedItems/>
    </cacheField>
    <cacheField name="kdkmpnen" numFmtId="0">
      <sharedItems/>
    </cacheField>
    <cacheField name="Komponen" numFmtId="0">
      <sharedItems/>
    </cacheField>
    <cacheField name="kdskmpnen" numFmtId="0">
      <sharedItems/>
    </cacheField>
    <cacheField name="SubKomponen" numFmtId="0">
      <sharedItems count="41">
        <s v="A. Bimbingan dan Pembinaan Metode dan Kurikulum"/>
        <s v="B. Penyusunan NSPK Metode dan Kurikulum"/>
        <s v="C. Pembinaan Pelaksanaan Kewirausahaan dan TEFA"/>
        <s v="A. Penerimaan dan Penetapan Terpusat Peserta Didik Lingkup KKP"/>
        <s v="B. Wisuda dan Pelantikan Peserta Didik Lingkup KKP"/>
        <s v="C. NSPK Peserta Didik Standar Sarana dan Prasarana Pendidikan KP"/>
        <s v="A. Pembentukan Kelembagaan Pendidikan KP"/>
        <s v="B. Penjaminan Mutu Kelembagaan Pendidikan KP"/>
        <s v="A. Evaluasi Beban Kerja Guru dan Dosen"/>
        <s v="B. Kerjasama Pendidikan KP"/>
        <s v="A. Pembayaran Gaji dan Tunjangan"/>
        <s v="B. Tunjangan Kinerja"/>
        <s v="A. Kebutuhan Sehari-hari Perkantoran"/>
        <s v="B. Langganan Daya dan Jasa"/>
        <s v="C. Pemeliharaan Kantor"/>
        <s v="D. Pembayaran Pelaksanaan Operasional Kantor"/>
        <s v="A. Penyusunan Perencanaan Pendidikan KP"/>
        <s v="B. Sinkronisasi Kegiatan Pendidikan KP"/>
        <s v="C. Identifikasi dan kajian program pendidikan KP"/>
        <s v="A. Sistem Akuntansi Keuangan Berbasis Akrual"/>
        <s v="B. Penyusunan Program dan Anggaran Lingkup Pusdik KP"/>
        <s v="C. Penyusunan POK Lingkup Satker Pusdik KP"/>
        <s v="D. Evaluasi Kinerja Keuangan dan Pengendalian Anggaran"/>
        <s v="E. Validasi Data Gaji dan Tunjangan"/>
        <s v="F. Verifikasi dan Validasi Pertanggung Jawaban Kegiatan"/>
        <s v="A. Implementasi SIMAK - BMN"/>
        <s v="A. Pengelolaan Kearsipan Pusat Pendidikan KP"/>
        <s v="B. Pembinaan dan Koordinasi Pimpinan"/>
        <s v="C. Pengelolaan Tata Naskah Dinas dan Persuratan Pusdik KP"/>
        <s v="D. Penyusunan Bahan Tindak Lanjut dan Pemutakhiran Data"/>
        <s v="F. Pengelolaan Daring Satuan Pendidikan KP"/>
        <s v="G. Pengelolaan Administrasi Kepegawaian Pusdik KP"/>
        <s v="H. Peningkatan Kompetensi Pendidik dan Tenaga Kependidikan"/>
        <s v="I. Penilaian Adibakti Mina Bahari"/>
        <s v="A. Monitoring dan Evaluasi Penyelenggaraan Pendidikan KP"/>
        <s v="B. Data dan Informasi Pendidikan KP"/>
        <s v="C. Penilaian Kinerja Pendidikan KP"/>
        <s v="A. Tugas Belajar Baru"/>
        <s v="B. Lanjutan Tugas Belajar"/>
        <s v="C. Tugas Belajar Luar Negeri"/>
        <s v="A. Penyusunan Rekomendasi Izin Belajar PNS KKP"/>
      </sharedItems>
    </cacheField>
    <cacheField name="kdakun" numFmtId="0">
      <sharedItems/>
    </cacheField>
    <cacheField name="Akun" numFmtId="0">
      <sharedItems/>
    </cacheField>
    <cacheField name="pagu" numFmtId="0">
      <sharedItems containsSemiMixedTypes="0" containsString="0" containsNumber="1" containsInteger="1" minValue="56000" maxValue="6791750000"/>
    </cacheField>
    <cacheField name="Jan" numFmtId="0">
      <sharedItems containsSemiMixedTypes="0" containsString="0" containsNumber="1" containsInteger="1" minValue="0" maxValue="172790300"/>
    </cacheField>
    <cacheField name="Feb" numFmtId="0">
      <sharedItems containsSemiMixedTypes="0" containsString="0" containsNumber="1" containsInteger="1" minValue="0" maxValue="194445020"/>
    </cacheField>
    <cacheField name="Mar" numFmtId="0">
      <sharedItems containsSemiMixedTypes="0" containsString="0" containsNumber="1" containsInteger="1" minValue="0" maxValue="0"/>
    </cacheField>
    <cacheField name="Apr" numFmtId="0">
      <sharedItems containsSemiMixedTypes="0" containsString="0" containsNumber="1" containsInteger="1" minValue="0" maxValue="0"/>
    </cacheField>
    <cacheField name="Mei" numFmtId="0">
      <sharedItems containsSemiMixedTypes="0" containsString="0" containsNumber="1" containsInteger="1" minValue="0" maxValue="0"/>
    </cacheField>
    <cacheField name="Jun" numFmtId="0">
      <sharedItems containsSemiMixedTypes="0" containsString="0" containsNumber="1" containsInteger="1" minValue="0" maxValue="0"/>
    </cacheField>
    <cacheField name="Jul" numFmtId="0">
      <sharedItems containsSemiMixedTypes="0" containsString="0" containsNumber="1" containsInteger="1" minValue="0" maxValue="0"/>
    </cacheField>
    <cacheField name="Ags" numFmtId="0">
      <sharedItems containsSemiMixedTypes="0" containsString="0" containsNumber="1" containsInteger="1" minValue="0" maxValue="0"/>
    </cacheField>
    <cacheField name="Sep" numFmtId="0">
      <sharedItems containsSemiMixedTypes="0" containsString="0" containsNumber="1" containsInteger="1" minValue="0" maxValue="0"/>
    </cacheField>
    <cacheField name="Okt" numFmtId="0">
      <sharedItems containsSemiMixedTypes="0" containsString="0" containsNumber="1" containsInteger="1" minValue="0" maxValue="0"/>
    </cacheField>
    <cacheField name="Nov" numFmtId="0">
      <sharedItems containsSemiMixedTypes="0" containsString="0" containsNumber="1" containsInteger="1" minValue="0" maxValue="0"/>
    </cacheField>
    <cacheField name="Des" numFmtId="0">
      <sharedItems containsSemiMixedTypes="0" containsString="0" containsNumber="1" containsInteger="1" minValue="0" maxValue="0"/>
    </cacheField>
    <cacheField name="eselon2" numFmtId="0">
      <sharedItems count="1">
        <s v="Pusat Pendidikan KP"/>
      </sharedItems>
    </cacheField>
    <cacheField name="koordinator" numFmtId="0">
      <sharedItems count="4">
        <s v="Penyelenggaraan Pendidikan"/>
        <s v="Kelembagaan dan Ketenagaan"/>
        <s v="Perencanaan dan Evaluasi"/>
        <s v="Tata Usaha"/>
      </sharedItems>
    </cacheField>
    <cacheField name="Subkoordinator" numFmtId="0">
      <sharedItems count="8">
        <s v="Metode dan Kurikulum"/>
        <s v="Peserta Didik dan Sarana Prasarana"/>
        <s v="Kelembagaan"/>
        <s v="Ketenagaan"/>
        <s v="Perencanaan"/>
        <s v="Keuangan"/>
        <s v="Umum"/>
        <s v="Evaluasi"/>
      </sharedItems>
    </cacheField>
    <cacheField name="Jns_Belanja" numFmtId="0">
      <sharedItems/>
    </cacheField>
    <cacheField name="satker" numFmtId="0">
      <sharedItems/>
    </cacheField>
    <cacheField name="Realisasi" numFmtId="0">
      <sharedItems containsSemiMixedTypes="0" containsString="0" containsNumber="1" containsInteger="1" minValue="0" maxValue="367235320"/>
    </cacheField>
    <cacheField name="Sisa" numFmtId="0">
      <sharedItems containsSemiMixedTypes="0" containsString="0" containsNumber="1" containsInteger="1" minValue="51450" maxValue="6791750000"/>
    </cacheField>
    <cacheField name="Kode Akun" numFmtId="0">
      <sharedItems/>
    </cacheField>
    <cacheField name="Status Covid" numFmtId="0">
      <sharedItems/>
    </cacheField>
    <cacheField name="Status Realisasi" numFmtId="0">
      <sharedItems/>
    </cacheField>
    <cacheField name="Jenis Belanja" numFmtId="0">
      <sharedItems/>
    </cacheField>
    <cacheField name="T_Jan" numFmtId="164">
      <sharedItems containsSemiMixedTypes="0" containsString="0" containsNumber="1" containsInteger="1" minValue="0" maxValue="172790300"/>
    </cacheField>
    <cacheField name="T_Feb" numFmtId="164">
      <sharedItems containsSemiMixedTypes="0" containsString="0" containsNumber="1" containsInteger="1" minValue="0" maxValue="1656725000"/>
    </cacheField>
    <cacheField name="T_Mar" numFmtId="164">
      <sharedItems containsSemiMixedTypes="0" containsString="0" containsNumber="1" containsInteger="1" minValue="0" maxValue="254433506"/>
    </cacheField>
    <cacheField name="T_Apr" numFmtId="164">
      <sharedItems containsSemiMixedTypes="0" containsString="0" containsNumber="1" containsInteger="1" minValue="0" maxValue="1305250000"/>
    </cacheField>
    <cacheField name="T_Mei" numFmtId="164">
      <sharedItems containsSemiMixedTypes="0" containsString="0" containsNumber="1" containsInteger="1" minValue="0" maxValue="1160263000"/>
    </cacheField>
    <cacheField name="T_Jun" numFmtId="164">
      <sharedItems containsSemiMixedTypes="0" containsString="0" containsNumber="1" containsInteger="1" minValue="0" maxValue="481834506"/>
    </cacheField>
    <cacheField name="T_Jul" numFmtId="164">
      <sharedItems containsSemiMixedTypes="0" containsString="0" containsNumber="1" containsInteger="1" minValue="0" maxValue="332487000"/>
    </cacheField>
    <cacheField name="T_Ags" numFmtId="164">
      <sharedItems containsSemiMixedTypes="0" containsString="0" containsNumber="1" containsInteger="1" minValue="0" maxValue="1289430000"/>
    </cacheField>
    <cacheField name="T_Sep" numFmtId="164">
      <sharedItems containsSemiMixedTypes="0" containsString="0" containsNumber="1" containsInteger="1" minValue="0" maxValue="498790000"/>
    </cacheField>
    <cacheField name="T_Okt" numFmtId="164">
      <sharedItems containsSemiMixedTypes="0" containsString="0" containsNumber="1" containsInteger="1" minValue="0" maxValue="254433506"/>
    </cacheField>
    <cacheField name="T_Nov" numFmtId="164">
      <sharedItems containsSemiMixedTypes="0" containsString="0" containsNumber="1" containsInteger="1" minValue="0" maxValue="251124446"/>
    </cacheField>
    <cacheField name="T_Des" numFmtId="164">
      <sharedItems containsSemiMixedTypes="0" containsString="0" containsNumber="1" containsInteger="1" minValue="0" maxValue="147473180"/>
    </cacheField>
    <cacheField name="Tot_Target" numFmtId="164">
      <sharedItems containsSemiMixedTypes="0" containsString="0" containsNumber="1" containsInteger="1" minValue="56000" maxValue="6791750000"/>
    </cacheField>
    <cacheField name="Sisa_Target" numFmtId="164">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1211"/>
    <s v="521211. Belanja Bahan"/>
    <n v="13180000"/>
    <n v="0"/>
    <n v="0"/>
    <n v="0"/>
    <n v="0"/>
    <n v="0"/>
    <n v="0"/>
    <n v="0"/>
    <n v="0"/>
    <n v="0"/>
    <n v="0"/>
    <n v="0"/>
    <n v="0"/>
    <x v="0"/>
    <x v="0"/>
    <x v="0"/>
    <s v="52"/>
    <s v="SEKRETARIAT BADAN RISET DAN SUMBERDAYA MANUSIA KELAUTAN DAN PERIKANAN"/>
    <n v="0"/>
    <n v="13180000"/>
    <s v="DL.2376.AFA.001.051.A.521211"/>
    <s v="Non COVID"/>
    <s v="BELANJA BAHAN"/>
    <s v="Belanja Barang"/>
    <n v="0"/>
    <n v="3182000"/>
    <n v="700000"/>
    <n v="0"/>
    <n v="0"/>
    <n v="3200000"/>
    <n v="700000"/>
    <n v="980000"/>
    <n v="700000"/>
    <n v="3700000"/>
    <n v="0"/>
    <n v="18000"/>
    <n v="1318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1219"/>
    <s v="521219. Belanja Barang Non Operasional Lainnya"/>
    <n v="1500000"/>
    <n v="0"/>
    <n v="0"/>
    <n v="0"/>
    <n v="0"/>
    <n v="0"/>
    <n v="0"/>
    <n v="0"/>
    <n v="0"/>
    <n v="0"/>
    <n v="0"/>
    <n v="0"/>
    <n v="0"/>
    <x v="0"/>
    <x v="0"/>
    <x v="0"/>
    <s v="52"/>
    <s v="SEKRETARIAT BADAN RISET DAN SUMBERDAYA MANUSIA KELAUTAN DAN PERIKANAN"/>
    <n v="0"/>
    <n v="1500000"/>
    <s v="DL.2376.AFA.001.051.A.521219"/>
    <s v="Non COVID"/>
    <s v="NON OPS LAINNYA"/>
    <s v="Belanja Barang"/>
    <n v="0"/>
    <n v="231948"/>
    <n v="250000"/>
    <n v="250000"/>
    <n v="250000"/>
    <n v="250000"/>
    <n v="250000"/>
    <n v="0"/>
    <n v="0"/>
    <n v="0"/>
    <n v="0"/>
    <n v="18052"/>
    <n v="1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2192"/>
    <s v="522192. Belanja Jasa - Penanganan Pandemi COVID-19"/>
    <n v="5000000"/>
    <n v="0"/>
    <n v="0"/>
    <n v="0"/>
    <n v="0"/>
    <n v="0"/>
    <n v="0"/>
    <n v="0"/>
    <n v="0"/>
    <n v="0"/>
    <n v="0"/>
    <n v="0"/>
    <n v="0"/>
    <x v="0"/>
    <x v="0"/>
    <x v="0"/>
    <s v="52"/>
    <s v="SEKRETARIAT BADAN RISET DAN SUMBERDAYA MANUSIA KELAUTAN DAN PERIKANAN"/>
    <n v="0"/>
    <n v="5000000"/>
    <s v="DL.2376.AFA.001.051.A.522192"/>
    <s v="COVID"/>
    <s v="BELANJA JASA"/>
    <s v="Belanja Barang"/>
    <n v="0"/>
    <n v="0"/>
    <n v="1000000"/>
    <n v="1000000"/>
    <n v="1000000"/>
    <n v="1000000"/>
    <n v="1000000"/>
    <n v="0"/>
    <n v="0"/>
    <n v="0"/>
    <n v="0"/>
    <n v="0"/>
    <n v="5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x v="0"/>
    <s v="524111"/>
    <s v="524111. Belanja Perjalanan Dinas Biasa"/>
    <n v="79912000"/>
    <n v="0"/>
    <n v="0"/>
    <n v="0"/>
    <n v="0"/>
    <n v="0"/>
    <n v="0"/>
    <n v="0"/>
    <n v="0"/>
    <n v="0"/>
    <n v="0"/>
    <n v="0"/>
    <n v="0"/>
    <x v="0"/>
    <x v="0"/>
    <x v="0"/>
    <s v="52"/>
    <s v="SEKRETARIAT BADAN RISET DAN SUMBERDAYA MANUSIA KELAUTAN DAN PERIKANAN"/>
    <n v="0"/>
    <n v="79912000"/>
    <s v="DL.2376.AFA.001.051.A.524111"/>
    <s v="Non COVID"/>
    <s v="PERJALANAN DINAS"/>
    <s v="Belanja Barang"/>
    <n v="0"/>
    <n v="1664890"/>
    <n v="0"/>
    <n v="1500000"/>
    <n v="1500000"/>
    <n v="20000000"/>
    <n v="20247110"/>
    <n v="25000000"/>
    <n v="5000000"/>
    <n v="5000000"/>
    <n v="0"/>
    <n v="0"/>
    <n v="79912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1211"/>
    <s v="521211. Belanja Bahan"/>
    <n v="15500000"/>
    <n v="0"/>
    <n v="0"/>
    <n v="0"/>
    <n v="0"/>
    <n v="0"/>
    <n v="0"/>
    <n v="0"/>
    <n v="0"/>
    <n v="0"/>
    <n v="0"/>
    <n v="0"/>
    <n v="0"/>
    <x v="0"/>
    <x v="0"/>
    <x v="0"/>
    <s v="52"/>
    <s v="SEKRETARIAT BADAN RISET DAN SUMBERDAYA MANUSIA KELAUTAN DAN PERIKANAN"/>
    <n v="0"/>
    <n v="15500000"/>
    <s v="DL.2376.AFA.001.051.B.521211"/>
    <s v="Non COVID"/>
    <s v="BELANJA BAHAN"/>
    <s v="Belanja Barang"/>
    <n v="0"/>
    <n v="2446500"/>
    <n v="700000"/>
    <n v="1000000"/>
    <n v="1500000"/>
    <n v="700000"/>
    <n v="1700000"/>
    <n v="3700000"/>
    <n v="700000"/>
    <n v="0"/>
    <n v="3000000"/>
    <n v="53500"/>
    <n v="15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1219"/>
    <s v="521219. Belanja Barang Non Operasional Lainnya"/>
    <n v="1250000"/>
    <n v="0"/>
    <n v="0"/>
    <n v="0"/>
    <n v="0"/>
    <n v="0"/>
    <n v="0"/>
    <n v="0"/>
    <n v="0"/>
    <n v="0"/>
    <n v="0"/>
    <n v="0"/>
    <n v="0"/>
    <x v="0"/>
    <x v="0"/>
    <x v="0"/>
    <s v="52"/>
    <s v="SEKRETARIAT BADAN RISET DAN SUMBERDAYA MANUSIA KELAUTAN DAN PERIKANAN"/>
    <n v="0"/>
    <n v="1250000"/>
    <s v="DL.2376.AFA.001.051.B.521219"/>
    <s v="Non COVID"/>
    <s v="NON OPS LAINNYA"/>
    <s v="Belanja Barang"/>
    <n v="0"/>
    <n v="0"/>
    <n v="0"/>
    <n v="0"/>
    <n v="0"/>
    <n v="0"/>
    <n v="0"/>
    <n v="250000"/>
    <n v="250000"/>
    <n v="250000"/>
    <n v="250000"/>
    <n v="250000"/>
    <n v="125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2192"/>
    <s v="522192. Belanja Jasa - Penanganan Pandemi COVID-19"/>
    <n v="6000000"/>
    <n v="0"/>
    <n v="0"/>
    <n v="0"/>
    <n v="0"/>
    <n v="0"/>
    <n v="0"/>
    <n v="0"/>
    <n v="0"/>
    <n v="0"/>
    <n v="0"/>
    <n v="0"/>
    <n v="0"/>
    <x v="0"/>
    <x v="0"/>
    <x v="0"/>
    <s v="52"/>
    <s v="SEKRETARIAT BADAN RISET DAN SUMBERDAYA MANUSIA KELAUTAN DAN PERIKANAN"/>
    <n v="0"/>
    <n v="6000000"/>
    <s v="DL.2376.AFA.001.051.B.522192"/>
    <s v="COVID"/>
    <s v="BELANJA JASA"/>
    <s v="Belanja Barang"/>
    <n v="0"/>
    <n v="0"/>
    <n v="1000000"/>
    <n v="1000000"/>
    <n v="1000000"/>
    <n v="1000000"/>
    <n v="1000000"/>
    <n v="1000000"/>
    <n v="0"/>
    <n v="0"/>
    <n v="0"/>
    <n v="0"/>
    <n v="6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x v="1"/>
    <s v="524111"/>
    <s v="524111. Belanja Perjalanan Dinas Biasa"/>
    <n v="61665000"/>
    <n v="0"/>
    <n v="0"/>
    <n v="0"/>
    <n v="0"/>
    <n v="0"/>
    <n v="0"/>
    <n v="0"/>
    <n v="0"/>
    <n v="0"/>
    <n v="0"/>
    <n v="0"/>
    <n v="0"/>
    <x v="0"/>
    <x v="0"/>
    <x v="0"/>
    <s v="52"/>
    <s v="SEKRETARIAT BADAN RISET DAN SUMBERDAYA MANUSIA KELAUTAN DAN PERIKANAN"/>
    <n v="0"/>
    <n v="61665000"/>
    <s v="DL.2376.AFA.001.051.B.524111"/>
    <s v="Non COVID"/>
    <s v="PERJALANAN DINAS"/>
    <s v="Belanja Barang"/>
    <n v="0"/>
    <n v="0"/>
    <n v="5000000"/>
    <n v="5000000"/>
    <n v="5000000"/>
    <n v="19665000"/>
    <n v="15000000"/>
    <n v="10000000"/>
    <n v="2000000"/>
    <n v="0"/>
    <n v="0"/>
    <n v="0"/>
    <n v="61665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1211"/>
    <s v="521211. Belanja Bahan"/>
    <n v="15000000"/>
    <n v="0"/>
    <n v="0"/>
    <n v="0"/>
    <n v="0"/>
    <n v="0"/>
    <n v="0"/>
    <n v="0"/>
    <n v="0"/>
    <n v="0"/>
    <n v="0"/>
    <n v="0"/>
    <n v="0"/>
    <x v="0"/>
    <x v="0"/>
    <x v="0"/>
    <s v="52"/>
    <s v="SEKRETARIAT BADAN RISET DAN SUMBERDAYA MANUSIA KELAUTAN DAN PERIKANAN"/>
    <n v="0"/>
    <n v="15000000"/>
    <s v="DL.2376.AFA.001.051.C.521211"/>
    <s v="Non COVID"/>
    <s v="BELANJA BAHAN"/>
    <s v="Belanja Barang"/>
    <n v="0"/>
    <n v="3165000"/>
    <n v="700000"/>
    <n v="0"/>
    <n v="0"/>
    <n v="700000"/>
    <n v="2200000"/>
    <n v="1700000"/>
    <n v="1400000"/>
    <n v="1400000"/>
    <n v="3700000"/>
    <n v="35000"/>
    <n v="15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1219"/>
    <s v="521219. Belanja Barang Non Operasional Lainnya"/>
    <n v="170100000"/>
    <n v="0"/>
    <n v="0"/>
    <n v="0"/>
    <n v="0"/>
    <n v="0"/>
    <n v="0"/>
    <n v="0"/>
    <n v="0"/>
    <n v="0"/>
    <n v="0"/>
    <n v="0"/>
    <n v="0"/>
    <x v="0"/>
    <x v="0"/>
    <x v="0"/>
    <s v="52"/>
    <s v="SEKRETARIAT BADAN RISET DAN SUMBERDAYA MANUSIA KELAUTAN DAN PERIKANAN"/>
    <n v="0"/>
    <n v="170100000"/>
    <s v="DL.2376.AFA.001.051.C.521219"/>
    <s v="Non COVID"/>
    <s v="NON OPS LAINNYA"/>
    <s v="Belanja Barang"/>
    <n v="0"/>
    <n v="0"/>
    <n v="0"/>
    <n v="0"/>
    <n v="0"/>
    <n v="0"/>
    <n v="0"/>
    <n v="0"/>
    <n v="0"/>
    <n v="0"/>
    <n v="170100000"/>
    <n v="0"/>
    <n v="1701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2151"/>
    <s v="522151. Belanja Jasa Profesi"/>
    <n v="12000000"/>
    <n v="0"/>
    <n v="0"/>
    <n v="0"/>
    <n v="0"/>
    <n v="0"/>
    <n v="0"/>
    <n v="0"/>
    <n v="0"/>
    <n v="0"/>
    <n v="0"/>
    <n v="0"/>
    <n v="0"/>
    <x v="0"/>
    <x v="0"/>
    <x v="0"/>
    <s v="52"/>
    <s v="SEKRETARIAT BADAN RISET DAN SUMBERDAYA MANUSIA KELAUTAN DAN PERIKANAN"/>
    <n v="0"/>
    <n v="12000000"/>
    <s v="DL.2376.AFA.001.051.C.522151"/>
    <s v="Non COVID"/>
    <s v="BELANJA JASA"/>
    <s v="Belanja Barang"/>
    <n v="0"/>
    <n v="1800000"/>
    <n v="1800000"/>
    <n v="0"/>
    <n v="0"/>
    <n v="1800000"/>
    <n v="1800000"/>
    <n v="1800000"/>
    <n v="3000000"/>
    <n v="0"/>
    <n v="0"/>
    <n v="0"/>
    <n v="12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2192"/>
    <s v="522192. Belanja Jasa - Penanganan Pandemi COVID-19"/>
    <n v="36000000"/>
    <n v="0"/>
    <n v="0"/>
    <n v="0"/>
    <n v="0"/>
    <n v="0"/>
    <n v="0"/>
    <n v="0"/>
    <n v="0"/>
    <n v="0"/>
    <n v="0"/>
    <n v="0"/>
    <n v="0"/>
    <x v="0"/>
    <x v="0"/>
    <x v="0"/>
    <s v="52"/>
    <s v="SEKRETARIAT BADAN RISET DAN SUMBERDAYA MANUSIA KELAUTAN DAN PERIKANAN"/>
    <n v="0"/>
    <n v="36000000"/>
    <s v="DL.2376.AFA.001.051.C.522192"/>
    <s v="COVID"/>
    <s v="BELANJA JASA"/>
    <s v="Belanja Barang"/>
    <n v="0"/>
    <n v="1800000"/>
    <n v="1800000"/>
    <n v="1800000"/>
    <n v="1800000"/>
    <n v="3600000"/>
    <n v="3600000"/>
    <n v="5400000"/>
    <n v="5400000"/>
    <n v="10800000"/>
    <n v="0"/>
    <n v="0"/>
    <n v="36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C"/>
    <x v="2"/>
    <s v="524111"/>
    <s v="524111. Belanja Perjalanan Dinas Biasa"/>
    <n v="54725000"/>
    <n v="0"/>
    <n v="0"/>
    <n v="0"/>
    <n v="0"/>
    <n v="0"/>
    <n v="0"/>
    <n v="0"/>
    <n v="0"/>
    <n v="0"/>
    <n v="0"/>
    <n v="0"/>
    <n v="0"/>
    <x v="0"/>
    <x v="0"/>
    <x v="0"/>
    <s v="52"/>
    <s v="SEKRETARIAT BADAN RISET DAN SUMBERDAYA MANUSIA KELAUTAN DAN PERIKANAN"/>
    <n v="0"/>
    <n v="54725000"/>
    <s v="DL.2376.AFA.001.051.C.524111"/>
    <s v="Non COVID"/>
    <s v="PERJALANAN DINAS"/>
    <s v="Belanja Barang"/>
    <n v="0"/>
    <n v="333500"/>
    <n v="3000000"/>
    <n v="0"/>
    <n v="0"/>
    <n v="15000000"/>
    <n v="12391500"/>
    <n v="10000000"/>
    <n v="2000000"/>
    <n v="2000000"/>
    <n v="10000000"/>
    <n v="0"/>
    <n v="54725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1211"/>
    <s v="521211. Belanja Bahan"/>
    <n v="127680000"/>
    <n v="0"/>
    <n v="0"/>
    <n v="0"/>
    <n v="0"/>
    <n v="0"/>
    <n v="0"/>
    <n v="0"/>
    <n v="0"/>
    <n v="0"/>
    <n v="0"/>
    <n v="0"/>
    <n v="0"/>
    <x v="0"/>
    <x v="0"/>
    <x v="1"/>
    <s v="52"/>
    <s v="SEKRETARIAT BADAN RISET DAN SUMBERDAYA MANUSIA KELAUTAN DAN PERIKANAN"/>
    <n v="0"/>
    <n v="127680000"/>
    <s v="DL.2376.AFA.001.052.A.521211"/>
    <s v="Non COVID"/>
    <s v="BELANJA BAHAN"/>
    <s v="Belanja Barang"/>
    <n v="0"/>
    <n v="2734000"/>
    <n v="828000"/>
    <n v="93720000"/>
    <n v="0"/>
    <n v="12100000"/>
    <n v="1584000"/>
    <n v="14714000"/>
    <n v="0"/>
    <n v="0"/>
    <n v="2000000"/>
    <n v="0"/>
    <n v="12768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1219"/>
    <s v="521219. Belanja Barang Non Operasional Lainnya"/>
    <n v="47873000"/>
    <n v="0"/>
    <n v="0"/>
    <n v="0"/>
    <n v="0"/>
    <n v="0"/>
    <n v="0"/>
    <n v="0"/>
    <n v="0"/>
    <n v="0"/>
    <n v="0"/>
    <n v="0"/>
    <n v="0"/>
    <x v="0"/>
    <x v="0"/>
    <x v="1"/>
    <s v="52"/>
    <s v="SEKRETARIAT BADAN RISET DAN SUMBERDAYA MANUSIA KELAUTAN DAN PERIKANAN"/>
    <n v="0"/>
    <n v="47873000"/>
    <s v="DL.2376.AFA.001.052.A.521219"/>
    <s v="Non COVID"/>
    <s v="NON OPS LAINNYA"/>
    <s v="Belanja Barang"/>
    <n v="0"/>
    <n v="0"/>
    <n v="0"/>
    <n v="0"/>
    <n v="0"/>
    <n v="47873000"/>
    <n v="0"/>
    <n v="0"/>
    <n v="0"/>
    <n v="0"/>
    <n v="0"/>
    <n v="0"/>
    <n v="47873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2151"/>
    <s v="522151. Belanja Jasa Profesi"/>
    <n v="4000000"/>
    <n v="0"/>
    <n v="0"/>
    <n v="0"/>
    <n v="0"/>
    <n v="0"/>
    <n v="0"/>
    <n v="0"/>
    <n v="0"/>
    <n v="0"/>
    <n v="0"/>
    <n v="0"/>
    <n v="0"/>
    <x v="0"/>
    <x v="0"/>
    <x v="1"/>
    <s v="52"/>
    <s v="SEKRETARIAT BADAN RISET DAN SUMBERDAYA MANUSIA KELAUTAN DAN PERIKANAN"/>
    <n v="0"/>
    <n v="4000000"/>
    <s v="DL.2376.AFA.001.052.A.522151"/>
    <s v="Non COVID"/>
    <s v="BELANJA JASA"/>
    <s v="Belanja Barang"/>
    <n v="0"/>
    <n v="3000000"/>
    <n v="1000000"/>
    <n v="0"/>
    <n v="0"/>
    <n v="0"/>
    <n v="0"/>
    <n v="0"/>
    <n v="0"/>
    <n v="0"/>
    <n v="0"/>
    <n v="0"/>
    <n v="4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x v="3"/>
    <s v="524111"/>
    <s v="524111. Belanja Perjalanan Dinas Biasa"/>
    <n v="99600000"/>
    <n v="0"/>
    <n v="0"/>
    <n v="0"/>
    <n v="0"/>
    <n v="0"/>
    <n v="0"/>
    <n v="0"/>
    <n v="0"/>
    <n v="0"/>
    <n v="0"/>
    <n v="0"/>
    <n v="0"/>
    <x v="0"/>
    <x v="0"/>
    <x v="1"/>
    <s v="52"/>
    <s v="SEKRETARIAT BADAN RISET DAN SUMBERDAYA MANUSIA KELAUTAN DAN PERIKANAN"/>
    <n v="0"/>
    <n v="99600000"/>
    <s v="DL.2376.AFA.001.052.A.524111"/>
    <s v="Non COVID"/>
    <s v="PERJALANAN DINAS"/>
    <s v="Belanja Barang"/>
    <n v="0"/>
    <n v="4018423"/>
    <n v="10000000"/>
    <n v="5000000"/>
    <n v="5000000"/>
    <n v="30000000"/>
    <n v="15400000"/>
    <n v="5000000"/>
    <n v="10000000"/>
    <n v="10981577"/>
    <n v="4200000"/>
    <n v="0"/>
    <n v="996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x v="4"/>
    <s v="521211"/>
    <s v="521211. Belanja Bahan"/>
    <n v="43510000"/>
    <n v="0"/>
    <n v="0"/>
    <n v="0"/>
    <n v="0"/>
    <n v="0"/>
    <n v="0"/>
    <n v="0"/>
    <n v="0"/>
    <n v="0"/>
    <n v="0"/>
    <n v="0"/>
    <n v="0"/>
    <x v="0"/>
    <x v="0"/>
    <x v="1"/>
    <s v="52"/>
    <s v="SEKRETARIAT BADAN RISET DAN SUMBERDAYA MANUSIA KELAUTAN DAN PERIKANAN"/>
    <n v="0"/>
    <n v="43510000"/>
    <s v="DL.2376.AFA.001.052.B.521211"/>
    <s v="Non COVID"/>
    <s v="BELANJA BAHAN"/>
    <s v="Belanja Barang"/>
    <n v="0"/>
    <n v="0"/>
    <n v="828000"/>
    <n v="0"/>
    <n v="2500000"/>
    <n v="0"/>
    <n v="17703000"/>
    <n v="1104000"/>
    <n v="16875000"/>
    <n v="2500000"/>
    <n v="2000000"/>
    <n v="0"/>
    <n v="4351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x v="4"/>
    <s v="524111"/>
    <s v="524111. Belanja Perjalanan Dinas Biasa"/>
    <n v="33200000"/>
    <n v="0"/>
    <n v="0"/>
    <n v="0"/>
    <n v="0"/>
    <n v="0"/>
    <n v="0"/>
    <n v="0"/>
    <n v="0"/>
    <n v="0"/>
    <n v="0"/>
    <n v="0"/>
    <n v="0"/>
    <x v="0"/>
    <x v="0"/>
    <x v="1"/>
    <s v="52"/>
    <s v="SEKRETARIAT BADAN RISET DAN SUMBERDAYA MANUSIA KELAUTAN DAN PERIKANAN"/>
    <n v="0"/>
    <n v="33200000"/>
    <s v="DL.2376.AFA.001.052.B.524111"/>
    <s v="Non COVID"/>
    <s v="PERJALANAN DINAS"/>
    <s v="Belanja Barang"/>
    <n v="0"/>
    <n v="0"/>
    <n v="0"/>
    <n v="0"/>
    <n v="0"/>
    <n v="16000000"/>
    <n v="10000000"/>
    <n v="7200000"/>
    <n v="0"/>
    <n v="0"/>
    <n v="0"/>
    <n v="0"/>
    <n v="332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C"/>
    <x v="5"/>
    <s v="521211"/>
    <s v="521211. Belanja Bahan"/>
    <n v="13500000"/>
    <n v="0"/>
    <n v="0"/>
    <n v="0"/>
    <n v="0"/>
    <n v="0"/>
    <n v="0"/>
    <n v="0"/>
    <n v="0"/>
    <n v="0"/>
    <n v="0"/>
    <n v="0"/>
    <n v="0"/>
    <x v="0"/>
    <x v="0"/>
    <x v="1"/>
    <s v="52"/>
    <s v="SEKRETARIAT BADAN RISET DAN SUMBERDAYA MANUSIA KELAUTAN DAN PERIKANAN"/>
    <n v="0"/>
    <n v="13500000"/>
    <s v="DL.2376.AFA.001.052.C.521211"/>
    <s v="Non COVID"/>
    <s v="BELANJA BAHAN"/>
    <s v="Belanja Barang"/>
    <n v="0"/>
    <n v="2480000"/>
    <n v="0"/>
    <n v="0"/>
    <n v="0"/>
    <n v="0"/>
    <n v="10000000"/>
    <n v="0"/>
    <n v="0"/>
    <n v="0"/>
    <n v="1000000"/>
    <n v="20000"/>
    <n v="13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C"/>
    <x v="5"/>
    <s v="524111"/>
    <s v="524111. Belanja Perjalanan Dinas Biasa"/>
    <n v="49800000"/>
    <n v="0"/>
    <n v="0"/>
    <n v="0"/>
    <n v="0"/>
    <n v="0"/>
    <n v="0"/>
    <n v="0"/>
    <n v="0"/>
    <n v="0"/>
    <n v="0"/>
    <n v="0"/>
    <n v="0"/>
    <x v="0"/>
    <x v="0"/>
    <x v="1"/>
    <s v="52"/>
    <s v="SEKRETARIAT BADAN RISET DAN SUMBERDAYA MANUSIA KELAUTAN DAN PERIKANAN"/>
    <n v="0"/>
    <n v="49800000"/>
    <s v="DL.2376.AFA.001.052.C.524111"/>
    <s v="Non COVID"/>
    <s v="PERJALANAN DINAS"/>
    <s v="Belanja Barang"/>
    <n v="0"/>
    <n v="5000000"/>
    <n v="3000000"/>
    <n v="10000000"/>
    <n v="9800000"/>
    <n v="6000000"/>
    <n v="4000000"/>
    <n v="4000000"/>
    <n v="4000000"/>
    <n v="4000000"/>
    <n v="0"/>
    <n v="0"/>
    <n v="498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1211"/>
    <s v="521211. Belanja Bahan"/>
    <n v="24900000"/>
    <n v="0"/>
    <n v="0"/>
    <n v="0"/>
    <n v="0"/>
    <n v="0"/>
    <n v="0"/>
    <n v="0"/>
    <n v="0"/>
    <n v="0"/>
    <n v="0"/>
    <n v="0"/>
    <n v="0"/>
    <x v="0"/>
    <x v="1"/>
    <x v="2"/>
    <s v="52"/>
    <s v="SEKRETARIAT BADAN RISET DAN SUMBERDAYA MANUSIA KELAUTAN DAN PERIKANAN"/>
    <n v="0"/>
    <n v="24900000"/>
    <s v="DL.2376.AFA.001.053.A.521211"/>
    <s v="Non COVID"/>
    <s v="BELANJA BAHAN"/>
    <s v="Belanja Barang"/>
    <n v="0"/>
    <n v="1446000"/>
    <n v="1412500"/>
    <n v="4089000"/>
    <n v="4122000"/>
    <n v="2535000"/>
    <n v="2880000"/>
    <n v="2328000"/>
    <n v="1500000"/>
    <n v="1500000"/>
    <n v="1500000"/>
    <n v="1587500"/>
    <n v="249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1219"/>
    <s v="521219. Belanja Barang Non Operasional Lainnya"/>
    <n v="6750000"/>
    <n v="0"/>
    <n v="0"/>
    <n v="0"/>
    <n v="0"/>
    <n v="0"/>
    <n v="0"/>
    <n v="0"/>
    <n v="0"/>
    <n v="0"/>
    <n v="0"/>
    <n v="0"/>
    <n v="0"/>
    <x v="0"/>
    <x v="1"/>
    <x v="2"/>
    <s v="52"/>
    <s v="SEKRETARIAT BADAN RISET DAN SUMBERDAYA MANUSIA KELAUTAN DAN PERIKANAN"/>
    <n v="0"/>
    <n v="6750000"/>
    <s v="DL.2376.AFA.001.053.A.521219"/>
    <s v="Non COVID"/>
    <s v="NON OPS LAINNYA"/>
    <s v="Belanja Barang"/>
    <n v="0"/>
    <n v="0"/>
    <n v="0"/>
    <n v="750000"/>
    <n v="250000"/>
    <n v="0"/>
    <n v="0"/>
    <n v="0"/>
    <n v="5250000"/>
    <n v="250000"/>
    <n v="250000"/>
    <n v="0"/>
    <n v="675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1811"/>
    <s v="521811. Belanja Barang Persediaan Barang Konsumsi"/>
    <n v="30000000"/>
    <n v="0"/>
    <n v="0"/>
    <n v="0"/>
    <n v="0"/>
    <n v="0"/>
    <n v="0"/>
    <n v="0"/>
    <n v="0"/>
    <n v="0"/>
    <n v="0"/>
    <n v="0"/>
    <n v="0"/>
    <x v="0"/>
    <x v="1"/>
    <x v="2"/>
    <s v="52"/>
    <s v="SEKRETARIAT BADAN RISET DAN SUMBERDAYA MANUSIA KELAUTAN DAN PERIKANAN"/>
    <n v="0"/>
    <n v="30000000"/>
    <s v="DL.2376.AFA.001.053.A.521811"/>
    <s v="Non COVID"/>
    <s v="PERSEDIAAN"/>
    <s v="Belanja Barang"/>
    <n v="0"/>
    <n v="2446000"/>
    <n v="2474000"/>
    <n v="5054000"/>
    <n v="2500000"/>
    <n v="2500000"/>
    <n v="2500000"/>
    <n v="2500000"/>
    <n v="2500000"/>
    <n v="2500000"/>
    <n v="2500000"/>
    <n v="2526000"/>
    <n v="30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2151"/>
    <s v="522151. Belanja Jasa Profesi"/>
    <n v="9000000"/>
    <n v="0"/>
    <n v="0"/>
    <n v="0"/>
    <n v="0"/>
    <n v="0"/>
    <n v="0"/>
    <n v="0"/>
    <n v="0"/>
    <n v="0"/>
    <n v="0"/>
    <n v="0"/>
    <n v="0"/>
    <x v="0"/>
    <x v="1"/>
    <x v="2"/>
    <s v="52"/>
    <s v="SEKRETARIAT BADAN RISET DAN SUMBERDAYA MANUSIA KELAUTAN DAN PERIKANAN"/>
    <n v="0"/>
    <n v="9000000"/>
    <s v="DL.2376.AFA.001.053.A.522151"/>
    <s v="Non COVID"/>
    <s v="BELANJA JASA"/>
    <s v="Belanja Barang"/>
    <n v="0"/>
    <n v="1800000"/>
    <n v="0"/>
    <n v="1800000"/>
    <n v="1800000"/>
    <n v="1800000"/>
    <n v="1800000"/>
    <n v="0"/>
    <n v="0"/>
    <n v="0"/>
    <n v="0"/>
    <n v="0"/>
    <n v="9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2192"/>
    <s v="522192. Belanja Jasa - Penanganan Pandemi COVID-19"/>
    <n v="10800000"/>
    <n v="0"/>
    <n v="0"/>
    <n v="0"/>
    <n v="0"/>
    <n v="0"/>
    <n v="0"/>
    <n v="0"/>
    <n v="0"/>
    <n v="0"/>
    <n v="0"/>
    <n v="0"/>
    <n v="0"/>
    <x v="0"/>
    <x v="1"/>
    <x v="2"/>
    <s v="52"/>
    <s v="SEKRETARIAT BADAN RISET DAN SUMBERDAYA MANUSIA KELAUTAN DAN PERIKANAN"/>
    <n v="0"/>
    <n v="10800000"/>
    <s v="DL.2376.AFA.001.053.A.522192"/>
    <s v="COVID"/>
    <s v="BELANJA JASA"/>
    <s v="Belanja Barang"/>
    <n v="0"/>
    <n v="0"/>
    <n v="0"/>
    <n v="1800000"/>
    <n v="1800000"/>
    <n v="1800000"/>
    <n v="1800000"/>
    <n v="1800000"/>
    <n v="1800000"/>
    <n v="0"/>
    <n v="0"/>
    <n v="0"/>
    <n v="108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4111"/>
    <s v="524111. Belanja Perjalanan Dinas Biasa"/>
    <n v="86141000"/>
    <n v="0"/>
    <n v="0"/>
    <n v="0"/>
    <n v="0"/>
    <n v="0"/>
    <n v="0"/>
    <n v="0"/>
    <n v="0"/>
    <n v="0"/>
    <n v="0"/>
    <n v="0"/>
    <n v="0"/>
    <x v="0"/>
    <x v="1"/>
    <x v="2"/>
    <s v="52"/>
    <s v="SEKRETARIAT BADAN RISET DAN SUMBERDAYA MANUSIA KELAUTAN DAN PERIKANAN"/>
    <n v="0"/>
    <n v="86141000"/>
    <s v="DL.2376.AFA.001.053.A.524111"/>
    <s v="Non COVID"/>
    <s v="PERJALANAN DINAS"/>
    <s v="Belanja Barang"/>
    <n v="0"/>
    <n v="0"/>
    <n v="0"/>
    <n v="0"/>
    <n v="86141000"/>
    <n v="0"/>
    <n v="0"/>
    <n v="0"/>
    <n v="0"/>
    <n v="0"/>
    <n v="0"/>
    <n v="0"/>
    <n v="86141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x v="6"/>
    <s v="524113"/>
    <s v="524113. Belanja Perjalanan Dinas Dalam Kota"/>
    <n v="1500000"/>
    <n v="0"/>
    <n v="0"/>
    <n v="0"/>
    <n v="0"/>
    <n v="0"/>
    <n v="0"/>
    <n v="0"/>
    <n v="0"/>
    <n v="0"/>
    <n v="0"/>
    <n v="0"/>
    <n v="0"/>
    <x v="0"/>
    <x v="1"/>
    <x v="2"/>
    <s v="52"/>
    <s v="SEKRETARIAT BADAN RISET DAN SUMBERDAYA MANUSIA KELAUTAN DAN PERIKANAN"/>
    <n v="0"/>
    <n v="1500000"/>
    <s v="DL.2376.AFA.001.053.A.524113"/>
    <s v="Non COVID"/>
    <s v="TRANSPORT LOKAL"/>
    <s v="Belanja Barang"/>
    <n v="0"/>
    <n v="300000"/>
    <n v="150000"/>
    <n v="150000"/>
    <n v="150000"/>
    <n v="150000"/>
    <n v="150000"/>
    <n v="150000"/>
    <n v="150000"/>
    <n v="150000"/>
    <n v="0"/>
    <n v="0"/>
    <n v="1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1211"/>
    <s v="521211. Belanja Bahan"/>
    <n v="31956000"/>
    <n v="0"/>
    <n v="0"/>
    <n v="0"/>
    <n v="0"/>
    <n v="0"/>
    <n v="0"/>
    <n v="0"/>
    <n v="0"/>
    <n v="0"/>
    <n v="0"/>
    <n v="0"/>
    <n v="0"/>
    <x v="0"/>
    <x v="1"/>
    <x v="2"/>
    <s v="52"/>
    <s v="SEKRETARIAT BADAN RISET DAN SUMBERDAYA MANUSIA KELAUTAN DAN PERIKANAN"/>
    <n v="0"/>
    <n v="31956000"/>
    <s v="DL.2376.AFA.001.053.B.521211"/>
    <s v="Non COVID"/>
    <s v="BELANJA BAHAN"/>
    <s v="Belanja Barang"/>
    <n v="0"/>
    <n v="0"/>
    <n v="1425000"/>
    <n v="3000000"/>
    <n v="11850000"/>
    <n v="2535000"/>
    <n v="2535000"/>
    <n v="2535000"/>
    <n v="2535000"/>
    <n v="2466000"/>
    <n v="1500000"/>
    <n v="1575000"/>
    <n v="31956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1219"/>
    <s v="521219. Belanja Barang Non Operasional Lainnya"/>
    <n v="5000000"/>
    <n v="0"/>
    <n v="0"/>
    <n v="0"/>
    <n v="0"/>
    <n v="0"/>
    <n v="0"/>
    <n v="0"/>
    <n v="0"/>
    <n v="0"/>
    <n v="0"/>
    <n v="0"/>
    <n v="0"/>
    <x v="0"/>
    <x v="1"/>
    <x v="2"/>
    <s v="52"/>
    <s v="SEKRETARIAT BADAN RISET DAN SUMBERDAYA MANUSIA KELAUTAN DAN PERIKANAN"/>
    <n v="0"/>
    <n v="5000000"/>
    <s v="DL.2376.AFA.001.053.B.521219"/>
    <s v="Non COVID"/>
    <s v="NON OPS LAINNYA"/>
    <s v="Belanja Barang"/>
    <n v="0"/>
    <n v="0"/>
    <n v="0"/>
    <n v="0"/>
    <n v="4250000"/>
    <n v="250000"/>
    <n v="250000"/>
    <n v="250000"/>
    <n v="0"/>
    <n v="0"/>
    <n v="0"/>
    <n v="0"/>
    <n v="5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1811"/>
    <s v="521811. Belanja Barang Persediaan Barang Konsumsi"/>
    <n v="27500000"/>
    <n v="0"/>
    <n v="0"/>
    <n v="0"/>
    <n v="0"/>
    <n v="0"/>
    <n v="0"/>
    <n v="0"/>
    <n v="0"/>
    <n v="0"/>
    <n v="0"/>
    <n v="0"/>
    <n v="0"/>
    <x v="0"/>
    <x v="1"/>
    <x v="2"/>
    <s v="52"/>
    <s v="SEKRETARIAT BADAN RISET DAN SUMBERDAYA MANUSIA KELAUTAN DAN PERIKANAN"/>
    <n v="0"/>
    <n v="27500000"/>
    <s v="DL.2376.AFA.001.053.B.521811"/>
    <s v="Non COVID"/>
    <s v="PERSEDIAAN"/>
    <s v="Belanja Barang"/>
    <n v="0"/>
    <n v="0"/>
    <n v="2416000"/>
    <n v="4000000"/>
    <n v="3500000"/>
    <n v="2500000"/>
    <n v="2500000"/>
    <n v="2500000"/>
    <n v="2500000"/>
    <n v="2500000"/>
    <n v="2500000"/>
    <n v="2584000"/>
    <n v="275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2151"/>
    <s v="522151. Belanja Jasa Profesi"/>
    <n v="9000000"/>
    <n v="0"/>
    <n v="0"/>
    <n v="0"/>
    <n v="0"/>
    <n v="0"/>
    <n v="0"/>
    <n v="0"/>
    <n v="0"/>
    <n v="0"/>
    <n v="0"/>
    <n v="0"/>
    <n v="0"/>
    <x v="0"/>
    <x v="1"/>
    <x v="2"/>
    <s v="52"/>
    <s v="SEKRETARIAT BADAN RISET DAN SUMBERDAYA MANUSIA KELAUTAN DAN PERIKANAN"/>
    <n v="0"/>
    <n v="9000000"/>
    <s v="DL.2376.AFA.001.053.B.522151"/>
    <s v="Non COVID"/>
    <s v="BELANJA JASA"/>
    <s v="Belanja Barang"/>
    <n v="0"/>
    <n v="900000"/>
    <n v="1800000"/>
    <n v="1800000"/>
    <n v="1800000"/>
    <n v="1800000"/>
    <n v="900000"/>
    <n v="0"/>
    <n v="0"/>
    <n v="0"/>
    <n v="0"/>
    <n v="0"/>
    <n v="9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2192"/>
    <s v="522192. Belanja Jasa - Penanganan Pandemi COVID-19"/>
    <n v="7200000"/>
    <n v="0"/>
    <n v="0"/>
    <n v="0"/>
    <n v="0"/>
    <n v="0"/>
    <n v="0"/>
    <n v="0"/>
    <n v="0"/>
    <n v="0"/>
    <n v="0"/>
    <n v="0"/>
    <n v="0"/>
    <x v="0"/>
    <x v="1"/>
    <x v="2"/>
    <s v="52"/>
    <s v="SEKRETARIAT BADAN RISET DAN SUMBERDAYA MANUSIA KELAUTAN DAN PERIKANAN"/>
    <n v="0"/>
    <n v="7200000"/>
    <s v="DL.2376.AFA.001.053.B.522192"/>
    <s v="COVID"/>
    <s v="BELANJA JASA"/>
    <s v="Belanja Barang"/>
    <n v="0"/>
    <n v="0"/>
    <n v="0"/>
    <n v="1800000"/>
    <n v="1800000"/>
    <n v="1800000"/>
    <n v="1800000"/>
    <n v="0"/>
    <n v="0"/>
    <n v="0"/>
    <n v="0"/>
    <n v="0"/>
    <n v="72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x v="7"/>
    <s v="524111"/>
    <s v="524111. Belanja Perjalanan Dinas Biasa"/>
    <n v="63352000"/>
    <n v="0"/>
    <n v="0"/>
    <n v="0"/>
    <n v="0"/>
    <n v="0"/>
    <n v="0"/>
    <n v="0"/>
    <n v="0"/>
    <n v="0"/>
    <n v="0"/>
    <n v="0"/>
    <n v="0"/>
    <x v="0"/>
    <x v="1"/>
    <x v="2"/>
    <s v="52"/>
    <s v="SEKRETARIAT BADAN RISET DAN SUMBERDAYA MANUSIA KELAUTAN DAN PERIKANAN"/>
    <n v="0"/>
    <n v="63352000"/>
    <s v="DL.2376.AFA.001.053.B.524111"/>
    <s v="Non COVID"/>
    <s v="PERJALANAN DINAS"/>
    <s v="Belanja Barang"/>
    <n v="0"/>
    <n v="0"/>
    <n v="0"/>
    <n v="0"/>
    <n v="63352000"/>
    <n v="0"/>
    <n v="0"/>
    <n v="0"/>
    <n v="0"/>
    <n v="0"/>
    <n v="0"/>
    <n v="0"/>
    <n v="63352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1211"/>
    <s v="521211. Belanja Bahan"/>
    <n v="16100000"/>
    <n v="0"/>
    <n v="0"/>
    <n v="0"/>
    <n v="0"/>
    <n v="0"/>
    <n v="0"/>
    <n v="0"/>
    <n v="0"/>
    <n v="0"/>
    <n v="0"/>
    <n v="0"/>
    <n v="0"/>
    <x v="0"/>
    <x v="1"/>
    <x v="3"/>
    <s v="52"/>
    <s v="SEKRETARIAT BADAN RISET DAN SUMBERDAYA MANUSIA KELAUTAN DAN PERIKANAN"/>
    <n v="0"/>
    <n v="16100000"/>
    <s v="DL.2376.AFA.001.054.A.521211"/>
    <s v="Non COVID"/>
    <s v="BELANJA BAHAN"/>
    <s v="Belanja Barang"/>
    <n v="0"/>
    <n v="8000000"/>
    <n v="8100000"/>
    <n v="0"/>
    <n v="0"/>
    <n v="0"/>
    <n v="0"/>
    <n v="0"/>
    <n v="0"/>
    <n v="0"/>
    <n v="0"/>
    <n v="0"/>
    <n v="161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1219"/>
    <s v="521219. Belanja Barang Non Operasional Lainnya"/>
    <n v="2006000"/>
    <n v="0"/>
    <n v="0"/>
    <n v="0"/>
    <n v="0"/>
    <n v="0"/>
    <n v="0"/>
    <n v="0"/>
    <n v="0"/>
    <n v="0"/>
    <n v="0"/>
    <n v="0"/>
    <n v="0"/>
    <x v="0"/>
    <x v="1"/>
    <x v="3"/>
    <s v="52"/>
    <s v="SEKRETARIAT BADAN RISET DAN SUMBERDAYA MANUSIA KELAUTAN DAN PERIKANAN"/>
    <n v="0"/>
    <n v="2006000"/>
    <s v="DL.2376.AFA.001.054.A.521219"/>
    <s v="Non COVID"/>
    <s v="NON OPS LAINNYA"/>
    <s v="Belanja Barang"/>
    <n v="0"/>
    <n v="0"/>
    <n v="2006000"/>
    <n v="0"/>
    <n v="0"/>
    <n v="0"/>
    <n v="0"/>
    <n v="0"/>
    <n v="0"/>
    <n v="0"/>
    <n v="0"/>
    <n v="0"/>
    <n v="2006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2151"/>
    <s v="522151. Belanja Jasa Profesi"/>
    <n v="20000000"/>
    <n v="0"/>
    <n v="0"/>
    <n v="0"/>
    <n v="0"/>
    <n v="0"/>
    <n v="0"/>
    <n v="0"/>
    <n v="0"/>
    <n v="0"/>
    <n v="0"/>
    <n v="0"/>
    <n v="0"/>
    <x v="0"/>
    <x v="1"/>
    <x v="3"/>
    <s v="52"/>
    <s v="SEKRETARIAT BADAN RISET DAN SUMBERDAYA MANUSIA KELAUTAN DAN PERIKANAN"/>
    <n v="0"/>
    <n v="20000000"/>
    <s v="DL.2376.AFA.001.054.A.522151"/>
    <s v="Non COVID"/>
    <s v="BELANJA JASA"/>
    <s v="Belanja Barang"/>
    <n v="0"/>
    <n v="0"/>
    <n v="10000000"/>
    <n v="10000000"/>
    <n v="0"/>
    <n v="0"/>
    <n v="0"/>
    <n v="0"/>
    <n v="0"/>
    <n v="0"/>
    <n v="0"/>
    <n v="0"/>
    <n v="20000000"/>
    <n v="0"/>
  </r>
  <r>
    <s v="032"/>
    <s v="12"/>
    <s v="DL"/>
    <s v="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x v="8"/>
    <s v="524113"/>
    <s v="524113. Belanja Perjalanan Dinas Dalam Kota"/>
    <n v="300000"/>
    <n v="0"/>
    <n v="0"/>
    <n v="0"/>
    <n v="0"/>
    <n v="0"/>
    <n v="0"/>
    <n v="0"/>
    <n v="0"/>
    <n v="0"/>
    <n v="0"/>
    <n v="0"/>
    <n v="0"/>
    <x v="0"/>
    <x v="1"/>
    <x v="3"/>
    <s v="52"/>
    <s v="SEKRETARIAT BADAN RISET DAN SUMBERDAYA MANUSIA KELAUTAN DAN PERIKANAN"/>
    <n v="0"/>
    <n v="300000"/>
    <s v="DL.2376.AFA.001.054.A.524113"/>
    <s v="Non COVID"/>
    <s v="TRANSPORT LOKAL"/>
    <s v="Belanja Barang"/>
    <n v="0"/>
    <n v="300000"/>
    <n v="0"/>
    <n v="0"/>
    <n v="0"/>
    <n v="0"/>
    <n v="0"/>
    <n v="0"/>
    <n v="0"/>
    <n v="0"/>
    <n v="0"/>
    <n v="0"/>
    <n v="3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1211"/>
    <s v="521211. Belanja Bahan"/>
    <n v="16200000"/>
    <n v="0"/>
    <n v="0"/>
    <n v="0"/>
    <n v="0"/>
    <n v="0"/>
    <n v="0"/>
    <n v="0"/>
    <n v="0"/>
    <n v="0"/>
    <n v="0"/>
    <n v="0"/>
    <n v="0"/>
    <x v="0"/>
    <x v="2"/>
    <x v="4"/>
    <s v="52"/>
    <s v="SEKRETARIAT BADAN RISET DAN SUMBERDAYA MANUSIA KELAUTAN DAN PERIKANAN"/>
    <n v="0"/>
    <n v="16200000"/>
    <s v="WA.2378.AEC.021.071.B.521211"/>
    <s v="Non COVID"/>
    <s v="BELANJA BAHAN"/>
    <s v="Belanja Barang"/>
    <n v="0"/>
    <n v="0"/>
    <n v="4050000"/>
    <n v="1050000"/>
    <n v="1500000"/>
    <n v="0"/>
    <n v="4050000"/>
    <n v="0"/>
    <n v="1500000"/>
    <n v="1050000"/>
    <n v="3000000"/>
    <n v="0"/>
    <n v="162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1219"/>
    <s v="521219. Belanja Barang Non Operasional Lainnya"/>
    <n v="6000000"/>
    <n v="0"/>
    <n v="0"/>
    <n v="0"/>
    <n v="0"/>
    <n v="0"/>
    <n v="0"/>
    <n v="0"/>
    <n v="0"/>
    <n v="0"/>
    <n v="0"/>
    <n v="0"/>
    <n v="0"/>
    <x v="0"/>
    <x v="2"/>
    <x v="4"/>
    <s v="52"/>
    <s v="SEKRETARIAT BADAN RISET DAN SUMBERDAYA MANUSIA KELAUTAN DAN PERIKANAN"/>
    <n v="0"/>
    <n v="6000000"/>
    <s v="WA.2378.AEC.021.071.B.521219"/>
    <s v="Non COVID"/>
    <s v="NON OPS LAINNYA"/>
    <s v="Belanja Barang"/>
    <n v="0"/>
    <n v="0"/>
    <n v="0"/>
    <n v="0"/>
    <n v="0"/>
    <n v="6000000"/>
    <n v="0"/>
    <n v="0"/>
    <n v="0"/>
    <n v="0"/>
    <n v="0"/>
    <n v="0"/>
    <n v="60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1811"/>
    <s v="521811. Belanja Barang Persediaan Barang Konsumsi"/>
    <n v="20000000"/>
    <n v="0"/>
    <n v="0"/>
    <n v="0"/>
    <n v="0"/>
    <n v="0"/>
    <n v="0"/>
    <n v="0"/>
    <n v="0"/>
    <n v="0"/>
    <n v="0"/>
    <n v="0"/>
    <n v="0"/>
    <x v="0"/>
    <x v="2"/>
    <x v="4"/>
    <s v="52"/>
    <s v="SEKRETARIAT BADAN RISET DAN SUMBERDAYA MANUSIA KELAUTAN DAN PERIKANAN"/>
    <n v="0"/>
    <n v="20000000"/>
    <s v="WA.2378.AEC.021.071.B.521811"/>
    <s v="Non COVID"/>
    <s v="PERSEDIAAN"/>
    <s v="Belanja Barang"/>
    <n v="0"/>
    <n v="2500000"/>
    <n v="0"/>
    <n v="5000000"/>
    <n v="0"/>
    <n v="2500000"/>
    <n v="0"/>
    <n v="5000000"/>
    <n v="2500000"/>
    <n v="2500000"/>
    <n v="0"/>
    <n v="0"/>
    <n v="200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2151"/>
    <s v="522151. Belanja Jasa Profesi"/>
    <n v="6000000"/>
    <n v="0"/>
    <n v="0"/>
    <n v="0"/>
    <n v="0"/>
    <n v="0"/>
    <n v="0"/>
    <n v="0"/>
    <n v="0"/>
    <n v="0"/>
    <n v="0"/>
    <n v="0"/>
    <n v="0"/>
    <x v="0"/>
    <x v="2"/>
    <x v="4"/>
    <s v="52"/>
    <s v="SEKRETARIAT BADAN RISET DAN SUMBERDAYA MANUSIA KELAUTAN DAN PERIKANAN"/>
    <n v="0"/>
    <n v="6000000"/>
    <s v="WA.2378.AEC.021.071.B.522151"/>
    <s v="Non COVID"/>
    <s v="BELANJA JASA"/>
    <s v="Belanja Barang"/>
    <n v="0"/>
    <n v="0"/>
    <n v="0"/>
    <n v="3000000"/>
    <n v="0"/>
    <n v="0"/>
    <n v="3000000"/>
    <n v="0"/>
    <n v="0"/>
    <n v="0"/>
    <n v="0"/>
    <n v="0"/>
    <n v="6000000"/>
    <n v="0"/>
  </r>
  <r>
    <s v="032"/>
    <s v="12"/>
    <s v="WA"/>
    <s v="WA. Program Dukungan Manajemen"/>
    <s v="2378"/>
    <s v="2378. Dukungan Manajemen Internal Lingkup Badan Riset dan Sumber Daya Manusia Kelautan dan Perikanan"/>
    <s v="AEC"/>
    <s v="2378.AEC. Kerja sama"/>
    <s v="021"/>
    <s v="2378.AEC.021. Kerja Sama Pendidikan Kelautan dan Perikanan"/>
    <s v="071"/>
    <s v="071. Pelayanan Kerjasama"/>
    <s v="B"/>
    <x v="9"/>
    <s v="524111"/>
    <s v="524111. Belanja Perjalanan Dinas Biasa"/>
    <n v="116880000"/>
    <n v="0"/>
    <n v="0"/>
    <n v="0"/>
    <n v="0"/>
    <n v="0"/>
    <n v="0"/>
    <n v="0"/>
    <n v="0"/>
    <n v="0"/>
    <n v="0"/>
    <n v="0"/>
    <n v="0"/>
    <x v="0"/>
    <x v="2"/>
    <x v="4"/>
    <s v="52"/>
    <s v="SEKRETARIAT BADAN RISET DAN SUMBERDAYA MANUSIA KELAUTAN DAN PERIKANAN"/>
    <n v="0"/>
    <n v="116880000"/>
    <s v="WA.2378.AEC.021.071.B.524111"/>
    <s v="Non COVID"/>
    <s v="PERJALANAN DINAS"/>
    <s v="Belanja Barang"/>
    <n v="0"/>
    <n v="0"/>
    <n v="0"/>
    <n v="19480000"/>
    <n v="0"/>
    <n v="38960000"/>
    <n v="0"/>
    <n v="19480000"/>
    <n v="0"/>
    <n v="19480000"/>
    <n v="19480000"/>
    <n v="0"/>
    <n v="11688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11"/>
    <s v="511111. Belanja Gaji Pokok PNS"/>
    <n v="2425308000"/>
    <n v="172790300"/>
    <n v="194445020"/>
    <n v="0"/>
    <n v="0"/>
    <n v="0"/>
    <n v="0"/>
    <n v="0"/>
    <n v="0"/>
    <n v="0"/>
    <n v="0"/>
    <n v="0"/>
    <n v="0"/>
    <x v="0"/>
    <x v="3"/>
    <x v="5"/>
    <s v="51"/>
    <s v="SEKRETARIAT BADAN RISET DAN SUMBERDAYA MANUSIA KELAUTAN DAN PERIKANAN"/>
    <n v="367235320"/>
    <n v="2058072680"/>
    <s v="WA.2378.EAA.021.001.A.511111"/>
    <s v="Non COVID"/>
    <s v="GAJI DAN TUNJANGAN"/>
    <s v="Belanja Pegawai"/>
    <n v="172790300"/>
    <n v="197400520"/>
    <n v="174000000"/>
    <n v="174000000"/>
    <n v="344822000"/>
    <n v="344822000"/>
    <n v="174000000"/>
    <n v="174000000"/>
    <n v="174000000"/>
    <n v="174000000"/>
    <n v="174000000"/>
    <n v="147473180"/>
    <n v="242530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19"/>
    <s v="511119. Belanja Pembulatan Gaji PNS"/>
    <n v="56000"/>
    <n v="2130"/>
    <n v="2420"/>
    <n v="0"/>
    <n v="0"/>
    <n v="0"/>
    <n v="0"/>
    <n v="0"/>
    <n v="0"/>
    <n v="0"/>
    <n v="0"/>
    <n v="0"/>
    <n v="0"/>
    <x v="0"/>
    <x v="3"/>
    <x v="5"/>
    <s v="51"/>
    <s v="SEKRETARIAT BADAN RISET DAN SUMBERDAYA MANUSIA KELAUTAN DAN PERIKANAN"/>
    <n v="4550"/>
    <n v="51450"/>
    <s v="WA.2378.EAA.021.001.A.511119"/>
    <s v="Non COVID"/>
    <s v="GAJI DAN TUNJANGAN"/>
    <s v="Belanja Pegawai"/>
    <n v="2130"/>
    <n v="3201"/>
    <n v="2263"/>
    <n v="2263"/>
    <n v="4263"/>
    <n v="4263"/>
    <n v="2263"/>
    <n v="2263"/>
    <n v="2263"/>
    <n v="2263"/>
    <n v="2263"/>
    <n v="26302"/>
    <n v="56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1"/>
    <s v="511121. Belanja Tunj. Suami/Istri PNS"/>
    <n v="166738000"/>
    <n v="11955020"/>
    <n v="13313280"/>
    <n v="0"/>
    <n v="0"/>
    <n v="0"/>
    <n v="0"/>
    <n v="0"/>
    <n v="0"/>
    <n v="0"/>
    <n v="0"/>
    <n v="0"/>
    <n v="0"/>
    <x v="0"/>
    <x v="3"/>
    <x v="5"/>
    <s v="51"/>
    <s v="SEKRETARIAT BADAN RISET DAN SUMBERDAYA MANUSIA KELAUTAN DAN PERIKANAN"/>
    <n v="25268300"/>
    <n v="141469700"/>
    <s v="WA.2378.EAA.021.001.A.511121"/>
    <s v="Non COVID"/>
    <s v="GAJI DAN TUNJANGAN"/>
    <s v="Belanja Pegawai"/>
    <n v="11955020"/>
    <n v="13530380"/>
    <n v="12200000"/>
    <n v="12200000"/>
    <n v="24013000"/>
    <n v="24013000"/>
    <n v="12200000"/>
    <n v="12200000"/>
    <n v="12200000"/>
    <n v="12200000"/>
    <n v="12200000"/>
    <n v="7826600"/>
    <n v="16673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2"/>
    <s v="511122. Belanja Tunj. Anak PNS"/>
    <n v="45154000"/>
    <n v="3125292"/>
    <n v="3402252"/>
    <n v="0"/>
    <n v="0"/>
    <n v="0"/>
    <n v="0"/>
    <n v="0"/>
    <n v="0"/>
    <n v="0"/>
    <n v="0"/>
    <n v="0"/>
    <n v="0"/>
    <x v="0"/>
    <x v="3"/>
    <x v="5"/>
    <s v="51"/>
    <s v="SEKRETARIAT BADAN RISET DAN SUMBERDAYA MANUSIA KELAUTAN DAN PERIKANAN"/>
    <n v="6527544"/>
    <n v="38626456"/>
    <s v="WA.2378.EAA.021.001.A.511122"/>
    <s v="Non COVID"/>
    <s v="GAJI DAN TUNJANGAN"/>
    <s v="Belanja Pegawai"/>
    <n v="3125292"/>
    <n v="3477518"/>
    <n v="3400000"/>
    <n v="3400000"/>
    <n v="6528000"/>
    <n v="6528000"/>
    <n v="3400000"/>
    <n v="3400000"/>
    <n v="3400000"/>
    <n v="3400000"/>
    <n v="3400000"/>
    <n v="1695190"/>
    <n v="45154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3"/>
    <s v="511123. Belanja Tunj. Struktural PNS"/>
    <n v="161420000"/>
    <n v="13330000"/>
    <n v="13330000"/>
    <n v="0"/>
    <n v="0"/>
    <n v="0"/>
    <n v="0"/>
    <n v="0"/>
    <n v="0"/>
    <n v="0"/>
    <n v="0"/>
    <n v="0"/>
    <n v="0"/>
    <x v="0"/>
    <x v="3"/>
    <x v="5"/>
    <s v="51"/>
    <s v="SEKRETARIAT BADAN RISET DAN SUMBERDAYA MANUSIA KELAUTAN DAN PERIKANAN"/>
    <n v="26660000"/>
    <n v="134760000"/>
    <s v="WA.2378.EAA.021.001.A.511123"/>
    <s v="Non COVID"/>
    <s v="GAJI DAN TUNJANGAN"/>
    <s v="Belanja Pegawai"/>
    <n v="13330000"/>
    <n v="13330000"/>
    <n v="12070000"/>
    <n v="3250000"/>
    <n v="14780000"/>
    <n v="14780000"/>
    <n v="3250000"/>
    <n v="3250000"/>
    <n v="3250000"/>
    <n v="3250000"/>
    <n v="3250000"/>
    <n v="73630000"/>
    <n v="16142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4"/>
    <s v="511124. Belanja Tunj. Fungsional PNS"/>
    <n v="5040000"/>
    <n v="0"/>
    <n v="0"/>
    <n v="0"/>
    <n v="0"/>
    <n v="0"/>
    <n v="0"/>
    <n v="0"/>
    <n v="0"/>
    <n v="0"/>
    <n v="0"/>
    <n v="0"/>
    <n v="0"/>
    <x v="0"/>
    <x v="3"/>
    <x v="5"/>
    <s v="51"/>
    <s v="SEKRETARIAT BADAN RISET DAN SUMBERDAYA MANUSIA KELAUTAN DAN PERIKANAN"/>
    <n v="0"/>
    <n v="5040000"/>
    <s v="WA.2378.EAA.021.001.A.511124"/>
    <s v="Non COVID"/>
    <s v="GAJI DAN TUNJANGAN"/>
    <s v="Belanja Pegawai"/>
    <n v="0"/>
    <n v="0"/>
    <n v="0"/>
    <n v="4320000"/>
    <n v="360000"/>
    <n v="360000"/>
    <n v="0"/>
    <n v="0"/>
    <n v="0"/>
    <n v="0"/>
    <n v="0"/>
    <n v="0"/>
    <n v="504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5"/>
    <s v="511125. Belanja Tunj. PPh PNS"/>
    <n v="8343000"/>
    <n v="287385"/>
    <n v="293585"/>
    <n v="0"/>
    <n v="0"/>
    <n v="0"/>
    <n v="0"/>
    <n v="0"/>
    <n v="0"/>
    <n v="0"/>
    <n v="0"/>
    <n v="0"/>
    <n v="0"/>
    <x v="0"/>
    <x v="3"/>
    <x v="5"/>
    <s v="51"/>
    <s v="SEKRETARIAT BADAN RISET DAN SUMBERDAYA MANUSIA KELAUTAN DAN PERIKANAN"/>
    <n v="580970"/>
    <n v="7762030"/>
    <s v="WA.2378.EAA.021.001.A.511125"/>
    <s v="Non COVID"/>
    <s v="GAJI DAN TUNJANGAN"/>
    <s v="Belanja Pegawai"/>
    <n v="287385"/>
    <n v="293585"/>
    <n v="400000"/>
    <n v="400000"/>
    <n v="710000"/>
    <n v="710000"/>
    <n v="400000"/>
    <n v="400000"/>
    <n v="400000"/>
    <n v="400000"/>
    <n v="400000"/>
    <n v="3542030"/>
    <n v="8343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6"/>
    <s v="511126. Belanja Tunj. Beras PNS"/>
    <n v="131443000"/>
    <n v="8835240"/>
    <n v="9993960"/>
    <n v="0"/>
    <n v="0"/>
    <n v="0"/>
    <n v="0"/>
    <n v="0"/>
    <n v="0"/>
    <n v="0"/>
    <n v="0"/>
    <n v="0"/>
    <n v="0"/>
    <x v="0"/>
    <x v="3"/>
    <x v="5"/>
    <s v="51"/>
    <s v="SEKRETARIAT BADAN RISET DAN SUMBERDAYA MANUSIA KELAUTAN DAN PERIKANAN"/>
    <n v="18829200"/>
    <n v="112613800"/>
    <s v="WA.2378.EAA.021.001.A.511126"/>
    <s v="Non COVID"/>
    <s v="GAJI DAN TUNJANGAN"/>
    <s v="Belanja Pegawai"/>
    <n v="8835240"/>
    <n v="9993960"/>
    <n v="9100000"/>
    <n v="9100000"/>
    <n v="9100000"/>
    <n v="9100000"/>
    <n v="9100000"/>
    <n v="9100000"/>
    <n v="9100000"/>
    <n v="9100000"/>
    <n v="9100000"/>
    <n v="30713800"/>
    <n v="131443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29"/>
    <s v="511129. Belanja Uang Makan PNS"/>
    <n v="472296000"/>
    <n v="0"/>
    <n v="0"/>
    <n v="0"/>
    <n v="0"/>
    <n v="0"/>
    <n v="0"/>
    <n v="0"/>
    <n v="0"/>
    <n v="0"/>
    <n v="0"/>
    <n v="0"/>
    <n v="0"/>
    <x v="0"/>
    <x v="3"/>
    <x v="5"/>
    <s v="51"/>
    <s v="SEKRETARIAT BADAN RISET DAN SUMBERDAYA MANUSIA KELAUTAN DAN PERIKANAN"/>
    <n v="0"/>
    <n v="472296000"/>
    <s v="WA.2378.EAA.021.001.A.511129"/>
    <s v="Non COVID"/>
    <s v="GAJI DAN TUNJANGAN"/>
    <s v="Belanja Pegawai"/>
    <n v="0"/>
    <n v="34099000"/>
    <n v="41000000"/>
    <n v="41000000"/>
    <n v="41000000"/>
    <n v="27330000"/>
    <n v="41000000"/>
    <n v="41000000"/>
    <n v="41000000"/>
    <n v="41000000"/>
    <n v="41000000"/>
    <n v="82867000"/>
    <n v="472296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A"/>
    <x v="10"/>
    <s v="511151"/>
    <s v="511151. Belanja Tunjangan Umum PNS"/>
    <n v="85610000"/>
    <n v="6110000"/>
    <n v="7580000"/>
    <n v="0"/>
    <n v="0"/>
    <n v="0"/>
    <n v="0"/>
    <n v="0"/>
    <n v="0"/>
    <n v="0"/>
    <n v="0"/>
    <n v="0"/>
    <n v="0"/>
    <x v="0"/>
    <x v="3"/>
    <x v="5"/>
    <s v="51"/>
    <s v="SEKRETARIAT BADAN RISET DAN SUMBERDAYA MANUSIA KELAUTAN DAN PERIKANAN"/>
    <n v="13690000"/>
    <n v="71920000"/>
    <s v="WA.2378.EAA.021.001.A.511151"/>
    <s v="Non COVID"/>
    <s v="GAJI DAN TUNJANGAN"/>
    <s v="Belanja Pegawai"/>
    <n v="6110000"/>
    <n v="7580000"/>
    <n v="6200000"/>
    <n v="6200000"/>
    <n v="12315000"/>
    <n v="12315000"/>
    <n v="6200000"/>
    <n v="6200000"/>
    <n v="6200000"/>
    <n v="6200000"/>
    <n v="6200000"/>
    <n v="3890000"/>
    <n v="8561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1"/>
    <s v="001. Gaji dan Tunjangan"/>
    <s v="B"/>
    <x v="11"/>
    <s v="512411"/>
    <s v="512411. Belanja Pegawai (Tunjangan Khusus/Kegiatan/Kinerja)"/>
    <n v="2995828000"/>
    <n v="0"/>
    <n v="0"/>
    <n v="0"/>
    <n v="0"/>
    <n v="0"/>
    <n v="0"/>
    <n v="0"/>
    <n v="0"/>
    <n v="0"/>
    <n v="0"/>
    <n v="0"/>
    <n v="0"/>
    <x v="0"/>
    <x v="3"/>
    <x v="5"/>
    <s v="51"/>
    <s v="SEKRETARIAT BADAN RISET DAN SUMBERDAYA MANUSIA KELAUTAN DAN PERIKANAN"/>
    <n v="0"/>
    <n v="2995828000"/>
    <s v="WA.2378.EAA.021.001.B.512411"/>
    <s v="Non COVID"/>
    <s v="GAJI DAN TUNJANGAN"/>
    <s v="Belanja Pegawai"/>
    <n v="0"/>
    <n v="254433506"/>
    <n v="254433506"/>
    <n v="254433506"/>
    <n v="481834506"/>
    <n v="481834506"/>
    <n v="254433506"/>
    <n v="254433506"/>
    <n v="254433506"/>
    <n v="254433506"/>
    <n v="251124446"/>
    <n v="0"/>
    <n v="299582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A"/>
    <x v="12"/>
    <s v="521111"/>
    <s v="521111. Belanja Keperluan Perkantoran"/>
    <n v="1032192000"/>
    <n v="0"/>
    <n v="61504000"/>
    <n v="0"/>
    <n v="0"/>
    <n v="0"/>
    <n v="0"/>
    <n v="0"/>
    <n v="0"/>
    <n v="0"/>
    <n v="0"/>
    <n v="0"/>
    <n v="0"/>
    <x v="0"/>
    <x v="3"/>
    <x v="6"/>
    <s v="52"/>
    <s v="SEKRETARIAT BADAN RISET DAN SUMBERDAYA MANUSIA KELAUTAN DAN PERIKANAN"/>
    <n v="61504000"/>
    <n v="970688000"/>
    <s v="WA.2378.EAA.021.002.A.521111"/>
    <s v="Non COVID"/>
    <s v="BELANJA OPERASIONAL"/>
    <s v="Belanja Barang"/>
    <n v="63779690"/>
    <n v="73834090"/>
    <n v="73379790"/>
    <n v="162722440"/>
    <n v="76216940"/>
    <n v="76216940"/>
    <n v="76216940"/>
    <n v="76216940"/>
    <n v="76216940"/>
    <n v="76216940"/>
    <n v="106216940"/>
    <n v="94957410"/>
    <n v="1032192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A"/>
    <x v="12"/>
    <s v="521811"/>
    <s v="521811. Belanja Barang Persediaan Barang Konsumsi"/>
    <n v="223458000"/>
    <n v="0"/>
    <n v="0"/>
    <n v="0"/>
    <n v="0"/>
    <n v="0"/>
    <n v="0"/>
    <n v="0"/>
    <n v="0"/>
    <n v="0"/>
    <n v="0"/>
    <n v="0"/>
    <n v="0"/>
    <x v="0"/>
    <x v="3"/>
    <x v="6"/>
    <s v="52"/>
    <s v="SEKRETARIAT BADAN RISET DAN SUMBERDAYA MANUSIA KELAUTAN DAN PERIKANAN"/>
    <n v="0"/>
    <n v="223458000"/>
    <s v="WA.2378.EAA.021.002.A.521811"/>
    <s v="Non COVID"/>
    <s v="BELANJA OPERASIONAL"/>
    <s v="Belanja Barang"/>
    <n v="0"/>
    <n v="11211000"/>
    <n v="29387300"/>
    <n v="11944000"/>
    <n v="13444000"/>
    <n v="13444000"/>
    <n v="71418350"/>
    <n v="11944000"/>
    <n v="13444000"/>
    <n v="13444000"/>
    <n v="20253350"/>
    <n v="13524000"/>
    <n v="223458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B"/>
    <x v="13"/>
    <s v="521114"/>
    <s v="521114. Belanja Pengiriman Surat Dinas Pos Pusat"/>
    <n v="2400000"/>
    <n v="0"/>
    <n v="0"/>
    <n v="0"/>
    <n v="0"/>
    <n v="0"/>
    <n v="0"/>
    <n v="0"/>
    <n v="0"/>
    <n v="0"/>
    <n v="0"/>
    <n v="0"/>
    <n v="0"/>
    <x v="0"/>
    <x v="3"/>
    <x v="6"/>
    <s v="52"/>
    <s v="SEKRETARIAT BADAN RISET DAN SUMBERDAYA MANUSIA KELAUTAN DAN PERIKANAN"/>
    <n v="0"/>
    <n v="2400000"/>
    <s v="WA.2378.EAA.021.002.B.521114"/>
    <s v="Non COVID"/>
    <s v="BELANJA OPERASIONAL"/>
    <s v="Belanja Barang"/>
    <n v="0"/>
    <n v="0"/>
    <n v="1200000"/>
    <n v="0"/>
    <n v="0"/>
    <n v="0"/>
    <n v="200000"/>
    <n v="200000"/>
    <n v="200000"/>
    <n v="200000"/>
    <n v="200000"/>
    <n v="200000"/>
    <n v="240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B"/>
    <x v="13"/>
    <s v="522141"/>
    <s v="522141. Belanja Sewa"/>
    <n v="120000000"/>
    <n v="0"/>
    <n v="0"/>
    <n v="0"/>
    <n v="0"/>
    <n v="0"/>
    <n v="0"/>
    <n v="0"/>
    <n v="0"/>
    <n v="0"/>
    <n v="0"/>
    <n v="0"/>
    <n v="0"/>
    <x v="0"/>
    <x v="3"/>
    <x v="6"/>
    <s v="52"/>
    <s v="SEKRETARIAT BADAN RISET DAN SUMBERDAYA MANUSIA KELAUTAN DAN PERIKANAN"/>
    <n v="0"/>
    <n v="120000000"/>
    <s v="WA.2378.EAA.021.002.B.522141"/>
    <s v="Non COVID"/>
    <s v="BELANJA OPERASIONAL"/>
    <s v="Belanja Barang"/>
    <n v="0"/>
    <n v="0"/>
    <n v="9900000"/>
    <n v="5000000"/>
    <n v="65000000"/>
    <n v="5000000"/>
    <n v="5000000"/>
    <n v="5000000"/>
    <n v="5000000"/>
    <n v="5000000"/>
    <n v="5000000"/>
    <n v="10100000"/>
    <n v="12000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C"/>
    <x v="14"/>
    <s v="523121"/>
    <s v="523121. Belanja Pemeliharaan Peralatan dan Mesin"/>
    <n v="404120000"/>
    <n v="0"/>
    <n v="0"/>
    <n v="0"/>
    <n v="0"/>
    <n v="0"/>
    <n v="0"/>
    <n v="0"/>
    <n v="0"/>
    <n v="0"/>
    <n v="0"/>
    <n v="0"/>
    <n v="0"/>
    <x v="0"/>
    <x v="3"/>
    <x v="6"/>
    <s v="52"/>
    <s v="SEKRETARIAT BADAN RISET DAN SUMBERDAYA MANUSIA KELAUTAN DAN PERIKANAN"/>
    <n v="0"/>
    <n v="404120000"/>
    <s v="WA.2378.EAA.021.002.C.523121"/>
    <s v="Non COVID"/>
    <s v="BELANJA OPERASIONAL"/>
    <s v="Belanja Barang"/>
    <n v="0"/>
    <n v="8545000"/>
    <n v="50015000"/>
    <n v="26005000"/>
    <n v="45482500"/>
    <n v="41422500"/>
    <n v="49742500"/>
    <n v="45952500"/>
    <n v="24742500"/>
    <n v="40732500"/>
    <n v="29742500"/>
    <n v="41737500"/>
    <n v="40412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C"/>
    <x v="14"/>
    <s v="523199"/>
    <s v="523199. Belanja Pemeliharaan Lainnya"/>
    <n v="18000000"/>
    <n v="0"/>
    <n v="0"/>
    <n v="0"/>
    <n v="0"/>
    <n v="0"/>
    <n v="0"/>
    <n v="0"/>
    <n v="0"/>
    <n v="0"/>
    <n v="0"/>
    <n v="0"/>
    <n v="0"/>
    <x v="0"/>
    <x v="3"/>
    <x v="6"/>
    <s v="52"/>
    <s v="SEKRETARIAT BADAN RISET DAN SUMBERDAYA MANUSIA KELAUTAN DAN PERIKANAN"/>
    <n v="0"/>
    <n v="18000000"/>
    <s v="WA.2378.EAA.021.002.C.523199"/>
    <s v="Non COVID"/>
    <s v="BELANJA OPERASIONAL"/>
    <s v="Belanja Barang"/>
    <n v="0"/>
    <n v="1500000"/>
    <n v="1500000"/>
    <n v="1500000"/>
    <n v="1500000"/>
    <n v="1500000"/>
    <n v="1500000"/>
    <n v="1500000"/>
    <n v="1500000"/>
    <n v="1500000"/>
    <n v="1500000"/>
    <n v="3000000"/>
    <n v="1800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D"/>
    <x v="15"/>
    <s v="521111"/>
    <s v="521111. Belanja Keperluan Perkantoran"/>
    <n v="94240000"/>
    <n v="0"/>
    <n v="0"/>
    <n v="0"/>
    <n v="0"/>
    <n v="0"/>
    <n v="0"/>
    <n v="0"/>
    <n v="0"/>
    <n v="0"/>
    <n v="0"/>
    <n v="0"/>
    <n v="0"/>
    <x v="0"/>
    <x v="3"/>
    <x v="6"/>
    <s v="52"/>
    <s v="SEKRETARIAT BADAN RISET DAN SUMBERDAYA MANUSIA KELAUTAN DAN PERIKANAN"/>
    <n v="0"/>
    <n v="94240000"/>
    <s v="WA.2378.EAA.021.002.D.521111"/>
    <s v="Non COVID"/>
    <s v="BELANJA OPERASIONAL"/>
    <s v="Belanja Barang"/>
    <n v="0"/>
    <n v="0"/>
    <n v="0"/>
    <n v="0"/>
    <n v="0"/>
    <n v="94240000"/>
    <n v="0"/>
    <n v="0"/>
    <n v="0"/>
    <n v="0"/>
    <n v="0"/>
    <n v="0"/>
    <n v="94240000"/>
    <n v="0"/>
  </r>
  <r>
    <s v="032"/>
    <s v="12"/>
    <s v="WA"/>
    <s v="WA. Program Dukungan Manajemen"/>
    <s v="2378"/>
    <s v="2378. Dukungan Manajemen Internal Lingkup Badan Riset dan Sumber Daya Manusia Kelautan dan Perikanan"/>
    <s v="EAA"/>
    <s v="2378.EAA. Layanan Perkantoran"/>
    <s v="021"/>
    <s v="2378.EAA.021. Layanan Perkantoran Pendidikan Kelautan dan Perikanan"/>
    <s v="002"/>
    <s v="002. Operasional dan Pemeliharaan Kantor"/>
    <s v="D"/>
    <x v="15"/>
    <s v="521115"/>
    <s v="521115. Belanja Honor Operasional Satuan Kerja"/>
    <n v="174520000"/>
    <n v="0"/>
    <n v="0"/>
    <n v="0"/>
    <n v="0"/>
    <n v="0"/>
    <n v="0"/>
    <n v="0"/>
    <n v="0"/>
    <n v="0"/>
    <n v="0"/>
    <n v="0"/>
    <n v="0"/>
    <x v="0"/>
    <x v="3"/>
    <x v="6"/>
    <s v="52"/>
    <s v="SEKRETARIAT BADAN RISET DAN SUMBERDAYA MANUSIA KELAUTAN DAN PERIKANAN"/>
    <n v="0"/>
    <n v="174520000"/>
    <s v="WA.2378.EAA.021.002.D.521115"/>
    <s v="Non COVID"/>
    <s v="BELANJA OPERASIONAL"/>
    <s v="Belanja Barang"/>
    <n v="0"/>
    <n v="0"/>
    <n v="1600000"/>
    <n v="43230000"/>
    <n v="14410000"/>
    <n v="14410000"/>
    <n v="14410000"/>
    <n v="14410000"/>
    <n v="14410000"/>
    <n v="14410000"/>
    <n v="14410000"/>
    <n v="28820000"/>
    <n v="17452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1211"/>
    <s v="521211. Belanja Bahan"/>
    <n v="30550000"/>
    <n v="0"/>
    <n v="0"/>
    <n v="0"/>
    <n v="0"/>
    <n v="0"/>
    <n v="0"/>
    <n v="0"/>
    <n v="0"/>
    <n v="0"/>
    <n v="0"/>
    <n v="0"/>
    <n v="0"/>
    <x v="0"/>
    <x v="2"/>
    <x v="4"/>
    <s v="52"/>
    <s v="SEKRETARIAT BADAN RISET DAN SUMBERDAYA MANUSIA KELAUTAN DAN PERIKANAN"/>
    <n v="0"/>
    <n v="30550000"/>
    <s v="WA.2378.EAB.021.071.A.521211"/>
    <s v="Non COVID"/>
    <s v="BELANJA BAHAN"/>
    <s v="Belanja Barang"/>
    <n v="0"/>
    <n v="0"/>
    <n v="0"/>
    <n v="0"/>
    <n v="3000000"/>
    <n v="3000000"/>
    <n v="6700000"/>
    <n v="5100000"/>
    <n v="5100000"/>
    <n v="2100000"/>
    <n v="5550000"/>
    <n v="0"/>
    <n v="305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1811"/>
    <s v="521811. Belanja Barang Persediaan Barang Konsumsi"/>
    <n v="15000000"/>
    <n v="0"/>
    <n v="0"/>
    <n v="0"/>
    <n v="0"/>
    <n v="0"/>
    <n v="0"/>
    <n v="0"/>
    <n v="0"/>
    <n v="0"/>
    <n v="0"/>
    <n v="0"/>
    <n v="0"/>
    <x v="0"/>
    <x v="2"/>
    <x v="4"/>
    <s v="52"/>
    <s v="SEKRETARIAT BADAN RISET DAN SUMBERDAYA MANUSIA KELAUTAN DAN PERIKANAN"/>
    <n v="0"/>
    <n v="15000000"/>
    <s v="WA.2378.EAB.021.071.A.521811"/>
    <s v="Non COVID"/>
    <s v="PERSEDIAAN"/>
    <s v="Belanja Barang"/>
    <n v="0"/>
    <n v="2500000"/>
    <n v="0"/>
    <n v="0"/>
    <n v="0"/>
    <n v="0"/>
    <n v="0"/>
    <n v="5000000"/>
    <n v="5000000"/>
    <n v="2500000"/>
    <n v="0"/>
    <n v="0"/>
    <n v="15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2151"/>
    <s v="522151. Belanja Jasa Profesi"/>
    <n v="6000000"/>
    <n v="0"/>
    <n v="0"/>
    <n v="0"/>
    <n v="0"/>
    <n v="0"/>
    <n v="0"/>
    <n v="0"/>
    <n v="0"/>
    <n v="0"/>
    <n v="0"/>
    <n v="0"/>
    <n v="0"/>
    <x v="0"/>
    <x v="2"/>
    <x v="4"/>
    <s v="52"/>
    <s v="SEKRETARIAT BADAN RISET DAN SUMBERDAYA MANUSIA KELAUTAN DAN PERIKANAN"/>
    <n v="0"/>
    <n v="6000000"/>
    <s v="WA.2378.EAB.021.071.A.522151"/>
    <s v="Non COVID"/>
    <s v="BELANJA JASA"/>
    <s v="Belanja Barang"/>
    <n v="0"/>
    <n v="0"/>
    <n v="0"/>
    <n v="0"/>
    <n v="0"/>
    <n v="0"/>
    <n v="0"/>
    <n v="2000000"/>
    <n v="2000000"/>
    <n v="2000000"/>
    <n v="0"/>
    <n v="0"/>
    <n v="6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A"/>
    <x v="16"/>
    <s v="524111"/>
    <s v="524111. Belanja Perjalanan Dinas Biasa"/>
    <n v="36928000"/>
    <n v="0"/>
    <n v="0"/>
    <n v="0"/>
    <n v="0"/>
    <n v="0"/>
    <n v="0"/>
    <n v="0"/>
    <n v="0"/>
    <n v="0"/>
    <n v="0"/>
    <n v="0"/>
    <n v="0"/>
    <x v="0"/>
    <x v="2"/>
    <x v="4"/>
    <s v="52"/>
    <s v="SEKRETARIAT BADAN RISET DAN SUMBERDAYA MANUSIA KELAUTAN DAN PERIKANAN"/>
    <n v="0"/>
    <n v="36928000"/>
    <s v="WA.2378.EAB.021.071.A.524111"/>
    <s v="Non COVID"/>
    <s v="PERJALANAN DINAS"/>
    <s v="Belanja Barang"/>
    <n v="0"/>
    <n v="0"/>
    <n v="0"/>
    <n v="7386000"/>
    <n v="7386000"/>
    <n v="0"/>
    <n v="7386000"/>
    <n v="0"/>
    <n v="7384000"/>
    <n v="7386000"/>
    <n v="0"/>
    <n v="0"/>
    <n v="36928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1211"/>
    <s v="521211. Belanja Bahan"/>
    <n v="31250000"/>
    <n v="0"/>
    <n v="0"/>
    <n v="0"/>
    <n v="0"/>
    <n v="0"/>
    <n v="0"/>
    <n v="0"/>
    <n v="0"/>
    <n v="0"/>
    <n v="0"/>
    <n v="0"/>
    <n v="0"/>
    <x v="0"/>
    <x v="2"/>
    <x v="4"/>
    <s v="52"/>
    <s v="SEKRETARIAT BADAN RISET DAN SUMBERDAYA MANUSIA KELAUTAN DAN PERIKANAN"/>
    <n v="0"/>
    <n v="31250000"/>
    <s v="WA.2378.EAB.021.071.B.521211"/>
    <s v="Non COVID"/>
    <s v="BELANJA BAHAN"/>
    <s v="Belanja Barang"/>
    <n v="0"/>
    <n v="0"/>
    <n v="0"/>
    <n v="0"/>
    <n v="0"/>
    <n v="0"/>
    <n v="3000000"/>
    <n v="5800000"/>
    <n v="5100000"/>
    <n v="14350000"/>
    <n v="3000000"/>
    <n v="0"/>
    <n v="312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1219"/>
    <s v="521219. Belanja Barang Non Operasional Lainnya"/>
    <n v="750000"/>
    <n v="0"/>
    <n v="0"/>
    <n v="0"/>
    <n v="0"/>
    <n v="0"/>
    <n v="0"/>
    <n v="0"/>
    <n v="0"/>
    <n v="0"/>
    <n v="0"/>
    <n v="0"/>
    <n v="0"/>
    <x v="0"/>
    <x v="2"/>
    <x v="4"/>
    <s v="52"/>
    <s v="SEKRETARIAT BADAN RISET DAN SUMBERDAYA MANUSIA KELAUTAN DAN PERIKANAN"/>
    <n v="0"/>
    <n v="750000"/>
    <s v="WA.2378.EAB.021.071.B.521219"/>
    <s v="Non COVID"/>
    <s v="NON OPS LAINNYA"/>
    <s v="Belanja Barang"/>
    <n v="0"/>
    <n v="0"/>
    <n v="0"/>
    <n v="0"/>
    <n v="0"/>
    <n v="0"/>
    <n v="250000"/>
    <n v="250000"/>
    <n v="250000"/>
    <n v="0"/>
    <n v="0"/>
    <n v="0"/>
    <n v="7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1811"/>
    <s v="521811. Belanja Barang Persediaan Barang Konsumsi"/>
    <n v="25000000"/>
    <n v="0"/>
    <n v="0"/>
    <n v="0"/>
    <n v="0"/>
    <n v="0"/>
    <n v="0"/>
    <n v="0"/>
    <n v="0"/>
    <n v="0"/>
    <n v="0"/>
    <n v="0"/>
    <n v="0"/>
    <x v="0"/>
    <x v="2"/>
    <x v="4"/>
    <s v="52"/>
    <s v="SEKRETARIAT BADAN RISET DAN SUMBERDAYA MANUSIA KELAUTAN DAN PERIKANAN"/>
    <n v="0"/>
    <n v="25000000"/>
    <s v="WA.2378.EAB.021.071.B.521811"/>
    <s v="Non COVID"/>
    <s v="PERSEDIAAN"/>
    <s v="Belanja Barang"/>
    <n v="0"/>
    <n v="2500000"/>
    <n v="0"/>
    <n v="0"/>
    <n v="0"/>
    <n v="5000000"/>
    <n v="0"/>
    <n v="5000000"/>
    <n v="5000000"/>
    <n v="5000000"/>
    <n v="2500000"/>
    <n v="0"/>
    <n v="25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2151"/>
    <s v="522151. Belanja Jasa Profesi"/>
    <n v="10000000"/>
    <n v="0"/>
    <n v="0"/>
    <n v="0"/>
    <n v="0"/>
    <n v="0"/>
    <n v="0"/>
    <n v="0"/>
    <n v="0"/>
    <n v="0"/>
    <n v="0"/>
    <n v="0"/>
    <n v="0"/>
    <x v="0"/>
    <x v="2"/>
    <x v="4"/>
    <s v="52"/>
    <s v="SEKRETARIAT BADAN RISET DAN SUMBERDAYA MANUSIA KELAUTAN DAN PERIKANAN"/>
    <n v="0"/>
    <n v="10000000"/>
    <s v="WA.2378.EAB.021.071.B.522151"/>
    <s v="Non COVID"/>
    <s v="BELANJA JASA"/>
    <s v="Belanja Barang"/>
    <n v="0"/>
    <n v="0"/>
    <n v="0"/>
    <n v="0"/>
    <n v="4000000"/>
    <n v="0"/>
    <n v="0"/>
    <n v="2000000"/>
    <n v="2000000"/>
    <n v="2000000"/>
    <n v="0"/>
    <n v="0"/>
    <n v="10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B"/>
    <x v="17"/>
    <s v="524111"/>
    <s v="524111. Belanja Perjalanan Dinas Biasa"/>
    <n v="167159000"/>
    <n v="0"/>
    <n v="0"/>
    <n v="0"/>
    <n v="0"/>
    <n v="0"/>
    <n v="0"/>
    <n v="0"/>
    <n v="0"/>
    <n v="0"/>
    <n v="0"/>
    <n v="0"/>
    <n v="0"/>
    <x v="0"/>
    <x v="2"/>
    <x v="4"/>
    <s v="52"/>
    <s v="SEKRETARIAT BADAN RISET DAN SUMBERDAYA MANUSIA KELAUTAN DAN PERIKANAN"/>
    <n v="0"/>
    <n v="167159000"/>
    <s v="WA.2378.EAB.021.071.B.524111"/>
    <s v="Non COVID"/>
    <s v="PERJALANAN DINAS"/>
    <s v="Belanja Barang"/>
    <n v="0"/>
    <n v="11142000"/>
    <n v="0"/>
    <n v="16717000"/>
    <n v="0"/>
    <n v="27860000"/>
    <n v="0"/>
    <n v="27860000"/>
    <n v="27860000"/>
    <n v="27860000"/>
    <n v="27860000"/>
    <n v="0"/>
    <n v="167159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1211"/>
    <s v="521211. Belanja Bahan"/>
    <n v="29000000"/>
    <n v="0"/>
    <n v="0"/>
    <n v="0"/>
    <n v="0"/>
    <n v="0"/>
    <n v="0"/>
    <n v="0"/>
    <n v="0"/>
    <n v="0"/>
    <n v="0"/>
    <n v="0"/>
    <n v="0"/>
    <x v="0"/>
    <x v="2"/>
    <x v="4"/>
    <s v="52"/>
    <s v="SEKRETARIAT BADAN RISET DAN SUMBERDAYA MANUSIA KELAUTAN DAN PERIKANAN"/>
    <n v="0"/>
    <n v="29000000"/>
    <s v="WA.2378.EAB.021.071.C.521211"/>
    <s v="Non COVID"/>
    <s v="BELANJA BAHAN"/>
    <s v="Belanja Barang"/>
    <n v="0"/>
    <n v="0"/>
    <n v="1400000"/>
    <n v="4400000"/>
    <n v="1400000"/>
    <n v="4400000"/>
    <n v="1400000"/>
    <n v="4400000"/>
    <n v="2800000"/>
    <n v="4400000"/>
    <n v="4400000"/>
    <n v="0"/>
    <n v="29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1219"/>
    <s v="521219. Belanja Barang Non Operasional Lainnya"/>
    <n v="750000"/>
    <n v="0"/>
    <n v="0"/>
    <n v="0"/>
    <n v="0"/>
    <n v="0"/>
    <n v="0"/>
    <n v="0"/>
    <n v="0"/>
    <n v="0"/>
    <n v="0"/>
    <n v="0"/>
    <n v="0"/>
    <x v="0"/>
    <x v="2"/>
    <x v="4"/>
    <s v="52"/>
    <s v="SEKRETARIAT BADAN RISET DAN SUMBERDAYA MANUSIA KELAUTAN DAN PERIKANAN"/>
    <n v="0"/>
    <n v="750000"/>
    <s v="WA.2378.EAB.021.071.C.521219"/>
    <s v="Non COVID"/>
    <s v="NON OPS LAINNYA"/>
    <s v="Belanja Barang"/>
    <n v="0"/>
    <n v="0"/>
    <n v="0"/>
    <n v="250000"/>
    <n v="0"/>
    <n v="0"/>
    <n v="250000"/>
    <n v="0"/>
    <n v="0"/>
    <n v="250000"/>
    <n v="0"/>
    <n v="0"/>
    <n v="75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1811"/>
    <s v="521811. Belanja Barang Persediaan Barang Konsumsi"/>
    <n v="25000000"/>
    <n v="0"/>
    <n v="0"/>
    <n v="0"/>
    <n v="0"/>
    <n v="0"/>
    <n v="0"/>
    <n v="0"/>
    <n v="0"/>
    <n v="0"/>
    <n v="0"/>
    <n v="0"/>
    <n v="0"/>
    <x v="0"/>
    <x v="2"/>
    <x v="4"/>
    <s v="52"/>
    <s v="SEKRETARIAT BADAN RISET DAN SUMBERDAYA MANUSIA KELAUTAN DAN PERIKANAN"/>
    <n v="0"/>
    <n v="25000000"/>
    <s v="WA.2378.EAB.021.071.C.521811"/>
    <s v="Non COVID"/>
    <s v="PERSEDIAAN"/>
    <s v="Belanja Barang"/>
    <n v="0"/>
    <n v="2500000"/>
    <n v="0"/>
    <n v="5000000"/>
    <n v="0"/>
    <n v="5000000"/>
    <n v="0"/>
    <n v="5000000"/>
    <n v="0"/>
    <n v="5000000"/>
    <n v="2500000"/>
    <n v="0"/>
    <n v="25000000"/>
    <n v="0"/>
  </r>
  <r>
    <s v="032"/>
    <s v="12"/>
    <s v="WA"/>
    <s v="WA. Program Dukungan Manajemen"/>
    <s v="2378"/>
    <s v="2378. Dukungan Manajemen Internal Lingkup Badan Riset dan Sumber Daya Manusia Kelautan dan Perikanan"/>
    <s v="EAB"/>
    <s v="2378.EAB. Layanan Perencanaan dan Penganggaran Internal"/>
    <s v="021"/>
    <s v="2378.EAB.021. Layanan Perencanaan dan Penganggaran Internal Pendidikan Kelautan dan Perikanan"/>
    <s v="071"/>
    <s v="071. Pelayanan Perencanaan dan Penganggaran Internal"/>
    <s v="C"/>
    <x v="18"/>
    <s v="524111"/>
    <s v="524111. Belanja Perjalanan Dinas Biasa"/>
    <n v="146251000"/>
    <n v="0"/>
    <n v="0"/>
    <n v="0"/>
    <n v="0"/>
    <n v="0"/>
    <n v="0"/>
    <n v="0"/>
    <n v="0"/>
    <n v="0"/>
    <n v="0"/>
    <n v="0"/>
    <n v="0"/>
    <x v="0"/>
    <x v="2"/>
    <x v="4"/>
    <s v="52"/>
    <s v="SEKRETARIAT BADAN RISET DAN SUMBERDAYA MANUSIA KELAUTAN DAN PERIKANAN"/>
    <n v="0"/>
    <n v="146251000"/>
    <s v="WA.2378.EAB.021.071.C.524111"/>
    <s v="Non COVID"/>
    <s v="PERJALANAN DINAS"/>
    <s v="Belanja Barang"/>
    <n v="0"/>
    <n v="0"/>
    <n v="29250000"/>
    <n v="0"/>
    <n v="29250000"/>
    <n v="0"/>
    <n v="29250000"/>
    <n v="0"/>
    <n v="29250000"/>
    <n v="0"/>
    <n v="29251000"/>
    <n v="0"/>
    <n v="146251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1211"/>
    <s v="521211. Belanja Bahan"/>
    <n v="18900000"/>
    <n v="0"/>
    <n v="0"/>
    <n v="0"/>
    <n v="0"/>
    <n v="0"/>
    <n v="0"/>
    <n v="0"/>
    <n v="0"/>
    <n v="0"/>
    <n v="0"/>
    <n v="0"/>
    <n v="0"/>
    <x v="0"/>
    <x v="3"/>
    <x v="5"/>
    <s v="52"/>
    <s v="SEKRETARIAT BADAN RISET DAN SUMBERDAYA MANUSIA KELAUTAN DAN PERIKANAN"/>
    <n v="0"/>
    <n v="18900000"/>
    <s v="WA.2378.EAC.021.071.A.521211"/>
    <s v="Non COVID"/>
    <s v="BELANJA BAHAN"/>
    <s v="Belanja Barang"/>
    <n v="0"/>
    <n v="0"/>
    <n v="2880000"/>
    <n v="0"/>
    <n v="2190000"/>
    <n v="1035000"/>
    <n v="1500000"/>
    <n v="690000"/>
    <n v="690000"/>
    <n v="1500000"/>
    <n v="1035000"/>
    <n v="7380000"/>
    <n v="189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1811"/>
    <s v="521811. Belanja Barang Persediaan Barang Konsumsi"/>
    <n v="15000000"/>
    <n v="0"/>
    <n v="0"/>
    <n v="0"/>
    <n v="0"/>
    <n v="0"/>
    <n v="0"/>
    <n v="0"/>
    <n v="0"/>
    <n v="0"/>
    <n v="0"/>
    <n v="0"/>
    <n v="0"/>
    <x v="0"/>
    <x v="3"/>
    <x v="5"/>
    <s v="52"/>
    <s v="SEKRETARIAT BADAN RISET DAN SUMBERDAYA MANUSIA KELAUTAN DAN PERIKANAN"/>
    <n v="0"/>
    <n v="15000000"/>
    <s v="WA.2378.EAC.021.071.A.521811"/>
    <s v="Non COVID"/>
    <s v="PERSEDIAAN"/>
    <s v="Belanja Barang"/>
    <n v="0"/>
    <n v="2480000"/>
    <n v="0"/>
    <n v="2500000"/>
    <n v="0"/>
    <n v="2500000"/>
    <n v="0"/>
    <n v="2500000"/>
    <n v="0"/>
    <n v="2500000"/>
    <n v="0"/>
    <n v="2520000"/>
    <n v="15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2151"/>
    <s v="522151. Belanja Jasa Profesi"/>
    <n v="3000000"/>
    <n v="0"/>
    <n v="0"/>
    <n v="0"/>
    <n v="0"/>
    <n v="0"/>
    <n v="0"/>
    <n v="0"/>
    <n v="0"/>
    <n v="0"/>
    <n v="0"/>
    <n v="0"/>
    <n v="0"/>
    <x v="0"/>
    <x v="3"/>
    <x v="5"/>
    <s v="52"/>
    <s v="SEKRETARIAT BADAN RISET DAN SUMBERDAYA MANUSIA KELAUTAN DAN PERIKANAN"/>
    <n v="0"/>
    <n v="3000000"/>
    <s v="WA.2378.EAC.021.071.A.522151"/>
    <s v="Non COVID"/>
    <s v="BELANJA JASA"/>
    <s v="Belanja Barang"/>
    <n v="0"/>
    <n v="0"/>
    <n v="0"/>
    <n v="0"/>
    <n v="0"/>
    <n v="0"/>
    <n v="0"/>
    <n v="0"/>
    <n v="0"/>
    <n v="0"/>
    <n v="0"/>
    <n v="3000000"/>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4111"/>
    <s v="524111. Belanja Perjalanan Dinas Biasa"/>
    <n v="13500000"/>
    <n v="0"/>
    <n v="0"/>
    <n v="0"/>
    <n v="0"/>
    <n v="0"/>
    <n v="0"/>
    <n v="0"/>
    <n v="0"/>
    <n v="0"/>
    <n v="0"/>
    <n v="0"/>
    <n v="0"/>
    <x v="0"/>
    <x v="3"/>
    <x v="5"/>
    <s v="52"/>
    <s v="SEKRETARIAT BADAN RISET DAN SUMBERDAYA MANUSIA KELAUTAN DAN PERIKANAN"/>
    <n v="0"/>
    <n v="13500000"/>
    <s v="WA.2378.EAC.021.071.A.524111"/>
    <s v="Non COVID"/>
    <s v="PERJALANAN DINAS"/>
    <s v="Belanja Barang"/>
    <n v="0"/>
    <n v="6740000"/>
    <n v="0"/>
    <n v="0"/>
    <n v="0"/>
    <n v="0"/>
    <n v="1400000"/>
    <n v="0"/>
    <n v="0"/>
    <n v="1400000"/>
    <n v="1400000"/>
    <n v="2560000"/>
    <n v="13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A"/>
    <x v="19"/>
    <s v="524113"/>
    <s v="524113. Belanja Perjalanan Dinas Dalam Kota"/>
    <n v="3300000"/>
    <n v="0"/>
    <n v="0"/>
    <n v="0"/>
    <n v="0"/>
    <n v="0"/>
    <n v="0"/>
    <n v="0"/>
    <n v="0"/>
    <n v="0"/>
    <n v="0"/>
    <n v="0"/>
    <n v="0"/>
    <x v="0"/>
    <x v="3"/>
    <x v="5"/>
    <s v="52"/>
    <s v="SEKRETARIAT BADAN RISET DAN SUMBERDAYA MANUSIA KELAUTAN DAN PERIKANAN"/>
    <n v="0"/>
    <n v="3300000"/>
    <s v="WA.2378.EAC.021.071.A.524113"/>
    <s v="Non COVID"/>
    <s v="TRANSPORT LOKAL"/>
    <s v="Belanja Barang"/>
    <n v="0"/>
    <n v="0"/>
    <n v="450000"/>
    <n v="450000"/>
    <n v="300000"/>
    <n v="300000"/>
    <n v="300000"/>
    <n v="300000"/>
    <n v="300000"/>
    <n v="300000"/>
    <n v="300000"/>
    <n v="300000"/>
    <n v="33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B"/>
    <x v="20"/>
    <s v="521211"/>
    <s v="521211. Belanja Bahan"/>
    <n v="13658000"/>
    <n v="0"/>
    <n v="0"/>
    <n v="0"/>
    <n v="0"/>
    <n v="0"/>
    <n v="0"/>
    <n v="0"/>
    <n v="0"/>
    <n v="0"/>
    <n v="0"/>
    <n v="0"/>
    <n v="0"/>
    <x v="0"/>
    <x v="3"/>
    <x v="5"/>
    <s v="52"/>
    <s v="SEKRETARIAT BADAN RISET DAN SUMBERDAYA MANUSIA KELAUTAN DAN PERIKANAN"/>
    <n v="0"/>
    <n v="13658000"/>
    <s v="WA.2378.EAC.021.071.B.521211"/>
    <s v="Non COVID"/>
    <s v="BELANJA BAHAN"/>
    <s v="Belanja Barang"/>
    <n v="0"/>
    <n v="0"/>
    <n v="4690000"/>
    <n v="690000"/>
    <n v="690000"/>
    <n v="690000"/>
    <n v="0"/>
    <n v="4690000"/>
    <n v="690000"/>
    <n v="0"/>
    <n v="690000"/>
    <n v="828000"/>
    <n v="13658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B"/>
    <x v="20"/>
    <s v="524111"/>
    <s v="524111. Belanja Perjalanan Dinas Biasa"/>
    <n v="37000000"/>
    <n v="0"/>
    <n v="0"/>
    <n v="0"/>
    <n v="0"/>
    <n v="0"/>
    <n v="0"/>
    <n v="0"/>
    <n v="0"/>
    <n v="0"/>
    <n v="0"/>
    <n v="0"/>
    <n v="0"/>
    <x v="0"/>
    <x v="3"/>
    <x v="5"/>
    <s v="52"/>
    <s v="SEKRETARIAT BADAN RISET DAN SUMBERDAYA MANUSIA KELAUTAN DAN PERIKANAN"/>
    <n v="0"/>
    <n v="37000000"/>
    <s v="WA.2378.EAC.021.071.B.524111"/>
    <s v="Non COVID"/>
    <s v="PERJALANAN DINAS"/>
    <s v="Belanja Barang"/>
    <n v="0"/>
    <n v="0"/>
    <n v="11100000"/>
    <n v="0"/>
    <n v="0"/>
    <n v="0"/>
    <n v="11100000"/>
    <n v="0"/>
    <n v="0"/>
    <n v="11100000"/>
    <n v="3700000"/>
    <n v="0"/>
    <n v="37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B"/>
    <x v="20"/>
    <s v="524113"/>
    <s v="524113. Belanja Perjalanan Dinas Dalam Kota"/>
    <n v="1350000"/>
    <n v="0"/>
    <n v="0"/>
    <n v="0"/>
    <n v="0"/>
    <n v="0"/>
    <n v="0"/>
    <n v="0"/>
    <n v="0"/>
    <n v="0"/>
    <n v="0"/>
    <n v="0"/>
    <n v="0"/>
    <x v="0"/>
    <x v="3"/>
    <x v="5"/>
    <s v="52"/>
    <s v="SEKRETARIAT BADAN RISET DAN SUMBERDAYA MANUSIA KELAUTAN DAN PERIKANAN"/>
    <n v="0"/>
    <n v="1350000"/>
    <s v="WA.2378.EAC.021.071.B.524113"/>
    <s v="Non COVID"/>
    <s v="TRANSPORT LOKAL"/>
    <s v="Belanja Barang"/>
    <n v="0"/>
    <n v="0"/>
    <n v="150000"/>
    <n v="150000"/>
    <n v="150000"/>
    <n v="150000"/>
    <n v="150000"/>
    <n v="150000"/>
    <n v="150000"/>
    <n v="150000"/>
    <n v="150000"/>
    <n v="0"/>
    <n v="13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1211"/>
    <s v="521211. Belanja Bahan"/>
    <n v="9520000"/>
    <n v="0"/>
    <n v="0"/>
    <n v="0"/>
    <n v="0"/>
    <n v="0"/>
    <n v="0"/>
    <n v="0"/>
    <n v="0"/>
    <n v="0"/>
    <n v="0"/>
    <n v="0"/>
    <n v="0"/>
    <x v="0"/>
    <x v="3"/>
    <x v="5"/>
    <s v="52"/>
    <s v="SEKRETARIAT BADAN RISET DAN SUMBERDAYA MANUSIA KELAUTAN DAN PERIKANAN"/>
    <n v="0"/>
    <n v="9520000"/>
    <s v="WA.2378.EAC.021.071.C.521211"/>
    <s v="Non COVID"/>
    <s v="BELANJA BAHAN"/>
    <s v="Belanja Barang"/>
    <n v="0"/>
    <n v="0"/>
    <n v="1690000"/>
    <n v="690000"/>
    <n v="690000"/>
    <n v="1690000"/>
    <n v="0"/>
    <n v="690000"/>
    <n v="1690000"/>
    <n v="0"/>
    <n v="690000"/>
    <n v="1690000"/>
    <n v="952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1811"/>
    <s v="521811. Belanja Barang Persediaan Barang Konsumsi"/>
    <n v="10000000"/>
    <n v="0"/>
    <n v="0"/>
    <n v="0"/>
    <n v="0"/>
    <n v="0"/>
    <n v="0"/>
    <n v="0"/>
    <n v="0"/>
    <n v="0"/>
    <n v="0"/>
    <n v="0"/>
    <n v="0"/>
    <x v="0"/>
    <x v="3"/>
    <x v="5"/>
    <s v="52"/>
    <s v="SEKRETARIAT BADAN RISET DAN SUMBERDAYA MANUSIA KELAUTAN DAN PERIKANAN"/>
    <n v="0"/>
    <n v="10000000"/>
    <s v="WA.2378.EAC.021.071.C.521811"/>
    <s v="Non COVID"/>
    <s v="PERSEDIAAN"/>
    <s v="Belanja Barang"/>
    <n v="0"/>
    <n v="0"/>
    <n v="2500000"/>
    <n v="0"/>
    <n v="0"/>
    <n v="2500000"/>
    <n v="0"/>
    <n v="0"/>
    <n v="2500000"/>
    <n v="0"/>
    <n v="0"/>
    <n v="2500000"/>
    <n v="10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4111"/>
    <s v="524111. Belanja Perjalanan Dinas Biasa"/>
    <n v="36500000"/>
    <n v="0"/>
    <n v="0"/>
    <n v="0"/>
    <n v="0"/>
    <n v="0"/>
    <n v="0"/>
    <n v="0"/>
    <n v="0"/>
    <n v="0"/>
    <n v="0"/>
    <n v="0"/>
    <n v="0"/>
    <x v="0"/>
    <x v="3"/>
    <x v="5"/>
    <s v="52"/>
    <s v="SEKRETARIAT BADAN RISET DAN SUMBERDAYA MANUSIA KELAUTAN DAN PERIKANAN"/>
    <n v="0"/>
    <n v="36500000"/>
    <s v="WA.2378.EAC.021.071.C.524111"/>
    <s v="Non COVID"/>
    <s v="PERJALANAN DINAS"/>
    <s v="Belanja Barang"/>
    <n v="0"/>
    <n v="0"/>
    <n v="7300000"/>
    <n v="0"/>
    <n v="7300000"/>
    <n v="7300000"/>
    <n v="0"/>
    <n v="0"/>
    <n v="7300000"/>
    <n v="0"/>
    <n v="0"/>
    <n v="7300000"/>
    <n v="36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C"/>
    <x v="21"/>
    <s v="524113"/>
    <s v="524113. Belanja Perjalanan Dinas Dalam Kota"/>
    <n v="3750000"/>
    <n v="0"/>
    <n v="0"/>
    <n v="0"/>
    <n v="0"/>
    <n v="0"/>
    <n v="0"/>
    <n v="0"/>
    <n v="0"/>
    <n v="0"/>
    <n v="0"/>
    <n v="0"/>
    <n v="0"/>
    <x v="0"/>
    <x v="3"/>
    <x v="5"/>
    <s v="52"/>
    <s v="SEKRETARIAT BADAN RISET DAN SUMBERDAYA MANUSIA KELAUTAN DAN PERIKANAN"/>
    <n v="0"/>
    <n v="3750000"/>
    <s v="WA.2378.EAC.021.071.C.524113"/>
    <s v="Non COVID"/>
    <s v="TRANSPORT LOKAL"/>
    <s v="Belanja Barang"/>
    <n v="0"/>
    <n v="0"/>
    <n v="300000"/>
    <n v="300000"/>
    <n v="300000"/>
    <n v="300000"/>
    <n v="0"/>
    <n v="300000"/>
    <n v="300000"/>
    <n v="0"/>
    <n v="900000"/>
    <n v="1050000"/>
    <n v="37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1211"/>
    <s v="521211. Belanja Bahan"/>
    <n v="12900000"/>
    <n v="0"/>
    <n v="0"/>
    <n v="0"/>
    <n v="0"/>
    <n v="0"/>
    <n v="0"/>
    <n v="0"/>
    <n v="0"/>
    <n v="0"/>
    <n v="0"/>
    <n v="0"/>
    <n v="0"/>
    <x v="0"/>
    <x v="3"/>
    <x v="5"/>
    <s v="52"/>
    <s v="SEKRETARIAT BADAN RISET DAN SUMBERDAYA MANUSIA KELAUTAN DAN PERIKANAN"/>
    <n v="0"/>
    <n v="12900000"/>
    <s v="WA.2378.EAC.021.071.D.521211"/>
    <s v="Non COVID"/>
    <s v="BELANJA BAHAN"/>
    <s v="Belanja Barang"/>
    <n v="0"/>
    <n v="0"/>
    <n v="2380000"/>
    <n v="1000000"/>
    <n v="1000000"/>
    <n v="1380000"/>
    <n v="1000000"/>
    <n v="1380000"/>
    <n v="1000000"/>
    <n v="0"/>
    <n v="2380000"/>
    <n v="1380000"/>
    <n v="129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1811"/>
    <s v="521811. Belanja Barang Persediaan Barang Konsumsi"/>
    <n v="15000000"/>
    <n v="0"/>
    <n v="0"/>
    <n v="0"/>
    <n v="0"/>
    <n v="0"/>
    <n v="0"/>
    <n v="0"/>
    <n v="0"/>
    <n v="0"/>
    <n v="0"/>
    <n v="0"/>
    <n v="0"/>
    <x v="0"/>
    <x v="3"/>
    <x v="5"/>
    <s v="52"/>
    <s v="SEKRETARIAT BADAN RISET DAN SUMBERDAYA MANUSIA KELAUTAN DAN PERIKANAN"/>
    <n v="0"/>
    <n v="15000000"/>
    <s v="WA.2378.EAC.021.071.D.521811"/>
    <s v="Non COVID"/>
    <s v="PERSEDIAAN"/>
    <s v="Belanja Barang"/>
    <n v="0"/>
    <n v="2442000"/>
    <n v="0"/>
    <n v="0"/>
    <n v="0"/>
    <n v="2500000"/>
    <n v="0"/>
    <n v="2500000"/>
    <n v="0"/>
    <n v="2500000"/>
    <n v="2500000"/>
    <n v="2558000"/>
    <n v="15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2151"/>
    <s v="522151. Belanja Jasa Profesi"/>
    <n v="2000000"/>
    <n v="0"/>
    <n v="0"/>
    <n v="0"/>
    <n v="0"/>
    <n v="0"/>
    <n v="0"/>
    <n v="0"/>
    <n v="0"/>
    <n v="0"/>
    <n v="0"/>
    <n v="0"/>
    <n v="0"/>
    <x v="0"/>
    <x v="3"/>
    <x v="5"/>
    <s v="52"/>
    <s v="SEKRETARIAT BADAN RISET DAN SUMBERDAYA MANUSIA KELAUTAN DAN PERIKANAN"/>
    <n v="0"/>
    <n v="2000000"/>
    <s v="WA.2378.EAC.021.071.D.522151"/>
    <s v="Non COVID"/>
    <s v="BELANJA JASA"/>
    <s v="Belanja Barang"/>
    <n v="0"/>
    <n v="0"/>
    <n v="0"/>
    <n v="0"/>
    <n v="0"/>
    <n v="1000000"/>
    <n v="0"/>
    <n v="0"/>
    <n v="0"/>
    <n v="0"/>
    <n v="0"/>
    <n v="1000000"/>
    <n v="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4111"/>
    <s v="524111. Belanja Perjalanan Dinas Biasa"/>
    <n v="18500000"/>
    <n v="0"/>
    <n v="0"/>
    <n v="0"/>
    <n v="0"/>
    <n v="0"/>
    <n v="0"/>
    <n v="0"/>
    <n v="0"/>
    <n v="0"/>
    <n v="0"/>
    <n v="0"/>
    <n v="0"/>
    <x v="0"/>
    <x v="3"/>
    <x v="5"/>
    <s v="52"/>
    <s v="SEKRETARIAT BADAN RISET DAN SUMBERDAYA MANUSIA KELAUTAN DAN PERIKANAN"/>
    <n v="0"/>
    <n v="18500000"/>
    <s v="WA.2378.EAC.021.071.D.524111"/>
    <s v="Non COVID"/>
    <s v="PERJALANAN DINAS"/>
    <s v="Belanja Barang"/>
    <n v="0"/>
    <n v="0"/>
    <n v="0"/>
    <n v="4625000"/>
    <n v="0"/>
    <n v="0"/>
    <n v="4625000"/>
    <n v="0"/>
    <n v="0"/>
    <n v="4625000"/>
    <n v="0"/>
    <n v="4625000"/>
    <n v="18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D"/>
    <x v="22"/>
    <s v="524113"/>
    <s v="524113. Belanja Perjalanan Dinas Dalam Kota"/>
    <n v="2100000"/>
    <n v="0"/>
    <n v="0"/>
    <n v="0"/>
    <n v="0"/>
    <n v="0"/>
    <n v="0"/>
    <n v="0"/>
    <n v="0"/>
    <n v="0"/>
    <n v="0"/>
    <n v="0"/>
    <n v="0"/>
    <x v="0"/>
    <x v="3"/>
    <x v="5"/>
    <s v="52"/>
    <s v="SEKRETARIAT BADAN RISET DAN SUMBERDAYA MANUSIA KELAUTAN DAN PERIKANAN"/>
    <n v="0"/>
    <n v="2100000"/>
    <s v="WA.2378.EAC.021.071.D.524113"/>
    <s v="Non COVID"/>
    <s v="TRANSPORT LOKAL"/>
    <s v="Belanja Barang"/>
    <n v="0"/>
    <n v="0"/>
    <n v="300000"/>
    <n v="0"/>
    <n v="300000"/>
    <n v="0"/>
    <n v="300000"/>
    <n v="0"/>
    <n v="300000"/>
    <n v="0"/>
    <n v="300000"/>
    <n v="60000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1211"/>
    <s v="521211. Belanja Bahan"/>
    <n v="17280000"/>
    <n v="0"/>
    <n v="0"/>
    <n v="0"/>
    <n v="0"/>
    <n v="0"/>
    <n v="0"/>
    <n v="0"/>
    <n v="0"/>
    <n v="0"/>
    <n v="0"/>
    <n v="0"/>
    <n v="0"/>
    <x v="0"/>
    <x v="3"/>
    <x v="5"/>
    <s v="52"/>
    <s v="SEKRETARIAT BADAN RISET DAN SUMBERDAYA MANUSIA KELAUTAN DAN PERIKANAN"/>
    <n v="0"/>
    <n v="17280000"/>
    <s v="WA.2378.EAC.021.071.E.521211"/>
    <s v="Non COVID"/>
    <s v="BELANJA BAHAN"/>
    <s v="Belanja Barang"/>
    <n v="0"/>
    <n v="0"/>
    <n v="3984000"/>
    <n v="1500000"/>
    <n v="828000"/>
    <n v="1500000"/>
    <n v="828000"/>
    <n v="1500000"/>
    <n v="828000"/>
    <n v="2328000"/>
    <n v="828000"/>
    <n v="3156000"/>
    <n v="1728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1811"/>
    <s v="521811. Belanja Barang Persediaan Barang Konsumsi"/>
    <n v="15000000"/>
    <n v="0"/>
    <n v="0"/>
    <n v="0"/>
    <n v="0"/>
    <n v="0"/>
    <n v="0"/>
    <n v="0"/>
    <n v="0"/>
    <n v="0"/>
    <n v="0"/>
    <n v="0"/>
    <n v="0"/>
    <x v="0"/>
    <x v="3"/>
    <x v="5"/>
    <s v="52"/>
    <s v="SEKRETARIAT BADAN RISET DAN SUMBERDAYA MANUSIA KELAUTAN DAN PERIKANAN"/>
    <n v="0"/>
    <n v="15000000"/>
    <s v="WA.2378.EAC.021.071.E.521811"/>
    <s v="Non COVID"/>
    <s v="PERSEDIAAN"/>
    <s v="Belanja Barang"/>
    <n v="0"/>
    <n v="2472000"/>
    <n v="0"/>
    <n v="2500000"/>
    <n v="0"/>
    <n v="2500000"/>
    <n v="0"/>
    <n v="2500000"/>
    <n v="0"/>
    <n v="2500000"/>
    <n v="0"/>
    <n v="2528000"/>
    <n v="15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2151"/>
    <s v="522151. Belanja Jasa Profesi"/>
    <n v="2000000"/>
    <n v="0"/>
    <n v="0"/>
    <n v="0"/>
    <n v="0"/>
    <n v="0"/>
    <n v="0"/>
    <n v="0"/>
    <n v="0"/>
    <n v="0"/>
    <n v="0"/>
    <n v="0"/>
    <n v="0"/>
    <x v="0"/>
    <x v="3"/>
    <x v="5"/>
    <s v="52"/>
    <s v="SEKRETARIAT BADAN RISET DAN SUMBERDAYA MANUSIA KELAUTAN DAN PERIKANAN"/>
    <n v="0"/>
    <n v="2000000"/>
    <s v="WA.2378.EAC.021.071.E.522151"/>
    <s v="Non COVID"/>
    <s v="BELANJA JASA"/>
    <s v="Belanja Barang"/>
    <n v="0"/>
    <n v="0"/>
    <n v="0"/>
    <n v="0"/>
    <n v="0"/>
    <n v="1000000"/>
    <n v="0"/>
    <n v="0"/>
    <n v="0"/>
    <n v="0"/>
    <n v="1000000"/>
    <n v="0"/>
    <n v="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4111"/>
    <s v="524111. Belanja Perjalanan Dinas Biasa"/>
    <n v="14500000"/>
    <n v="0"/>
    <n v="0"/>
    <n v="0"/>
    <n v="0"/>
    <n v="0"/>
    <n v="0"/>
    <n v="0"/>
    <n v="0"/>
    <n v="0"/>
    <n v="0"/>
    <n v="0"/>
    <n v="0"/>
    <x v="0"/>
    <x v="3"/>
    <x v="5"/>
    <s v="52"/>
    <s v="SEKRETARIAT BADAN RISET DAN SUMBERDAYA MANUSIA KELAUTAN DAN PERIKANAN"/>
    <n v="0"/>
    <n v="14500000"/>
    <s v="WA.2378.EAC.021.071.E.524111"/>
    <s v="Non COVID"/>
    <s v="PERJALANAN DINAS"/>
    <s v="Belanja Barang"/>
    <n v="0"/>
    <n v="0"/>
    <n v="0"/>
    <n v="0"/>
    <n v="0"/>
    <n v="7250000"/>
    <n v="0"/>
    <n v="0"/>
    <n v="0"/>
    <n v="7250000"/>
    <n v="0"/>
    <n v="0"/>
    <n v="14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E"/>
    <x v="23"/>
    <s v="524113"/>
    <s v="524113. Belanja Perjalanan Dinas Dalam Kota"/>
    <n v="2100000"/>
    <n v="0"/>
    <n v="0"/>
    <n v="0"/>
    <n v="0"/>
    <n v="0"/>
    <n v="0"/>
    <n v="0"/>
    <n v="0"/>
    <n v="0"/>
    <n v="0"/>
    <n v="0"/>
    <n v="0"/>
    <x v="0"/>
    <x v="3"/>
    <x v="5"/>
    <s v="52"/>
    <s v="SEKRETARIAT BADAN RISET DAN SUMBERDAYA MANUSIA KELAUTAN DAN PERIKANAN"/>
    <n v="0"/>
    <n v="2100000"/>
    <s v="WA.2378.EAC.021.071.E.524113"/>
    <s v="Non COVID"/>
    <s v="TRANSPORT LOKAL"/>
    <s v="Belanja Barang"/>
    <n v="0"/>
    <n v="0"/>
    <n v="300000"/>
    <n v="300000"/>
    <n v="300000"/>
    <n v="300000"/>
    <n v="300000"/>
    <n v="300000"/>
    <n v="300000"/>
    <n v="0"/>
    <n v="0"/>
    <n v="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1211"/>
    <s v="521211. Belanja Bahan"/>
    <n v="19350000"/>
    <n v="0"/>
    <n v="0"/>
    <n v="0"/>
    <n v="0"/>
    <n v="0"/>
    <n v="0"/>
    <n v="0"/>
    <n v="0"/>
    <n v="0"/>
    <n v="0"/>
    <n v="0"/>
    <n v="0"/>
    <x v="0"/>
    <x v="3"/>
    <x v="5"/>
    <s v="52"/>
    <s v="SEKRETARIAT BADAN RISET DAN SUMBERDAYA MANUSIA KELAUTAN DAN PERIKANAN"/>
    <n v="0"/>
    <n v="19350000"/>
    <s v="WA.2378.EAC.021.071.F.521211"/>
    <s v="Non COVID"/>
    <s v="BELANJA BAHAN"/>
    <s v="Belanja Barang"/>
    <n v="0"/>
    <n v="1675000"/>
    <n v="2535000"/>
    <n v="0"/>
    <n v="2535000"/>
    <n v="3570000"/>
    <n v="0"/>
    <n v="1035000"/>
    <n v="0"/>
    <n v="2535000"/>
    <n v="2880000"/>
    <n v="2585000"/>
    <n v="193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1811"/>
    <s v="521811. Belanja Barang Persediaan Barang Konsumsi"/>
    <n v="20000000"/>
    <n v="0"/>
    <n v="0"/>
    <n v="0"/>
    <n v="0"/>
    <n v="0"/>
    <n v="0"/>
    <n v="0"/>
    <n v="0"/>
    <n v="0"/>
    <n v="0"/>
    <n v="0"/>
    <n v="0"/>
    <x v="0"/>
    <x v="3"/>
    <x v="5"/>
    <s v="52"/>
    <s v="SEKRETARIAT BADAN RISET DAN SUMBERDAYA MANUSIA KELAUTAN DAN PERIKANAN"/>
    <n v="0"/>
    <n v="20000000"/>
    <s v="WA.2378.EAC.021.071.F.521811"/>
    <s v="Non COVID"/>
    <s v="PERSEDIAAN"/>
    <s v="Belanja Barang"/>
    <n v="0"/>
    <n v="2494000"/>
    <n v="2500000"/>
    <n v="0"/>
    <n v="2500000"/>
    <n v="2500000"/>
    <n v="0"/>
    <n v="2500000"/>
    <n v="2500000"/>
    <n v="0"/>
    <n v="2500000"/>
    <n v="2506000"/>
    <n v="20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2151"/>
    <s v="522151. Belanja Jasa Profesi"/>
    <n v="3000000"/>
    <n v="0"/>
    <n v="0"/>
    <n v="0"/>
    <n v="0"/>
    <n v="0"/>
    <n v="0"/>
    <n v="0"/>
    <n v="0"/>
    <n v="0"/>
    <n v="0"/>
    <n v="0"/>
    <n v="0"/>
    <x v="0"/>
    <x v="3"/>
    <x v="5"/>
    <s v="52"/>
    <s v="SEKRETARIAT BADAN RISET DAN SUMBERDAYA MANUSIA KELAUTAN DAN PERIKANAN"/>
    <n v="0"/>
    <n v="3000000"/>
    <s v="WA.2378.EAC.021.071.F.522151"/>
    <s v="Non COVID"/>
    <s v="BELANJA JASA"/>
    <s v="Belanja Barang"/>
    <n v="0"/>
    <n v="0"/>
    <n v="0"/>
    <n v="0"/>
    <n v="0"/>
    <n v="1000000"/>
    <n v="0"/>
    <n v="0"/>
    <n v="0"/>
    <n v="0"/>
    <n v="2000000"/>
    <n v="0"/>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4111"/>
    <s v="524111. Belanja Perjalanan Dinas Biasa"/>
    <n v="10712000"/>
    <n v="0"/>
    <n v="0"/>
    <n v="0"/>
    <n v="0"/>
    <n v="0"/>
    <n v="0"/>
    <n v="0"/>
    <n v="0"/>
    <n v="0"/>
    <n v="0"/>
    <n v="0"/>
    <n v="0"/>
    <x v="0"/>
    <x v="3"/>
    <x v="5"/>
    <s v="52"/>
    <s v="SEKRETARIAT BADAN RISET DAN SUMBERDAYA MANUSIA KELAUTAN DAN PERIKANAN"/>
    <n v="0"/>
    <n v="10712000"/>
    <s v="WA.2378.EAC.021.071.F.524111"/>
    <s v="Non COVID"/>
    <s v="PERJALANAN DINAS"/>
    <s v="Belanja Barang"/>
    <n v="0"/>
    <n v="420000"/>
    <n v="1000000"/>
    <n v="1000000"/>
    <n v="1000000"/>
    <n v="1000000"/>
    <n v="1000000"/>
    <n v="1000000"/>
    <n v="1000000"/>
    <n v="1000000"/>
    <n v="1000000"/>
    <n v="1292000"/>
    <n v="10712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1"/>
    <s v="071. Pelayanan Keuangan"/>
    <s v="F"/>
    <x v="24"/>
    <s v="524113"/>
    <s v="524113. Belanja Perjalanan Dinas Dalam Kota"/>
    <n v="9000000"/>
    <n v="0"/>
    <n v="0"/>
    <n v="0"/>
    <n v="0"/>
    <n v="0"/>
    <n v="0"/>
    <n v="0"/>
    <n v="0"/>
    <n v="0"/>
    <n v="0"/>
    <n v="0"/>
    <n v="0"/>
    <x v="0"/>
    <x v="3"/>
    <x v="5"/>
    <s v="52"/>
    <s v="SEKRETARIAT BADAN RISET DAN SUMBERDAYA MANUSIA KELAUTAN DAN PERIKANAN"/>
    <n v="0"/>
    <n v="9000000"/>
    <s v="WA.2378.EAC.021.071.F.524113"/>
    <s v="Non COVID"/>
    <s v="TRANSPORT LOKAL"/>
    <s v="Belanja Barang"/>
    <n v="0"/>
    <n v="300000"/>
    <n v="600000"/>
    <n v="900000"/>
    <n v="900000"/>
    <n v="900000"/>
    <n v="900000"/>
    <n v="900000"/>
    <n v="900000"/>
    <n v="900000"/>
    <n v="900000"/>
    <n v="900000"/>
    <n v="9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1211"/>
    <s v="521211. Belanja Bahan"/>
    <n v="24280000"/>
    <n v="0"/>
    <n v="0"/>
    <n v="0"/>
    <n v="0"/>
    <n v="0"/>
    <n v="0"/>
    <n v="0"/>
    <n v="0"/>
    <n v="0"/>
    <n v="0"/>
    <n v="0"/>
    <n v="0"/>
    <x v="0"/>
    <x v="3"/>
    <x v="6"/>
    <s v="52"/>
    <s v="SEKRETARIAT BADAN RISET DAN SUMBERDAYA MANUSIA KELAUTAN DAN PERIKANAN"/>
    <n v="0"/>
    <n v="24280000"/>
    <s v="WA.2378.EAC.021.072.A.521211"/>
    <s v="Non COVID"/>
    <s v="BELANJA BAHAN"/>
    <s v="Belanja Barang"/>
    <n v="0"/>
    <n v="3996500"/>
    <n v="0"/>
    <n v="6070000"/>
    <n v="690000"/>
    <n v="690000"/>
    <n v="4690000"/>
    <n v="690000"/>
    <n v="690000"/>
    <n v="4693500"/>
    <n v="690000"/>
    <n v="1380000"/>
    <n v="2428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2151"/>
    <s v="522151. Belanja Jasa Profesi"/>
    <n v="4000000"/>
    <n v="0"/>
    <n v="0"/>
    <n v="0"/>
    <n v="0"/>
    <n v="0"/>
    <n v="0"/>
    <n v="0"/>
    <n v="0"/>
    <n v="0"/>
    <n v="0"/>
    <n v="0"/>
    <n v="0"/>
    <x v="0"/>
    <x v="3"/>
    <x v="6"/>
    <s v="52"/>
    <s v="SEKRETARIAT BADAN RISET DAN SUMBERDAYA MANUSIA KELAUTAN DAN PERIKANAN"/>
    <n v="0"/>
    <n v="4000000"/>
    <s v="WA.2378.EAC.021.072.A.522151"/>
    <s v="Non COVID"/>
    <s v="BELANJA JASA"/>
    <s v="Belanja Barang"/>
    <n v="0"/>
    <n v="0"/>
    <n v="0"/>
    <n v="0"/>
    <n v="0"/>
    <n v="0"/>
    <n v="2000000"/>
    <n v="0"/>
    <n v="0"/>
    <n v="0"/>
    <n v="2000000"/>
    <n v="0"/>
    <n v="4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4111"/>
    <s v="524111. Belanja Perjalanan Dinas Biasa"/>
    <n v="44920000"/>
    <n v="0"/>
    <n v="0"/>
    <n v="0"/>
    <n v="0"/>
    <n v="0"/>
    <n v="0"/>
    <n v="0"/>
    <n v="0"/>
    <n v="0"/>
    <n v="0"/>
    <n v="0"/>
    <n v="0"/>
    <x v="0"/>
    <x v="3"/>
    <x v="6"/>
    <s v="52"/>
    <s v="SEKRETARIAT BADAN RISET DAN SUMBERDAYA MANUSIA KELAUTAN DAN PERIKANAN"/>
    <n v="0"/>
    <n v="44920000"/>
    <s v="WA.2378.EAC.021.072.A.524111"/>
    <s v="Non COVID"/>
    <s v="PERJALANAN DINAS"/>
    <s v="Belanja Barang"/>
    <n v="0"/>
    <n v="6265000"/>
    <n v="2310000"/>
    <n v="2655000"/>
    <n v="5615000"/>
    <n v="0"/>
    <n v="5615000"/>
    <n v="5615000"/>
    <n v="0"/>
    <n v="5615000"/>
    <n v="5615000"/>
    <n v="5615000"/>
    <n v="4492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2"/>
    <s v="072. Pelayanan Pengelolaan Barang Milik Negara (BMN)"/>
    <s v="A"/>
    <x v="25"/>
    <s v="524113"/>
    <s v="524113. Belanja Perjalanan Dinas Dalam Kota"/>
    <n v="2100000"/>
    <n v="0"/>
    <n v="0"/>
    <n v="0"/>
    <n v="0"/>
    <n v="0"/>
    <n v="0"/>
    <n v="0"/>
    <n v="0"/>
    <n v="0"/>
    <n v="0"/>
    <n v="0"/>
    <n v="0"/>
    <x v="0"/>
    <x v="3"/>
    <x v="6"/>
    <s v="52"/>
    <s v="SEKRETARIAT BADAN RISET DAN SUMBERDAYA MANUSIA KELAUTAN DAN PERIKANAN"/>
    <n v="0"/>
    <n v="2100000"/>
    <s v="WA.2378.EAC.021.072.A.524113"/>
    <s v="Non COVID"/>
    <s v="TRANSPORT LOKAL"/>
    <s v="Belanja Barang"/>
    <n v="0"/>
    <n v="750000"/>
    <n v="0"/>
    <n v="0"/>
    <n v="450000"/>
    <n v="0"/>
    <n v="300000"/>
    <n v="300000"/>
    <n v="0"/>
    <n v="300000"/>
    <n v="0"/>
    <n v="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1211"/>
    <s v="521211. Belanja Bahan"/>
    <n v="15728000"/>
    <n v="0"/>
    <n v="0"/>
    <n v="0"/>
    <n v="0"/>
    <n v="0"/>
    <n v="0"/>
    <n v="0"/>
    <n v="0"/>
    <n v="0"/>
    <n v="0"/>
    <n v="0"/>
    <n v="0"/>
    <x v="0"/>
    <x v="3"/>
    <x v="6"/>
    <s v="52"/>
    <s v="SEKRETARIAT BADAN RISET DAN SUMBERDAYA MANUSIA KELAUTAN DAN PERIKANAN"/>
    <n v="0"/>
    <n v="15728000"/>
    <s v="WA.2378.EAC.021.073.A.521211"/>
    <s v="Non COVID"/>
    <s v="BELANJA BAHAN"/>
    <s v="Belanja Barang"/>
    <n v="0"/>
    <n v="3996300"/>
    <n v="0"/>
    <n v="1035000"/>
    <n v="1242000"/>
    <n v="1242000"/>
    <n v="5935700"/>
    <n v="1242000"/>
    <n v="0"/>
    <n v="1035000"/>
    <n v="0"/>
    <n v="0"/>
    <n v="15728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1219"/>
    <s v="521219. Belanja Barang Non Operasional Lainnya"/>
    <n v="12000000"/>
    <n v="0"/>
    <n v="0"/>
    <n v="0"/>
    <n v="0"/>
    <n v="0"/>
    <n v="0"/>
    <n v="0"/>
    <n v="0"/>
    <n v="0"/>
    <n v="0"/>
    <n v="0"/>
    <n v="0"/>
    <x v="0"/>
    <x v="3"/>
    <x v="6"/>
    <s v="52"/>
    <s v="SEKRETARIAT BADAN RISET DAN SUMBERDAYA MANUSIA KELAUTAN DAN PERIKANAN"/>
    <n v="0"/>
    <n v="12000000"/>
    <s v="WA.2378.EAC.021.073.A.521219"/>
    <s v="Non COVID"/>
    <s v="NON OPS LAINNYA"/>
    <s v="Belanja Barang"/>
    <n v="0"/>
    <n v="0"/>
    <n v="0"/>
    <n v="4000000"/>
    <n v="1000000"/>
    <n v="1000000"/>
    <n v="1000000"/>
    <n v="1000000"/>
    <n v="1000000"/>
    <n v="1000000"/>
    <n v="1000000"/>
    <n v="1000000"/>
    <n v="1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2141"/>
    <s v="522141. Belanja Sewa"/>
    <n v="7500000"/>
    <n v="0"/>
    <n v="0"/>
    <n v="0"/>
    <n v="0"/>
    <n v="0"/>
    <n v="0"/>
    <n v="0"/>
    <n v="0"/>
    <n v="0"/>
    <n v="0"/>
    <n v="0"/>
    <n v="0"/>
    <x v="0"/>
    <x v="3"/>
    <x v="6"/>
    <s v="52"/>
    <s v="SEKRETARIAT BADAN RISET DAN SUMBERDAYA MANUSIA KELAUTAN DAN PERIKANAN"/>
    <n v="0"/>
    <n v="7500000"/>
    <s v="WA.2378.EAC.021.073.A.522141"/>
    <s v="Non COVID"/>
    <s v="BELANJA SEWA"/>
    <s v="Belanja Barang"/>
    <n v="0"/>
    <n v="0"/>
    <n v="7500000"/>
    <n v="0"/>
    <n v="0"/>
    <n v="0"/>
    <n v="0"/>
    <n v="0"/>
    <n v="0"/>
    <n v="0"/>
    <n v="0"/>
    <n v="0"/>
    <n v="7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2151"/>
    <s v="522151. Belanja Jasa Profesi"/>
    <n v="4000000"/>
    <n v="0"/>
    <n v="0"/>
    <n v="0"/>
    <n v="0"/>
    <n v="0"/>
    <n v="0"/>
    <n v="0"/>
    <n v="0"/>
    <n v="0"/>
    <n v="0"/>
    <n v="0"/>
    <n v="0"/>
    <x v="0"/>
    <x v="3"/>
    <x v="6"/>
    <s v="52"/>
    <s v="SEKRETARIAT BADAN RISET DAN SUMBERDAYA MANUSIA KELAUTAN DAN PERIKANAN"/>
    <n v="0"/>
    <n v="4000000"/>
    <s v="WA.2378.EAC.021.073.A.522151"/>
    <s v="Non COVID"/>
    <s v="BELANJA JASA"/>
    <s v="Belanja Barang"/>
    <n v="0"/>
    <n v="0"/>
    <n v="0"/>
    <n v="3000000"/>
    <n v="1000000"/>
    <n v="0"/>
    <n v="0"/>
    <n v="0"/>
    <n v="0"/>
    <n v="0"/>
    <n v="0"/>
    <n v="0"/>
    <n v="4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4111"/>
    <s v="524111. Belanja Perjalanan Dinas Biasa"/>
    <n v="24722000"/>
    <n v="0"/>
    <n v="0"/>
    <n v="0"/>
    <n v="0"/>
    <n v="0"/>
    <n v="0"/>
    <n v="0"/>
    <n v="0"/>
    <n v="0"/>
    <n v="0"/>
    <n v="0"/>
    <n v="0"/>
    <x v="0"/>
    <x v="3"/>
    <x v="6"/>
    <s v="52"/>
    <s v="SEKRETARIAT BADAN RISET DAN SUMBERDAYA MANUSIA KELAUTAN DAN PERIKANAN"/>
    <n v="0"/>
    <n v="24722000"/>
    <s v="WA.2378.EAC.021.073.A.524111"/>
    <s v="Non COVID"/>
    <s v="PERJALANAN DINAS"/>
    <s v="Belanja Barang"/>
    <n v="0"/>
    <n v="0"/>
    <n v="1720000"/>
    <n v="3224400"/>
    <n v="4944400"/>
    <n v="4944400"/>
    <n v="0"/>
    <n v="0"/>
    <n v="4944400"/>
    <n v="0"/>
    <n v="4944400"/>
    <n v="0"/>
    <n v="24722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A"/>
    <x v="26"/>
    <s v="524113"/>
    <s v="524113. Belanja Perjalanan Dinas Dalam Kota"/>
    <n v="3600000"/>
    <n v="0"/>
    <n v="0"/>
    <n v="0"/>
    <n v="0"/>
    <n v="0"/>
    <n v="0"/>
    <n v="0"/>
    <n v="0"/>
    <n v="0"/>
    <n v="0"/>
    <n v="0"/>
    <n v="0"/>
    <x v="0"/>
    <x v="3"/>
    <x v="6"/>
    <s v="52"/>
    <s v="SEKRETARIAT BADAN RISET DAN SUMBERDAYA MANUSIA KELAUTAN DAN PERIKANAN"/>
    <n v="0"/>
    <n v="3600000"/>
    <s v="WA.2378.EAC.021.073.A.524113"/>
    <s v="Non COVID"/>
    <s v="TRANSPORT LOKAL"/>
    <s v="Belanja Barang"/>
    <n v="0"/>
    <n v="0"/>
    <n v="300000"/>
    <n v="600000"/>
    <n v="600000"/>
    <n v="300000"/>
    <n v="300000"/>
    <n v="300000"/>
    <n v="300000"/>
    <n v="300000"/>
    <n v="300000"/>
    <n v="300000"/>
    <n v="36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B"/>
    <x v="27"/>
    <s v="521219"/>
    <s v="521219. Belanja Barang Non Operasional Lainnya"/>
    <n v="3000000"/>
    <n v="0"/>
    <n v="0"/>
    <n v="0"/>
    <n v="0"/>
    <n v="0"/>
    <n v="0"/>
    <n v="0"/>
    <n v="0"/>
    <n v="0"/>
    <n v="0"/>
    <n v="0"/>
    <n v="0"/>
    <x v="0"/>
    <x v="3"/>
    <x v="6"/>
    <s v="52"/>
    <s v="SEKRETARIAT BADAN RISET DAN SUMBERDAYA MANUSIA KELAUTAN DAN PERIKANAN"/>
    <n v="0"/>
    <n v="3000000"/>
    <s v="WA.2378.EAC.021.073.B.521219"/>
    <s v="Non COVID"/>
    <s v="NON OPS LAINNYA"/>
    <s v="Belanja Barang"/>
    <n v="0"/>
    <n v="0"/>
    <n v="744717"/>
    <n v="250000"/>
    <n v="250000"/>
    <n v="250000"/>
    <n v="250000"/>
    <n v="250000"/>
    <n v="250000"/>
    <n v="250000"/>
    <n v="250000"/>
    <n v="255283"/>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B"/>
    <x v="27"/>
    <s v="524111"/>
    <s v="524111. Belanja Perjalanan Dinas Biasa"/>
    <n v="392000000"/>
    <n v="0"/>
    <n v="0"/>
    <n v="0"/>
    <n v="0"/>
    <n v="0"/>
    <n v="0"/>
    <n v="0"/>
    <n v="0"/>
    <n v="0"/>
    <n v="0"/>
    <n v="0"/>
    <n v="0"/>
    <x v="0"/>
    <x v="3"/>
    <x v="6"/>
    <s v="52"/>
    <s v="SEKRETARIAT BADAN RISET DAN SUMBERDAYA MANUSIA KELAUTAN DAN PERIKANAN"/>
    <n v="0"/>
    <n v="392000000"/>
    <s v="WA.2378.EAC.021.073.B.524111"/>
    <s v="Non COVID"/>
    <s v="PERJALANAN DINAS"/>
    <s v="Belanja Barang"/>
    <n v="0"/>
    <n v="27831820"/>
    <n v="11890900"/>
    <n v="40000000"/>
    <n v="40000000"/>
    <n v="40000000"/>
    <n v="40000000"/>
    <n v="40000000"/>
    <n v="45000000"/>
    <n v="35325100"/>
    <n v="39452180"/>
    <n v="32500000"/>
    <n v="39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1211"/>
    <s v="521211. Belanja Bahan"/>
    <n v="19900000"/>
    <n v="0"/>
    <n v="0"/>
    <n v="0"/>
    <n v="0"/>
    <n v="0"/>
    <n v="0"/>
    <n v="0"/>
    <n v="0"/>
    <n v="0"/>
    <n v="0"/>
    <n v="0"/>
    <n v="0"/>
    <x v="0"/>
    <x v="3"/>
    <x v="6"/>
    <s v="52"/>
    <s v="SEKRETARIAT BADAN RISET DAN SUMBERDAYA MANUSIA KELAUTAN DAN PERIKANAN"/>
    <n v="0"/>
    <n v="19900000"/>
    <s v="WA.2378.EAC.021.073.C.521211"/>
    <s v="Non COVID"/>
    <s v="BELANJA BAHAN"/>
    <s v="Belanja Barang"/>
    <n v="0"/>
    <n v="0"/>
    <n v="3000000"/>
    <n v="2725000"/>
    <n v="0"/>
    <n v="4225000"/>
    <n v="0"/>
    <n v="0"/>
    <n v="5725000"/>
    <n v="0"/>
    <n v="0"/>
    <n v="4225000"/>
    <n v="199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2151"/>
    <s v="522151. Belanja Jasa Profesi"/>
    <n v="2000000"/>
    <n v="0"/>
    <n v="0"/>
    <n v="0"/>
    <n v="0"/>
    <n v="0"/>
    <n v="0"/>
    <n v="0"/>
    <n v="0"/>
    <n v="0"/>
    <n v="0"/>
    <n v="0"/>
    <n v="0"/>
    <x v="0"/>
    <x v="3"/>
    <x v="6"/>
    <s v="52"/>
    <s v="SEKRETARIAT BADAN RISET DAN SUMBERDAYA MANUSIA KELAUTAN DAN PERIKANAN"/>
    <n v="0"/>
    <n v="2000000"/>
    <s v="WA.2378.EAC.021.073.C.522151"/>
    <s v="Non COVID"/>
    <s v="BELANJA JASA"/>
    <s v="Belanja Barang"/>
    <n v="0"/>
    <n v="0"/>
    <n v="0"/>
    <n v="1000000"/>
    <n v="0"/>
    <n v="0"/>
    <n v="0"/>
    <n v="0"/>
    <n v="1000000"/>
    <n v="0"/>
    <n v="0"/>
    <n v="0"/>
    <n v="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4111"/>
    <s v="524111. Belanja Perjalanan Dinas Biasa"/>
    <n v="40804000"/>
    <n v="0"/>
    <n v="0"/>
    <n v="0"/>
    <n v="0"/>
    <n v="0"/>
    <n v="0"/>
    <n v="0"/>
    <n v="0"/>
    <n v="0"/>
    <n v="0"/>
    <n v="0"/>
    <n v="0"/>
    <x v="0"/>
    <x v="3"/>
    <x v="6"/>
    <s v="52"/>
    <s v="SEKRETARIAT BADAN RISET DAN SUMBERDAYA MANUSIA KELAUTAN DAN PERIKANAN"/>
    <n v="0"/>
    <n v="40804000"/>
    <s v="WA.2378.EAC.021.073.C.524111"/>
    <s v="Non COVID"/>
    <s v="PERJALANAN DINAS"/>
    <s v="Belanja Barang"/>
    <n v="0"/>
    <n v="0"/>
    <n v="0"/>
    <n v="7500000"/>
    <n v="4500000"/>
    <n v="3500000"/>
    <n v="3804000"/>
    <n v="4500000"/>
    <n v="3500000"/>
    <n v="4500000"/>
    <n v="4500000"/>
    <n v="4500000"/>
    <n v="40804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C"/>
    <x v="28"/>
    <s v="524113"/>
    <s v="524113. Belanja Perjalanan Dinas Dalam Kota"/>
    <n v="2100000"/>
    <n v="0"/>
    <n v="0"/>
    <n v="0"/>
    <n v="0"/>
    <n v="0"/>
    <n v="0"/>
    <n v="0"/>
    <n v="0"/>
    <n v="0"/>
    <n v="0"/>
    <n v="0"/>
    <n v="0"/>
    <x v="0"/>
    <x v="3"/>
    <x v="6"/>
    <s v="52"/>
    <s v="SEKRETARIAT BADAN RISET DAN SUMBERDAYA MANUSIA KELAUTAN DAN PERIKANAN"/>
    <n v="0"/>
    <n v="2100000"/>
    <s v="WA.2378.EAC.021.073.C.524113"/>
    <s v="Non COVID"/>
    <s v="TRANSPORT LOKAL"/>
    <s v="Belanja Barang"/>
    <n v="0"/>
    <n v="0"/>
    <n v="0"/>
    <n v="300000"/>
    <n v="300000"/>
    <n v="300000"/>
    <n v="0"/>
    <n v="300000"/>
    <n v="300000"/>
    <n v="0"/>
    <n v="300000"/>
    <n v="300000"/>
    <n v="21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1211"/>
    <s v="521211. Belanja Bahan"/>
    <n v="13520000"/>
    <n v="0"/>
    <n v="0"/>
    <n v="0"/>
    <n v="0"/>
    <n v="0"/>
    <n v="0"/>
    <n v="0"/>
    <n v="0"/>
    <n v="0"/>
    <n v="0"/>
    <n v="0"/>
    <n v="0"/>
    <x v="0"/>
    <x v="3"/>
    <x v="6"/>
    <s v="52"/>
    <s v="SEKRETARIAT BADAN RISET DAN SUMBERDAYA MANUSIA KELAUTAN DAN PERIKANAN"/>
    <n v="0"/>
    <n v="13520000"/>
    <s v="WA.2378.EAC.021.073.D.521211"/>
    <s v="Non COVID"/>
    <s v="BELANJA BAHAN"/>
    <s v="Belanja Barang"/>
    <n v="0"/>
    <n v="0"/>
    <n v="3950000"/>
    <n v="1035000"/>
    <n v="1380000"/>
    <n v="690000"/>
    <n v="1380000"/>
    <n v="4050000"/>
    <n v="0"/>
    <n v="1035000"/>
    <n v="0"/>
    <n v="0"/>
    <n v="1352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2151"/>
    <s v="522151. Belanja Jasa Profesi"/>
    <n v="8000000"/>
    <n v="0"/>
    <n v="0"/>
    <n v="0"/>
    <n v="0"/>
    <n v="0"/>
    <n v="0"/>
    <n v="0"/>
    <n v="0"/>
    <n v="0"/>
    <n v="0"/>
    <n v="0"/>
    <n v="0"/>
    <x v="0"/>
    <x v="3"/>
    <x v="6"/>
    <s v="52"/>
    <s v="SEKRETARIAT BADAN RISET DAN SUMBERDAYA MANUSIA KELAUTAN DAN PERIKANAN"/>
    <n v="0"/>
    <n v="8000000"/>
    <s v="WA.2378.EAC.021.073.D.522151"/>
    <s v="Non COVID"/>
    <s v="BELANJA JASA"/>
    <s v="Belanja Barang"/>
    <n v="0"/>
    <n v="0"/>
    <n v="0"/>
    <n v="2000000"/>
    <n v="0"/>
    <n v="0"/>
    <n v="2000000"/>
    <n v="0"/>
    <n v="0"/>
    <n v="2000000"/>
    <n v="0"/>
    <n v="2000000"/>
    <n v="8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4111"/>
    <s v="524111. Belanja Perjalanan Dinas Biasa"/>
    <n v="38744000"/>
    <n v="0"/>
    <n v="0"/>
    <n v="0"/>
    <n v="0"/>
    <n v="0"/>
    <n v="0"/>
    <n v="0"/>
    <n v="0"/>
    <n v="0"/>
    <n v="0"/>
    <n v="0"/>
    <n v="0"/>
    <x v="0"/>
    <x v="3"/>
    <x v="6"/>
    <s v="52"/>
    <s v="SEKRETARIAT BADAN RISET DAN SUMBERDAYA MANUSIA KELAUTAN DAN PERIKANAN"/>
    <n v="0"/>
    <n v="38744000"/>
    <s v="WA.2378.EAC.021.073.D.524111"/>
    <s v="Non COVID"/>
    <s v="PERJALANAN DINAS"/>
    <s v="Belanja Barang"/>
    <n v="0"/>
    <n v="4486975"/>
    <n v="3874400"/>
    <n v="3261825"/>
    <n v="3874400"/>
    <n v="3874400"/>
    <n v="3874400"/>
    <n v="3874400"/>
    <n v="3874400"/>
    <n v="3874400"/>
    <n v="3874400"/>
    <n v="0"/>
    <n v="38744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D"/>
    <x v="29"/>
    <s v="524113"/>
    <s v="524113. Belanja Perjalanan Dinas Dalam Kota"/>
    <n v="2400000"/>
    <n v="0"/>
    <n v="0"/>
    <n v="0"/>
    <n v="0"/>
    <n v="0"/>
    <n v="0"/>
    <n v="0"/>
    <n v="0"/>
    <n v="0"/>
    <n v="0"/>
    <n v="0"/>
    <n v="0"/>
    <x v="0"/>
    <x v="3"/>
    <x v="6"/>
    <s v="52"/>
    <s v="SEKRETARIAT BADAN RISET DAN SUMBERDAYA MANUSIA KELAUTAN DAN PERIKANAN"/>
    <n v="0"/>
    <n v="2400000"/>
    <s v="WA.2378.EAC.021.073.D.524113"/>
    <s v="Non COVID"/>
    <s v="TRANSPORT LOKAL"/>
    <s v="Belanja Barang"/>
    <n v="0"/>
    <n v="0"/>
    <n v="600000"/>
    <n v="0"/>
    <n v="300000"/>
    <n v="300000"/>
    <n v="300000"/>
    <n v="300000"/>
    <n v="300000"/>
    <n v="300000"/>
    <n v="0"/>
    <n v="0"/>
    <n v="24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F"/>
    <x v="30"/>
    <s v="521211"/>
    <s v="521211. Belanja Bahan"/>
    <n v="22350000"/>
    <n v="0"/>
    <n v="0"/>
    <n v="0"/>
    <n v="0"/>
    <n v="0"/>
    <n v="0"/>
    <n v="0"/>
    <n v="0"/>
    <n v="0"/>
    <n v="0"/>
    <n v="0"/>
    <n v="0"/>
    <x v="0"/>
    <x v="0"/>
    <x v="0"/>
    <s v="52"/>
    <s v="SEKRETARIAT BADAN RISET DAN SUMBERDAYA MANUSIA KELAUTAN DAN PERIKANAN"/>
    <n v="0"/>
    <n v="22350000"/>
    <s v="WA.2378.EAC.021.073.F.521211"/>
    <s v="Non COVID"/>
    <s v="BELANJA BAHAN"/>
    <s v="Belanja Barang"/>
    <n v="0"/>
    <n v="0"/>
    <n v="5260000"/>
    <n v="0"/>
    <n v="0"/>
    <n v="6070000"/>
    <n v="2070000"/>
    <n v="4570000"/>
    <n v="2880000"/>
    <n v="1500000"/>
    <n v="0"/>
    <n v="0"/>
    <n v="2235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F"/>
    <x v="30"/>
    <s v="522151"/>
    <s v="522151. Belanja Jasa Profesi"/>
    <n v="20000000"/>
    <n v="0"/>
    <n v="0"/>
    <n v="0"/>
    <n v="0"/>
    <n v="0"/>
    <n v="0"/>
    <n v="0"/>
    <n v="0"/>
    <n v="0"/>
    <n v="0"/>
    <n v="0"/>
    <n v="0"/>
    <x v="0"/>
    <x v="0"/>
    <x v="0"/>
    <s v="52"/>
    <s v="SEKRETARIAT BADAN RISET DAN SUMBERDAYA MANUSIA KELAUTAN DAN PERIKANAN"/>
    <n v="0"/>
    <n v="20000000"/>
    <s v="WA.2378.EAC.021.073.F.522151"/>
    <s v="Non COVID"/>
    <s v="BELANJA JASA"/>
    <s v="Belanja Barang"/>
    <n v="0"/>
    <n v="0"/>
    <n v="2000000"/>
    <n v="4000000"/>
    <n v="4000000"/>
    <n v="4000000"/>
    <n v="4000000"/>
    <n v="2000000"/>
    <n v="0"/>
    <n v="0"/>
    <n v="0"/>
    <n v="0"/>
    <n v="20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F"/>
    <x v="30"/>
    <s v="524111"/>
    <s v="524111. Belanja Perjalanan Dinas Biasa"/>
    <n v="120583000"/>
    <n v="0"/>
    <n v="0"/>
    <n v="0"/>
    <n v="0"/>
    <n v="0"/>
    <n v="0"/>
    <n v="0"/>
    <n v="0"/>
    <n v="0"/>
    <n v="0"/>
    <n v="0"/>
    <n v="0"/>
    <x v="0"/>
    <x v="0"/>
    <x v="0"/>
    <s v="52"/>
    <s v="SEKRETARIAT BADAN RISET DAN SUMBERDAYA MANUSIA KELAUTAN DAN PERIKANAN"/>
    <n v="0"/>
    <n v="120583000"/>
    <s v="WA.2378.EAC.021.073.F.524111"/>
    <s v="Non COVID"/>
    <s v="PERJALANAN DINAS"/>
    <s v="Belanja Barang"/>
    <n v="0"/>
    <n v="0"/>
    <n v="10048584"/>
    <n v="10048584"/>
    <n v="0"/>
    <n v="30485832"/>
    <n v="25000000"/>
    <n v="35000000"/>
    <n v="5000000"/>
    <n v="5000000"/>
    <n v="0"/>
    <n v="0"/>
    <n v="120583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G"/>
    <x v="31"/>
    <s v="521211"/>
    <s v="521211. Belanja Bahan"/>
    <n v="12000000"/>
    <n v="0"/>
    <n v="0"/>
    <n v="0"/>
    <n v="0"/>
    <n v="0"/>
    <n v="0"/>
    <n v="0"/>
    <n v="0"/>
    <n v="0"/>
    <n v="0"/>
    <n v="0"/>
    <n v="0"/>
    <x v="0"/>
    <x v="3"/>
    <x v="6"/>
    <s v="52"/>
    <s v="SEKRETARIAT BADAN RISET DAN SUMBERDAYA MANUSIA KELAUTAN DAN PERIKANAN"/>
    <n v="0"/>
    <n v="12000000"/>
    <s v="WA.2378.EAC.021.073.G.521211"/>
    <s v="Non COVID"/>
    <s v="BELANJA BAHAN"/>
    <s v="Belanja Barang"/>
    <n v="0"/>
    <n v="0"/>
    <n v="4000000"/>
    <n v="0"/>
    <n v="0"/>
    <n v="4000000"/>
    <n v="0"/>
    <n v="0"/>
    <n v="4000000"/>
    <n v="0"/>
    <n v="0"/>
    <n v="0"/>
    <n v="1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G"/>
    <x v="31"/>
    <s v="524111"/>
    <s v="524111. Belanja Perjalanan Dinas Biasa"/>
    <n v="52531000"/>
    <n v="0"/>
    <n v="0"/>
    <n v="0"/>
    <n v="0"/>
    <n v="0"/>
    <n v="0"/>
    <n v="0"/>
    <n v="0"/>
    <n v="0"/>
    <n v="0"/>
    <n v="0"/>
    <n v="0"/>
    <x v="0"/>
    <x v="3"/>
    <x v="6"/>
    <s v="52"/>
    <s v="SEKRETARIAT BADAN RISET DAN SUMBERDAYA MANUSIA KELAUTAN DAN PERIKANAN"/>
    <n v="0"/>
    <n v="52531000"/>
    <s v="WA.2378.EAC.021.073.G.524111"/>
    <s v="Non COVID"/>
    <s v="PERJALANAN DINAS"/>
    <s v="Belanja Barang"/>
    <n v="0"/>
    <n v="1290000"/>
    <n v="4350000"/>
    <n v="12091000"/>
    <n v="4350000"/>
    <n v="4350000"/>
    <n v="4350000"/>
    <n v="4350000"/>
    <n v="4350000"/>
    <n v="4350000"/>
    <n v="4350000"/>
    <n v="4350000"/>
    <n v="52531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1211"/>
    <s v="521211. Belanja Bahan"/>
    <n v="54200000"/>
    <n v="0"/>
    <n v="0"/>
    <n v="0"/>
    <n v="0"/>
    <n v="0"/>
    <n v="0"/>
    <n v="0"/>
    <n v="0"/>
    <n v="0"/>
    <n v="0"/>
    <n v="0"/>
    <n v="0"/>
    <x v="0"/>
    <x v="1"/>
    <x v="3"/>
    <s v="52"/>
    <s v="SEKRETARIAT BADAN RISET DAN SUMBERDAYA MANUSIA KELAUTAN DAN PERIKANAN"/>
    <n v="0"/>
    <n v="54200000"/>
    <s v="WA.2378.EAC.021.073.H.521211"/>
    <s v="Non COVID"/>
    <s v="BELANJA BAHAN"/>
    <s v="Belanja Barang"/>
    <n v="0"/>
    <n v="0"/>
    <n v="5900000"/>
    <n v="5900000"/>
    <n v="1000000"/>
    <n v="6900000"/>
    <n v="11400000"/>
    <n v="2400000"/>
    <n v="6900000"/>
    <n v="6900000"/>
    <n v="6900000"/>
    <n v="0"/>
    <n v="542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1219"/>
    <s v="521219. Belanja Barang Non Operasional Lainnya"/>
    <n v="694237000"/>
    <n v="0"/>
    <n v="0"/>
    <n v="0"/>
    <n v="0"/>
    <n v="0"/>
    <n v="0"/>
    <n v="0"/>
    <n v="0"/>
    <n v="0"/>
    <n v="0"/>
    <n v="0"/>
    <n v="0"/>
    <x v="0"/>
    <x v="1"/>
    <x v="3"/>
    <s v="52"/>
    <s v="SEKRETARIAT BADAN RISET DAN SUMBERDAYA MANUSIA KELAUTAN DAN PERIKANAN"/>
    <n v="0"/>
    <n v="694237000"/>
    <s v="WA.2378.EAC.021.073.H.521219"/>
    <s v="Non COVID"/>
    <s v="NON OPS LAINNYA"/>
    <s v="Belanja Barang"/>
    <n v="0"/>
    <n v="0"/>
    <n v="0"/>
    <n v="0"/>
    <n v="0"/>
    <n v="331750000"/>
    <n v="332487000"/>
    <n v="0"/>
    <n v="10000000"/>
    <n v="10000000"/>
    <n v="10000000"/>
    <n v="0"/>
    <n v="694237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2151"/>
    <s v="522151. Belanja Jasa Profesi"/>
    <n v="26000000"/>
    <n v="0"/>
    <n v="0"/>
    <n v="0"/>
    <n v="0"/>
    <n v="0"/>
    <n v="0"/>
    <n v="0"/>
    <n v="0"/>
    <n v="0"/>
    <n v="0"/>
    <n v="0"/>
    <n v="0"/>
    <x v="0"/>
    <x v="1"/>
    <x v="3"/>
    <s v="52"/>
    <s v="SEKRETARIAT BADAN RISET DAN SUMBERDAYA MANUSIA KELAUTAN DAN PERIKANAN"/>
    <n v="0"/>
    <n v="26000000"/>
    <s v="WA.2378.EAC.021.073.H.522151"/>
    <s v="Non COVID"/>
    <s v="BELANJA JASA"/>
    <s v="Belanja Barang"/>
    <n v="0"/>
    <n v="0"/>
    <n v="0"/>
    <n v="0"/>
    <n v="13000000"/>
    <n v="13000000"/>
    <n v="0"/>
    <n v="0"/>
    <n v="0"/>
    <n v="0"/>
    <n v="0"/>
    <n v="0"/>
    <n v="26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4111"/>
    <s v="524111. Belanja Perjalanan Dinas Biasa"/>
    <n v="392363000"/>
    <n v="0"/>
    <n v="0"/>
    <n v="0"/>
    <n v="0"/>
    <n v="0"/>
    <n v="0"/>
    <n v="0"/>
    <n v="0"/>
    <n v="0"/>
    <n v="0"/>
    <n v="0"/>
    <n v="0"/>
    <x v="0"/>
    <x v="1"/>
    <x v="3"/>
    <s v="52"/>
    <s v="SEKRETARIAT BADAN RISET DAN SUMBERDAYA MANUSIA KELAUTAN DAN PERIKANAN"/>
    <n v="0"/>
    <n v="392363000"/>
    <s v="WA.2378.EAC.021.073.H.524111"/>
    <s v="Non COVID"/>
    <s v="PERJALANAN DINAS"/>
    <s v="Belanja Barang"/>
    <n v="0"/>
    <n v="0"/>
    <n v="0"/>
    <n v="0"/>
    <n v="1351000"/>
    <n v="150000000"/>
    <n v="150000000"/>
    <n v="0"/>
    <n v="30000000"/>
    <n v="30000000"/>
    <n v="31012000"/>
    <n v="0"/>
    <n v="392363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H"/>
    <x v="32"/>
    <s v="524113"/>
    <s v="524113. Belanja Perjalanan Dinas Dalam Kota"/>
    <n v="3000000"/>
    <n v="0"/>
    <n v="0"/>
    <n v="0"/>
    <n v="0"/>
    <n v="0"/>
    <n v="0"/>
    <n v="0"/>
    <n v="0"/>
    <n v="0"/>
    <n v="0"/>
    <n v="0"/>
    <n v="0"/>
    <x v="0"/>
    <x v="1"/>
    <x v="3"/>
    <s v="52"/>
    <s v="SEKRETARIAT BADAN RISET DAN SUMBERDAYA MANUSIA KELAUTAN DAN PERIKANAN"/>
    <n v="0"/>
    <n v="3000000"/>
    <s v="WA.2378.EAC.021.073.H.524113"/>
    <s v="Non COVID"/>
    <s v="TRANSPORT LOKAL"/>
    <s v="Belanja Barang"/>
    <n v="0"/>
    <n v="0"/>
    <n v="300000"/>
    <n v="300000"/>
    <n v="300000"/>
    <n v="450000"/>
    <n v="450000"/>
    <n v="300000"/>
    <n v="300000"/>
    <n v="300000"/>
    <n v="300000"/>
    <n v="0"/>
    <n v="3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1211"/>
    <s v="521211. Belanja Bahan"/>
    <n v="58500000"/>
    <n v="0"/>
    <n v="0"/>
    <n v="0"/>
    <n v="0"/>
    <n v="0"/>
    <n v="0"/>
    <n v="0"/>
    <n v="0"/>
    <n v="0"/>
    <n v="0"/>
    <n v="0"/>
    <n v="0"/>
    <x v="0"/>
    <x v="1"/>
    <x v="3"/>
    <s v="52"/>
    <s v="SEKRETARIAT BADAN RISET DAN SUMBERDAYA MANUSIA KELAUTAN DAN PERIKANAN"/>
    <n v="0"/>
    <n v="58500000"/>
    <s v="WA.2378.EAC.021.073.I.521211"/>
    <s v="Non COVID"/>
    <s v="BELANJA BAHAN"/>
    <s v="Belanja Barang"/>
    <n v="0"/>
    <n v="0"/>
    <n v="0"/>
    <n v="0"/>
    <n v="0"/>
    <n v="0"/>
    <n v="0"/>
    <n v="7500000"/>
    <n v="39000000"/>
    <n v="12000000"/>
    <n v="0"/>
    <n v="0"/>
    <n v="585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1219"/>
    <s v="521219. Belanja Barang Non Operasional Lainnya"/>
    <n v="4200000"/>
    <n v="0"/>
    <n v="0"/>
    <n v="0"/>
    <n v="0"/>
    <n v="0"/>
    <n v="0"/>
    <n v="0"/>
    <n v="0"/>
    <n v="0"/>
    <n v="0"/>
    <n v="0"/>
    <n v="0"/>
    <x v="0"/>
    <x v="1"/>
    <x v="3"/>
    <s v="52"/>
    <s v="SEKRETARIAT BADAN RISET DAN SUMBERDAYA MANUSIA KELAUTAN DAN PERIKANAN"/>
    <n v="0"/>
    <n v="4200000"/>
    <s v="WA.2378.EAC.021.073.I.521219"/>
    <s v="Non COVID"/>
    <s v="NON OPS LAINNYA"/>
    <s v="Belanja Barang"/>
    <n v="0"/>
    <n v="0"/>
    <n v="0"/>
    <n v="0"/>
    <n v="0"/>
    <n v="0"/>
    <n v="0"/>
    <n v="0"/>
    <n v="4200000"/>
    <n v="0"/>
    <n v="0"/>
    <n v="0"/>
    <n v="42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2151"/>
    <s v="522151. Belanja Jasa Profesi"/>
    <n v="12000000"/>
    <n v="0"/>
    <n v="0"/>
    <n v="0"/>
    <n v="0"/>
    <n v="0"/>
    <n v="0"/>
    <n v="0"/>
    <n v="0"/>
    <n v="0"/>
    <n v="0"/>
    <n v="0"/>
    <n v="0"/>
    <x v="0"/>
    <x v="1"/>
    <x v="3"/>
    <s v="52"/>
    <s v="SEKRETARIAT BADAN RISET DAN SUMBERDAYA MANUSIA KELAUTAN DAN PERIKANAN"/>
    <n v="0"/>
    <n v="12000000"/>
    <s v="WA.2378.EAC.021.073.I.522151"/>
    <s v="Non COVID"/>
    <s v="BELANJA JASA"/>
    <s v="Belanja Barang"/>
    <n v="0"/>
    <n v="0"/>
    <n v="0"/>
    <n v="0"/>
    <n v="0"/>
    <n v="0"/>
    <n v="0"/>
    <n v="3000000"/>
    <n v="6000000"/>
    <n v="3000000"/>
    <n v="0"/>
    <n v="0"/>
    <n v="120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4111"/>
    <s v="524111. Belanja Perjalanan Dinas Biasa"/>
    <n v="67300000"/>
    <n v="0"/>
    <n v="0"/>
    <n v="0"/>
    <n v="0"/>
    <n v="0"/>
    <n v="0"/>
    <n v="0"/>
    <n v="0"/>
    <n v="0"/>
    <n v="0"/>
    <n v="0"/>
    <n v="0"/>
    <x v="0"/>
    <x v="1"/>
    <x v="3"/>
    <s v="52"/>
    <s v="SEKRETARIAT BADAN RISET DAN SUMBERDAYA MANUSIA KELAUTAN DAN PERIKANAN"/>
    <n v="0"/>
    <n v="67300000"/>
    <s v="WA.2378.EAC.021.073.I.524111"/>
    <s v="Non COVID"/>
    <s v="PERJALANAN DINAS"/>
    <s v="Belanja Barang"/>
    <n v="0"/>
    <n v="0"/>
    <n v="0"/>
    <n v="0"/>
    <n v="0"/>
    <n v="0"/>
    <n v="0"/>
    <n v="5000000"/>
    <n v="20300000"/>
    <n v="42000000"/>
    <n v="0"/>
    <n v="0"/>
    <n v="67300000"/>
    <n v="0"/>
  </r>
  <r>
    <s v="032"/>
    <s v="12"/>
    <s v="WA"/>
    <s v="WA. Program Dukungan Manajemen"/>
    <s v="2378"/>
    <s v="2378. Dukungan Manajemen Internal Lingkup Badan Riset dan Sumber Daya Manusia Kelautan dan Perikanan"/>
    <s v="EAC"/>
    <s v="2378.EAC. Layanan Umum"/>
    <s v="021"/>
    <s v="2378.EAC.021. Layanan Umum Pendidikan Kelautan dan Perikanan"/>
    <s v="073"/>
    <s v="073. Pelayanan Tata Usaha dan Kerumahtanggaan"/>
    <s v="I"/>
    <x v="33"/>
    <s v="524113"/>
    <s v="524113. Belanja Perjalanan Dinas Dalam Kota"/>
    <n v="3000000"/>
    <n v="0"/>
    <n v="0"/>
    <n v="0"/>
    <n v="0"/>
    <n v="0"/>
    <n v="0"/>
    <n v="0"/>
    <n v="0"/>
    <n v="0"/>
    <n v="0"/>
    <n v="0"/>
    <n v="0"/>
    <x v="0"/>
    <x v="1"/>
    <x v="3"/>
    <s v="52"/>
    <s v="SEKRETARIAT BADAN RISET DAN SUMBERDAYA MANUSIA KELAUTAN DAN PERIKANAN"/>
    <n v="0"/>
    <n v="3000000"/>
    <s v="WA.2378.EAC.021.073.I.524113"/>
    <s v="Non COVID"/>
    <s v="TRANSPORT LOKAL"/>
    <s v="Belanja Barang"/>
    <n v="0"/>
    <n v="0"/>
    <n v="0"/>
    <n v="0"/>
    <n v="0"/>
    <n v="0"/>
    <n v="0"/>
    <n v="750000"/>
    <n v="1500000"/>
    <n v="750000"/>
    <n v="0"/>
    <n v="0"/>
    <n v="3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1211"/>
    <s v="521211. Belanja Bahan"/>
    <n v="37800000"/>
    <n v="0"/>
    <n v="0"/>
    <n v="0"/>
    <n v="0"/>
    <n v="0"/>
    <n v="0"/>
    <n v="0"/>
    <n v="0"/>
    <n v="0"/>
    <n v="0"/>
    <n v="0"/>
    <n v="0"/>
    <x v="0"/>
    <x v="2"/>
    <x v="7"/>
    <s v="52"/>
    <s v="SEKRETARIAT BADAN RISET DAN SUMBERDAYA MANUSIA KELAUTAN DAN PERIKANAN"/>
    <n v="0"/>
    <n v="37800000"/>
    <s v="WA.2378.EAL.021.071.A.521211"/>
    <s v="Non COVID"/>
    <s v="BELANJA BAHAN"/>
    <s v="Belanja Barang"/>
    <n v="0"/>
    <n v="1400000"/>
    <n v="2800000"/>
    <n v="6400000"/>
    <n v="1400000"/>
    <n v="1400000"/>
    <n v="6400000"/>
    <n v="1400000"/>
    <n v="6400000"/>
    <n v="1400000"/>
    <n v="1400000"/>
    <n v="7400000"/>
    <n v="378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1219"/>
    <s v="521219. Belanja Barang Non Operasional Lainnya"/>
    <n v="1500000"/>
    <n v="0"/>
    <n v="0"/>
    <n v="0"/>
    <n v="0"/>
    <n v="0"/>
    <n v="0"/>
    <n v="0"/>
    <n v="0"/>
    <n v="0"/>
    <n v="0"/>
    <n v="0"/>
    <n v="0"/>
    <x v="0"/>
    <x v="2"/>
    <x v="7"/>
    <s v="52"/>
    <s v="SEKRETARIAT BADAN RISET DAN SUMBERDAYA MANUSIA KELAUTAN DAN PERIKANAN"/>
    <n v="0"/>
    <n v="1500000"/>
    <s v="WA.2378.EAL.021.071.A.521219"/>
    <s v="Non COVID"/>
    <s v="NON OPS LAINNYA"/>
    <s v="Belanja Barang"/>
    <n v="0"/>
    <n v="0"/>
    <n v="500000"/>
    <n v="0"/>
    <n v="0"/>
    <n v="0"/>
    <n v="500000"/>
    <n v="0"/>
    <n v="0"/>
    <n v="0"/>
    <n v="500000"/>
    <n v="0"/>
    <n v="15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2151"/>
    <s v="522151. Belanja Jasa Profesi"/>
    <n v="3000000"/>
    <n v="0"/>
    <n v="0"/>
    <n v="0"/>
    <n v="0"/>
    <n v="0"/>
    <n v="0"/>
    <n v="0"/>
    <n v="0"/>
    <n v="0"/>
    <n v="0"/>
    <n v="0"/>
    <n v="0"/>
    <x v="0"/>
    <x v="2"/>
    <x v="7"/>
    <s v="52"/>
    <s v="SEKRETARIAT BADAN RISET DAN SUMBERDAYA MANUSIA KELAUTAN DAN PERIKANAN"/>
    <n v="0"/>
    <n v="3000000"/>
    <s v="WA.2378.EAL.021.071.A.522151"/>
    <s v="Non COVID"/>
    <s v="BELANJA JASA"/>
    <s v="Belanja Barang"/>
    <n v="0"/>
    <n v="0"/>
    <n v="0"/>
    <n v="0"/>
    <n v="0"/>
    <n v="0"/>
    <n v="0"/>
    <n v="1000000"/>
    <n v="0"/>
    <n v="1000000"/>
    <n v="1000000"/>
    <n v="0"/>
    <n v="3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A"/>
    <x v="34"/>
    <s v="524111"/>
    <s v="524111. Belanja Perjalanan Dinas Biasa"/>
    <n v="238784000"/>
    <n v="0"/>
    <n v="0"/>
    <n v="0"/>
    <n v="0"/>
    <n v="0"/>
    <n v="0"/>
    <n v="0"/>
    <n v="0"/>
    <n v="0"/>
    <n v="0"/>
    <n v="0"/>
    <n v="0"/>
    <x v="0"/>
    <x v="2"/>
    <x v="7"/>
    <s v="52"/>
    <s v="SEKRETARIAT BADAN RISET DAN SUMBERDAYA MANUSIA KELAUTAN DAN PERIKANAN"/>
    <n v="0"/>
    <n v="238784000"/>
    <s v="WA.2378.EAL.021.071.A.524111"/>
    <s v="Non COVID"/>
    <s v="PERJALANAN DINAS"/>
    <s v="Belanja Barang"/>
    <n v="0"/>
    <n v="0"/>
    <n v="0"/>
    <n v="0"/>
    <n v="0"/>
    <n v="0"/>
    <n v="0"/>
    <n v="89544000"/>
    <n v="59696000"/>
    <n v="89544000"/>
    <n v="0"/>
    <n v="0"/>
    <n v="238784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1211"/>
    <s v="521211. Belanja Bahan"/>
    <n v="45300000"/>
    <n v="0"/>
    <n v="0"/>
    <n v="0"/>
    <n v="0"/>
    <n v="0"/>
    <n v="0"/>
    <n v="0"/>
    <n v="0"/>
    <n v="0"/>
    <n v="0"/>
    <n v="0"/>
    <n v="0"/>
    <x v="0"/>
    <x v="2"/>
    <x v="7"/>
    <s v="52"/>
    <s v="SEKRETARIAT BADAN RISET DAN SUMBERDAYA MANUSIA KELAUTAN DAN PERIKANAN"/>
    <n v="0"/>
    <n v="45300000"/>
    <s v="WA.2378.EAL.021.071.B.521211"/>
    <s v="Non COVID"/>
    <s v="BELANJA BAHAN"/>
    <s v="Belanja Barang"/>
    <n v="0"/>
    <n v="1400000"/>
    <n v="9800000"/>
    <n v="1400000"/>
    <n v="1400000"/>
    <n v="8400000"/>
    <n v="1400000"/>
    <n v="5900000"/>
    <n v="3900000"/>
    <n v="1400000"/>
    <n v="5900000"/>
    <n v="4400000"/>
    <n v="453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1219"/>
    <s v="521219. Belanja Barang Non Operasional Lainnya"/>
    <n v="31000000"/>
    <n v="0"/>
    <n v="0"/>
    <n v="0"/>
    <n v="0"/>
    <n v="0"/>
    <n v="0"/>
    <n v="0"/>
    <n v="0"/>
    <n v="0"/>
    <n v="0"/>
    <n v="0"/>
    <n v="0"/>
    <x v="0"/>
    <x v="2"/>
    <x v="7"/>
    <s v="52"/>
    <s v="SEKRETARIAT BADAN RISET DAN SUMBERDAYA MANUSIA KELAUTAN DAN PERIKANAN"/>
    <n v="0"/>
    <n v="31000000"/>
    <s v="WA.2378.EAL.021.071.B.521219"/>
    <s v="Non COVID"/>
    <s v="NON OPS LAINNYA"/>
    <s v="Belanja Barang"/>
    <n v="0"/>
    <n v="0"/>
    <n v="250000"/>
    <n v="0"/>
    <n v="0"/>
    <n v="15250000"/>
    <n v="15000000"/>
    <n v="0"/>
    <n v="250000"/>
    <n v="0"/>
    <n v="0"/>
    <n v="250000"/>
    <n v="31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2151"/>
    <s v="522151. Belanja Jasa Profesi"/>
    <n v="20000000"/>
    <n v="0"/>
    <n v="0"/>
    <n v="0"/>
    <n v="0"/>
    <n v="0"/>
    <n v="0"/>
    <n v="0"/>
    <n v="0"/>
    <n v="0"/>
    <n v="0"/>
    <n v="0"/>
    <n v="0"/>
    <x v="0"/>
    <x v="2"/>
    <x v="7"/>
    <s v="52"/>
    <s v="SEKRETARIAT BADAN RISET DAN SUMBERDAYA MANUSIA KELAUTAN DAN PERIKANAN"/>
    <n v="0"/>
    <n v="20000000"/>
    <s v="WA.2378.EAL.021.071.B.522151"/>
    <s v="Non COVID"/>
    <s v="BELANJA JASA"/>
    <s v="Belanja Barang"/>
    <n v="0"/>
    <n v="0"/>
    <n v="2500000"/>
    <n v="0"/>
    <n v="0"/>
    <n v="0"/>
    <n v="2500000"/>
    <n v="0"/>
    <n v="7500000"/>
    <n v="7500000"/>
    <n v="0"/>
    <n v="0"/>
    <n v="200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2191"/>
    <s v="522191. Belanja Jasa Lainnya"/>
    <n v="49567000"/>
    <n v="0"/>
    <n v="0"/>
    <n v="0"/>
    <n v="0"/>
    <n v="0"/>
    <n v="0"/>
    <n v="0"/>
    <n v="0"/>
    <n v="0"/>
    <n v="0"/>
    <n v="0"/>
    <n v="0"/>
    <x v="0"/>
    <x v="2"/>
    <x v="7"/>
    <s v="52"/>
    <s v="SEKRETARIAT BADAN RISET DAN SUMBERDAYA MANUSIA KELAUTAN DAN PERIKANAN"/>
    <n v="0"/>
    <n v="49567000"/>
    <s v="WA.2378.EAL.021.071.B.522191"/>
    <s v="Non COVID"/>
    <s v="BELANJA JASA"/>
    <s v="Belanja Barang"/>
    <n v="0"/>
    <n v="0"/>
    <n v="0"/>
    <n v="0"/>
    <n v="0"/>
    <n v="0"/>
    <n v="0"/>
    <n v="0"/>
    <n v="0"/>
    <n v="0"/>
    <n v="49567000"/>
    <n v="0"/>
    <n v="49567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4111"/>
    <s v="524111. Belanja Perjalanan Dinas Biasa"/>
    <n v="36576000"/>
    <n v="0"/>
    <n v="0"/>
    <n v="0"/>
    <n v="0"/>
    <n v="0"/>
    <n v="0"/>
    <n v="0"/>
    <n v="0"/>
    <n v="0"/>
    <n v="0"/>
    <n v="0"/>
    <n v="0"/>
    <x v="0"/>
    <x v="2"/>
    <x v="7"/>
    <s v="52"/>
    <s v="SEKRETARIAT BADAN RISET DAN SUMBERDAYA MANUSIA KELAUTAN DAN PERIKANAN"/>
    <n v="0"/>
    <n v="36576000"/>
    <s v="WA.2378.EAL.021.071.B.524111"/>
    <s v="Non COVID"/>
    <s v="PERJALANAN DINAS"/>
    <s v="Belanja Barang"/>
    <n v="0"/>
    <n v="0"/>
    <n v="9144090"/>
    <n v="4572045"/>
    <n v="4572045"/>
    <n v="4572045"/>
    <n v="4572045"/>
    <n v="4572045"/>
    <n v="4571685"/>
    <n v="0"/>
    <n v="0"/>
    <n v="0"/>
    <n v="36576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B"/>
    <x v="35"/>
    <s v="524113"/>
    <s v="524113. Belanja Perjalanan Dinas Dalam Kota"/>
    <n v="10500000"/>
    <n v="0"/>
    <n v="0"/>
    <n v="0"/>
    <n v="0"/>
    <n v="0"/>
    <n v="0"/>
    <n v="0"/>
    <n v="0"/>
    <n v="0"/>
    <n v="0"/>
    <n v="0"/>
    <n v="0"/>
    <x v="0"/>
    <x v="2"/>
    <x v="7"/>
    <s v="52"/>
    <s v="SEKRETARIAT BADAN RISET DAN SUMBERDAYA MANUSIA KELAUTAN DAN PERIKANAN"/>
    <n v="0"/>
    <n v="10500000"/>
    <s v="WA.2378.EAL.021.071.B.524113"/>
    <s v="Non COVID"/>
    <s v="TRANSPORT LOKAL"/>
    <s v="Belanja Barang"/>
    <n v="0"/>
    <n v="0"/>
    <n v="2100000"/>
    <n v="1050000"/>
    <n v="1050000"/>
    <n v="1050000"/>
    <n v="1050000"/>
    <n v="1050000"/>
    <n v="1050000"/>
    <n v="1050000"/>
    <n v="1050000"/>
    <n v="0"/>
    <n v="105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1211"/>
    <s v="521211. Belanja Bahan"/>
    <n v="30400000"/>
    <n v="0"/>
    <n v="0"/>
    <n v="0"/>
    <n v="0"/>
    <n v="0"/>
    <n v="0"/>
    <n v="0"/>
    <n v="0"/>
    <n v="0"/>
    <n v="0"/>
    <n v="0"/>
    <n v="0"/>
    <x v="0"/>
    <x v="2"/>
    <x v="7"/>
    <s v="52"/>
    <s v="SEKRETARIAT BADAN RISET DAN SUMBERDAYA MANUSIA KELAUTAN DAN PERIKANAN"/>
    <n v="0"/>
    <n v="30400000"/>
    <s v="WA.2378.EAL.021.071.C.521211"/>
    <s v="Non COVID"/>
    <s v="BELANJA BAHAN"/>
    <s v="Belanja Barang"/>
    <n v="0"/>
    <n v="700000"/>
    <n v="0"/>
    <n v="2200000"/>
    <n v="6100000"/>
    <n v="4700000"/>
    <n v="2200000"/>
    <n v="4700000"/>
    <n v="700000"/>
    <n v="2200000"/>
    <n v="4700000"/>
    <n v="2200000"/>
    <n v="304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1219"/>
    <s v="521219. Belanja Barang Non Operasional Lainnya"/>
    <n v="500000"/>
    <n v="0"/>
    <n v="0"/>
    <n v="0"/>
    <n v="0"/>
    <n v="0"/>
    <n v="0"/>
    <n v="0"/>
    <n v="0"/>
    <n v="0"/>
    <n v="0"/>
    <n v="0"/>
    <n v="0"/>
    <x v="0"/>
    <x v="2"/>
    <x v="7"/>
    <s v="52"/>
    <s v="SEKRETARIAT BADAN RISET DAN SUMBERDAYA MANUSIA KELAUTAN DAN PERIKANAN"/>
    <n v="0"/>
    <n v="500000"/>
    <s v="WA.2378.EAL.021.071.C.521219"/>
    <s v="Non COVID"/>
    <s v="NON OPS LAINNYA"/>
    <s v="Belanja Barang"/>
    <n v="0"/>
    <n v="250000"/>
    <n v="0"/>
    <n v="0"/>
    <n v="0"/>
    <n v="0"/>
    <n v="0"/>
    <n v="250000"/>
    <n v="0"/>
    <n v="0"/>
    <n v="0"/>
    <n v="0"/>
    <n v="500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4111"/>
    <s v="524111. Belanja Perjalanan Dinas Biasa"/>
    <n v="41905000"/>
    <n v="0"/>
    <n v="0"/>
    <n v="0"/>
    <n v="0"/>
    <n v="0"/>
    <n v="0"/>
    <n v="0"/>
    <n v="0"/>
    <n v="0"/>
    <n v="0"/>
    <n v="0"/>
    <n v="0"/>
    <x v="0"/>
    <x v="2"/>
    <x v="7"/>
    <s v="52"/>
    <s v="SEKRETARIAT BADAN RISET DAN SUMBERDAYA MANUSIA KELAUTAN DAN PERIKANAN"/>
    <n v="0"/>
    <n v="41905000"/>
    <s v="WA.2378.EAL.021.071.C.524111"/>
    <s v="Non COVID"/>
    <s v="PERJALANAN DINAS"/>
    <s v="Belanja Barang"/>
    <n v="0"/>
    <n v="0"/>
    <n v="0"/>
    <n v="5238125"/>
    <n v="10476250"/>
    <n v="5238125"/>
    <n v="5238125"/>
    <n v="5238125"/>
    <n v="5238125"/>
    <n v="5238125"/>
    <n v="0"/>
    <n v="0"/>
    <n v="41905000"/>
    <n v="0"/>
  </r>
  <r>
    <s v="032"/>
    <s v="12"/>
    <s v="WA"/>
    <s v="WA. Program Dukungan Manajemen"/>
    <s v="2378"/>
    <s v="2378. Dukungan Manajemen Internal Lingkup Badan Riset dan Sumber Daya Manusia Kelautan dan Perikanan"/>
    <s v="EAL"/>
    <s v="2378.EAL. Layanan Monitoring dan Evaluasi Internal"/>
    <s v="021"/>
    <s v="2378.EAL.021. Layanan Monitoring dan Evaluasi Internal Pendidikan Kelautan dan Perikanan"/>
    <s v="071"/>
    <s v="071. Pelayanan Monitoring dan Evaluasi"/>
    <s v="C"/>
    <x v="36"/>
    <s v="524113"/>
    <s v="524113. Belanja Perjalanan Dinas Dalam Kota"/>
    <n v="5700000"/>
    <n v="0"/>
    <n v="0"/>
    <n v="0"/>
    <n v="0"/>
    <n v="0"/>
    <n v="0"/>
    <n v="0"/>
    <n v="0"/>
    <n v="0"/>
    <n v="0"/>
    <n v="0"/>
    <n v="0"/>
    <x v="0"/>
    <x v="2"/>
    <x v="7"/>
    <s v="52"/>
    <s v="SEKRETARIAT BADAN RISET DAN SUMBERDAYA MANUSIA KELAUTAN DAN PERIKANAN"/>
    <n v="0"/>
    <n v="5700000"/>
    <s v="WA.2378.EAL.021.071.C.524113"/>
    <s v="Non COVID"/>
    <s v="TRANSPORT LOKAL"/>
    <s v="Belanja Barang"/>
    <n v="0"/>
    <n v="900000"/>
    <n v="0"/>
    <n v="750000"/>
    <n v="600000"/>
    <n v="300000"/>
    <n v="750000"/>
    <n v="300000"/>
    <n v="300000"/>
    <n v="750000"/>
    <n v="300000"/>
    <n v="750000"/>
    <n v="57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1211"/>
    <s v="521211. Belanja Bahan"/>
    <n v="64500000"/>
    <n v="0"/>
    <n v="0"/>
    <n v="0"/>
    <n v="0"/>
    <n v="0"/>
    <n v="0"/>
    <n v="0"/>
    <n v="0"/>
    <n v="0"/>
    <n v="0"/>
    <n v="0"/>
    <n v="0"/>
    <x v="0"/>
    <x v="2"/>
    <x v="4"/>
    <s v="52"/>
    <s v="SEKRETARIAT BADAN RISET DAN SUMBERDAYA MANUSIA KELAUTAN DAN PERIKANAN"/>
    <n v="0"/>
    <n v="64500000"/>
    <s v="WA.4345.EAM.001.051.A.521211"/>
    <s v="Non COVID"/>
    <s v="BELANJA BAHAN"/>
    <s v="Belanja Barang"/>
    <n v="0"/>
    <n v="0"/>
    <n v="0"/>
    <n v="10800000"/>
    <n v="6300000"/>
    <n v="10800000"/>
    <n v="6300000"/>
    <n v="10800000"/>
    <n v="18000000"/>
    <n v="1500000"/>
    <n v="0"/>
    <n v="0"/>
    <n v="645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1219"/>
    <s v="521219. Belanja Barang Non Operasional Lainnya"/>
    <n v="499540000"/>
    <n v="0"/>
    <n v="0"/>
    <n v="0"/>
    <n v="0"/>
    <n v="0"/>
    <n v="0"/>
    <n v="0"/>
    <n v="0"/>
    <n v="0"/>
    <n v="0"/>
    <n v="0"/>
    <n v="0"/>
    <x v="0"/>
    <x v="2"/>
    <x v="4"/>
    <s v="52"/>
    <s v="SEKRETARIAT BADAN RISET DAN SUMBERDAYA MANUSIA KELAUTAN DAN PERIKANAN"/>
    <n v="0"/>
    <n v="499540000"/>
    <s v="WA.4345.EAM.001.051.A.521219"/>
    <s v="Non COVID"/>
    <s v="NON OPS LAINNYA"/>
    <s v="Belanja Barang"/>
    <n v="0"/>
    <n v="0"/>
    <n v="250000"/>
    <n v="250000"/>
    <n v="250000"/>
    <n v="0"/>
    <n v="0"/>
    <n v="0"/>
    <n v="498790000"/>
    <n v="0"/>
    <n v="0"/>
    <n v="0"/>
    <n v="49954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1811"/>
    <s v="521811. Belanja Barang Persediaan Barang Konsumsi"/>
    <n v="25000000"/>
    <n v="0"/>
    <n v="0"/>
    <n v="0"/>
    <n v="0"/>
    <n v="0"/>
    <n v="0"/>
    <n v="0"/>
    <n v="0"/>
    <n v="0"/>
    <n v="0"/>
    <n v="0"/>
    <n v="0"/>
    <x v="0"/>
    <x v="2"/>
    <x v="4"/>
    <s v="52"/>
    <s v="SEKRETARIAT BADAN RISET DAN SUMBERDAYA MANUSIA KELAUTAN DAN PERIKANAN"/>
    <n v="0"/>
    <n v="25000000"/>
    <s v="WA.4345.EAM.001.051.A.521811"/>
    <s v="Non COVID"/>
    <s v="PERSEDIAAN"/>
    <s v="Belanja Barang"/>
    <n v="0"/>
    <n v="2500000"/>
    <n v="5000000"/>
    <n v="0"/>
    <n v="0"/>
    <n v="5000000"/>
    <n v="0"/>
    <n v="10000000"/>
    <n v="0"/>
    <n v="2500000"/>
    <n v="0"/>
    <n v="0"/>
    <n v="25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2151"/>
    <s v="522151. Belanja Jasa Profesi"/>
    <n v="10000000"/>
    <n v="0"/>
    <n v="0"/>
    <n v="0"/>
    <n v="0"/>
    <n v="0"/>
    <n v="0"/>
    <n v="0"/>
    <n v="0"/>
    <n v="0"/>
    <n v="0"/>
    <n v="0"/>
    <n v="0"/>
    <x v="0"/>
    <x v="2"/>
    <x v="4"/>
    <s v="52"/>
    <s v="SEKRETARIAT BADAN RISET DAN SUMBERDAYA MANUSIA KELAUTAN DAN PERIKANAN"/>
    <n v="0"/>
    <n v="10000000"/>
    <s v="WA.4345.EAM.001.051.A.522151"/>
    <s v="Non COVID"/>
    <s v="BELANJA JASA"/>
    <s v="Belanja Barang"/>
    <n v="0"/>
    <n v="0"/>
    <n v="4000000"/>
    <n v="4000000"/>
    <n v="2000000"/>
    <n v="0"/>
    <n v="0"/>
    <n v="0"/>
    <n v="0"/>
    <n v="0"/>
    <n v="0"/>
    <n v="0"/>
    <n v="10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2191"/>
    <s v="522191. Belanja Jasa Lainnya"/>
    <n v="48000000"/>
    <n v="0"/>
    <n v="0"/>
    <n v="0"/>
    <n v="0"/>
    <n v="0"/>
    <n v="0"/>
    <n v="0"/>
    <n v="0"/>
    <n v="0"/>
    <n v="0"/>
    <n v="0"/>
    <n v="0"/>
    <x v="0"/>
    <x v="2"/>
    <x v="4"/>
    <s v="52"/>
    <s v="SEKRETARIAT BADAN RISET DAN SUMBERDAYA MANUSIA KELAUTAN DAN PERIKANAN"/>
    <n v="0"/>
    <n v="48000000"/>
    <s v="WA.4345.EAM.001.051.A.522191"/>
    <s v="Non COVID"/>
    <s v="BELANJA JASA"/>
    <s v="Belanja Barang"/>
    <n v="0"/>
    <n v="0"/>
    <n v="0"/>
    <n v="0"/>
    <n v="0"/>
    <n v="0"/>
    <n v="0"/>
    <n v="0"/>
    <n v="0"/>
    <n v="0"/>
    <n v="48000000"/>
    <n v="0"/>
    <n v="48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A"/>
    <x v="37"/>
    <s v="524111"/>
    <s v="524111. Belanja Perjalanan Dinas Biasa"/>
    <n v="144519000"/>
    <n v="0"/>
    <n v="0"/>
    <n v="0"/>
    <n v="0"/>
    <n v="0"/>
    <n v="0"/>
    <n v="0"/>
    <n v="0"/>
    <n v="0"/>
    <n v="0"/>
    <n v="0"/>
    <n v="0"/>
    <x v="0"/>
    <x v="2"/>
    <x v="4"/>
    <s v="52"/>
    <s v="SEKRETARIAT BADAN RISET DAN SUMBERDAYA MANUSIA KELAUTAN DAN PERIKANAN"/>
    <n v="0"/>
    <n v="144519000"/>
    <s v="WA.4345.EAM.001.051.A.524111"/>
    <s v="Non COVID"/>
    <s v="PERJALANAN DINAS"/>
    <s v="Belanja Barang"/>
    <n v="0"/>
    <n v="0"/>
    <n v="12590000"/>
    <n v="0"/>
    <n v="0"/>
    <n v="0"/>
    <n v="0"/>
    <n v="0"/>
    <n v="69113000"/>
    <n v="62816000"/>
    <n v="0"/>
    <n v="0"/>
    <n v="144519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1211"/>
    <s v="521211. Belanja Bahan"/>
    <n v="23400000"/>
    <n v="0"/>
    <n v="0"/>
    <n v="0"/>
    <n v="0"/>
    <n v="0"/>
    <n v="0"/>
    <n v="0"/>
    <n v="0"/>
    <n v="0"/>
    <n v="0"/>
    <n v="0"/>
    <n v="0"/>
    <x v="0"/>
    <x v="2"/>
    <x v="4"/>
    <s v="52"/>
    <s v="SEKRETARIAT BADAN RISET DAN SUMBERDAYA MANUSIA KELAUTAN DAN PERIKANAN"/>
    <n v="0"/>
    <n v="23400000"/>
    <s v="WA.4345.EAM.001.051.B.521211"/>
    <s v="Non COVID"/>
    <s v="BELANJA BAHAN"/>
    <s v="Belanja Barang"/>
    <n v="0"/>
    <n v="0"/>
    <n v="3000000"/>
    <n v="2800000"/>
    <n v="5800000"/>
    <n v="0"/>
    <n v="5800000"/>
    <n v="3000000"/>
    <n v="0"/>
    <n v="3000000"/>
    <n v="0"/>
    <n v="0"/>
    <n v="234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1219"/>
    <s v="521219. Belanja Barang Non Operasional Lainnya"/>
    <n v="6791750000"/>
    <n v="0"/>
    <n v="0"/>
    <n v="0"/>
    <n v="0"/>
    <n v="0"/>
    <n v="0"/>
    <n v="0"/>
    <n v="0"/>
    <n v="0"/>
    <n v="0"/>
    <n v="0"/>
    <n v="0"/>
    <x v="0"/>
    <x v="2"/>
    <x v="4"/>
    <s v="52"/>
    <s v="SEKRETARIAT BADAN RISET DAN SUMBERDAYA MANUSIA KELAUTAN DAN PERIKANAN"/>
    <n v="0"/>
    <n v="6791750000"/>
    <s v="WA.4345.EAM.001.051.B.521219"/>
    <s v="Non COVID"/>
    <s v="NON OPS LAINNYA"/>
    <s v="Belanja Barang"/>
    <n v="0"/>
    <n v="1656725000"/>
    <n v="154832000"/>
    <n v="1305250000"/>
    <n v="1160263000"/>
    <n v="230000000"/>
    <n v="230250000"/>
    <n v="1289430000"/>
    <n v="230000000"/>
    <n v="230000000"/>
    <n v="230000000"/>
    <n v="75000000"/>
    <n v="679175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1811"/>
    <s v="521811. Belanja Barang Persediaan Barang Konsumsi"/>
    <n v="25000000"/>
    <n v="0"/>
    <n v="0"/>
    <n v="0"/>
    <n v="0"/>
    <n v="0"/>
    <n v="0"/>
    <n v="0"/>
    <n v="0"/>
    <n v="0"/>
    <n v="0"/>
    <n v="0"/>
    <n v="0"/>
    <x v="0"/>
    <x v="2"/>
    <x v="4"/>
    <s v="52"/>
    <s v="SEKRETARIAT BADAN RISET DAN SUMBERDAYA MANUSIA KELAUTAN DAN PERIKANAN"/>
    <n v="0"/>
    <n v="25000000"/>
    <s v="WA.4345.EAM.001.051.B.521811"/>
    <s v="Non COVID"/>
    <s v="PERSEDIAAN"/>
    <s v="Belanja Barang"/>
    <n v="0"/>
    <n v="2500000"/>
    <n v="5000000"/>
    <n v="0"/>
    <n v="2500000"/>
    <n v="5000000"/>
    <n v="0"/>
    <n v="5000000"/>
    <n v="0"/>
    <n v="2500000"/>
    <n v="2500000"/>
    <n v="0"/>
    <n v="25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2151"/>
    <s v="522151. Belanja Jasa Profesi"/>
    <n v="8000000"/>
    <n v="0"/>
    <n v="0"/>
    <n v="0"/>
    <n v="0"/>
    <n v="0"/>
    <n v="0"/>
    <n v="0"/>
    <n v="0"/>
    <n v="0"/>
    <n v="0"/>
    <n v="0"/>
    <n v="0"/>
    <x v="0"/>
    <x v="2"/>
    <x v="4"/>
    <s v="52"/>
    <s v="SEKRETARIAT BADAN RISET DAN SUMBERDAYA MANUSIA KELAUTAN DAN PERIKANAN"/>
    <n v="0"/>
    <n v="8000000"/>
    <s v="WA.4345.EAM.001.051.B.522151"/>
    <s v="Non COVID"/>
    <s v="BELANJA JASA"/>
    <s v="Belanja Barang"/>
    <n v="0"/>
    <n v="0"/>
    <n v="0"/>
    <n v="3000000"/>
    <n v="3000000"/>
    <n v="0"/>
    <n v="2000000"/>
    <n v="0"/>
    <n v="0"/>
    <n v="0"/>
    <n v="0"/>
    <n v="0"/>
    <n v="8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B"/>
    <x v="38"/>
    <s v="524111"/>
    <s v="524111. Belanja Perjalanan Dinas Biasa"/>
    <n v="101360000"/>
    <n v="0"/>
    <n v="0"/>
    <n v="0"/>
    <n v="0"/>
    <n v="0"/>
    <n v="0"/>
    <n v="0"/>
    <n v="0"/>
    <n v="0"/>
    <n v="0"/>
    <n v="0"/>
    <n v="0"/>
    <x v="0"/>
    <x v="2"/>
    <x v="4"/>
    <s v="52"/>
    <s v="SEKRETARIAT BADAN RISET DAN SUMBERDAYA MANUSIA KELAUTAN DAN PERIKANAN"/>
    <n v="0"/>
    <n v="101360000"/>
    <s v="WA.4345.EAM.001.051.B.524111"/>
    <s v="Non COVID"/>
    <s v="PERJALANAN DINAS"/>
    <s v="Belanja Barang"/>
    <n v="0"/>
    <n v="0"/>
    <n v="0"/>
    <n v="30680000"/>
    <n v="30680000"/>
    <n v="0"/>
    <n v="0"/>
    <n v="0"/>
    <n v="40000000"/>
    <n v="0"/>
    <n v="0"/>
    <n v="0"/>
    <n v="10136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C"/>
    <x v="39"/>
    <s v="521219"/>
    <s v="521219. Belanja Barang Non Operasional Lainnya"/>
    <n v="30000000"/>
    <n v="0"/>
    <n v="0"/>
    <n v="0"/>
    <n v="0"/>
    <n v="0"/>
    <n v="0"/>
    <n v="0"/>
    <n v="0"/>
    <n v="0"/>
    <n v="0"/>
    <n v="0"/>
    <n v="0"/>
    <x v="0"/>
    <x v="2"/>
    <x v="4"/>
    <s v="52"/>
    <s v="SEKRETARIAT BADAN RISET DAN SUMBERDAYA MANUSIA KELAUTAN DAN PERIKANAN"/>
    <n v="0"/>
    <n v="30000000"/>
    <s v="WA.4345.EAM.001.051.C.521219"/>
    <s v="Non COVID"/>
    <s v="NON OPS LAINNYA"/>
    <s v="Belanja Barang"/>
    <n v="0"/>
    <n v="0"/>
    <n v="0"/>
    <n v="0"/>
    <n v="0"/>
    <n v="0"/>
    <n v="0"/>
    <n v="30000000"/>
    <n v="0"/>
    <n v="0"/>
    <n v="0"/>
    <n v="0"/>
    <n v="30000000"/>
    <n v="0"/>
  </r>
  <r>
    <s v="032"/>
    <s v="12"/>
    <s v="WA"/>
    <s v="WA. Program Dukungan Manajemen"/>
    <s v="4345"/>
    <s v="4345. Pendidikan dan Pelatihan Aparatur KP"/>
    <s v="EAM"/>
    <s v="4345.EAM. Layanan Pendidikan dan Pelatihan Internal"/>
    <s v="001"/>
    <s v="4345.EAM.001. Aparatur KKP yang Diberikan Beasiswa"/>
    <s v="051"/>
    <s v="051. Pendidikan Gelar Tugas Belajar"/>
    <s v="C"/>
    <x v="39"/>
    <s v="524219"/>
    <s v="524219. Belanja Perjalanan Dinas Lainnya - Luar Negeri"/>
    <n v="139041000"/>
    <n v="0"/>
    <n v="0"/>
    <n v="0"/>
    <n v="0"/>
    <n v="0"/>
    <n v="0"/>
    <n v="0"/>
    <n v="0"/>
    <n v="0"/>
    <n v="0"/>
    <n v="0"/>
    <n v="0"/>
    <x v="0"/>
    <x v="2"/>
    <x v="4"/>
    <s v="52"/>
    <s v="SEKRETARIAT BADAN RISET DAN SUMBERDAYA MANUSIA KELAUTAN DAN PERIKANAN"/>
    <n v="0"/>
    <n v="139041000"/>
    <s v="WA.4345.EAM.001.051.C.524219"/>
    <s v="Non COVID"/>
    <s v="PERJALANAN DINAS"/>
    <s v="Belanja Barang"/>
    <n v="0"/>
    <n v="0"/>
    <n v="0"/>
    <n v="0"/>
    <n v="0"/>
    <n v="0"/>
    <n v="0"/>
    <n v="0"/>
    <n v="0"/>
    <n v="139041000"/>
    <n v="0"/>
    <n v="0"/>
    <n v="139041000"/>
    <n v="0"/>
  </r>
  <r>
    <s v="032"/>
    <s v="12"/>
    <s v="WA"/>
    <s v="WA. Program Dukungan Manajemen"/>
    <s v="4345"/>
    <s v="4345. Pendidikan dan Pelatihan Aparatur KP"/>
    <s v="EAM"/>
    <s v="4345.EAM. Layanan Pendidikan dan Pelatihan Internal"/>
    <s v="002"/>
    <s v="4345.EAM.002. Aparatur KKP yang Diberikan Izin Belajar"/>
    <s v="051"/>
    <s v="051. Pendidikan Gelar Izin Belajar"/>
    <s v="A"/>
    <x v="40"/>
    <s v="521211"/>
    <s v="521211. Belanja Bahan"/>
    <n v="20600000"/>
    <n v="0"/>
    <n v="0"/>
    <n v="0"/>
    <n v="0"/>
    <n v="0"/>
    <n v="0"/>
    <n v="0"/>
    <n v="0"/>
    <n v="0"/>
    <n v="0"/>
    <n v="0"/>
    <n v="0"/>
    <x v="0"/>
    <x v="2"/>
    <x v="4"/>
    <s v="52"/>
    <s v="SEKRETARIAT BADAN RISET DAN SUMBERDAYA MANUSIA KELAUTAN DAN PERIKANAN"/>
    <n v="0"/>
    <n v="20600000"/>
    <s v="WA.4345.EAM.002.051.A.521211"/>
    <s v="Non COVID"/>
    <s v="BELANJA BAHAN"/>
    <s v="Belanja Barang"/>
    <n v="0"/>
    <n v="0"/>
    <n v="3600000"/>
    <n v="1500000"/>
    <n v="1500000"/>
    <n v="3600000"/>
    <n v="3000000"/>
    <n v="1500000"/>
    <n v="1500000"/>
    <n v="2900000"/>
    <n v="1500000"/>
    <n v="0"/>
    <n v="20600000"/>
    <n v="0"/>
  </r>
  <r>
    <s v="032"/>
    <s v="12"/>
    <s v="WA"/>
    <s v="WA. Program Dukungan Manajemen"/>
    <s v="4345"/>
    <s v="4345. Pendidikan dan Pelatihan Aparatur KP"/>
    <s v="EAM"/>
    <s v="4345.EAM. Layanan Pendidikan dan Pelatihan Internal"/>
    <s v="002"/>
    <s v="4345.EAM.002. Aparatur KKP yang Diberikan Izin Belajar"/>
    <s v="051"/>
    <s v="051. Pendidikan Gelar Izin Belajar"/>
    <s v="A"/>
    <x v="40"/>
    <s v="521811"/>
    <s v="521811. Belanja Barang Persediaan Barang Konsumsi"/>
    <n v="25000000"/>
    <n v="0"/>
    <n v="0"/>
    <n v="0"/>
    <n v="0"/>
    <n v="0"/>
    <n v="0"/>
    <n v="0"/>
    <n v="0"/>
    <n v="0"/>
    <n v="0"/>
    <n v="0"/>
    <n v="0"/>
    <x v="0"/>
    <x v="2"/>
    <x v="4"/>
    <s v="52"/>
    <s v="SEKRETARIAT BADAN RISET DAN SUMBERDAYA MANUSIA KELAUTAN DAN PERIKANAN"/>
    <n v="0"/>
    <n v="25000000"/>
    <s v="WA.4345.EAM.002.051.A.521811"/>
    <s v="Non COVID"/>
    <s v="PERSEDIAAN"/>
    <s v="Belanja Barang"/>
    <n v="0"/>
    <n v="2500000"/>
    <n v="2500000"/>
    <n v="2500000"/>
    <n v="2500000"/>
    <n v="2500000"/>
    <n v="2500000"/>
    <n v="2500000"/>
    <n v="2500000"/>
    <n v="2500000"/>
    <n v="2500000"/>
    <n v="0"/>
    <n v="25000000"/>
    <n v="0"/>
  </r>
  <r>
    <s v="032"/>
    <s v="12"/>
    <s v="WA"/>
    <s v="WA. Program Dukungan Manajemen"/>
    <s v="4345"/>
    <s v="4345. Pendidikan dan Pelatihan Aparatur KP"/>
    <s v="EAM"/>
    <s v="4345.EAM. Layanan Pendidikan dan Pelatihan Internal"/>
    <s v="002"/>
    <s v="4345.EAM.002. Aparatur KKP yang Diberikan Izin Belajar"/>
    <s v="051"/>
    <s v="051. Pendidikan Gelar Izin Belajar"/>
    <s v="A"/>
    <x v="40"/>
    <s v="524111"/>
    <s v="524111. Belanja Perjalanan Dinas Biasa"/>
    <n v="19920000"/>
    <n v="0"/>
    <n v="0"/>
    <n v="0"/>
    <n v="0"/>
    <n v="0"/>
    <n v="0"/>
    <n v="0"/>
    <n v="0"/>
    <n v="0"/>
    <n v="0"/>
    <n v="0"/>
    <n v="0"/>
    <x v="0"/>
    <x v="2"/>
    <x v="4"/>
    <s v="52"/>
    <s v="SEKRETARIAT BADAN RISET DAN SUMBERDAYA MANUSIA KELAUTAN DAN PERIKANAN"/>
    <n v="0"/>
    <n v="19920000"/>
    <s v="WA.4345.EAM.002.051.A.524111"/>
    <s v="Non COVID"/>
    <s v="PERJALANAN DINAS"/>
    <s v="Belanja Barang"/>
    <n v="0"/>
    <n v="0"/>
    <n v="6640000"/>
    <n v="0"/>
    <n v="0"/>
    <n v="0"/>
    <n v="6640000"/>
    <n v="0"/>
    <n v="0"/>
    <n v="0"/>
    <n v="6640000"/>
    <n v="0"/>
    <n v="199200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Rekap Per Kegiatan" cacheId="51" applyNumberFormats="0" applyBorderFormats="0" applyFontFormats="0" applyPatternFormats="0" applyAlignmentFormats="0" applyWidthHeightFormats="0" dataCaption="" updatedVersion="7" compact="0" compactData="0">
  <location ref="A4:S60" firstHeaderRow="1" firstDataRow="2" firstDataCol="4"/>
  <pivotFields count="54">
    <pivotField name="kddept" compact="0" outline="0" multipleItemSelectionAllowed="1" showAll="0"/>
    <pivotField name="kdunit" compact="0" outline="0" multipleItemSelectionAllowed="1" showAll="0"/>
    <pivotField name="kdprogram" compact="0" outline="0" multipleItemSelectionAllowed="1" showAll="0"/>
    <pivotField name="Program" compact="0" outline="0" multipleItemSelectionAllowed="1" showAll="0"/>
    <pivotField name="kdgiat" compact="0" outline="0" multipleItemSelectionAllowed="1" showAll="0"/>
    <pivotField name="Kegiatan" compact="0" outline="0" multipleItemSelectionAllowed="1" showAll="0"/>
    <pivotField name="kdoutput" compact="0" outline="0" multipleItemSelectionAllowed="1" showAll="0"/>
    <pivotField name="Output" compact="0" outline="0" multipleItemSelectionAllowed="1" showAll="0"/>
    <pivotField name="kdsoutput" compact="0" outline="0" multipleItemSelectionAllowed="1" showAll="0"/>
    <pivotField name="SubOutput" compact="0" outline="0" multipleItemSelectionAllowed="1" showAll="0"/>
    <pivotField name="kdkmpnen" compact="0" outline="0" multipleItemSelectionAllowed="1" showAll="0"/>
    <pivotField name="Komponen" compact="0" outline="0" multipleItemSelectionAllowed="1" showAll="0"/>
    <pivotField name="kdskmpnen" compact="0" outline="0" multipleItemSelectionAllowed="1" showAll="0"/>
    <pivotField name="Kegiatan/SubKomponen" axis="axisRow" compact="0" outline="0" multipleItemSelectionAllowed="1" showAll="0" sortType="ascending">
      <items count="42">
        <item x="0"/>
        <item x="8"/>
        <item x="25"/>
        <item x="12"/>
        <item x="34"/>
        <item x="10"/>
        <item x="6"/>
        <item x="3"/>
        <item x="26"/>
        <item x="16"/>
        <item x="40"/>
        <item x="19"/>
        <item x="37"/>
        <item x="35"/>
        <item x="9"/>
        <item x="13"/>
        <item x="38"/>
        <item x="27"/>
        <item x="7"/>
        <item x="1"/>
        <item x="20"/>
        <item x="17"/>
        <item x="11"/>
        <item x="4"/>
        <item x="18"/>
        <item x="5"/>
        <item x="2"/>
        <item x="14"/>
        <item x="28"/>
        <item x="36"/>
        <item x="21"/>
        <item x="39"/>
        <item x="22"/>
        <item x="15"/>
        <item x="29"/>
        <item x="23"/>
        <item x="30"/>
        <item x="24"/>
        <item x="31"/>
        <item x="32"/>
        <item x="33"/>
        <item t="default"/>
      </items>
    </pivotField>
    <pivotField name="kdakun" compact="0" outline="0" multipleItemSelectionAllowed="1" showAll="0"/>
    <pivotField name="Akun" compact="0" outline="0" multipleItemSelectionAllowed="1" showAll="0"/>
    <pivotField name="pagu" dataField="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Apr" compact="0" outline="0" multipleItemSelectionAllowed="1" showAll="0"/>
    <pivotField name="Mei" compact="0" outline="0" multipleItemSelectionAllowed="1" showAll="0"/>
    <pivotField name="Jun" compact="0" outline="0" multipleItemSelectionAllowed="1" showAll="0"/>
    <pivotField name="Jul" compact="0" outline="0" multipleItemSelectionAllowed="1" showAll="0"/>
    <pivotField name="Ags" compact="0" outline="0" multipleItemSelectionAllowed="1" showAll="0"/>
    <pivotField name="Sep" compact="0" outline="0" multipleItemSelectionAllowed="1" showAll="0"/>
    <pivotField name="Okt" compact="0" outline="0" multipleItemSelectionAllowed="1" showAll="0"/>
    <pivotField name="Nov" compact="0" outline="0" multipleItemSelectionAllowed="1" showAll="0"/>
    <pivotField name="Des" compact="0" outline="0" multipleItemSelectionAllowed="1" showAll="0"/>
    <pivotField name="eselon2" axis="axisRow" compact="0" outline="0" multipleItemSelectionAllowed="1" showAll="0" sortType="ascending">
      <items count="2">
        <item x="0"/>
        <item t="default"/>
      </items>
    </pivotField>
    <pivotField name="koordinator" axis="axisRow" compact="0" outline="0" multipleItemSelectionAllowed="1" showAll="0" sortType="ascending">
      <items count="5">
        <item x="1"/>
        <item x="0"/>
        <item x="2"/>
        <item x="3"/>
        <item t="default"/>
      </items>
    </pivotField>
    <pivotField name="Subkoordinator" axis="axisRow" compact="0" outline="0" multipleItemSelectionAllowed="1" showAll="0" sortType="ascending">
      <items count="9">
        <item x="7"/>
        <item x="2"/>
        <item x="3"/>
        <item x="5"/>
        <item x="0"/>
        <item x="4"/>
        <item x="1"/>
        <item x="6"/>
        <item t="default"/>
      </items>
    </pivotField>
    <pivotField name="Jns_Belanja" compact="0" outline="0" multipleItemSelectionAllowed="1" showAll="0"/>
    <pivotField name="satker" compact="0" outline="0" multipleItemSelectionAllowed="1" showAll="0"/>
    <pivotField name="Realisasi" compact="0" outline="0" multipleItemSelectionAllowed="1" showAll="0"/>
    <pivotField name="Sisa" compact="0" outline="0" multipleItemSelectionAllowed="1" showAll="0"/>
    <pivotField name="Kode Akun" compact="0" outline="0" multipleItemSelectionAllowed="1" showAll="0"/>
    <pivotField name="Status Covid" compact="0" outline="0" multipleItemSelectionAllowed="1" showAll="0"/>
    <pivotField name="Status Realisasi" compact="0" outline="0" multipleItemSelectionAllowed="1" showAll="0"/>
    <pivotField name="Jenis Belanja" compact="0" outline="0" multipleItemSelectionAllowed="1" showAll="0"/>
    <pivotField name="T_Jan" dataField="1" compact="0" numFmtId="164" outline="0" multipleItemSelectionAllowed="1" showAll="0"/>
    <pivotField name="T_Feb" dataField="1" compact="0" numFmtId="164" outline="0" multipleItemSelectionAllowed="1" showAll="0"/>
    <pivotField name="T_Mar" dataField="1" compact="0" numFmtId="164" outline="0" multipleItemSelectionAllowed="1" showAll="0"/>
    <pivotField name="T_Apr" dataField="1" compact="0" numFmtId="164" outline="0" multipleItemSelectionAllowed="1" showAll="0"/>
    <pivotField name="T_Mei" dataField="1" compact="0" numFmtId="164" outline="0" multipleItemSelectionAllowed="1" showAll="0"/>
    <pivotField name="T_Jun" dataField="1" compact="0" numFmtId="164" outline="0" multipleItemSelectionAllowed="1" showAll="0"/>
    <pivotField name="T_Jul" dataField="1" compact="0" numFmtId="164" outline="0" multipleItemSelectionAllowed="1" showAll="0"/>
    <pivotField name="T_Ags" dataField="1" compact="0" numFmtId="164" outline="0" multipleItemSelectionAllowed="1" showAll="0"/>
    <pivotField name="T_Sep" dataField="1" compact="0" numFmtId="164" outline="0" multipleItemSelectionAllowed="1" showAll="0"/>
    <pivotField name="T_Okt" dataField="1" compact="0" numFmtId="164" outline="0" multipleItemSelectionAllowed="1" showAll="0"/>
    <pivotField name="T_Nov" dataField="1" compact="0" numFmtId="164" outline="0" multipleItemSelectionAllowed="1" showAll="0"/>
    <pivotField name="T_Des" dataField="1" compact="0" numFmtId="164" outline="0" multipleItemSelectionAllowed="1" showAll="0"/>
    <pivotField name="Tot_Target" dataField="1" compact="0" numFmtId="164" outline="0" multipleItemSelectionAllowed="1" showAll="0"/>
    <pivotField name="Sisa_Target" dataField="1" compact="0" numFmtId="164" outline="0" multipleItemSelectionAllowed="1" showAll="0"/>
  </pivotFields>
  <rowFields count="4">
    <field x="29"/>
    <field x="30"/>
    <field x="31"/>
    <field x="13"/>
  </rowFields>
  <rowItems count="55">
    <i>
      <x/>
      <x/>
      <x v="1"/>
      <x v="6"/>
    </i>
    <i r="3">
      <x v="18"/>
    </i>
    <i t="default" r="2">
      <x v="1"/>
    </i>
    <i r="2">
      <x v="2"/>
      <x v="1"/>
    </i>
    <i r="3">
      <x v="39"/>
    </i>
    <i r="3">
      <x v="40"/>
    </i>
    <i t="default" r="2">
      <x v="2"/>
    </i>
    <i t="default" r="1">
      <x/>
    </i>
    <i r="1">
      <x v="1"/>
      <x v="4"/>
      <x/>
    </i>
    <i r="3">
      <x v="19"/>
    </i>
    <i r="3">
      <x v="26"/>
    </i>
    <i r="3">
      <x v="36"/>
    </i>
    <i t="default" r="2">
      <x v="4"/>
    </i>
    <i r="2">
      <x v="6"/>
      <x v="7"/>
    </i>
    <i r="3">
      <x v="23"/>
    </i>
    <i r="3">
      <x v="25"/>
    </i>
    <i t="default" r="2">
      <x v="6"/>
    </i>
    <i t="default" r="1">
      <x v="1"/>
    </i>
    <i r="1">
      <x v="2"/>
      <x/>
      <x v="4"/>
    </i>
    <i r="3">
      <x v="13"/>
    </i>
    <i r="3">
      <x v="29"/>
    </i>
    <i t="default" r="2">
      <x/>
    </i>
    <i r="2">
      <x v="5"/>
      <x v="9"/>
    </i>
    <i r="3">
      <x v="10"/>
    </i>
    <i r="3">
      <x v="12"/>
    </i>
    <i r="3">
      <x v="14"/>
    </i>
    <i r="3">
      <x v="16"/>
    </i>
    <i r="3">
      <x v="21"/>
    </i>
    <i r="3">
      <x v="24"/>
    </i>
    <i r="3">
      <x v="31"/>
    </i>
    <i t="default" r="2">
      <x v="5"/>
    </i>
    <i t="default" r="1">
      <x v="2"/>
    </i>
    <i r="1">
      <x v="3"/>
      <x v="3"/>
      <x v="5"/>
    </i>
    <i r="3">
      <x v="11"/>
    </i>
    <i r="3">
      <x v="20"/>
    </i>
    <i r="3">
      <x v="22"/>
    </i>
    <i r="3">
      <x v="30"/>
    </i>
    <i r="3">
      <x v="32"/>
    </i>
    <i r="3">
      <x v="35"/>
    </i>
    <i r="3">
      <x v="37"/>
    </i>
    <i t="default" r="2">
      <x v="3"/>
    </i>
    <i r="2">
      <x v="7"/>
      <x v="2"/>
    </i>
    <i r="3">
      <x v="3"/>
    </i>
    <i r="3">
      <x v="8"/>
    </i>
    <i r="3">
      <x v="15"/>
    </i>
    <i r="3">
      <x v="17"/>
    </i>
    <i r="3">
      <x v="27"/>
    </i>
    <i r="3">
      <x v="28"/>
    </i>
    <i r="3">
      <x v="33"/>
    </i>
    <i r="3">
      <x v="34"/>
    </i>
    <i r="3">
      <x v="38"/>
    </i>
    <i t="default" r="2">
      <x v="7"/>
    </i>
    <i t="default" r="1">
      <x v="3"/>
    </i>
    <i t="default">
      <x/>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Pagu" fld="16" baseField="0"/>
    <dataField name="Jan" fld="40" baseField="0"/>
    <dataField name="Feb" fld="41" baseField="0"/>
    <dataField name="Mar" fld="42" baseField="0"/>
    <dataField name="Apr" fld="43" baseField="0"/>
    <dataField name="Mei" fld="44" baseField="0"/>
    <dataField name="Jun" fld="45" baseField="0"/>
    <dataField name="Jul" fld="46" baseField="0"/>
    <dataField name="Ags" fld="47" baseField="0"/>
    <dataField name="Sep" fld="48" baseField="0"/>
    <dataField name="Okt" fld="49" baseField="0"/>
    <dataField name="Nov" fld="50" baseField="0"/>
    <dataField name="Des" fld="51" baseField="0"/>
    <dataField name="Total" fld="52" baseField="0"/>
    <dataField name="Sisa" fld="5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4119AF-FC57-440B-9E0A-8422AF2D0EB7}" name="Ket_Akun" displayName="Ket_Akun" ref="A1:A7" totalsRowShown="0" headerRowDxfId="3">
  <autoFilter ref="A1:A7" xr:uid="{C6A995EA-D881-411E-AF96-6F2865F00115}"/>
  <tableColumns count="1">
    <tableColumn id="1" xr3:uid="{99620FF1-27D9-4B3D-8088-F0FE239187D6}" name="Aku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405"/>
  <sheetViews>
    <sheetView showGridLines="0" topLeftCell="B1" workbookViewId="0"/>
  </sheetViews>
  <sheetFormatPr defaultColWidth="12.625" defaultRowHeight="15" customHeight="1" x14ac:dyDescent="0.2"/>
  <cols>
    <col min="1" max="1" width="31.875" hidden="1" customWidth="1"/>
    <col min="2" max="2" width="13" customWidth="1"/>
    <col min="3" max="3" width="45.375" customWidth="1"/>
    <col min="4" max="4" width="7.625" customWidth="1"/>
    <col min="5" max="5" width="10.75" customWidth="1"/>
    <col min="6" max="6" width="13.75" customWidth="1"/>
    <col min="7" max="19" width="15.875" customWidth="1"/>
  </cols>
  <sheetData>
    <row r="1" spans="1:19" ht="13.5" customHeight="1" x14ac:dyDescent="0.2">
      <c r="A1" s="1">
        <v>1</v>
      </c>
      <c r="B1" s="1">
        <v>2</v>
      </c>
      <c r="C1" s="1">
        <v>3</v>
      </c>
      <c r="D1" s="1">
        <v>4</v>
      </c>
      <c r="E1" s="1">
        <v>5</v>
      </c>
      <c r="F1" s="1">
        <v>6</v>
      </c>
      <c r="G1" s="1">
        <v>7</v>
      </c>
      <c r="H1" s="1">
        <v>7</v>
      </c>
      <c r="I1" s="1">
        <v>7</v>
      </c>
      <c r="J1" s="1">
        <v>7</v>
      </c>
      <c r="K1" s="1">
        <v>7</v>
      </c>
      <c r="L1" s="1">
        <v>7</v>
      </c>
      <c r="M1" s="1">
        <v>7</v>
      </c>
      <c r="N1" s="1">
        <v>7</v>
      </c>
      <c r="O1" s="1">
        <v>7</v>
      </c>
      <c r="P1" s="1">
        <v>7</v>
      </c>
      <c r="Q1" s="1">
        <v>7</v>
      </c>
      <c r="R1" s="1">
        <v>7</v>
      </c>
      <c r="S1" s="1">
        <v>7</v>
      </c>
    </row>
    <row r="2" spans="1:19" ht="13.5" customHeight="1" x14ac:dyDescent="0.2">
      <c r="A2" s="2"/>
      <c r="B2" s="290" t="s">
        <v>0</v>
      </c>
      <c r="C2" s="291"/>
      <c r="D2" s="291"/>
      <c r="E2" s="291"/>
      <c r="F2" s="291"/>
      <c r="G2" s="291"/>
      <c r="H2" s="2"/>
      <c r="I2" s="2"/>
      <c r="J2" s="2"/>
      <c r="K2" s="2"/>
      <c r="L2" s="2"/>
      <c r="M2" s="2"/>
      <c r="N2" s="2"/>
      <c r="O2" s="2"/>
      <c r="P2" s="2"/>
      <c r="Q2" s="2"/>
      <c r="R2" s="2"/>
      <c r="S2" s="2"/>
    </row>
    <row r="3" spans="1:19" ht="13.5" customHeight="1" x14ac:dyDescent="0.2">
      <c r="A3" s="2"/>
      <c r="B3" s="290" t="s">
        <v>1</v>
      </c>
      <c r="C3" s="291"/>
      <c r="D3" s="291"/>
      <c r="E3" s="291"/>
      <c r="F3" s="291"/>
      <c r="G3" s="291"/>
      <c r="H3" s="2"/>
      <c r="I3" s="2"/>
      <c r="J3" s="2"/>
      <c r="K3" s="2"/>
      <c r="L3" s="2"/>
      <c r="M3" s="2"/>
      <c r="N3" s="2"/>
      <c r="O3" s="2"/>
      <c r="P3" s="2"/>
      <c r="Q3" s="2"/>
      <c r="R3" s="2"/>
      <c r="S3" s="2"/>
    </row>
    <row r="4" spans="1:19" ht="13.5" customHeight="1" x14ac:dyDescent="0.2">
      <c r="A4" s="2"/>
      <c r="B4" s="2"/>
      <c r="C4" s="4"/>
      <c r="D4" s="5"/>
      <c r="E4" s="6"/>
      <c r="F4" s="5"/>
      <c r="G4" s="5"/>
      <c r="H4" s="5"/>
      <c r="I4" s="5"/>
      <c r="J4" s="5"/>
      <c r="K4" s="5"/>
      <c r="L4" s="5"/>
      <c r="M4" s="5"/>
      <c r="N4" s="5"/>
      <c r="O4" s="5"/>
      <c r="P4" s="5"/>
      <c r="Q4" s="5"/>
      <c r="R4" s="5"/>
      <c r="S4" s="5"/>
    </row>
    <row r="5" spans="1:19" ht="13.5" customHeight="1" x14ac:dyDescent="0.2">
      <c r="A5" s="2"/>
      <c r="B5" s="2"/>
      <c r="C5" s="4"/>
      <c r="D5" s="5"/>
      <c r="E5" s="6"/>
      <c r="F5" s="5"/>
      <c r="G5" s="5"/>
      <c r="H5" s="5"/>
      <c r="I5" s="5"/>
      <c r="J5" s="5"/>
      <c r="K5" s="5"/>
      <c r="L5" s="5"/>
      <c r="M5" s="5"/>
      <c r="N5" s="5"/>
      <c r="O5" s="5"/>
      <c r="P5" s="5"/>
      <c r="Q5" s="5"/>
      <c r="R5" s="5"/>
      <c r="S5" s="5"/>
    </row>
    <row r="6" spans="1:19" ht="13.5" customHeight="1" x14ac:dyDescent="0.2">
      <c r="A6" s="7"/>
      <c r="B6" s="8" t="s">
        <v>2</v>
      </c>
      <c r="C6" s="9" t="s">
        <v>3</v>
      </c>
      <c r="D6" s="10" t="s">
        <v>4</v>
      </c>
      <c r="E6" s="8" t="s">
        <v>5</v>
      </c>
      <c r="F6" s="10" t="s">
        <v>6</v>
      </c>
      <c r="G6" s="10" t="s">
        <v>7</v>
      </c>
      <c r="H6" s="10" t="s">
        <v>8</v>
      </c>
      <c r="I6" s="10" t="s">
        <v>9</v>
      </c>
      <c r="J6" s="10" t="s">
        <v>10</v>
      </c>
      <c r="K6" s="10" t="s">
        <v>11</v>
      </c>
      <c r="L6" s="10" t="s">
        <v>12</v>
      </c>
      <c r="M6" s="10" t="s">
        <v>13</v>
      </c>
      <c r="N6" s="10" t="s">
        <v>14</v>
      </c>
      <c r="O6" s="10" t="s">
        <v>15</v>
      </c>
      <c r="P6" s="10" t="s">
        <v>16</v>
      </c>
      <c r="Q6" s="10" t="s">
        <v>17</v>
      </c>
      <c r="R6" s="10" t="s">
        <v>18</v>
      </c>
      <c r="S6" s="10" t="s">
        <v>19</v>
      </c>
    </row>
    <row r="7" spans="1:19" ht="13.5" customHeight="1" x14ac:dyDescent="0.2">
      <c r="A7" s="11"/>
      <c r="B7" s="12" t="s">
        <v>20</v>
      </c>
      <c r="C7" s="13" t="s">
        <v>21</v>
      </c>
      <c r="D7" s="14"/>
      <c r="E7" s="15"/>
      <c r="F7" s="14"/>
      <c r="G7" s="14">
        <f t="shared" ref="G7:S7" si="0">SUM(G8,G457)</f>
        <v>101936857000</v>
      </c>
      <c r="H7" s="14">
        <f t="shared" si="0"/>
        <v>0</v>
      </c>
      <c r="I7" s="14">
        <f t="shared" si="0"/>
        <v>0</v>
      </c>
      <c r="J7" s="14">
        <f t="shared" si="0"/>
        <v>0</v>
      </c>
      <c r="K7" s="14">
        <f t="shared" si="0"/>
        <v>0</v>
      </c>
      <c r="L7" s="14">
        <f t="shared" si="0"/>
        <v>0</v>
      </c>
      <c r="M7" s="14">
        <f t="shared" si="0"/>
        <v>0</v>
      </c>
      <c r="N7" s="14">
        <f t="shared" si="0"/>
        <v>0</v>
      </c>
      <c r="O7" s="14">
        <f t="shared" si="0"/>
        <v>0</v>
      </c>
      <c r="P7" s="14">
        <f t="shared" si="0"/>
        <v>0</v>
      </c>
      <c r="Q7" s="14">
        <f t="shared" si="0"/>
        <v>0</v>
      </c>
      <c r="R7" s="14">
        <f t="shared" si="0"/>
        <v>0</v>
      </c>
      <c r="S7" s="14">
        <f t="shared" si="0"/>
        <v>0</v>
      </c>
    </row>
    <row r="8" spans="1:19" ht="13.5" customHeight="1" x14ac:dyDescent="0.2">
      <c r="A8" s="2" t="s">
        <v>22</v>
      </c>
      <c r="B8" s="16" t="s">
        <v>22</v>
      </c>
      <c r="C8" s="17" t="s">
        <v>23</v>
      </c>
      <c r="D8" s="18">
        <v>0</v>
      </c>
      <c r="E8" s="19" t="s">
        <v>24</v>
      </c>
      <c r="F8" s="18">
        <v>0</v>
      </c>
      <c r="G8" s="18">
        <f t="shared" ref="G8:S8" si="1">SUM(G9,G331)</f>
        <v>12708403000</v>
      </c>
      <c r="H8" s="18">
        <f t="shared" si="1"/>
        <v>0</v>
      </c>
      <c r="I8" s="18">
        <f t="shared" si="1"/>
        <v>0</v>
      </c>
      <c r="J8" s="18">
        <f t="shared" si="1"/>
        <v>0</v>
      </c>
      <c r="K8" s="18">
        <f t="shared" si="1"/>
        <v>0</v>
      </c>
      <c r="L8" s="18">
        <f t="shared" si="1"/>
        <v>0</v>
      </c>
      <c r="M8" s="18">
        <f t="shared" si="1"/>
        <v>0</v>
      </c>
      <c r="N8" s="18">
        <f t="shared" si="1"/>
        <v>0</v>
      </c>
      <c r="O8" s="18">
        <f t="shared" si="1"/>
        <v>0</v>
      </c>
      <c r="P8" s="18">
        <f t="shared" si="1"/>
        <v>0</v>
      </c>
      <c r="Q8" s="18">
        <f t="shared" si="1"/>
        <v>0</v>
      </c>
      <c r="R8" s="18">
        <f t="shared" si="1"/>
        <v>0</v>
      </c>
      <c r="S8" s="18">
        <f t="shared" si="1"/>
        <v>0</v>
      </c>
    </row>
    <row r="9" spans="1:19" ht="13.5" customHeight="1" x14ac:dyDescent="0.2">
      <c r="A9" s="2" t="s">
        <v>25</v>
      </c>
      <c r="B9" s="20" t="s">
        <v>26</v>
      </c>
      <c r="C9" s="21" t="s">
        <v>27</v>
      </c>
      <c r="D9" s="22">
        <v>0</v>
      </c>
      <c r="E9" s="23" t="s">
        <v>24</v>
      </c>
      <c r="F9" s="22">
        <v>0</v>
      </c>
      <c r="G9" s="22">
        <f t="shared" ref="G9:S9" si="2">SUM(G10,G284,G312)</f>
        <v>10815903000</v>
      </c>
      <c r="H9" s="22">
        <f t="shared" si="2"/>
        <v>0</v>
      </c>
      <c r="I9" s="22">
        <f t="shared" si="2"/>
        <v>0</v>
      </c>
      <c r="J9" s="22">
        <f t="shared" si="2"/>
        <v>0</v>
      </c>
      <c r="K9" s="22">
        <f t="shared" si="2"/>
        <v>0</v>
      </c>
      <c r="L9" s="22">
        <f t="shared" si="2"/>
        <v>0</v>
      </c>
      <c r="M9" s="22">
        <f t="shared" si="2"/>
        <v>0</v>
      </c>
      <c r="N9" s="22">
        <f t="shared" si="2"/>
        <v>0</v>
      </c>
      <c r="O9" s="22">
        <f t="shared" si="2"/>
        <v>0</v>
      </c>
      <c r="P9" s="22">
        <f t="shared" si="2"/>
        <v>0</v>
      </c>
      <c r="Q9" s="22">
        <f t="shared" si="2"/>
        <v>0</v>
      </c>
      <c r="R9" s="22">
        <f t="shared" si="2"/>
        <v>0</v>
      </c>
      <c r="S9" s="22">
        <f t="shared" si="2"/>
        <v>0</v>
      </c>
    </row>
    <row r="10" spans="1:19" ht="13.5" customHeight="1" x14ac:dyDescent="0.2">
      <c r="A10" s="2" t="s">
        <v>28</v>
      </c>
      <c r="B10" s="24" t="s">
        <v>29</v>
      </c>
      <c r="C10" s="25" t="s">
        <v>30</v>
      </c>
      <c r="D10" s="26">
        <v>4</v>
      </c>
      <c r="E10" s="27" t="s">
        <v>31</v>
      </c>
      <c r="F10" s="26">
        <v>0</v>
      </c>
      <c r="G10" s="26">
        <f t="shared" ref="G10:S10" si="3">SUM(G11)</f>
        <v>1411787000</v>
      </c>
      <c r="H10" s="26">
        <f t="shared" si="3"/>
        <v>0</v>
      </c>
      <c r="I10" s="26">
        <f t="shared" si="3"/>
        <v>0</v>
      </c>
      <c r="J10" s="26">
        <f t="shared" si="3"/>
        <v>0</v>
      </c>
      <c r="K10" s="26">
        <f t="shared" si="3"/>
        <v>0</v>
      </c>
      <c r="L10" s="26">
        <f t="shared" si="3"/>
        <v>0</v>
      </c>
      <c r="M10" s="26">
        <f t="shared" si="3"/>
        <v>0</v>
      </c>
      <c r="N10" s="26">
        <f t="shared" si="3"/>
        <v>0</v>
      </c>
      <c r="O10" s="26">
        <f t="shared" si="3"/>
        <v>0</v>
      </c>
      <c r="P10" s="26">
        <f t="shared" si="3"/>
        <v>0</v>
      </c>
      <c r="Q10" s="26">
        <f t="shared" si="3"/>
        <v>0</v>
      </c>
      <c r="R10" s="26">
        <f t="shared" si="3"/>
        <v>0</v>
      </c>
      <c r="S10" s="26">
        <f t="shared" si="3"/>
        <v>0</v>
      </c>
    </row>
    <row r="11" spans="1:19" ht="13.5" customHeight="1" x14ac:dyDescent="0.2">
      <c r="A11" s="2" t="s">
        <v>32</v>
      </c>
      <c r="B11" s="28" t="s">
        <v>33</v>
      </c>
      <c r="C11" s="29" t="s">
        <v>34</v>
      </c>
      <c r="D11" s="30">
        <v>0</v>
      </c>
      <c r="E11" s="31" t="s">
        <v>24</v>
      </c>
      <c r="F11" s="30">
        <v>0</v>
      </c>
      <c r="G11" s="30">
        <f t="shared" ref="G11:S11" si="4">SUM(G12,G92,G163,G229)</f>
        <v>1411787000</v>
      </c>
      <c r="H11" s="30">
        <f t="shared" si="4"/>
        <v>0</v>
      </c>
      <c r="I11" s="30">
        <f t="shared" si="4"/>
        <v>0</v>
      </c>
      <c r="J11" s="30">
        <f t="shared" si="4"/>
        <v>0</v>
      </c>
      <c r="K11" s="30">
        <f t="shared" si="4"/>
        <v>0</v>
      </c>
      <c r="L11" s="30">
        <f t="shared" si="4"/>
        <v>0</v>
      </c>
      <c r="M11" s="30">
        <f t="shared" si="4"/>
        <v>0</v>
      </c>
      <c r="N11" s="30">
        <f t="shared" si="4"/>
        <v>0</v>
      </c>
      <c r="O11" s="30">
        <f t="shared" si="4"/>
        <v>0</v>
      </c>
      <c r="P11" s="30">
        <f t="shared" si="4"/>
        <v>0</v>
      </c>
      <c r="Q11" s="30">
        <f t="shared" si="4"/>
        <v>0</v>
      </c>
      <c r="R11" s="30">
        <f t="shared" si="4"/>
        <v>0</v>
      </c>
      <c r="S11" s="30">
        <f t="shared" si="4"/>
        <v>0</v>
      </c>
    </row>
    <row r="12" spans="1:19" ht="13.5" customHeight="1" x14ac:dyDescent="0.2">
      <c r="A12" s="2" t="s">
        <v>35</v>
      </c>
      <c r="B12" s="32" t="s">
        <v>36</v>
      </c>
      <c r="C12" s="33" t="s">
        <v>37</v>
      </c>
      <c r="D12" s="34">
        <v>0</v>
      </c>
      <c r="E12" s="35" t="s">
        <v>24</v>
      </c>
      <c r="F12" s="34">
        <v>0</v>
      </c>
      <c r="G12" s="34">
        <f t="shared" ref="G12:S12" si="5">SUM(G13,G28,G44,G56,G75)</f>
        <v>443215000</v>
      </c>
      <c r="H12" s="34">
        <f t="shared" si="5"/>
        <v>0</v>
      </c>
      <c r="I12" s="34">
        <f t="shared" si="5"/>
        <v>0</v>
      </c>
      <c r="J12" s="34">
        <f t="shared" si="5"/>
        <v>0</v>
      </c>
      <c r="K12" s="34">
        <f t="shared" si="5"/>
        <v>0</v>
      </c>
      <c r="L12" s="34">
        <f t="shared" si="5"/>
        <v>0</v>
      </c>
      <c r="M12" s="34">
        <f t="shared" si="5"/>
        <v>0</v>
      </c>
      <c r="N12" s="34">
        <f t="shared" si="5"/>
        <v>0</v>
      </c>
      <c r="O12" s="34">
        <f t="shared" si="5"/>
        <v>0</v>
      </c>
      <c r="P12" s="34">
        <f t="shared" si="5"/>
        <v>0</v>
      </c>
      <c r="Q12" s="34">
        <f t="shared" si="5"/>
        <v>0</v>
      </c>
      <c r="R12" s="34">
        <f t="shared" si="5"/>
        <v>0</v>
      </c>
      <c r="S12" s="34">
        <f t="shared" si="5"/>
        <v>0</v>
      </c>
    </row>
    <row r="13" spans="1:19" ht="13.5" customHeight="1" x14ac:dyDescent="0.2">
      <c r="A13" s="2" t="s">
        <v>38</v>
      </c>
      <c r="B13" s="36" t="s">
        <v>39</v>
      </c>
      <c r="C13" s="37" t="s">
        <v>40</v>
      </c>
      <c r="D13" s="38">
        <v>0</v>
      </c>
      <c r="E13" s="39" t="s">
        <v>24</v>
      </c>
      <c r="F13" s="38">
        <v>0</v>
      </c>
      <c r="G13" s="38">
        <f t="shared" ref="G13:S13" si="6">SUM(G14,G19,G21,G23)</f>
        <v>43540000</v>
      </c>
      <c r="H13" s="38">
        <f t="shared" si="6"/>
        <v>0</v>
      </c>
      <c r="I13" s="38">
        <f t="shared" si="6"/>
        <v>0</v>
      </c>
      <c r="J13" s="38">
        <f t="shared" si="6"/>
        <v>0</v>
      </c>
      <c r="K13" s="38">
        <f t="shared" si="6"/>
        <v>0</v>
      </c>
      <c r="L13" s="38">
        <f t="shared" si="6"/>
        <v>0</v>
      </c>
      <c r="M13" s="38">
        <f t="shared" si="6"/>
        <v>0</v>
      </c>
      <c r="N13" s="38">
        <f t="shared" si="6"/>
        <v>0</v>
      </c>
      <c r="O13" s="38">
        <f t="shared" si="6"/>
        <v>0</v>
      </c>
      <c r="P13" s="38">
        <f t="shared" si="6"/>
        <v>0</v>
      </c>
      <c r="Q13" s="38">
        <f t="shared" si="6"/>
        <v>0</v>
      </c>
      <c r="R13" s="38">
        <f t="shared" si="6"/>
        <v>0</v>
      </c>
      <c r="S13" s="38">
        <f t="shared" si="6"/>
        <v>0</v>
      </c>
    </row>
    <row r="14" spans="1:19" ht="13.5" customHeight="1" x14ac:dyDescent="0.2">
      <c r="A14" s="2" t="s">
        <v>41</v>
      </c>
      <c r="B14" s="12" t="s">
        <v>42</v>
      </c>
      <c r="C14" s="40" t="s">
        <v>43</v>
      </c>
      <c r="D14" s="41">
        <v>0</v>
      </c>
      <c r="E14" s="15" t="s">
        <v>24</v>
      </c>
      <c r="F14" s="41">
        <v>0</v>
      </c>
      <c r="G14" s="41">
        <f t="shared" ref="G14:S14" si="7">SUM(G15:G18)</f>
        <v>6005000</v>
      </c>
      <c r="H14" s="41">
        <f t="shared" si="7"/>
        <v>0</v>
      </c>
      <c r="I14" s="41">
        <f t="shared" si="7"/>
        <v>0</v>
      </c>
      <c r="J14" s="41">
        <f t="shared" si="7"/>
        <v>0</v>
      </c>
      <c r="K14" s="41">
        <f t="shared" si="7"/>
        <v>0</v>
      </c>
      <c r="L14" s="41">
        <f t="shared" si="7"/>
        <v>0</v>
      </c>
      <c r="M14" s="41">
        <f t="shared" si="7"/>
        <v>0</v>
      </c>
      <c r="N14" s="41">
        <f t="shared" si="7"/>
        <v>0</v>
      </c>
      <c r="O14" s="41">
        <f t="shared" si="7"/>
        <v>0</v>
      </c>
      <c r="P14" s="41">
        <f t="shared" si="7"/>
        <v>0</v>
      </c>
      <c r="Q14" s="41">
        <f t="shared" si="7"/>
        <v>0</v>
      </c>
      <c r="R14" s="41">
        <f t="shared" si="7"/>
        <v>0</v>
      </c>
      <c r="S14" s="41">
        <f t="shared" si="7"/>
        <v>0</v>
      </c>
    </row>
    <row r="15" spans="1:19" ht="13.5" customHeight="1" x14ac:dyDescent="0.2">
      <c r="A15" s="2" t="s">
        <v>44</v>
      </c>
      <c r="B15" s="42" t="s">
        <v>24</v>
      </c>
      <c r="C15" s="43" t="s">
        <v>45</v>
      </c>
      <c r="D15" s="44">
        <v>1</v>
      </c>
      <c r="E15" s="45" t="s">
        <v>46</v>
      </c>
      <c r="F15" s="44">
        <v>900000</v>
      </c>
      <c r="G15" s="44">
        <f t="shared" ref="G15:G18" si="8">ROUNDDOWN(D15*F15,-3)</f>
        <v>900000</v>
      </c>
      <c r="H15" s="44"/>
      <c r="I15" s="44"/>
      <c r="J15" s="44"/>
      <c r="K15" s="44"/>
      <c r="L15" s="44"/>
      <c r="M15" s="44"/>
      <c r="N15" s="44"/>
      <c r="O15" s="44"/>
      <c r="P15" s="44"/>
      <c r="Q15" s="44"/>
      <c r="R15" s="44"/>
      <c r="S15" s="44"/>
    </row>
    <row r="16" spans="1:19" ht="13.5" customHeight="1" x14ac:dyDescent="0.2">
      <c r="A16" s="2" t="s">
        <v>47</v>
      </c>
      <c r="B16" s="42" t="s">
        <v>24</v>
      </c>
      <c r="C16" s="43" t="s">
        <v>48</v>
      </c>
      <c r="D16" s="44">
        <v>45</v>
      </c>
      <c r="E16" s="45" t="s">
        <v>49</v>
      </c>
      <c r="F16" s="44">
        <v>69000</v>
      </c>
      <c r="G16" s="44">
        <f t="shared" si="8"/>
        <v>3105000</v>
      </c>
      <c r="H16" s="44"/>
      <c r="I16" s="44"/>
      <c r="J16" s="44"/>
      <c r="K16" s="44"/>
      <c r="L16" s="44"/>
      <c r="M16" s="44"/>
      <c r="N16" s="44"/>
      <c r="O16" s="44"/>
      <c r="P16" s="44"/>
      <c r="Q16" s="44"/>
      <c r="R16" s="44"/>
      <c r="S16" s="44"/>
    </row>
    <row r="17" spans="1:19" ht="13.5" customHeight="1" x14ac:dyDescent="0.2">
      <c r="A17" s="2" t="s">
        <v>50</v>
      </c>
      <c r="B17" s="42" t="s">
        <v>24</v>
      </c>
      <c r="C17" s="43" t="s">
        <v>51</v>
      </c>
      <c r="D17" s="44">
        <v>1</v>
      </c>
      <c r="E17" s="45" t="s">
        <v>46</v>
      </c>
      <c r="F17" s="44">
        <v>1000000</v>
      </c>
      <c r="G17" s="44">
        <f t="shared" si="8"/>
        <v>1000000</v>
      </c>
      <c r="H17" s="44"/>
      <c r="I17" s="44"/>
      <c r="J17" s="44"/>
      <c r="K17" s="44"/>
      <c r="L17" s="44"/>
      <c r="M17" s="44"/>
      <c r="N17" s="44"/>
      <c r="O17" s="44"/>
      <c r="P17" s="44"/>
      <c r="Q17" s="44"/>
      <c r="R17" s="44"/>
      <c r="S17" s="44"/>
    </row>
    <row r="18" spans="1:19" ht="13.5" customHeight="1" x14ac:dyDescent="0.2">
      <c r="A18" s="2" t="s">
        <v>52</v>
      </c>
      <c r="B18" s="42" t="s">
        <v>24</v>
      </c>
      <c r="C18" s="43" t="s">
        <v>53</v>
      </c>
      <c r="D18" s="44">
        <v>1</v>
      </c>
      <c r="E18" s="45" t="s">
        <v>46</v>
      </c>
      <c r="F18" s="44">
        <v>1000000</v>
      </c>
      <c r="G18" s="44">
        <f t="shared" si="8"/>
        <v>1000000</v>
      </c>
      <c r="H18" s="44"/>
      <c r="I18" s="44"/>
      <c r="J18" s="44"/>
      <c r="K18" s="44"/>
      <c r="L18" s="44"/>
      <c r="M18" s="44"/>
      <c r="N18" s="44"/>
      <c r="O18" s="44"/>
      <c r="P18" s="44"/>
      <c r="Q18" s="44"/>
      <c r="R18" s="44"/>
      <c r="S18" s="44"/>
    </row>
    <row r="19" spans="1:19" ht="13.5" customHeight="1" x14ac:dyDescent="0.2">
      <c r="A19" s="2" t="s">
        <v>54</v>
      </c>
      <c r="B19" s="12" t="s">
        <v>55</v>
      </c>
      <c r="C19" s="40" t="s">
        <v>56</v>
      </c>
      <c r="D19" s="41">
        <v>0</v>
      </c>
      <c r="E19" s="15" t="s">
        <v>24</v>
      </c>
      <c r="F19" s="41">
        <v>0</v>
      </c>
      <c r="G19" s="41">
        <f t="shared" ref="G19:S19" si="9">G20</f>
        <v>1800000</v>
      </c>
      <c r="H19" s="41">
        <f t="shared" si="9"/>
        <v>0</v>
      </c>
      <c r="I19" s="41">
        <f t="shared" si="9"/>
        <v>0</v>
      </c>
      <c r="J19" s="41">
        <f t="shared" si="9"/>
        <v>0</v>
      </c>
      <c r="K19" s="41">
        <f t="shared" si="9"/>
        <v>0</v>
      </c>
      <c r="L19" s="41">
        <f t="shared" si="9"/>
        <v>0</v>
      </c>
      <c r="M19" s="41">
        <f t="shared" si="9"/>
        <v>0</v>
      </c>
      <c r="N19" s="41">
        <f t="shared" si="9"/>
        <v>0</v>
      </c>
      <c r="O19" s="41">
        <f t="shared" si="9"/>
        <v>0</v>
      </c>
      <c r="P19" s="41">
        <f t="shared" si="9"/>
        <v>0</v>
      </c>
      <c r="Q19" s="41">
        <f t="shared" si="9"/>
        <v>0</v>
      </c>
      <c r="R19" s="41">
        <f t="shared" si="9"/>
        <v>0</v>
      </c>
      <c r="S19" s="41">
        <f t="shared" si="9"/>
        <v>0</v>
      </c>
    </row>
    <row r="20" spans="1:19" ht="13.5" customHeight="1" x14ac:dyDescent="0.2">
      <c r="A20" s="2" t="s">
        <v>57</v>
      </c>
      <c r="B20" s="42" t="s">
        <v>24</v>
      </c>
      <c r="C20" s="43" t="s">
        <v>58</v>
      </c>
      <c r="D20" s="44">
        <v>12</v>
      </c>
      <c r="E20" s="45" t="s">
        <v>49</v>
      </c>
      <c r="F20" s="44">
        <v>150000</v>
      </c>
      <c r="G20" s="44">
        <f>ROUNDDOWN(D20*F20,-3)</f>
        <v>1800000</v>
      </c>
      <c r="H20" s="44"/>
      <c r="I20" s="44"/>
      <c r="J20" s="44"/>
      <c r="K20" s="44"/>
      <c r="L20" s="44"/>
      <c r="M20" s="44"/>
      <c r="N20" s="44"/>
      <c r="O20" s="44"/>
      <c r="P20" s="44"/>
      <c r="Q20" s="44"/>
      <c r="R20" s="44"/>
      <c r="S20" s="44"/>
    </row>
    <row r="21" spans="1:19" ht="13.5" customHeight="1" x14ac:dyDescent="0.2">
      <c r="A21" s="2" t="s">
        <v>59</v>
      </c>
      <c r="B21" s="12" t="s">
        <v>60</v>
      </c>
      <c r="C21" s="40" t="s">
        <v>61</v>
      </c>
      <c r="D21" s="41">
        <v>0</v>
      </c>
      <c r="E21" s="15" t="s">
        <v>24</v>
      </c>
      <c r="F21" s="41">
        <v>0</v>
      </c>
      <c r="G21" s="41">
        <f t="shared" ref="G21:S21" si="10">G22</f>
        <v>1560000</v>
      </c>
      <c r="H21" s="41">
        <f t="shared" si="10"/>
        <v>0</v>
      </c>
      <c r="I21" s="41">
        <f t="shared" si="10"/>
        <v>0</v>
      </c>
      <c r="J21" s="41">
        <f t="shared" si="10"/>
        <v>0</v>
      </c>
      <c r="K21" s="41">
        <f t="shared" si="10"/>
        <v>0</v>
      </c>
      <c r="L21" s="41">
        <f t="shared" si="10"/>
        <v>0</v>
      </c>
      <c r="M21" s="41">
        <f t="shared" si="10"/>
        <v>0</v>
      </c>
      <c r="N21" s="41">
        <f t="shared" si="10"/>
        <v>0</v>
      </c>
      <c r="O21" s="41">
        <f t="shared" si="10"/>
        <v>0</v>
      </c>
      <c r="P21" s="41">
        <f t="shared" si="10"/>
        <v>0</v>
      </c>
      <c r="Q21" s="41">
        <f t="shared" si="10"/>
        <v>0</v>
      </c>
      <c r="R21" s="41">
        <f t="shared" si="10"/>
        <v>0</v>
      </c>
      <c r="S21" s="41">
        <f t="shared" si="10"/>
        <v>0</v>
      </c>
    </row>
    <row r="22" spans="1:19" ht="13.5" customHeight="1" x14ac:dyDescent="0.2">
      <c r="A22" s="2" t="s">
        <v>62</v>
      </c>
      <c r="B22" s="42" t="s">
        <v>24</v>
      </c>
      <c r="C22" s="43" t="s">
        <v>63</v>
      </c>
      <c r="D22" s="44">
        <v>12</v>
      </c>
      <c r="E22" s="45" t="s">
        <v>49</v>
      </c>
      <c r="F22" s="44">
        <v>130000</v>
      </c>
      <c r="G22" s="44">
        <f>ROUNDDOWN(D22*F22,-3)</f>
        <v>1560000</v>
      </c>
      <c r="H22" s="44"/>
      <c r="I22" s="44"/>
      <c r="J22" s="44"/>
      <c r="K22" s="44"/>
      <c r="L22" s="44"/>
      <c r="M22" s="44"/>
      <c r="N22" s="44"/>
      <c r="O22" s="44"/>
      <c r="P22" s="44"/>
      <c r="Q22" s="44"/>
      <c r="R22" s="44"/>
      <c r="S22" s="44"/>
    </row>
    <row r="23" spans="1:19" ht="13.5" customHeight="1" x14ac:dyDescent="0.2">
      <c r="A23" s="2" t="s">
        <v>64</v>
      </c>
      <c r="B23" s="12" t="s">
        <v>65</v>
      </c>
      <c r="C23" s="40" t="s">
        <v>66</v>
      </c>
      <c r="D23" s="41">
        <v>0</v>
      </c>
      <c r="E23" s="15" t="s">
        <v>24</v>
      </c>
      <c r="F23" s="41">
        <v>0</v>
      </c>
      <c r="G23" s="41">
        <f t="shared" ref="G23:S23" si="11">SUM(G24:G27)</f>
        <v>34175000</v>
      </c>
      <c r="H23" s="41">
        <f t="shared" si="11"/>
        <v>0</v>
      </c>
      <c r="I23" s="41">
        <f t="shared" si="11"/>
        <v>0</v>
      </c>
      <c r="J23" s="41">
        <f t="shared" si="11"/>
        <v>0</v>
      </c>
      <c r="K23" s="41">
        <f t="shared" si="11"/>
        <v>0</v>
      </c>
      <c r="L23" s="41">
        <f t="shared" si="11"/>
        <v>0</v>
      </c>
      <c r="M23" s="41">
        <f t="shared" si="11"/>
        <v>0</v>
      </c>
      <c r="N23" s="41">
        <f t="shared" si="11"/>
        <v>0</v>
      </c>
      <c r="O23" s="41">
        <f t="shared" si="11"/>
        <v>0</v>
      </c>
      <c r="P23" s="41">
        <f t="shared" si="11"/>
        <v>0</v>
      </c>
      <c r="Q23" s="41">
        <f t="shared" si="11"/>
        <v>0</v>
      </c>
      <c r="R23" s="41">
        <f t="shared" si="11"/>
        <v>0</v>
      </c>
      <c r="S23" s="41">
        <f t="shared" si="11"/>
        <v>0</v>
      </c>
    </row>
    <row r="24" spans="1:19" ht="13.5" customHeight="1" x14ac:dyDescent="0.2">
      <c r="A24" s="2" t="s">
        <v>67</v>
      </c>
      <c r="B24" s="42" t="s">
        <v>24</v>
      </c>
      <c r="C24" s="43" t="s">
        <v>68</v>
      </c>
      <c r="D24" s="44">
        <v>35</v>
      </c>
      <c r="E24" s="45" t="s">
        <v>49</v>
      </c>
      <c r="F24" s="44">
        <v>500000</v>
      </c>
      <c r="G24" s="44">
        <f t="shared" ref="G24:G27" si="12">ROUNDDOWN(D24*F24,-3)</f>
        <v>17500000</v>
      </c>
      <c r="H24" s="44"/>
      <c r="I24" s="44"/>
      <c r="J24" s="44"/>
      <c r="K24" s="44"/>
      <c r="L24" s="44"/>
      <c r="M24" s="44"/>
      <c r="N24" s="44"/>
      <c r="O24" s="44"/>
      <c r="P24" s="44"/>
      <c r="Q24" s="44"/>
      <c r="R24" s="44"/>
      <c r="S24" s="44"/>
    </row>
    <row r="25" spans="1:19" ht="13.5" customHeight="1" x14ac:dyDescent="0.2">
      <c r="A25" s="2" t="s">
        <v>69</v>
      </c>
      <c r="B25" s="42" t="s">
        <v>24</v>
      </c>
      <c r="C25" s="43" t="s">
        <v>70</v>
      </c>
      <c r="D25" s="44">
        <v>35</v>
      </c>
      <c r="E25" s="45" t="s">
        <v>71</v>
      </c>
      <c r="F25" s="44">
        <v>105000</v>
      </c>
      <c r="G25" s="44">
        <f t="shared" si="12"/>
        <v>3675000</v>
      </c>
      <c r="H25" s="44"/>
      <c r="I25" s="44"/>
      <c r="J25" s="44"/>
      <c r="K25" s="44"/>
      <c r="L25" s="44"/>
      <c r="M25" s="44"/>
      <c r="N25" s="44"/>
      <c r="O25" s="44"/>
      <c r="P25" s="44"/>
      <c r="Q25" s="44"/>
      <c r="R25" s="44"/>
      <c r="S25" s="44"/>
    </row>
    <row r="26" spans="1:19" ht="13.5" customHeight="1" x14ac:dyDescent="0.2">
      <c r="A26" s="2" t="s">
        <v>72</v>
      </c>
      <c r="B26" s="42" t="s">
        <v>24</v>
      </c>
      <c r="C26" s="43" t="s">
        <v>73</v>
      </c>
      <c r="D26" s="44">
        <v>35</v>
      </c>
      <c r="E26" s="45" t="s">
        <v>49</v>
      </c>
      <c r="F26" s="44">
        <v>300000</v>
      </c>
      <c r="G26" s="44">
        <f t="shared" si="12"/>
        <v>10500000</v>
      </c>
      <c r="H26" s="44"/>
      <c r="I26" s="44"/>
      <c r="J26" s="44"/>
      <c r="K26" s="44"/>
      <c r="L26" s="44"/>
      <c r="M26" s="44"/>
      <c r="N26" s="44"/>
      <c r="O26" s="44"/>
      <c r="P26" s="44"/>
      <c r="Q26" s="44"/>
      <c r="R26" s="44"/>
      <c r="S26" s="44"/>
    </row>
    <row r="27" spans="1:19" ht="13.5" customHeight="1" x14ac:dyDescent="0.2">
      <c r="A27" s="2" t="s">
        <v>74</v>
      </c>
      <c r="B27" s="42" t="s">
        <v>24</v>
      </c>
      <c r="C27" s="43" t="s">
        <v>75</v>
      </c>
      <c r="D27" s="44">
        <v>5</v>
      </c>
      <c r="E27" s="45" t="s">
        <v>49</v>
      </c>
      <c r="F27" s="44">
        <v>500000</v>
      </c>
      <c r="G27" s="44">
        <f t="shared" si="12"/>
        <v>2500000</v>
      </c>
      <c r="H27" s="44"/>
      <c r="I27" s="44"/>
      <c r="J27" s="44"/>
      <c r="K27" s="44"/>
      <c r="L27" s="44"/>
      <c r="M27" s="44"/>
      <c r="N27" s="44"/>
      <c r="O27" s="44"/>
      <c r="P27" s="44"/>
      <c r="Q27" s="44"/>
      <c r="R27" s="44"/>
      <c r="S27" s="44"/>
    </row>
    <row r="28" spans="1:19" ht="13.5" customHeight="1" x14ac:dyDescent="0.2">
      <c r="A28" s="2" t="s">
        <v>76</v>
      </c>
      <c r="B28" s="36" t="s">
        <v>77</v>
      </c>
      <c r="C28" s="37" t="s">
        <v>78</v>
      </c>
      <c r="D28" s="38">
        <v>0</v>
      </c>
      <c r="E28" s="39" t="s">
        <v>24</v>
      </c>
      <c r="F28" s="38">
        <v>0</v>
      </c>
      <c r="G28" s="38">
        <f t="shared" ref="G28:S28" si="13">SUM(G29,G35,G37,G39)</f>
        <v>65610000</v>
      </c>
      <c r="H28" s="38">
        <f t="shared" si="13"/>
        <v>0</v>
      </c>
      <c r="I28" s="38">
        <f t="shared" si="13"/>
        <v>0</v>
      </c>
      <c r="J28" s="38">
        <f t="shared" si="13"/>
        <v>0</v>
      </c>
      <c r="K28" s="38">
        <f t="shared" si="13"/>
        <v>0</v>
      </c>
      <c r="L28" s="38">
        <f t="shared" si="13"/>
        <v>0</v>
      </c>
      <c r="M28" s="38">
        <f t="shared" si="13"/>
        <v>0</v>
      </c>
      <c r="N28" s="38">
        <f t="shared" si="13"/>
        <v>0</v>
      </c>
      <c r="O28" s="38">
        <f t="shared" si="13"/>
        <v>0</v>
      </c>
      <c r="P28" s="38">
        <f t="shared" si="13"/>
        <v>0</v>
      </c>
      <c r="Q28" s="38">
        <f t="shared" si="13"/>
        <v>0</v>
      </c>
      <c r="R28" s="38">
        <f t="shared" si="13"/>
        <v>0</v>
      </c>
      <c r="S28" s="38">
        <f t="shared" si="13"/>
        <v>0</v>
      </c>
    </row>
    <row r="29" spans="1:19" ht="13.5" customHeight="1" x14ac:dyDescent="0.2">
      <c r="A29" s="2" t="s">
        <v>79</v>
      </c>
      <c r="B29" s="12" t="s">
        <v>42</v>
      </c>
      <c r="C29" s="40" t="s">
        <v>43</v>
      </c>
      <c r="D29" s="41">
        <v>0</v>
      </c>
      <c r="E29" s="15" t="s">
        <v>24</v>
      </c>
      <c r="F29" s="41">
        <v>0</v>
      </c>
      <c r="G29" s="41">
        <f t="shared" ref="G29:S29" si="14">SUM(G30:G34)</f>
        <v>8860000</v>
      </c>
      <c r="H29" s="41">
        <f t="shared" si="14"/>
        <v>0</v>
      </c>
      <c r="I29" s="41">
        <f t="shared" si="14"/>
        <v>0</v>
      </c>
      <c r="J29" s="41">
        <f t="shared" si="14"/>
        <v>0</v>
      </c>
      <c r="K29" s="41">
        <f t="shared" si="14"/>
        <v>0</v>
      </c>
      <c r="L29" s="41">
        <f t="shared" si="14"/>
        <v>0</v>
      </c>
      <c r="M29" s="41">
        <f t="shared" si="14"/>
        <v>0</v>
      </c>
      <c r="N29" s="41">
        <f t="shared" si="14"/>
        <v>0</v>
      </c>
      <c r="O29" s="41">
        <f t="shared" si="14"/>
        <v>0</v>
      </c>
      <c r="P29" s="41">
        <f t="shared" si="14"/>
        <v>0</v>
      </c>
      <c r="Q29" s="41">
        <f t="shared" si="14"/>
        <v>0</v>
      </c>
      <c r="R29" s="41">
        <f t="shared" si="14"/>
        <v>0</v>
      </c>
      <c r="S29" s="41">
        <f t="shared" si="14"/>
        <v>0</v>
      </c>
    </row>
    <row r="30" spans="1:19" ht="13.5" customHeight="1" x14ac:dyDescent="0.2">
      <c r="A30" s="2" t="s">
        <v>80</v>
      </c>
      <c r="B30" s="42" t="s">
        <v>24</v>
      </c>
      <c r="C30" s="43" t="s">
        <v>45</v>
      </c>
      <c r="D30" s="44">
        <v>1</v>
      </c>
      <c r="E30" s="45" t="s">
        <v>46</v>
      </c>
      <c r="F30" s="44">
        <v>900000</v>
      </c>
      <c r="G30" s="44">
        <f t="shared" ref="G30:G34" si="15">ROUNDDOWN(D30*F30,-3)</f>
        <v>900000</v>
      </c>
      <c r="H30" s="44"/>
      <c r="I30" s="44"/>
      <c r="J30" s="44"/>
      <c r="K30" s="44"/>
      <c r="L30" s="44"/>
      <c r="M30" s="44"/>
      <c r="N30" s="44"/>
      <c r="O30" s="44"/>
      <c r="P30" s="44"/>
      <c r="Q30" s="44"/>
      <c r="R30" s="44"/>
      <c r="S30" s="44"/>
    </row>
    <row r="31" spans="1:19" ht="13.5" customHeight="1" x14ac:dyDescent="0.2">
      <c r="A31" s="2" t="s">
        <v>81</v>
      </c>
      <c r="B31" s="42" t="s">
        <v>24</v>
      </c>
      <c r="C31" s="43" t="s">
        <v>82</v>
      </c>
      <c r="D31" s="44">
        <v>80</v>
      </c>
      <c r="E31" s="45" t="s">
        <v>49</v>
      </c>
      <c r="F31" s="44">
        <v>47000</v>
      </c>
      <c r="G31" s="44">
        <f t="shared" si="15"/>
        <v>3760000</v>
      </c>
      <c r="H31" s="44"/>
      <c r="I31" s="44"/>
      <c r="J31" s="44"/>
      <c r="K31" s="44"/>
      <c r="L31" s="44"/>
      <c r="M31" s="44"/>
      <c r="N31" s="44"/>
      <c r="O31" s="44"/>
      <c r="P31" s="44"/>
      <c r="Q31" s="44"/>
      <c r="R31" s="44"/>
      <c r="S31" s="44"/>
    </row>
    <row r="32" spans="1:19" ht="13.5" customHeight="1" x14ac:dyDescent="0.2">
      <c r="A32" s="2" t="s">
        <v>83</v>
      </c>
      <c r="B32" s="42" t="s">
        <v>24</v>
      </c>
      <c r="C32" s="43" t="s">
        <v>84</v>
      </c>
      <c r="D32" s="44">
        <v>100</v>
      </c>
      <c r="E32" s="45" t="s">
        <v>49</v>
      </c>
      <c r="F32" s="44">
        <v>22000</v>
      </c>
      <c r="G32" s="44">
        <f t="shared" si="15"/>
        <v>2200000</v>
      </c>
      <c r="H32" s="44"/>
      <c r="I32" s="44"/>
      <c r="J32" s="44"/>
      <c r="K32" s="44"/>
      <c r="L32" s="44"/>
      <c r="M32" s="44"/>
      <c r="N32" s="44"/>
      <c r="O32" s="44"/>
      <c r="P32" s="44"/>
      <c r="Q32" s="44"/>
      <c r="R32" s="44"/>
      <c r="S32" s="44"/>
    </row>
    <row r="33" spans="1:19" ht="13.5" customHeight="1" x14ac:dyDescent="0.2">
      <c r="A33" s="2" t="s">
        <v>85</v>
      </c>
      <c r="B33" s="42" t="s">
        <v>24</v>
      </c>
      <c r="C33" s="43" t="s">
        <v>51</v>
      </c>
      <c r="D33" s="44">
        <v>1</v>
      </c>
      <c r="E33" s="45" t="s">
        <v>46</v>
      </c>
      <c r="F33" s="44">
        <v>1000000</v>
      </c>
      <c r="G33" s="44">
        <f t="shared" si="15"/>
        <v>1000000</v>
      </c>
      <c r="H33" s="44"/>
      <c r="I33" s="44"/>
      <c r="J33" s="44"/>
      <c r="K33" s="44"/>
      <c r="L33" s="44"/>
      <c r="M33" s="44"/>
      <c r="N33" s="44"/>
      <c r="O33" s="44"/>
      <c r="P33" s="44"/>
      <c r="Q33" s="44"/>
      <c r="R33" s="44"/>
      <c r="S33" s="44"/>
    </row>
    <row r="34" spans="1:19" ht="13.5" customHeight="1" x14ac:dyDescent="0.2">
      <c r="A34" s="2" t="s">
        <v>86</v>
      </c>
      <c r="B34" s="42" t="s">
        <v>24</v>
      </c>
      <c r="C34" s="43" t="s">
        <v>53</v>
      </c>
      <c r="D34" s="44">
        <v>1</v>
      </c>
      <c r="E34" s="45" t="s">
        <v>46</v>
      </c>
      <c r="F34" s="44">
        <v>1000000</v>
      </c>
      <c r="G34" s="44">
        <f t="shared" si="15"/>
        <v>1000000</v>
      </c>
      <c r="H34" s="44"/>
      <c r="I34" s="44"/>
      <c r="J34" s="44"/>
      <c r="K34" s="44"/>
      <c r="L34" s="44"/>
      <c r="M34" s="44"/>
      <c r="N34" s="44"/>
      <c r="O34" s="44"/>
      <c r="P34" s="44"/>
      <c r="Q34" s="44"/>
      <c r="R34" s="44"/>
      <c r="S34" s="44"/>
    </row>
    <row r="35" spans="1:19" ht="13.5" customHeight="1" x14ac:dyDescent="0.2">
      <c r="A35" s="2" t="s">
        <v>87</v>
      </c>
      <c r="B35" s="12" t="s">
        <v>55</v>
      </c>
      <c r="C35" s="40" t="s">
        <v>56</v>
      </c>
      <c r="D35" s="41">
        <v>0</v>
      </c>
      <c r="E35" s="15" t="s">
        <v>24</v>
      </c>
      <c r="F35" s="41">
        <v>0</v>
      </c>
      <c r="G35" s="41">
        <f t="shared" ref="G35:S35" si="16">G36</f>
        <v>7500000</v>
      </c>
      <c r="H35" s="41">
        <f t="shared" si="16"/>
        <v>0</v>
      </c>
      <c r="I35" s="41">
        <f t="shared" si="16"/>
        <v>0</v>
      </c>
      <c r="J35" s="41">
        <f t="shared" si="16"/>
        <v>0</v>
      </c>
      <c r="K35" s="41">
        <f t="shared" si="16"/>
        <v>0</v>
      </c>
      <c r="L35" s="41">
        <f t="shared" si="16"/>
        <v>0</v>
      </c>
      <c r="M35" s="41">
        <f t="shared" si="16"/>
        <v>0</v>
      </c>
      <c r="N35" s="41">
        <f t="shared" si="16"/>
        <v>0</v>
      </c>
      <c r="O35" s="41">
        <f t="shared" si="16"/>
        <v>0</v>
      </c>
      <c r="P35" s="41">
        <f t="shared" si="16"/>
        <v>0</v>
      </c>
      <c r="Q35" s="41">
        <f t="shared" si="16"/>
        <v>0</v>
      </c>
      <c r="R35" s="41">
        <f t="shared" si="16"/>
        <v>0</v>
      </c>
      <c r="S35" s="41">
        <f t="shared" si="16"/>
        <v>0</v>
      </c>
    </row>
    <row r="36" spans="1:19" ht="13.5" customHeight="1" x14ac:dyDescent="0.2">
      <c r="A36" s="2" t="s">
        <v>88</v>
      </c>
      <c r="B36" s="42" t="s">
        <v>24</v>
      </c>
      <c r="C36" s="43" t="s">
        <v>89</v>
      </c>
      <c r="D36" s="44">
        <v>50</v>
      </c>
      <c r="E36" s="45" t="s">
        <v>49</v>
      </c>
      <c r="F36" s="44">
        <v>150000</v>
      </c>
      <c r="G36" s="44">
        <f>ROUNDDOWN(D36*F36,-3)</f>
        <v>7500000</v>
      </c>
      <c r="H36" s="44"/>
      <c r="I36" s="44"/>
      <c r="J36" s="44"/>
      <c r="K36" s="44"/>
      <c r="L36" s="44"/>
      <c r="M36" s="44"/>
      <c r="N36" s="44"/>
      <c r="O36" s="44"/>
      <c r="P36" s="44"/>
      <c r="Q36" s="44"/>
      <c r="R36" s="44"/>
      <c r="S36" s="44"/>
    </row>
    <row r="37" spans="1:19" ht="13.5" customHeight="1" x14ac:dyDescent="0.2">
      <c r="A37" s="2" t="s">
        <v>90</v>
      </c>
      <c r="B37" s="12" t="s">
        <v>60</v>
      </c>
      <c r="C37" s="40" t="s">
        <v>61</v>
      </c>
      <c r="D37" s="41">
        <v>0</v>
      </c>
      <c r="E37" s="15" t="s">
        <v>24</v>
      </c>
      <c r="F37" s="41">
        <v>0</v>
      </c>
      <c r="G37" s="41">
        <f t="shared" ref="G37:S37" si="17">G38</f>
        <v>6500000</v>
      </c>
      <c r="H37" s="41">
        <f t="shared" si="17"/>
        <v>0</v>
      </c>
      <c r="I37" s="41">
        <f t="shared" si="17"/>
        <v>0</v>
      </c>
      <c r="J37" s="41">
        <f t="shared" si="17"/>
        <v>0</v>
      </c>
      <c r="K37" s="41">
        <f t="shared" si="17"/>
        <v>0</v>
      </c>
      <c r="L37" s="41">
        <f t="shared" si="17"/>
        <v>0</v>
      </c>
      <c r="M37" s="41">
        <f t="shared" si="17"/>
        <v>0</v>
      </c>
      <c r="N37" s="41">
        <f t="shared" si="17"/>
        <v>0</v>
      </c>
      <c r="O37" s="41">
        <f t="shared" si="17"/>
        <v>0</v>
      </c>
      <c r="P37" s="41">
        <f t="shared" si="17"/>
        <v>0</v>
      </c>
      <c r="Q37" s="41">
        <f t="shared" si="17"/>
        <v>0</v>
      </c>
      <c r="R37" s="41">
        <f t="shared" si="17"/>
        <v>0</v>
      </c>
      <c r="S37" s="41">
        <f t="shared" si="17"/>
        <v>0</v>
      </c>
    </row>
    <row r="38" spans="1:19" ht="13.5" customHeight="1" x14ac:dyDescent="0.2">
      <c r="A38" s="2" t="s">
        <v>91</v>
      </c>
      <c r="B38" s="42" t="s">
        <v>24</v>
      </c>
      <c r="C38" s="43" t="s">
        <v>63</v>
      </c>
      <c r="D38" s="44">
        <v>50</v>
      </c>
      <c r="E38" s="45" t="s">
        <v>49</v>
      </c>
      <c r="F38" s="44">
        <v>130000</v>
      </c>
      <c r="G38" s="44">
        <f>ROUNDDOWN(D38*F38,-3)</f>
        <v>6500000</v>
      </c>
      <c r="H38" s="44"/>
      <c r="I38" s="44"/>
      <c r="J38" s="44"/>
      <c r="K38" s="44"/>
      <c r="L38" s="44"/>
      <c r="M38" s="44"/>
      <c r="N38" s="44"/>
      <c r="O38" s="44"/>
      <c r="P38" s="44"/>
      <c r="Q38" s="44"/>
      <c r="R38" s="44"/>
      <c r="S38" s="44"/>
    </row>
    <row r="39" spans="1:19" ht="13.5" customHeight="1" x14ac:dyDescent="0.2">
      <c r="A39" s="2" t="s">
        <v>92</v>
      </c>
      <c r="B39" s="12" t="s">
        <v>65</v>
      </c>
      <c r="C39" s="40" t="s">
        <v>66</v>
      </c>
      <c r="D39" s="41">
        <v>0</v>
      </c>
      <c r="E39" s="15" t="s">
        <v>24</v>
      </c>
      <c r="F39" s="41">
        <v>0</v>
      </c>
      <c r="G39" s="41">
        <f t="shared" ref="G39:S39" si="18">SUM(G40:G43)</f>
        <v>42750000</v>
      </c>
      <c r="H39" s="41">
        <f t="shared" si="18"/>
        <v>0</v>
      </c>
      <c r="I39" s="41">
        <f t="shared" si="18"/>
        <v>0</v>
      </c>
      <c r="J39" s="41">
        <f t="shared" si="18"/>
        <v>0</v>
      </c>
      <c r="K39" s="41">
        <f t="shared" si="18"/>
        <v>0</v>
      </c>
      <c r="L39" s="41">
        <f t="shared" si="18"/>
        <v>0</v>
      </c>
      <c r="M39" s="41">
        <f t="shared" si="18"/>
        <v>0</v>
      </c>
      <c r="N39" s="41">
        <f t="shared" si="18"/>
        <v>0</v>
      </c>
      <c r="O39" s="41">
        <f t="shared" si="18"/>
        <v>0</v>
      </c>
      <c r="P39" s="41">
        <f t="shared" si="18"/>
        <v>0</v>
      </c>
      <c r="Q39" s="41">
        <f t="shared" si="18"/>
        <v>0</v>
      </c>
      <c r="R39" s="41">
        <f t="shared" si="18"/>
        <v>0</v>
      </c>
      <c r="S39" s="41">
        <f t="shared" si="18"/>
        <v>0</v>
      </c>
    </row>
    <row r="40" spans="1:19" ht="13.5" customHeight="1" x14ac:dyDescent="0.2">
      <c r="A40" s="2" t="s">
        <v>93</v>
      </c>
      <c r="B40" s="42" t="s">
        <v>24</v>
      </c>
      <c r="C40" s="43" t="s">
        <v>94</v>
      </c>
      <c r="D40" s="44">
        <v>50</v>
      </c>
      <c r="E40" s="45" t="s">
        <v>49</v>
      </c>
      <c r="F40" s="44">
        <v>400000</v>
      </c>
      <c r="G40" s="44">
        <f t="shared" ref="G40:G43" si="19">ROUNDDOWN(D40*F40,-3)</f>
        <v>20000000</v>
      </c>
      <c r="H40" s="44"/>
      <c r="I40" s="44"/>
      <c r="J40" s="44"/>
      <c r="K40" s="44"/>
      <c r="L40" s="44"/>
      <c r="M40" s="44"/>
      <c r="N40" s="44"/>
      <c r="O40" s="44"/>
      <c r="P40" s="44"/>
      <c r="Q40" s="44"/>
      <c r="R40" s="44"/>
      <c r="S40" s="44"/>
    </row>
    <row r="41" spans="1:19" ht="13.5" customHeight="1" x14ac:dyDescent="0.2">
      <c r="A41" s="2" t="s">
        <v>95</v>
      </c>
      <c r="B41" s="42" t="s">
        <v>24</v>
      </c>
      <c r="C41" s="43" t="s">
        <v>96</v>
      </c>
      <c r="D41" s="44">
        <v>50</v>
      </c>
      <c r="E41" s="45" t="s">
        <v>71</v>
      </c>
      <c r="F41" s="44">
        <v>105000</v>
      </c>
      <c r="G41" s="44">
        <f t="shared" si="19"/>
        <v>5250000</v>
      </c>
      <c r="H41" s="44"/>
      <c r="I41" s="44"/>
      <c r="J41" s="44"/>
      <c r="K41" s="44"/>
      <c r="L41" s="44"/>
      <c r="M41" s="44"/>
      <c r="N41" s="44"/>
      <c r="O41" s="44"/>
      <c r="P41" s="44"/>
      <c r="Q41" s="44"/>
      <c r="R41" s="44"/>
      <c r="S41" s="44"/>
    </row>
    <row r="42" spans="1:19" ht="13.5" customHeight="1" x14ac:dyDescent="0.2">
      <c r="A42" s="2" t="s">
        <v>97</v>
      </c>
      <c r="B42" s="42" t="s">
        <v>24</v>
      </c>
      <c r="C42" s="43" t="s">
        <v>98</v>
      </c>
      <c r="D42" s="44">
        <v>50</v>
      </c>
      <c r="E42" s="45" t="s">
        <v>49</v>
      </c>
      <c r="F42" s="44">
        <v>300000</v>
      </c>
      <c r="G42" s="44">
        <f t="shared" si="19"/>
        <v>15000000</v>
      </c>
      <c r="H42" s="44"/>
      <c r="I42" s="44"/>
      <c r="J42" s="44"/>
      <c r="K42" s="44"/>
      <c r="L42" s="44"/>
      <c r="M42" s="44"/>
      <c r="N42" s="44"/>
      <c r="O42" s="44"/>
      <c r="P42" s="44"/>
      <c r="Q42" s="44"/>
      <c r="R42" s="44"/>
      <c r="S42" s="44"/>
    </row>
    <row r="43" spans="1:19" ht="13.5" customHeight="1" x14ac:dyDescent="0.2">
      <c r="A43" s="2" t="s">
        <v>99</v>
      </c>
      <c r="B43" s="42" t="s">
        <v>24</v>
      </c>
      <c r="C43" s="43" t="s">
        <v>100</v>
      </c>
      <c r="D43" s="44">
        <v>5</v>
      </c>
      <c r="E43" s="45" t="s">
        <v>49</v>
      </c>
      <c r="F43" s="44">
        <v>500000</v>
      </c>
      <c r="G43" s="44">
        <f t="shared" si="19"/>
        <v>2500000</v>
      </c>
      <c r="H43" s="44"/>
      <c r="I43" s="44"/>
      <c r="J43" s="44"/>
      <c r="K43" s="44"/>
      <c r="L43" s="44"/>
      <c r="M43" s="44"/>
      <c r="N43" s="44"/>
      <c r="O43" s="44"/>
      <c r="P43" s="44"/>
      <c r="Q43" s="44"/>
      <c r="R43" s="44"/>
      <c r="S43" s="44"/>
    </row>
    <row r="44" spans="1:19" ht="13.5" customHeight="1" x14ac:dyDescent="0.2">
      <c r="A44" s="2" t="s">
        <v>101</v>
      </c>
      <c r="B44" s="36" t="s">
        <v>102</v>
      </c>
      <c r="C44" s="37" t="s">
        <v>103</v>
      </c>
      <c r="D44" s="38">
        <v>0</v>
      </c>
      <c r="E44" s="39" t="s">
        <v>24</v>
      </c>
      <c r="F44" s="38">
        <v>0</v>
      </c>
      <c r="G44" s="38">
        <f t="shared" ref="G44:S44" si="20">SUM(G45,G50,G52,G54)</f>
        <v>23495000</v>
      </c>
      <c r="H44" s="38">
        <f t="shared" si="20"/>
        <v>0</v>
      </c>
      <c r="I44" s="38">
        <f t="shared" si="20"/>
        <v>0</v>
      </c>
      <c r="J44" s="38">
        <f t="shared" si="20"/>
        <v>0</v>
      </c>
      <c r="K44" s="38">
        <f t="shared" si="20"/>
        <v>0</v>
      </c>
      <c r="L44" s="38">
        <f t="shared" si="20"/>
        <v>0</v>
      </c>
      <c r="M44" s="38">
        <f t="shared" si="20"/>
        <v>0</v>
      </c>
      <c r="N44" s="38">
        <f t="shared" si="20"/>
        <v>0</v>
      </c>
      <c r="O44" s="38">
        <f t="shared" si="20"/>
        <v>0</v>
      </c>
      <c r="P44" s="38">
        <f t="shared" si="20"/>
        <v>0</v>
      </c>
      <c r="Q44" s="38">
        <f t="shared" si="20"/>
        <v>0</v>
      </c>
      <c r="R44" s="38">
        <f t="shared" si="20"/>
        <v>0</v>
      </c>
      <c r="S44" s="38">
        <f t="shared" si="20"/>
        <v>0</v>
      </c>
    </row>
    <row r="45" spans="1:19" ht="13.5" customHeight="1" x14ac:dyDescent="0.2">
      <c r="A45" s="2" t="s">
        <v>104</v>
      </c>
      <c r="B45" s="12" t="s">
        <v>42</v>
      </c>
      <c r="C45" s="40" t="s">
        <v>43</v>
      </c>
      <c r="D45" s="41">
        <v>0</v>
      </c>
      <c r="E45" s="15" t="s">
        <v>24</v>
      </c>
      <c r="F45" s="41">
        <v>0</v>
      </c>
      <c r="G45" s="41">
        <f t="shared" ref="G45:S45" si="21">SUM(G46:G49)</f>
        <v>4770000</v>
      </c>
      <c r="H45" s="41">
        <f t="shared" si="21"/>
        <v>0</v>
      </c>
      <c r="I45" s="41">
        <f t="shared" si="21"/>
        <v>0</v>
      </c>
      <c r="J45" s="41">
        <f t="shared" si="21"/>
        <v>0</v>
      </c>
      <c r="K45" s="41">
        <f t="shared" si="21"/>
        <v>0</v>
      </c>
      <c r="L45" s="41">
        <f t="shared" si="21"/>
        <v>0</v>
      </c>
      <c r="M45" s="41">
        <f t="shared" si="21"/>
        <v>0</v>
      </c>
      <c r="N45" s="41">
        <f t="shared" si="21"/>
        <v>0</v>
      </c>
      <c r="O45" s="41">
        <f t="shared" si="21"/>
        <v>0</v>
      </c>
      <c r="P45" s="41">
        <f t="shared" si="21"/>
        <v>0</v>
      </c>
      <c r="Q45" s="41">
        <f t="shared" si="21"/>
        <v>0</v>
      </c>
      <c r="R45" s="41">
        <f t="shared" si="21"/>
        <v>0</v>
      </c>
      <c r="S45" s="41">
        <f t="shared" si="21"/>
        <v>0</v>
      </c>
    </row>
    <row r="46" spans="1:19" ht="13.5" customHeight="1" x14ac:dyDescent="0.2">
      <c r="A46" s="2" t="s">
        <v>105</v>
      </c>
      <c r="B46" s="42" t="s">
        <v>24</v>
      </c>
      <c r="C46" s="43" t="s">
        <v>45</v>
      </c>
      <c r="D46" s="44">
        <v>1</v>
      </c>
      <c r="E46" s="45" t="s">
        <v>46</v>
      </c>
      <c r="F46" s="44">
        <v>700000</v>
      </c>
      <c r="G46" s="44">
        <f t="shared" ref="G46:G49" si="22">ROUNDDOWN(D46*F46,-3)</f>
        <v>700000</v>
      </c>
      <c r="H46" s="44"/>
      <c r="I46" s="44"/>
      <c r="J46" s="44"/>
      <c r="K46" s="44"/>
      <c r="L46" s="44"/>
      <c r="M46" s="44"/>
      <c r="N46" s="44"/>
      <c r="O46" s="44"/>
      <c r="P46" s="44"/>
      <c r="Q46" s="44"/>
      <c r="R46" s="44"/>
      <c r="S46" s="44"/>
    </row>
    <row r="47" spans="1:19" ht="13.5" customHeight="1" x14ac:dyDescent="0.2">
      <c r="A47" s="2" t="s">
        <v>106</v>
      </c>
      <c r="B47" s="42" t="s">
        <v>24</v>
      </c>
      <c r="C47" s="43" t="s">
        <v>107</v>
      </c>
      <c r="D47" s="44">
        <v>30</v>
      </c>
      <c r="E47" s="45" t="s">
        <v>49</v>
      </c>
      <c r="F47" s="44">
        <v>69000</v>
      </c>
      <c r="G47" s="44">
        <f t="shared" si="22"/>
        <v>2070000</v>
      </c>
      <c r="H47" s="44"/>
      <c r="I47" s="44"/>
      <c r="J47" s="44"/>
      <c r="K47" s="44"/>
      <c r="L47" s="44"/>
      <c r="M47" s="44"/>
      <c r="N47" s="44"/>
      <c r="O47" s="44"/>
      <c r="P47" s="44"/>
      <c r="Q47" s="44"/>
      <c r="R47" s="44"/>
      <c r="S47" s="44"/>
    </row>
    <row r="48" spans="1:19" ht="13.5" customHeight="1" x14ac:dyDescent="0.2">
      <c r="A48" s="2" t="s">
        <v>108</v>
      </c>
      <c r="B48" s="42" t="s">
        <v>24</v>
      </c>
      <c r="C48" s="43" t="s">
        <v>51</v>
      </c>
      <c r="D48" s="44">
        <v>1</v>
      </c>
      <c r="E48" s="45" t="s">
        <v>46</v>
      </c>
      <c r="F48" s="44">
        <v>1000000</v>
      </c>
      <c r="G48" s="44">
        <f t="shared" si="22"/>
        <v>1000000</v>
      </c>
      <c r="H48" s="44"/>
      <c r="I48" s="44"/>
      <c r="J48" s="44"/>
      <c r="K48" s="44"/>
      <c r="L48" s="44"/>
      <c r="M48" s="44"/>
      <c r="N48" s="44"/>
      <c r="O48" s="44"/>
      <c r="P48" s="44"/>
      <c r="Q48" s="44"/>
      <c r="R48" s="44"/>
      <c r="S48" s="44"/>
    </row>
    <row r="49" spans="1:19" ht="13.5" customHeight="1" x14ac:dyDescent="0.2">
      <c r="A49" s="2" t="s">
        <v>109</v>
      </c>
      <c r="B49" s="42" t="s">
        <v>24</v>
      </c>
      <c r="C49" s="43" t="s">
        <v>53</v>
      </c>
      <c r="D49" s="44">
        <v>1</v>
      </c>
      <c r="E49" s="45" t="s">
        <v>46</v>
      </c>
      <c r="F49" s="44">
        <v>1000000</v>
      </c>
      <c r="G49" s="44">
        <f t="shared" si="22"/>
        <v>1000000</v>
      </c>
      <c r="H49" s="44"/>
      <c r="I49" s="44"/>
      <c r="J49" s="44"/>
      <c r="K49" s="44"/>
      <c r="L49" s="44"/>
      <c r="M49" s="44"/>
      <c r="N49" s="44"/>
      <c r="O49" s="44"/>
      <c r="P49" s="44"/>
      <c r="Q49" s="44"/>
      <c r="R49" s="44"/>
      <c r="S49" s="44"/>
    </row>
    <row r="50" spans="1:19" ht="13.5" customHeight="1" x14ac:dyDescent="0.2">
      <c r="A50" s="2" t="s">
        <v>110</v>
      </c>
      <c r="B50" s="12" t="s">
        <v>111</v>
      </c>
      <c r="C50" s="40" t="s">
        <v>112</v>
      </c>
      <c r="D50" s="41">
        <v>0</v>
      </c>
      <c r="E50" s="15" t="s">
        <v>24</v>
      </c>
      <c r="F50" s="41">
        <v>0</v>
      </c>
      <c r="G50" s="41">
        <f t="shared" ref="G50:S50" si="23">G51</f>
        <v>15925000</v>
      </c>
      <c r="H50" s="41">
        <f t="shared" si="23"/>
        <v>0</v>
      </c>
      <c r="I50" s="41">
        <f t="shared" si="23"/>
        <v>0</v>
      </c>
      <c r="J50" s="41">
        <f t="shared" si="23"/>
        <v>0</v>
      </c>
      <c r="K50" s="41">
        <f t="shared" si="23"/>
        <v>0</v>
      </c>
      <c r="L50" s="41">
        <f t="shared" si="23"/>
        <v>0</v>
      </c>
      <c r="M50" s="41">
        <f t="shared" si="23"/>
        <v>0</v>
      </c>
      <c r="N50" s="41">
        <f t="shared" si="23"/>
        <v>0</v>
      </c>
      <c r="O50" s="41">
        <f t="shared" si="23"/>
        <v>0</v>
      </c>
      <c r="P50" s="41">
        <f t="shared" si="23"/>
        <v>0</v>
      </c>
      <c r="Q50" s="41">
        <f t="shared" si="23"/>
        <v>0</v>
      </c>
      <c r="R50" s="41">
        <f t="shared" si="23"/>
        <v>0</v>
      </c>
      <c r="S50" s="41">
        <f t="shared" si="23"/>
        <v>0</v>
      </c>
    </row>
    <row r="51" spans="1:19" ht="13.5" customHeight="1" x14ac:dyDescent="0.2">
      <c r="A51" s="2" t="s">
        <v>113</v>
      </c>
      <c r="B51" s="42" t="s">
        <v>24</v>
      </c>
      <c r="C51" s="43" t="s">
        <v>114</v>
      </c>
      <c r="D51" s="44">
        <v>10</v>
      </c>
      <c r="E51" s="45" t="s">
        <v>49</v>
      </c>
      <c r="F51" s="44">
        <v>1592500</v>
      </c>
      <c r="G51" s="44">
        <f>ROUNDDOWN(D51*F51,-3)</f>
        <v>15925000</v>
      </c>
      <c r="H51" s="44"/>
      <c r="I51" s="44"/>
      <c r="J51" s="44"/>
      <c r="K51" s="44"/>
      <c r="L51" s="44"/>
      <c r="M51" s="44"/>
      <c r="N51" s="44"/>
      <c r="O51" s="44"/>
      <c r="P51" s="44"/>
      <c r="Q51" s="44"/>
      <c r="R51" s="44"/>
      <c r="S51" s="44"/>
    </row>
    <row r="52" spans="1:19" ht="13.5" customHeight="1" x14ac:dyDescent="0.2">
      <c r="A52" s="2" t="s">
        <v>115</v>
      </c>
      <c r="B52" s="12" t="s">
        <v>55</v>
      </c>
      <c r="C52" s="40" t="s">
        <v>56</v>
      </c>
      <c r="D52" s="41">
        <v>0</v>
      </c>
      <c r="E52" s="15" t="s">
        <v>24</v>
      </c>
      <c r="F52" s="41">
        <v>0</v>
      </c>
      <c r="G52" s="41">
        <f t="shared" ref="G52:S52" si="24">G53</f>
        <v>1500000</v>
      </c>
      <c r="H52" s="41">
        <f t="shared" si="24"/>
        <v>0</v>
      </c>
      <c r="I52" s="41">
        <f t="shared" si="24"/>
        <v>0</v>
      </c>
      <c r="J52" s="41">
        <f t="shared" si="24"/>
        <v>0</v>
      </c>
      <c r="K52" s="41">
        <f t="shared" si="24"/>
        <v>0</v>
      </c>
      <c r="L52" s="41">
        <f t="shared" si="24"/>
        <v>0</v>
      </c>
      <c r="M52" s="41">
        <f t="shared" si="24"/>
        <v>0</v>
      </c>
      <c r="N52" s="41">
        <f t="shared" si="24"/>
        <v>0</v>
      </c>
      <c r="O52" s="41">
        <f t="shared" si="24"/>
        <v>0</v>
      </c>
      <c r="P52" s="41">
        <f t="shared" si="24"/>
        <v>0</v>
      </c>
      <c r="Q52" s="41">
        <f t="shared" si="24"/>
        <v>0</v>
      </c>
      <c r="R52" s="41">
        <f t="shared" si="24"/>
        <v>0</v>
      </c>
      <c r="S52" s="41">
        <f t="shared" si="24"/>
        <v>0</v>
      </c>
    </row>
    <row r="53" spans="1:19" ht="13.5" customHeight="1" x14ac:dyDescent="0.2">
      <c r="A53" s="2" t="s">
        <v>116</v>
      </c>
      <c r="B53" s="42" t="s">
        <v>24</v>
      </c>
      <c r="C53" s="43" t="s">
        <v>89</v>
      </c>
      <c r="D53" s="44">
        <v>10</v>
      </c>
      <c r="E53" s="45" t="s">
        <v>49</v>
      </c>
      <c r="F53" s="44">
        <v>150000</v>
      </c>
      <c r="G53" s="44">
        <f>ROUNDDOWN(D53*F53,-3)</f>
        <v>1500000</v>
      </c>
      <c r="H53" s="44"/>
      <c r="I53" s="44"/>
      <c r="J53" s="44"/>
      <c r="K53" s="44"/>
      <c r="L53" s="44"/>
      <c r="M53" s="44"/>
      <c r="N53" s="44"/>
      <c r="O53" s="44"/>
      <c r="P53" s="44"/>
      <c r="Q53" s="44"/>
      <c r="R53" s="44"/>
      <c r="S53" s="44"/>
    </row>
    <row r="54" spans="1:19" ht="13.5" customHeight="1" x14ac:dyDescent="0.2">
      <c r="A54" s="2" t="s">
        <v>117</v>
      </c>
      <c r="B54" s="12" t="s">
        <v>60</v>
      </c>
      <c r="C54" s="40" t="s">
        <v>61</v>
      </c>
      <c r="D54" s="41">
        <v>0</v>
      </c>
      <c r="E54" s="15" t="s">
        <v>24</v>
      </c>
      <c r="F54" s="41">
        <v>0</v>
      </c>
      <c r="G54" s="41">
        <f t="shared" ref="G54:S54" si="25">G55</f>
        <v>1300000</v>
      </c>
      <c r="H54" s="41">
        <f t="shared" si="25"/>
        <v>0</v>
      </c>
      <c r="I54" s="41">
        <f t="shared" si="25"/>
        <v>0</v>
      </c>
      <c r="J54" s="41">
        <f t="shared" si="25"/>
        <v>0</v>
      </c>
      <c r="K54" s="41">
        <f t="shared" si="25"/>
        <v>0</v>
      </c>
      <c r="L54" s="41">
        <f t="shared" si="25"/>
        <v>0</v>
      </c>
      <c r="M54" s="41">
        <f t="shared" si="25"/>
        <v>0</v>
      </c>
      <c r="N54" s="41">
        <f t="shared" si="25"/>
        <v>0</v>
      </c>
      <c r="O54" s="41">
        <f t="shared" si="25"/>
        <v>0</v>
      </c>
      <c r="P54" s="41">
        <f t="shared" si="25"/>
        <v>0</v>
      </c>
      <c r="Q54" s="41">
        <f t="shared" si="25"/>
        <v>0</v>
      </c>
      <c r="R54" s="41">
        <f t="shared" si="25"/>
        <v>0</v>
      </c>
      <c r="S54" s="41">
        <f t="shared" si="25"/>
        <v>0</v>
      </c>
    </row>
    <row r="55" spans="1:19" ht="13.5" customHeight="1" x14ac:dyDescent="0.2">
      <c r="A55" s="2" t="s">
        <v>118</v>
      </c>
      <c r="B55" s="42" t="s">
        <v>24</v>
      </c>
      <c r="C55" s="43" t="s">
        <v>63</v>
      </c>
      <c r="D55" s="44">
        <v>10</v>
      </c>
      <c r="E55" s="45" t="s">
        <v>49</v>
      </c>
      <c r="F55" s="44">
        <v>130000</v>
      </c>
      <c r="G55" s="44">
        <f>ROUNDDOWN(D55*F55,-3)</f>
        <v>1300000</v>
      </c>
      <c r="H55" s="44"/>
      <c r="I55" s="44"/>
      <c r="J55" s="44"/>
      <c r="K55" s="44"/>
      <c r="L55" s="44"/>
      <c r="M55" s="44"/>
      <c r="N55" s="44"/>
      <c r="O55" s="44"/>
      <c r="P55" s="44"/>
      <c r="Q55" s="44"/>
      <c r="R55" s="44"/>
      <c r="S55" s="44"/>
    </row>
    <row r="56" spans="1:19" ht="13.5" customHeight="1" x14ac:dyDescent="0.2">
      <c r="A56" s="2" t="s">
        <v>119</v>
      </c>
      <c r="B56" s="36" t="s">
        <v>120</v>
      </c>
      <c r="C56" s="37" t="s">
        <v>121</v>
      </c>
      <c r="D56" s="38">
        <v>0</v>
      </c>
      <c r="E56" s="39" t="s">
        <v>24</v>
      </c>
      <c r="F56" s="38">
        <v>0</v>
      </c>
      <c r="G56" s="38">
        <f t="shared" ref="G56:S56" si="26">SUM(G57,G62,G64,G66,G71,G73)</f>
        <v>274110000</v>
      </c>
      <c r="H56" s="38">
        <f t="shared" si="26"/>
        <v>0</v>
      </c>
      <c r="I56" s="38">
        <f t="shared" si="26"/>
        <v>0</v>
      </c>
      <c r="J56" s="38">
        <f t="shared" si="26"/>
        <v>0</v>
      </c>
      <c r="K56" s="38">
        <f t="shared" si="26"/>
        <v>0</v>
      </c>
      <c r="L56" s="38">
        <f t="shared" si="26"/>
        <v>0</v>
      </c>
      <c r="M56" s="38">
        <f t="shared" si="26"/>
        <v>0</v>
      </c>
      <c r="N56" s="38">
        <f t="shared" si="26"/>
        <v>0</v>
      </c>
      <c r="O56" s="38">
        <f t="shared" si="26"/>
        <v>0</v>
      </c>
      <c r="P56" s="38">
        <f t="shared" si="26"/>
        <v>0</v>
      </c>
      <c r="Q56" s="38">
        <f t="shared" si="26"/>
        <v>0</v>
      </c>
      <c r="R56" s="38">
        <f t="shared" si="26"/>
        <v>0</v>
      </c>
      <c r="S56" s="38">
        <f t="shared" si="26"/>
        <v>0</v>
      </c>
    </row>
    <row r="57" spans="1:19" ht="13.5" customHeight="1" x14ac:dyDescent="0.2">
      <c r="A57" s="2" t="s">
        <v>122</v>
      </c>
      <c r="B57" s="12" t="s">
        <v>42</v>
      </c>
      <c r="C57" s="40" t="s">
        <v>43</v>
      </c>
      <c r="D57" s="41">
        <v>0</v>
      </c>
      <c r="E57" s="15" t="s">
        <v>24</v>
      </c>
      <c r="F57" s="41">
        <v>0</v>
      </c>
      <c r="G57" s="41">
        <f t="shared" ref="G57:S57" si="27">SUM(G58:G61)</f>
        <v>27510000</v>
      </c>
      <c r="H57" s="41">
        <f t="shared" si="27"/>
        <v>0</v>
      </c>
      <c r="I57" s="41">
        <f t="shared" si="27"/>
        <v>0</v>
      </c>
      <c r="J57" s="41">
        <f t="shared" si="27"/>
        <v>0</v>
      </c>
      <c r="K57" s="41">
        <f t="shared" si="27"/>
        <v>0</v>
      </c>
      <c r="L57" s="41">
        <f t="shared" si="27"/>
        <v>0</v>
      </c>
      <c r="M57" s="41">
        <f t="shared" si="27"/>
        <v>0</v>
      </c>
      <c r="N57" s="41">
        <f t="shared" si="27"/>
        <v>0</v>
      </c>
      <c r="O57" s="41">
        <f t="shared" si="27"/>
        <v>0</v>
      </c>
      <c r="P57" s="41">
        <f t="shared" si="27"/>
        <v>0</v>
      </c>
      <c r="Q57" s="41">
        <f t="shared" si="27"/>
        <v>0</v>
      </c>
      <c r="R57" s="41">
        <f t="shared" si="27"/>
        <v>0</v>
      </c>
      <c r="S57" s="41">
        <f t="shared" si="27"/>
        <v>0</v>
      </c>
    </row>
    <row r="58" spans="1:19" ht="13.5" customHeight="1" x14ac:dyDescent="0.2">
      <c r="A58" s="2" t="s">
        <v>123</v>
      </c>
      <c r="B58" s="42" t="s">
        <v>24</v>
      </c>
      <c r="C58" s="43" t="s">
        <v>45</v>
      </c>
      <c r="D58" s="44">
        <v>7</v>
      </c>
      <c r="E58" s="45" t="s">
        <v>46</v>
      </c>
      <c r="F58" s="44">
        <v>750000</v>
      </c>
      <c r="G58" s="44">
        <f t="shared" ref="G58:G61" si="28">ROUNDDOWN(D58*F58,-3)</f>
        <v>5250000</v>
      </c>
      <c r="H58" s="44"/>
      <c r="I58" s="44"/>
      <c r="J58" s="44"/>
      <c r="K58" s="44"/>
      <c r="L58" s="44"/>
      <c r="M58" s="44"/>
      <c r="N58" s="44"/>
      <c r="O58" s="44"/>
      <c r="P58" s="44"/>
      <c r="Q58" s="44"/>
      <c r="R58" s="44"/>
      <c r="S58" s="44"/>
    </row>
    <row r="59" spans="1:19" ht="13.5" customHeight="1" x14ac:dyDescent="0.2">
      <c r="A59" s="2" t="s">
        <v>124</v>
      </c>
      <c r="B59" s="42" t="s">
        <v>24</v>
      </c>
      <c r="C59" s="43" t="s">
        <v>125</v>
      </c>
      <c r="D59" s="44">
        <v>140</v>
      </c>
      <c r="E59" s="45" t="s">
        <v>49</v>
      </c>
      <c r="F59" s="44">
        <v>69000</v>
      </c>
      <c r="G59" s="44">
        <f t="shared" si="28"/>
        <v>9660000</v>
      </c>
      <c r="H59" s="44"/>
      <c r="I59" s="44"/>
      <c r="J59" s="44"/>
      <c r="K59" s="44"/>
      <c r="L59" s="44"/>
      <c r="M59" s="44"/>
      <c r="N59" s="44"/>
      <c r="O59" s="44"/>
      <c r="P59" s="44"/>
      <c r="Q59" s="44"/>
      <c r="R59" s="44"/>
      <c r="S59" s="44"/>
    </row>
    <row r="60" spans="1:19" ht="13.5" customHeight="1" x14ac:dyDescent="0.2">
      <c r="A60" s="2" t="s">
        <v>126</v>
      </c>
      <c r="B60" s="42" t="s">
        <v>24</v>
      </c>
      <c r="C60" s="43" t="s">
        <v>51</v>
      </c>
      <c r="D60" s="44">
        <v>7</v>
      </c>
      <c r="E60" s="45" t="s">
        <v>46</v>
      </c>
      <c r="F60" s="44">
        <v>900000</v>
      </c>
      <c r="G60" s="44">
        <f t="shared" si="28"/>
        <v>6300000</v>
      </c>
      <c r="H60" s="44"/>
      <c r="I60" s="44"/>
      <c r="J60" s="44"/>
      <c r="K60" s="44"/>
      <c r="L60" s="44"/>
      <c r="M60" s="44"/>
      <c r="N60" s="44"/>
      <c r="O60" s="44"/>
      <c r="P60" s="44"/>
      <c r="Q60" s="44"/>
      <c r="R60" s="44"/>
      <c r="S60" s="44"/>
    </row>
    <row r="61" spans="1:19" ht="13.5" customHeight="1" x14ac:dyDescent="0.2">
      <c r="A61" s="2" t="s">
        <v>127</v>
      </c>
      <c r="B61" s="42" t="s">
        <v>24</v>
      </c>
      <c r="C61" s="43" t="s">
        <v>53</v>
      </c>
      <c r="D61" s="44">
        <v>7</v>
      </c>
      <c r="E61" s="45" t="s">
        <v>46</v>
      </c>
      <c r="F61" s="44">
        <v>900000</v>
      </c>
      <c r="G61" s="44">
        <f t="shared" si="28"/>
        <v>6300000</v>
      </c>
      <c r="H61" s="44"/>
      <c r="I61" s="44"/>
      <c r="J61" s="44"/>
      <c r="K61" s="44"/>
      <c r="L61" s="44"/>
      <c r="M61" s="44"/>
      <c r="N61" s="44"/>
      <c r="O61" s="44"/>
      <c r="P61" s="44"/>
      <c r="Q61" s="44"/>
      <c r="R61" s="44"/>
      <c r="S61" s="44"/>
    </row>
    <row r="62" spans="1:19" ht="13.5" customHeight="1" x14ac:dyDescent="0.2">
      <c r="A62" s="2" t="s">
        <v>128</v>
      </c>
      <c r="B62" s="12" t="s">
        <v>129</v>
      </c>
      <c r="C62" s="40" t="s">
        <v>130</v>
      </c>
      <c r="D62" s="41">
        <v>0</v>
      </c>
      <c r="E62" s="15" t="s">
        <v>24</v>
      </c>
      <c r="F62" s="41">
        <v>0</v>
      </c>
      <c r="G62" s="41">
        <f t="shared" ref="G62:S62" si="29">G63</f>
        <v>14400000</v>
      </c>
      <c r="H62" s="41">
        <f t="shared" si="29"/>
        <v>0</v>
      </c>
      <c r="I62" s="41">
        <f t="shared" si="29"/>
        <v>0</v>
      </c>
      <c r="J62" s="41">
        <f t="shared" si="29"/>
        <v>0</v>
      </c>
      <c r="K62" s="41">
        <f t="shared" si="29"/>
        <v>0</v>
      </c>
      <c r="L62" s="41">
        <f t="shared" si="29"/>
        <v>0</v>
      </c>
      <c r="M62" s="41">
        <f t="shared" si="29"/>
        <v>0</v>
      </c>
      <c r="N62" s="41">
        <f t="shared" si="29"/>
        <v>0</v>
      </c>
      <c r="O62" s="41">
        <f t="shared" si="29"/>
        <v>0</v>
      </c>
      <c r="P62" s="41">
        <f t="shared" si="29"/>
        <v>0</v>
      </c>
      <c r="Q62" s="41">
        <f t="shared" si="29"/>
        <v>0</v>
      </c>
      <c r="R62" s="41">
        <f t="shared" si="29"/>
        <v>0</v>
      </c>
      <c r="S62" s="41">
        <f t="shared" si="29"/>
        <v>0</v>
      </c>
    </row>
    <row r="63" spans="1:19" ht="13.5" customHeight="1" x14ac:dyDescent="0.2">
      <c r="A63" s="2" t="s">
        <v>131</v>
      </c>
      <c r="B63" s="42" t="s">
        <v>24</v>
      </c>
      <c r="C63" s="43" t="s">
        <v>132</v>
      </c>
      <c r="D63" s="44">
        <v>72</v>
      </c>
      <c r="E63" s="45" t="s">
        <v>133</v>
      </c>
      <c r="F63" s="44">
        <v>200000</v>
      </c>
      <c r="G63" s="44">
        <f>ROUNDDOWN(D63*F63,-3)</f>
        <v>14400000</v>
      </c>
      <c r="H63" s="44"/>
      <c r="I63" s="44"/>
      <c r="J63" s="44"/>
      <c r="K63" s="44"/>
      <c r="L63" s="44"/>
      <c r="M63" s="44"/>
      <c r="N63" s="44"/>
      <c r="O63" s="44"/>
      <c r="P63" s="44"/>
      <c r="Q63" s="44"/>
      <c r="R63" s="44"/>
      <c r="S63" s="44"/>
    </row>
    <row r="64" spans="1:19" ht="13.5" customHeight="1" x14ac:dyDescent="0.2">
      <c r="A64" s="2" t="s">
        <v>134</v>
      </c>
      <c r="B64" s="12" t="s">
        <v>135</v>
      </c>
      <c r="C64" s="40" t="s">
        <v>136</v>
      </c>
      <c r="D64" s="41">
        <v>0</v>
      </c>
      <c r="E64" s="15" t="s">
        <v>24</v>
      </c>
      <c r="F64" s="41">
        <v>0</v>
      </c>
      <c r="G64" s="41">
        <f t="shared" ref="G64:S64" si="30">G65</f>
        <v>175000000</v>
      </c>
      <c r="H64" s="41">
        <f t="shared" si="30"/>
        <v>0</v>
      </c>
      <c r="I64" s="41">
        <f t="shared" si="30"/>
        <v>0</v>
      </c>
      <c r="J64" s="41">
        <f t="shared" si="30"/>
        <v>0</v>
      </c>
      <c r="K64" s="41">
        <f t="shared" si="30"/>
        <v>0</v>
      </c>
      <c r="L64" s="41">
        <f t="shared" si="30"/>
        <v>0</v>
      </c>
      <c r="M64" s="41">
        <f t="shared" si="30"/>
        <v>0</v>
      </c>
      <c r="N64" s="41">
        <f t="shared" si="30"/>
        <v>0</v>
      </c>
      <c r="O64" s="41">
        <f t="shared" si="30"/>
        <v>0</v>
      </c>
      <c r="P64" s="41">
        <f t="shared" si="30"/>
        <v>0</v>
      </c>
      <c r="Q64" s="41">
        <f t="shared" si="30"/>
        <v>0</v>
      </c>
      <c r="R64" s="41">
        <f t="shared" si="30"/>
        <v>0</v>
      </c>
      <c r="S64" s="41">
        <f t="shared" si="30"/>
        <v>0</v>
      </c>
    </row>
    <row r="65" spans="1:19" ht="13.5" customHeight="1" x14ac:dyDescent="0.2">
      <c r="A65" s="2" t="s">
        <v>137</v>
      </c>
      <c r="B65" s="42" t="s">
        <v>24</v>
      </c>
      <c r="C65" s="43" t="s">
        <v>138</v>
      </c>
      <c r="D65" s="44">
        <v>7</v>
      </c>
      <c r="E65" s="45" t="s">
        <v>46</v>
      </c>
      <c r="F65" s="44">
        <v>25000000</v>
      </c>
      <c r="G65" s="44">
        <f>ROUNDDOWN(D65*F65,-3)</f>
        <v>175000000</v>
      </c>
      <c r="H65" s="44"/>
      <c r="I65" s="44"/>
      <c r="J65" s="44"/>
      <c r="K65" s="44"/>
      <c r="L65" s="44"/>
      <c r="M65" s="44"/>
      <c r="N65" s="44"/>
      <c r="O65" s="44"/>
      <c r="P65" s="44"/>
      <c r="Q65" s="44"/>
      <c r="R65" s="44"/>
      <c r="S65" s="44"/>
    </row>
    <row r="66" spans="1:19" ht="13.5" customHeight="1" x14ac:dyDescent="0.2">
      <c r="A66" s="2" t="s">
        <v>139</v>
      </c>
      <c r="B66" s="12" t="s">
        <v>111</v>
      </c>
      <c r="C66" s="40" t="s">
        <v>112</v>
      </c>
      <c r="D66" s="41">
        <v>0</v>
      </c>
      <c r="E66" s="15" t="s">
        <v>24</v>
      </c>
      <c r="F66" s="41">
        <v>0</v>
      </c>
      <c r="G66" s="41">
        <f t="shared" ref="G66:S66" si="31">SUM(G67:G70)</f>
        <v>53000000</v>
      </c>
      <c r="H66" s="41">
        <f t="shared" si="31"/>
        <v>0</v>
      </c>
      <c r="I66" s="41">
        <f t="shared" si="31"/>
        <v>0</v>
      </c>
      <c r="J66" s="41">
        <f t="shared" si="31"/>
        <v>0</v>
      </c>
      <c r="K66" s="41">
        <f t="shared" si="31"/>
        <v>0</v>
      </c>
      <c r="L66" s="41">
        <f t="shared" si="31"/>
        <v>0</v>
      </c>
      <c r="M66" s="41">
        <f t="shared" si="31"/>
        <v>0</v>
      </c>
      <c r="N66" s="41">
        <f t="shared" si="31"/>
        <v>0</v>
      </c>
      <c r="O66" s="41">
        <f t="shared" si="31"/>
        <v>0</v>
      </c>
      <c r="P66" s="41">
        <f t="shared" si="31"/>
        <v>0</v>
      </c>
      <c r="Q66" s="41">
        <f t="shared" si="31"/>
        <v>0</v>
      </c>
      <c r="R66" s="41">
        <f t="shared" si="31"/>
        <v>0</v>
      </c>
      <c r="S66" s="41">
        <f t="shared" si="31"/>
        <v>0</v>
      </c>
    </row>
    <row r="67" spans="1:19" ht="13.5" customHeight="1" x14ac:dyDescent="0.2">
      <c r="A67" s="2" t="s">
        <v>140</v>
      </c>
      <c r="B67" s="42" t="s">
        <v>24</v>
      </c>
      <c r="C67" s="43" t="s">
        <v>141</v>
      </c>
      <c r="D67" s="44">
        <v>8</v>
      </c>
      <c r="E67" s="45" t="s">
        <v>49</v>
      </c>
      <c r="F67" s="44">
        <v>3000000</v>
      </c>
      <c r="G67" s="44">
        <f t="shared" ref="G67:G70" si="32">ROUNDDOWN(D67*F67,-3)</f>
        <v>24000000</v>
      </c>
      <c r="H67" s="44"/>
      <c r="I67" s="44"/>
      <c r="J67" s="44"/>
      <c r="K67" s="44"/>
      <c r="L67" s="44"/>
      <c r="M67" s="44"/>
      <c r="N67" s="44"/>
      <c r="O67" s="44"/>
      <c r="P67" s="44"/>
      <c r="Q67" s="44"/>
      <c r="R67" s="44"/>
      <c r="S67" s="44"/>
    </row>
    <row r="68" spans="1:19" ht="13.5" customHeight="1" x14ac:dyDescent="0.2">
      <c r="A68" s="2" t="s">
        <v>142</v>
      </c>
      <c r="B68" s="42" t="s">
        <v>24</v>
      </c>
      <c r="C68" s="43" t="s">
        <v>143</v>
      </c>
      <c r="D68" s="44">
        <v>8</v>
      </c>
      <c r="E68" s="45" t="s">
        <v>49</v>
      </c>
      <c r="F68" s="44">
        <v>500000</v>
      </c>
      <c r="G68" s="44">
        <f t="shared" si="32"/>
        <v>4000000</v>
      </c>
      <c r="H68" s="44"/>
      <c r="I68" s="44"/>
      <c r="J68" s="44"/>
      <c r="K68" s="44"/>
      <c r="L68" s="44"/>
      <c r="M68" s="44"/>
      <c r="N68" s="44"/>
      <c r="O68" s="44"/>
      <c r="P68" s="44"/>
      <c r="Q68" s="44"/>
      <c r="R68" s="44"/>
      <c r="S68" s="44"/>
    </row>
    <row r="69" spans="1:19" ht="13.5" customHeight="1" x14ac:dyDescent="0.2">
      <c r="A69" s="2" t="s">
        <v>144</v>
      </c>
      <c r="B69" s="42" t="s">
        <v>24</v>
      </c>
      <c r="C69" s="43" t="s">
        <v>145</v>
      </c>
      <c r="D69" s="44">
        <v>7</v>
      </c>
      <c r="E69" s="45" t="s">
        <v>49</v>
      </c>
      <c r="F69" s="44">
        <v>3000000</v>
      </c>
      <c r="G69" s="44">
        <f t="shared" si="32"/>
        <v>21000000</v>
      </c>
      <c r="H69" s="44"/>
      <c r="I69" s="44"/>
      <c r="J69" s="44"/>
      <c r="K69" s="44"/>
      <c r="L69" s="44"/>
      <c r="M69" s="44"/>
      <c r="N69" s="44"/>
      <c r="O69" s="44"/>
      <c r="P69" s="44"/>
      <c r="Q69" s="44"/>
      <c r="R69" s="44"/>
      <c r="S69" s="44"/>
    </row>
    <row r="70" spans="1:19" ht="13.5" customHeight="1" x14ac:dyDescent="0.2">
      <c r="A70" s="2" t="s">
        <v>146</v>
      </c>
      <c r="B70" s="42" t="s">
        <v>24</v>
      </c>
      <c r="C70" s="43" t="s">
        <v>147</v>
      </c>
      <c r="D70" s="44">
        <v>4</v>
      </c>
      <c r="E70" s="45" t="s">
        <v>49</v>
      </c>
      <c r="F70" s="44">
        <v>1000000</v>
      </c>
      <c r="G70" s="44">
        <f t="shared" si="32"/>
        <v>4000000</v>
      </c>
      <c r="H70" s="44"/>
      <c r="I70" s="44"/>
      <c r="J70" s="44"/>
      <c r="K70" s="44"/>
      <c r="L70" s="44"/>
      <c r="M70" s="44"/>
      <c r="N70" s="44"/>
      <c r="O70" s="44"/>
      <c r="P70" s="44"/>
      <c r="Q70" s="44"/>
      <c r="R70" s="44"/>
      <c r="S70" s="44"/>
    </row>
    <row r="71" spans="1:19" ht="13.5" customHeight="1" x14ac:dyDescent="0.2">
      <c r="A71" s="2" t="s">
        <v>148</v>
      </c>
      <c r="B71" s="12" t="s">
        <v>55</v>
      </c>
      <c r="C71" s="40" t="s">
        <v>56</v>
      </c>
      <c r="D71" s="41">
        <v>0</v>
      </c>
      <c r="E71" s="15" t="s">
        <v>24</v>
      </c>
      <c r="F71" s="41">
        <v>0</v>
      </c>
      <c r="G71" s="41">
        <f t="shared" ref="G71:S71" si="33">G72</f>
        <v>2250000</v>
      </c>
      <c r="H71" s="41">
        <f t="shared" si="33"/>
        <v>0</v>
      </c>
      <c r="I71" s="41">
        <f t="shared" si="33"/>
        <v>0</v>
      </c>
      <c r="J71" s="41">
        <f t="shared" si="33"/>
        <v>0</v>
      </c>
      <c r="K71" s="41">
        <f t="shared" si="33"/>
        <v>0</v>
      </c>
      <c r="L71" s="41">
        <f t="shared" si="33"/>
        <v>0</v>
      </c>
      <c r="M71" s="41">
        <f t="shared" si="33"/>
        <v>0</v>
      </c>
      <c r="N71" s="41">
        <f t="shared" si="33"/>
        <v>0</v>
      </c>
      <c r="O71" s="41">
        <f t="shared" si="33"/>
        <v>0</v>
      </c>
      <c r="P71" s="41">
        <f t="shared" si="33"/>
        <v>0</v>
      </c>
      <c r="Q71" s="41">
        <f t="shared" si="33"/>
        <v>0</v>
      </c>
      <c r="R71" s="41">
        <f t="shared" si="33"/>
        <v>0</v>
      </c>
      <c r="S71" s="41">
        <f t="shared" si="33"/>
        <v>0</v>
      </c>
    </row>
    <row r="72" spans="1:19" ht="13.5" customHeight="1" x14ac:dyDescent="0.2">
      <c r="A72" s="2" t="s">
        <v>149</v>
      </c>
      <c r="B72" s="42" t="s">
        <v>24</v>
      </c>
      <c r="C72" s="43" t="s">
        <v>89</v>
      </c>
      <c r="D72" s="44">
        <v>15</v>
      </c>
      <c r="E72" s="45" t="s">
        <v>49</v>
      </c>
      <c r="F72" s="44">
        <v>150000</v>
      </c>
      <c r="G72" s="44">
        <f>ROUNDDOWN(D72*F72,-3)</f>
        <v>2250000</v>
      </c>
      <c r="H72" s="44"/>
      <c r="I72" s="44"/>
      <c r="J72" s="44"/>
      <c r="K72" s="44"/>
      <c r="L72" s="44"/>
      <c r="M72" s="44"/>
      <c r="N72" s="44"/>
      <c r="O72" s="44"/>
      <c r="P72" s="44"/>
      <c r="Q72" s="44"/>
      <c r="R72" s="44"/>
      <c r="S72" s="44"/>
    </row>
    <row r="73" spans="1:19" ht="13.5" customHeight="1" x14ac:dyDescent="0.2">
      <c r="A73" s="2" t="s">
        <v>150</v>
      </c>
      <c r="B73" s="12" t="s">
        <v>60</v>
      </c>
      <c r="C73" s="40" t="s">
        <v>61</v>
      </c>
      <c r="D73" s="41">
        <v>0</v>
      </c>
      <c r="E73" s="15" t="s">
        <v>24</v>
      </c>
      <c r="F73" s="41">
        <v>0</v>
      </c>
      <c r="G73" s="41">
        <f t="shared" ref="G73:S73" si="34">G74</f>
        <v>1950000</v>
      </c>
      <c r="H73" s="41">
        <f t="shared" si="34"/>
        <v>0</v>
      </c>
      <c r="I73" s="41">
        <f t="shared" si="34"/>
        <v>0</v>
      </c>
      <c r="J73" s="41">
        <f t="shared" si="34"/>
        <v>0</v>
      </c>
      <c r="K73" s="41">
        <f t="shared" si="34"/>
        <v>0</v>
      </c>
      <c r="L73" s="41">
        <f t="shared" si="34"/>
        <v>0</v>
      </c>
      <c r="M73" s="41">
        <f t="shared" si="34"/>
        <v>0</v>
      </c>
      <c r="N73" s="41">
        <f t="shared" si="34"/>
        <v>0</v>
      </c>
      <c r="O73" s="41">
        <f t="shared" si="34"/>
        <v>0</v>
      </c>
      <c r="P73" s="41">
        <f t="shared" si="34"/>
        <v>0</v>
      </c>
      <c r="Q73" s="41">
        <f t="shared" si="34"/>
        <v>0</v>
      </c>
      <c r="R73" s="41">
        <f t="shared" si="34"/>
        <v>0</v>
      </c>
      <c r="S73" s="41">
        <f t="shared" si="34"/>
        <v>0</v>
      </c>
    </row>
    <row r="74" spans="1:19" ht="13.5" customHeight="1" x14ac:dyDescent="0.2">
      <c r="A74" s="2" t="s">
        <v>151</v>
      </c>
      <c r="B74" s="42" t="s">
        <v>24</v>
      </c>
      <c r="C74" s="43" t="s">
        <v>63</v>
      </c>
      <c r="D74" s="44">
        <v>15</v>
      </c>
      <c r="E74" s="45" t="s">
        <v>49</v>
      </c>
      <c r="F74" s="44">
        <v>130000</v>
      </c>
      <c r="G74" s="44">
        <f>ROUNDDOWN(D74*F74,-3)</f>
        <v>1950000</v>
      </c>
      <c r="H74" s="44"/>
      <c r="I74" s="44"/>
      <c r="J74" s="44"/>
      <c r="K74" s="44"/>
      <c r="L74" s="44"/>
      <c r="M74" s="44"/>
      <c r="N74" s="44"/>
      <c r="O74" s="44"/>
      <c r="P74" s="44"/>
      <c r="Q74" s="44"/>
      <c r="R74" s="44"/>
      <c r="S74" s="44"/>
    </row>
    <row r="75" spans="1:19" ht="13.5" customHeight="1" x14ac:dyDescent="0.2">
      <c r="A75" s="2" t="s">
        <v>152</v>
      </c>
      <c r="B75" s="36" t="s">
        <v>153</v>
      </c>
      <c r="C75" s="37" t="s">
        <v>154</v>
      </c>
      <c r="D75" s="38">
        <v>0</v>
      </c>
      <c r="E75" s="39" t="s">
        <v>24</v>
      </c>
      <c r="F75" s="38">
        <v>0</v>
      </c>
      <c r="G75" s="38">
        <f t="shared" ref="G75:S75" si="35">SUM(G76,G81,G84,G88,G90)</f>
        <v>36460000</v>
      </c>
      <c r="H75" s="38">
        <f t="shared" si="35"/>
        <v>0</v>
      </c>
      <c r="I75" s="38">
        <f t="shared" si="35"/>
        <v>0</v>
      </c>
      <c r="J75" s="38">
        <f t="shared" si="35"/>
        <v>0</v>
      </c>
      <c r="K75" s="38">
        <f t="shared" si="35"/>
        <v>0</v>
      </c>
      <c r="L75" s="38">
        <f t="shared" si="35"/>
        <v>0</v>
      </c>
      <c r="M75" s="38">
        <f t="shared" si="35"/>
        <v>0</v>
      </c>
      <c r="N75" s="38">
        <f t="shared" si="35"/>
        <v>0</v>
      </c>
      <c r="O75" s="38">
        <f t="shared" si="35"/>
        <v>0</v>
      </c>
      <c r="P75" s="38">
        <f t="shared" si="35"/>
        <v>0</v>
      </c>
      <c r="Q75" s="38">
        <f t="shared" si="35"/>
        <v>0</v>
      </c>
      <c r="R75" s="38">
        <f t="shared" si="35"/>
        <v>0</v>
      </c>
      <c r="S75" s="38">
        <f t="shared" si="35"/>
        <v>0</v>
      </c>
    </row>
    <row r="76" spans="1:19" ht="13.5" customHeight="1" x14ac:dyDescent="0.2">
      <c r="A76" s="2" t="s">
        <v>155</v>
      </c>
      <c r="B76" s="12" t="s">
        <v>42</v>
      </c>
      <c r="C76" s="40" t="s">
        <v>43</v>
      </c>
      <c r="D76" s="41">
        <v>0</v>
      </c>
      <c r="E76" s="15" t="s">
        <v>24</v>
      </c>
      <c r="F76" s="41">
        <v>0</v>
      </c>
      <c r="G76" s="41">
        <f t="shared" ref="G76:S76" si="36">SUM(G77:G80)</f>
        <v>6170000</v>
      </c>
      <c r="H76" s="41">
        <f t="shared" si="36"/>
        <v>0</v>
      </c>
      <c r="I76" s="41">
        <f t="shared" si="36"/>
        <v>0</v>
      </c>
      <c r="J76" s="41">
        <f t="shared" si="36"/>
        <v>0</v>
      </c>
      <c r="K76" s="41">
        <f t="shared" si="36"/>
        <v>0</v>
      </c>
      <c r="L76" s="41">
        <f t="shared" si="36"/>
        <v>0</v>
      </c>
      <c r="M76" s="41">
        <f t="shared" si="36"/>
        <v>0</v>
      </c>
      <c r="N76" s="41">
        <f t="shared" si="36"/>
        <v>0</v>
      </c>
      <c r="O76" s="41">
        <f t="shared" si="36"/>
        <v>0</v>
      </c>
      <c r="P76" s="41">
        <f t="shared" si="36"/>
        <v>0</v>
      </c>
      <c r="Q76" s="41">
        <f t="shared" si="36"/>
        <v>0</v>
      </c>
      <c r="R76" s="41">
        <f t="shared" si="36"/>
        <v>0</v>
      </c>
      <c r="S76" s="41">
        <f t="shared" si="36"/>
        <v>0</v>
      </c>
    </row>
    <row r="77" spans="1:19" ht="13.5" customHeight="1" x14ac:dyDescent="0.2">
      <c r="A77" s="2" t="s">
        <v>156</v>
      </c>
      <c r="B77" s="42" t="s">
        <v>24</v>
      </c>
      <c r="C77" s="43" t="s">
        <v>51</v>
      </c>
      <c r="D77" s="44">
        <v>2</v>
      </c>
      <c r="E77" s="45" t="s">
        <v>46</v>
      </c>
      <c r="F77" s="44">
        <v>800000</v>
      </c>
      <c r="G77" s="44">
        <f t="shared" ref="G77:G80" si="37">ROUNDDOWN(D77*F77,-3)</f>
        <v>1600000</v>
      </c>
      <c r="H77" s="44"/>
      <c r="I77" s="44"/>
      <c r="J77" s="44"/>
      <c r="K77" s="44"/>
      <c r="L77" s="44"/>
      <c r="M77" s="44"/>
      <c r="N77" s="44"/>
      <c r="O77" s="44"/>
      <c r="P77" s="44"/>
      <c r="Q77" s="44"/>
      <c r="R77" s="44"/>
      <c r="S77" s="44"/>
    </row>
    <row r="78" spans="1:19" ht="13.5" customHeight="1" x14ac:dyDescent="0.2">
      <c r="A78" s="2" t="s">
        <v>157</v>
      </c>
      <c r="B78" s="42" t="s">
        <v>24</v>
      </c>
      <c r="C78" s="43" t="s">
        <v>53</v>
      </c>
      <c r="D78" s="44">
        <v>2</v>
      </c>
      <c r="E78" s="45" t="s">
        <v>46</v>
      </c>
      <c r="F78" s="44">
        <v>750000</v>
      </c>
      <c r="G78" s="44">
        <f t="shared" si="37"/>
        <v>1500000</v>
      </c>
      <c r="H78" s="44"/>
      <c r="I78" s="44"/>
      <c r="J78" s="44"/>
      <c r="K78" s="44"/>
      <c r="L78" s="44"/>
      <c r="M78" s="44"/>
      <c r="N78" s="44"/>
      <c r="O78" s="44"/>
      <c r="P78" s="44"/>
      <c r="Q78" s="44"/>
      <c r="R78" s="44"/>
      <c r="S78" s="44"/>
    </row>
    <row r="79" spans="1:19" ht="13.5" customHeight="1" x14ac:dyDescent="0.2">
      <c r="A79" s="2" t="s">
        <v>158</v>
      </c>
      <c r="B79" s="42" t="s">
        <v>24</v>
      </c>
      <c r="C79" s="43" t="s">
        <v>45</v>
      </c>
      <c r="D79" s="44">
        <v>2</v>
      </c>
      <c r="E79" s="45" t="s">
        <v>46</v>
      </c>
      <c r="F79" s="44">
        <v>500000</v>
      </c>
      <c r="G79" s="44">
        <f t="shared" si="37"/>
        <v>1000000</v>
      </c>
      <c r="H79" s="44"/>
      <c r="I79" s="44"/>
      <c r="J79" s="44"/>
      <c r="K79" s="44"/>
      <c r="L79" s="44"/>
      <c r="M79" s="44"/>
      <c r="N79" s="44"/>
      <c r="O79" s="44"/>
      <c r="P79" s="44"/>
      <c r="Q79" s="44"/>
      <c r="R79" s="44"/>
      <c r="S79" s="44"/>
    </row>
    <row r="80" spans="1:19" ht="13.5" customHeight="1" x14ac:dyDescent="0.2">
      <c r="A80" s="2" t="s">
        <v>159</v>
      </c>
      <c r="B80" s="42" t="s">
        <v>24</v>
      </c>
      <c r="C80" s="43" t="s">
        <v>160</v>
      </c>
      <c r="D80" s="44">
        <v>30</v>
      </c>
      <c r="E80" s="45" t="s">
        <v>49</v>
      </c>
      <c r="F80" s="44">
        <v>69000</v>
      </c>
      <c r="G80" s="44">
        <f t="shared" si="37"/>
        <v>2070000</v>
      </c>
      <c r="H80" s="44"/>
      <c r="I80" s="44"/>
      <c r="J80" s="44"/>
      <c r="K80" s="44"/>
      <c r="L80" s="44"/>
      <c r="M80" s="44"/>
      <c r="N80" s="44"/>
      <c r="O80" s="44"/>
      <c r="P80" s="44"/>
      <c r="Q80" s="44"/>
      <c r="R80" s="44"/>
      <c r="S80" s="44"/>
    </row>
    <row r="81" spans="1:19" ht="13.5" customHeight="1" x14ac:dyDescent="0.2">
      <c r="A81" s="2" t="s">
        <v>161</v>
      </c>
      <c r="B81" s="12" t="s">
        <v>162</v>
      </c>
      <c r="C81" s="40" t="s">
        <v>163</v>
      </c>
      <c r="D81" s="41">
        <v>0</v>
      </c>
      <c r="E81" s="15" t="s">
        <v>24</v>
      </c>
      <c r="F81" s="41">
        <v>0</v>
      </c>
      <c r="G81" s="41">
        <f t="shared" ref="G81:S81" si="38">SUM(G82:G83)</f>
        <v>1800000</v>
      </c>
      <c r="H81" s="41">
        <f t="shared" si="38"/>
        <v>0</v>
      </c>
      <c r="I81" s="41">
        <f t="shared" si="38"/>
        <v>0</v>
      </c>
      <c r="J81" s="41">
        <f t="shared" si="38"/>
        <v>0</v>
      </c>
      <c r="K81" s="41">
        <f t="shared" si="38"/>
        <v>0</v>
      </c>
      <c r="L81" s="41">
        <f t="shared" si="38"/>
        <v>0</v>
      </c>
      <c r="M81" s="41">
        <f t="shared" si="38"/>
        <v>0</v>
      </c>
      <c r="N81" s="41">
        <f t="shared" si="38"/>
        <v>0</v>
      </c>
      <c r="O81" s="41">
        <f t="shared" si="38"/>
        <v>0</v>
      </c>
      <c r="P81" s="41">
        <f t="shared" si="38"/>
        <v>0</v>
      </c>
      <c r="Q81" s="41">
        <f t="shared" si="38"/>
        <v>0</v>
      </c>
      <c r="R81" s="41">
        <f t="shared" si="38"/>
        <v>0</v>
      </c>
      <c r="S81" s="41">
        <f t="shared" si="38"/>
        <v>0</v>
      </c>
    </row>
    <row r="82" spans="1:19" ht="13.5" customHeight="1" x14ac:dyDescent="0.2">
      <c r="A82" s="2" t="s">
        <v>164</v>
      </c>
      <c r="B82" s="42" t="s">
        <v>24</v>
      </c>
      <c r="C82" s="43" t="s">
        <v>165</v>
      </c>
      <c r="D82" s="44">
        <v>1</v>
      </c>
      <c r="E82" s="45" t="s">
        <v>166</v>
      </c>
      <c r="F82" s="44">
        <v>900000</v>
      </c>
      <c r="G82" s="44">
        <f t="shared" ref="G82:G83" si="39">ROUNDDOWN(D82*F82,-3)</f>
        <v>900000</v>
      </c>
      <c r="H82" s="44"/>
      <c r="I82" s="44"/>
      <c r="J82" s="44"/>
      <c r="K82" s="44"/>
      <c r="L82" s="44"/>
      <c r="M82" s="44"/>
      <c r="N82" s="44"/>
      <c r="O82" s="44"/>
      <c r="P82" s="44"/>
      <c r="Q82" s="44"/>
      <c r="R82" s="44"/>
      <c r="S82" s="44"/>
    </row>
    <row r="83" spans="1:19" ht="13.5" customHeight="1" x14ac:dyDescent="0.2">
      <c r="A83" s="2" t="s">
        <v>167</v>
      </c>
      <c r="B83" s="42" t="s">
        <v>24</v>
      </c>
      <c r="C83" s="43" t="s">
        <v>168</v>
      </c>
      <c r="D83" s="44">
        <v>1</v>
      </c>
      <c r="E83" s="45" t="s">
        <v>166</v>
      </c>
      <c r="F83" s="44">
        <v>900000</v>
      </c>
      <c r="G83" s="44">
        <f t="shared" si="39"/>
        <v>900000</v>
      </c>
      <c r="H83" s="44"/>
      <c r="I83" s="44"/>
      <c r="J83" s="44"/>
      <c r="K83" s="44"/>
      <c r="L83" s="44"/>
      <c r="M83" s="44"/>
      <c r="N83" s="44"/>
      <c r="O83" s="44"/>
      <c r="P83" s="44"/>
      <c r="Q83" s="44"/>
      <c r="R83" s="44"/>
      <c r="S83" s="44"/>
    </row>
    <row r="84" spans="1:19" ht="13.5" customHeight="1" x14ac:dyDescent="0.2">
      <c r="A84" s="2" t="s">
        <v>169</v>
      </c>
      <c r="B84" s="12" t="s">
        <v>111</v>
      </c>
      <c r="C84" s="40" t="s">
        <v>112</v>
      </c>
      <c r="D84" s="41">
        <v>0</v>
      </c>
      <c r="E84" s="15" t="s">
        <v>24</v>
      </c>
      <c r="F84" s="41">
        <v>0</v>
      </c>
      <c r="G84" s="41">
        <f t="shared" ref="G84:S84" si="40">SUM(G85:G87)</f>
        <v>26250000</v>
      </c>
      <c r="H84" s="41">
        <f t="shared" si="40"/>
        <v>0</v>
      </c>
      <c r="I84" s="41">
        <f t="shared" si="40"/>
        <v>0</v>
      </c>
      <c r="J84" s="41">
        <f t="shared" si="40"/>
        <v>0</v>
      </c>
      <c r="K84" s="41">
        <f t="shared" si="40"/>
        <v>0</v>
      </c>
      <c r="L84" s="41">
        <f t="shared" si="40"/>
        <v>0</v>
      </c>
      <c r="M84" s="41">
        <f t="shared" si="40"/>
        <v>0</v>
      </c>
      <c r="N84" s="41">
        <f t="shared" si="40"/>
        <v>0</v>
      </c>
      <c r="O84" s="41">
        <f t="shared" si="40"/>
        <v>0</v>
      </c>
      <c r="P84" s="41">
        <f t="shared" si="40"/>
        <v>0</v>
      </c>
      <c r="Q84" s="41">
        <f t="shared" si="40"/>
        <v>0</v>
      </c>
      <c r="R84" s="41">
        <f t="shared" si="40"/>
        <v>0</v>
      </c>
      <c r="S84" s="41">
        <f t="shared" si="40"/>
        <v>0</v>
      </c>
    </row>
    <row r="85" spans="1:19" ht="13.5" customHeight="1" x14ac:dyDescent="0.2">
      <c r="A85" s="2" t="s">
        <v>170</v>
      </c>
      <c r="B85" s="42" t="s">
        <v>24</v>
      </c>
      <c r="C85" s="43" t="s">
        <v>171</v>
      </c>
      <c r="D85" s="44">
        <v>5</v>
      </c>
      <c r="E85" s="45" t="s">
        <v>49</v>
      </c>
      <c r="F85" s="44">
        <v>1100000</v>
      </c>
      <c r="G85" s="44">
        <f t="shared" ref="G85:G87" si="41">ROUNDDOWN(D85*F85,-3)</f>
        <v>5500000</v>
      </c>
      <c r="H85" s="44"/>
      <c r="I85" s="44"/>
      <c r="J85" s="44"/>
      <c r="K85" s="44"/>
      <c r="L85" s="44"/>
      <c r="M85" s="44"/>
      <c r="N85" s="44"/>
      <c r="O85" s="44"/>
      <c r="P85" s="44"/>
      <c r="Q85" s="44"/>
      <c r="R85" s="44"/>
      <c r="S85" s="44"/>
    </row>
    <row r="86" spans="1:19" ht="13.5" customHeight="1" x14ac:dyDescent="0.2">
      <c r="A86" s="2" t="s">
        <v>172</v>
      </c>
      <c r="B86" s="42" t="s">
        <v>24</v>
      </c>
      <c r="C86" s="43" t="s">
        <v>173</v>
      </c>
      <c r="D86" s="44">
        <v>5</v>
      </c>
      <c r="E86" s="45" t="s">
        <v>49</v>
      </c>
      <c r="F86" s="44">
        <v>1000000</v>
      </c>
      <c r="G86" s="44">
        <f t="shared" si="41"/>
        <v>5000000</v>
      </c>
      <c r="H86" s="44"/>
      <c r="I86" s="44"/>
      <c r="J86" s="44"/>
      <c r="K86" s="44"/>
      <c r="L86" s="44"/>
      <c r="M86" s="44"/>
      <c r="N86" s="44"/>
      <c r="O86" s="44"/>
      <c r="P86" s="44"/>
      <c r="Q86" s="44"/>
      <c r="R86" s="44"/>
      <c r="S86" s="44"/>
    </row>
    <row r="87" spans="1:19" ht="13.5" customHeight="1" x14ac:dyDescent="0.2">
      <c r="A87" s="2" t="s">
        <v>174</v>
      </c>
      <c r="B87" s="42" t="s">
        <v>24</v>
      </c>
      <c r="C87" s="43" t="s">
        <v>175</v>
      </c>
      <c r="D87" s="44">
        <v>5</v>
      </c>
      <c r="E87" s="45" t="s">
        <v>49</v>
      </c>
      <c r="F87" s="44">
        <v>3150000</v>
      </c>
      <c r="G87" s="44">
        <f t="shared" si="41"/>
        <v>15750000</v>
      </c>
      <c r="H87" s="44"/>
      <c r="I87" s="44"/>
      <c r="J87" s="44"/>
      <c r="K87" s="44"/>
      <c r="L87" s="44"/>
      <c r="M87" s="44"/>
      <c r="N87" s="44"/>
      <c r="O87" s="44"/>
      <c r="P87" s="44"/>
      <c r="Q87" s="44"/>
      <c r="R87" s="44"/>
      <c r="S87" s="44"/>
    </row>
    <row r="88" spans="1:19" ht="13.5" customHeight="1" x14ac:dyDescent="0.2">
      <c r="A88" s="2" t="s">
        <v>176</v>
      </c>
      <c r="B88" s="12" t="s">
        <v>55</v>
      </c>
      <c r="C88" s="40" t="s">
        <v>56</v>
      </c>
      <c r="D88" s="41">
        <v>0</v>
      </c>
      <c r="E88" s="15" t="s">
        <v>24</v>
      </c>
      <c r="F88" s="41">
        <v>0</v>
      </c>
      <c r="G88" s="41">
        <f t="shared" ref="G88:S88" si="42">G89</f>
        <v>1200000</v>
      </c>
      <c r="H88" s="41">
        <f t="shared" si="42"/>
        <v>0</v>
      </c>
      <c r="I88" s="41">
        <f t="shared" si="42"/>
        <v>0</v>
      </c>
      <c r="J88" s="41">
        <f t="shared" si="42"/>
        <v>0</v>
      </c>
      <c r="K88" s="41">
        <f t="shared" si="42"/>
        <v>0</v>
      </c>
      <c r="L88" s="41">
        <f t="shared" si="42"/>
        <v>0</v>
      </c>
      <c r="M88" s="41">
        <f t="shared" si="42"/>
        <v>0</v>
      </c>
      <c r="N88" s="41">
        <f t="shared" si="42"/>
        <v>0</v>
      </c>
      <c r="O88" s="41">
        <f t="shared" si="42"/>
        <v>0</v>
      </c>
      <c r="P88" s="41">
        <f t="shared" si="42"/>
        <v>0</v>
      </c>
      <c r="Q88" s="41">
        <f t="shared" si="42"/>
        <v>0</v>
      </c>
      <c r="R88" s="41">
        <f t="shared" si="42"/>
        <v>0</v>
      </c>
      <c r="S88" s="41">
        <f t="shared" si="42"/>
        <v>0</v>
      </c>
    </row>
    <row r="89" spans="1:19" ht="13.5" customHeight="1" x14ac:dyDescent="0.2">
      <c r="A89" s="2" t="s">
        <v>177</v>
      </c>
      <c r="B89" s="42" t="s">
        <v>24</v>
      </c>
      <c r="C89" s="43" t="s">
        <v>89</v>
      </c>
      <c r="D89" s="44">
        <v>8</v>
      </c>
      <c r="E89" s="45" t="s">
        <v>49</v>
      </c>
      <c r="F89" s="44">
        <v>150000</v>
      </c>
      <c r="G89" s="44">
        <f>ROUNDDOWN(D89*F89,-3)</f>
        <v>1200000</v>
      </c>
      <c r="H89" s="44"/>
      <c r="I89" s="44"/>
      <c r="J89" s="44"/>
      <c r="K89" s="44"/>
      <c r="L89" s="44"/>
      <c r="M89" s="44"/>
      <c r="N89" s="44"/>
      <c r="O89" s="44"/>
      <c r="P89" s="44"/>
      <c r="Q89" s="44"/>
      <c r="R89" s="44"/>
      <c r="S89" s="44"/>
    </row>
    <row r="90" spans="1:19" ht="13.5" customHeight="1" x14ac:dyDescent="0.2">
      <c r="A90" s="2" t="s">
        <v>178</v>
      </c>
      <c r="B90" s="12" t="s">
        <v>60</v>
      </c>
      <c r="C90" s="40" t="s">
        <v>61</v>
      </c>
      <c r="D90" s="41">
        <v>0</v>
      </c>
      <c r="E90" s="15" t="s">
        <v>24</v>
      </c>
      <c r="F90" s="41">
        <v>0</v>
      </c>
      <c r="G90" s="41">
        <f t="shared" ref="G90:S90" si="43">G91</f>
        <v>1040000</v>
      </c>
      <c r="H90" s="41">
        <f t="shared" si="43"/>
        <v>0</v>
      </c>
      <c r="I90" s="41">
        <f t="shared" si="43"/>
        <v>0</v>
      </c>
      <c r="J90" s="41">
        <f t="shared" si="43"/>
        <v>0</v>
      </c>
      <c r="K90" s="41">
        <f t="shared" si="43"/>
        <v>0</v>
      </c>
      <c r="L90" s="41">
        <f t="shared" si="43"/>
        <v>0</v>
      </c>
      <c r="M90" s="41">
        <f t="shared" si="43"/>
        <v>0</v>
      </c>
      <c r="N90" s="41">
        <f t="shared" si="43"/>
        <v>0</v>
      </c>
      <c r="O90" s="41">
        <f t="shared" si="43"/>
        <v>0</v>
      </c>
      <c r="P90" s="41">
        <f t="shared" si="43"/>
        <v>0</v>
      </c>
      <c r="Q90" s="41">
        <f t="shared" si="43"/>
        <v>0</v>
      </c>
      <c r="R90" s="41">
        <f t="shared" si="43"/>
        <v>0</v>
      </c>
      <c r="S90" s="41">
        <f t="shared" si="43"/>
        <v>0</v>
      </c>
    </row>
    <row r="91" spans="1:19" ht="13.5" customHeight="1" x14ac:dyDescent="0.2">
      <c r="A91" s="2" t="s">
        <v>179</v>
      </c>
      <c r="B91" s="42" t="s">
        <v>24</v>
      </c>
      <c r="C91" s="43" t="s">
        <v>63</v>
      </c>
      <c r="D91" s="44">
        <v>8</v>
      </c>
      <c r="E91" s="45" t="s">
        <v>49</v>
      </c>
      <c r="F91" s="44">
        <v>130000</v>
      </c>
      <c r="G91" s="44">
        <f>ROUNDDOWN(D91*F91,-3)</f>
        <v>1040000</v>
      </c>
      <c r="H91" s="44"/>
      <c r="I91" s="44"/>
      <c r="J91" s="44"/>
      <c r="K91" s="44"/>
      <c r="L91" s="44"/>
      <c r="M91" s="44"/>
      <c r="N91" s="44"/>
      <c r="O91" s="44"/>
      <c r="P91" s="44"/>
      <c r="Q91" s="44"/>
      <c r="R91" s="44"/>
      <c r="S91" s="44"/>
    </row>
    <row r="92" spans="1:19" ht="13.5" customHeight="1" x14ac:dyDescent="0.2">
      <c r="A92" s="2" t="s">
        <v>180</v>
      </c>
      <c r="B92" s="32" t="s">
        <v>181</v>
      </c>
      <c r="C92" s="33" t="s">
        <v>182</v>
      </c>
      <c r="D92" s="34">
        <v>0</v>
      </c>
      <c r="E92" s="35" t="s">
        <v>24</v>
      </c>
      <c r="F92" s="34">
        <v>0</v>
      </c>
      <c r="G92" s="34">
        <f t="shared" ref="G92:S92" si="44">SUM(G93,G104,G120,G130,G144,G154)</f>
        <v>381485000</v>
      </c>
      <c r="H92" s="34">
        <f t="shared" si="44"/>
        <v>0</v>
      </c>
      <c r="I92" s="34">
        <f t="shared" si="44"/>
        <v>0</v>
      </c>
      <c r="J92" s="34">
        <f t="shared" si="44"/>
        <v>0</v>
      </c>
      <c r="K92" s="34">
        <f t="shared" si="44"/>
        <v>0</v>
      </c>
      <c r="L92" s="34">
        <f t="shared" si="44"/>
        <v>0</v>
      </c>
      <c r="M92" s="34">
        <f t="shared" si="44"/>
        <v>0</v>
      </c>
      <c r="N92" s="34">
        <f t="shared" si="44"/>
        <v>0</v>
      </c>
      <c r="O92" s="34">
        <f t="shared" si="44"/>
        <v>0</v>
      </c>
      <c r="P92" s="34">
        <f t="shared" si="44"/>
        <v>0</v>
      </c>
      <c r="Q92" s="34">
        <f t="shared" si="44"/>
        <v>0</v>
      </c>
      <c r="R92" s="34">
        <f t="shared" si="44"/>
        <v>0</v>
      </c>
      <c r="S92" s="34">
        <f t="shared" si="44"/>
        <v>0</v>
      </c>
    </row>
    <row r="93" spans="1:19" ht="13.5" customHeight="1" x14ac:dyDescent="0.2">
      <c r="A93" s="2" t="s">
        <v>183</v>
      </c>
      <c r="B93" s="36" t="s">
        <v>39</v>
      </c>
      <c r="C93" s="37" t="s">
        <v>184</v>
      </c>
      <c r="D93" s="38">
        <v>0</v>
      </c>
      <c r="E93" s="39" t="s">
        <v>24</v>
      </c>
      <c r="F93" s="38">
        <v>0</v>
      </c>
      <c r="G93" s="38">
        <f t="shared" ref="G93:S93" si="45">SUM(G94,G98,G100)</f>
        <v>46940000</v>
      </c>
      <c r="H93" s="38">
        <f t="shared" si="45"/>
        <v>0</v>
      </c>
      <c r="I93" s="38">
        <f t="shared" si="45"/>
        <v>0</v>
      </c>
      <c r="J93" s="38">
        <f t="shared" si="45"/>
        <v>0</v>
      </c>
      <c r="K93" s="38">
        <f t="shared" si="45"/>
        <v>0</v>
      </c>
      <c r="L93" s="38">
        <f t="shared" si="45"/>
        <v>0</v>
      </c>
      <c r="M93" s="38">
        <f t="shared" si="45"/>
        <v>0</v>
      </c>
      <c r="N93" s="38">
        <f t="shared" si="45"/>
        <v>0</v>
      </c>
      <c r="O93" s="38">
        <f t="shared" si="45"/>
        <v>0</v>
      </c>
      <c r="P93" s="38">
        <f t="shared" si="45"/>
        <v>0</v>
      </c>
      <c r="Q93" s="38">
        <f t="shared" si="45"/>
        <v>0</v>
      </c>
      <c r="R93" s="38">
        <f t="shared" si="45"/>
        <v>0</v>
      </c>
      <c r="S93" s="38">
        <f t="shared" si="45"/>
        <v>0</v>
      </c>
    </row>
    <row r="94" spans="1:19" ht="13.5" customHeight="1" x14ac:dyDescent="0.2">
      <c r="A94" s="2" t="s">
        <v>185</v>
      </c>
      <c r="B94" s="12" t="s">
        <v>42</v>
      </c>
      <c r="C94" s="40" t="s">
        <v>43</v>
      </c>
      <c r="D94" s="41">
        <v>0</v>
      </c>
      <c r="E94" s="15" t="s">
        <v>24</v>
      </c>
      <c r="F94" s="41">
        <v>0</v>
      </c>
      <c r="G94" s="41">
        <f t="shared" ref="G94:S94" si="46">SUM(G95:G97)</f>
        <v>6140000</v>
      </c>
      <c r="H94" s="41">
        <f t="shared" si="46"/>
        <v>0</v>
      </c>
      <c r="I94" s="41">
        <f t="shared" si="46"/>
        <v>0</v>
      </c>
      <c r="J94" s="41">
        <f t="shared" si="46"/>
        <v>0</v>
      </c>
      <c r="K94" s="41">
        <f t="shared" si="46"/>
        <v>0</v>
      </c>
      <c r="L94" s="41">
        <f t="shared" si="46"/>
        <v>0</v>
      </c>
      <c r="M94" s="41">
        <f t="shared" si="46"/>
        <v>0</v>
      </c>
      <c r="N94" s="41">
        <f t="shared" si="46"/>
        <v>0</v>
      </c>
      <c r="O94" s="41">
        <f t="shared" si="46"/>
        <v>0</v>
      </c>
      <c r="P94" s="41">
        <f t="shared" si="46"/>
        <v>0</v>
      </c>
      <c r="Q94" s="41">
        <f t="shared" si="46"/>
        <v>0</v>
      </c>
      <c r="R94" s="41">
        <f t="shared" si="46"/>
        <v>0</v>
      </c>
      <c r="S94" s="41">
        <f t="shared" si="46"/>
        <v>0</v>
      </c>
    </row>
    <row r="95" spans="1:19" ht="13.5" customHeight="1" x14ac:dyDescent="0.2">
      <c r="A95" s="2" t="s">
        <v>186</v>
      </c>
      <c r="B95" s="42" t="s">
        <v>24</v>
      </c>
      <c r="C95" s="43" t="s">
        <v>51</v>
      </c>
      <c r="D95" s="44">
        <v>1</v>
      </c>
      <c r="E95" s="45" t="s">
        <v>46</v>
      </c>
      <c r="F95" s="44">
        <v>1000000</v>
      </c>
      <c r="G95" s="44">
        <f t="shared" ref="G95:G97" si="47">ROUNDDOWN(D95*F95,-3)</f>
        <v>1000000</v>
      </c>
      <c r="H95" s="44"/>
      <c r="I95" s="44"/>
      <c r="J95" s="44"/>
      <c r="K95" s="44"/>
      <c r="L95" s="44"/>
      <c r="M95" s="44"/>
      <c r="N95" s="44"/>
      <c r="O95" s="44"/>
      <c r="P95" s="44"/>
      <c r="Q95" s="44"/>
      <c r="R95" s="44"/>
      <c r="S95" s="44"/>
    </row>
    <row r="96" spans="1:19" ht="13.5" customHeight="1" x14ac:dyDescent="0.2">
      <c r="A96" s="2" t="s">
        <v>187</v>
      </c>
      <c r="B96" s="42" t="s">
        <v>24</v>
      </c>
      <c r="C96" s="43" t="s">
        <v>53</v>
      </c>
      <c r="D96" s="44">
        <v>1</v>
      </c>
      <c r="E96" s="45" t="s">
        <v>46</v>
      </c>
      <c r="F96" s="44">
        <v>1000000</v>
      </c>
      <c r="G96" s="44">
        <f t="shared" si="47"/>
        <v>1000000</v>
      </c>
      <c r="H96" s="44"/>
      <c r="I96" s="44"/>
      <c r="J96" s="44"/>
      <c r="K96" s="44"/>
      <c r="L96" s="44"/>
      <c r="M96" s="44"/>
      <c r="N96" s="44"/>
      <c r="O96" s="44"/>
      <c r="P96" s="44"/>
      <c r="Q96" s="44"/>
      <c r="R96" s="44"/>
      <c r="S96" s="44"/>
    </row>
    <row r="97" spans="1:19" ht="13.5" customHeight="1" x14ac:dyDescent="0.2">
      <c r="A97" s="2" t="s">
        <v>188</v>
      </c>
      <c r="B97" s="42" t="s">
        <v>24</v>
      </c>
      <c r="C97" s="43" t="s">
        <v>189</v>
      </c>
      <c r="D97" s="44">
        <v>60</v>
      </c>
      <c r="E97" s="45" t="s">
        <v>49</v>
      </c>
      <c r="F97" s="44">
        <v>69000</v>
      </c>
      <c r="G97" s="44">
        <f t="shared" si="47"/>
        <v>4140000</v>
      </c>
      <c r="H97" s="44"/>
      <c r="I97" s="44"/>
      <c r="J97" s="44"/>
      <c r="K97" s="44"/>
      <c r="L97" s="44"/>
      <c r="M97" s="44"/>
      <c r="N97" s="44"/>
      <c r="O97" s="44"/>
      <c r="P97" s="44"/>
      <c r="Q97" s="44"/>
      <c r="R97" s="44"/>
      <c r="S97" s="44"/>
    </row>
    <row r="98" spans="1:19" ht="13.5" customHeight="1" x14ac:dyDescent="0.2">
      <c r="A98" s="2" t="s">
        <v>190</v>
      </c>
      <c r="B98" s="12" t="s">
        <v>55</v>
      </c>
      <c r="C98" s="40" t="s">
        <v>56</v>
      </c>
      <c r="D98" s="41">
        <v>0</v>
      </c>
      <c r="E98" s="15" t="s">
        <v>24</v>
      </c>
      <c r="F98" s="41">
        <v>0</v>
      </c>
      <c r="G98" s="41">
        <f t="shared" ref="G98:S98" si="48">G99</f>
        <v>1500000</v>
      </c>
      <c r="H98" s="41">
        <f t="shared" si="48"/>
        <v>0</v>
      </c>
      <c r="I98" s="41">
        <f t="shared" si="48"/>
        <v>0</v>
      </c>
      <c r="J98" s="41">
        <f t="shared" si="48"/>
        <v>0</v>
      </c>
      <c r="K98" s="41">
        <f t="shared" si="48"/>
        <v>0</v>
      </c>
      <c r="L98" s="41">
        <f t="shared" si="48"/>
        <v>0</v>
      </c>
      <c r="M98" s="41">
        <f t="shared" si="48"/>
        <v>0</v>
      </c>
      <c r="N98" s="41">
        <f t="shared" si="48"/>
        <v>0</v>
      </c>
      <c r="O98" s="41">
        <f t="shared" si="48"/>
        <v>0</v>
      </c>
      <c r="P98" s="41">
        <f t="shared" si="48"/>
        <v>0</v>
      </c>
      <c r="Q98" s="41">
        <f t="shared" si="48"/>
        <v>0</v>
      </c>
      <c r="R98" s="41">
        <f t="shared" si="48"/>
        <v>0</v>
      </c>
      <c r="S98" s="41">
        <f t="shared" si="48"/>
        <v>0</v>
      </c>
    </row>
    <row r="99" spans="1:19" ht="13.5" customHeight="1" x14ac:dyDescent="0.2">
      <c r="A99" s="2" t="s">
        <v>191</v>
      </c>
      <c r="B99" s="42" t="s">
        <v>24</v>
      </c>
      <c r="C99" s="43" t="s">
        <v>192</v>
      </c>
      <c r="D99" s="44">
        <v>10</v>
      </c>
      <c r="E99" s="45" t="s">
        <v>49</v>
      </c>
      <c r="F99" s="44">
        <v>150000</v>
      </c>
      <c r="G99" s="44">
        <f>ROUNDDOWN(D99*F99,-3)</f>
        <v>1500000</v>
      </c>
      <c r="H99" s="44"/>
      <c r="I99" s="44"/>
      <c r="J99" s="44"/>
      <c r="K99" s="44"/>
      <c r="L99" s="44"/>
      <c r="M99" s="44"/>
      <c r="N99" s="44"/>
      <c r="O99" s="44"/>
      <c r="P99" s="44"/>
      <c r="Q99" s="44"/>
      <c r="R99" s="44"/>
      <c r="S99" s="44"/>
    </row>
    <row r="100" spans="1:19" ht="13.5" customHeight="1" x14ac:dyDescent="0.2">
      <c r="A100" s="2" t="s">
        <v>193</v>
      </c>
      <c r="B100" s="12" t="s">
        <v>60</v>
      </c>
      <c r="C100" s="40" t="s">
        <v>61</v>
      </c>
      <c r="D100" s="41">
        <v>0</v>
      </c>
      <c r="E100" s="15" t="s">
        <v>24</v>
      </c>
      <c r="F100" s="41">
        <v>0</v>
      </c>
      <c r="G100" s="41">
        <f t="shared" ref="G100:S100" si="49">SUM(G101:G103)</f>
        <v>39300000</v>
      </c>
      <c r="H100" s="41">
        <f t="shared" si="49"/>
        <v>0</v>
      </c>
      <c r="I100" s="41">
        <f t="shared" si="49"/>
        <v>0</v>
      </c>
      <c r="J100" s="41">
        <f t="shared" si="49"/>
        <v>0</v>
      </c>
      <c r="K100" s="41">
        <f t="shared" si="49"/>
        <v>0</v>
      </c>
      <c r="L100" s="41">
        <f t="shared" si="49"/>
        <v>0</v>
      </c>
      <c r="M100" s="41">
        <f t="shared" si="49"/>
        <v>0</v>
      </c>
      <c r="N100" s="41">
        <f t="shared" si="49"/>
        <v>0</v>
      </c>
      <c r="O100" s="41">
        <f t="shared" si="49"/>
        <v>0</v>
      </c>
      <c r="P100" s="41">
        <f t="shared" si="49"/>
        <v>0</v>
      </c>
      <c r="Q100" s="41">
        <f t="shared" si="49"/>
        <v>0</v>
      </c>
      <c r="R100" s="41">
        <f t="shared" si="49"/>
        <v>0</v>
      </c>
      <c r="S100" s="41">
        <f t="shared" si="49"/>
        <v>0</v>
      </c>
    </row>
    <row r="101" spans="1:19" ht="13.5" customHeight="1" x14ac:dyDescent="0.2">
      <c r="A101" s="2" t="s">
        <v>194</v>
      </c>
      <c r="B101" s="42" t="s">
        <v>24</v>
      </c>
      <c r="C101" s="43" t="s">
        <v>195</v>
      </c>
      <c r="D101" s="44">
        <v>60</v>
      </c>
      <c r="E101" s="45" t="s">
        <v>49</v>
      </c>
      <c r="F101" s="44">
        <v>150000</v>
      </c>
      <c r="G101" s="44">
        <f t="shared" ref="G101:G103" si="50">ROUNDDOWN(D101*F101,-3)</f>
        <v>9000000</v>
      </c>
      <c r="H101" s="44"/>
      <c r="I101" s="44"/>
      <c r="J101" s="44"/>
      <c r="K101" s="44"/>
      <c r="L101" s="44"/>
      <c r="M101" s="44"/>
      <c r="N101" s="44"/>
      <c r="O101" s="44"/>
      <c r="P101" s="44"/>
      <c r="Q101" s="44"/>
      <c r="R101" s="44"/>
      <c r="S101" s="44"/>
    </row>
    <row r="102" spans="1:19" ht="13.5" customHeight="1" x14ac:dyDescent="0.2">
      <c r="A102" s="2" t="s">
        <v>196</v>
      </c>
      <c r="B102" s="42" t="s">
        <v>24</v>
      </c>
      <c r="C102" s="43" t="s">
        <v>197</v>
      </c>
      <c r="D102" s="44">
        <v>60</v>
      </c>
      <c r="E102" s="45" t="s">
        <v>49</v>
      </c>
      <c r="F102" s="44">
        <v>105000</v>
      </c>
      <c r="G102" s="44">
        <f t="shared" si="50"/>
        <v>6300000</v>
      </c>
      <c r="H102" s="44"/>
      <c r="I102" s="44"/>
      <c r="J102" s="44"/>
      <c r="K102" s="44"/>
      <c r="L102" s="44"/>
      <c r="M102" s="44"/>
      <c r="N102" s="44"/>
      <c r="O102" s="44"/>
      <c r="P102" s="44"/>
      <c r="Q102" s="44"/>
      <c r="R102" s="44"/>
      <c r="S102" s="44"/>
    </row>
    <row r="103" spans="1:19" ht="13.5" customHeight="1" x14ac:dyDescent="0.2">
      <c r="A103" s="2" t="s">
        <v>198</v>
      </c>
      <c r="B103" s="42" t="s">
        <v>24</v>
      </c>
      <c r="C103" s="43" t="s">
        <v>199</v>
      </c>
      <c r="D103" s="44">
        <v>60</v>
      </c>
      <c r="E103" s="45" t="s">
        <v>49</v>
      </c>
      <c r="F103" s="44">
        <v>400000</v>
      </c>
      <c r="G103" s="44">
        <f t="shared" si="50"/>
        <v>24000000</v>
      </c>
      <c r="H103" s="44"/>
      <c r="I103" s="44"/>
      <c r="J103" s="44"/>
      <c r="K103" s="44"/>
      <c r="L103" s="44"/>
      <c r="M103" s="44"/>
      <c r="N103" s="44"/>
      <c r="O103" s="44"/>
      <c r="P103" s="44"/>
      <c r="Q103" s="44"/>
      <c r="R103" s="44"/>
      <c r="S103" s="44"/>
    </row>
    <row r="104" spans="1:19" ht="13.5" customHeight="1" x14ac:dyDescent="0.2">
      <c r="A104" s="2" t="s">
        <v>200</v>
      </c>
      <c r="B104" s="36" t="s">
        <v>77</v>
      </c>
      <c r="C104" s="37" t="s">
        <v>201</v>
      </c>
      <c r="D104" s="38">
        <v>0</v>
      </c>
      <c r="E104" s="39" t="s">
        <v>24</v>
      </c>
      <c r="F104" s="38">
        <v>0</v>
      </c>
      <c r="G104" s="38">
        <f t="shared" ref="G104:S104" si="51">SUM(G105,G110,G112,G114,G116)</f>
        <v>152730000</v>
      </c>
      <c r="H104" s="38">
        <f t="shared" si="51"/>
        <v>0</v>
      </c>
      <c r="I104" s="38">
        <f t="shared" si="51"/>
        <v>0</v>
      </c>
      <c r="J104" s="38">
        <f t="shared" si="51"/>
        <v>0</v>
      </c>
      <c r="K104" s="38">
        <f t="shared" si="51"/>
        <v>0</v>
      </c>
      <c r="L104" s="38">
        <f t="shared" si="51"/>
        <v>0</v>
      </c>
      <c r="M104" s="38">
        <f t="shared" si="51"/>
        <v>0</v>
      </c>
      <c r="N104" s="38">
        <f t="shared" si="51"/>
        <v>0</v>
      </c>
      <c r="O104" s="38">
        <f t="shared" si="51"/>
        <v>0</v>
      </c>
      <c r="P104" s="38">
        <f t="shared" si="51"/>
        <v>0</v>
      </c>
      <c r="Q104" s="38">
        <f t="shared" si="51"/>
        <v>0</v>
      </c>
      <c r="R104" s="38">
        <f t="shared" si="51"/>
        <v>0</v>
      </c>
      <c r="S104" s="38">
        <f t="shared" si="51"/>
        <v>0</v>
      </c>
    </row>
    <row r="105" spans="1:19" ht="13.5" customHeight="1" x14ac:dyDescent="0.2">
      <c r="A105" s="2" t="s">
        <v>202</v>
      </c>
      <c r="B105" s="12" t="s">
        <v>42</v>
      </c>
      <c r="C105" s="40" t="s">
        <v>43</v>
      </c>
      <c r="D105" s="41">
        <v>0</v>
      </c>
      <c r="E105" s="15" t="s">
        <v>24</v>
      </c>
      <c r="F105" s="41">
        <v>0</v>
      </c>
      <c r="G105" s="41">
        <f t="shared" ref="G105:S105" si="52">SUM(G106:G109)</f>
        <v>14480000</v>
      </c>
      <c r="H105" s="41">
        <f t="shared" si="52"/>
        <v>0</v>
      </c>
      <c r="I105" s="41">
        <f t="shared" si="52"/>
        <v>0</v>
      </c>
      <c r="J105" s="41">
        <f t="shared" si="52"/>
        <v>0</v>
      </c>
      <c r="K105" s="41">
        <f t="shared" si="52"/>
        <v>0</v>
      </c>
      <c r="L105" s="41">
        <f t="shared" si="52"/>
        <v>0</v>
      </c>
      <c r="M105" s="41">
        <f t="shared" si="52"/>
        <v>0</v>
      </c>
      <c r="N105" s="41">
        <f t="shared" si="52"/>
        <v>0</v>
      </c>
      <c r="O105" s="41">
        <f t="shared" si="52"/>
        <v>0</v>
      </c>
      <c r="P105" s="41">
        <f t="shared" si="52"/>
        <v>0</v>
      </c>
      <c r="Q105" s="41">
        <f t="shared" si="52"/>
        <v>0</v>
      </c>
      <c r="R105" s="41">
        <f t="shared" si="52"/>
        <v>0</v>
      </c>
      <c r="S105" s="41">
        <f t="shared" si="52"/>
        <v>0</v>
      </c>
    </row>
    <row r="106" spans="1:19" ht="13.5" customHeight="1" x14ac:dyDescent="0.2">
      <c r="A106" s="2" t="s">
        <v>203</v>
      </c>
      <c r="B106" s="42" t="s">
        <v>24</v>
      </c>
      <c r="C106" s="43" t="s">
        <v>51</v>
      </c>
      <c r="D106" s="44">
        <v>1</v>
      </c>
      <c r="E106" s="45" t="s">
        <v>46</v>
      </c>
      <c r="F106" s="44">
        <v>1000000</v>
      </c>
      <c r="G106" s="44">
        <f t="shared" ref="G106:G109" si="53">ROUNDDOWN(D106*F106,-3)</f>
        <v>1000000</v>
      </c>
      <c r="H106" s="44"/>
      <c r="I106" s="44"/>
      <c r="J106" s="44"/>
      <c r="K106" s="44"/>
      <c r="L106" s="44"/>
      <c r="M106" s="44"/>
      <c r="N106" s="44"/>
      <c r="O106" s="44"/>
      <c r="P106" s="44"/>
      <c r="Q106" s="44"/>
      <c r="R106" s="44"/>
      <c r="S106" s="44"/>
    </row>
    <row r="107" spans="1:19" ht="13.5" customHeight="1" x14ac:dyDescent="0.2">
      <c r="A107" s="2" t="s">
        <v>204</v>
      </c>
      <c r="B107" s="42" t="s">
        <v>24</v>
      </c>
      <c r="C107" s="43" t="s">
        <v>53</v>
      </c>
      <c r="D107" s="44">
        <v>1</v>
      </c>
      <c r="E107" s="45" t="s">
        <v>46</v>
      </c>
      <c r="F107" s="44">
        <v>1000000</v>
      </c>
      <c r="G107" s="44">
        <f t="shared" si="53"/>
        <v>1000000</v>
      </c>
      <c r="H107" s="44"/>
      <c r="I107" s="44"/>
      <c r="J107" s="44"/>
      <c r="K107" s="44"/>
      <c r="L107" s="44"/>
      <c r="M107" s="44"/>
      <c r="N107" s="44"/>
      <c r="O107" s="44"/>
      <c r="P107" s="44"/>
      <c r="Q107" s="44"/>
      <c r="R107" s="44"/>
      <c r="S107" s="44"/>
    </row>
    <row r="108" spans="1:19" ht="13.5" customHeight="1" x14ac:dyDescent="0.2">
      <c r="A108" s="2" t="s">
        <v>205</v>
      </c>
      <c r="B108" s="42" t="s">
        <v>24</v>
      </c>
      <c r="C108" s="43" t="s">
        <v>206</v>
      </c>
      <c r="D108" s="44">
        <v>120</v>
      </c>
      <c r="E108" s="45" t="s">
        <v>49</v>
      </c>
      <c r="F108" s="44">
        <v>69000</v>
      </c>
      <c r="G108" s="44">
        <f t="shared" si="53"/>
        <v>8280000</v>
      </c>
      <c r="H108" s="44"/>
      <c r="I108" s="44"/>
      <c r="J108" s="44"/>
      <c r="K108" s="44"/>
      <c r="L108" s="44"/>
      <c r="M108" s="44"/>
      <c r="N108" s="44"/>
      <c r="O108" s="44"/>
      <c r="P108" s="44"/>
      <c r="Q108" s="44"/>
      <c r="R108" s="44"/>
      <c r="S108" s="44"/>
    </row>
    <row r="109" spans="1:19" ht="13.5" customHeight="1" x14ac:dyDescent="0.2">
      <c r="A109" s="2" t="s">
        <v>207</v>
      </c>
      <c r="B109" s="42" t="s">
        <v>24</v>
      </c>
      <c r="C109" s="43" t="s">
        <v>208</v>
      </c>
      <c r="D109" s="44">
        <v>84</v>
      </c>
      <c r="E109" s="45" t="s">
        <v>209</v>
      </c>
      <c r="F109" s="44">
        <v>50000</v>
      </c>
      <c r="G109" s="44">
        <f t="shared" si="53"/>
        <v>4200000</v>
      </c>
      <c r="H109" s="44"/>
      <c r="I109" s="44"/>
      <c r="J109" s="44"/>
      <c r="K109" s="44"/>
      <c r="L109" s="44"/>
      <c r="M109" s="44"/>
      <c r="N109" s="44"/>
      <c r="O109" s="44"/>
      <c r="P109" s="44"/>
      <c r="Q109" s="44"/>
      <c r="R109" s="44"/>
      <c r="S109" s="44"/>
    </row>
    <row r="110" spans="1:19" ht="13.5" customHeight="1" x14ac:dyDescent="0.2">
      <c r="A110" s="2" t="s">
        <v>210</v>
      </c>
      <c r="B110" s="12" t="s">
        <v>211</v>
      </c>
      <c r="C110" s="40" t="s">
        <v>212</v>
      </c>
      <c r="D110" s="41">
        <v>0</v>
      </c>
      <c r="E110" s="15" t="s">
        <v>24</v>
      </c>
      <c r="F110" s="41">
        <v>0</v>
      </c>
      <c r="G110" s="41">
        <f t="shared" ref="G110:S110" si="54">G111</f>
        <v>60000000</v>
      </c>
      <c r="H110" s="41">
        <f t="shared" si="54"/>
        <v>0</v>
      </c>
      <c r="I110" s="41">
        <f t="shared" si="54"/>
        <v>0</v>
      </c>
      <c r="J110" s="41">
        <f t="shared" si="54"/>
        <v>0</v>
      </c>
      <c r="K110" s="41">
        <f t="shared" si="54"/>
        <v>0</v>
      </c>
      <c r="L110" s="41">
        <f t="shared" si="54"/>
        <v>0</v>
      </c>
      <c r="M110" s="41">
        <f t="shared" si="54"/>
        <v>0</v>
      </c>
      <c r="N110" s="41">
        <f t="shared" si="54"/>
        <v>0</v>
      </c>
      <c r="O110" s="41">
        <f t="shared" si="54"/>
        <v>0</v>
      </c>
      <c r="P110" s="41">
        <f t="shared" si="54"/>
        <v>0</v>
      </c>
      <c r="Q110" s="41">
        <f t="shared" si="54"/>
        <v>0</v>
      </c>
      <c r="R110" s="41">
        <f t="shared" si="54"/>
        <v>0</v>
      </c>
      <c r="S110" s="41">
        <f t="shared" si="54"/>
        <v>0</v>
      </c>
    </row>
    <row r="111" spans="1:19" ht="13.5" customHeight="1" x14ac:dyDescent="0.2">
      <c r="A111" s="2" t="s">
        <v>213</v>
      </c>
      <c r="B111" s="42" t="s">
        <v>24</v>
      </c>
      <c r="C111" s="43" t="s">
        <v>214</v>
      </c>
      <c r="D111" s="44">
        <v>12</v>
      </c>
      <c r="E111" s="45" t="s">
        <v>215</v>
      </c>
      <c r="F111" s="44">
        <v>5000000</v>
      </c>
      <c r="G111" s="44">
        <f>ROUNDDOWN(D111*F111,-3)</f>
        <v>60000000</v>
      </c>
      <c r="H111" s="44"/>
      <c r="I111" s="44"/>
      <c r="J111" s="44"/>
      <c r="K111" s="44"/>
      <c r="L111" s="44"/>
      <c r="M111" s="44"/>
      <c r="N111" s="44"/>
      <c r="O111" s="44"/>
      <c r="P111" s="44"/>
      <c r="Q111" s="44"/>
      <c r="R111" s="44"/>
      <c r="S111" s="44"/>
    </row>
    <row r="112" spans="1:19" ht="13.5" customHeight="1" x14ac:dyDescent="0.2">
      <c r="A112" s="2" t="s">
        <v>216</v>
      </c>
      <c r="B112" s="12" t="s">
        <v>111</v>
      </c>
      <c r="C112" s="40" t="s">
        <v>112</v>
      </c>
      <c r="D112" s="41">
        <v>0</v>
      </c>
      <c r="E112" s="15" t="s">
        <v>24</v>
      </c>
      <c r="F112" s="41">
        <v>0</v>
      </c>
      <c r="G112" s="41">
        <f t="shared" ref="G112:S112" si="55">G113</f>
        <v>28000000</v>
      </c>
      <c r="H112" s="41">
        <f t="shared" si="55"/>
        <v>0</v>
      </c>
      <c r="I112" s="41">
        <f t="shared" si="55"/>
        <v>0</v>
      </c>
      <c r="J112" s="41">
        <f t="shared" si="55"/>
        <v>0</v>
      </c>
      <c r="K112" s="41">
        <f t="shared" si="55"/>
        <v>0</v>
      </c>
      <c r="L112" s="41">
        <f t="shared" si="55"/>
        <v>0</v>
      </c>
      <c r="M112" s="41">
        <f t="shared" si="55"/>
        <v>0</v>
      </c>
      <c r="N112" s="41">
        <f t="shared" si="55"/>
        <v>0</v>
      </c>
      <c r="O112" s="41">
        <f t="shared" si="55"/>
        <v>0</v>
      </c>
      <c r="P112" s="41">
        <f t="shared" si="55"/>
        <v>0</v>
      </c>
      <c r="Q112" s="41">
        <f t="shared" si="55"/>
        <v>0</v>
      </c>
      <c r="R112" s="41">
        <f t="shared" si="55"/>
        <v>0</v>
      </c>
      <c r="S112" s="41">
        <f t="shared" si="55"/>
        <v>0</v>
      </c>
    </row>
    <row r="113" spans="1:19" ht="13.5" customHeight="1" x14ac:dyDescent="0.2">
      <c r="A113" s="2" t="s">
        <v>217</v>
      </c>
      <c r="B113" s="42" t="s">
        <v>24</v>
      </c>
      <c r="C113" s="43" t="s">
        <v>218</v>
      </c>
      <c r="D113" s="44">
        <v>7</v>
      </c>
      <c r="E113" s="45" t="s">
        <v>49</v>
      </c>
      <c r="F113" s="44">
        <v>4000000</v>
      </c>
      <c r="G113" s="44">
        <f>ROUNDDOWN(D113*F113,-3)</f>
        <v>28000000</v>
      </c>
      <c r="H113" s="44"/>
      <c r="I113" s="44"/>
      <c r="J113" s="44"/>
      <c r="K113" s="44"/>
      <c r="L113" s="44"/>
      <c r="M113" s="44"/>
      <c r="N113" s="44"/>
      <c r="O113" s="44"/>
      <c r="P113" s="44"/>
      <c r="Q113" s="44"/>
      <c r="R113" s="44"/>
      <c r="S113" s="44"/>
    </row>
    <row r="114" spans="1:19" ht="13.5" customHeight="1" x14ac:dyDescent="0.2">
      <c r="A114" s="2" t="s">
        <v>219</v>
      </c>
      <c r="B114" s="12" t="s">
        <v>55</v>
      </c>
      <c r="C114" s="40" t="s">
        <v>56</v>
      </c>
      <c r="D114" s="41">
        <v>0</v>
      </c>
      <c r="E114" s="15" t="s">
        <v>24</v>
      </c>
      <c r="F114" s="41">
        <v>0</v>
      </c>
      <c r="G114" s="41">
        <f t="shared" ref="G114:S114" si="56">G115</f>
        <v>2250000</v>
      </c>
      <c r="H114" s="41">
        <f t="shared" si="56"/>
        <v>0</v>
      </c>
      <c r="I114" s="41">
        <f t="shared" si="56"/>
        <v>0</v>
      </c>
      <c r="J114" s="41">
        <f t="shared" si="56"/>
        <v>0</v>
      </c>
      <c r="K114" s="41">
        <f t="shared" si="56"/>
        <v>0</v>
      </c>
      <c r="L114" s="41">
        <f t="shared" si="56"/>
        <v>0</v>
      </c>
      <c r="M114" s="41">
        <f t="shared" si="56"/>
        <v>0</v>
      </c>
      <c r="N114" s="41">
        <f t="shared" si="56"/>
        <v>0</v>
      </c>
      <c r="O114" s="41">
        <f t="shared" si="56"/>
        <v>0</v>
      </c>
      <c r="P114" s="41">
        <f t="shared" si="56"/>
        <v>0</v>
      </c>
      <c r="Q114" s="41">
        <f t="shared" si="56"/>
        <v>0</v>
      </c>
      <c r="R114" s="41">
        <f t="shared" si="56"/>
        <v>0</v>
      </c>
      <c r="S114" s="41">
        <f t="shared" si="56"/>
        <v>0</v>
      </c>
    </row>
    <row r="115" spans="1:19" ht="13.5" customHeight="1" x14ac:dyDescent="0.2">
      <c r="A115" s="2" t="s">
        <v>220</v>
      </c>
      <c r="B115" s="42" t="s">
        <v>24</v>
      </c>
      <c r="C115" s="43" t="s">
        <v>58</v>
      </c>
      <c r="D115" s="44">
        <v>15</v>
      </c>
      <c r="E115" s="45" t="s">
        <v>49</v>
      </c>
      <c r="F115" s="44">
        <v>150000</v>
      </c>
      <c r="G115" s="44">
        <f>ROUNDDOWN(D115*F115,-3)</f>
        <v>2250000</v>
      </c>
      <c r="H115" s="44"/>
      <c r="I115" s="44"/>
      <c r="J115" s="44"/>
      <c r="K115" s="44"/>
      <c r="L115" s="44"/>
      <c r="M115" s="44"/>
      <c r="N115" s="44"/>
      <c r="O115" s="44"/>
      <c r="P115" s="44"/>
      <c r="Q115" s="44"/>
      <c r="R115" s="44"/>
      <c r="S115" s="44"/>
    </row>
    <row r="116" spans="1:19" ht="13.5" customHeight="1" x14ac:dyDescent="0.2">
      <c r="A116" s="2" t="s">
        <v>221</v>
      </c>
      <c r="B116" s="12" t="s">
        <v>65</v>
      </c>
      <c r="C116" s="40" t="s">
        <v>66</v>
      </c>
      <c r="D116" s="41">
        <v>0</v>
      </c>
      <c r="E116" s="15" t="s">
        <v>24</v>
      </c>
      <c r="F116" s="41">
        <v>0</v>
      </c>
      <c r="G116" s="41">
        <f t="shared" ref="G116:S116" si="57">SUM(G117:G119)</f>
        <v>48000000</v>
      </c>
      <c r="H116" s="41">
        <f t="shared" si="57"/>
        <v>0</v>
      </c>
      <c r="I116" s="41">
        <f t="shared" si="57"/>
        <v>0</v>
      </c>
      <c r="J116" s="41">
        <f t="shared" si="57"/>
        <v>0</v>
      </c>
      <c r="K116" s="41">
        <f t="shared" si="57"/>
        <v>0</v>
      </c>
      <c r="L116" s="41">
        <f t="shared" si="57"/>
        <v>0</v>
      </c>
      <c r="M116" s="41">
        <f t="shared" si="57"/>
        <v>0</v>
      </c>
      <c r="N116" s="41">
        <f t="shared" si="57"/>
        <v>0</v>
      </c>
      <c r="O116" s="41">
        <f t="shared" si="57"/>
        <v>0</v>
      </c>
      <c r="P116" s="41">
        <f t="shared" si="57"/>
        <v>0</v>
      </c>
      <c r="Q116" s="41">
        <f t="shared" si="57"/>
        <v>0</v>
      </c>
      <c r="R116" s="41">
        <f t="shared" si="57"/>
        <v>0</v>
      </c>
      <c r="S116" s="41">
        <f t="shared" si="57"/>
        <v>0</v>
      </c>
    </row>
    <row r="117" spans="1:19" ht="13.5" customHeight="1" x14ac:dyDescent="0.2">
      <c r="A117" s="2" t="s">
        <v>222</v>
      </c>
      <c r="B117" s="42" t="s">
        <v>24</v>
      </c>
      <c r="C117" s="43" t="s">
        <v>223</v>
      </c>
      <c r="D117" s="44">
        <v>40</v>
      </c>
      <c r="E117" s="45" t="s">
        <v>49</v>
      </c>
      <c r="F117" s="44">
        <v>250000</v>
      </c>
      <c r="G117" s="44">
        <f t="shared" ref="G117:G119" si="58">ROUNDDOWN(D117*F117,-3)</f>
        <v>10000000</v>
      </c>
      <c r="H117" s="44"/>
      <c r="I117" s="44"/>
      <c r="J117" s="44"/>
      <c r="K117" s="44"/>
      <c r="L117" s="44"/>
      <c r="M117" s="44"/>
      <c r="N117" s="44"/>
      <c r="O117" s="44"/>
      <c r="P117" s="44"/>
      <c r="Q117" s="44"/>
      <c r="R117" s="44"/>
      <c r="S117" s="44"/>
    </row>
    <row r="118" spans="1:19" ht="13.5" customHeight="1" x14ac:dyDescent="0.2">
      <c r="A118" s="2" t="s">
        <v>224</v>
      </c>
      <c r="B118" s="42" t="s">
        <v>24</v>
      </c>
      <c r="C118" s="43" t="s">
        <v>225</v>
      </c>
      <c r="D118" s="44">
        <v>80</v>
      </c>
      <c r="E118" s="45" t="s">
        <v>49</v>
      </c>
      <c r="F118" s="44">
        <v>150000</v>
      </c>
      <c r="G118" s="44">
        <f t="shared" si="58"/>
        <v>12000000</v>
      </c>
      <c r="H118" s="44"/>
      <c r="I118" s="44"/>
      <c r="J118" s="44"/>
      <c r="K118" s="44"/>
      <c r="L118" s="44"/>
      <c r="M118" s="44"/>
      <c r="N118" s="44"/>
      <c r="O118" s="44"/>
      <c r="P118" s="44"/>
      <c r="Q118" s="44"/>
      <c r="R118" s="44"/>
      <c r="S118" s="44"/>
    </row>
    <row r="119" spans="1:19" ht="13.5" customHeight="1" x14ac:dyDescent="0.2">
      <c r="A119" s="2" t="s">
        <v>226</v>
      </c>
      <c r="B119" s="42" t="s">
        <v>24</v>
      </c>
      <c r="C119" s="43" t="s">
        <v>227</v>
      </c>
      <c r="D119" s="44">
        <v>40</v>
      </c>
      <c r="E119" s="45" t="s">
        <v>49</v>
      </c>
      <c r="F119" s="44">
        <v>650000</v>
      </c>
      <c r="G119" s="44">
        <f t="shared" si="58"/>
        <v>26000000</v>
      </c>
      <c r="H119" s="44"/>
      <c r="I119" s="44"/>
      <c r="J119" s="44"/>
      <c r="K119" s="44"/>
      <c r="L119" s="44"/>
      <c r="M119" s="44"/>
      <c r="N119" s="44"/>
      <c r="O119" s="44"/>
      <c r="P119" s="44"/>
      <c r="Q119" s="44"/>
      <c r="R119" s="44"/>
      <c r="S119" s="44"/>
    </row>
    <row r="120" spans="1:19" ht="13.5" customHeight="1" x14ac:dyDescent="0.2">
      <c r="A120" s="2" t="s">
        <v>228</v>
      </c>
      <c r="B120" s="36" t="s">
        <v>102</v>
      </c>
      <c r="C120" s="37" t="s">
        <v>229</v>
      </c>
      <c r="D120" s="38">
        <v>0</v>
      </c>
      <c r="E120" s="39" t="s">
        <v>24</v>
      </c>
      <c r="F120" s="38">
        <v>0</v>
      </c>
      <c r="G120" s="38">
        <f t="shared" ref="G120:S120" si="59">SUM(G121,G126)</f>
        <v>24755000</v>
      </c>
      <c r="H120" s="38">
        <f t="shared" si="59"/>
        <v>0</v>
      </c>
      <c r="I120" s="38">
        <f t="shared" si="59"/>
        <v>0</v>
      </c>
      <c r="J120" s="38">
        <f t="shared" si="59"/>
        <v>0</v>
      </c>
      <c r="K120" s="38">
        <f t="shared" si="59"/>
        <v>0</v>
      </c>
      <c r="L120" s="38">
        <f t="shared" si="59"/>
        <v>0</v>
      </c>
      <c r="M120" s="38">
        <f t="shared" si="59"/>
        <v>0</v>
      </c>
      <c r="N120" s="38">
        <f t="shared" si="59"/>
        <v>0</v>
      </c>
      <c r="O120" s="38">
        <f t="shared" si="59"/>
        <v>0</v>
      </c>
      <c r="P120" s="38">
        <f t="shared" si="59"/>
        <v>0</v>
      </c>
      <c r="Q120" s="38">
        <f t="shared" si="59"/>
        <v>0</v>
      </c>
      <c r="R120" s="38">
        <f t="shared" si="59"/>
        <v>0</v>
      </c>
      <c r="S120" s="38">
        <f t="shared" si="59"/>
        <v>0</v>
      </c>
    </row>
    <row r="121" spans="1:19" ht="13.5" customHeight="1" x14ac:dyDescent="0.2">
      <c r="A121" s="2" t="s">
        <v>230</v>
      </c>
      <c r="B121" s="12" t="s">
        <v>42</v>
      </c>
      <c r="C121" s="40" t="s">
        <v>43</v>
      </c>
      <c r="D121" s="41">
        <v>0</v>
      </c>
      <c r="E121" s="15" t="s">
        <v>24</v>
      </c>
      <c r="F121" s="41">
        <v>0</v>
      </c>
      <c r="G121" s="41">
        <f t="shared" ref="G121:S121" si="60">SUM(G122:G125)</f>
        <v>5105000</v>
      </c>
      <c r="H121" s="41">
        <f t="shared" si="60"/>
        <v>0</v>
      </c>
      <c r="I121" s="41">
        <f t="shared" si="60"/>
        <v>0</v>
      </c>
      <c r="J121" s="41">
        <f t="shared" si="60"/>
        <v>0</v>
      </c>
      <c r="K121" s="41">
        <f t="shared" si="60"/>
        <v>0</v>
      </c>
      <c r="L121" s="41">
        <f t="shared" si="60"/>
        <v>0</v>
      </c>
      <c r="M121" s="41">
        <f t="shared" si="60"/>
        <v>0</v>
      </c>
      <c r="N121" s="41">
        <f t="shared" si="60"/>
        <v>0</v>
      </c>
      <c r="O121" s="41">
        <f t="shared" si="60"/>
        <v>0</v>
      </c>
      <c r="P121" s="41">
        <f t="shared" si="60"/>
        <v>0</v>
      </c>
      <c r="Q121" s="41">
        <f t="shared" si="60"/>
        <v>0</v>
      </c>
      <c r="R121" s="41">
        <f t="shared" si="60"/>
        <v>0</v>
      </c>
      <c r="S121" s="41">
        <f t="shared" si="60"/>
        <v>0</v>
      </c>
    </row>
    <row r="122" spans="1:19" ht="13.5" customHeight="1" x14ac:dyDescent="0.2">
      <c r="A122" s="2" t="s">
        <v>231</v>
      </c>
      <c r="B122" s="42" t="s">
        <v>24</v>
      </c>
      <c r="C122" s="43" t="s">
        <v>51</v>
      </c>
      <c r="D122" s="44">
        <v>1</v>
      </c>
      <c r="E122" s="45" t="s">
        <v>46</v>
      </c>
      <c r="F122" s="44">
        <v>1000000</v>
      </c>
      <c r="G122" s="44">
        <f t="shared" ref="G122:G125" si="61">ROUNDDOWN(D122*F122,-3)</f>
        <v>1000000</v>
      </c>
      <c r="H122" s="44"/>
      <c r="I122" s="44"/>
      <c r="J122" s="44"/>
      <c r="K122" s="44"/>
      <c r="L122" s="44"/>
      <c r="M122" s="44"/>
      <c r="N122" s="44"/>
      <c r="O122" s="44"/>
      <c r="P122" s="44"/>
      <c r="Q122" s="44"/>
      <c r="R122" s="44"/>
      <c r="S122" s="44"/>
    </row>
    <row r="123" spans="1:19" ht="13.5" customHeight="1" x14ac:dyDescent="0.2">
      <c r="A123" s="2" t="s">
        <v>232</v>
      </c>
      <c r="B123" s="42" t="s">
        <v>24</v>
      </c>
      <c r="C123" s="43" t="s">
        <v>53</v>
      </c>
      <c r="D123" s="44">
        <v>1</v>
      </c>
      <c r="E123" s="45" t="s">
        <v>46</v>
      </c>
      <c r="F123" s="44">
        <v>1000000</v>
      </c>
      <c r="G123" s="44">
        <f t="shared" si="61"/>
        <v>1000000</v>
      </c>
      <c r="H123" s="44"/>
      <c r="I123" s="44"/>
      <c r="J123" s="44"/>
      <c r="K123" s="44"/>
      <c r="L123" s="44"/>
      <c r="M123" s="44"/>
      <c r="N123" s="44"/>
      <c r="O123" s="44"/>
      <c r="P123" s="44"/>
      <c r="Q123" s="44"/>
      <c r="R123" s="44"/>
      <c r="S123" s="44"/>
    </row>
    <row r="124" spans="1:19" ht="13.5" customHeight="1" x14ac:dyDescent="0.2">
      <c r="A124" s="2" t="s">
        <v>233</v>
      </c>
      <c r="B124" s="42" t="s">
        <v>24</v>
      </c>
      <c r="C124" s="43" t="s">
        <v>234</v>
      </c>
      <c r="D124" s="44">
        <v>15</v>
      </c>
      <c r="E124" s="45" t="s">
        <v>49</v>
      </c>
      <c r="F124" s="44">
        <v>69000</v>
      </c>
      <c r="G124" s="44">
        <f t="shared" si="61"/>
        <v>1035000</v>
      </c>
      <c r="H124" s="44"/>
      <c r="I124" s="44"/>
      <c r="J124" s="44"/>
      <c r="K124" s="44"/>
      <c r="L124" s="44"/>
      <c r="M124" s="44"/>
      <c r="N124" s="44"/>
      <c r="O124" s="44"/>
      <c r="P124" s="44"/>
      <c r="Q124" s="44"/>
      <c r="R124" s="44"/>
      <c r="S124" s="44"/>
    </row>
    <row r="125" spans="1:19" ht="13.5" customHeight="1" x14ac:dyDescent="0.2">
      <c r="A125" s="2" t="s">
        <v>235</v>
      </c>
      <c r="B125" s="42" t="s">
        <v>24</v>
      </c>
      <c r="C125" s="43" t="s">
        <v>236</v>
      </c>
      <c r="D125" s="44">
        <v>30</v>
      </c>
      <c r="E125" s="45" t="s">
        <v>49</v>
      </c>
      <c r="F125" s="44">
        <v>69000</v>
      </c>
      <c r="G125" s="44">
        <f t="shared" si="61"/>
        <v>2070000</v>
      </c>
      <c r="H125" s="44"/>
      <c r="I125" s="44"/>
      <c r="J125" s="44"/>
      <c r="K125" s="44"/>
      <c r="L125" s="44"/>
      <c r="M125" s="44"/>
      <c r="N125" s="44"/>
      <c r="O125" s="44"/>
      <c r="P125" s="44"/>
      <c r="Q125" s="44"/>
      <c r="R125" s="44"/>
      <c r="S125" s="44"/>
    </row>
    <row r="126" spans="1:19" ht="13.5" customHeight="1" x14ac:dyDescent="0.2">
      <c r="A126" s="2" t="s">
        <v>237</v>
      </c>
      <c r="B126" s="12" t="s">
        <v>60</v>
      </c>
      <c r="C126" s="40" t="s">
        <v>61</v>
      </c>
      <c r="D126" s="41">
        <v>0</v>
      </c>
      <c r="E126" s="15" t="s">
        <v>24</v>
      </c>
      <c r="F126" s="41">
        <v>0</v>
      </c>
      <c r="G126" s="41">
        <f t="shared" ref="G126:S126" si="62">SUM(G127:G129)</f>
        <v>19650000</v>
      </c>
      <c r="H126" s="41">
        <f t="shared" si="62"/>
        <v>0</v>
      </c>
      <c r="I126" s="41">
        <f t="shared" si="62"/>
        <v>0</v>
      </c>
      <c r="J126" s="41">
        <f t="shared" si="62"/>
        <v>0</v>
      </c>
      <c r="K126" s="41">
        <f t="shared" si="62"/>
        <v>0</v>
      </c>
      <c r="L126" s="41">
        <f t="shared" si="62"/>
        <v>0</v>
      </c>
      <c r="M126" s="41">
        <f t="shared" si="62"/>
        <v>0</v>
      </c>
      <c r="N126" s="41">
        <f t="shared" si="62"/>
        <v>0</v>
      </c>
      <c r="O126" s="41">
        <f t="shared" si="62"/>
        <v>0</v>
      </c>
      <c r="P126" s="41">
        <f t="shared" si="62"/>
        <v>0</v>
      </c>
      <c r="Q126" s="41">
        <f t="shared" si="62"/>
        <v>0</v>
      </c>
      <c r="R126" s="41">
        <f t="shared" si="62"/>
        <v>0</v>
      </c>
      <c r="S126" s="41">
        <f t="shared" si="62"/>
        <v>0</v>
      </c>
    </row>
    <row r="127" spans="1:19" ht="13.5" customHeight="1" x14ac:dyDescent="0.2">
      <c r="A127" s="2" t="s">
        <v>238</v>
      </c>
      <c r="B127" s="42" t="s">
        <v>24</v>
      </c>
      <c r="C127" s="43" t="s">
        <v>239</v>
      </c>
      <c r="D127" s="44">
        <v>30</v>
      </c>
      <c r="E127" s="45" t="s">
        <v>49</v>
      </c>
      <c r="F127" s="44">
        <v>150000</v>
      </c>
      <c r="G127" s="44">
        <f t="shared" ref="G127:G129" si="63">ROUNDDOWN(D127*F127,-3)</f>
        <v>4500000</v>
      </c>
      <c r="H127" s="44"/>
      <c r="I127" s="44"/>
      <c r="J127" s="44"/>
      <c r="K127" s="44"/>
      <c r="L127" s="44"/>
      <c r="M127" s="44"/>
      <c r="N127" s="44"/>
      <c r="O127" s="44"/>
      <c r="P127" s="44"/>
      <c r="Q127" s="44"/>
      <c r="R127" s="44"/>
      <c r="S127" s="44"/>
    </row>
    <row r="128" spans="1:19" ht="13.5" customHeight="1" x14ac:dyDescent="0.2">
      <c r="A128" s="2" t="s">
        <v>240</v>
      </c>
      <c r="B128" s="42" t="s">
        <v>24</v>
      </c>
      <c r="C128" s="43" t="s">
        <v>241</v>
      </c>
      <c r="D128" s="44">
        <v>30</v>
      </c>
      <c r="E128" s="45" t="s">
        <v>71</v>
      </c>
      <c r="F128" s="44">
        <v>105000</v>
      </c>
      <c r="G128" s="44">
        <f t="shared" si="63"/>
        <v>3150000</v>
      </c>
      <c r="H128" s="44"/>
      <c r="I128" s="44"/>
      <c r="J128" s="44"/>
      <c r="K128" s="44"/>
      <c r="L128" s="44"/>
      <c r="M128" s="44"/>
      <c r="N128" s="44"/>
      <c r="O128" s="44"/>
      <c r="P128" s="44"/>
      <c r="Q128" s="44"/>
      <c r="R128" s="44"/>
      <c r="S128" s="44"/>
    </row>
    <row r="129" spans="1:19" ht="13.5" customHeight="1" x14ac:dyDescent="0.2">
      <c r="A129" s="2" t="s">
        <v>242</v>
      </c>
      <c r="B129" s="42" t="s">
        <v>24</v>
      </c>
      <c r="C129" s="43" t="s">
        <v>243</v>
      </c>
      <c r="D129" s="44">
        <v>30</v>
      </c>
      <c r="E129" s="45" t="s">
        <v>49</v>
      </c>
      <c r="F129" s="44">
        <v>400000</v>
      </c>
      <c r="G129" s="44">
        <f t="shared" si="63"/>
        <v>12000000</v>
      </c>
      <c r="H129" s="44"/>
      <c r="I129" s="44"/>
      <c r="J129" s="44"/>
      <c r="K129" s="44"/>
      <c r="L129" s="44"/>
      <c r="M129" s="44"/>
      <c r="N129" s="44"/>
      <c r="O129" s="44"/>
      <c r="P129" s="44"/>
      <c r="Q129" s="44"/>
      <c r="R129" s="44"/>
      <c r="S129" s="44"/>
    </row>
    <row r="130" spans="1:19" ht="13.5" customHeight="1" x14ac:dyDescent="0.2">
      <c r="A130" s="2" t="s">
        <v>244</v>
      </c>
      <c r="B130" s="36" t="s">
        <v>120</v>
      </c>
      <c r="C130" s="37" t="s">
        <v>245</v>
      </c>
      <c r="D130" s="38">
        <v>0</v>
      </c>
      <c r="E130" s="39" t="s">
        <v>24</v>
      </c>
      <c r="F130" s="38">
        <v>0</v>
      </c>
      <c r="G130" s="38">
        <f t="shared" ref="G130:S130" si="64">SUM(G131,G136,G138,G140)</f>
        <v>88190000</v>
      </c>
      <c r="H130" s="38">
        <f t="shared" si="64"/>
        <v>0</v>
      </c>
      <c r="I130" s="38">
        <f t="shared" si="64"/>
        <v>0</v>
      </c>
      <c r="J130" s="38">
        <f t="shared" si="64"/>
        <v>0</v>
      </c>
      <c r="K130" s="38">
        <f t="shared" si="64"/>
        <v>0</v>
      </c>
      <c r="L130" s="38">
        <f t="shared" si="64"/>
        <v>0</v>
      </c>
      <c r="M130" s="38">
        <f t="shared" si="64"/>
        <v>0</v>
      </c>
      <c r="N130" s="38">
        <f t="shared" si="64"/>
        <v>0</v>
      </c>
      <c r="O130" s="38">
        <f t="shared" si="64"/>
        <v>0</v>
      </c>
      <c r="P130" s="38">
        <f t="shared" si="64"/>
        <v>0</v>
      </c>
      <c r="Q130" s="38">
        <f t="shared" si="64"/>
        <v>0</v>
      </c>
      <c r="R130" s="38">
        <f t="shared" si="64"/>
        <v>0</v>
      </c>
      <c r="S130" s="38">
        <f t="shared" si="64"/>
        <v>0</v>
      </c>
    </row>
    <row r="131" spans="1:19" ht="13.5" customHeight="1" x14ac:dyDescent="0.2">
      <c r="A131" s="2" t="s">
        <v>246</v>
      </c>
      <c r="B131" s="12" t="s">
        <v>42</v>
      </c>
      <c r="C131" s="40" t="s">
        <v>43</v>
      </c>
      <c r="D131" s="41">
        <v>0</v>
      </c>
      <c r="E131" s="15" t="s">
        <v>24</v>
      </c>
      <c r="F131" s="41">
        <v>0</v>
      </c>
      <c r="G131" s="41">
        <f t="shared" ref="G131:S131" si="65">SUM(G132:G135)</f>
        <v>7940000</v>
      </c>
      <c r="H131" s="41">
        <f t="shared" si="65"/>
        <v>0</v>
      </c>
      <c r="I131" s="41">
        <f t="shared" si="65"/>
        <v>0</v>
      </c>
      <c r="J131" s="41">
        <f t="shared" si="65"/>
        <v>0</v>
      </c>
      <c r="K131" s="41">
        <f t="shared" si="65"/>
        <v>0</v>
      </c>
      <c r="L131" s="41">
        <f t="shared" si="65"/>
        <v>0</v>
      </c>
      <c r="M131" s="41">
        <f t="shared" si="65"/>
        <v>0</v>
      </c>
      <c r="N131" s="41">
        <f t="shared" si="65"/>
        <v>0</v>
      </c>
      <c r="O131" s="41">
        <f t="shared" si="65"/>
        <v>0</v>
      </c>
      <c r="P131" s="41">
        <f t="shared" si="65"/>
        <v>0</v>
      </c>
      <c r="Q131" s="41">
        <f t="shared" si="65"/>
        <v>0</v>
      </c>
      <c r="R131" s="41">
        <f t="shared" si="65"/>
        <v>0</v>
      </c>
      <c r="S131" s="41">
        <f t="shared" si="65"/>
        <v>0</v>
      </c>
    </row>
    <row r="132" spans="1:19" ht="13.5" customHeight="1" x14ac:dyDescent="0.2">
      <c r="A132" s="2" t="s">
        <v>247</v>
      </c>
      <c r="B132" s="42" t="s">
        <v>24</v>
      </c>
      <c r="C132" s="43" t="s">
        <v>51</v>
      </c>
      <c r="D132" s="44">
        <v>1</v>
      </c>
      <c r="E132" s="45" t="s">
        <v>46</v>
      </c>
      <c r="F132" s="44">
        <v>1000000</v>
      </c>
      <c r="G132" s="44">
        <f t="shared" ref="G132:G135" si="66">ROUNDDOWN(D132*F132,-3)</f>
        <v>1000000</v>
      </c>
      <c r="H132" s="44"/>
      <c r="I132" s="44"/>
      <c r="J132" s="44"/>
      <c r="K132" s="44"/>
      <c r="L132" s="44"/>
      <c r="M132" s="44"/>
      <c r="N132" s="44"/>
      <c r="O132" s="44"/>
      <c r="P132" s="44"/>
      <c r="Q132" s="44"/>
      <c r="R132" s="44"/>
      <c r="S132" s="44"/>
    </row>
    <row r="133" spans="1:19" ht="13.5" customHeight="1" x14ac:dyDescent="0.2">
      <c r="A133" s="2" t="s">
        <v>248</v>
      </c>
      <c r="B133" s="42" t="s">
        <v>24</v>
      </c>
      <c r="C133" s="43" t="s">
        <v>53</v>
      </c>
      <c r="D133" s="44">
        <v>1</v>
      </c>
      <c r="E133" s="45" t="s">
        <v>46</v>
      </c>
      <c r="F133" s="44">
        <v>1000000</v>
      </c>
      <c r="G133" s="44">
        <f t="shared" si="66"/>
        <v>1000000</v>
      </c>
      <c r="H133" s="44"/>
      <c r="I133" s="44"/>
      <c r="J133" s="44"/>
      <c r="K133" s="44"/>
      <c r="L133" s="44"/>
      <c r="M133" s="44"/>
      <c r="N133" s="44"/>
      <c r="O133" s="44"/>
      <c r="P133" s="44"/>
      <c r="Q133" s="44"/>
      <c r="R133" s="44"/>
      <c r="S133" s="44"/>
    </row>
    <row r="134" spans="1:19" ht="13.5" customHeight="1" x14ac:dyDescent="0.2">
      <c r="A134" s="2" t="s">
        <v>249</v>
      </c>
      <c r="B134" s="42" t="s">
        <v>24</v>
      </c>
      <c r="C134" s="43" t="s">
        <v>250</v>
      </c>
      <c r="D134" s="44">
        <v>60</v>
      </c>
      <c r="E134" s="45" t="s">
        <v>49</v>
      </c>
      <c r="F134" s="44">
        <v>69000</v>
      </c>
      <c r="G134" s="44">
        <f t="shared" si="66"/>
        <v>4140000</v>
      </c>
      <c r="H134" s="44"/>
      <c r="I134" s="44"/>
      <c r="J134" s="44"/>
      <c r="K134" s="44"/>
      <c r="L134" s="44"/>
      <c r="M134" s="44"/>
      <c r="N134" s="44"/>
      <c r="O134" s="44"/>
      <c r="P134" s="44"/>
      <c r="Q134" s="44"/>
      <c r="R134" s="44"/>
      <c r="S134" s="44"/>
    </row>
    <row r="135" spans="1:19" ht="13.5" customHeight="1" x14ac:dyDescent="0.2">
      <c r="A135" s="2" t="s">
        <v>251</v>
      </c>
      <c r="B135" s="42" t="s">
        <v>24</v>
      </c>
      <c r="C135" s="43" t="s">
        <v>252</v>
      </c>
      <c r="D135" s="44">
        <v>36</v>
      </c>
      <c r="E135" s="45" t="s">
        <v>209</v>
      </c>
      <c r="F135" s="44">
        <v>50000</v>
      </c>
      <c r="G135" s="44">
        <f t="shared" si="66"/>
        <v>1800000</v>
      </c>
      <c r="H135" s="44"/>
      <c r="I135" s="44"/>
      <c r="J135" s="44"/>
      <c r="K135" s="44"/>
      <c r="L135" s="44"/>
      <c r="M135" s="44"/>
      <c r="N135" s="44"/>
      <c r="O135" s="44"/>
      <c r="P135" s="44"/>
      <c r="Q135" s="44"/>
      <c r="R135" s="44"/>
      <c r="S135" s="44"/>
    </row>
    <row r="136" spans="1:19" ht="13.5" customHeight="1" x14ac:dyDescent="0.2">
      <c r="A136" s="2" t="s">
        <v>253</v>
      </c>
      <c r="B136" s="12" t="s">
        <v>211</v>
      </c>
      <c r="C136" s="40" t="s">
        <v>212</v>
      </c>
      <c r="D136" s="41">
        <v>0</v>
      </c>
      <c r="E136" s="15" t="s">
        <v>24</v>
      </c>
      <c r="F136" s="41">
        <v>0</v>
      </c>
      <c r="G136" s="41">
        <f t="shared" ref="G136:S136" si="67">G137</f>
        <v>30000000</v>
      </c>
      <c r="H136" s="41">
        <f t="shared" si="67"/>
        <v>0</v>
      </c>
      <c r="I136" s="41">
        <f t="shared" si="67"/>
        <v>0</v>
      </c>
      <c r="J136" s="41">
        <f t="shared" si="67"/>
        <v>0</v>
      </c>
      <c r="K136" s="41">
        <f t="shared" si="67"/>
        <v>0</v>
      </c>
      <c r="L136" s="41">
        <f t="shared" si="67"/>
        <v>0</v>
      </c>
      <c r="M136" s="41">
        <f t="shared" si="67"/>
        <v>0</v>
      </c>
      <c r="N136" s="41">
        <f t="shared" si="67"/>
        <v>0</v>
      </c>
      <c r="O136" s="41">
        <f t="shared" si="67"/>
        <v>0</v>
      </c>
      <c r="P136" s="41">
        <f t="shared" si="67"/>
        <v>0</v>
      </c>
      <c r="Q136" s="41">
        <f t="shared" si="67"/>
        <v>0</v>
      </c>
      <c r="R136" s="41">
        <f t="shared" si="67"/>
        <v>0</v>
      </c>
      <c r="S136" s="41">
        <f t="shared" si="67"/>
        <v>0</v>
      </c>
    </row>
    <row r="137" spans="1:19" ht="13.5" customHeight="1" x14ac:dyDescent="0.2">
      <c r="A137" s="2" t="s">
        <v>254</v>
      </c>
      <c r="B137" s="42" t="s">
        <v>24</v>
      </c>
      <c r="C137" s="43" t="s">
        <v>214</v>
      </c>
      <c r="D137" s="44">
        <v>6</v>
      </c>
      <c r="E137" s="45" t="s">
        <v>215</v>
      </c>
      <c r="F137" s="44">
        <v>5000000</v>
      </c>
      <c r="G137" s="44">
        <f>ROUNDDOWN(D137*F137,-3)</f>
        <v>30000000</v>
      </c>
      <c r="H137" s="44"/>
      <c r="I137" s="44"/>
      <c r="J137" s="44"/>
      <c r="K137" s="44"/>
      <c r="L137" s="44"/>
      <c r="M137" s="44"/>
      <c r="N137" s="44"/>
      <c r="O137" s="44"/>
      <c r="P137" s="44"/>
      <c r="Q137" s="44"/>
      <c r="R137" s="44"/>
      <c r="S137" s="44"/>
    </row>
    <row r="138" spans="1:19" ht="13.5" customHeight="1" x14ac:dyDescent="0.2">
      <c r="A138" s="2" t="s">
        <v>255</v>
      </c>
      <c r="B138" s="12" t="s">
        <v>55</v>
      </c>
      <c r="C138" s="40" t="s">
        <v>56</v>
      </c>
      <c r="D138" s="41">
        <v>0</v>
      </c>
      <c r="E138" s="15" t="s">
        <v>24</v>
      </c>
      <c r="F138" s="41">
        <v>0</v>
      </c>
      <c r="G138" s="41">
        <f t="shared" ref="G138:S138" si="68">G139</f>
        <v>2250000</v>
      </c>
      <c r="H138" s="41">
        <f t="shared" si="68"/>
        <v>0</v>
      </c>
      <c r="I138" s="41">
        <f t="shared" si="68"/>
        <v>0</v>
      </c>
      <c r="J138" s="41">
        <f t="shared" si="68"/>
        <v>0</v>
      </c>
      <c r="K138" s="41">
        <f t="shared" si="68"/>
        <v>0</v>
      </c>
      <c r="L138" s="41">
        <f t="shared" si="68"/>
        <v>0</v>
      </c>
      <c r="M138" s="41">
        <f t="shared" si="68"/>
        <v>0</v>
      </c>
      <c r="N138" s="41">
        <f t="shared" si="68"/>
        <v>0</v>
      </c>
      <c r="O138" s="41">
        <f t="shared" si="68"/>
        <v>0</v>
      </c>
      <c r="P138" s="41">
        <f t="shared" si="68"/>
        <v>0</v>
      </c>
      <c r="Q138" s="41">
        <f t="shared" si="68"/>
        <v>0</v>
      </c>
      <c r="R138" s="41">
        <f t="shared" si="68"/>
        <v>0</v>
      </c>
      <c r="S138" s="41">
        <f t="shared" si="68"/>
        <v>0</v>
      </c>
    </row>
    <row r="139" spans="1:19" ht="13.5" customHeight="1" x14ac:dyDescent="0.2">
      <c r="A139" s="2" t="s">
        <v>256</v>
      </c>
      <c r="B139" s="42" t="s">
        <v>24</v>
      </c>
      <c r="C139" s="43" t="s">
        <v>58</v>
      </c>
      <c r="D139" s="44">
        <v>15</v>
      </c>
      <c r="E139" s="45" t="s">
        <v>49</v>
      </c>
      <c r="F139" s="44">
        <v>150000</v>
      </c>
      <c r="G139" s="44">
        <f>ROUNDDOWN(D139*F139,-3)</f>
        <v>2250000</v>
      </c>
      <c r="H139" s="44"/>
      <c r="I139" s="44"/>
      <c r="J139" s="44"/>
      <c r="K139" s="44"/>
      <c r="L139" s="44"/>
      <c r="M139" s="44"/>
      <c r="N139" s="44"/>
      <c r="O139" s="44"/>
      <c r="P139" s="44"/>
      <c r="Q139" s="44"/>
      <c r="R139" s="44"/>
      <c r="S139" s="44"/>
    </row>
    <row r="140" spans="1:19" ht="13.5" customHeight="1" x14ac:dyDescent="0.2">
      <c r="A140" s="2" t="s">
        <v>257</v>
      </c>
      <c r="B140" s="12" t="s">
        <v>65</v>
      </c>
      <c r="C140" s="40" t="s">
        <v>66</v>
      </c>
      <c r="D140" s="41">
        <v>0</v>
      </c>
      <c r="E140" s="15" t="s">
        <v>24</v>
      </c>
      <c r="F140" s="41">
        <v>0</v>
      </c>
      <c r="G140" s="41">
        <f t="shared" ref="G140:S140" si="69">SUM(G141:G143)</f>
        <v>48000000</v>
      </c>
      <c r="H140" s="41">
        <f t="shared" si="69"/>
        <v>0</v>
      </c>
      <c r="I140" s="41">
        <f t="shared" si="69"/>
        <v>0</v>
      </c>
      <c r="J140" s="41">
        <f t="shared" si="69"/>
        <v>0</v>
      </c>
      <c r="K140" s="41">
        <f t="shared" si="69"/>
        <v>0</v>
      </c>
      <c r="L140" s="41">
        <f t="shared" si="69"/>
        <v>0</v>
      </c>
      <c r="M140" s="41">
        <f t="shared" si="69"/>
        <v>0</v>
      </c>
      <c r="N140" s="41">
        <f t="shared" si="69"/>
        <v>0</v>
      </c>
      <c r="O140" s="41">
        <f t="shared" si="69"/>
        <v>0</v>
      </c>
      <c r="P140" s="41">
        <f t="shared" si="69"/>
        <v>0</v>
      </c>
      <c r="Q140" s="41">
        <f t="shared" si="69"/>
        <v>0</v>
      </c>
      <c r="R140" s="41">
        <f t="shared" si="69"/>
        <v>0</v>
      </c>
      <c r="S140" s="41">
        <f t="shared" si="69"/>
        <v>0</v>
      </c>
    </row>
    <row r="141" spans="1:19" ht="13.5" customHeight="1" x14ac:dyDescent="0.2">
      <c r="A141" s="2" t="s">
        <v>258</v>
      </c>
      <c r="B141" s="42" t="s">
        <v>24</v>
      </c>
      <c r="C141" s="43" t="s">
        <v>259</v>
      </c>
      <c r="D141" s="44">
        <v>40</v>
      </c>
      <c r="E141" s="45" t="s">
        <v>49</v>
      </c>
      <c r="F141" s="44">
        <v>250000</v>
      </c>
      <c r="G141" s="44">
        <f t="shared" ref="G141:G143" si="70">ROUNDDOWN(D141*F141,-3)</f>
        <v>10000000</v>
      </c>
      <c r="H141" s="44"/>
      <c r="I141" s="44"/>
      <c r="J141" s="44"/>
      <c r="K141" s="44"/>
      <c r="L141" s="44"/>
      <c r="M141" s="44"/>
      <c r="N141" s="44"/>
      <c r="O141" s="44"/>
      <c r="P141" s="44"/>
      <c r="Q141" s="44"/>
      <c r="R141" s="44"/>
      <c r="S141" s="44"/>
    </row>
    <row r="142" spans="1:19" ht="13.5" customHeight="1" x14ac:dyDescent="0.2">
      <c r="A142" s="2" t="s">
        <v>260</v>
      </c>
      <c r="B142" s="42" t="s">
        <v>24</v>
      </c>
      <c r="C142" s="43" t="s">
        <v>261</v>
      </c>
      <c r="D142" s="44">
        <v>80</v>
      </c>
      <c r="E142" s="45" t="s">
        <v>71</v>
      </c>
      <c r="F142" s="44">
        <v>150000</v>
      </c>
      <c r="G142" s="44">
        <f t="shared" si="70"/>
        <v>12000000</v>
      </c>
      <c r="H142" s="44"/>
      <c r="I142" s="44"/>
      <c r="J142" s="44"/>
      <c r="K142" s="44"/>
      <c r="L142" s="44"/>
      <c r="M142" s="44"/>
      <c r="N142" s="44"/>
      <c r="O142" s="44"/>
      <c r="P142" s="44"/>
      <c r="Q142" s="44"/>
      <c r="R142" s="44"/>
      <c r="S142" s="44"/>
    </row>
    <row r="143" spans="1:19" ht="13.5" customHeight="1" x14ac:dyDescent="0.2">
      <c r="A143" s="2" t="s">
        <v>262</v>
      </c>
      <c r="B143" s="42" t="s">
        <v>24</v>
      </c>
      <c r="C143" s="43" t="s">
        <v>263</v>
      </c>
      <c r="D143" s="44">
        <v>40</v>
      </c>
      <c r="E143" s="45" t="s">
        <v>49</v>
      </c>
      <c r="F143" s="44">
        <v>650000</v>
      </c>
      <c r="G143" s="44">
        <f t="shared" si="70"/>
        <v>26000000</v>
      </c>
      <c r="H143" s="44"/>
      <c r="I143" s="44"/>
      <c r="J143" s="44"/>
      <c r="K143" s="44"/>
      <c r="L143" s="44"/>
      <c r="M143" s="44"/>
      <c r="N143" s="44"/>
      <c r="O143" s="44"/>
      <c r="P143" s="44"/>
      <c r="Q143" s="44"/>
      <c r="R143" s="44"/>
      <c r="S143" s="44"/>
    </row>
    <row r="144" spans="1:19" ht="13.5" customHeight="1" x14ac:dyDescent="0.2">
      <c r="A144" s="2" t="s">
        <v>264</v>
      </c>
      <c r="B144" s="36" t="s">
        <v>153</v>
      </c>
      <c r="C144" s="37" t="s">
        <v>265</v>
      </c>
      <c r="D144" s="38">
        <v>0</v>
      </c>
      <c r="E144" s="39" t="s">
        <v>24</v>
      </c>
      <c r="F144" s="38">
        <v>0</v>
      </c>
      <c r="G144" s="38">
        <f t="shared" ref="G144:S144" si="71">SUM(G145,G150)</f>
        <v>18565000</v>
      </c>
      <c r="H144" s="38">
        <f t="shared" si="71"/>
        <v>0</v>
      </c>
      <c r="I144" s="38">
        <f t="shared" si="71"/>
        <v>0</v>
      </c>
      <c r="J144" s="38">
        <f t="shared" si="71"/>
        <v>0</v>
      </c>
      <c r="K144" s="38">
        <f t="shared" si="71"/>
        <v>0</v>
      </c>
      <c r="L144" s="38">
        <f t="shared" si="71"/>
        <v>0</v>
      </c>
      <c r="M144" s="38">
        <f t="shared" si="71"/>
        <v>0</v>
      </c>
      <c r="N144" s="38">
        <f t="shared" si="71"/>
        <v>0</v>
      </c>
      <c r="O144" s="38">
        <f t="shared" si="71"/>
        <v>0</v>
      </c>
      <c r="P144" s="38">
        <f t="shared" si="71"/>
        <v>0</v>
      </c>
      <c r="Q144" s="38">
        <f t="shared" si="71"/>
        <v>0</v>
      </c>
      <c r="R144" s="38">
        <f t="shared" si="71"/>
        <v>0</v>
      </c>
      <c r="S144" s="38">
        <f t="shared" si="71"/>
        <v>0</v>
      </c>
    </row>
    <row r="145" spans="1:19" ht="13.5" customHeight="1" x14ac:dyDescent="0.2">
      <c r="A145" s="2" t="s">
        <v>266</v>
      </c>
      <c r="B145" s="12" t="s">
        <v>42</v>
      </c>
      <c r="C145" s="40" t="s">
        <v>43</v>
      </c>
      <c r="D145" s="41">
        <v>0</v>
      </c>
      <c r="E145" s="15" t="s">
        <v>24</v>
      </c>
      <c r="F145" s="41">
        <v>0</v>
      </c>
      <c r="G145" s="41">
        <f t="shared" ref="G145:S145" si="72">SUM(G146:G149)</f>
        <v>5940000</v>
      </c>
      <c r="H145" s="41">
        <f t="shared" si="72"/>
        <v>0</v>
      </c>
      <c r="I145" s="41">
        <f t="shared" si="72"/>
        <v>0</v>
      </c>
      <c r="J145" s="41">
        <f t="shared" si="72"/>
        <v>0</v>
      </c>
      <c r="K145" s="41">
        <f t="shared" si="72"/>
        <v>0</v>
      </c>
      <c r="L145" s="41">
        <f t="shared" si="72"/>
        <v>0</v>
      </c>
      <c r="M145" s="41">
        <f t="shared" si="72"/>
        <v>0</v>
      </c>
      <c r="N145" s="41">
        <f t="shared" si="72"/>
        <v>0</v>
      </c>
      <c r="O145" s="41">
        <f t="shared" si="72"/>
        <v>0</v>
      </c>
      <c r="P145" s="41">
        <f t="shared" si="72"/>
        <v>0</v>
      </c>
      <c r="Q145" s="41">
        <f t="shared" si="72"/>
        <v>0</v>
      </c>
      <c r="R145" s="41">
        <f t="shared" si="72"/>
        <v>0</v>
      </c>
      <c r="S145" s="41">
        <f t="shared" si="72"/>
        <v>0</v>
      </c>
    </row>
    <row r="146" spans="1:19" ht="13.5" customHeight="1" x14ac:dyDescent="0.2">
      <c r="A146" s="2" t="s">
        <v>267</v>
      </c>
      <c r="B146" s="42" t="s">
        <v>24</v>
      </c>
      <c r="C146" s="43" t="s">
        <v>51</v>
      </c>
      <c r="D146" s="44">
        <v>1</v>
      </c>
      <c r="E146" s="45" t="s">
        <v>46</v>
      </c>
      <c r="F146" s="44">
        <v>500000</v>
      </c>
      <c r="G146" s="44">
        <f t="shared" ref="G146:G149" si="73">ROUNDDOWN(D146*F146,-3)</f>
        <v>500000</v>
      </c>
      <c r="H146" s="44"/>
      <c r="I146" s="44"/>
      <c r="J146" s="44"/>
      <c r="K146" s="44"/>
      <c r="L146" s="44"/>
      <c r="M146" s="44"/>
      <c r="N146" s="44"/>
      <c r="O146" s="44"/>
      <c r="P146" s="44"/>
      <c r="Q146" s="44"/>
      <c r="R146" s="44"/>
      <c r="S146" s="44"/>
    </row>
    <row r="147" spans="1:19" ht="13.5" customHeight="1" x14ac:dyDescent="0.2">
      <c r="A147" s="2" t="s">
        <v>268</v>
      </c>
      <c r="B147" s="42" t="s">
        <v>24</v>
      </c>
      <c r="C147" s="43" t="s">
        <v>53</v>
      </c>
      <c r="D147" s="44">
        <v>1</v>
      </c>
      <c r="E147" s="45" t="s">
        <v>46</v>
      </c>
      <c r="F147" s="44">
        <v>770000</v>
      </c>
      <c r="G147" s="44">
        <f t="shared" si="73"/>
        <v>770000</v>
      </c>
      <c r="H147" s="44"/>
      <c r="I147" s="44"/>
      <c r="J147" s="44"/>
      <c r="K147" s="44"/>
      <c r="L147" s="44"/>
      <c r="M147" s="44"/>
      <c r="N147" s="44"/>
      <c r="O147" s="44"/>
      <c r="P147" s="44"/>
      <c r="Q147" s="44"/>
      <c r="R147" s="44"/>
      <c r="S147" s="44"/>
    </row>
    <row r="148" spans="1:19" ht="13.5" customHeight="1" x14ac:dyDescent="0.2">
      <c r="A148" s="2" t="s">
        <v>269</v>
      </c>
      <c r="B148" s="42" t="s">
        <v>24</v>
      </c>
      <c r="C148" s="43" t="s">
        <v>270</v>
      </c>
      <c r="D148" s="44">
        <v>30</v>
      </c>
      <c r="E148" s="45" t="s">
        <v>49</v>
      </c>
      <c r="F148" s="44">
        <v>69000</v>
      </c>
      <c r="G148" s="44">
        <f t="shared" si="73"/>
        <v>2070000</v>
      </c>
      <c r="H148" s="44"/>
      <c r="I148" s="44"/>
      <c r="J148" s="44"/>
      <c r="K148" s="44"/>
      <c r="L148" s="44"/>
      <c r="M148" s="44"/>
      <c r="N148" s="44"/>
      <c r="O148" s="44"/>
      <c r="P148" s="44"/>
      <c r="Q148" s="44"/>
      <c r="R148" s="44"/>
      <c r="S148" s="44"/>
    </row>
    <row r="149" spans="1:19" ht="13.5" customHeight="1" x14ac:dyDescent="0.2">
      <c r="A149" s="2" t="s">
        <v>271</v>
      </c>
      <c r="B149" s="42" t="s">
        <v>24</v>
      </c>
      <c r="C149" s="43" t="s">
        <v>252</v>
      </c>
      <c r="D149" s="44">
        <v>52</v>
      </c>
      <c r="E149" s="45" t="s">
        <v>209</v>
      </c>
      <c r="F149" s="44">
        <v>50000</v>
      </c>
      <c r="G149" s="44">
        <f t="shared" si="73"/>
        <v>2600000</v>
      </c>
      <c r="H149" s="44"/>
      <c r="I149" s="44"/>
      <c r="J149" s="44"/>
      <c r="K149" s="44"/>
      <c r="L149" s="44"/>
      <c r="M149" s="44"/>
      <c r="N149" s="44"/>
      <c r="O149" s="44"/>
      <c r="P149" s="44"/>
      <c r="Q149" s="44"/>
      <c r="R149" s="44"/>
      <c r="S149" s="44"/>
    </row>
    <row r="150" spans="1:19" ht="13.5" customHeight="1" x14ac:dyDescent="0.2">
      <c r="A150" s="2" t="s">
        <v>272</v>
      </c>
      <c r="B150" s="12" t="s">
        <v>60</v>
      </c>
      <c r="C150" s="40" t="s">
        <v>61</v>
      </c>
      <c r="D150" s="41">
        <v>0</v>
      </c>
      <c r="E150" s="15" t="s">
        <v>24</v>
      </c>
      <c r="F150" s="41">
        <v>0</v>
      </c>
      <c r="G150" s="41">
        <f t="shared" ref="G150:S150" si="74">SUM(G151:G153)</f>
        <v>12625000</v>
      </c>
      <c r="H150" s="41">
        <f t="shared" si="74"/>
        <v>0</v>
      </c>
      <c r="I150" s="41">
        <f t="shared" si="74"/>
        <v>0</v>
      </c>
      <c r="J150" s="41">
        <f t="shared" si="74"/>
        <v>0</v>
      </c>
      <c r="K150" s="41">
        <f t="shared" si="74"/>
        <v>0</v>
      </c>
      <c r="L150" s="41">
        <f t="shared" si="74"/>
        <v>0</v>
      </c>
      <c r="M150" s="41">
        <f t="shared" si="74"/>
        <v>0</v>
      </c>
      <c r="N150" s="41">
        <f t="shared" si="74"/>
        <v>0</v>
      </c>
      <c r="O150" s="41">
        <f t="shared" si="74"/>
        <v>0</v>
      </c>
      <c r="P150" s="41">
        <f t="shared" si="74"/>
        <v>0</v>
      </c>
      <c r="Q150" s="41">
        <f t="shared" si="74"/>
        <v>0</v>
      </c>
      <c r="R150" s="41">
        <f t="shared" si="74"/>
        <v>0</v>
      </c>
      <c r="S150" s="41">
        <f t="shared" si="74"/>
        <v>0</v>
      </c>
    </row>
    <row r="151" spans="1:19" ht="13.5" customHeight="1" x14ac:dyDescent="0.2">
      <c r="A151" s="2" t="s">
        <v>273</v>
      </c>
      <c r="B151" s="42" t="s">
        <v>24</v>
      </c>
      <c r="C151" s="43" t="s">
        <v>274</v>
      </c>
      <c r="D151" s="44">
        <v>25</v>
      </c>
      <c r="E151" s="45" t="s">
        <v>49</v>
      </c>
      <c r="F151" s="44">
        <v>100000</v>
      </c>
      <c r="G151" s="44">
        <f t="shared" ref="G151:G153" si="75">ROUNDDOWN(D151*F151,-3)</f>
        <v>2500000</v>
      </c>
      <c r="H151" s="44"/>
      <c r="I151" s="44"/>
      <c r="J151" s="44"/>
      <c r="K151" s="44"/>
      <c r="L151" s="44"/>
      <c r="M151" s="44"/>
      <c r="N151" s="44"/>
      <c r="O151" s="44"/>
      <c r="P151" s="44"/>
      <c r="Q151" s="44"/>
      <c r="R151" s="44"/>
      <c r="S151" s="44"/>
    </row>
    <row r="152" spans="1:19" ht="13.5" customHeight="1" x14ac:dyDescent="0.2">
      <c r="A152" s="2" t="s">
        <v>275</v>
      </c>
      <c r="B152" s="42" t="s">
        <v>24</v>
      </c>
      <c r="C152" s="43" t="s">
        <v>276</v>
      </c>
      <c r="D152" s="44">
        <v>25</v>
      </c>
      <c r="E152" s="45" t="s">
        <v>71</v>
      </c>
      <c r="F152" s="44">
        <v>105000</v>
      </c>
      <c r="G152" s="44">
        <f t="shared" si="75"/>
        <v>2625000</v>
      </c>
      <c r="H152" s="44"/>
      <c r="I152" s="44"/>
      <c r="J152" s="44"/>
      <c r="K152" s="44"/>
      <c r="L152" s="44"/>
      <c r="M152" s="44"/>
      <c r="N152" s="44"/>
      <c r="O152" s="44"/>
      <c r="P152" s="44"/>
      <c r="Q152" s="44"/>
      <c r="R152" s="44"/>
      <c r="S152" s="44"/>
    </row>
    <row r="153" spans="1:19" ht="13.5" customHeight="1" x14ac:dyDescent="0.2">
      <c r="A153" s="2" t="s">
        <v>277</v>
      </c>
      <c r="B153" s="42" t="s">
        <v>24</v>
      </c>
      <c r="C153" s="43" t="s">
        <v>278</v>
      </c>
      <c r="D153" s="44">
        <v>25</v>
      </c>
      <c r="E153" s="45" t="s">
        <v>49</v>
      </c>
      <c r="F153" s="44">
        <v>300000</v>
      </c>
      <c r="G153" s="44">
        <f t="shared" si="75"/>
        <v>7500000</v>
      </c>
      <c r="H153" s="44"/>
      <c r="I153" s="44"/>
      <c r="J153" s="44"/>
      <c r="K153" s="44"/>
      <c r="L153" s="44"/>
      <c r="M153" s="44"/>
      <c r="N153" s="44"/>
      <c r="O153" s="44"/>
      <c r="P153" s="44"/>
      <c r="Q153" s="44"/>
      <c r="R153" s="44"/>
      <c r="S153" s="44"/>
    </row>
    <row r="154" spans="1:19" ht="13.5" customHeight="1" x14ac:dyDescent="0.2">
      <c r="A154" s="2" t="s">
        <v>279</v>
      </c>
      <c r="B154" s="36" t="s">
        <v>280</v>
      </c>
      <c r="C154" s="37" t="s">
        <v>281</v>
      </c>
      <c r="D154" s="38">
        <v>0</v>
      </c>
      <c r="E154" s="39" t="s">
        <v>24</v>
      </c>
      <c r="F154" s="38">
        <v>0</v>
      </c>
      <c r="G154" s="38">
        <f t="shared" ref="G154:S154" si="76">SUM(G155,G159)</f>
        <v>50305000</v>
      </c>
      <c r="H154" s="38">
        <f t="shared" si="76"/>
        <v>0</v>
      </c>
      <c r="I154" s="38">
        <f t="shared" si="76"/>
        <v>0</v>
      </c>
      <c r="J154" s="38">
        <f t="shared" si="76"/>
        <v>0</v>
      </c>
      <c r="K154" s="38">
        <f t="shared" si="76"/>
        <v>0</v>
      </c>
      <c r="L154" s="38">
        <f t="shared" si="76"/>
        <v>0</v>
      </c>
      <c r="M154" s="38">
        <f t="shared" si="76"/>
        <v>0</v>
      </c>
      <c r="N154" s="38">
        <f t="shared" si="76"/>
        <v>0</v>
      </c>
      <c r="O154" s="38">
        <f t="shared" si="76"/>
        <v>0</v>
      </c>
      <c r="P154" s="38">
        <f t="shared" si="76"/>
        <v>0</v>
      </c>
      <c r="Q154" s="38">
        <f t="shared" si="76"/>
        <v>0</v>
      </c>
      <c r="R154" s="38">
        <f t="shared" si="76"/>
        <v>0</v>
      </c>
      <c r="S154" s="38">
        <f t="shared" si="76"/>
        <v>0</v>
      </c>
    </row>
    <row r="155" spans="1:19" ht="13.5" customHeight="1" x14ac:dyDescent="0.2">
      <c r="A155" s="2" t="s">
        <v>282</v>
      </c>
      <c r="B155" s="12" t="s">
        <v>42</v>
      </c>
      <c r="C155" s="40" t="s">
        <v>43</v>
      </c>
      <c r="D155" s="41">
        <v>0</v>
      </c>
      <c r="E155" s="15" t="s">
        <v>24</v>
      </c>
      <c r="F155" s="41">
        <v>0</v>
      </c>
      <c r="G155" s="41">
        <f t="shared" ref="G155:S155" si="77">SUM(G156:G158)</f>
        <v>2305000</v>
      </c>
      <c r="H155" s="41">
        <f t="shared" si="77"/>
        <v>0</v>
      </c>
      <c r="I155" s="41">
        <f t="shared" si="77"/>
        <v>0</v>
      </c>
      <c r="J155" s="41">
        <f t="shared" si="77"/>
        <v>0</v>
      </c>
      <c r="K155" s="41">
        <f t="shared" si="77"/>
        <v>0</v>
      </c>
      <c r="L155" s="41">
        <f t="shared" si="77"/>
        <v>0</v>
      </c>
      <c r="M155" s="41">
        <f t="shared" si="77"/>
        <v>0</v>
      </c>
      <c r="N155" s="41">
        <f t="shared" si="77"/>
        <v>0</v>
      </c>
      <c r="O155" s="41">
        <f t="shared" si="77"/>
        <v>0</v>
      </c>
      <c r="P155" s="41">
        <f t="shared" si="77"/>
        <v>0</v>
      </c>
      <c r="Q155" s="41">
        <f t="shared" si="77"/>
        <v>0</v>
      </c>
      <c r="R155" s="41">
        <f t="shared" si="77"/>
        <v>0</v>
      </c>
      <c r="S155" s="41">
        <f t="shared" si="77"/>
        <v>0</v>
      </c>
    </row>
    <row r="156" spans="1:19" ht="13.5" customHeight="1" x14ac:dyDescent="0.2">
      <c r="A156" s="2" t="s">
        <v>283</v>
      </c>
      <c r="B156" s="42" t="s">
        <v>24</v>
      </c>
      <c r="C156" s="43" t="s">
        <v>51</v>
      </c>
      <c r="D156" s="44">
        <v>1</v>
      </c>
      <c r="E156" s="45" t="s">
        <v>46</v>
      </c>
      <c r="F156" s="44">
        <v>1000000</v>
      </c>
      <c r="G156" s="44">
        <f t="shared" ref="G156:G158" si="78">ROUNDDOWN(D156*F156,-3)</f>
        <v>1000000</v>
      </c>
      <c r="H156" s="44"/>
      <c r="I156" s="44"/>
      <c r="J156" s="44"/>
      <c r="K156" s="44"/>
      <c r="L156" s="44"/>
      <c r="M156" s="44"/>
      <c r="N156" s="44"/>
      <c r="O156" s="44"/>
      <c r="P156" s="44"/>
      <c r="Q156" s="44"/>
      <c r="R156" s="44"/>
      <c r="S156" s="44"/>
    </row>
    <row r="157" spans="1:19" ht="13.5" customHeight="1" x14ac:dyDescent="0.2">
      <c r="A157" s="2" t="s">
        <v>284</v>
      </c>
      <c r="B157" s="42" t="s">
        <v>24</v>
      </c>
      <c r="C157" s="43" t="s">
        <v>53</v>
      </c>
      <c r="D157" s="44">
        <v>1</v>
      </c>
      <c r="E157" s="45" t="s">
        <v>46</v>
      </c>
      <c r="F157" s="44">
        <v>1000000</v>
      </c>
      <c r="G157" s="44">
        <f t="shared" si="78"/>
        <v>1000000</v>
      </c>
      <c r="H157" s="44"/>
      <c r="I157" s="44"/>
      <c r="J157" s="44"/>
      <c r="K157" s="44"/>
      <c r="L157" s="44"/>
      <c r="M157" s="44"/>
      <c r="N157" s="44"/>
      <c r="O157" s="44"/>
      <c r="P157" s="44"/>
      <c r="Q157" s="44"/>
      <c r="R157" s="44"/>
      <c r="S157" s="44"/>
    </row>
    <row r="158" spans="1:19" ht="13.5" customHeight="1" x14ac:dyDescent="0.2">
      <c r="A158" s="2" t="s">
        <v>285</v>
      </c>
      <c r="B158" s="42" t="s">
        <v>24</v>
      </c>
      <c r="C158" s="43" t="s">
        <v>286</v>
      </c>
      <c r="D158" s="44">
        <v>1</v>
      </c>
      <c r="E158" s="45" t="s">
        <v>46</v>
      </c>
      <c r="F158" s="44">
        <v>305000</v>
      </c>
      <c r="G158" s="44">
        <f t="shared" si="78"/>
        <v>305000</v>
      </c>
      <c r="H158" s="44"/>
      <c r="I158" s="44"/>
      <c r="J158" s="44"/>
      <c r="K158" s="44"/>
      <c r="L158" s="44"/>
      <c r="M158" s="44"/>
      <c r="N158" s="44"/>
      <c r="O158" s="44"/>
      <c r="P158" s="44"/>
      <c r="Q158" s="44"/>
      <c r="R158" s="44"/>
      <c r="S158" s="44"/>
    </row>
    <row r="159" spans="1:19" ht="13.5" customHeight="1" x14ac:dyDescent="0.2">
      <c r="A159" s="2" t="s">
        <v>287</v>
      </c>
      <c r="B159" s="12" t="s">
        <v>65</v>
      </c>
      <c r="C159" s="40" t="s">
        <v>66</v>
      </c>
      <c r="D159" s="41">
        <v>0</v>
      </c>
      <c r="E159" s="15" t="s">
        <v>24</v>
      </c>
      <c r="F159" s="41">
        <v>0</v>
      </c>
      <c r="G159" s="41">
        <f t="shared" ref="G159:S159" si="79">SUM(G160:G162)</f>
        <v>48000000</v>
      </c>
      <c r="H159" s="41">
        <f t="shared" si="79"/>
        <v>0</v>
      </c>
      <c r="I159" s="41">
        <f t="shared" si="79"/>
        <v>0</v>
      </c>
      <c r="J159" s="41">
        <f t="shared" si="79"/>
        <v>0</v>
      </c>
      <c r="K159" s="41">
        <f t="shared" si="79"/>
        <v>0</v>
      </c>
      <c r="L159" s="41">
        <f t="shared" si="79"/>
        <v>0</v>
      </c>
      <c r="M159" s="41">
        <f t="shared" si="79"/>
        <v>0</v>
      </c>
      <c r="N159" s="41">
        <f t="shared" si="79"/>
        <v>0</v>
      </c>
      <c r="O159" s="41">
        <f t="shared" si="79"/>
        <v>0</v>
      </c>
      <c r="P159" s="41">
        <f t="shared" si="79"/>
        <v>0</v>
      </c>
      <c r="Q159" s="41">
        <f t="shared" si="79"/>
        <v>0</v>
      </c>
      <c r="R159" s="41">
        <f t="shared" si="79"/>
        <v>0</v>
      </c>
      <c r="S159" s="41">
        <f t="shared" si="79"/>
        <v>0</v>
      </c>
    </row>
    <row r="160" spans="1:19" ht="13.5" customHeight="1" x14ac:dyDescent="0.2">
      <c r="A160" s="2" t="s">
        <v>288</v>
      </c>
      <c r="B160" s="42" t="s">
        <v>24</v>
      </c>
      <c r="C160" s="43" t="s">
        <v>289</v>
      </c>
      <c r="D160" s="44">
        <v>40</v>
      </c>
      <c r="E160" s="45" t="s">
        <v>49</v>
      </c>
      <c r="F160" s="44">
        <v>250000</v>
      </c>
      <c r="G160" s="44">
        <f t="shared" ref="G160:G162" si="80">ROUNDDOWN(D160*F160,-3)</f>
        <v>10000000</v>
      </c>
      <c r="H160" s="44"/>
      <c r="I160" s="44"/>
      <c r="J160" s="44"/>
      <c r="K160" s="44"/>
      <c r="L160" s="44"/>
      <c r="M160" s="44"/>
      <c r="N160" s="44"/>
      <c r="O160" s="44"/>
      <c r="P160" s="44"/>
      <c r="Q160" s="44"/>
      <c r="R160" s="44"/>
      <c r="S160" s="44"/>
    </row>
    <row r="161" spans="1:19" ht="13.5" customHeight="1" x14ac:dyDescent="0.2">
      <c r="A161" s="2" t="s">
        <v>290</v>
      </c>
      <c r="B161" s="42" t="s">
        <v>24</v>
      </c>
      <c r="C161" s="43" t="s">
        <v>291</v>
      </c>
      <c r="D161" s="44">
        <v>80</v>
      </c>
      <c r="E161" s="45" t="s">
        <v>71</v>
      </c>
      <c r="F161" s="44">
        <v>150000</v>
      </c>
      <c r="G161" s="44">
        <f t="shared" si="80"/>
        <v>12000000</v>
      </c>
      <c r="H161" s="44"/>
      <c r="I161" s="44"/>
      <c r="J161" s="44"/>
      <c r="K161" s="44"/>
      <c r="L161" s="44"/>
      <c r="M161" s="44"/>
      <c r="N161" s="44"/>
      <c r="O161" s="44"/>
      <c r="P161" s="44"/>
      <c r="Q161" s="44"/>
      <c r="R161" s="44"/>
      <c r="S161" s="44"/>
    </row>
    <row r="162" spans="1:19" ht="13.5" customHeight="1" x14ac:dyDescent="0.2">
      <c r="A162" s="2" t="s">
        <v>292</v>
      </c>
      <c r="B162" s="42" t="s">
        <v>24</v>
      </c>
      <c r="C162" s="43" t="s">
        <v>293</v>
      </c>
      <c r="D162" s="44">
        <v>40</v>
      </c>
      <c r="E162" s="45" t="s">
        <v>49</v>
      </c>
      <c r="F162" s="44">
        <v>650000</v>
      </c>
      <c r="G162" s="44">
        <f t="shared" si="80"/>
        <v>26000000</v>
      </c>
      <c r="H162" s="44"/>
      <c r="I162" s="44"/>
      <c r="J162" s="44"/>
      <c r="K162" s="44"/>
      <c r="L162" s="44"/>
      <c r="M162" s="44"/>
      <c r="N162" s="44"/>
      <c r="O162" s="44"/>
      <c r="P162" s="44"/>
      <c r="Q162" s="44"/>
      <c r="R162" s="44"/>
      <c r="S162" s="44"/>
    </row>
    <row r="163" spans="1:19" ht="13.5" customHeight="1" x14ac:dyDescent="0.2">
      <c r="A163" s="2" t="s">
        <v>294</v>
      </c>
      <c r="B163" s="32" t="s">
        <v>295</v>
      </c>
      <c r="C163" s="33" t="s">
        <v>296</v>
      </c>
      <c r="D163" s="34">
        <v>0</v>
      </c>
      <c r="E163" s="35" t="s">
        <v>24</v>
      </c>
      <c r="F163" s="34">
        <v>0</v>
      </c>
      <c r="G163" s="34">
        <f t="shared" ref="G163:S163" si="81">SUM(G164,G185,G199,G213)</f>
        <v>297000000</v>
      </c>
      <c r="H163" s="34">
        <f t="shared" si="81"/>
        <v>0</v>
      </c>
      <c r="I163" s="34">
        <f t="shared" si="81"/>
        <v>0</v>
      </c>
      <c r="J163" s="34">
        <f t="shared" si="81"/>
        <v>0</v>
      </c>
      <c r="K163" s="34">
        <f t="shared" si="81"/>
        <v>0</v>
      </c>
      <c r="L163" s="34">
        <f t="shared" si="81"/>
        <v>0</v>
      </c>
      <c r="M163" s="34">
        <f t="shared" si="81"/>
        <v>0</v>
      </c>
      <c r="N163" s="34">
        <f t="shared" si="81"/>
        <v>0</v>
      </c>
      <c r="O163" s="34">
        <f t="shared" si="81"/>
        <v>0</v>
      </c>
      <c r="P163" s="34">
        <f t="shared" si="81"/>
        <v>0</v>
      </c>
      <c r="Q163" s="34">
        <f t="shared" si="81"/>
        <v>0</v>
      </c>
      <c r="R163" s="34">
        <f t="shared" si="81"/>
        <v>0</v>
      </c>
      <c r="S163" s="34">
        <f t="shared" si="81"/>
        <v>0</v>
      </c>
    </row>
    <row r="164" spans="1:19" ht="13.5" customHeight="1" x14ac:dyDescent="0.2">
      <c r="A164" s="2" t="s">
        <v>297</v>
      </c>
      <c r="B164" s="36" t="s">
        <v>39</v>
      </c>
      <c r="C164" s="37" t="s">
        <v>298</v>
      </c>
      <c r="D164" s="38">
        <v>0</v>
      </c>
      <c r="E164" s="39" t="s">
        <v>24</v>
      </c>
      <c r="F164" s="38">
        <v>0</v>
      </c>
      <c r="G164" s="38">
        <f t="shared" ref="G164:S164" si="82">SUM(G165,G173,G175,G178,G181)</f>
        <v>112345000</v>
      </c>
      <c r="H164" s="38">
        <f t="shared" si="82"/>
        <v>0</v>
      </c>
      <c r="I164" s="38">
        <f t="shared" si="82"/>
        <v>0</v>
      </c>
      <c r="J164" s="38">
        <f t="shared" si="82"/>
        <v>0</v>
      </c>
      <c r="K164" s="38">
        <f t="shared" si="82"/>
        <v>0</v>
      </c>
      <c r="L164" s="38">
        <f t="shared" si="82"/>
        <v>0</v>
      </c>
      <c r="M164" s="38">
        <f t="shared" si="82"/>
        <v>0</v>
      </c>
      <c r="N164" s="38">
        <f t="shared" si="82"/>
        <v>0</v>
      </c>
      <c r="O164" s="38">
        <f t="shared" si="82"/>
        <v>0</v>
      </c>
      <c r="P164" s="38">
        <f t="shared" si="82"/>
        <v>0</v>
      </c>
      <c r="Q164" s="38">
        <f t="shared" si="82"/>
        <v>0</v>
      </c>
      <c r="R164" s="38">
        <f t="shared" si="82"/>
        <v>0</v>
      </c>
      <c r="S164" s="38">
        <f t="shared" si="82"/>
        <v>0</v>
      </c>
    </row>
    <row r="165" spans="1:19" ht="13.5" customHeight="1" x14ac:dyDescent="0.2">
      <c r="A165" s="2" t="s">
        <v>299</v>
      </c>
      <c r="B165" s="12" t="s">
        <v>42</v>
      </c>
      <c r="C165" s="40" t="s">
        <v>43</v>
      </c>
      <c r="D165" s="41">
        <v>0</v>
      </c>
      <c r="E165" s="15" t="s">
        <v>24</v>
      </c>
      <c r="F165" s="41">
        <v>0</v>
      </c>
      <c r="G165" s="41">
        <f t="shared" ref="G165:S165" si="83">SUM(G166:G172)</f>
        <v>12340000</v>
      </c>
      <c r="H165" s="41">
        <f t="shared" si="83"/>
        <v>0</v>
      </c>
      <c r="I165" s="41">
        <f t="shared" si="83"/>
        <v>0</v>
      </c>
      <c r="J165" s="41">
        <f t="shared" si="83"/>
        <v>0</v>
      </c>
      <c r="K165" s="41">
        <f t="shared" si="83"/>
        <v>0</v>
      </c>
      <c r="L165" s="41">
        <f t="shared" si="83"/>
        <v>0</v>
      </c>
      <c r="M165" s="41">
        <f t="shared" si="83"/>
        <v>0</v>
      </c>
      <c r="N165" s="41">
        <f t="shared" si="83"/>
        <v>0</v>
      </c>
      <c r="O165" s="41">
        <f t="shared" si="83"/>
        <v>0</v>
      </c>
      <c r="P165" s="41">
        <f t="shared" si="83"/>
        <v>0</v>
      </c>
      <c r="Q165" s="41">
        <f t="shared" si="83"/>
        <v>0</v>
      </c>
      <c r="R165" s="41">
        <f t="shared" si="83"/>
        <v>0</v>
      </c>
      <c r="S165" s="41">
        <f t="shared" si="83"/>
        <v>0</v>
      </c>
    </row>
    <row r="166" spans="1:19" ht="13.5" customHeight="1" x14ac:dyDescent="0.2">
      <c r="A166" s="2" t="s">
        <v>300</v>
      </c>
      <c r="B166" s="42" t="s">
        <v>24</v>
      </c>
      <c r="C166" s="43" t="s">
        <v>51</v>
      </c>
      <c r="D166" s="44">
        <v>1</v>
      </c>
      <c r="E166" s="45" t="s">
        <v>46</v>
      </c>
      <c r="F166" s="44">
        <v>1000000</v>
      </c>
      <c r="G166" s="44">
        <f t="shared" ref="G166:G172" si="84">ROUNDDOWN(D166*F166,-3)</f>
        <v>1000000</v>
      </c>
      <c r="H166" s="44"/>
      <c r="I166" s="44"/>
      <c r="J166" s="44"/>
      <c r="K166" s="44"/>
      <c r="L166" s="44"/>
      <c r="M166" s="44"/>
      <c r="N166" s="44"/>
      <c r="O166" s="44"/>
      <c r="P166" s="44"/>
      <c r="Q166" s="44"/>
      <c r="R166" s="44"/>
      <c r="S166" s="44"/>
    </row>
    <row r="167" spans="1:19" ht="13.5" customHeight="1" x14ac:dyDescent="0.2">
      <c r="A167" s="2" t="s">
        <v>301</v>
      </c>
      <c r="B167" s="42" t="s">
        <v>24</v>
      </c>
      <c r="C167" s="43" t="s">
        <v>53</v>
      </c>
      <c r="D167" s="44">
        <v>1</v>
      </c>
      <c r="E167" s="45" t="s">
        <v>46</v>
      </c>
      <c r="F167" s="44">
        <v>1000000</v>
      </c>
      <c r="G167" s="44">
        <f t="shared" si="84"/>
        <v>1000000</v>
      </c>
      <c r="H167" s="44"/>
      <c r="I167" s="44"/>
      <c r="J167" s="44"/>
      <c r="K167" s="44"/>
      <c r="L167" s="44"/>
      <c r="M167" s="44"/>
      <c r="N167" s="44"/>
      <c r="O167" s="44"/>
      <c r="P167" s="44"/>
      <c r="Q167" s="44"/>
      <c r="R167" s="44"/>
      <c r="S167" s="44"/>
    </row>
    <row r="168" spans="1:19" ht="13.5" customHeight="1" x14ac:dyDescent="0.2">
      <c r="A168" s="2" t="s">
        <v>302</v>
      </c>
      <c r="B168" s="42" t="s">
        <v>24</v>
      </c>
      <c r="C168" s="43" t="s">
        <v>303</v>
      </c>
      <c r="D168" s="44">
        <v>1</v>
      </c>
      <c r="E168" s="45" t="s">
        <v>46</v>
      </c>
      <c r="F168" s="44">
        <v>5000000</v>
      </c>
      <c r="G168" s="44">
        <f t="shared" si="84"/>
        <v>5000000</v>
      </c>
      <c r="H168" s="44"/>
      <c r="I168" s="44"/>
      <c r="J168" s="44"/>
      <c r="K168" s="44"/>
      <c r="L168" s="44"/>
      <c r="M168" s="44"/>
      <c r="N168" s="44"/>
      <c r="O168" s="44"/>
      <c r="P168" s="44"/>
      <c r="Q168" s="44"/>
      <c r="R168" s="44"/>
      <c r="S168" s="44"/>
    </row>
    <row r="169" spans="1:19" ht="13.5" customHeight="1" x14ac:dyDescent="0.2">
      <c r="A169" s="2" t="s">
        <v>304</v>
      </c>
      <c r="B169" s="42" t="s">
        <v>24</v>
      </c>
      <c r="C169" s="43" t="s">
        <v>305</v>
      </c>
      <c r="D169" s="44">
        <v>40</v>
      </c>
      <c r="E169" s="45" t="s">
        <v>49</v>
      </c>
      <c r="F169" s="44">
        <v>69000</v>
      </c>
      <c r="G169" s="44">
        <f t="shared" si="84"/>
        <v>2760000</v>
      </c>
      <c r="H169" s="44"/>
      <c r="I169" s="44"/>
      <c r="J169" s="44"/>
      <c r="K169" s="44"/>
      <c r="L169" s="44"/>
      <c r="M169" s="44"/>
      <c r="N169" s="44"/>
      <c r="O169" s="44"/>
      <c r="P169" s="44"/>
      <c r="Q169" s="44"/>
      <c r="R169" s="44"/>
      <c r="S169" s="44"/>
    </row>
    <row r="170" spans="1:19" ht="13.5" customHeight="1" x14ac:dyDescent="0.2">
      <c r="A170" s="2" t="s">
        <v>306</v>
      </c>
      <c r="B170" s="42" t="s">
        <v>24</v>
      </c>
      <c r="C170" s="43" t="s">
        <v>307</v>
      </c>
      <c r="D170" s="44">
        <v>40</v>
      </c>
      <c r="E170" s="45" t="s">
        <v>49</v>
      </c>
      <c r="F170" s="44">
        <v>20000</v>
      </c>
      <c r="G170" s="44">
        <f t="shared" si="84"/>
        <v>800000</v>
      </c>
      <c r="H170" s="44"/>
      <c r="I170" s="44"/>
      <c r="J170" s="44"/>
      <c r="K170" s="44"/>
      <c r="L170" s="44"/>
      <c r="M170" s="44"/>
      <c r="N170" s="44"/>
      <c r="O170" s="44"/>
      <c r="P170" s="44"/>
      <c r="Q170" s="44"/>
      <c r="R170" s="44"/>
      <c r="S170" s="44"/>
    </row>
    <row r="171" spans="1:19" ht="13.5" customHeight="1" x14ac:dyDescent="0.2">
      <c r="A171" s="2" t="s">
        <v>308</v>
      </c>
      <c r="B171" s="42" t="s">
        <v>24</v>
      </c>
      <c r="C171" s="43" t="s">
        <v>309</v>
      </c>
      <c r="D171" s="44">
        <v>20</v>
      </c>
      <c r="E171" s="45" t="s">
        <v>49</v>
      </c>
      <c r="F171" s="44">
        <v>45000</v>
      </c>
      <c r="G171" s="44">
        <f t="shared" si="84"/>
        <v>900000</v>
      </c>
      <c r="H171" s="44"/>
      <c r="I171" s="44"/>
      <c r="J171" s="44"/>
      <c r="K171" s="44"/>
      <c r="L171" s="44"/>
      <c r="M171" s="44"/>
      <c r="N171" s="44"/>
      <c r="O171" s="44"/>
      <c r="P171" s="44"/>
      <c r="Q171" s="44"/>
      <c r="R171" s="44"/>
      <c r="S171" s="44"/>
    </row>
    <row r="172" spans="1:19" ht="13.5" customHeight="1" x14ac:dyDescent="0.2">
      <c r="A172" s="2" t="s">
        <v>310</v>
      </c>
      <c r="B172" s="42" t="s">
        <v>24</v>
      </c>
      <c r="C172" s="43" t="s">
        <v>311</v>
      </c>
      <c r="D172" s="44">
        <v>40</v>
      </c>
      <c r="E172" s="45" t="s">
        <v>49</v>
      </c>
      <c r="F172" s="44">
        <v>22000</v>
      </c>
      <c r="G172" s="44">
        <f t="shared" si="84"/>
        <v>880000</v>
      </c>
      <c r="H172" s="44"/>
      <c r="I172" s="44"/>
      <c r="J172" s="44"/>
      <c r="K172" s="44"/>
      <c r="L172" s="44"/>
      <c r="M172" s="44"/>
      <c r="N172" s="44"/>
      <c r="O172" s="44"/>
      <c r="P172" s="44"/>
      <c r="Q172" s="44"/>
      <c r="R172" s="44"/>
      <c r="S172" s="44"/>
    </row>
    <row r="173" spans="1:19" ht="13.5" customHeight="1" x14ac:dyDescent="0.2">
      <c r="A173" s="2" t="s">
        <v>312</v>
      </c>
      <c r="B173" s="12" t="s">
        <v>129</v>
      </c>
      <c r="C173" s="40" t="s">
        <v>130</v>
      </c>
      <c r="D173" s="41">
        <v>0</v>
      </c>
      <c r="E173" s="15" t="s">
        <v>24</v>
      </c>
      <c r="F173" s="41">
        <v>0</v>
      </c>
      <c r="G173" s="41">
        <f t="shared" ref="G173:S173" si="85">G174</f>
        <v>16800000</v>
      </c>
      <c r="H173" s="41">
        <f t="shared" si="85"/>
        <v>0</v>
      </c>
      <c r="I173" s="41">
        <f t="shared" si="85"/>
        <v>0</v>
      </c>
      <c r="J173" s="41">
        <f t="shared" si="85"/>
        <v>0</v>
      </c>
      <c r="K173" s="41">
        <f t="shared" si="85"/>
        <v>0</v>
      </c>
      <c r="L173" s="41">
        <f t="shared" si="85"/>
        <v>0</v>
      </c>
      <c r="M173" s="41">
        <f t="shared" si="85"/>
        <v>0</v>
      </c>
      <c r="N173" s="41">
        <f t="shared" si="85"/>
        <v>0</v>
      </c>
      <c r="O173" s="41">
        <f t="shared" si="85"/>
        <v>0</v>
      </c>
      <c r="P173" s="41">
        <f t="shared" si="85"/>
        <v>0</v>
      </c>
      <c r="Q173" s="41">
        <f t="shared" si="85"/>
        <v>0</v>
      </c>
      <c r="R173" s="41">
        <f t="shared" si="85"/>
        <v>0</v>
      </c>
      <c r="S173" s="41">
        <f t="shared" si="85"/>
        <v>0</v>
      </c>
    </row>
    <row r="174" spans="1:19" ht="13.5" customHeight="1" x14ac:dyDescent="0.2">
      <c r="A174" s="2" t="s">
        <v>313</v>
      </c>
      <c r="B174" s="42" t="s">
        <v>24</v>
      </c>
      <c r="C174" s="43" t="s">
        <v>314</v>
      </c>
      <c r="D174" s="44">
        <v>84</v>
      </c>
      <c r="E174" s="45" t="s">
        <v>49</v>
      </c>
      <c r="F174" s="44">
        <v>200000</v>
      </c>
      <c r="G174" s="44">
        <f>ROUNDDOWN(D174*F174,-3)</f>
        <v>16800000</v>
      </c>
      <c r="H174" s="44"/>
      <c r="I174" s="44"/>
      <c r="J174" s="44"/>
      <c r="K174" s="44"/>
      <c r="L174" s="44"/>
      <c r="M174" s="44"/>
      <c r="N174" s="44"/>
      <c r="O174" s="44"/>
      <c r="P174" s="44"/>
      <c r="Q174" s="44"/>
      <c r="R174" s="44"/>
      <c r="S174" s="44"/>
    </row>
    <row r="175" spans="1:19" ht="13.5" customHeight="1" x14ac:dyDescent="0.2">
      <c r="A175" s="2" t="s">
        <v>315</v>
      </c>
      <c r="B175" s="12" t="s">
        <v>162</v>
      </c>
      <c r="C175" s="40" t="s">
        <v>163</v>
      </c>
      <c r="D175" s="41">
        <v>0</v>
      </c>
      <c r="E175" s="15" t="s">
        <v>24</v>
      </c>
      <c r="F175" s="41">
        <v>0</v>
      </c>
      <c r="G175" s="41">
        <f t="shared" ref="G175:S175" si="86">SUM(G176:G177)</f>
        <v>4800000</v>
      </c>
      <c r="H175" s="41">
        <f t="shared" si="86"/>
        <v>0</v>
      </c>
      <c r="I175" s="41">
        <f t="shared" si="86"/>
        <v>0</v>
      </c>
      <c r="J175" s="41">
        <f t="shared" si="86"/>
        <v>0</v>
      </c>
      <c r="K175" s="41">
        <f t="shared" si="86"/>
        <v>0</v>
      </c>
      <c r="L175" s="41">
        <f t="shared" si="86"/>
        <v>0</v>
      </c>
      <c r="M175" s="41">
        <f t="shared" si="86"/>
        <v>0</v>
      </c>
      <c r="N175" s="41">
        <f t="shared" si="86"/>
        <v>0</v>
      </c>
      <c r="O175" s="41">
        <f t="shared" si="86"/>
        <v>0</v>
      </c>
      <c r="P175" s="41">
        <f t="shared" si="86"/>
        <v>0</v>
      </c>
      <c r="Q175" s="41">
        <f t="shared" si="86"/>
        <v>0</v>
      </c>
      <c r="R175" s="41">
        <f t="shared" si="86"/>
        <v>0</v>
      </c>
      <c r="S175" s="41">
        <f t="shared" si="86"/>
        <v>0</v>
      </c>
    </row>
    <row r="176" spans="1:19" ht="13.5" customHeight="1" x14ac:dyDescent="0.2">
      <c r="A176" s="2" t="s">
        <v>316</v>
      </c>
      <c r="B176" s="42" t="s">
        <v>24</v>
      </c>
      <c r="C176" s="43" t="s">
        <v>317</v>
      </c>
      <c r="D176" s="44">
        <v>2</v>
      </c>
      <c r="E176" s="45" t="s">
        <v>166</v>
      </c>
      <c r="F176" s="44">
        <v>1400000</v>
      </c>
      <c r="G176" s="44">
        <f t="shared" ref="G176:G177" si="87">ROUNDDOWN(D176*F176,-3)</f>
        <v>2800000</v>
      </c>
      <c r="H176" s="44"/>
      <c r="I176" s="44"/>
      <c r="J176" s="44"/>
      <c r="K176" s="44"/>
      <c r="L176" s="44"/>
      <c r="M176" s="44"/>
      <c r="N176" s="44"/>
      <c r="O176" s="44"/>
      <c r="P176" s="44"/>
      <c r="Q176" s="44"/>
      <c r="R176" s="44"/>
      <c r="S176" s="44"/>
    </row>
    <row r="177" spans="1:19" ht="13.5" customHeight="1" x14ac:dyDescent="0.2">
      <c r="A177" s="2" t="s">
        <v>318</v>
      </c>
      <c r="B177" s="42" t="s">
        <v>24</v>
      </c>
      <c r="C177" s="43" t="s">
        <v>319</v>
      </c>
      <c r="D177" s="44">
        <v>2</v>
      </c>
      <c r="E177" s="45" t="s">
        <v>166</v>
      </c>
      <c r="F177" s="44">
        <v>1000000</v>
      </c>
      <c r="G177" s="44">
        <f t="shared" si="87"/>
        <v>2000000</v>
      </c>
      <c r="H177" s="44"/>
      <c r="I177" s="44"/>
      <c r="J177" s="44"/>
      <c r="K177" s="44"/>
      <c r="L177" s="44"/>
      <c r="M177" s="44"/>
      <c r="N177" s="44"/>
      <c r="O177" s="44"/>
      <c r="P177" s="44"/>
      <c r="Q177" s="44"/>
      <c r="R177" s="44"/>
      <c r="S177" s="44"/>
    </row>
    <row r="178" spans="1:19" ht="13.5" customHeight="1" x14ac:dyDescent="0.2">
      <c r="A178" s="2" t="s">
        <v>320</v>
      </c>
      <c r="B178" s="12" t="s">
        <v>111</v>
      </c>
      <c r="C178" s="40" t="s">
        <v>112</v>
      </c>
      <c r="D178" s="41">
        <v>0</v>
      </c>
      <c r="E178" s="15" t="s">
        <v>24</v>
      </c>
      <c r="F178" s="41">
        <v>0</v>
      </c>
      <c r="G178" s="41">
        <f t="shared" ref="G178:S178" si="88">SUM(G179:G180)</f>
        <v>28005000</v>
      </c>
      <c r="H178" s="41">
        <f t="shared" si="88"/>
        <v>0</v>
      </c>
      <c r="I178" s="41">
        <f t="shared" si="88"/>
        <v>0</v>
      </c>
      <c r="J178" s="41">
        <f t="shared" si="88"/>
        <v>0</v>
      </c>
      <c r="K178" s="41">
        <f t="shared" si="88"/>
        <v>0</v>
      </c>
      <c r="L178" s="41">
        <f t="shared" si="88"/>
        <v>0</v>
      </c>
      <c r="M178" s="41">
        <f t="shared" si="88"/>
        <v>0</v>
      </c>
      <c r="N178" s="41">
        <f t="shared" si="88"/>
        <v>0</v>
      </c>
      <c r="O178" s="41">
        <f t="shared" si="88"/>
        <v>0</v>
      </c>
      <c r="P178" s="41">
        <f t="shared" si="88"/>
        <v>0</v>
      </c>
      <c r="Q178" s="41">
        <f t="shared" si="88"/>
        <v>0</v>
      </c>
      <c r="R178" s="41">
        <f t="shared" si="88"/>
        <v>0</v>
      </c>
      <c r="S178" s="41">
        <f t="shared" si="88"/>
        <v>0</v>
      </c>
    </row>
    <row r="179" spans="1:19" ht="13.5" customHeight="1" x14ac:dyDescent="0.2">
      <c r="A179" s="2" t="s">
        <v>321</v>
      </c>
      <c r="B179" s="42" t="s">
        <v>24</v>
      </c>
      <c r="C179" s="43" t="s">
        <v>322</v>
      </c>
      <c r="D179" s="44">
        <v>5</v>
      </c>
      <c r="E179" s="45" t="s">
        <v>49</v>
      </c>
      <c r="F179" s="44">
        <v>4000000</v>
      </c>
      <c r="G179" s="44">
        <f t="shared" ref="G179:G180" si="89">ROUNDDOWN(D179*F179,-3)</f>
        <v>20000000</v>
      </c>
      <c r="H179" s="44"/>
      <c r="I179" s="44"/>
      <c r="J179" s="44"/>
      <c r="K179" s="44"/>
      <c r="L179" s="44"/>
      <c r="M179" s="44"/>
      <c r="N179" s="44"/>
      <c r="O179" s="44"/>
      <c r="P179" s="44"/>
      <c r="Q179" s="44"/>
      <c r="R179" s="44"/>
      <c r="S179" s="44"/>
    </row>
    <row r="180" spans="1:19" ht="13.5" customHeight="1" x14ac:dyDescent="0.2">
      <c r="A180" s="2" t="s">
        <v>323</v>
      </c>
      <c r="B180" s="42" t="s">
        <v>24</v>
      </c>
      <c r="C180" s="43" t="s">
        <v>324</v>
      </c>
      <c r="D180" s="44">
        <v>5</v>
      </c>
      <c r="E180" s="45" t="s">
        <v>49</v>
      </c>
      <c r="F180" s="44">
        <v>1601000</v>
      </c>
      <c r="G180" s="44">
        <f t="shared" si="89"/>
        <v>8005000</v>
      </c>
      <c r="H180" s="44"/>
      <c r="I180" s="44"/>
      <c r="J180" s="44"/>
      <c r="K180" s="44"/>
      <c r="L180" s="44"/>
      <c r="M180" s="44"/>
      <c r="N180" s="44"/>
      <c r="O180" s="44"/>
      <c r="P180" s="44"/>
      <c r="Q180" s="44"/>
      <c r="R180" s="44"/>
      <c r="S180" s="44"/>
    </row>
    <row r="181" spans="1:19" ht="13.5" customHeight="1" x14ac:dyDescent="0.2">
      <c r="A181" s="2" t="s">
        <v>325</v>
      </c>
      <c r="B181" s="12" t="s">
        <v>60</v>
      </c>
      <c r="C181" s="40" t="s">
        <v>61</v>
      </c>
      <c r="D181" s="41">
        <v>0</v>
      </c>
      <c r="E181" s="15" t="s">
        <v>24</v>
      </c>
      <c r="F181" s="41">
        <v>0</v>
      </c>
      <c r="G181" s="41">
        <f t="shared" ref="G181:S181" si="90">SUM(G182:G184)</f>
        <v>50400000</v>
      </c>
      <c r="H181" s="41">
        <f t="shared" si="90"/>
        <v>0</v>
      </c>
      <c r="I181" s="41">
        <f t="shared" si="90"/>
        <v>0</v>
      </c>
      <c r="J181" s="41">
        <f t="shared" si="90"/>
        <v>0</v>
      </c>
      <c r="K181" s="41">
        <f t="shared" si="90"/>
        <v>0</v>
      </c>
      <c r="L181" s="41">
        <f t="shared" si="90"/>
        <v>0</v>
      </c>
      <c r="M181" s="41">
        <f t="shared" si="90"/>
        <v>0</v>
      </c>
      <c r="N181" s="41">
        <f t="shared" si="90"/>
        <v>0</v>
      </c>
      <c r="O181" s="41">
        <f t="shared" si="90"/>
        <v>0</v>
      </c>
      <c r="P181" s="41">
        <f t="shared" si="90"/>
        <v>0</v>
      </c>
      <c r="Q181" s="41">
        <f t="shared" si="90"/>
        <v>0</v>
      </c>
      <c r="R181" s="41">
        <f t="shared" si="90"/>
        <v>0</v>
      </c>
      <c r="S181" s="41">
        <f t="shared" si="90"/>
        <v>0</v>
      </c>
    </row>
    <row r="182" spans="1:19" ht="13.5" customHeight="1" x14ac:dyDescent="0.2">
      <c r="A182" s="2" t="s">
        <v>326</v>
      </c>
      <c r="B182" s="42" t="s">
        <v>24</v>
      </c>
      <c r="C182" s="43" t="s">
        <v>327</v>
      </c>
      <c r="D182" s="44">
        <v>40</v>
      </c>
      <c r="E182" s="45" t="s">
        <v>49</v>
      </c>
      <c r="F182" s="44">
        <v>750000</v>
      </c>
      <c r="G182" s="44">
        <f t="shared" ref="G182:G184" si="91">ROUNDDOWN(D182*F182,-3)</f>
        <v>30000000</v>
      </c>
      <c r="H182" s="44"/>
      <c r="I182" s="44"/>
      <c r="J182" s="44"/>
      <c r="K182" s="44"/>
      <c r="L182" s="44"/>
      <c r="M182" s="44"/>
      <c r="N182" s="44"/>
      <c r="O182" s="44"/>
      <c r="P182" s="44"/>
      <c r="Q182" s="44"/>
      <c r="R182" s="44"/>
      <c r="S182" s="44"/>
    </row>
    <row r="183" spans="1:19" ht="13.5" customHeight="1" x14ac:dyDescent="0.2">
      <c r="A183" s="2" t="s">
        <v>328</v>
      </c>
      <c r="B183" s="42" t="s">
        <v>24</v>
      </c>
      <c r="C183" s="43" t="s">
        <v>329</v>
      </c>
      <c r="D183" s="44">
        <v>80</v>
      </c>
      <c r="E183" s="45" t="s">
        <v>49</v>
      </c>
      <c r="F183" s="44">
        <v>180000</v>
      </c>
      <c r="G183" s="44">
        <f t="shared" si="91"/>
        <v>14400000</v>
      </c>
      <c r="H183" s="44"/>
      <c r="I183" s="44"/>
      <c r="J183" s="44"/>
      <c r="K183" s="44"/>
      <c r="L183" s="44"/>
      <c r="M183" s="44"/>
      <c r="N183" s="44"/>
      <c r="O183" s="44"/>
      <c r="P183" s="44"/>
      <c r="Q183" s="44"/>
      <c r="R183" s="44"/>
      <c r="S183" s="44"/>
    </row>
    <row r="184" spans="1:19" ht="13.5" customHeight="1" x14ac:dyDescent="0.2">
      <c r="A184" s="2" t="s">
        <v>330</v>
      </c>
      <c r="B184" s="42" t="s">
        <v>24</v>
      </c>
      <c r="C184" s="43" t="s">
        <v>331</v>
      </c>
      <c r="D184" s="44">
        <v>40</v>
      </c>
      <c r="E184" s="45" t="s">
        <v>49</v>
      </c>
      <c r="F184" s="44">
        <v>150000</v>
      </c>
      <c r="G184" s="44">
        <f t="shared" si="91"/>
        <v>6000000</v>
      </c>
      <c r="H184" s="44"/>
      <c r="I184" s="44"/>
      <c r="J184" s="44"/>
      <c r="K184" s="44"/>
      <c r="L184" s="44"/>
      <c r="M184" s="44"/>
      <c r="N184" s="44"/>
      <c r="O184" s="44"/>
      <c r="P184" s="44"/>
      <c r="Q184" s="44"/>
      <c r="R184" s="44"/>
      <c r="S184" s="44"/>
    </row>
    <row r="185" spans="1:19" ht="13.5" customHeight="1" x14ac:dyDescent="0.2">
      <c r="A185" s="2" t="s">
        <v>332</v>
      </c>
      <c r="B185" s="36" t="s">
        <v>77</v>
      </c>
      <c r="C185" s="37" t="s">
        <v>333</v>
      </c>
      <c r="D185" s="38">
        <v>0</v>
      </c>
      <c r="E185" s="39" t="s">
        <v>24</v>
      </c>
      <c r="F185" s="38">
        <v>0</v>
      </c>
      <c r="G185" s="38">
        <f t="shared" ref="G185:S185" si="92">SUM(G186,G191,G193,G195)</f>
        <v>46240000</v>
      </c>
      <c r="H185" s="38">
        <f t="shared" si="92"/>
        <v>0</v>
      </c>
      <c r="I185" s="38">
        <f t="shared" si="92"/>
        <v>0</v>
      </c>
      <c r="J185" s="38">
        <f t="shared" si="92"/>
        <v>0</v>
      </c>
      <c r="K185" s="38">
        <f t="shared" si="92"/>
        <v>0</v>
      </c>
      <c r="L185" s="38">
        <f t="shared" si="92"/>
        <v>0</v>
      </c>
      <c r="M185" s="38">
        <f t="shared" si="92"/>
        <v>0</v>
      </c>
      <c r="N185" s="38">
        <f t="shared" si="92"/>
        <v>0</v>
      </c>
      <c r="O185" s="38">
        <f t="shared" si="92"/>
        <v>0</v>
      </c>
      <c r="P185" s="38">
        <f t="shared" si="92"/>
        <v>0</v>
      </c>
      <c r="Q185" s="38">
        <f t="shared" si="92"/>
        <v>0</v>
      </c>
      <c r="R185" s="38">
        <f t="shared" si="92"/>
        <v>0</v>
      </c>
      <c r="S185" s="38">
        <f t="shared" si="92"/>
        <v>0</v>
      </c>
    </row>
    <row r="186" spans="1:19" ht="13.5" customHeight="1" x14ac:dyDescent="0.2">
      <c r="A186" s="2" t="s">
        <v>334</v>
      </c>
      <c r="B186" s="12" t="s">
        <v>42</v>
      </c>
      <c r="C186" s="40" t="s">
        <v>43</v>
      </c>
      <c r="D186" s="41">
        <v>0</v>
      </c>
      <c r="E186" s="15" t="s">
        <v>24</v>
      </c>
      <c r="F186" s="41">
        <v>0</v>
      </c>
      <c r="G186" s="41">
        <f t="shared" ref="G186:S186" si="93">SUM(G187:G190)</f>
        <v>4725000</v>
      </c>
      <c r="H186" s="41">
        <f t="shared" si="93"/>
        <v>0</v>
      </c>
      <c r="I186" s="41">
        <f t="shared" si="93"/>
        <v>0</v>
      </c>
      <c r="J186" s="41">
        <f t="shared" si="93"/>
        <v>0</v>
      </c>
      <c r="K186" s="41">
        <f t="shared" si="93"/>
        <v>0</v>
      </c>
      <c r="L186" s="41">
        <f t="shared" si="93"/>
        <v>0</v>
      </c>
      <c r="M186" s="41">
        <f t="shared" si="93"/>
        <v>0</v>
      </c>
      <c r="N186" s="41">
        <f t="shared" si="93"/>
        <v>0</v>
      </c>
      <c r="O186" s="41">
        <f t="shared" si="93"/>
        <v>0</v>
      </c>
      <c r="P186" s="41">
        <f t="shared" si="93"/>
        <v>0</v>
      </c>
      <c r="Q186" s="41">
        <f t="shared" si="93"/>
        <v>0</v>
      </c>
      <c r="R186" s="41">
        <f t="shared" si="93"/>
        <v>0</v>
      </c>
      <c r="S186" s="41">
        <f t="shared" si="93"/>
        <v>0</v>
      </c>
    </row>
    <row r="187" spans="1:19" ht="13.5" customHeight="1" x14ac:dyDescent="0.2">
      <c r="A187" s="2" t="s">
        <v>335</v>
      </c>
      <c r="B187" s="42" t="s">
        <v>24</v>
      </c>
      <c r="C187" s="43" t="s">
        <v>51</v>
      </c>
      <c r="D187" s="44">
        <v>1</v>
      </c>
      <c r="E187" s="45" t="s">
        <v>46</v>
      </c>
      <c r="F187" s="44">
        <v>1000000</v>
      </c>
      <c r="G187" s="44">
        <f t="shared" ref="G187:G190" si="94">ROUNDDOWN(D187*F187,-3)</f>
        <v>1000000</v>
      </c>
      <c r="H187" s="44"/>
      <c r="I187" s="44"/>
      <c r="J187" s="44"/>
      <c r="K187" s="44"/>
      <c r="L187" s="44"/>
      <c r="M187" s="44"/>
      <c r="N187" s="44"/>
      <c r="O187" s="44"/>
      <c r="P187" s="44"/>
      <c r="Q187" s="44"/>
      <c r="R187" s="44"/>
      <c r="S187" s="44"/>
    </row>
    <row r="188" spans="1:19" ht="13.5" customHeight="1" x14ac:dyDescent="0.2">
      <c r="A188" s="2" t="s">
        <v>336</v>
      </c>
      <c r="B188" s="42" t="s">
        <v>24</v>
      </c>
      <c r="C188" s="43" t="s">
        <v>53</v>
      </c>
      <c r="D188" s="44">
        <v>1</v>
      </c>
      <c r="E188" s="45" t="s">
        <v>46</v>
      </c>
      <c r="F188" s="44">
        <v>1000000</v>
      </c>
      <c r="G188" s="44">
        <f t="shared" si="94"/>
        <v>1000000</v>
      </c>
      <c r="H188" s="44"/>
      <c r="I188" s="44"/>
      <c r="J188" s="44"/>
      <c r="K188" s="44"/>
      <c r="L188" s="44"/>
      <c r="M188" s="44"/>
      <c r="N188" s="44"/>
      <c r="O188" s="44"/>
      <c r="P188" s="44"/>
      <c r="Q188" s="44"/>
      <c r="R188" s="44"/>
      <c r="S188" s="44"/>
    </row>
    <row r="189" spans="1:19" ht="13.5" customHeight="1" x14ac:dyDescent="0.2">
      <c r="A189" s="2" t="s">
        <v>337</v>
      </c>
      <c r="B189" s="42" t="s">
        <v>24</v>
      </c>
      <c r="C189" s="43" t="s">
        <v>338</v>
      </c>
      <c r="D189" s="44">
        <v>1</v>
      </c>
      <c r="E189" s="45" t="s">
        <v>46</v>
      </c>
      <c r="F189" s="44">
        <v>1000000</v>
      </c>
      <c r="G189" s="44">
        <f t="shared" si="94"/>
        <v>1000000</v>
      </c>
      <c r="H189" s="44"/>
      <c r="I189" s="44"/>
      <c r="J189" s="44"/>
      <c r="K189" s="44"/>
      <c r="L189" s="44"/>
      <c r="M189" s="44"/>
      <c r="N189" s="44"/>
      <c r="O189" s="44"/>
      <c r="P189" s="44"/>
      <c r="Q189" s="44"/>
      <c r="R189" s="44"/>
      <c r="S189" s="44"/>
    </row>
    <row r="190" spans="1:19" ht="13.5" customHeight="1" x14ac:dyDescent="0.2">
      <c r="A190" s="2" t="s">
        <v>339</v>
      </c>
      <c r="B190" s="42" t="s">
        <v>24</v>
      </c>
      <c r="C190" s="43" t="s">
        <v>340</v>
      </c>
      <c r="D190" s="44">
        <v>25</v>
      </c>
      <c r="E190" s="45" t="s">
        <v>49</v>
      </c>
      <c r="F190" s="44">
        <v>69000</v>
      </c>
      <c r="G190" s="44">
        <f t="shared" si="94"/>
        <v>1725000</v>
      </c>
      <c r="H190" s="44"/>
      <c r="I190" s="44"/>
      <c r="J190" s="44"/>
      <c r="K190" s="44"/>
      <c r="L190" s="44"/>
      <c r="M190" s="44"/>
      <c r="N190" s="44"/>
      <c r="O190" s="44"/>
      <c r="P190" s="44"/>
      <c r="Q190" s="44"/>
      <c r="R190" s="44"/>
      <c r="S190" s="44"/>
    </row>
    <row r="191" spans="1:19" ht="13.5" customHeight="1" x14ac:dyDescent="0.2">
      <c r="A191" s="2" t="s">
        <v>341</v>
      </c>
      <c r="B191" s="12" t="s">
        <v>162</v>
      </c>
      <c r="C191" s="40" t="s">
        <v>163</v>
      </c>
      <c r="D191" s="41">
        <v>0</v>
      </c>
      <c r="E191" s="15" t="s">
        <v>24</v>
      </c>
      <c r="F191" s="41">
        <v>0</v>
      </c>
      <c r="G191" s="41">
        <f t="shared" ref="G191:S191" si="95">G192</f>
        <v>4000000</v>
      </c>
      <c r="H191" s="41">
        <f t="shared" si="95"/>
        <v>0</v>
      </c>
      <c r="I191" s="41">
        <f t="shared" si="95"/>
        <v>0</v>
      </c>
      <c r="J191" s="41">
        <f t="shared" si="95"/>
        <v>0</v>
      </c>
      <c r="K191" s="41">
        <f t="shared" si="95"/>
        <v>0</v>
      </c>
      <c r="L191" s="41">
        <f t="shared" si="95"/>
        <v>0</v>
      </c>
      <c r="M191" s="41">
        <f t="shared" si="95"/>
        <v>0</v>
      </c>
      <c r="N191" s="41">
        <f t="shared" si="95"/>
        <v>0</v>
      </c>
      <c r="O191" s="41">
        <f t="shared" si="95"/>
        <v>0</v>
      </c>
      <c r="P191" s="41">
        <f t="shared" si="95"/>
        <v>0</v>
      </c>
      <c r="Q191" s="41">
        <f t="shared" si="95"/>
        <v>0</v>
      </c>
      <c r="R191" s="41">
        <f t="shared" si="95"/>
        <v>0</v>
      </c>
      <c r="S191" s="41">
        <f t="shared" si="95"/>
        <v>0</v>
      </c>
    </row>
    <row r="192" spans="1:19" ht="13.5" customHeight="1" x14ac:dyDescent="0.2">
      <c r="A192" s="2" t="s">
        <v>342</v>
      </c>
      <c r="B192" s="42" t="s">
        <v>24</v>
      </c>
      <c r="C192" s="43" t="s">
        <v>343</v>
      </c>
      <c r="D192" s="44">
        <v>4</v>
      </c>
      <c r="E192" s="45" t="s">
        <v>166</v>
      </c>
      <c r="F192" s="44">
        <v>1000000</v>
      </c>
      <c r="G192" s="44">
        <f>ROUNDDOWN(D192*F192,-3)</f>
        <v>4000000</v>
      </c>
      <c r="H192" s="44"/>
      <c r="I192" s="44"/>
      <c r="J192" s="44"/>
      <c r="K192" s="44"/>
      <c r="L192" s="44"/>
      <c r="M192" s="44"/>
      <c r="N192" s="44"/>
      <c r="O192" s="44"/>
      <c r="P192" s="44"/>
      <c r="Q192" s="44"/>
      <c r="R192" s="44"/>
      <c r="S192" s="44"/>
    </row>
    <row r="193" spans="1:19" ht="13.5" customHeight="1" x14ac:dyDescent="0.2">
      <c r="A193" s="2" t="s">
        <v>344</v>
      </c>
      <c r="B193" s="12" t="s">
        <v>111</v>
      </c>
      <c r="C193" s="40" t="s">
        <v>112</v>
      </c>
      <c r="D193" s="41">
        <v>0</v>
      </c>
      <c r="E193" s="15" t="s">
        <v>24</v>
      </c>
      <c r="F193" s="41">
        <v>0</v>
      </c>
      <c r="G193" s="41">
        <f t="shared" ref="G193:S193" si="96">G194</f>
        <v>20000000</v>
      </c>
      <c r="H193" s="41">
        <f t="shared" si="96"/>
        <v>0</v>
      </c>
      <c r="I193" s="41">
        <f t="shared" si="96"/>
        <v>0</v>
      </c>
      <c r="J193" s="41">
        <f t="shared" si="96"/>
        <v>0</v>
      </c>
      <c r="K193" s="41">
        <f t="shared" si="96"/>
        <v>0</v>
      </c>
      <c r="L193" s="41">
        <f t="shared" si="96"/>
        <v>0</v>
      </c>
      <c r="M193" s="41">
        <f t="shared" si="96"/>
        <v>0</v>
      </c>
      <c r="N193" s="41">
        <f t="shared" si="96"/>
        <v>0</v>
      </c>
      <c r="O193" s="41">
        <f t="shared" si="96"/>
        <v>0</v>
      </c>
      <c r="P193" s="41">
        <f t="shared" si="96"/>
        <v>0</v>
      </c>
      <c r="Q193" s="41">
        <f t="shared" si="96"/>
        <v>0</v>
      </c>
      <c r="R193" s="41">
        <f t="shared" si="96"/>
        <v>0</v>
      </c>
      <c r="S193" s="41">
        <f t="shared" si="96"/>
        <v>0</v>
      </c>
    </row>
    <row r="194" spans="1:19" ht="13.5" customHeight="1" x14ac:dyDescent="0.2">
      <c r="A194" s="2" t="s">
        <v>345</v>
      </c>
      <c r="B194" s="42" t="s">
        <v>24</v>
      </c>
      <c r="C194" s="43" t="s">
        <v>346</v>
      </c>
      <c r="D194" s="44">
        <v>5</v>
      </c>
      <c r="E194" s="45" t="s">
        <v>49</v>
      </c>
      <c r="F194" s="44">
        <v>4000000</v>
      </c>
      <c r="G194" s="44">
        <f>ROUNDDOWN(D194*F194,-3)</f>
        <v>20000000</v>
      </c>
      <c r="H194" s="44"/>
      <c r="I194" s="44"/>
      <c r="J194" s="44"/>
      <c r="K194" s="44"/>
      <c r="L194" s="44"/>
      <c r="M194" s="44"/>
      <c r="N194" s="44"/>
      <c r="O194" s="44"/>
      <c r="P194" s="44"/>
      <c r="Q194" s="44"/>
      <c r="R194" s="44"/>
      <c r="S194" s="44"/>
    </row>
    <row r="195" spans="1:19" ht="13.5" customHeight="1" x14ac:dyDescent="0.2">
      <c r="A195" s="2" t="s">
        <v>347</v>
      </c>
      <c r="B195" s="12" t="s">
        <v>60</v>
      </c>
      <c r="C195" s="40" t="s">
        <v>61</v>
      </c>
      <c r="D195" s="41">
        <v>0</v>
      </c>
      <c r="E195" s="15" t="s">
        <v>24</v>
      </c>
      <c r="F195" s="41">
        <v>0</v>
      </c>
      <c r="G195" s="41">
        <f t="shared" ref="G195:S195" si="97">SUM(G196:G198)</f>
        <v>17515000</v>
      </c>
      <c r="H195" s="41">
        <f t="shared" si="97"/>
        <v>0</v>
      </c>
      <c r="I195" s="41">
        <f t="shared" si="97"/>
        <v>0</v>
      </c>
      <c r="J195" s="41">
        <f t="shared" si="97"/>
        <v>0</v>
      </c>
      <c r="K195" s="41">
        <f t="shared" si="97"/>
        <v>0</v>
      </c>
      <c r="L195" s="41">
        <f t="shared" si="97"/>
        <v>0</v>
      </c>
      <c r="M195" s="41">
        <f t="shared" si="97"/>
        <v>0</v>
      </c>
      <c r="N195" s="41">
        <f t="shared" si="97"/>
        <v>0</v>
      </c>
      <c r="O195" s="41">
        <f t="shared" si="97"/>
        <v>0</v>
      </c>
      <c r="P195" s="41">
        <f t="shared" si="97"/>
        <v>0</v>
      </c>
      <c r="Q195" s="41">
        <f t="shared" si="97"/>
        <v>0</v>
      </c>
      <c r="R195" s="41">
        <f t="shared" si="97"/>
        <v>0</v>
      </c>
      <c r="S195" s="41">
        <f t="shared" si="97"/>
        <v>0</v>
      </c>
    </row>
    <row r="196" spans="1:19" ht="13.5" customHeight="1" x14ac:dyDescent="0.2">
      <c r="A196" s="2" t="s">
        <v>348</v>
      </c>
      <c r="B196" s="42" t="s">
        <v>24</v>
      </c>
      <c r="C196" s="43" t="s">
        <v>349</v>
      </c>
      <c r="D196" s="44">
        <v>25</v>
      </c>
      <c r="E196" s="45" t="s">
        <v>49</v>
      </c>
      <c r="F196" s="44">
        <v>420600</v>
      </c>
      <c r="G196" s="44">
        <f t="shared" ref="G196:G198" si="98">ROUNDDOWN(D196*F196,-3)</f>
        <v>10515000</v>
      </c>
      <c r="H196" s="44"/>
      <c r="I196" s="44"/>
      <c r="J196" s="44"/>
      <c r="K196" s="44"/>
      <c r="L196" s="44"/>
      <c r="M196" s="44"/>
      <c r="N196" s="44"/>
      <c r="O196" s="44"/>
      <c r="P196" s="44"/>
      <c r="Q196" s="44"/>
      <c r="R196" s="44"/>
      <c r="S196" s="44"/>
    </row>
    <row r="197" spans="1:19" ht="13.5" customHeight="1" x14ac:dyDescent="0.2">
      <c r="A197" s="2" t="s">
        <v>350</v>
      </c>
      <c r="B197" s="42" t="s">
        <v>24</v>
      </c>
      <c r="C197" s="43" t="s">
        <v>351</v>
      </c>
      <c r="D197" s="44">
        <v>25</v>
      </c>
      <c r="E197" s="45" t="s">
        <v>71</v>
      </c>
      <c r="F197" s="44">
        <v>130000</v>
      </c>
      <c r="G197" s="44">
        <f t="shared" si="98"/>
        <v>3250000</v>
      </c>
      <c r="H197" s="44"/>
      <c r="I197" s="44"/>
      <c r="J197" s="44"/>
      <c r="K197" s="44"/>
      <c r="L197" s="44"/>
      <c r="M197" s="44"/>
      <c r="N197" s="44"/>
      <c r="O197" s="44"/>
      <c r="P197" s="44"/>
      <c r="Q197" s="44"/>
      <c r="R197" s="44"/>
      <c r="S197" s="44"/>
    </row>
    <row r="198" spans="1:19" ht="13.5" customHeight="1" x14ac:dyDescent="0.2">
      <c r="A198" s="2" t="s">
        <v>352</v>
      </c>
      <c r="B198" s="42" t="s">
        <v>24</v>
      </c>
      <c r="C198" s="43" t="s">
        <v>353</v>
      </c>
      <c r="D198" s="44">
        <v>25</v>
      </c>
      <c r="E198" s="45" t="s">
        <v>49</v>
      </c>
      <c r="F198" s="44">
        <v>150000</v>
      </c>
      <c r="G198" s="44">
        <f t="shared" si="98"/>
        <v>3750000</v>
      </c>
      <c r="H198" s="44"/>
      <c r="I198" s="44"/>
      <c r="J198" s="44"/>
      <c r="K198" s="44"/>
      <c r="L198" s="44"/>
      <c r="M198" s="44"/>
      <c r="N198" s="44"/>
      <c r="O198" s="44"/>
      <c r="P198" s="44"/>
      <c r="Q198" s="44"/>
      <c r="R198" s="44"/>
      <c r="S198" s="44"/>
    </row>
    <row r="199" spans="1:19" ht="13.5" customHeight="1" x14ac:dyDescent="0.2">
      <c r="A199" s="2" t="s">
        <v>354</v>
      </c>
      <c r="B199" s="36" t="s">
        <v>102</v>
      </c>
      <c r="C199" s="37" t="s">
        <v>355</v>
      </c>
      <c r="D199" s="38">
        <v>0</v>
      </c>
      <c r="E199" s="39" t="s">
        <v>24</v>
      </c>
      <c r="F199" s="38">
        <v>0</v>
      </c>
      <c r="G199" s="38">
        <f t="shared" ref="G199:S199" si="99">SUM(G200,G205,G207,G209)</f>
        <v>46005000</v>
      </c>
      <c r="H199" s="38">
        <f t="shared" si="99"/>
        <v>0</v>
      </c>
      <c r="I199" s="38">
        <f t="shared" si="99"/>
        <v>0</v>
      </c>
      <c r="J199" s="38">
        <f t="shared" si="99"/>
        <v>0</v>
      </c>
      <c r="K199" s="38">
        <f t="shared" si="99"/>
        <v>0</v>
      </c>
      <c r="L199" s="38">
        <f t="shared" si="99"/>
        <v>0</v>
      </c>
      <c r="M199" s="38">
        <f t="shared" si="99"/>
        <v>0</v>
      </c>
      <c r="N199" s="38">
        <f t="shared" si="99"/>
        <v>0</v>
      </c>
      <c r="O199" s="38">
        <f t="shared" si="99"/>
        <v>0</v>
      </c>
      <c r="P199" s="38">
        <f t="shared" si="99"/>
        <v>0</v>
      </c>
      <c r="Q199" s="38">
        <f t="shared" si="99"/>
        <v>0</v>
      </c>
      <c r="R199" s="38">
        <f t="shared" si="99"/>
        <v>0</v>
      </c>
      <c r="S199" s="38">
        <f t="shared" si="99"/>
        <v>0</v>
      </c>
    </row>
    <row r="200" spans="1:19" ht="13.5" customHeight="1" x14ac:dyDescent="0.2">
      <c r="A200" s="2" t="s">
        <v>356</v>
      </c>
      <c r="B200" s="12" t="s">
        <v>42</v>
      </c>
      <c r="C200" s="40" t="s">
        <v>43</v>
      </c>
      <c r="D200" s="41">
        <v>0</v>
      </c>
      <c r="E200" s="15" t="s">
        <v>24</v>
      </c>
      <c r="F200" s="41">
        <v>0</v>
      </c>
      <c r="G200" s="41">
        <f t="shared" ref="G200:S200" si="100">SUM(G201:G204)</f>
        <v>4380000</v>
      </c>
      <c r="H200" s="41">
        <f t="shared" si="100"/>
        <v>0</v>
      </c>
      <c r="I200" s="41">
        <f t="shared" si="100"/>
        <v>0</v>
      </c>
      <c r="J200" s="41">
        <f t="shared" si="100"/>
        <v>0</v>
      </c>
      <c r="K200" s="41">
        <f t="shared" si="100"/>
        <v>0</v>
      </c>
      <c r="L200" s="41">
        <f t="shared" si="100"/>
        <v>0</v>
      </c>
      <c r="M200" s="41">
        <f t="shared" si="100"/>
        <v>0</v>
      </c>
      <c r="N200" s="41">
        <f t="shared" si="100"/>
        <v>0</v>
      </c>
      <c r="O200" s="41">
        <f t="shared" si="100"/>
        <v>0</v>
      </c>
      <c r="P200" s="41">
        <f t="shared" si="100"/>
        <v>0</v>
      </c>
      <c r="Q200" s="41">
        <f t="shared" si="100"/>
        <v>0</v>
      </c>
      <c r="R200" s="41">
        <f t="shared" si="100"/>
        <v>0</v>
      </c>
      <c r="S200" s="41">
        <f t="shared" si="100"/>
        <v>0</v>
      </c>
    </row>
    <row r="201" spans="1:19" ht="13.5" customHeight="1" x14ac:dyDescent="0.2">
      <c r="A201" s="2" t="s">
        <v>357</v>
      </c>
      <c r="B201" s="42" t="s">
        <v>24</v>
      </c>
      <c r="C201" s="43" t="s">
        <v>51</v>
      </c>
      <c r="D201" s="44">
        <v>1</v>
      </c>
      <c r="E201" s="45" t="s">
        <v>46</v>
      </c>
      <c r="F201" s="44">
        <v>1000000</v>
      </c>
      <c r="G201" s="44">
        <f t="shared" ref="G201:G204" si="101">ROUNDDOWN(D201*F201,-3)</f>
        <v>1000000</v>
      </c>
      <c r="H201" s="44"/>
      <c r="I201" s="44"/>
      <c r="J201" s="44"/>
      <c r="K201" s="44"/>
      <c r="L201" s="44"/>
      <c r="M201" s="44"/>
      <c r="N201" s="44"/>
      <c r="O201" s="44"/>
      <c r="P201" s="44"/>
      <c r="Q201" s="44"/>
      <c r="R201" s="44"/>
      <c r="S201" s="44"/>
    </row>
    <row r="202" spans="1:19" ht="13.5" customHeight="1" x14ac:dyDescent="0.2">
      <c r="A202" s="2" t="s">
        <v>358</v>
      </c>
      <c r="B202" s="42" t="s">
        <v>24</v>
      </c>
      <c r="C202" s="43" t="s">
        <v>53</v>
      </c>
      <c r="D202" s="44">
        <v>1</v>
      </c>
      <c r="E202" s="45" t="s">
        <v>46</v>
      </c>
      <c r="F202" s="44">
        <v>1000000</v>
      </c>
      <c r="G202" s="44">
        <f t="shared" si="101"/>
        <v>1000000</v>
      </c>
      <c r="H202" s="44"/>
      <c r="I202" s="44"/>
      <c r="J202" s="44"/>
      <c r="K202" s="44"/>
      <c r="L202" s="44"/>
      <c r="M202" s="44"/>
      <c r="N202" s="44"/>
      <c r="O202" s="44"/>
      <c r="P202" s="44"/>
      <c r="Q202" s="44"/>
      <c r="R202" s="44"/>
      <c r="S202" s="44"/>
    </row>
    <row r="203" spans="1:19" ht="13.5" customHeight="1" x14ac:dyDescent="0.2">
      <c r="A203" s="2" t="s">
        <v>359</v>
      </c>
      <c r="B203" s="42" t="s">
        <v>24</v>
      </c>
      <c r="C203" s="43" t="s">
        <v>45</v>
      </c>
      <c r="D203" s="44">
        <v>1</v>
      </c>
      <c r="E203" s="45" t="s">
        <v>46</v>
      </c>
      <c r="F203" s="44">
        <v>1000000</v>
      </c>
      <c r="G203" s="44">
        <f t="shared" si="101"/>
        <v>1000000</v>
      </c>
      <c r="H203" s="44"/>
      <c r="I203" s="44"/>
      <c r="J203" s="44"/>
      <c r="K203" s="44"/>
      <c r="L203" s="44"/>
      <c r="M203" s="44"/>
      <c r="N203" s="44"/>
      <c r="O203" s="44"/>
      <c r="P203" s="44"/>
      <c r="Q203" s="44"/>
      <c r="R203" s="44"/>
      <c r="S203" s="44"/>
    </row>
    <row r="204" spans="1:19" ht="13.5" customHeight="1" x14ac:dyDescent="0.2">
      <c r="A204" s="2" t="s">
        <v>360</v>
      </c>
      <c r="B204" s="42" t="s">
        <v>24</v>
      </c>
      <c r="C204" s="43" t="s">
        <v>361</v>
      </c>
      <c r="D204" s="44">
        <v>20</v>
      </c>
      <c r="E204" s="45" t="s">
        <v>49</v>
      </c>
      <c r="F204" s="44">
        <v>69000</v>
      </c>
      <c r="G204" s="44">
        <f t="shared" si="101"/>
        <v>1380000</v>
      </c>
      <c r="H204" s="44"/>
      <c r="I204" s="44"/>
      <c r="J204" s="44"/>
      <c r="K204" s="44"/>
      <c r="L204" s="44"/>
      <c r="M204" s="44"/>
      <c r="N204" s="44"/>
      <c r="O204" s="44"/>
      <c r="P204" s="44"/>
      <c r="Q204" s="44"/>
      <c r="R204" s="44"/>
      <c r="S204" s="44"/>
    </row>
    <row r="205" spans="1:19" ht="13.5" customHeight="1" x14ac:dyDescent="0.2">
      <c r="A205" s="2" t="s">
        <v>362</v>
      </c>
      <c r="B205" s="12" t="s">
        <v>162</v>
      </c>
      <c r="C205" s="40" t="s">
        <v>163</v>
      </c>
      <c r="D205" s="41">
        <v>0</v>
      </c>
      <c r="E205" s="15" t="s">
        <v>24</v>
      </c>
      <c r="F205" s="41">
        <v>0</v>
      </c>
      <c r="G205" s="41">
        <f t="shared" ref="G205:S205" si="102">G206</f>
        <v>4000000</v>
      </c>
      <c r="H205" s="41">
        <f t="shared" si="102"/>
        <v>0</v>
      </c>
      <c r="I205" s="41">
        <f t="shared" si="102"/>
        <v>0</v>
      </c>
      <c r="J205" s="41">
        <f t="shared" si="102"/>
        <v>0</v>
      </c>
      <c r="K205" s="41">
        <f t="shared" si="102"/>
        <v>0</v>
      </c>
      <c r="L205" s="41">
        <f t="shared" si="102"/>
        <v>0</v>
      </c>
      <c r="M205" s="41">
        <f t="shared" si="102"/>
        <v>0</v>
      </c>
      <c r="N205" s="41">
        <f t="shared" si="102"/>
        <v>0</v>
      </c>
      <c r="O205" s="41">
        <f t="shared" si="102"/>
        <v>0</v>
      </c>
      <c r="P205" s="41">
        <f t="shared" si="102"/>
        <v>0</v>
      </c>
      <c r="Q205" s="41">
        <f t="shared" si="102"/>
        <v>0</v>
      </c>
      <c r="R205" s="41">
        <f t="shared" si="102"/>
        <v>0</v>
      </c>
      <c r="S205" s="41">
        <f t="shared" si="102"/>
        <v>0</v>
      </c>
    </row>
    <row r="206" spans="1:19" ht="13.5" customHeight="1" x14ac:dyDescent="0.2">
      <c r="A206" s="2" t="s">
        <v>363</v>
      </c>
      <c r="B206" s="42" t="s">
        <v>24</v>
      </c>
      <c r="C206" s="43" t="s">
        <v>364</v>
      </c>
      <c r="D206" s="44">
        <v>4</v>
      </c>
      <c r="E206" s="45" t="s">
        <v>166</v>
      </c>
      <c r="F206" s="44">
        <v>1000000</v>
      </c>
      <c r="G206" s="44">
        <f>ROUNDDOWN(D206*F206,-3)</f>
        <v>4000000</v>
      </c>
      <c r="H206" s="44"/>
      <c r="I206" s="44"/>
      <c r="J206" s="44"/>
      <c r="K206" s="44"/>
      <c r="L206" s="44"/>
      <c r="M206" s="44"/>
      <c r="N206" s="44"/>
      <c r="O206" s="44"/>
      <c r="P206" s="44"/>
      <c r="Q206" s="44"/>
      <c r="R206" s="44"/>
      <c r="S206" s="44"/>
    </row>
    <row r="207" spans="1:19" ht="13.5" customHeight="1" x14ac:dyDescent="0.2">
      <c r="A207" s="2" t="s">
        <v>365</v>
      </c>
      <c r="B207" s="12" t="s">
        <v>111</v>
      </c>
      <c r="C207" s="40" t="s">
        <v>112</v>
      </c>
      <c r="D207" s="41">
        <v>0</v>
      </c>
      <c r="E207" s="15" t="s">
        <v>24</v>
      </c>
      <c r="F207" s="41">
        <v>0</v>
      </c>
      <c r="G207" s="41">
        <f t="shared" ref="G207:S207" si="103">G208</f>
        <v>20000000</v>
      </c>
      <c r="H207" s="41">
        <f t="shared" si="103"/>
        <v>0</v>
      </c>
      <c r="I207" s="41">
        <f t="shared" si="103"/>
        <v>0</v>
      </c>
      <c r="J207" s="41">
        <f t="shared" si="103"/>
        <v>0</v>
      </c>
      <c r="K207" s="41">
        <f t="shared" si="103"/>
        <v>0</v>
      </c>
      <c r="L207" s="41">
        <f t="shared" si="103"/>
        <v>0</v>
      </c>
      <c r="M207" s="41">
        <f t="shared" si="103"/>
        <v>0</v>
      </c>
      <c r="N207" s="41">
        <f t="shared" si="103"/>
        <v>0</v>
      </c>
      <c r="O207" s="41">
        <f t="shared" si="103"/>
        <v>0</v>
      </c>
      <c r="P207" s="41">
        <f t="shared" si="103"/>
        <v>0</v>
      </c>
      <c r="Q207" s="41">
        <f t="shared" si="103"/>
        <v>0</v>
      </c>
      <c r="R207" s="41">
        <f t="shared" si="103"/>
        <v>0</v>
      </c>
      <c r="S207" s="41">
        <f t="shared" si="103"/>
        <v>0</v>
      </c>
    </row>
    <row r="208" spans="1:19" ht="13.5" customHeight="1" x14ac:dyDescent="0.2">
      <c r="A208" s="2" t="s">
        <v>366</v>
      </c>
      <c r="B208" s="42" t="s">
        <v>24</v>
      </c>
      <c r="C208" s="43" t="s">
        <v>367</v>
      </c>
      <c r="D208" s="44">
        <v>5</v>
      </c>
      <c r="E208" s="45" t="s">
        <v>49</v>
      </c>
      <c r="F208" s="44">
        <v>4000000</v>
      </c>
      <c r="G208" s="44">
        <f>ROUNDDOWN(D208*F208,-3)</f>
        <v>20000000</v>
      </c>
      <c r="H208" s="44"/>
      <c r="I208" s="44"/>
      <c r="J208" s="44"/>
      <c r="K208" s="44"/>
      <c r="L208" s="44"/>
      <c r="M208" s="44"/>
      <c r="N208" s="44"/>
      <c r="O208" s="44"/>
      <c r="P208" s="44"/>
      <c r="Q208" s="44"/>
      <c r="R208" s="44"/>
      <c r="S208" s="44"/>
    </row>
    <row r="209" spans="1:19" ht="13.5" customHeight="1" x14ac:dyDescent="0.2">
      <c r="A209" s="2" t="s">
        <v>368</v>
      </c>
      <c r="B209" s="12" t="s">
        <v>60</v>
      </c>
      <c r="C209" s="40" t="s">
        <v>61</v>
      </c>
      <c r="D209" s="41">
        <v>0</v>
      </c>
      <c r="E209" s="15" t="s">
        <v>24</v>
      </c>
      <c r="F209" s="41">
        <v>0</v>
      </c>
      <c r="G209" s="41">
        <f t="shared" ref="G209:S209" si="104">SUM(G210:G212)</f>
        <v>17625000</v>
      </c>
      <c r="H209" s="41">
        <f t="shared" si="104"/>
        <v>0</v>
      </c>
      <c r="I209" s="41">
        <f t="shared" si="104"/>
        <v>0</v>
      </c>
      <c r="J209" s="41">
        <f t="shared" si="104"/>
        <v>0</v>
      </c>
      <c r="K209" s="41">
        <f t="shared" si="104"/>
        <v>0</v>
      </c>
      <c r="L209" s="41">
        <f t="shared" si="104"/>
        <v>0</v>
      </c>
      <c r="M209" s="41">
        <f t="shared" si="104"/>
        <v>0</v>
      </c>
      <c r="N209" s="41">
        <f t="shared" si="104"/>
        <v>0</v>
      </c>
      <c r="O209" s="41">
        <f t="shared" si="104"/>
        <v>0</v>
      </c>
      <c r="P209" s="41">
        <f t="shared" si="104"/>
        <v>0</v>
      </c>
      <c r="Q209" s="41">
        <f t="shared" si="104"/>
        <v>0</v>
      </c>
      <c r="R209" s="41">
        <f t="shared" si="104"/>
        <v>0</v>
      </c>
      <c r="S209" s="41">
        <f t="shared" si="104"/>
        <v>0</v>
      </c>
    </row>
    <row r="210" spans="1:19" ht="13.5" customHeight="1" x14ac:dyDescent="0.2">
      <c r="A210" s="2" t="s">
        <v>369</v>
      </c>
      <c r="B210" s="42" t="s">
        <v>24</v>
      </c>
      <c r="C210" s="43" t="s">
        <v>370</v>
      </c>
      <c r="D210" s="44">
        <v>25</v>
      </c>
      <c r="E210" s="45" t="s">
        <v>49</v>
      </c>
      <c r="F210" s="44">
        <v>425000</v>
      </c>
      <c r="G210" s="44">
        <f t="shared" ref="G210:G212" si="105">ROUNDDOWN(D210*F210,-3)</f>
        <v>10625000</v>
      </c>
      <c r="H210" s="44"/>
      <c r="I210" s="44"/>
      <c r="J210" s="44"/>
      <c r="K210" s="44"/>
      <c r="L210" s="44"/>
      <c r="M210" s="44"/>
      <c r="N210" s="44"/>
      <c r="O210" s="44"/>
      <c r="P210" s="44"/>
      <c r="Q210" s="44"/>
      <c r="R210" s="44"/>
      <c r="S210" s="44"/>
    </row>
    <row r="211" spans="1:19" ht="13.5" customHeight="1" x14ac:dyDescent="0.2">
      <c r="A211" s="2" t="s">
        <v>371</v>
      </c>
      <c r="B211" s="42" t="s">
        <v>24</v>
      </c>
      <c r="C211" s="43" t="s">
        <v>351</v>
      </c>
      <c r="D211" s="44">
        <v>25</v>
      </c>
      <c r="E211" s="45" t="s">
        <v>49</v>
      </c>
      <c r="F211" s="44">
        <v>130000</v>
      </c>
      <c r="G211" s="44">
        <f t="shared" si="105"/>
        <v>3250000</v>
      </c>
      <c r="H211" s="44"/>
      <c r="I211" s="44"/>
      <c r="J211" s="44"/>
      <c r="K211" s="44"/>
      <c r="L211" s="44"/>
      <c r="M211" s="44"/>
      <c r="N211" s="44"/>
      <c r="O211" s="44"/>
      <c r="P211" s="44"/>
      <c r="Q211" s="44"/>
      <c r="R211" s="44"/>
      <c r="S211" s="44"/>
    </row>
    <row r="212" spans="1:19" ht="13.5" customHeight="1" x14ac:dyDescent="0.2">
      <c r="A212" s="2" t="s">
        <v>372</v>
      </c>
      <c r="B212" s="42" t="s">
        <v>24</v>
      </c>
      <c r="C212" s="43" t="s">
        <v>373</v>
      </c>
      <c r="D212" s="44">
        <v>25</v>
      </c>
      <c r="E212" s="45" t="s">
        <v>49</v>
      </c>
      <c r="F212" s="44">
        <v>150000</v>
      </c>
      <c r="G212" s="44">
        <f t="shared" si="105"/>
        <v>3750000</v>
      </c>
      <c r="H212" s="44"/>
      <c r="I212" s="44"/>
      <c r="J212" s="44"/>
      <c r="K212" s="44"/>
      <c r="L212" s="44"/>
      <c r="M212" s="44"/>
      <c r="N212" s="44"/>
      <c r="O212" s="44"/>
      <c r="P212" s="44"/>
      <c r="Q212" s="44"/>
      <c r="R212" s="44"/>
      <c r="S212" s="44"/>
    </row>
    <row r="213" spans="1:19" ht="13.5" customHeight="1" x14ac:dyDescent="0.2">
      <c r="A213" s="2" t="s">
        <v>374</v>
      </c>
      <c r="B213" s="36" t="s">
        <v>120</v>
      </c>
      <c r="C213" s="37" t="s">
        <v>375</v>
      </c>
      <c r="D213" s="38">
        <v>0</v>
      </c>
      <c r="E213" s="39" t="s">
        <v>24</v>
      </c>
      <c r="F213" s="38">
        <v>0</v>
      </c>
      <c r="G213" s="38">
        <f t="shared" ref="G213:S213" si="106">SUM(G214,G219,G221,G223,G225)</f>
        <v>92410000</v>
      </c>
      <c r="H213" s="38">
        <f t="shared" si="106"/>
        <v>0</v>
      </c>
      <c r="I213" s="38">
        <f t="shared" si="106"/>
        <v>0</v>
      </c>
      <c r="J213" s="38">
        <f t="shared" si="106"/>
        <v>0</v>
      </c>
      <c r="K213" s="38">
        <f t="shared" si="106"/>
        <v>0</v>
      </c>
      <c r="L213" s="38">
        <f t="shared" si="106"/>
        <v>0</v>
      </c>
      <c r="M213" s="38">
        <f t="shared" si="106"/>
        <v>0</v>
      </c>
      <c r="N213" s="38">
        <f t="shared" si="106"/>
        <v>0</v>
      </c>
      <c r="O213" s="38">
        <f t="shared" si="106"/>
        <v>0</v>
      </c>
      <c r="P213" s="38">
        <f t="shared" si="106"/>
        <v>0</v>
      </c>
      <c r="Q213" s="38">
        <f t="shared" si="106"/>
        <v>0</v>
      </c>
      <c r="R213" s="38">
        <f t="shared" si="106"/>
        <v>0</v>
      </c>
      <c r="S213" s="38">
        <f t="shared" si="106"/>
        <v>0</v>
      </c>
    </row>
    <row r="214" spans="1:19" ht="13.5" customHeight="1" x14ac:dyDescent="0.2">
      <c r="A214" s="2" t="s">
        <v>376</v>
      </c>
      <c r="B214" s="12" t="s">
        <v>42</v>
      </c>
      <c r="C214" s="40" t="s">
        <v>43</v>
      </c>
      <c r="D214" s="41">
        <v>0</v>
      </c>
      <c r="E214" s="15" t="s">
        <v>24</v>
      </c>
      <c r="F214" s="41">
        <v>0</v>
      </c>
      <c r="G214" s="41">
        <f t="shared" ref="G214:S214" si="107">SUM(G215:G218)</f>
        <v>6660000</v>
      </c>
      <c r="H214" s="41">
        <f t="shared" si="107"/>
        <v>0</v>
      </c>
      <c r="I214" s="41">
        <f t="shared" si="107"/>
        <v>0</v>
      </c>
      <c r="J214" s="41">
        <f t="shared" si="107"/>
        <v>0</v>
      </c>
      <c r="K214" s="41">
        <f t="shared" si="107"/>
        <v>0</v>
      </c>
      <c r="L214" s="41">
        <f t="shared" si="107"/>
        <v>0</v>
      </c>
      <c r="M214" s="41">
        <f t="shared" si="107"/>
        <v>0</v>
      </c>
      <c r="N214" s="41">
        <f t="shared" si="107"/>
        <v>0</v>
      </c>
      <c r="O214" s="41">
        <f t="shared" si="107"/>
        <v>0</v>
      </c>
      <c r="P214" s="41">
        <f t="shared" si="107"/>
        <v>0</v>
      </c>
      <c r="Q214" s="41">
        <f t="shared" si="107"/>
        <v>0</v>
      </c>
      <c r="R214" s="41">
        <f t="shared" si="107"/>
        <v>0</v>
      </c>
      <c r="S214" s="41">
        <f t="shared" si="107"/>
        <v>0</v>
      </c>
    </row>
    <row r="215" spans="1:19" ht="13.5" customHeight="1" x14ac:dyDescent="0.2">
      <c r="A215" s="2" t="s">
        <v>377</v>
      </c>
      <c r="B215" s="42" t="s">
        <v>24</v>
      </c>
      <c r="C215" s="43" t="s">
        <v>51</v>
      </c>
      <c r="D215" s="44">
        <v>2</v>
      </c>
      <c r="E215" s="45" t="s">
        <v>46</v>
      </c>
      <c r="F215" s="44">
        <v>1000000</v>
      </c>
      <c r="G215" s="44">
        <f t="shared" ref="G215:G218" si="108">ROUNDDOWN(D215*F215,-3)</f>
        <v>2000000</v>
      </c>
      <c r="H215" s="44"/>
      <c r="I215" s="44"/>
      <c r="J215" s="44"/>
      <c r="K215" s="44"/>
      <c r="L215" s="44"/>
      <c r="M215" s="44"/>
      <c r="N215" s="44"/>
      <c r="O215" s="44"/>
      <c r="P215" s="44"/>
      <c r="Q215" s="44"/>
      <c r="R215" s="44"/>
      <c r="S215" s="44"/>
    </row>
    <row r="216" spans="1:19" ht="13.5" customHeight="1" x14ac:dyDescent="0.2">
      <c r="A216" s="2" t="s">
        <v>378</v>
      </c>
      <c r="B216" s="42" t="s">
        <v>24</v>
      </c>
      <c r="C216" s="43" t="s">
        <v>53</v>
      </c>
      <c r="D216" s="44">
        <v>2</v>
      </c>
      <c r="E216" s="45" t="s">
        <v>46</v>
      </c>
      <c r="F216" s="44">
        <v>1000000</v>
      </c>
      <c r="G216" s="44">
        <f t="shared" si="108"/>
        <v>2000000</v>
      </c>
      <c r="H216" s="44"/>
      <c r="I216" s="44"/>
      <c r="J216" s="44"/>
      <c r="K216" s="44"/>
      <c r="L216" s="44"/>
      <c r="M216" s="44"/>
      <c r="N216" s="44"/>
      <c r="O216" s="44"/>
      <c r="P216" s="44"/>
      <c r="Q216" s="44"/>
      <c r="R216" s="44"/>
      <c r="S216" s="44"/>
    </row>
    <row r="217" spans="1:19" ht="13.5" customHeight="1" x14ac:dyDescent="0.2">
      <c r="A217" s="2" t="s">
        <v>379</v>
      </c>
      <c r="B217" s="42" t="s">
        <v>24</v>
      </c>
      <c r="C217" s="43" t="s">
        <v>45</v>
      </c>
      <c r="D217" s="44">
        <v>2</v>
      </c>
      <c r="E217" s="45" t="s">
        <v>46</v>
      </c>
      <c r="F217" s="44">
        <v>1000000</v>
      </c>
      <c r="G217" s="44">
        <f t="shared" si="108"/>
        <v>2000000</v>
      </c>
      <c r="H217" s="44"/>
      <c r="I217" s="44"/>
      <c r="J217" s="44"/>
      <c r="K217" s="44"/>
      <c r="L217" s="44"/>
      <c r="M217" s="44"/>
      <c r="N217" s="44"/>
      <c r="O217" s="44"/>
      <c r="P217" s="44"/>
      <c r="Q217" s="44"/>
      <c r="R217" s="44"/>
      <c r="S217" s="44"/>
    </row>
    <row r="218" spans="1:19" ht="13.5" customHeight="1" x14ac:dyDescent="0.2">
      <c r="A218" s="2" t="s">
        <v>380</v>
      </c>
      <c r="B218" s="42" t="s">
        <v>24</v>
      </c>
      <c r="C218" s="43" t="s">
        <v>381</v>
      </c>
      <c r="D218" s="44">
        <v>30</v>
      </c>
      <c r="E218" s="45" t="s">
        <v>49</v>
      </c>
      <c r="F218" s="44">
        <v>22000</v>
      </c>
      <c r="G218" s="44">
        <f t="shared" si="108"/>
        <v>660000</v>
      </c>
      <c r="H218" s="44"/>
      <c r="I218" s="44"/>
      <c r="J218" s="44"/>
      <c r="K218" s="44"/>
      <c r="L218" s="44"/>
      <c r="M218" s="44"/>
      <c r="N218" s="44"/>
      <c r="O218" s="44"/>
      <c r="P218" s="44"/>
      <c r="Q218" s="44"/>
      <c r="R218" s="44"/>
      <c r="S218" s="44"/>
    </row>
    <row r="219" spans="1:19" ht="13.5" customHeight="1" x14ac:dyDescent="0.2">
      <c r="A219" s="2" t="s">
        <v>382</v>
      </c>
      <c r="B219" s="12" t="s">
        <v>129</v>
      </c>
      <c r="C219" s="40" t="s">
        <v>130</v>
      </c>
      <c r="D219" s="41">
        <v>0</v>
      </c>
      <c r="E219" s="15" t="s">
        <v>24</v>
      </c>
      <c r="F219" s="41">
        <v>0</v>
      </c>
      <c r="G219" s="41">
        <f t="shared" ref="G219:S219" si="109">G220</f>
        <v>22500000</v>
      </c>
      <c r="H219" s="41">
        <f t="shared" si="109"/>
        <v>0</v>
      </c>
      <c r="I219" s="41">
        <f t="shared" si="109"/>
        <v>0</v>
      </c>
      <c r="J219" s="41">
        <f t="shared" si="109"/>
        <v>0</v>
      </c>
      <c r="K219" s="41">
        <f t="shared" si="109"/>
        <v>0</v>
      </c>
      <c r="L219" s="41">
        <f t="shared" si="109"/>
        <v>0</v>
      </c>
      <c r="M219" s="41">
        <f t="shared" si="109"/>
        <v>0</v>
      </c>
      <c r="N219" s="41">
        <f t="shared" si="109"/>
        <v>0</v>
      </c>
      <c r="O219" s="41">
        <f t="shared" si="109"/>
        <v>0</v>
      </c>
      <c r="P219" s="41">
        <f t="shared" si="109"/>
        <v>0</v>
      </c>
      <c r="Q219" s="41">
        <f t="shared" si="109"/>
        <v>0</v>
      </c>
      <c r="R219" s="41">
        <f t="shared" si="109"/>
        <v>0</v>
      </c>
      <c r="S219" s="41">
        <f t="shared" si="109"/>
        <v>0</v>
      </c>
    </row>
    <row r="220" spans="1:19" ht="13.5" customHeight="1" x14ac:dyDescent="0.2">
      <c r="A220" s="2" t="s">
        <v>383</v>
      </c>
      <c r="B220" s="42" t="s">
        <v>24</v>
      </c>
      <c r="C220" s="43" t="s">
        <v>384</v>
      </c>
      <c r="D220" s="44">
        <v>450</v>
      </c>
      <c r="E220" s="45" t="s">
        <v>49</v>
      </c>
      <c r="F220" s="44">
        <v>50000</v>
      </c>
      <c r="G220" s="44">
        <f>ROUNDDOWN(D220*F220,-3)</f>
        <v>22500000</v>
      </c>
      <c r="H220" s="44"/>
      <c r="I220" s="44"/>
      <c r="J220" s="44"/>
      <c r="K220" s="44"/>
      <c r="L220" s="44"/>
      <c r="M220" s="44"/>
      <c r="N220" s="44"/>
      <c r="O220" s="44"/>
      <c r="P220" s="44"/>
      <c r="Q220" s="44"/>
      <c r="R220" s="44"/>
      <c r="S220" s="44"/>
    </row>
    <row r="221" spans="1:19" ht="13.5" customHeight="1" x14ac:dyDescent="0.2">
      <c r="A221" s="2" t="s">
        <v>385</v>
      </c>
      <c r="B221" s="12" t="s">
        <v>162</v>
      </c>
      <c r="C221" s="40" t="s">
        <v>163</v>
      </c>
      <c r="D221" s="41">
        <v>0</v>
      </c>
      <c r="E221" s="15" t="s">
        <v>24</v>
      </c>
      <c r="F221" s="41">
        <v>0</v>
      </c>
      <c r="G221" s="41">
        <f t="shared" ref="G221:S221" si="110">G222</f>
        <v>8000000</v>
      </c>
      <c r="H221" s="41">
        <f t="shared" si="110"/>
        <v>0</v>
      </c>
      <c r="I221" s="41">
        <f t="shared" si="110"/>
        <v>0</v>
      </c>
      <c r="J221" s="41">
        <f t="shared" si="110"/>
        <v>0</v>
      </c>
      <c r="K221" s="41">
        <f t="shared" si="110"/>
        <v>0</v>
      </c>
      <c r="L221" s="41">
        <f t="shared" si="110"/>
        <v>0</v>
      </c>
      <c r="M221" s="41">
        <f t="shared" si="110"/>
        <v>0</v>
      </c>
      <c r="N221" s="41">
        <f t="shared" si="110"/>
        <v>0</v>
      </c>
      <c r="O221" s="41">
        <f t="shared" si="110"/>
        <v>0</v>
      </c>
      <c r="P221" s="41">
        <f t="shared" si="110"/>
        <v>0</v>
      </c>
      <c r="Q221" s="41">
        <f t="shared" si="110"/>
        <v>0</v>
      </c>
      <c r="R221" s="41">
        <f t="shared" si="110"/>
        <v>0</v>
      </c>
      <c r="S221" s="41">
        <f t="shared" si="110"/>
        <v>0</v>
      </c>
    </row>
    <row r="222" spans="1:19" ht="13.5" customHeight="1" x14ac:dyDescent="0.2">
      <c r="A222" s="2" t="s">
        <v>386</v>
      </c>
      <c r="B222" s="42" t="s">
        <v>24</v>
      </c>
      <c r="C222" s="43" t="s">
        <v>387</v>
      </c>
      <c r="D222" s="44">
        <v>8</v>
      </c>
      <c r="E222" s="45" t="s">
        <v>166</v>
      </c>
      <c r="F222" s="44">
        <v>1000000</v>
      </c>
      <c r="G222" s="44">
        <f>ROUNDDOWN(D222*F222,-3)</f>
        <v>8000000</v>
      </c>
      <c r="H222" s="44"/>
      <c r="I222" s="44"/>
      <c r="J222" s="44"/>
      <c r="K222" s="44"/>
      <c r="L222" s="44"/>
      <c r="M222" s="44"/>
      <c r="N222" s="44"/>
      <c r="O222" s="44"/>
      <c r="P222" s="44"/>
      <c r="Q222" s="44"/>
      <c r="R222" s="44"/>
      <c r="S222" s="44"/>
    </row>
    <row r="223" spans="1:19" ht="13.5" customHeight="1" x14ac:dyDescent="0.2">
      <c r="A223" s="2" t="s">
        <v>388</v>
      </c>
      <c r="B223" s="12" t="s">
        <v>111</v>
      </c>
      <c r="C223" s="40" t="s">
        <v>112</v>
      </c>
      <c r="D223" s="41">
        <v>0</v>
      </c>
      <c r="E223" s="15" t="s">
        <v>24</v>
      </c>
      <c r="F223" s="41">
        <v>0</v>
      </c>
      <c r="G223" s="41">
        <f t="shared" ref="G223:S223" si="111">G224</f>
        <v>20000000</v>
      </c>
      <c r="H223" s="41">
        <f t="shared" si="111"/>
        <v>0</v>
      </c>
      <c r="I223" s="41">
        <f t="shared" si="111"/>
        <v>0</v>
      </c>
      <c r="J223" s="41">
        <f t="shared" si="111"/>
        <v>0</v>
      </c>
      <c r="K223" s="41">
        <f t="shared" si="111"/>
        <v>0</v>
      </c>
      <c r="L223" s="41">
        <f t="shared" si="111"/>
        <v>0</v>
      </c>
      <c r="M223" s="41">
        <f t="shared" si="111"/>
        <v>0</v>
      </c>
      <c r="N223" s="41">
        <f t="shared" si="111"/>
        <v>0</v>
      </c>
      <c r="O223" s="41">
        <f t="shared" si="111"/>
        <v>0</v>
      </c>
      <c r="P223" s="41">
        <f t="shared" si="111"/>
        <v>0</v>
      </c>
      <c r="Q223" s="41">
        <f t="shared" si="111"/>
        <v>0</v>
      </c>
      <c r="R223" s="41">
        <f t="shared" si="111"/>
        <v>0</v>
      </c>
      <c r="S223" s="41">
        <f t="shared" si="111"/>
        <v>0</v>
      </c>
    </row>
    <row r="224" spans="1:19" ht="13.5" customHeight="1" x14ac:dyDescent="0.2">
      <c r="A224" s="2" t="s">
        <v>389</v>
      </c>
      <c r="B224" s="42" t="s">
        <v>24</v>
      </c>
      <c r="C224" s="43" t="s">
        <v>367</v>
      </c>
      <c r="D224" s="44">
        <v>5</v>
      </c>
      <c r="E224" s="45" t="s">
        <v>49</v>
      </c>
      <c r="F224" s="44">
        <v>4000000</v>
      </c>
      <c r="G224" s="44">
        <f>ROUNDDOWN(D224*F224,-3)</f>
        <v>20000000</v>
      </c>
      <c r="H224" s="44"/>
      <c r="I224" s="44"/>
      <c r="J224" s="44"/>
      <c r="K224" s="44"/>
      <c r="L224" s="44"/>
      <c r="M224" s="44"/>
      <c r="N224" s="44"/>
      <c r="O224" s="44"/>
      <c r="P224" s="44"/>
      <c r="Q224" s="44"/>
      <c r="R224" s="44"/>
      <c r="S224" s="44"/>
    </row>
    <row r="225" spans="1:19" ht="13.5" customHeight="1" x14ac:dyDescent="0.2">
      <c r="A225" s="2" t="s">
        <v>390</v>
      </c>
      <c r="B225" s="12" t="s">
        <v>60</v>
      </c>
      <c r="C225" s="40" t="s">
        <v>61</v>
      </c>
      <c r="D225" s="41">
        <v>0</v>
      </c>
      <c r="E225" s="15" t="s">
        <v>24</v>
      </c>
      <c r="F225" s="41">
        <v>0</v>
      </c>
      <c r="G225" s="41">
        <f t="shared" ref="G225:S225" si="112">SUM(G226:G228)</f>
        <v>35250000</v>
      </c>
      <c r="H225" s="41">
        <f t="shared" si="112"/>
        <v>0</v>
      </c>
      <c r="I225" s="41">
        <f t="shared" si="112"/>
        <v>0</v>
      </c>
      <c r="J225" s="41">
        <f t="shared" si="112"/>
        <v>0</v>
      </c>
      <c r="K225" s="41">
        <f t="shared" si="112"/>
        <v>0</v>
      </c>
      <c r="L225" s="41">
        <f t="shared" si="112"/>
        <v>0</v>
      </c>
      <c r="M225" s="41">
        <f t="shared" si="112"/>
        <v>0</v>
      </c>
      <c r="N225" s="41">
        <f t="shared" si="112"/>
        <v>0</v>
      </c>
      <c r="O225" s="41">
        <f t="shared" si="112"/>
        <v>0</v>
      </c>
      <c r="P225" s="41">
        <f t="shared" si="112"/>
        <v>0</v>
      </c>
      <c r="Q225" s="41">
        <f t="shared" si="112"/>
        <v>0</v>
      </c>
      <c r="R225" s="41">
        <f t="shared" si="112"/>
        <v>0</v>
      </c>
      <c r="S225" s="41">
        <f t="shared" si="112"/>
        <v>0</v>
      </c>
    </row>
    <row r="226" spans="1:19" ht="13.5" customHeight="1" x14ac:dyDescent="0.2">
      <c r="A226" s="2" t="s">
        <v>391</v>
      </c>
      <c r="B226" s="42" t="s">
        <v>24</v>
      </c>
      <c r="C226" s="43" t="s">
        <v>392</v>
      </c>
      <c r="D226" s="44">
        <v>50</v>
      </c>
      <c r="E226" s="45" t="s">
        <v>49</v>
      </c>
      <c r="F226" s="44">
        <v>425000</v>
      </c>
      <c r="G226" s="44">
        <f t="shared" ref="G226:G228" si="113">ROUNDDOWN(D226*F226,-3)</f>
        <v>21250000</v>
      </c>
      <c r="H226" s="44"/>
      <c r="I226" s="44"/>
      <c r="J226" s="44"/>
      <c r="K226" s="44"/>
      <c r="L226" s="44"/>
      <c r="M226" s="44"/>
      <c r="N226" s="44"/>
      <c r="O226" s="44"/>
      <c r="P226" s="44"/>
      <c r="Q226" s="44"/>
      <c r="R226" s="44"/>
      <c r="S226" s="44"/>
    </row>
    <row r="227" spans="1:19" ht="13.5" customHeight="1" x14ac:dyDescent="0.2">
      <c r="A227" s="2" t="s">
        <v>393</v>
      </c>
      <c r="B227" s="42" t="s">
        <v>24</v>
      </c>
      <c r="C227" s="43" t="s">
        <v>394</v>
      </c>
      <c r="D227" s="44">
        <v>50</v>
      </c>
      <c r="E227" s="45" t="s">
        <v>71</v>
      </c>
      <c r="F227" s="44">
        <v>130000</v>
      </c>
      <c r="G227" s="44">
        <f t="shared" si="113"/>
        <v>6500000</v>
      </c>
      <c r="H227" s="44"/>
      <c r="I227" s="44"/>
      <c r="J227" s="44"/>
      <c r="K227" s="44"/>
      <c r="L227" s="44"/>
      <c r="M227" s="44"/>
      <c r="N227" s="44"/>
      <c r="O227" s="44"/>
      <c r="P227" s="44"/>
      <c r="Q227" s="44"/>
      <c r="R227" s="44"/>
      <c r="S227" s="44"/>
    </row>
    <row r="228" spans="1:19" ht="13.5" customHeight="1" x14ac:dyDescent="0.2">
      <c r="A228" s="2" t="s">
        <v>395</v>
      </c>
      <c r="B228" s="42" t="s">
        <v>24</v>
      </c>
      <c r="C228" s="43" t="s">
        <v>396</v>
      </c>
      <c r="D228" s="44">
        <v>50</v>
      </c>
      <c r="E228" s="45" t="s">
        <v>49</v>
      </c>
      <c r="F228" s="44">
        <v>150000</v>
      </c>
      <c r="G228" s="44">
        <f t="shared" si="113"/>
        <v>7500000</v>
      </c>
      <c r="H228" s="44"/>
      <c r="I228" s="44"/>
      <c r="J228" s="44"/>
      <c r="K228" s="44"/>
      <c r="L228" s="44"/>
      <c r="M228" s="44"/>
      <c r="N228" s="44"/>
      <c r="O228" s="44"/>
      <c r="P228" s="44"/>
      <c r="Q228" s="44"/>
      <c r="R228" s="44"/>
      <c r="S228" s="44"/>
    </row>
    <row r="229" spans="1:19" ht="13.5" customHeight="1" x14ac:dyDescent="0.2">
      <c r="A229" s="2" t="s">
        <v>397</v>
      </c>
      <c r="B229" s="32" t="s">
        <v>398</v>
      </c>
      <c r="C229" s="33" t="s">
        <v>399</v>
      </c>
      <c r="D229" s="34">
        <v>0</v>
      </c>
      <c r="E229" s="35" t="s">
        <v>24</v>
      </c>
      <c r="F229" s="34">
        <v>0</v>
      </c>
      <c r="G229" s="34">
        <f t="shared" ref="G229:S229" si="114">SUM(G230,G248,G264,G276)</f>
        <v>290087000</v>
      </c>
      <c r="H229" s="34">
        <f t="shared" si="114"/>
        <v>0</v>
      </c>
      <c r="I229" s="34">
        <f t="shared" si="114"/>
        <v>0</v>
      </c>
      <c r="J229" s="34">
        <f t="shared" si="114"/>
        <v>0</v>
      </c>
      <c r="K229" s="34">
        <f t="shared" si="114"/>
        <v>0</v>
      </c>
      <c r="L229" s="34">
        <f t="shared" si="114"/>
        <v>0</v>
      </c>
      <c r="M229" s="34">
        <f t="shared" si="114"/>
        <v>0</v>
      </c>
      <c r="N229" s="34">
        <f t="shared" si="114"/>
        <v>0</v>
      </c>
      <c r="O229" s="34">
        <f t="shared" si="114"/>
        <v>0</v>
      </c>
      <c r="P229" s="34">
        <f t="shared" si="114"/>
        <v>0</v>
      </c>
      <c r="Q229" s="34">
        <f t="shared" si="114"/>
        <v>0</v>
      </c>
      <c r="R229" s="34">
        <f t="shared" si="114"/>
        <v>0</v>
      </c>
      <c r="S229" s="34">
        <f t="shared" si="114"/>
        <v>0</v>
      </c>
    </row>
    <row r="230" spans="1:19" ht="13.5" customHeight="1" x14ac:dyDescent="0.2">
      <c r="A230" s="2" t="s">
        <v>400</v>
      </c>
      <c r="B230" s="36" t="s">
        <v>39</v>
      </c>
      <c r="C230" s="37" t="s">
        <v>401</v>
      </c>
      <c r="D230" s="38">
        <v>0</v>
      </c>
      <c r="E230" s="39" t="s">
        <v>24</v>
      </c>
      <c r="F230" s="38">
        <v>0</v>
      </c>
      <c r="G230" s="38">
        <f t="shared" ref="G230:S230" si="115">SUM(G231,G238,G240,G242,G245)</f>
        <v>84097000</v>
      </c>
      <c r="H230" s="38">
        <f t="shared" si="115"/>
        <v>0</v>
      </c>
      <c r="I230" s="38">
        <f t="shared" si="115"/>
        <v>0</v>
      </c>
      <c r="J230" s="38">
        <f t="shared" si="115"/>
        <v>0</v>
      </c>
      <c r="K230" s="38">
        <f t="shared" si="115"/>
        <v>0</v>
      </c>
      <c r="L230" s="38">
        <f t="shared" si="115"/>
        <v>0</v>
      </c>
      <c r="M230" s="38">
        <f t="shared" si="115"/>
        <v>0</v>
      </c>
      <c r="N230" s="38">
        <f t="shared" si="115"/>
        <v>0</v>
      </c>
      <c r="O230" s="38">
        <f t="shared" si="115"/>
        <v>0</v>
      </c>
      <c r="P230" s="38">
        <f t="shared" si="115"/>
        <v>0</v>
      </c>
      <c r="Q230" s="38">
        <f t="shared" si="115"/>
        <v>0</v>
      </c>
      <c r="R230" s="38">
        <f t="shared" si="115"/>
        <v>0</v>
      </c>
      <c r="S230" s="38">
        <f t="shared" si="115"/>
        <v>0</v>
      </c>
    </row>
    <row r="231" spans="1:19" ht="13.5" customHeight="1" x14ac:dyDescent="0.2">
      <c r="A231" s="2" t="s">
        <v>402</v>
      </c>
      <c r="B231" s="12" t="s">
        <v>42</v>
      </c>
      <c r="C231" s="40" t="s">
        <v>43</v>
      </c>
      <c r="D231" s="41">
        <v>0</v>
      </c>
      <c r="E231" s="15" t="s">
        <v>24</v>
      </c>
      <c r="F231" s="41">
        <v>0</v>
      </c>
      <c r="G231" s="41">
        <f t="shared" ref="G231:S231" si="116">SUM(G232:G237)</f>
        <v>15920000</v>
      </c>
      <c r="H231" s="41">
        <f t="shared" si="116"/>
        <v>0</v>
      </c>
      <c r="I231" s="41">
        <f t="shared" si="116"/>
        <v>0</v>
      </c>
      <c r="J231" s="41">
        <f t="shared" si="116"/>
        <v>0</v>
      </c>
      <c r="K231" s="41">
        <f t="shared" si="116"/>
        <v>0</v>
      </c>
      <c r="L231" s="41">
        <f t="shared" si="116"/>
        <v>0</v>
      </c>
      <c r="M231" s="41">
        <f t="shared" si="116"/>
        <v>0</v>
      </c>
      <c r="N231" s="41">
        <f t="shared" si="116"/>
        <v>0</v>
      </c>
      <c r="O231" s="41">
        <f t="shared" si="116"/>
        <v>0</v>
      </c>
      <c r="P231" s="41">
        <f t="shared" si="116"/>
        <v>0</v>
      </c>
      <c r="Q231" s="41">
        <f t="shared" si="116"/>
        <v>0</v>
      </c>
      <c r="R231" s="41">
        <f t="shared" si="116"/>
        <v>0</v>
      </c>
      <c r="S231" s="41">
        <f t="shared" si="116"/>
        <v>0</v>
      </c>
    </row>
    <row r="232" spans="1:19" ht="13.5" customHeight="1" x14ac:dyDescent="0.2">
      <c r="A232" s="2" t="s">
        <v>403</v>
      </c>
      <c r="B232" s="42" t="s">
        <v>24</v>
      </c>
      <c r="C232" s="43" t="s">
        <v>51</v>
      </c>
      <c r="D232" s="44">
        <v>1</v>
      </c>
      <c r="E232" s="45" t="s">
        <v>46</v>
      </c>
      <c r="F232" s="44">
        <v>1000000</v>
      </c>
      <c r="G232" s="44">
        <f t="shared" ref="G232:G237" si="117">ROUNDDOWN(D232*F232,-3)</f>
        <v>1000000</v>
      </c>
      <c r="H232" s="44"/>
      <c r="I232" s="44"/>
      <c r="J232" s="44"/>
      <c r="K232" s="44"/>
      <c r="L232" s="44"/>
      <c r="M232" s="44"/>
      <c r="N232" s="44"/>
      <c r="O232" s="44"/>
      <c r="P232" s="44"/>
      <c r="Q232" s="44"/>
      <c r="R232" s="44"/>
      <c r="S232" s="44"/>
    </row>
    <row r="233" spans="1:19" ht="13.5" customHeight="1" x14ac:dyDescent="0.2">
      <c r="A233" s="2" t="s">
        <v>404</v>
      </c>
      <c r="B233" s="42" t="s">
        <v>24</v>
      </c>
      <c r="C233" s="43" t="s">
        <v>53</v>
      </c>
      <c r="D233" s="44">
        <v>1</v>
      </c>
      <c r="E233" s="45" t="s">
        <v>46</v>
      </c>
      <c r="F233" s="44">
        <v>1000000</v>
      </c>
      <c r="G233" s="44">
        <f t="shared" si="117"/>
        <v>1000000</v>
      </c>
      <c r="H233" s="44"/>
      <c r="I233" s="44"/>
      <c r="J233" s="44"/>
      <c r="K233" s="44"/>
      <c r="L233" s="44"/>
      <c r="M233" s="44"/>
      <c r="N233" s="44"/>
      <c r="O233" s="44"/>
      <c r="P233" s="44"/>
      <c r="Q233" s="44"/>
      <c r="R233" s="44"/>
      <c r="S233" s="44"/>
    </row>
    <row r="234" spans="1:19" ht="13.5" customHeight="1" x14ac:dyDescent="0.2">
      <c r="A234" s="2" t="s">
        <v>405</v>
      </c>
      <c r="B234" s="42" t="s">
        <v>24</v>
      </c>
      <c r="C234" s="43" t="s">
        <v>45</v>
      </c>
      <c r="D234" s="44">
        <v>1</v>
      </c>
      <c r="E234" s="45" t="s">
        <v>46</v>
      </c>
      <c r="F234" s="44">
        <v>5000000</v>
      </c>
      <c r="G234" s="44">
        <f t="shared" si="117"/>
        <v>5000000</v>
      </c>
      <c r="H234" s="44"/>
      <c r="I234" s="44"/>
      <c r="J234" s="44"/>
      <c r="K234" s="44"/>
      <c r="L234" s="44"/>
      <c r="M234" s="44"/>
      <c r="N234" s="44"/>
      <c r="O234" s="44"/>
      <c r="P234" s="44"/>
      <c r="Q234" s="44"/>
      <c r="R234" s="44"/>
      <c r="S234" s="44"/>
    </row>
    <row r="235" spans="1:19" ht="13.5" customHeight="1" x14ac:dyDescent="0.2">
      <c r="A235" s="2" t="s">
        <v>406</v>
      </c>
      <c r="B235" s="42" t="s">
        <v>24</v>
      </c>
      <c r="C235" s="43" t="s">
        <v>407</v>
      </c>
      <c r="D235" s="44">
        <v>80</v>
      </c>
      <c r="E235" s="45" t="s">
        <v>49</v>
      </c>
      <c r="F235" s="44">
        <v>69000</v>
      </c>
      <c r="G235" s="44">
        <f t="shared" si="117"/>
        <v>5520000</v>
      </c>
      <c r="H235" s="44"/>
      <c r="I235" s="44"/>
      <c r="J235" s="44"/>
      <c r="K235" s="44"/>
      <c r="L235" s="44"/>
      <c r="M235" s="44"/>
      <c r="N235" s="44"/>
      <c r="O235" s="44"/>
      <c r="P235" s="44"/>
      <c r="Q235" s="44"/>
      <c r="R235" s="44"/>
      <c r="S235" s="44"/>
    </row>
    <row r="236" spans="1:19" ht="13.5" customHeight="1" x14ac:dyDescent="0.2">
      <c r="A236" s="2" t="s">
        <v>408</v>
      </c>
      <c r="B236" s="42" t="s">
        <v>24</v>
      </c>
      <c r="C236" s="43" t="s">
        <v>409</v>
      </c>
      <c r="D236" s="44">
        <v>80</v>
      </c>
      <c r="E236" s="45" t="s">
        <v>49</v>
      </c>
      <c r="F236" s="44">
        <v>20000</v>
      </c>
      <c r="G236" s="44">
        <f t="shared" si="117"/>
        <v>1600000</v>
      </c>
      <c r="H236" s="44"/>
      <c r="I236" s="44"/>
      <c r="J236" s="44"/>
      <c r="K236" s="44"/>
      <c r="L236" s="44"/>
      <c r="M236" s="44"/>
      <c r="N236" s="44"/>
      <c r="O236" s="44"/>
      <c r="P236" s="44"/>
      <c r="Q236" s="44"/>
      <c r="R236" s="44"/>
      <c r="S236" s="44"/>
    </row>
    <row r="237" spans="1:19" ht="13.5" customHeight="1" x14ac:dyDescent="0.2">
      <c r="A237" s="2" t="s">
        <v>410</v>
      </c>
      <c r="B237" s="42" t="s">
        <v>24</v>
      </c>
      <c r="C237" s="43" t="s">
        <v>411</v>
      </c>
      <c r="D237" s="44">
        <v>40</v>
      </c>
      <c r="E237" s="45" t="s">
        <v>49</v>
      </c>
      <c r="F237" s="44">
        <v>45000</v>
      </c>
      <c r="G237" s="44">
        <f t="shared" si="117"/>
        <v>1800000</v>
      </c>
      <c r="H237" s="44"/>
      <c r="I237" s="44"/>
      <c r="J237" s="44"/>
      <c r="K237" s="44"/>
      <c r="L237" s="44"/>
      <c r="M237" s="44"/>
      <c r="N237" s="44"/>
      <c r="O237" s="44"/>
      <c r="P237" s="44"/>
      <c r="Q237" s="44"/>
      <c r="R237" s="44"/>
      <c r="S237" s="44"/>
    </row>
    <row r="238" spans="1:19" ht="13.5" customHeight="1" x14ac:dyDescent="0.2">
      <c r="A238" s="2" t="s">
        <v>412</v>
      </c>
      <c r="B238" s="12" t="s">
        <v>129</v>
      </c>
      <c r="C238" s="40" t="s">
        <v>130</v>
      </c>
      <c r="D238" s="41">
        <v>0</v>
      </c>
      <c r="E238" s="15" t="s">
        <v>24</v>
      </c>
      <c r="F238" s="41">
        <v>0</v>
      </c>
      <c r="G238" s="41">
        <f t="shared" ref="G238:S238" si="118">G239</f>
        <v>19200000</v>
      </c>
      <c r="H238" s="41">
        <f t="shared" si="118"/>
        <v>0</v>
      </c>
      <c r="I238" s="41">
        <f t="shared" si="118"/>
        <v>0</v>
      </c>
      <c r="J238" s="41">
        <f t="shared" si="118"/>
        <v>0</v>
      </c>
      <c r="K238" s="41">
        <f t="shared" si="118"/>
        <v>0</v>
      </c>
      <c r="L238" s="41">
        <f t="shared" si="118"/>
        <v>0</v>
      </c>
      <c r="M238" s="41">
        <f t="shared" si="118"/>
        <v>0</v>
      </c>
      <c r="N238" s="41">
        <f t="shared" si="118"/>
        <v>0</v>
      </c>
      <c r="O238" s="41">
        <f t="shared" si="118"/>
        <v>0</v>
      </c>
      <c r="P238" s="41">
        <f t="shared" si="118"/>
        <v>0</v>
      </c>
      <c r="Q238" s="41">
        <f t="shared" si="118"/>
        <v>0</v>
      </c>
      <c r="R238" s="41">
        <f t="shared" si="118"/>
        <v>0</v>
      </c>
      <c r="S238" s="41">
        <f t="shared" si="118"/>
        <v>0</v>
      </c>
    </row>
    <row r="239" spans="1:19" ht="13.5" customHeight="1" x14ac:dyDescent="0.2">
      <c r="A239" s="2" t="s">
        <v>413</v>
      </c>
      <c r="B239" s="42" t="s">
        <v>24</v>
      </c>
      <c r="C239" s="43" t="s">
        <v>414</v>
      </c>
      <c r="D239" s="44">
        <v>96</v>
      </c>
      <c r="E239" s="45" t="s">
        <v>133</v>
      </c>
      <c r="F239" s="44">
        <v>200000</v>
      </c>
      <c r="G239" s="44">
        <f>ROUNDDOWN(D239*F239,-3)</f>
        <v>19200000</v>
      </c>
      <c r="H239" s="44"/>
      <c r="I239" s="44"/>
      <c r="J239" s="44"/>
      <c r="K239" s="44"/>
      <c r="L239" s="44"/>
      <c r="M239" s="44"/>
      <c r="N239" s="44"/>
      <c r="O239" s="44"/>
      <c r="P239" s="44"/>
      <c r="Q239" s="44"/>
      <c r="R239" s="44"/>
      <c r="S239" s="44"/>
    </row>
    <row r="240" spans="1:19" ht="13.5" customHeight="1" x14ac:dyDescent="0.2">
      <c r="A240" s="2" t="s">
        <v>415</v>
      </c>
      <c r="B240" s="12" t="s">
        <v>162</v>
      </c>
      <c r="C240" s="40" t="s">
        <v>163</v>
      </c>
      <c r="D240" s="41">
        <v>0</v>
      </c>
      <c r="E240" s="15" t="s">
        <v>24</v>
      </c>
      <c r="F240" s="41">
        <v>0</v>
      </c>
      <c r="G240" s="41">
        <f t="shared" ref="G240:S240" si="119">G241</f>
        <v>4000000</v>
      </c>
      <c r="H240" s="41">
        <f t="shared" si="119"/>
        <v>0</v>
      </c>
      <c r="I240" s="41">
        <f t="shared" si="119"/>
        <v>0</v>
      </c>
      <c r="J240" s="41">
        <f t="shared" si="119"/>
        <v>0</v>
      </c>
      <c r="K240" s="41">
        <f t="shared" si="119"/>
        <v>0</v>
      </c>
      <c r="L240" s="41">
        <f t="shared" si="119"/>
        <v>0</v>
      </c>
      <c r="M240" s="41">
        <f t="shared" si="119"/>
        <v>0</v>
      </c>
      <c r="N240" s="41">
        <f t="shared" si="119"/>
        <v>0</v>
      </c>
      <c r="O240" s="41">
        <f t="shared" si="119"/>
        <v>0</v>
      </c>
      <c r="P240" s="41">
        <f t="shared" si="119"/>
        <v>0</v>
      </c>
      <c r="Q240" s="41">
        <f t="shared" si="119"/>
        <v>0</v>
      </c>
      <c r="R240" s="41">
        <f t="shared" si="119"/>
        <v>0</v>
      </c>
      <c r="S240" s="41">
        <f t="shared" si="119"/>
        <v>0</v>
      </c>
    </row>
    <row r="241" spans="1:19" ht="13.5" customHeight="1" x14ac:dyDescent="0.2">
      <c r="A241" s="2" t="s">
        <v>416</v>
      </c>
      <c r="B241" s="42" t="s">
        <v>24</v>
      </c>
      <c r="C241" s="43" t="s">
        <v>417</v>
      </c>
      <c r="D241" s="44">
        <v>4</v>
      </c>
      <c r="E241" s="45" t="s">
        <v>166</v>
      </c>
      <c r="F241" s="44">
        <v>1000000</v>
      </c>
      <c r="G241" s="44">
        <f>ROUNDDOWN(D241*F241,-3)</f>
        <v>4000000</v>
      </c>
      <c r="H241" s="44"/>
      <c r="I241" s="44"/>
      <c r="J241" s="44"/>
      <c r="K241" s="44"/>
      <c r="L241" s="44"/>
      <c r="M241" s="44"/>
      <c r="N241" s="44"/>
      <c r="O241" s="44"/>
      <c r="P241" s="44"/>
      <c r="Q241" s="44"/>
      <c r="R241" s="44"/>
      <c r="S241" s="44"/>
    </row>
    <row r="242" spans="1:19" ht="13.5" customHeight="1" x14ac:dyDescent="0.2">
      <c r="A242" s="2" t="s">
        <v>418</v>
      </c>
      <c r="B242" s="12" t="s">
        <v>111</v>
      </c>
      <c r="C242" s="40" t="s">
        <v>112</v>
      </c>
      <c r="D242" s="41">
        <v>0</v>
      </c>
      <c r="E242" s="15" t="s">
        <v>24</v>
      </c>
      <c r="F242" s="41">
        <v>0</v>
      </c>
      <c r="G242" s="41">
        <f t="shared" ref="G242:S242" si="120">SUM(G243:G244)</f>
        <v>30977000</v>
      </c>
      <c r="H242" s="41">
        <f t="shared" si="120"/>
        <v>0</v>
      </c>
      <c r="I242" s="41">
        <f t="shared" si="120"/>
        <v>0</v>
      </c>
      <c r="J242" s="41">
        <f t="shared" si="120"/>
        <v>0</v>
      </c>
      <c r="K242" s="41">
        <f t="shared" si="120"/>
        <v>0</v>
      </c>
      <c r="L242" s="41">
        <f t="shared" si="120"/>
        <v>0</v>
      </c>
      <c r="M242" s="41">
        <f t="shared" si="120"/>
        <v>0</v>
      </c>
      <c r="N242" s="41">
        <f t="shared" si="120"/>
        <v>0</v>
      </c>
      <c r="O242" s="41">
        <f t="shared" si="120"/>
        <v>0</v>
      </c>
      <c r="P242" s="41">
        <f t="shared" si="120"/>
        <v>0</v>
      </c>
      <c r="Q242" s="41">
        <f t="shared" si="120"/>
        <v>0</v>
      </c>
      <c r="R242" s="41">
        <f t="shared" si="120"/>
        <v>0</v>
      </c>
      <c r="S242" s="41">
        <f t="shared" si="120"/>
        <v>0</v>
      </c>
    </row>
    <row r="243" spans="1:19" ht="13.5" customHeight="1" x14ac:dyDescent="0.2">
      <c r="A243" s="2" t="s">
        <v>419</v>
      </c>
      <c r="B243" s="42" t="s">
        <v>24</v>
      </c>
      <c r="C243" s="43" t="s">
        <v>324</v>
      </c>
      <c r="D243" s="44">
        <v>6</v>
      </c>
      <c r="E243" s="45" t="s">
        <v>49</v>
      </c>
      <c r="F243" s="44">
        <v>1829500</v>
      </c>
      <c r="G243" s="44">
        <f t="shared" ref="G243:G244" si="121">ROUNDDOWN(D243*F243,-3)</f>
        <v>10977000</v>
      </c>
      <c r="H243" s="44"/>
      <c r="I243" s="44"/>
      <c r="J243" s="44"/>
      <c r="K243" s="44"/>
      <c r="L243" s="44"/>
      <c r="M243" s="44"/>
      <c r="N243" s="44"/>
      <c r="O243" s="44"/>
      <c r="P243" s="44"/>
      <c r="Q243" s="44"/>
      <c r="R243" s="44"/>
      <c r="S243" s="44"/>
    </row>
    <row r="244" spans="1:19" ht="13.5" customHeight="1" x14ac:dyDescent="0.2">
      <c r="A244" s="2" t="s">
        <v>420</v>
      </c>
      <c r="B244" s="42" t="s">
        <v>24</v>
      </c>
      <c r="C244" s="43" t="s">
        <v>421</v>
      </c>
      <c r="D244" s="44">
        <v>5</v>
      </c>
      <c r="E244" s="45" t="s">
        <v>49</v>
      </c>
      <c r="F244" s="44">
        <v>4000000</v>
      </c>
      <c r="G244" s="44">
        <f t="shared" si="121"/>
        <v>20000000</v>
      </c>
      <c r="H244" s="44"/>
      <c r="I244" s="44"/>
      <c r="J244" s="44"/>
      <c r="K244" s="44"/>
      <c r="L244" s="44"/>
      <c r="M244" s="44"/>
      <c r="N244" s="44"/>
      <c r="O244" s="44"/>
      <c r="P244" s="44"/>
      <c r="Q244" s="44"/>
      <c r="R244" s="44"/>
      <c r="S244" s="44"/>
    </row>
    <row r="245" spans="1:19" ht="13.5" customHeight="1" x14ac:dyDescent="0.2">
      <c r="A245" s="2" t="s">
        <v>422</v>
      </c>
      <c r="B245" s="12" t="s">
        <v>65</v>
      </c>
      <c r="C245" s="40" t="s">
        <v>66</v>
      </c>
      <c r="D245" s="41">
        <v>0</v>
      </c>
      <c r="E245" s="15" t="s">
        <v>24</v>
      </c>
      <c r="F245" s="41">
        <v>0</v>
      </c>
      <c r="G245" s="41">
        <f t="shared" ref="G245:S245" si="122">SUM(G246:G247)</f>
        <v>14000000</v>
      </c>
      <c r="H245" s="41">
        <f t="shared" si="122"/>
        <v>0</v>
      </c>
      <c r="I245" s="41">
        <f t="shared" si="122"/>
        <v>0</v>
      </c>
      <c r="J245" s="41">
        <f t="shared" si="122"/>
        <v>0</v>
      </c>
      <c r="K245" s="41">
        <f t="shared" si="122"/>
        <v>0</v>
      </c>
      <c r="L245" s="41">
        <f t="shared" si="122"/>
        <v>0</v>
      </c>
      <c r="M245" s="41">
        <f t="shared" si="122"/>
        <v>0</v>
      </c>
      <c r="N245" s="41">
        <f t="shared" si="122"/>
        <v>0</v>
      </c>
      <c r="O245" s="41">
        <f t="shared" si="122"/>
        <v>0</v>
      </c>
      <c r="P245" s="41">
        <f t="shared" si="122"/>
        <v>0</v>
      </c>
      <c r="Q245" s="41">
        <f t="shared" si="122"/>
        <v>0</v>
      </c>
      <c r="R245" s="41">
        <f t="shared" si="122"/>
        <v>0</v>
      </c>
      <c r="S245" s="41">
        <f t="shared" si="122"/>
        <v>0</v>
      </c>
    </row>
    <row r="246" spans="1:19" ht="13.5" customHeight="1" x14ac:dyDescent="0.2">
      <c r="A246" s="2" t="s">
        <v>423</v>
      </c>
      <c r="B246" s="42" t="s">
        <v>24</v>
      </c>
      <c r="C246" s="43" t="s">
        <v>424</v>
      </c>
      <c r="D246" s="44">
        <v>40</v>
      </c>
      <c r="E246" s="45" t="s">
        <v>49</v>
      </c>
      <c r="F246" s="44">
        <v>100000</v>
      </c>
      <c r="G246" s="44">
        <f t="shared" ref="G246:G247" si="123">ROUNDDOWN(D246*F246,-3)</f>
        <v>4000000</v>
      </c>
      <c r="H246" s="44"/>
      <c r="I246" s="44"/>
      <c r="J246" s="44"/>
      <c r="K246" s="44"/>
      <c r="L246" s="44"/>
      <c r="M246" s="44"/>
      <c r="N246" s="44"/>
      <c r="O246" s="44"/>
      <c r="P246" s="44"/>
      <c r="Q246" s="44"/>
      <c r="R246" s="44"/>
      <c r="S246" s="44"/>
    </row>
    <row r="247" spans="1:19" ht="13.5" customHeight="1" x14ac:dyDescent="0.2">
      <c r="A247" s="2" t="s">
        <v>425</v>
      </c>
      <c r="B247" s="42" t="s">
        <v>24</v>
      </c>
      <c r="C247" s="43" t="s">
        <v>426</v>
      </c>
      <c r="D247" s="44">
        <v>40</v>
      </c>
      <c r="E247" s="45" t="s">
        <v>49</v>
      </c>
      <c r="F247" s="44">
        <v>250000</v>
      </c>
      <c r="G247" s="44">
        <f t="shared" si="123"/>
        <v>10000000</v>
      </c>
      <c r="H247" s="44"/>
      <c r="I247" s="44"/>
      <c r="J247" s="44"/>
      <c r="K247" s="44"/>
      <c r="L247" s="44"/>
      <c r="M247" s="44"/>
      <c r="N247" s="44"/>
      <c r="O247" s="44"/>
      <c r="P247" s="44"/>
      <c r="Q247" s="44"/>
      <c r="R247" s="44"/>
      <c r="S247" s="44"/>
    </row>
    <row r="248" spans="1:19" ht="13.5" customHeight="1" x14ac:dyDescent="0.2">
      <c r="A248" s="2" t="s">
        <v>427</v>
      </c>
      <c r="B248" s="36" t="s">
        <v>77</v>
      </c>
      <c r="C248" s="37" t="s">
        <v>428</v>
      </c>
      <c r="D248" s="38">
        <v>0</v>
      </c>
      <c r="E248" s="39" t="s">
        <v>24</v>
      </c>
      <c r="F248" s="38">
        <v>0</v>
      </c>
      <c r="G248" s="38">
        <f t="shared" ref="G248:S248" si="124">SUM(G249,G257,G259,G261)</f>
        <v>93040000</v>
      </c>
      <c r="H248" s="38">
        <f t="shared" si="124"/>
        <v>0</v>
      </c>
      <c r="I248" s="38">
        <f t="shared" si="124"/>
        <v>0</v>
      </c>
      <c r="J248" s="38">
        <f t="shared" si="124"/>
        <v>0</v>
      </c>
      <c r="K248" s="38">
        <f t="shared" si="124"/>
        <v>0</v>
      </c>
      <c r="L248" s="38">
        <f t="shared" si="124"/>
        <v>0</v>
      </c>
      <c r="M248" s="38">
        <f t="shared" si="124"/>
        <v>0</v>
      </c>
      <c r="N248" s="38">
        <f t="shared" si="124"/>
        <v>0</v>
      </c>
      <c r="O248" s="38">
        <f t="shared" si="124"/>
        <v>0</v>
      </c>
      <c r="P248" s="38">
        <f t="shared" si="124"/>
        <v>0</v>
      </c>
      <c r="Q248" s="38">
        <f t="shared" si="124"/>
        <v>0</v>
      </c>
      <c r="R248" s="38">
        <f t="shared" si="124"/>
        <v>0</v>
      </c>
      <c r="S248" s="38">
        <f t="shared" si="124"/>
        <v>0</v>
      </c>
    </row>
    <row r="249" spans="1:19" ht="13.5" customHeight="1" x14ac:dyDescent="0.2">
      <c r="A249" s="2" t="s">
        <v>429</v>
      </c>
      <c r="B249" s="12" t="s">
        <v>42</v>
      </c>
      <c r="C249" s="40" t="s">
        <v>43</v>
      </c>
      <c r="D249" s="41">
        <v>0</v>
      </c>
      <c r="E249" s="15" t="s">
        <v>24</v>
      </c>
      <c r="F249" s="41">
        <v>0</v>
      </c>
      <c r="G249" s="41">
        <f t="shared" ref="G249:S249" si="125">SUM(G250:G256)</f>
        <v>44040000</v>
      </c>
      <c r="H249" s="41">
        <f t="shared" si="125"/>
        <v>0</v>
      </c>
      <c r="I249" s="41">
        <f t="shared" si="125"/>
        <v>0</v>
      </c>
      <c r="J249" s="41">
        <f t="shared" si="125"/>
        <v>0</v>
      </c>
      <c r="K249" s="41">
        <f t="shared" si="125"/>
        <v>0</v>
      </c>
      <c r="L249" s="41">
        <f t="shared" si="125"/>
        <v>0</v>
      </c>
      <c r="M249" s="41">
        <f t="shared" si="125"/>
        <v>0</v>
      </c>
      <c r="N249" s="41">
        <f t="shared" si="125"/>
        <v>0</v>
      </c>
      <c r="O249" s="41">
        <f t="shared" si="125"/>
        <v>0</v>
      </c>
      <c r="P249" s="41">
        <f t="shared" si="125"/>
        <v>0</v>
      </c>
      <c r="Q249" s="41">
        <f t="shared" si="125"/>
        <v>0</v>
      </c>
      <c r="R249" s="41">
        <f t="shared" si="125"/>
        <v>0</v>
      </c>
      <c r="S249" s="41">
        <f t="shared" si="125"/>
        <v>0</v>
      </c>
    </row>
    <row r="250" spans="1:19" ht="13.5" customHeight="1" x14ac:dyDescent="0.2">
      <c r="A250" s="2" t="s">
        <v>430</v>
      </c>
      <c r="B250" s="42" t="s">
        <v>24</v>
      </c>
      <c r="C250" s="43" t="s">
        <v>51</v>
      </c>
      <c r="D250" s="44">
        <v>1</v>
      </c>
      <c r="E250" s="45" t="s">
        <v>46</v>
      </c>
      <c r="F250" s="44">
        <v>1000000</v>
      </c>
      <c r="G250" s="44">
        <f t="shared" ref="G250:G256" si="126">ROUNDDOWN(D250*F250,-3)</f>
        <v>1000000</v>
      </c>
      <c r="H250" s="44"/>
      <c r="I250" s="44"/>
      <c r="J250" s="44"/>
      <c r="K250" s="44"/>
      <c r="L250" s="44"/>
      <c r="M250" s="44"/>
      <c r="N250" s="44"/>
      <c r="O250" s="44"/>
      <c r="P250" s="44"/>
      <c r="Q250" s="44"/>
      <c r="R250" s="44"/>
      <c r="S250" s="44"/>
    </row>
    <row r="251" spans="1:19" ht="13.5" customHeight="1" x14ac:dyDescent="0.2">
      <c r="A251" s="2" t="s">
        <v>431</v>
      </c>
      <c r="B251" s="42" t="s">
        <v>24</v>
      </c>
      <c r="C251" s="43" t="s">
        <v>53</v>
      </c>
      <c r="D251" s="44">
        <v>1</v>
      </c>
      <c r="E251" s="45" t="s">
        <v>46</v>
      </c>
      <c r="F251" s="44">
        <v>1000000</v>
      </c>
      <c r="G251" s="44">
        <f t="shared" si="126"/>
        <v>1000000</v>
      </c>
      <c r="H251" s="44"/>
      <c r="I251" s="44"/>
      <c r="J251" s="44"/>
      <c r="K251" s="44"/>
      <c r="L251" s="44"/>
      <c r="M251" s="44"/>
      <c r="N251" s="44"/>
      <c r="O251" s="44"/>
      <c r="P251" s="44"/>
      <c r="Q251" s="44"/>
      <c r="R251" s="44"/>
      <c r="S251" s="44"/>
    </row>
    <row r="252" spans="1:19" ht="13.5" customHeight="1" x14ac:dyDescent="0.2">
      <c r="A252" s="2" t="s">
        <v>432</v>
      </c>
      <c r="B252" s="42" t="s">
        <v>24</v>
      </c>
      <c r="C252" s="43" t="s">
        <v>433</v>
      </c>
      <c r="D252" s="44">
        <v>1</v>
      </c>
      <c r="E252" s="45" t="s">
        <v>46</v>
      </c>
      <c r="F252" s="44">
        <v>1000000</v>
      </c>
      <c r="G252" s="44">
        <f t="shared" si="126"/>
        <v>1000000</v>
      </c>
      <c r="H252" s="44"/>
      <c r="I252" s="44"/>
      <c r="J252" s="44"/>
      <c r="K252" s="44"/>
      <c r="L252" s="44"/>
      <c r="M252" s="44"/>
      <c r="N252" s="44"/>
      <c r="O252" s="44"/>
      <c r="P252" s="44"/>
      <c r="Q252" s="44"/>
      <c r="R252" s="44"/>
      <c r="S252" s="44"/>
    </row>
    <row r="253" spans="1:19" ht="13.5" customHeight="1" x14ac:dyDescent="0.2">
      <c r="A253" s="2" t="s">
        <v>434</v>
      </c>
      <c r="B253" s="42" t="s">
        <v>24</v>
      </c>
      <c r="C253" s="43" t="s">
        <v>435</v>
      </c>
      <c r="D253" s="44">
        <v>500</v>
      </c>
      <c r="E253" s="45" t="s">
        <v>209</v>
      </c>
      <c r="F253" s="44">
        <v>70000</v>
      </c>
      <c r="G253" s="44">
        <f t="shared" si="126"/>
        <v>35000000</v>
      </c>
      <c r="H253" s="44"/>
      <c r="I253" s="44"/>
      <c r="J253" s="44"/>
      <c r="K253" s="44"/>
      <c r="L253" s="44"/>
      <c r="M253" s="44"/>
      <c r="N253" s="44"/>
      <c r="O253" s="44"/>
      <c r="P253" s="44"/>
      <c r="Q253" s="44"/>
      <c r="R253" s="44"/>
      <c r="S253" s="44"/>
    </row>
    <row r="254" spans="1:19" ht="13.5" customHeight="1" x14ac:dyDescent="0.2">
      <c r="A254" s="2" t="s">
        <v>436</v>
      </c>
      <c r="B254" s="42" t="s">
        <v>24</v>
      </c>
      <c r="C254" s="43" t="s">
        <v>437</v>
      </c>
      <c r="D254" s="44">
        <v>120</v>
      </c>
      <c r="E254" s="45" t="s">
        <v>49</v>
      </c>
      <c r="F254" s="44">
        <v>22000</v>
      </c>
      <c r="G254" s="44">
        <f t="shared" si="126"/>
        <v>2640000</v>
      </c>
      <c r="H254" s="44"/>
      <c r="I254" s="44"/>
      <c r="J254" s="44"/>
      <c r="K254" s="44"/>
      <c r="L254" s="44"/>
      <c r="M254" s="44"/>
      <c r="N254" s="44"/>
      <c r="O254" s="44"/>
      <c r="P254" s="44"/>
      <c r="Q254" s="44"/>
      <c r="R254" s="44"/>
      <c r="S254" s="44"/>
    </row>
    <row r="255" spans="1:19" ht="13.5" customHeight="1" x14ac:dyDescent="0.2">
      <c r="A255" s="2" t="s">
        <v>438</v>
      </c>
      <c r="B255" s="42" t="s">
        <v>24</v>
      </c>
      <c r="C255" s="43" t="s">
        <v>439</v>
      </c>
      <c r="D255" s="44">
        <v>80</v>
      </c>
      <c r="E255" s="45" t="s">
        <v>49</v>
      </c>
      <c r="F255" s="44">
        <v>20000</v>
      </c>
      <c r="G255" s="44">
        <f t="shared" si="126"/>
        <v>1600000</v>
      </c>
      <c r="H255" s="44"/>
      <c r="I255" s="44"/>
      <c r="J255" s="44"/>
      <c r="K255" s="44"/>
      <c r="L255" s="44"/>
      <c r="M255" s="44"/>
      <c r="N255" s="44"/>
      <c r="O255" s="44"/>
      <c r="P255" s="44"/>
      <c r="Q255" s="44"/>
      <c r="R255" s="44"/>
      <c r="S255" s="44"/>
    </row>
    <row r="256" spans="1:19" ht="13.5" customHeight="1" x14ac:dyDescent="0.2">
      <c r="A256" s="2" t="s">
        <v>440</v>
      </c>
      <c r="B256" s="42" t="s">
        <v>24</v>
      </c>
      <c r="C256" s="43" t="s">
        <v>441</v>
      </c>
      <c r="D256" s="44">
        <v>40</v>
      </c>
      <c r="E256" s="45" t="s">
        <v>49</v>
      </c>
      <c r="F256" s="44">
        <v>45000</v>
      </c>
      <c r="G256" s="44">
        <f t="shared" si="126"/>
        <v>1800000</v>
      </c>
      <c r="H256" s="44"/>
      <c r="I256" s="44"/>
      <c r="J256" s="44"/>
      <c r="K256" s="44"/>
      <c r="L256" s="44"/>
      <c r="M256" s="44"/>
      <c r="N256" s="44"/>
      <c r="O256" s="44"/>
      <c r="P256" s="44"/>
      <c r="Q256" s="44"/>
      <c r="R256" s="44"/>
      <c r="S256" s="44"/>
    </row>
    <row r="257" spans="1:19" ht="13.5" customHeight="1" x14ac:dyDescent="0.2">
      <c r="A257" s="2" t="s">
        <v>442</v>
      </c>
      <c r="B257" s="12" t="s">
        <v>162</v>
      </c>
      <c r="C257" s="40" t="s">
        <v>163</v>
      </c>
      <c r="D257" s="41">
        <v>0</v>
      </c>
      <c r="E257" s="15" t="s">
        <v>24</v>
      </c>
      <c r="F257" s="41">
        <v>0</v>
      </c>
      <c r="G257" s="41">
        <f t="shared" ref="G257:S257" si="127">G258</f>
        <v>3000000</v>
      </c>
      <c r="H257" s="41">
        <f t="shared" si="127"/>
        <v>0</v>
      </c>
      <c r="I257" s="41">
        <f t="shared" si="127"/>
        <v>0</v>
      </c>
      <c r="J257" s="41">
        <f t="shared" si="127"/>
        <v>0</v>
      </c>
      <c r="K257" s="41">
        <f t="shared" si="127"/>
        <v>0</v>
      </c>
      <c r="L257" s="41">
        <f t="shared" si="127"/>
        <v>0</v>
      </c>
      <c r="M257" s="41">
        <f t="shared" si="127"/>
        <v>0</v>
      </c>
      <c r="N257" s="41">
        <f t="shared" si="127"/>
        <v>0</v>
      </c>
      <c r="O257" s="41">
        <f t="shared" si="127"/>
        <v>0</v>
      </c>
      <c r="P257" s="41">
        <f t="shared" si="127"/>
        <v>0</v>
      </c>
      <c r="Q257" s="41">
        <f t="shared" si="127"/>
        <v>0</v>
      </c>
      <c r="R257" s="41">
        <f t="shared" si="127"/>
        <v>0</v>
      </c>
      <c r="S257" s="41">
        <f t="shared" si="127"/>
        <v>0</v>
      </c>
    </row>
    <row r="258" spans="1:19" ht="13.5" customHeight="1" x14ac:dyDescent="0.2">
      <c r="A258" s="2" t="s">
        <v>443</v>
      </c>
      <c r="B258" s="42" t="s">
        <v>24</v>
      </c>
      <c r="C258" s="43" t="s">
        <v>444</v>
      </c>
      <c r="D258" s="44">
        <v>3</v>
      </c>
      <c r="E258" s="45" t="s">
        <v>166</v>
      </c>
      <c r="F258" s="44">
        <v>1000000</v>
      </c>
      <c r="G258" s="44">
        <f>ROUNDDOWN(D258*F258,-3)</f>
        <v>3000000</v>
      </c>
      <c r="H258" s="44"/>
      <c r="I258" s="44"/>
      <c r="J258" s="44"/>
      <c r="K258" s="44"/>
      <c r="L258" s="44"/>
      <c r="M258" s="44"/>
      <c r="N258" s="44"/>
      <c r="O258" s="44"/>
      <c r="P258" s="44"/>
      <c r="Q258" s="44"/>
      <c r="R258" s="44"/>
      <c r="S258" s="44"/>
    </row>
    <row r="259" spans="1:19" ht="13.5" customHeight="1" x14ac:dyDescent="0.2">
      <c r="A259" s="2" t="s">
        <v>445</v>
      </c>
      <c r="B259" s="12" t="s">
        <v>111</v>
      </c>
      <c r="C259" s="40" t="s">
        <v>112</v>
      </c>
      <c r="D259" s="41">
        <v>0</v>
      </c>
      <c r="E259" s="15" t="s">
        <v>24</v>
      </c>
      <c r="F259" s="41">
        <v>0</v>
      </c>
      <c r="G259" s="41">
        <f t="shared" ref="G259:S259" si="128">G260</f>
        <v>32000000</v>
      </c>
      <c r="H259" s="41">
        <f t="shared" si="128"/>
        <v>0</v>
      </c>
      <c r="I259" s="41">
        <f t="shared" si="128"/>
        <v>0</v>
      </c>
      <c r="J259" s="41">
        <f t="shared" si="128"/>
        <v>0</v>
      </c>
      <c r="K259" s="41">
        <f t="shared" si="128"/>
        <v>0</v>
      </c>
      <c r="L259" s="41">
        <f t="shared" si="128"/>
        <v>0</v>
      </c>
      <c r="M259" s="41">
        <f t="shared" si="128"/>
        <v>0</v>
      </c>
      <c r="N259" s="41">
        <f t="shared" si="128"/>
        <v>0</v>
      </c>
      <c r="O259" s="41">
        <f t="shared" si="128"/>
        <v>0</v>
      </c>
      <c r="P259" s="41">
        <f t="shared" si="128"/>
        <v>0</v>
      </c>
      <c r="Q259" s="41">
        <f t="shared" si="128"/>
        <v>0</v>
      </c>
      <c r="R259" s="41">
        <f t="shared" si="128"/>
        <v>0</v>
      </c>
      <c r="S259" s="41">
        <f t="shared" si="128"/>
        <v>0</v>
      </c>
    </row>
    <row r="260" spans="1:19" ht="13.5" customHeight="1" x14ac:dyDescent="0.2">
      <c r="A260" s="2" t="s">
        <v>446</v>
      </c>
      <c r="B260" s="42" t="s">
        <v>24</v>
      </c>
      <c r="C260" s="43" t="s">
        <v>447</v>
      </c>
      <c r="D260" s="44">
        <v>8</v>
      </c>
      <c r="E260" s="45" t="s">
        <v>49</v>
      </c>
      <c r="F260" s="44">
        <v>4000000</v>
      </c>
      <c r="G260" s="44">
        <f>ROUNDDOWN(D260*F260,-3)</f>
        <v>32000000</v>
      </c>
      <c r="H260" s="44"/>
      <c r="I260" s="44"/>
      <c r="J260" s="44"/>
      <c r="K260" s="44"/>
      <c r="L260" s="44"/>
      <c r="M260" s="44"/>
      <c r="N260" s="44"/>
      <c r="O260" s="44"/>
      <c r="P260" s="44"/>
      <c r="Q260" s="44"/>
      <c r="R260" s="44"/>
      <c r="S260" s="44"/>
    </row>
    <row r="261" spans="1:19" ht="13.5" customHeight="1" x14ac:dyDescent="0.2">
      <c r="A261" s="2" t="s">
        <v>448</v>
      </c>
      <c r="B261" s="12" t="s">
        <v>65</v>
      </c>
      <c r="C261" s="40" t="s">
        <v>66</v>
      </c>
      <c r="D261" s="41">
        <v>0</v>
      </c>
      <c r="E261" s="15" t="s">
        <v>24</v>
      </c>
      <c r="F261" s="41">
        <v>0</v>
      </c>
      <c r="G261" s="41">
        <f t="shared" ref="G261:S261" si="129">SUM(G262:G263)</f>
        <v>14000000</v>
      </c>
      <c r="H261" s="41">
        <f t="shared" si="129"/>
        <v>0</v>
      </c>
      <c r="I261" s="41">
        <f t="shared" si="129"/>
        <v>0</v>
      </c>
      <c r="J261" s="41">
        <f t="shared" si="129"/>
        <v>0</v>
      </c>
      <c r="K261" s="41">
        <f t="shared" si="129"/>
        <v>0</v>
      </c>
      <c r="L261" s="41">
        <f t="shared" si="129"/>
        <v>0</v>
      </c>
      <c r="M261" s="41">
        <f t="shared" si="129"/>
        <v>0</v>
      </c>
      <c r="N261" s="41">
        <f t="shared" si="129"/>
        <v>0</v>
      </c>
      <c r="O261" s="41">
        <f t="shared" si="129"/>
        <v>0</v>
      </c>
      <c r="P261" s="41">
        <f t="shared" si="129"/>
        <v>0</v>
      </c>
      <c r="Q261" s="41">
        <f t="shared" si="129"/>
        <v>0</v>
      </c>
      <c r="R261" s="41">
        <f t="shared" si="129"/>
        <v>0</v>
      </c>
      <c r="S261" s="41">
        <f t="shared" si="129"/>
        <v>0</v>
      </c>
    </row>
    <row r="262" spans="1:19" ht="13.5" customHeight="1" x14ac:dyDescent="0.2">
      <c r="A262" s="2" t="s">
        <v>449</v>
      </c>
      <c r="B262" s="42" t="s">
        <v>24</v>
      </c>
      <c r="C262" s="43" t="s">
        <v>450</v>
      </c>
      <c r="D262" s="44">
        <v>40</v>
      </c>
      <c r="E262" s="45" t="s">
        <v>49</v>
      </c>
      <c r="F262" s="44">
        <v>100000</v>
      </c>
      <c r="G262" s="44">
        <f t="shared" ref="G262:G263" si="130">ROUNDDOWN(D262*F262,-3)</f>
        <v>4000000</v>
      </c>
      <c r="H262" s="44"/>
      <c r="I262" s="44"/>
      <c r="J262" s="44"/>
      <c r="K262" s="44"/>
      <c r="L262" s="44"/>
      <c r="M262" s="44"/>
      <c r="N262" s="44"/>
      <c r="O262" s="44"/>
      <c r="P262" s="44"/>
      <c r="Q262" s="44"/>
      <c r="R262" s="44"/>
      <c r="S262" s="44"/>
    </row>
    <row r="263" spans="1:19" ht="13.5" customHeight="1" x14ac:dyDescent="0.2">
      <c r="A263" s="2" t="s">
        <v>451</v>
      </c>
      <c r="B263" s="42" t="s">
        <v>24</v>
      </c>
      <c r="C263" s="43" t="s">
        <v>426</v>
      </c>
      <c r="D263" s="44">
        <v>40</v>
      </c>
      <c r="E263" s="45" t="s">
        <v>49</v>
      </c>
      <c r="F263" s="44">
        <v>250000</v>
      </c>
      <c r="G263" s="44">
        <f t="shared" si="130"/>
        <v>10000000</v>
      </c>
      <c r="H263" s="44"/>
      <c r="I263" s="44"/>
      <c r="J263" s="44"/>
      <c r="K263" s="44"/>
      <c r="L263" s="44"/>
      <c r="M263" s="44"/>
      <c r="N263" s="44"/>
      <c r="O263" s="44"/>
      <c r="P263" s="44"/>
      <c r="Q263" s="44"/>
      <c r="R263" s="44"/>
      <c r="S263" s="44"/>
    </row>
    <row r="264" spans="1:19" ht="13.5" customHeight="1" x14ac:dyDescent="0.2">
      <c r="A264" s="2" t="s">
        <v>452</v>
      </c>
      <c r="B264" s="36" t="s">
        <v>102</v>
      </c>
      <c r="C264" s="37" t="s">
        <v>453</v>
      </c>
      <c r="D264" s="38">
        <v>0</v>
      </c>
      <c r="E264" s="39" t="s">
        <v>24</v>
      </c>
      <c r="F264" s="38">
        <v>0</v>
      </c>
      <c r="G264" s="38">
        <f t="shared" ref="G264:S264" si="131">SUM(G265,G272,G274)</f>
        <v>65190000</v>
      </c>
      <c r="H264" s="38">
        <f t="shared" si="131"/>
        <v>0</v>
      </c>
      <c r="I264" s="38">
        <f t="shared" si="131"/>
        <v>0</v>
      </c>
      <c r="J264" s="38">
        <f t="shared" si="131"/>
        <v>0</v>
      </c>
      <c r="K264" s="38">
        <f t="shared" si="131"/>
        <v>0</v>
      </c>
      <c r="L264" s="38">
        <f t="shared" si="131"/>
        <v>0</v>
      </c>
      <c r="M264" s="38">
        <f t="shared" si="131"/>
        <v>0</v>
      </c>
      <c r="N264" s="38">
        <f t="shared" si="131"/>
        <v>0</v>
      </c>
      <c r="O264" s="38">
        <f t="shared" si="131"/>
        <v>0</v>
      </c>
      <c r="P264" s="38">
        <f t="shared" si="131"/>
        <v>0</v>
      </c>
      <c r="Q264" s="38">
        <f t="shared" si="131"/>
        <v>0</v>
      </c>
      <c r="R264" s="38">
        <f t="shared" si="131"/>
        <v>0</v>
      </c>
      <c r="S264" s="38">
        <f t="shared" si="131"/>
        <v>0</v>
      </c>
    </row>
    <row r="265" spans="1:19" ht="13.5" customHeight="1" x14ac:dyDescent="0.2">
      <c r="A265" s="2" t="s">
        <v>454</v>
      </c>
      <c r="B265" s="12" t="s">
        <v>42</v>
      </c>
      <c r="C265" s="40" t="s">
        <v>43</v>
      </c>
      <c r="D265" s="41">
        <v>0</v>
      </c>
      <c r="E265" s="15" t="s">
        <v>24</v>
      </c>
      <c r="F265" s="41">
        <v>0</v>
      </c>
      <c r="G265" s="41">
        <f t="shared" ref="G265:S265" si="132">SUM(G266:G271)</f>
        <v>27690000</v>
      </c>
      <c r="H265" s="41">
        <f t="shared" si="132"/>
        <v>0</v>
      </c>
      <c r="I265" s="41">
        <f t="shared" si="132"/>
        <v>0</v>
      </c>
      <c r="J265" s="41">
        <f t="shared" si="132"/>
        <v>0</v>
      </c>
      <c r="K265" s="41">
        <f t="shared" si="132"/>
        <v>0</v>
      </c>
      <c r="L265" s="41">
        <f t="shared" si="132"/>
        <v>0</v>
      </c>
      <c r="M265" s="41">
        <f t="shared" si="132"/>
        <v>0</v>
      </c>
      <c r="N265" s="41">
        <f t="shared" si="132"/>
        <v>0</v>
      </c>
      <c r="O265" s="41">
        <f t="shared" si="132"/>
        <v>0</v>
      </c>
      <c r="P265" s="41">
        <f t="shared" si="132"/>
        <v>0</v>
      </c>
      <c r="Q265" s="41">
        <f t="shared" si="132"/>
        <v>0</v>
      </c>
      <c r="R265" s="41">
        <f t="shared" si="132"/>
        <v>0</v>
      </c>
      <c r="S265" s="41">
        <f t="shared" si="132"/>
        <v>0</v>
      </c>
    </row>
    <row r="266" spans="1:19" ht="13.5" customHeight="1" x14ac:dyDescent="0.2">
      <c r="A266" s="2" t="s">
        <v>455</v>
      </c>
      <c r="B266" s="42" t="s">
        <v>24</v>
      </c>
      <c r="C266" s="43" t="s">
        <v>456</v>
      </c>
      <c r="D266" s="44">
        <v>300</v>
      </c>
      <c r="E266" s="45" t="s">
        <v>49</v>
      </c>
      <c r="F266" s="44">
        <v>20000</v>
      </c>
      <c r="G266" s="44">
        <f t="shared" ref="G266:G271" si="133">ROUNDDOWN(D266*F266,-3)</f>
        <v>6000000</v>
      </c>
      <c r="H266" s="44"/>
      <c r="I266" s="44"/>
      <c r="J266" s="44"/>
      <c r="K266" s="44"/>
      <c r="L266" s="44"/>
      <c r="M266" s="44"/>
      <c r="N266" s="44"/>
      <c r="O266" s="44"/>
      <c r="P266" s="44"/>
      <c r="Q266" s="44"/>
      <c r="R266" s="44"/>
      <c r="S266" s="44"/>
    </row>
    <row r="267" spans="1:19" ht="13.5" customHeight="1" x14ac:dyDescent="0.2">
      <c r="A267" s="2" t="s">
        <v>457</v>
      </c>
      <c r="B267" s="42" t="s">
        <v>24</v>
      </c>
      <c r="C267" s="43" t="s">
        <v>458</v>
      </c>
      <c r="D267" s="44">
        <v>150</v>
      </c>
      <c r="E267" s="45" t="s">
        <v>49</v>
      </c>
      <c r="F267" s="44">
        <v>47000</v>
      </c>
      <c r="G267" s="44">
        <f t="shared" si="133"/>
        <v>7050000</v>
      </c>
      <c r="H267" s="44"/>
      <c r="I267" s="44"/>
      <c r="J267" s="44"/>
      <c r="K267" s="44"/>
      <c r="L267" s="44"/>
      <c r="M267" s="44"/>
      <c r="N267" s="44"/>
      <c r="O267" s="44"/>
      <c r="P267" s="44"/>
      <c r="Q267" s="44"/>
      <c r="R267" s="44"/>
      <c r="S267" s="44"/>
    </row>
    <row r="268" spans="1:19" ht="13.5" customHeight="1" x14ac:dyDescent="0.2">
      <c r="A268" s="2" t="s">
        <v>459</v>
      </c>
      <c r="B268" s="42" t="s">
        <v>24</v>
      </c>
      <c r="C268" s="43" t="s">
        <v>437</v>
      </c>
      <c r="D268" s="44">
        <v>120</v>
      </c>
      <c r="E268" s="45" t="s">
        <v>49</v>
      </c>
      <c r="F268" s="44">
        <v>22000</v>
      </c>
      <c r="G268" s="44">
        <f t="shared" si="133"/>
        <v>2640000</v>
      </c>
      <c r="H268" s="44"/>
      <c r="I268" s="44"/>
      <c r="J268" s="44"/>
      <c r="K268" s="44"/>
      <c r="L268" s="44"/>
      <c r="M268" s="44"/>
      <c r="N268" s="44"/>
      <c r="O268" s="44"/>
      <c r="P268" s="44"/>
      <c r="Q268" s="44"/>
      <c r="R268" s="44"/>
      <c r="S268" s="44"/>
    </row>
    <row r="269" spans="1:19" ht="13.5" customHeight="1" x14ac:dyDescent="0.2">
      <c r="A269" s="2" t="s">
        <v>460</v>
      </c>
      <c r="B269" s="42" t="s">
        <v>24</v>
      </c>
      <c r="C269" s="43" t="s">
        <v>51</v>
      </c>
      <c r="D269" s="44">
        <v>4</v>
      </c>
      <c r="E269" s="45" t="s">
        <v>46</v>
      </c>
      <c r="F269" s="44">
        <v>1000000</v>
      </c>
      <c r="G269" s="44">
        <f t="shared" si="133"/>
        <v>4000000</v>
      </c>
      <c r="H269" s="44"/>
      <c r="I269" s="44"/>
      <c r="J269" s="44"/>
      <c r="K269" s="44"/>
      <c r="L269" s="44"/>
      <c r="M269" s="44"/>
      <c r="N269" s="44"/>
      <c r="O269" s="44"/>
      <c r="P269" s="44"/>
      <c r="Q269" s="44"/>
      <c r="R269" s="44"/>
      <c r="S269" s="44"/>
    </row>
    <row r="270" spans="1:19" ht="13.5" customHeight="1" x14ac:dyDescent="0.2">
      <c r="A270" s="2" t="s">
        <v>461</v>
      </c>
      <c r="B270" s="42" t="s">
        <v>24</v>
      </c>
      <c r="C270" s="43" t="s">
        <v>53</v>
      </c>
      <c r="D270" s="44">
        <v>4</v>
      </c>
      <c r="E270" s="45" t="s">
        <v>46</v>
      </c>
      <c r="F270" s="44">
        <v>1000000</v>
      </c>
      <c r="G270" s="44">
        <f t="shared" si="133"/>
        <v>4000000</v>
      </c>
      <c r="H270" s="44"/>
      <c r="I270" s="44"/>
      <c r="J270" s="44"/>
      <c r="K270" s="44"/>
      <c r="L270" s="44"/>
      <c r="M270" s="44"/>
      <c r="N270" s="44"/>
      <c r="O270" s="44"/>
      <c r="P270" s="44"/>
      <c r="Q270" s="44"/>
      <c r="R270" s="44"/>
      <c r="S270" s="44"/>
    </row>
    <row r="271" spans="1:19" ht="13.5" customHeight="1" x14ac:dyDescent="0.2">
      <c r="A271" s="2" t="s">
        <v>462</v>
      </c>
      <c r="B271" s="42" t="s">
        <v>24</v>
      </c>
      <c r="C271" s="43" t="s">
        <v>45</v>
      </c>
      <c r="D271" s="44">
        <v>4</v>
      </c>
      <c r="E271" s="45" t="s">
        <v>46</v>
      </c>
      <c r="F271" s="44">
        <v>1000000</v>
      </c>
      <c r="G271" s="44">
        <f t="shared" si="133"/>
        <v>4000000</v>
      </c>
      <c r="H271" s="44"/>
      <c r="I271" s="44"/>
      <c r="J271" s="44"/>
      <c r="K271" s="44"/>
      <c r="L271" s="44"/>
      <c r="M271" s="44"/>
      <c r="N271" s="44"/>
      <c r="O271" s="44"/>
      <c r="P271" s="44"/>
      <c r="Q271" s="44"/>
      <c r="R271" s="44"/>
      <c r="S271" s="44"/>
    </row>
    <row r="272" spans="1:19" ht="13.5" customHeight="1" x14ac:dyDescent="0.2">
      <c r="A272" s="2" t="s">
        <v>463</v>
      </c>
      <c r="B272" s="12" t="s">
        <v>162</v>
      </c>
      <c r="C272" s="40" t="s">
        <v>163</v>
      </c>
      <c r="D272" s="41">
        <v>0</v>
      </c>
      <c r="E272" s="15" t="s">
        <v>24</v>
      </c>
      <c r="F272" s="41">
        <v>0</v>
      </c>
      <c r="G272" s="41">
        <f t="shared" ref="G272:S272" si="134">G273</f>
        <v>7500000</v>
      </c>
      <c r="H272" s="41">
        <f t="shared" si="134"/>
        <v>0</v>
      </c>
      <c r="I272" s="41">
        <f t="shared" si="134"/>
        <v>0</v>
      </c>
      <c r="J272" s="41">
        <f t="shared" si="134"/>
        <v>0</v>
      </c>
      <c r="K272" s="41">
        <f t="shared" si="134"/>
        <v>0</v>
      </c>
      <c r="L272" s="41">
        <f t="shared" si="134"/>
        <v>0</v>
      </c>
      <c r="M272" s="41">
        <f t="shared" si="134"/>
        <v>0</v>
      </c>
      <c r="N272" s="41">
        <f t="shared" si="134"/>
        <v>0</v>
      </c>
      <c r="O272" s="41">
        <f t="shared" si="134"/>
        <v>0</v>
      </c>
      <c r="P272" s="41">
        <f t="shared" si="134"/>
        <v>0</v>
      </c>
      <c r="Q272" s="41">
        <f t="shared" si="134"/>
        <v>0</v>
      </c>
      <c r="R272" s="41">
        <f t="shared" si="134"/>
        <v>0</v>
      </c>
      <c r="S272" s="41">
        <f t="shared" si="134"/>
        <v>0</v>
      </c>
    </row>
    <row r="273" spans="1:19" ht="13.5" customHeight="1" x14ac:dyDescent="0.2">
      <c r="A273" s="2" t="s">
        <v>464</v>
      </c>
      <c r="B273" s="42" t="s">
        <v>24</v>
      </c>
      <c r="C273" s="43" t="s">
        <v>465</v>
      </c>
      <c r="D273" s="44">
        <v>15</v>
      </c>
      <c r="E273" s="45" t="s">
        <v>166</v>
      </c>
      <c r="F273" s="44">
        <v>500000</v>
      </c>
      <c r="G273" s="44">
        <f>ROUNDDOWN(D273*F273,-3)</f>
        <v>7500000</v>
      </c>
      <c r="H273" s="44"/>
      <c r="I273" s="44"/>
      <c r="J273" s="44"/>
      <c r="K273" s="44"/>
      <c r="L273" s="44"/>
      <c r="M273" s="44"/>
      <c r="N273" s="44"/>
      <c r="O273" s="44"/>
      <c r="P273" s="44"/>
      <c r="Q273" s="44"/>
      <c r="R273" s="44"/>
      <c r="S273" s="44"/>
    </row>
    <row r="274" spans="1:19" ht="13.5" customHeight="1" x14ac:dyDescent="0.2">
      <c r="A274" s="2" t="s">
        <v>466</v>
      </c>
      <c r="B274" s="12" t="s">
        <v>111</v>
      </c>
      <c r="C274" s="40" t="s">
        <v>112</v>
      </c>
      <c r="D274" s="41">
        <v>0</v>
      </c>
      <c r="E274" s="15" t="s">
        <v>24</v>
      </c>
      <c r="F274" s="41">
        <v>0</v>
      </c>
      <c r="G274" s="41">
        <f t="shared" ref="G274:S274" si="135">G275</f>
        <v>30000000</v>
      </c>
      <c r="H274" s="41">
        <f t="shared" si="135"/>
        <v>0</v>
      </c>
      <c r="I274" s="41">
        <f t="shared" si="135"/>
        <v>0</v>
      </c>
      <c r="J274" s="41">
        <f t="shared" si="135"/>
        <v>0</v>
      </c>
      <c r="K274" s="41">
        <f t="shared" si="135"/>
        <v>0</v>
      </c>
      <c r="L274" s="41">
        <f t="shared" si="135"/>
        <v>0</v>
      </c>
      <c r="M274" s="41">
        <f t="shared" si="135"/>
        <v>0</v>
      </c>
      <c r="N274" s="41">
        <f t="shared" si="135"/>
        <v>0</v>
      </c>
      <c r="O274" s="41">
        <f t="shared" si="135"/>
        <v>0</v>
      </c>
      <c r="P274" s="41">
        <f t="shared" si="135"/>
        <v>0</v>
      </c>
      <c r="Q274" s="41">
        <f t="shared" si="135"/>
        <v>0</v>
      </c>
      <c r="R274" s="41">
        <f t="shared" si="135"/>
        <v>0</v>
      </c>
      <c r="S274" s="41">
        <f t="shared" si="135"/>
        <v>0</v>
      </c>
    </row>
    <row r="275" spans="1:19" ht="13.5" customHeight="1" x14ac:dyDescent="0.2">
      <c r="A275" s="2" t="s">
        <v>467</v>
      </c>
      <c r="B275" s="42" t="s">
        <v>24</v>
      </c>
      <c r="C275" s="43" t="s">
        <v>468</v>
      </c>
      <c r="D275" s="44">
        <v>10</v>
      </c>
      <c r="E275" s="45" t="s">
        <v>49</v>
      </c>
      <c r="F275" s="44">
        <v>3000000</v>
      </c>
      <c r="G275" s="44">
        <f>ROUNDDOWN(D275*F275,-3)</f>
        <v>30000000</v>
      </c>
      <c r="H275" s="44"/>
      <c r="I275" s="44"/>
      <c r="J275" s="44"/>
      <c r="K275" s="44"/>
      <c r="L275" s="44"/>
      <c r="M275" s="44"/>
      <c r="N275" s="44"/>
      <c r="O275" s="44"/>
      <c r="P275" s="44"/>
      <c r="Q275" s="44"/>
      <c r="R275" s="44"/>
      <c r="S275" s="44"/>
    </row>
    <row r="276" spans="1:19" ht="13.5" customHeight="1" x14ac:dyDescent="0.2">
      <c r="A276" s="2" t="s">
        <v>469</v>
      </c>
      <c r="B276" s="36" t="s">
        <v>120</v>
      </c>
      <c r="C276" s="37" t="s">
        <v>470</v>
      </c>
      <c r="D276" s="38">
        <v>0</v>
      </c>
      <c r="E276" s="39" t="s">
        <v>24</v>
      </c>
      <c r="F276" s="38">
        <v>0</v>
      </c>
      <c r="G276" s="38">
        <f t="shared" ref="G276:S276" si="136">SUM(G277,G282)</f>
        <v>47760000</v>
      </c>
      <c r="H276" s="38">
        <f t="shared" si="136"/>
        <v>0</v>
      </c>
      <c r="I276" s="38">
        <f t="shared" si="136"/>
        <v>0</v>
      </c>
      <c r="J276" s="38">
        <f t="shared" si="136"/>
        <v>0</v>
      </c>
      <c r="K276" s="38">
        <f t="shared" si="136"/>
        <v>0</v>
      </c>
      <c r="L276" s="38">
        <f t="shared" si="136"/>
        <v>0</v>
      </c>
      <c r="M276" s="38">
        <f t="shared" si="136"/>
        <v>0</v>
      </c>
      <c r="N276" s="38">
        <f t="shared" si="136"/>
        <v>0</v>
      </c>
      <c r="O276" s="38">
        <f t="shared" si="136"/>
        <v>0</v>
      </c>
      <c r="P276" s="38">
        <f t="shared" si="136"/>
        <v>0</v>
      </c>
      <c r="Q276" s="38">
        <f t="shared" si="136"/>
        <v>0</v>
      </c>
      <c r="R276" s="38">
        <f t="shared" si="136"/>
        <v>0</v>
      </c>
      <c r="S276" s="38">
        <f t="shared" si="136"/>
        <v>0</v>
      </c>
    </row>
    <row r="277" spans="1:19" ht="13.5" customHeight="1" x14ac:dyDescent="0.2">
      <c r="A277" s="2" t="s">
        <v>471</v>
      </c>
      <c r="B277" s="12" t="s">
        <v>42</v>
      </c>
      <c r="C277" s="40" t="s">
        <v>43</v>
      </c>
      <c r="D277" s="41">
        <v>0</v>
      </c>
      <c r="E277" s="15" t="s">
        <v>24</v>
      </c>
      <c r="F277" s="41">
        <v>0</v>
      </c>
      <c r="G277" s="41">
        <f t="shared" ref="G277:S277" si="137">SUM(G278:G281)</f>
        <v>7760000</v>
      </c>
      <c r="H277" s="41">
        <f t="shared" si="137"/>
        <v>0</v>
      </c>
      <c r="I277" s="41">
        <f t="shared" si="137"/>
        <v>0</v>
      </c>
      <c r="J277" s="41">
        <f t="shared" si="137"/>
        <v>0</v>
      </c>
      <c r="K277" s="41">
        <f t="shared" si="137"/>
        <v>0</v>
      </c>
      <c r="L277" s="41">
        <f t="shared" si="137"/>
        <v>0</v>
      </c>
      <c r="M277" s="41">
        <f t="shared" si="137"/>
        <v>0</v>
      </c>
      <c r="N277" s="41">
        <f t="shared" si="137"/>
        <v>0</v>
      </c>
      <c r="O277" s="41">
        <f t="shared" si="137"/>
        <v>0</v>
      </c>
      <c r="P277" s="41">
        <f t="shared" si="137"/>
        <v>0</v>
      </c>
      <c r="Q277" s="41">
        <f t="shared" si="137"/>
        <v>0</v>
      </c>
      <c r="R277" s="41">
        <f t="shared" si="137"/>
        <v>0</v>
      </c>
      <c r="S277" s="41">
        <f t="shared" si="137"/>
        <v>0</v>
      </c>
    </row>
    <row r="278" spans="1:19" ht="13.5" customHeight="1" x14ac:dyDescent="0.2">
      <c r="A278" s="2" t="s">
        <v>472</v>
      </c>
      <c r="B278" s="42" t="s">
        <v>24</v>
      </c>
      <c r="C278" s="43" t="s">
        <v>51</v>
      </c>
      <c r="D278" s="44">
        <v>2</v>
      </c>
      <c r="E278" s="45" t="s">
        <v>49</v>
      </c>
      <c r="F278" s="44">
        <v>1000000</v>
      </c>
      <c r="G278" s="44">
        <f t="shared" ref="G278:G281" si="138">ROUNDDOWN(D278*F278,-3)</f>
        <v>2000000</v>
      </c>
      <c r="H278" s="44"/>
      <c r="I278" s="44"/>
      <c r="J278" s="44"/>
      <c r="K278" s="44"/>
      <c r="L278" s="44"/>
      <c r="M278" s="44"/>
      <c r="N278" s="44"/>
      <c r="O278" s="44"/>
      <c r="P278" s="44"/>
      <c r="Q278" s="44"/>
      <c r="R278" s="44"/>
      <c r="S278" s="44"/>
    </row>
    <row r="279" spans="1:19" ht="13.5" customHeight="1" x14ac:dyDescent="0.2">
      <c r="A279" s="2" t="s">
        <v>473</v>
      </c>
      <c r="B279" s="42" t="s">
        <v>24</v>
      </c>
      <c r="C279" s="43" t="s">
        <v>53</v>
      </c>
      <c r="D279" s="44">
        <v>2</v>
      </c>
      <c r="E279" s="45" t="s">
        <v>49</v>
      </c>
      <c r="F279" s="44">
        <v>1000000</v>
      </c>
      <c r="G279" s="44">
        <f t="shared" si="138"/>
        <v>2000000</v>
      </c>
      <c r="H279" s="44"/>
      <c r="I279" s="44"/>
      <c r="J279" s="44"/>
      <c r="K279" s="44"/>
      <c r="L279" s="44"/>
      <c r="M279" s="44"/>
      <c r="N279" s="44"/>
      <c r="O279" s="44"/>
      <c r="P279" s="44"/>
      <c r="Q279" s="44"/>
      <c r="R279" s="44"/>
      <c r="S279" s="44"/>
    </row>
    <row r="280" spans="1:19" ht="13.5" customHeight="1" x14ac:dyDescent="0.2">
      <c r="A280" s="2" t="s">
        <v>474</v>
      </c>
      <c r="B280" s="42" t="s">
        <v>24</v>
      </c>
      <c r="C280" s="43" t="s">
        <v>475</v>
      </c>
      <c r="D280" s="44">
        <v>2</v>
      </c>
      <c r="E280" s="45" t="s">
        <v>46</v>
      </c>
      <c r="F280" s="44">
        <v>1000000</v>
      </c>
      <c r="G280" s="44">
        <f t="shared" si="138"/>
        <v>2000000</v>
      </c>
      <c r="H280" s="44"/>
      <c r="I280" s="44"/>
      <c r="J280" s="44"/>
      <c r="K280" s="44"/>
      <c r="L280" s="44"/>
      <c r="M280" s="44"/>
      <c r="N280" s="44"/>
      <c r="O280" s="44"/>
      <c r="P280" s="44"/>
      <c r="Q280" s="44"/>
      <c r="R280" s="44"/>
      <c r="S280" s="44"/>
    </row>
    <row r="281" spans="1:19" ht="13.5" customHeight="1" x14ac:dyDescent="0.2">
      <c r="A281" s="2" t="s">
        <v>476</v>
      </c>
      <c r="B281" s="42" t="s">
        <v>24</v>
      </c>
      <c r="C281" s="43" t="s">
        <v>477</v>
      </c>
      <c r="D281" s="44">
        <v>80</v>
      </c>
      <c r="E281" s="45" t="s">
        <v>49</v>
      </c>
      <c r="F281" s="44">
        <v>22000</v>
      </c>
      <c r="G281" s="44">
        <f t="shared" si="138"/>
        <v>1760000</v>
      </c>
      <c r="H281" s="44"/>
      <c r="I281" s="44"/>
      <c r="J281" s="44"/>
      <c r="K281" s="44"/>
      <c r="L281" s="44"/>
      <c r="M281" s="44"/>
      <c r="N281" s="44"/>
      <c r="O281" s="44"/>
      <c r="P281" s="44"/>
      <c r="Q281" s="44"/>
      <c r="R281" s="44"/>
      <c r="S281" s="44"/>
    </row>
    <row r="282" spans="1:19" ht="13.5" customHeight="1" x14ac:dyDescent="0.2">
      <c r="A282" s="2" t="s">
        <v>478</v>
      </c>
      <c r="B282" s="12" t="s">
        <v>111</v>
      </c>
      <c r="C282" s="40" t="s">
        <v>112</v>
      </c>
      <c r="D282" s="41">
        <v>0</v>
      </c>
      <c r="E282" s="15" t="s">
        <v>24</v>
      </c>
      <c r="F282" s="41">
        <v>0</v>
      </c>
      <c r="G282" s="41">
        <f t="shared" ref="G282:S282" si="139">G283</f>
        <v>40000000</v>
      </c>
      <c r="H282" s="41">
        <f t="shared" si="139"/>
        <v>0</v>
      </c>
      <c r="I282" s="41">
        <f t="shared" si="139"/>
        <v>0</v>
      </c>
      <c r="J282" s="41">
        <f t="shared" si="139"/>
        <v>0</v>
      </c>
      <c r="K282" s="41">
        <f t="shared" si="139"/>
        <v>0</v>
      </c>
      <c r="L282" s="41">
        <f t="shared" si="139"/>
        <v>0</v>
      </c>
      <c r="M282" s="41">
        <f t="shared" si="139"/>
        <v>0</v>
      </c>
      <c r="N282" s="41">
        <f t="shared" si="139"/>
        <v>0</v>
      </c>
      <c r="O282" s="41">
        <f t="shared" si="139"/>
        <v>0</v>
      </c>
      <c r="P282" s="41">
        <f t="shared" si="139"/>
        <v>0</v>
      </c>
      <c r="Q282" s="41">
        <f t="shared" si="139"/>
        <v>0</v>
      </c>
      <c r="R282" s="41">
        <f t="shared" si="139"/>
        <v>0</v>
      </c>
      <c r="S282" s="41">
        <f t="shared" si="139"/>
        <v>0</v>
      </c>
    </row>
    <row r="283" spans="1:19" ht="13.5" customHeight="1" x14ac:dyDescent="0.2">
      <c r="A283" s="2" t="s">
        <v>479</v>
      </c>
      <c r="B283" s="42" t="s">
        <v>24</v>
      </c>
      <c r="C283" s="43" t="s">
        <v>480</v>
      </c>
      <c r="D283" s="44">
        <v>10</v>
      </c>
      <c r="E283" s="45" t="s">
        <v>49</v>
      </c>
      <c r="F283" s="44">
        <v>4000000</v>
      </c>
      <c r="G283" s="44">
        <f>ROUNDDOWN(D283*F283,-3)</f>
        <v>40000000</v>
      </c>
      <c r="H283" s="44"/>
      <c r="I283" s="44"/>
      <c r="J283" s="44"/>
      <c r="K283" s="44"/>
      <c r="L283" s="44"/>
      <c r="M283" s="44"/>
      <c r="N283" s="44"/>
      <c r="O283" s="44"/>
      <c r="P283" s="44"/>
      <c r="Q283" s="44"/>
      <c r="R283" s="44"/>
      <c r="S283" s="44"/>
    </row>
    <row r="284" spans="1:19" ht="13.5" customHeight="1" x14ac:dyDescent="0.2">
      <c r="A284" s="2" t="s">
        <v>481</v>
      </c>
      <c r="B284" s="24" t="s">
        <v>482</v>
      </c>
      <c r="C284" s="25" t="s">
        <v>483</v>
      </c>
      <c r="D284" s="26">
        <v>2</v>
      </c>
      <c r="E284" s="27" t="s">
        <v>484</v>
      </c>
      <c r="F284" s="26">
        <v>0</v>
      </c>
      <c r="G284" s="26">
        <f t="shared" ref="G284:S284" si="140">SUM(G285)</f>
        <v>3654116000</v>
      </c>
      <c r="H284" s="26">
        <f t="shared" si="140"/>
        <v>0</v>
      </c>
      <c r="I284" s="26">
        <f t="shared" si="140"/>
        <v>0</v>
      </c>
      <c r="J284" s="26">
        <f t="shared" si="140"/>
        <v>0</v>
      </c>
      <c r="K284" s="26">
        <f t="shared" si="140"/>
        <v>0</v>
      </c>
      <c r="L284" s="26">
        <f t="shared" si="140"/>
        <v>0</v>
      </c>
      <c r="M284" s="26">
        <f t="shared" si="140"/>
        <v>0</v>
      </c>
      <c r="N284" s="26">
        <f t="shared" si="140"/>
        <v>0</v>
      </c>
      <c r="O284" s="26">
        <f t="shared" si="140"/>
        <v>0</v>
      </c>
      <c r="P284" s="26">
        <f t="shared" si="140"/>
        <v>0</v>
      </c>
      <c r="Q284" s="26">
        <f t="shared" si="140"/>
        <v>0</v>
      </c>
      <c r="R284" s="26">
        <f t="shared" si="140"/>
        <v>0</v>
      </c>
      <c r="S284" s="26">
        <f t="shared" si="140"/>
        <v>0</v>
      </c>
    </row>
    <row r="285" spans="1:19" ht="13.5" customHeight="1" x14ac:dyDescent="0.2">
      <c r="A285" s="2" t="s">
        <v>485</v>
      </c>
      <c r="B285" s="28" t="s">
        <v>486</v>
      </c>
      <c r="C285" s="29" t="s">
        <v>487</v>
      </c>
      <c r="D285" s="30">
        <v>0</v>
      </c>
      <c r="E285" s="31" t="s">
        <v>24</v>
      </c>
      <c r="F285" s="30">
        <v>0</v>
      </c>
      <c r="G285" s="30">
        <f t="shared" ref="G285:S285" si="141">SUM(G286)</f>
        <v>3654116000</v>
      </c>
      <c r="H285" s="30">
        <f t="shared" si="141"/>
        <v>0</v>
      </c>
      <c r="I285" s="30">
        <f t="shared" si="141"/>
        <v>0</v>
      </c>
      <c r="J285" s="30">
        <f t="shared" si="141"/>
        <v>0</v>
      </c>
      <c r="K285" s="30">
        <f t="shared" si="141"/>
        <v>0</v>
      </c>
      <c r="L285" s="30">
        <f t="shared" si="141"/>
        <v>0</v>
      </c>
      <c r="M285" s="30">
        <f t="shared" si="141"/>
        <v>0</v>
      </c>
      <c r="N285" s="30">
        <f t="shared" si="141"/>
        <v>0</v>
      </c>
      <c r="O285" s="30">
        <f t="shared" si="141"/>
        <v>0</v>
      </c>
      <c r="P285" s="30">
        <f t="shared" si="141"/>
        <v>0</v>
      </c>
      <c r="Q285" s="30">
        <f t="shared" si="141"/>
        <v>0</v>
      </c>
      <c r="R285" s="30">
        <f t="shared" si="141"/>
        <v>0</v>
      </c>
      <c r="S285" s="30">
        <f t="shared" si="141"/>
        <v>0</v>
      </c>
    </row>
    <row r="286" spans="1:19" ht="13.5" customHeight="1" x14ac:dyDescent="0.2">
      <c r="A286" s="2" t="s">
        <v>488</v>
      </c>
      <c r="B286" s="32" t="s">
        <v>489</v>
      </c>
      <c r="C286" s="33" t="s">
        <v>490</v>
      </c>
      <c r="D286" s="34">
        <v>0</v>
      </c>
      <c r="E286" s="35" t="s">
        <v>24</v>
      </c>
      <c r="F286" s="34">
        <v>0</v>
      </c>
      <c r="G286" s="34">
        <f t="shared" ref="G286:S286" si="142">SUM(G287,G300)</f>
        <v>3654116000</v>
      </c>
      <c r="H286" s="34">
        <f t="shared" si="142"/>
        <v>0</v>
      </c>
      <c r="I286" s="34">
        <f t="shared" si="142"/>
        <v>0</v>
      </c>
      <c r="J286" s="34">
        <f t="shared" si="142"/>
        <v>0</v>
      </c>
      <c r="K286" s="34">
        <f t="shared" si="142"/>
        <v>0</v>
      </c>
      <c r="L286" s="34">
        <f t="shared" si="142"/>
        <v>0</v>
      </c>
      <c r="M286" s="34">
        <f t="shared" si="142"/>
        <v>0</v>
      </c>
      <c r="N286" s="34">
        <f t="shared" si="142"/>
        <v>0</v>
      </c>
      <c r="O286" s="34">
        <f t="shared" si="142"/>
        <v>0</v>
      </c>
      <c r="P286" s="34">
        <f t="shared" si="142"/>
        <v>0</v>
      </c>
      <c r="Q286" s="34">
        <f t="shared" si="142"/>
        <v>0</v>
      </c>
      <c r="R286" s="34">
        <f t="shared" si="142"/>
        <v>0</v>
      </c>
      <c r="S286" s="34">
        <f t="shared" si="142"/>
        <v>0</v>
      </c>
    </row>
    <row r="287" spans="1:19" ht="13.5" customHeight="1" x14ac:dyDescent="0.2">
      <c r="A287" s="2" t="s">
        <v>491</v>
      </c>
      <c r="B287" s="36" t="s">
        <v>39</v>
      </c>
      <c r="C287" s="37" t="s">
        <v>492</v>
      </c>
      <c r="D287" s="38">
        <v>0</v>
      </c>
      <c r="E287" s="39" t="s">
        <v>24</v>
      </c>
      <c r="F287" s="38">
        <v>0</v>
      </c>
      <c r="G287" s="38">
        <f t="shared" ref="G287:S287" si="143">SUM(G288)</f>
        <v>800000000</v>
      </c>
      <c r="H287" s="38">
        <f t="shared" si="143"/>
        <v>0</v>
      </c>
      <c r="I287" s="38">
        <f t="shared" si="143"/>
        <v>0</v>
      </c>
      <c r="J287" s="38">
        <f t="shared" si="143"/>
        <v>0</v>
      </c>
      <c r="K287" s="38">
        <f t="shared" si="143"/>
        <v>0</v>
      </c>
      <c r="L287" s="38">
        <f t="shared" si="143"/>
        <v>0</v>
      </c>
      <c r="M287" s="38">
        <f t="shared" si="143"/>
        <v>0</v>
      </c>
      <c r="N287" s="38">
        <f t="shared" si="143"/>
        <v>0</v>
      </c>
      <c r="O287" s="38">
        <f t="shared" si="143"/>
        <v>0</v>
      </c>
      <c r="P287" s="38">
        <f t="shared" si="143"/>
        <v>0</v>
      </c>
      <c r="Q287" s="38">
        <f t="shared" si="143"/>
        <v>0</v>
      </c>
      <c r="R287" s="38">
        <f t="shared" si="143"/>
        <v>0</v>
      </c>
      <c r="S287" s="38">
        <f t="shared" si="143"/>
        <v>0</v>
      </c>
    </row>
    <row r="288" spans="1:19" ht="13.5" customHeight="1" x14ac:dyDescent="0.2">
      <c r="A288" s="2" t="s">
        <v>493</v>
      </c>
      <c r="B288" s="12" t="s">
        <v>494</v>
      </c>
      <c r="C288" s="40" t="s">
        <v>495</v>
      </c>
      <c r="D288" s="41">
        <v>0</v>
      </c>
      <c r="E288" s="15" t="s">
        <v>24</v>
      </c>
      <c r="F288" s="41">
        <v>0</v>
      </c>
      <c r="G288" s="41">
        <f t="shared" ref="G288:S288" si="144">SUM(G289:G299)</f>
        <v>800000000</v>
      </c>
      <c r="H288" s="41">
        <f t="shared" si="144"/>
        <v>0</v>
      </c>
      <c r="I288" s="41">
        <f t="shared" si="144"/>
        <v>0</v>
      </c>
      <c r="J288" s="41">
        <f t="shared" si="144"/>
        <v>0</v>
      </c>
      <c r="K288" s="41">
        <f t="shared" si="144"/>
        <v>0</v>
      </c>
      <c r="L288" s="41">
        <f t="shared" si="144"/>
        <v>0</v>
      </c>
      <c r="M288" s="41">
        <f t="shared" si="144"/>
        <v>0</v>
      </c>
      <c r="N288" s="41">
        <f t="shared" si="144"/>
        <v>0</v>
      </c>
      <c r="O288" s="41">
        <f t="shared" si="144"/>
        <v>0</v>
      </c>
      <c r="P288" s="41">
        <f t="shared" si="144"/>
        <v>0</v>
      </c>
      <c r="Q288" s="41">
        <f t="shared" si="144"/>
        <v>0</v>
      </c>
      <c r="R288" s="41">
        <f t="shared" si="144"/>
        <v>0</v>
      </c>
      <c r="S288" s="41">
        <f t="shared" si="144"/>
        <v>0</v>
      </c>
    </row>
    <row r="289" spans="1:19" ht="13.5" customHeight="1" x14ac:dyDescent="0.2">
      <c r="A289" s="2" t="s">
        <v>496</v>
      </c>
      <c r="B289" s="42" t="s">
        <v>24</v>
      </c>
      <c r="C289" s="43" t="s">
        <v>497</v>
      </c>
      <c r="D289" s="44">
        <v>2</v>
      </c>
      <c r="E289" s="45" t="s">
        <v>498</v>
      </c>
      <c r="F289" s="44">
        <v>6750000</v>
      </c>
      <c r="G289" s="44">
        <f t="shared" ref="G289:G299" si="145">ROUNDDOWN(D289*F289,-3)</f>
        <v>13500000</v>
      </c>
      <c r="H289" s="44"/>
      <c r="I289" s="44"/>
      <c r="J289" s="44"/>
      <c r="K289" s="44"/>
      <c r="L289" s="44"/>
      <c r="M289" s="44"/>
      <c r="N289" s="44"/>
      <c r="O289" s="44"/>
      <c r="P289" s="44"/>
      <c r="Q289" s="44"/>
      <c r="R289" s="44"/>
      <c r="S289" s="44"/>
    </row>
    <row r="290" spans="1:19" ht="13.5" customHeight="1" x14ac:dyDescent="0.2">
      <c r="A290" s="2" t="s">
        <v>499</v>
      </c>
      <c r="B290" s="42" t="s">
        <v>24</v>
      </c>
      <c r="C290" s="43" t="s">
        <v>500</v>
      </c>
      <c r="D290" s="44">
        <v>8</v>
      </c>
      <c r="E290" s="45" t="s">
        <v>498</v>
      </c>
      <c r="F290" s="44">
        <v>5500000</v>
      </c>
      <c r="G290" s="44">
        <f t="shared" si="145"/>
        <v>44000000</v>
      </c>
      <c r="H290" s="44"/>
      <c r="I290" s="44"/>
      <c r="J290" s="44"/>
      <c r="K290" s="44"/>
      <c r="L290" s="44"/>
      <c r="M290" s="44"/>
      <c r="N290" s="44"/>
      <c r="O290" s="44"/>
      <c r="P290" s="44"/>
      <c r="Q290" s="44"/>
      <c r="R290" s="44"/>
      <c r="S290" s="44"/>
    </row>
    <row r="291" spans="1:19" ht="13.5" customHeight="1" x14ac:dyDescent="0.2">
      <c r="A291" s="2" t="s">
        <v>501</v>
      </c>
      <c r="B291" s="42" t="s">
        <v>24</v>
      </c>
      <c r="C291" s="43" t="s">
        <v>502</v>
      </c>
      <c r="D291" s="44">
        <v>1</v>
      </c>
      <c r="E291" s="45" t="s">
        <v>46</v>
      </c>
      <c r="F291" s="44">
        <v>109100000</v>
      </c>
      <c r="G291" s="44">
        <f t="shared" si="145"/>
        <v>109100000</v>
      </c>
      <c r="H291" s="44"/>
      <c r="I291" s="44"/>
      <c r="J291" s="44"/>
      <c r="K291" s="44"/>
      <c r="L291" s="44"/>
      <c r="M291" s="44"/>
      <c r="N291" s="44"/>
      <c r="O291" s="44"/>
      <c r="P291" s="44"/>
      <c r="Q291" s="44"/>
      <c r="R291" s="44"/>
      <c r="S291" s="44"/>
    </row>
    <row r="292" spans="1:19" ht="13.5" customHeight="1" x14ac:dyDescent="0.2">
      <c r="A292" s="2" t="s">
        <v>503</v>
      </c>
      <c r="B292" s="42" t="s">
        <v>24</v>
      </c>
      <c r="C292" s="43" t="s">
        <v>504</v>
      </c>
      <c r="D292" s="44">
        <v>2</v>
      </c>
      <c r="E292" s="45" t="s">
        <v>498</v>
      </c>
      <c r="F292" s="44">
        <v>11700000</v>
      </c>
      <c r="G292" s="44">
        <f t="shared" si="145"/>
        <v>23400000</v>
      </c>
      <c r="H292" s="44"/>
      <c r="I292" s="44"/>
      <c r="J292" s="44"/>
      <c r="K292" s="44"/>
      <c r="L292" s="44"/>
      <c r="M292" s="44"/>
      <c r="N292" s="44"/>
      <c r="O292" s="44"/>
      <c r="P292" s="44"/>
      <c r="Q292" s="44"/>
      <c r="R292" s="44"/>
      <c r="S292" s="44"/>
    </row>
    <row r="293" spans="1:19" ht="13.5" customHeight="1" x14ac:dyDescent="0.2">
      <c r="A293" s="2" t="s">
        <v>505</v>
      </c>
      <c r="B293" s="42" t="s">
        <v>24</v>
      </c>
      <c r="C293" s="43" t="s">
        <v>506</v>
      </c>
      <c r="D293" s="44">
        <v>1</v>
      </c>
      <c r="E293" s="45" t="s">
        <v>46</v>
      </c>
      <c r="F293" s="44">
        <v>250000000</v>
      </c>
      <c r="G293" s="44">
        <f t="shared" si="145"/>
        <v>250000000</v>
      </c>
      <c r="H293" s="44"/>
      <c r="I293" s="44"/>
      <c r="J293" s="44"/>
      <c r="K293" s="44"/>
      <c r="L293" s="44"/>
      <c r="M293" s="44"/>
      <c r="N293" s="44"/>
      <c r="O293" s="44"/>
      <c r="P293" s="44"/>
      <c r="Q293" s="44"/>
      <c r="R293" s="44"/>
      <c r="S293" s="44"/>
    </row>
    <row r="294" spans="1:19" ht="13.5" customHeight="1" x14ac:dyDescent="0.2">
      <c r="A294" s="2" t="s">
        <v>507</v>
      </c>
      <c r="B294" s="42" t="s">
        <v>24</v>
      </c>
      <c r="C294" s="43" t="s">
        <v>508</v>
      </c>
      <c r="D294" s="44">
        <v>1</v>
      </c>
      <c r="E294" s="45" t="s">
        <v>498</v>
      </c>
      <c r="F294" s="44">
        <v>10000000</v>
      </c>
      <c r="G294" s="44">
        <f t="shared" si="145"/>
        <v>10000000</v>
      </c>
      <c r="H294" s="44"/>
      <c r="I294" s="44"/>
      <c r="J294" s="44"/>
      <c r="K294" s="44"/>
      <c r="L294" s="44"/>
      <c r="M294" s="44"/>
      <c r="N294" s="44"/>
      <c r="O294" s="44"/>
      <c r="P294" s="44"/>
      <c r="Q294" s="44"/>
      <c r="R294" s="44"/>
      <c r="S294" s="44"/>
    </row>
    <row r="295" spans="1:19" ht="13.5" customHeight="1" x14ac:dyDescent="0.2">
      <c r="A295" s="2" t="s">
        <v>509</v>
      </c>
      <c r="B295" s="42" t="s">
        <v>24</v>
      </c>
      <c r="C295" s="43" t="s">
        <v>510</v>
      </c>
      <c r="D295" s="44">
        <v>30</v>
      </c>
      <c r="E295" s="45" t="s">
        <v>498</v>
      </c>
      <c r="F295" s="44">
        <v>7500000</v>
      </c>
      <c r="G295" s="44">
        <f t="shared" si="145"/>
        <v>225000000</v>
      </c>
      <c r="H295" s="44"/>
      <c r="I295" s="44"/>
      <c r="J295" s="44"/>
      <c r="K295" s="44"/>
      <c r="L295" s="44"/>
      <c r="M295" s="44"/>
      <c r="N295" s="44"/>
      <c r="O295" s="44"/>
      <c r="P295" s="44"/>
      <c r="Q295" s="44"/>
      <c r="R295" s="44"/>
      <c r="S295" s="44"/>
    </row>
    <row r="296" spans="1:19" ht="13.5" customHeight="1" x14ac:dyDescent="0.2">
      <c r="A296" s="2" t="s">
        <v>511</v>
      </c>
      <c r="B296" s="42" t="s">
        <v>24</v>
      </c>
      <c r="C296" s="43" t="s">
        <v>512</v>
      </c>
      <c r="D296" s="44">
        <v>4</v>
      </c>
      <c r="E296" s="45" t="s">
        <v>498</v>
      </c>
      <c r="F296" s="44">
        <v>7500000</v>
      </c>
      <c r="G296" s="44">
        <f t="shared" si="145"/>
        <v>30000000</v>
      </c>
      <c r="H296" s="44"/>
      <c r="I296" s="44"/>
      <c r="J296" s="44"/>
      <c r="K296" s="44"/>
      <c r="L296" s="44"/>
      <c r="M296" s="44"/>
      <c r="N296" s="44"/>
      <c r="O296" s="44"/>
      <c r="P296" s="44"/>
      <c r="Q296" s="44"/>
      <c r="R296" s="44"/>
      <c r="S296" s="44"/>
    </row>
    <row r="297" spans="1:19" ht="13.5" customHeight="1" x14ac:dyDescent="0.2">
      <c r="A297" s="2" t="s">
        <v>513</v>
      </c>
      <c r="B297" s="42" t="s">
        <v>24</v>
      </c>
      <c r="C297" s="43" t="s">
        <v>514</v>
      </c>
      <c r="D297" s="44">
        <v>6</v>
      </c>
      <c r="E297" s="45" t="s">
        <v>498</v>
      </c>
      <c r="F297" s="44">
        <v>3500000</v>
      </c>
      <c r="G297" s="44">
        <f t="shared" si="145"/>
        <v>21000000</v>
      </c>
      <c r="H297" s="44"/>
      <c r="I297" s="44"/>
      <c r="J297" s="44"/>
      <c r="K297" s="44"/>
      <c r="L297" s="44"/>
      <c r="M297" s="44"/>
      <c r="N297" s="44"/>
      <c r="O297" s="44"/>
      <c r="P297" s="44"/>
      <c r="Q297" s="44"/>
      <c r="R297" s="44"/>
      <c r="S297" s="44"/>
    </row>
    <row r="298" spans="1:19" ht="13.5" customHeight="1" x14ac:dyDescent="0.2">
      <c r="A298" s="2" t="s">
        <v>515</v>
      </c>
      <c r="B298" s="42" t="s">
        <v>24</v>
      </c>
      <c r="C298" s="43" t="s">
        <v>516</v>
      </c>
      <c r="D298" s="44">
        <v>8</v>
      </c>
      <c r="E298" s="45" t="s">
        <v>498</v>
      </c>
      <c r="F298" s="44">
        <v>2500000</v>
      </c>
      <c r="G298" s="44">
        <f t="shared" si="145"/>
        <v>20000000</v>
      </c>
      <c r="H298" s="44"/>
      <c r="I298" s="44"/>
      <c r="J298" s="44"/>
      <c r="K298" s="44"/>
      <c r="L298" s="44"/>
      <c r="M298" s="44"/>
      <c r="N298" s="44"/>
      <c r="O298" s="44"/>
      <c r="P298" s="44"/>
      <c r="Q298" s="44"/>
      <c r="R298" s="44"/>
      <c r="S298" s="44"/>
    </row>
    <row r="299" spans="1:19" ht="13.5" customHeight="1" x14ac:dyDescent="0.2">
      <c r="A299" s="2" t="s">
        <v>517</v>
      </c>
      <c r="B299" s="42" t="s">
        <v>24</v>
      </c>
      <c r="C299" s="43" t="s">
        <v>518</v>
      </c>
      <c r="D299" s="44">
        <v>12</v>
      </c>
      <c r="E299" s="45" t="s">
        <v>498</v>
      </c>
      <c r="F299" s="44">
        <v>4500000</v>
      </c>
      <c r="G299" s="44">
        <f t="shared" si="145"/>
        <v>54000000</v>
      </c>
      <c r="H299" s="44"/>
      <c r="I299" s="44"/>
      <c r="J299" s="44"/>
      <c r="K299" s="44"/>
      <c r="L299" s="44"/>
      <c r="M299" s="44"/>
      <c r="N299" s="44"/>
      <c r="O299" s="44"/>
      <c r="P299" s="44"/>
      <c r="Q299" s="44"/>
      <c r="R299" s="44"/>
      <c r="S299" s="44"/>
    </row>
    <row r="300" spans="1:19" ht="13.5" customHeight="1" x14ac:dyDescent="0.2">
      <c r="A300" s="2" t="s">
        <v>519</v>
      </c>
      <c r="B300" s="36" t="s">
        <v>77</v>
      </c>
      <c r="C300" s="37" t="s">
        <v>520</v>
      </c>
      <c r="D300" s="38">
        <v>0</v>
      </c>
      <c r="E300" s="39" t="s">
        <v>24</v>
      </c>
      <c r="F300" s="38">
        <v>0</v>
      </c>
      <c r="G300" s="38">
        <f t="shared" ref="G300:S300" si="146">SUM(G301)</f>
        <v>2854116000</v>
      </c>
      <c r="H300" s="38">
        <f t="shared" si="146"/>
        <v>0</v>
      </c>
      <c r="I300" s="38">
        <f t="shared" si="146"/>
        <v>0</v>
      </c>
      <c r="J300" s="38">
        <f t="shared" si="146"/>
        <v>0</v>
      </c>
      <c r="K300" s="38">
        <f t="shared" si="146"/>
        <v>0</v>
      </c>
      <c r="L300" s="38">
        <f t="shared" si="146"/>
        <v>0</v>
      </c>
      <c r="M300" s="38">
        <f t="shared" si="146"/>
        <v>0</v>
      </c>
      <c r="N300" s="38">
        <f t="shared" si="146"/>
        <v>0</v>
      </c>
      <c r="O300" s="38">
        <f t="shared" si="146"/>
        <v>0</v>
      </c>
      <c r="P300" s="38">
        <f t="shared" si="146"/>
        <v>0</v>
      </c>
      <c r="Q300" s="38">
        <f t="shared" si="146"/>
        <v>0</v>
      </c>
      <c r="R300" s="38">
        <f t="shared" si="146"/>
        <v>0</v>
      </c>
      <c r="S300" s="38">
        <f t="shared" si="146"/>
        <v>0</v>
      </c>
    </row>
    <row r="301" spans="1:19" ht="13.5" customHeight="1" x14ac:dyDescent="0.2">
      <c r="A301" s="2" t="s">
        <v>521</v>
      </c>
      <c r="B301" s="12" t="s">
        <v>494</v>
      </c>
      <c r="C301" s="40" t="s">
        <v>495</v>
      </c>
      <c r="D301" s="41">
        <v>0</v>
      </c>
      <c r="E301" s="15" t="s">
        <v>24</v>
      </c>
      <c r="F301" s="41">
        <v>0</v>
      </c>
      <c r="G301" s="41">
        <f t="shared" ref="G301:S301" si="147">SUM(G302:G311)</f>
        <v>2854116000</v>
      </c>
      <c r="H301" s="41">
        <f t="shared" si="147"/>
        <v>0</v>
      </c>
      <c r="I301" s="41">
        <f t="shared" si="147"/>
        <v>0</v>
      </c>
      <c r="J301" s="41">
        <f t="shared" si="147"/>
        <v>0</v>
      </c>
      <c r="K301" s="41">
        <f t="shared" si="147"/>
        <v>0</v>
      </c>
      <c r="L301" s="41">
        <f t="shared" si="147"/>
        <v>0</v>
      </c>
      <c r="M301" s="41">
        <f t="shared" si="147"/>
        <v>0</v>
      </c>
      <c r="N301" s="41">
        <f t="shared" si="147"/>
        <v>0</v>
      </c>
      <c r="O301" s="41">
        <f t="shared" si="147"/>
        <v>0</v>
      </c>
      <c r="P301" s="41">
        <f t="shared" si="147"/>
        <v>0</v>
      </c>
      <c r="Q301" s="41">
        <f t="shared" si="147"/>
        <v>0</v>
      </c>
      <c r="R301" s="41">
        <f t="shared" si="147"/>
        <v>0</v>
      </c>
      <c r="S301" s="41">
        <f t="shared" si="147"/>
        <v>0</v>
      </c>
    </row>
    <row r="302" spans="1:19" ht="13.5" customHeight="1" x14ac:dyDescent="0.2">
      <c r="A302" s="2" t="s">
        <v>522</v>
      </c>
      <c r="B302" s="42" t="s">
        <v>24</v>
      </c>
      <c r="C302" s="43" t="s">
        <v>523</v>
      </c>
      <c r="D302" s="44">
        <v>1</v>
      </c>
      <c r="E302" s="45" t="s">
        <v>498</v>
      </c>
      <c r="F302" s="44">
        <v>360942000</v>
      </c>
      <c r="G302" s="44">
        <f t="shared" ref="G302:G311" si="148">ROUNDDOWN(D302*F302,-3)</f>
        <v>360942000</v>
      </c>
      <c r="H302" s="44"/>
      <c r="I302" s="44"/>
      <c r="J302" s="44"/>
      <c r="K302" s="44"/>
      <c r="L302" s="44"/>
      <c r="M302" s="44"/>
      <c r="N302" s="44"/>
      <c r="O302" s="44"/>
      <c r="P302" s="44"/>
      <c r="Q302" s="44"/>
      <c r="R302" s="44"/>
      <c r="S302" s="44"/>
    </row>
    <row r="303" spans="1:19" ht="13.5" customHeight="1" x14ac:dyDescent="0.2">
      <c r="A303" s="2" t="s">
        <v>524</v>
      </c>
      <c r="B303" s="42" t="s">
        <v>24</v>
      </c>
      <c r="C303" s="43" t="s">
        <v>525</v>
      </c>
      <c r="D303" s="44">
        <v>1</v>
      </c>
      <c r="E303" s="45" t="s">
        <v>498</v>
      </c>
      <c r="F303" s="44">
        <v>108000000</v>
      </c>
      <c r="G303" s="44">
        <f t="shared" si="148"/>
        <v>108000000</v>
      </c>
      <c r="H303" s="44"/>
      <c r="I303" s="44"/>
      <c r="J303" s="44"/>
      <c r="K303" s="44"/>
      <c r="L303" s="44"/>
      <c r="M303" s="44"/>
      <c r="N303" s="44"/>
      <c r="O303" s="44"/>
      <c r="P303" s="44"/>
      <c r="Q303" s="44"/>
      <c r="R303" s="44"/>
      <c r="S303" s="44"/>
    </row>
    <row r="304" spans="1:19" ht="13.5" customHeight="1" x14ac:dyDescent="0.2">
      <c r="A304" s="2" t="s">
        <v>526</v>
      </c>
      <c r="B304" s="42" t="s">
        <v>24</v>
      </c>
      <c r="C304" s="43" t="s">
        <v>527</v>
      </c>
      <c r="D304" s="44">
        <v>1</v>
      </c>
      <c r="E304" s="45" t="s">
        <v>498</v>
      </c>
      <c r="F304" s="44">
        <v>360942000</v>
      </c>
      <c r="G304" s="44">
        <f t="shared" si="148"/>
        <v>360942000</v>
      </c>
      <c r="H304" s="44"/>
      <c r="I304" s="44"/>
      <c r="J304" s="44"/>
      <c r="K304" s="44"/>
      <c r="L304" s="44"/>
      <c r="M304" s="44"/>
      <c r="N304" s="44"/>
      <c r="O304" s="44"/>
      <c r="P304" s="44"/>
      <c r="Q304" s="44"/>
      <c r="R304" s="44"/>
      <c r="S304" s="44"/>
    </row>
    <row r="305" spans="1:19" ht="13.5" customHeight="1" x14ac:dyDescent="0.2">
      <c r="A305" s="2" t="s">
        <v>528</v>
      </c>
      <c r="B305" s="42" t="s">
        <v>24</v>
      </c>
      <c r="C305" s="43" t="s">
        <v>529</v>
      </c>
      <c r="D305" s="44">
        <v>1</v>
      </c>
      <c r="E305" s="45" t="s">
        <v>46</v>
      </c>
      <c r="F305" s="44">
        <v>1199440000</v>
      </c>
      <c r="G305" s="44">
        <f t="shared" si="148"/>
        <v>1199440000</v>
      </c>
      <c r="H305" s="44"/>
      <c r="I305" s="44"/>
      <c r="J305" s="44"/>
      <c r="K305" s="44"/>
      <c r="L305" s="44"/>
      <c r="M305" s="44"/>
      <c r="N305" s="44"/>
      <c r="O305" s="44"/>
      <c r="P305" s="44"/>
      <c r="Q305" s="44"/>
      <c r="R305" s="44"/>
      <c r="S305" s="44"/>
    </row>
    <row r="306" spans="1:19" ht="13.5" customHeight="1" x14ac:dyDescent="0.2">
      <c r="A306" s="2" t="s">
        <v>530</v>
      </c>
      <c r="B306" s="42" t="s">
        <v>24</v>
      </c>
      <c r="C306" s="43" t="s">
        <v>531</v>
      </c>
      <c r="D306" s="44">
        <v>1</v>
      </c>
      <c r="E306" s="45" t="s">
        <v>46</v>
      </c>
      <c r="F306" s="44">
        <v>207976000</v>
      </c>
      <c r="G306" s="44">
        <f t="shared" si="148"/>
        <v>207976000</v>
      </c>
      <c r="H306" s="44"/>
      <c r="I306" s="44"/>
      <c r="J306" s="44"/>
      <c r="K306" s="44"/>
      <c r="L306" s="44"/>
      <c r="M306" s="44"/>
      <c r="N306" s="44"/>
      <c r="O306" s="44"/>
      <c r="P306" s="44"/>
      <c r="Q306" s="44"/>
      <c r="R306" s="44"/>
      <c r="S306" s="44"/>
    </row>
    <row r="307" spans="1:19" ht="13.5" customHeight="1" x14ac:dyDescent="0.2">
      <c r="A307" s="2" t="s">
        <v>532</v>
      </c>
      <c r="B307" s="42" t="s">
        <v>24</v>
      </c>
      <c r="C307" s="43" t="s">
        <v>533</v>
      </c>
      <c r="D307" s="44">
        <v>1</v>
      </c>
      <c r="E307" s="45" t="s">
        <v>46</v>
      </c>
      <c r="F307" s="44">
        <v>196816000</v>
      </c>
      <c r="G307" s="44">
        <f t="shared" si="148"/>
        <v>196816000</v>
      </c>
      <c r="H307" s="44"/>
      <c r="I307" s="44"/>
      <c r="J307" s="44"/>
      <c r="K307" s="44"/>
      <c r="L307" s="44"/>
      <c r="M307" s="44"/>
      <c r="N307" s="44"/>
      <c r="O307" s="44"/>
      <c r="P307" s="44"/>
      <c r="Q307" s="44"/>
      <c r="R307" s="44"/>
      <c r="S307" s="44"/>
    </row>
    <row r="308" spans="1:19" ht="13.5" customHeight="1" x14ac:dyDescent="0.2">
      <c r="A308" s="2" t="s">
        <v>534</v>
      </c>
      <c r="B308" s="42" t="s">
        <v>24</v>
      </c>
      <c r="C308" s="43" t="s">
        <v>535</v>
      </c>
      <c r="D308" s="44">
        <v>3</v>
      </c>
      <c r="E308" s="45" t="s">
        <v>46</v>
      </c>
      <c r="F308" s="44">
        <v>20000000</v>
      </c>
      <c r="G308" s="44">
        <f t="shared" si="148"/>
        <v>60000000</v>
      </c>
      <c r="H308" s="44"/>
      <c r="I308" s="44"/>
      <c r="J308" s="44"/>
      <c r="K308" s="44"/>
      <c r="L308" s="44"/>
      <c r="M308" s="44"/>
      <c r="N308" s="44"/>
      <c r="O308" s="44"/>
      <c r="P308" s="44"/>
      <c r="Q308" s="44"/>
      <c r="R308" s="44"/>
      <c r="S308" s="44"/>
    </row>
    <row r="309" spans="1:19" ht="13.5" customHeight="1" x14ac:dyDescent="0.2">
      <c r="A309" s="2" t="s">
        <v>536</v>
      </c>
      <c r="B309" s="42" t="s">
        <v>24</v>
      </c>
      <c r="C309" s="43" t="s">
        <v>537</v>
      </c>
      <c r="D309" s="44">
        <v>4</v>
      </c>
      <c r="E309" s="45" t="s">
        <v>46</v>
      </c>
      <c r="F309" s="44">
        <v>10000000</v>
      </c>
      <c r="G309" s="44">
        <f t="shared" si="148"/>
        <v>40000000</v>
      </c>
      <c r="H309" s="44"/>
      <c r="I309" s="44"/>
      <c r="J309" s="44"/>
      <c r="K309" s="44"/>
      <c r="L309" s="44"/>
      <c r="M309" s="44"/>
      <c r="N309" s="44"/>
      <c r="O309" s="44"/>
      <c r="P309" s="44"/>
      <c r="Q309" s="44"/>
      <c r="R309" s="44"/>
      <c r="S309" s="44"/>
    </row>
    <row r="310" spans="1:19" ht="13.5" customHeight="1" x14ac:dyDescent="0.2">
      <c r="A310" s="2" t="s">
        <v>538</v>
      </c>
      <c r="B310" s="42" t="s">
        <v>24</v>
      </c>
      <c r="C310" s="43" t="s">
        <v>539</v>
      </c>
      <c r="D310" s="44">
        <v>1</v>
      </c>
      <c r="E310" s="45" t="s">
        <v>46</v>
      </c>
      <c r="F310" s="44">
        <v>200000000</v>
      </c>
      <c r="G310" s="44">
        <f t="shared" si="148"/>
        <v>200000000</v>
      </c>
      <c r="H310" s="44"/>
      <c r="I310" s="44"/>
      <c r="J310" s="44"/>
      <c r="K310" s="44"/>
      <c r="L310" s="44"/>
      <c r="M310" s="44"/>
      <c r="N310" s="44"/>
      <c r="O310" s="44"/>
      <c r="P310" s="44"/>
      <c r="Q310" s="44"/>
      <c r="R310" s="44"/>
      <c r="S310" s="44"/>
    </row>
    <row r="311" spans="1:19" ht="13.5" customHeight="1" x14ac:dyDescent="0.2">
      <c r="A311" s="2" t="s">
        <v>540</v>
      </c>
      <c r="B311" s="42" t="s">
        <v>24</v>
      </c>
      <c r="C311" s="43" t="s">
        <v>541</v>
      </c>
      <c r="D311" s="44">
        <v>3</v>
      </c>
      <c r="E311" s="45" t="s">
        <v>46</v>
      </c>
      <c r="F311" s="44">
        <v>40000000</v>
      </c>
      <c r="G311" s="44">
        <f t="shared" si="148"/>
        <v>120000000</v>
      </c>
      <c r="H311" s="44"/>
      <c r="I311" s="44"/>
      <c r="J311" s="44"/>
      <c r="K311" s="44"/>
      <c r="L311" s="44"/>
      <c r="M311" s="44"/>
      <c r="N311" s="44"/>
      <c r="O311" s="44"/>
      <c r="P311" s="44"/>
      <c r="Q311" s="44"/>
      <c r="R311" s="44"/>
      <c r="S311" s="44"/>
    </row>
    <row r="312" spans="1:19" ht="13.5" customHeight="1" x14ac:dyDescent="0.2">
      <c r="A312" s="2" t="s">
        <v>542</v>
      </c>
      <c r="B312" s="24" t="s">
        <v>543</v>
      </c>
      <c r="C312" s="25" t="s">
        <v>544</v>
      </c>
      <c r="D312" s="26">
        <v>2</v>
      </c>
      <c r="E312" s="27" t="s">
        <v>484</v>
      </c>
      <c r="F312" s="26">
        <v>0</v>
      </c>
      <c r="G312" s="26">
        <f t="shared" ref="G312:S312" si="149">SUM(G313)</f>
        <v>5750000000</v>
      </c>
      <c r="H312" s="26">
        <f t="shared" si="149"/>
        <v>0</v>
      </c>
      <c r="I312" s="26">
        <f t="shared" si="149"/>
        <v>0</v>
      </c>
      <c r="J312" s="26">
        <f t="shared" si="149"/>
        <v>0</v>
      </c>
      <c r="K312" s="26">
        <f t="shared" si="149"/>
        <v>0</v>
      </c>
      <c r="L312" s="26">
        <f t="shared" si="149"/>
        <v>0</v>
      </c>
      <c r="M312" s="26">
        <f t="shared" si="149"/>
        <v>0</v>
      </c>
      <c r="N312" s="26">
        <f t="shared" si="149"/>
        <v>0</v>
      </c>
      <c r="O312" s="26">
        <f t="shared" si="149"/>
        <v>0</v>
      </c>
      <c r="P312" s="26">
        <f t="shared" si="149"/>
        <v>0</v>
      </c>
      <c r="Q312" s="26">
        <f t="shared" si="149"/>
        <v>0</v>
      </c>
      <c r="R312" s="26">
        <f t="shared" si="149"/>
        <v>0</v>
      </c>
      <c r="S312" s="26">
        <f t="shared" si="149"/>
        <v>0</v>
      </c>
    </row>
    <row r="313" spans="1:19" ht="13.5" customHeight="1" x14ac:dyDescent="0.2">
      <c r="A313" s="2" t="s">
        <v>545</v>
      </c>
      <c r="B313" s="28" t="s">
        <v>546</v>
      </c>
      <c r="C313" s="29" t="s">
        <v>547</v>
      </c>
      <c r="D313" s="30">
        <v>0</v>
      </c>
      <c r="E313" s="31" t="s">
        <v>24</v>
      </c>
      <c r="F313" s="30">
        <v>0</v>
      </c>
      <c r="G313" s="30">
        <f t="shared" ref="G313:S313" si="150">SUM(G314)</f>
        <v>5750000000</v>
      </c>
      <c r="H313" s="30">
        <f t="shared" si="150"/>
        <v>0</v>
      </c>
      <c r="I313" s="30">
        <f t="shared" si="150"/>
        <v>0</v>
      </c>
      <c r="J313" s="30">
        <f t="shared" si="150"/>
        <v>0</v>
      </c>
      <c r="K313" s="30">
        <f t="shared" si="150"/>
        <v>0</v>
      </c>
      <c r="L313" s="30">
        <f t="shared" si="150"/>
        <v>0</v>
      </c>
      <c r="M313" s="30">
        <f t="shared" si="150"/>
        <v>0</v>
      </c>
      <c r="N313" s="30">
        <f t="shared" si="150"/>
        <v>0</v>
      </c>
      <c r="O313" s="30">
        <f t="shared" si="150"/>
        <v>0</v>
      </c>
      <c r="P313" s="30">
        <f t="shared" si="150"/>
        <v>0</v>
      </c>
      <c r="Q313" s="30">
        <f t="shared" si="150"/>
        <v>0</v>
      </c>
      <c r="R313" s="30">
        <f t="shared" si="150"/>
        <v>0</v>
      </c>
      <c r="S313" s="30">
        <f t="shared" si="150"/>
        <v>0</v>
      </c>
    </row>
    <row r="314" spans="1:19" ht="13.5" customHeight="1" x14ac:dyDescent="0.2">
      <c r="A314" s="2" t="s">
        <v>548</v>
      </c>
      <c r="B314" s="32" t="s">
        <v>549</v>
      </c>
      <c r="C314" s="33" t="s">
        <v>550</v>
      </c>
      <c r="D314" s="34">
        <v>0</v>
      </c>
      <c r="E314" s="35" t="s">
        <v>24</v>
      </c>
      <c r="F314" s="34">
        <v>0</v>
      </c>
      <c r="G314" s="34">
        <f t="shared" ref="G314:S314" si="151">SUM(G315,G327)</f>
        <v>5750000000</v>
      </c>
      <c r="H314" s="34">
        <f t="shared" si="151"/>
        <v>0</v>
      </c>
      <c r="I314" s="34">
        <f t="shared" si="151"/>
        <v>0</v>
      </c>
      <c r="J314" s="34">
        <f t="shared" si="151"/>
        <v>0</v>
      </c>
      <c r="K314" s="34">
        <f t="shared" si="151"/>
        <v>0</v>
      </c>
      <c r="L314" s="34">
        <f t="shared" si="151"/>
        <v>0</v>
      </c>
      <c r="M314" s="34">
        <f t="shared" si="151"/>
        <v>0</v>
      </c>
      <c r="N314" s="34">
        <f t="shared" si="151"/>
        <v>0</v>
      </c>
      <c r="O314" s="34">
        <f t="shared" si="151"/>
        <v>0</v>
      </c>
      <c r="P314" s="34">
        <f t="shared" si="151"/>
        <v>0</v>
      </c>
      <c r="Q314" s="34">
        <f t="shared" si="151"/>
        <v>0</v>
      </c>
      <c r="R314" s="34">
        <f t="shared" si="151"/>
        <v>0</v>
      </c>
      <c r="S314" s="34">
        <f t="shared" si="151"/>
        <v>0</v>
      </c>
    </row>
    <row r="315" spans="1:19" ht="13.5" customHeight="1" x14ac:dyDescent="0.2">
      <c r="A315" s="2" t="s">
        <v>551</v>
      </c>
      <c r="B315" s="36" t="s">
        <v>39</v>
      </c>
      <c r="C315" s="37" t="s">
        <v>552</v>
      </c>
      <c r="D315" s="38">
        <v>0</v>
      </c>
      <c r="E315" s="39" t="s">
        <v>24</v>
      </c>
      <c r="F315" s="38">
        <v>0</v>
      </c>
      <c r="G315" s="38">
        <f t="shared" ref="G315:S315" si="152">SUM(G316,G322)</f>
        <v>5200000000</v>
      </c>
      <c r="H315" s="38">
        <f t="shared" si="152"/>
        <v>0</v>
      </c>
      <c r="I315" s="38">
        <f t="shared" si="152"/>
        <v>0</v>
      </c>
      <c r="J315" s="38">
        <f t="shared" si="152"/>
        <v>0</v>
      </c>
      <c r="K315" s="38">
        <f t="shared" si="152"/>
        <v>0</v>
      </c>
      <c r="L315" s="38">
        <f t="shared" si="152"/>
        <v>0</v>
      </c>
      <c r="M315" s="38">
        <f t="shared" si="152"/>
        <v>0</v>
      </c>
      <c r="N315" s="38">
        <f t="shared" si="152"/>
        <v>0</v>
      </c>
      <c r="O315" s="38">
        <f t="shared" si="152"/>
        <v>0</v>
      </c>
      <c r="P315" s="38">
        <f t="shared" si="152"/>
        <v>0</v>
      </c>
      <c r="Q315" s="38">
        <f t="shared" si="152"/>
        <v>0</v>
      </c>
      <c r="R315" s="38">
        <f t="shared" si="152"/>
        <v>0</v>
      </c>
      <c r="S315" s="38">
        <f t="shared" si="152"/>
        <v>0</v>
      </c>
    </row>
    <row r="316" spans="1:19" ht="13.5" customHeight="1" x14ac:dyDescent="0.2">
      <c r="A316" s="2" t="s">
        <v>553</v>
      </c>
      <c r="B316" s="12" t="s">
        <v>554</v>
      </c>
      <c r="C316" s="40" t="s">
        <v>555</v>
      </c>
      <c r="D316" s="41">
        <v>0</v>
      </c>
      <c r="E316" s="15" t="s">
        <v>24</v>
      </c>
      <c r="F316" s="41">
        <v>0</v>
      </c>
      <c r="G316" s="41">
        <f t="shared" ref="G316:S316" si="153">SUM(G317:G321)</f>
        <v>3900000000</v>
      </c>
      <c r="H316" s="41">
        <f t="shared" si="153"/>
        <v>0</v>
      </c>
      <c r="I316" s="41">
        <f t="shared" si="153"/>
        <v>0</v>
      </c>
      <c r="J316" s="41">
        <f t="shared" si="153"/>
        <v>0</v>
      </c>
      <c r="K316" s="41">
        <f t="shared" si="153"/>
        <v>0</v>
      </c>
      <c r="L316" s="41">
        <f t="shared" si="153"/>
        <v>0</v>
      </c>
      <c r="M316" s="41">
        <f t="shared" si="153"/>
        <v>0</v>
      </c>
      <c r="N316" s="41">
        <f t="shared" si="153"/>
        <v>0</v>
      </c>
      <c r="O316" s="41">
        <f t="shared" si="153"/>
        <v>0</v>
      </c>
      <c r="P316" s="41">
        <f t="shared" si="153"/>
        <v>0</v>
      </c>
      <c r="Q316" s="41">
        <f t="shared" si="153"/>
        <v>0</v>
      </c>
      <c r="R316" s="41">
        <f t="shared" si="153"/>
        <v>0</v>
      </c>
      <c r="S316" s="41">
        <f t="shared" si="153"/>
        <v>0</v>
      </c>
    </row>
    <row r="317" spans="1:19" ht="13.5" customHeight="1" x14ac:dyDescent="0.2">
      <c r="A317" s="2" t="s">
        <v>556</v>
      </c>
      <c r="B317" s="42" t="s">
        <v>24</v>
      </c>
      <c r="C317" s="43" t="s">
        <v>557</v>
      </c>
      <c r="D317" s="44">
        <v>1</v>
      </c>
      <c r="E317" s="45" t="s">
        <v>46</v>
      </c>
      <c r="F317" s="44">
        <v>200000000</v>
      </c>
      <c r="G317" s="44">
        <f t="shared" ref="G317:G321" si="154">ROUNDDOWN(D317*F317,-3)</f>
        <v>200000000</v>
      </c>
      <c r="H317" s="44"/>
      <c r="I317" s="44"/>
      <c r="J317" s="44"/>
      <c r="K317" s="44"/>
      <c r="L317" s="44"/>
      <c r="M317" s="44"/>
      <c r="N317" s="44"/>
      <c r="O317" s="44"/>
      <c r="P317" s="44"/>
      <c r="Q317" s="44"/>
      <c r="R317" s="44"/>
      <c r="S317" s="44"/>
    </row>
    <row r="318" spans="1:19" ht="13.5" customHeight="1" x14ac:dyDescent="0.2">
      <c r="A318" s="2" t="s">
        <v>558</v>
      </c>
      <c r="B318" s="42" t="s">
        <v>24</v>
      </c>
      <c r="C318" s="43" t="s">
        <v>559</v>
      </c>
      <c r="D318" s="44">
        <v>1</v>
      </c>
      <c r="E318" s="45" t="s">
        <v>46</v>
      </c>
      <c r="F318" s="44">
        <v>99500000</v>
      </c>
      <c r="G318" s="44">
        <f t="shared" si="154"/>
        <v>99500000</v>
      </c>
      <c r="H318" s="44"/>
      <c r="I318" s="44"/>
      <c r="J318" s="44"/>
      <c r="K318" s="44"/>
      <c r="L318" s="44"/>
      <c r="M318" s="44"/>
      <c r="N318" s="44"/>
      <c r="O318" s="44"/>
      <c r="P318" s="44"/>
      <c r="Q318" s="44"/>
      <c r="R318" s="44"/>
      <c r="S318" s="44"/>
    </row>
    <row r="319" spans="1:19" ht="13.5" customHeight="1" x14ac:dyDescent="0.2">
      <c r="A319" s="2" t="s">
        <v>560</v>
      </c>
      <c r="B319" s="42" t="s">
        <v>24</v>
      </c>
      <c r="C319" s="43" t="s">
        <v>561</v>
      </c>
      <c r="D319" s="44">
        <v>1</v>
      </c>
      <c r="E319" s="45" t="s">
        <v>46</v>
      </c>
      <c r="F319" s="44">
        <v>99500000</v>
      </c>
      <c r="G319" s="44">
        <f t="shared" si="154"/>
        <v>99500000</v>
      </c>
      <c r="H319" s="44"/>
      <c r="I319" s="44"/>
      <c r="J319" s="44"/>
      <c r="K319" s="44"/>
      <c r="L319" s="44"/>
      <c r="M319" s="44"/>
      <c r="N319" s="44"/>
      <c r="O319" s="44"/>
      <c r="P319" s="44"/>
      <c r="Q319" s="44"/>
      <c r="R319" s="44"/>
      <c r="S319" s="44"/>
    </row>
    <row r="320" spans="1:19" ht="13.5" customHeight="1" x14ac:dyDescent="0.2">
      <c r="A320" s="2" t="s">
        <v>562</v>
      </c>
      <c r="B320" s="42" t="s">
        <v>24</v>
      </c>
      <c r="C320" s="43" t="s">
        <v>563</v>
      </c>
      <c r="D320" s="44">
        <v>1</v>
      </c>
      <c r="E320" s="45" t="s">
        <v>46</v>
      </c>
      <c r="F320" s="44">
        <v>81000000</v>
      </c>
      <c r="G320" s="44">
        <f t="shared" si="154"/>
        <v>81000000</v>
      </c>
      <c r="H320" s="44"/>
      <c r="I320" s="44"/>
      <c r="J320" s="44"/>
      <c r="K320" s="44"/>
      <c r="L320" s="44"/>
      <c r="M320" s="44"/>
      <c r="N320" s="44"/>
      <c r="O320" s="44"/>
      <c r="P320" s="44"/>
      <c r="Q320" s="44"/>
      <c r="R320" s="44"/>
      <c r="S320" s="44"/>
    </row>
    <row r="321" spans="1:19" ht="13.5" customHeight="1" x14ac:dyDescent="0.2">
      <c r="A321" s="2" t="s">
        <v>564</v>
      </c>
      <c r="B321" s="42" t="s">
        <v>24</v>
      </c>
      <c r="C321" s="43" t="s">
        <v>565</v>
      </c>
      <c r="D321" s="44">
        <v>905</v>
      </c>
      <c r="E321" s="45" t="s">
        <v>566</v>
      </c>
      <c r="F321" s="44">
        <v>3779006</v>
      </c>
      <c r="G321" s="44">
        <f t="shared" si="154"/>
        <v>3420000000</v>
      </c>
      <c r="H321" s="44"/>
      <c r="I321" s="44"/>
      <c r="J321" s="44"/>
      <c r="K321" s="44"/>
      <c r="L321" s="44"/>
      <c r="M321" s="44"/>
      <c r="N321" s="44"/>
      <c r="O321" s="44"/>
      <c r="P321" s="44"/>
      <c r="Q321" s="44"/>
      <c r="R321" s="44"/>
      <c r="S321" s="44"/>
    </row>
    <row r="322" spans="1:19" ht="13.5" customHeight="1" x14ac:dyDescent="0.2">
      <c r="A322" s="2" t="s">
        <v>567</v>
      </c>
      <c r="B322" s="12" t="s">
        <v>568</v>
      </c>
      <c r="C322" s="40" t="s">
        <v>569</v>
      </c>
      <c r="D322" s="41">
        <v>0</v>
      </c>
      <c r="E322" s="15" t="s">
        <v>24</v>
      </c>
      <c r="F322" s="41">
        <v>0</v>
      </c>
      <c r="G322" s="41">
        <f t="shared" ref="G322:S322" si="155">SUM(G323:G326)</f>
        <v>1300000000</v>
      </c>
      <c r="H322" s="41">
        <f t="shared" si="155"/>
        <v>0</v>
      </c>
      <c r="I322" s="41">
        <f t="shared" si="155"/>
        <v>0</v>
      </c>
      <c r="J322" s="41">
        <f t="shared" si="155"/>
        <v>0</v>
      </c>
      <c r="K322" s="41">
        <f t="shared" si="155"/>
        <v>0</v>
      </c>
      <c r="L322" s="41">
        <f t="shared" si="155"/>
        <v>0</v>
      </c>
      <c r="M322" s="41">
        <f t="shared" si="155"/>
        <v>0</v>
      </c>
      <c r="N322" s="41">
        <f t="shared" si="155"/>
        <v>0</v>
      </c>
      <c r="O322" s="41">
        <f t="shared" si="155"/>
        <v>0</v>
      </c>
      <c r="P322" s="41">
        <f t="shared" si="155"/>
        <v>0</v>
      </c>
      <c r="Q322" s="41">
        <f t="shared" si="155"/>
        <v>0</v>
      </c>
      <c r="R322" s="41">
        <f t="shared" si="155"/>
        <v>0</v>
      </c>
      <c r="S322" s="41">
        <f t="shared" si="155"/>
        <v>0</v>
      </c>
    </row>
    <row r="323" spans="1:19" ht="13.5" customHeight="1" x14ac:dyDescent="0.2">
      <c r="A323" s="2" t="s">
        <v>570</v>
      </c>
      <c r="B323" s="42" t="s">
        <v>24</v>
      </c>
      <c r="C323" s="43" t="s">
        <v>571</v>
      </c>
      <c r="D323" s="44">
        <v>1</v>
      </c>
      <c r="E323" s="45" t="s">
        <v>46</v>
      </c>
      <c r="F323" s="44">
        <v>99500000</v>
      </c>
      <c r="G323" s="44">
        <f t="shared" ref="G323:G326" si="156">ROUNDDOWN(D323*F323,-3)</f>
        <v>99500000</v>
      </c>
      <c r="H323" s="44"/>
      <c r="I323" s="44"/>
      <c r="J323" s="44"/>
      <c r="K323" s="44"/>
      <c r="L323" s="44"/>
      <c r="M323" s="44"/>
      <c r="N323" s="44"/>
      <c r="O323" s="44"/>
      <c r="P323" s="44"/>
      <c r="Q323" s="44"/>
      <c r="R323" s="44"/>
      <c r="S323" s="44"/>
    </row>
    <row r="324" spans="1:19" ht="13.5" customHeight="1" x14ac:dyDescent="0.2">
      <c r="A324" s="2" t="s">
        <v>572</v>
      </c>
      <c r="B324" s="42" t="s">
        <v>24</v>
      </c>
      <c r="C324" s="43" t="s">
        <v>573</v>
      </c>
      <c r="D324" s="44">
        <v>1</v>
      </c>
      <c r="E324" s="45" t="s">
        <v>46</v>
      </c>
      <c r="F324" s="44">
        <v>99500000</v>
      </c>
      <c r="G324" s="44">
        <f t="shared" si="156"/>
        <v>99500000</v>
      </c>
      <c r="H324" s="44"/>
      <c r="I324" s="44"/>
      <c r="J324" s="44"/>
      <c r="K324" s="44"/>
      <c r="L324" s="44"/>
      <c r="M324" s="44"/>
      <c r="N324" s="44"/>
      <c r="O324" s="44"/>
      <c r="P324" s="44"/>
      <c r="Q324" s="44"/>
      <c r="R324" s="44"/>
      <c r="S324" s="44"/>
    </row>
    <row r="325" spans="1:19" ht="13.5" customHeight="1" x14ac:dyDescent="0.2">
      <c r="A325" s="2" t="s">
        <v>574</v>
      </c>
      <c r="B325" s="42" t="s">
        <v>24</v>
      </c>
      <c r="C325" s="43" t="s">
        <v>563</v>
      </c>
      <c r="D325" s="44">
        <v>1</v>
      </c>
      <c r="E325" s="45" t="s">
        <v>46</v>
      </c>
      <c r="F325" s="44">
        <v>71400000</v>
      </c>
      <c r="G325" s="44">
        <f t="shared" si="156"/>
        <v>71400000</v>
      </c>
      <c r="H325" s="44"/>
      <c r="I325" s="44"/>
      <c r="J325" s="44"/>
      <c r="K325" s="44"/>
      <c r="L325" s="44"/>
      <c r="M325" s="44"/>
      <c r="N325" s="44"/>
      <c r="O325" s="44"/>
      <c r="P325" s="44"/>
      <c r="Q325" s="44"/>
      <c r="R325" s="44"/>
      <c r="S325" s="44"/>
    </row>
    <row r="326" spans="1:19" ht="13.5" customHeight="1" x14ac:dyDescent="0.2">
      <c r="A326" s="2" t="s">
        <v>575</v>
      </c>
      <c r="B326" s="42" t="s">
        <v>24</v>
      </c>
      <c r="C326" s="43" t="s">
        <v>576</v>
      </c>
      <c r="D326" s="44">
        <v>1375</v>
      </c>
      <c r="E326" s="45" t="s">
        <v>566</v>
      </c>
      <c r="F326" s="44">
        <v>748800</v>
      </c>
      <c r="G326" s="44">
        <f t="shared" si="156"/>
        <v>1029600000</v>
      </c>
      <c r="H326" s="44"/>
      <c r="I326" s="44"/>
      <c r="J326" s="44"/>
      <c r="K326" s="44"/>
      <c r="L326" s="44"/>
      <c r="M326" s="44"/>
      <c r="N326" s="44"/>
      <c r="O326" s="44"/>
      <c r="P326" s="44"/>
      <c r="Q326" s="44"/>
      <c r="R326" s="44"/>
      <c r="S326" s="44"/>
    </row>
    <row r="327" spans="1:19" ht="13.5" customHeight="1" x14ac:dyDescent="0.2">
      <c r="A327" s="2" t="s">
        <v>577</v>
      </c>
      <c r="B327" s="36" t="s">
        <v>77</v>
      </c>
      <c r="C327" s="37" t="s">
        <v>578</v>
      </c>
      <c r="D327" s="38">
        <v>0</v>
      </c>
      <c r="E327" s="39" t="s">
        <v>24</v>
      </c>
      <c r="F327" s="38">
        <v>0</v>
      </c>
      <c r="G327" s="38">
        <f t="shared" ref="G327:S327" si="157">SUM(G328)</f>
        <v>550000000</v>
      </c>
      <c r="H327" s="38">
        <f t="shared" si="157"/>
        <v>0</v>
      </c>
      <c r="I327" s="38">
        <f t="shared" si="157"/>
        <v>0</v>
      </c>
      <c r="J327" s="38">
        <f t="shared" si="157"/>
        <v>0</v>
      </c>
      <c r="K327" s="38">
        <f t="shared" si="157"/>
        <v>0</v>
      </c>
      <c r="L327" s="38">
        <f t="shared" si="157"/>
        <v>0</v>
      </c>
      <c r="M327" s="38">
        <f t="shared" si="157"/>
        <v>0</v>
      </c>
      <c r="N327" s="38">
        <f t="shared" si="157"/>
        <v>0</v>
      </c>
      <c r="O327" s="38">
        <f t="shared" si="157"/>
        <v>0</v>
      </c>
      <c r="P327" s="38">
        <f t="shared" si="157"/>
        <v>0</v>
      </c>
      <c r="Q327" s="38">
        <f t="shared" si="157"/>
        <v>0</v>
      </c>
      <c r="R327" s="38">
        <f t="shared" si="157"/>
        <v>0</v>
      </c>
      <c r="S327" s="38">
        <f t="shared" si="157"/>
        <v>0</v>
      </c>
    </row>
    <row r="328" spans="1:19" ht="13.5" customHeight="1" x14ac:dyDescent="0.2">
      <c r="A328" s="2" t="s">
        <v>579</v>
      </c>
      <c r="B328" s="12" t="s">
        <v>554</v>
      </c>
      <c r="C328" s="40" t="s">
        <v>555</v>
      </c>
      <c r="D328" s="41">
        <v>0</v>
      </c>
      <c r="E328" s="15" t="s">
        <v>24</v>
      </c>
      <c r="F328" s="41">
        <v>0</v>
      </c>
      <c r="G328" s="41">
        <f t="shared" ref="G328:S328" si="158">SUM(G329:G330)</f>
        <v>550000000</v>
      </c>
      <c r="H328" s="41">
        <f t="shared" si="158"/>
        <v>0</v>
      </c>
      <c r="I328" s="41">
        <f t="shared" si="158"/>
        <v>0</v>
      </c>
      <c r="J328" s="41">
        <f t="shared" si="158"/>
        <v>0</v>
      </c>
      <c r="K328" s="41">
        <f t="shared" si="158"/>
        <v>0</v>
      </c>
      <c r="L328" s="41">
        <f t="shared" si="158"/>
        <v>0</v>
      </c>
      <c r="M328" s="41">
        <f t="shared" si="158"/>
        <v>0</v>
      </c>
      <c r="N328" s="41">
        <f t="shared" si="158"/>
        <v>0</v>
      </c>
      <c r="O328" s="41">
        <f t="shared" si="158"/>
        <v>0</v>
      </c>
      <c r="P328" s="41">
        <f t="shared" si="158"/>
        <v>0</v>
      </c>
      <c r="Q328" s="41">
        <f t="shared" si="158"/>
        <v>0</v>
      </c>
      <c r="R328" s="41">
        <f t="shared" si="158"/>
        <v>0</v>
      </c>
      <c r="S328" s="41">
        <f t="shared" si="158"/>
        <v>0</v>
      </c>
    </row>
    <row r="329" spans="1:19" ht="13.5" customHeight="1" x14ac:dyDescent="0.2">
      <c r="A329" s="2" t="s">
        <v>580</v>
      </c>
      <c r="B329" s="42" t="s">
        <v>24</v>
      </c>
      <c r="C329" s="43" t="s">
        <v>581</v>
      </c>
      <c r="D329" s="44">
        <v>50</v>
      </c>
      <c r="E329" s="45" t="s">
        <v>582</v>
      </c>
      <c r="F329" s="44">
        <v>7000000</v>
      </c>
      <c r="G329" s="44">
        <f t="shared" ref="G329:G330" si="159">ROUNDDOWN(D329*F329,-3)</f>
        <v>350000000</v>
      </c>
      <c r="H329" s="44"/>
      <c r="I329" s="44"/>
      <c r="J329" s="44"/>
      <c r="K329" s="44"/>
      <c r="L329" s="44"/>
      <c r="M329" s="44"/>
      <c r="N329" s="44"/>
      <c r="O329" s="44"/>
      <c r="P329" s="44"/>
      <c r="Q329" s="44"/>
      <c r="R329" s="44"/>
      <c r="S329" s="44"/>
    </row>
    <row r="330" spans="1:19" ht="13.5" customHeight="1" x14ac:dyDescent="0.2">
      <c r="A330" s="2" t="s">
        <v>583</v>
      </c>
      <c r="B330" s="42" t="s">
        <v>24</v>
      </c>
      <c r="C330" s="43" t="s">
        <v>584</v>
      </c>
      <c r="D330" s="44">
        <v>100</v>
      </c>
      <c r="E330" s="45" t="s">
        <v>582</v>
      </c>
      <c r="F330" s="44">
        <v>2000000</v>
      </c>
      <c r="G330" s="44">
        <f t="shared" si="159"/>
        <v>200000000</v>
      </c>
      <c r="H330" s="44"/>
      <c r="I330" s="44"/>
      <c r="J330" s="44"/>
      <c r="K330" s="44"/>
      <c r="L330" s="44"/>
      <c r="M330" s="44"/>
      <c r="N330" s="44"/>
      <c r="O330" s="44"/>
      <c r="P330" s="44"/>
      <c r="Q330" s="44"/>
      <c r="R330" s="44"/>
      <c r="S330" s="44"/>
    </row>
    <row r="331" spans="1:19" ht="13.5" customHeight="1" x14ac:dyDescent="0.2">
      <c r="A331" s="2" t="s">
        <v>585</v>
      </c>
      <c r="B331" s="20" t="s">
        <v>586</v>
      </c>
      <c r="C331" s="21" t="s">
        <v>587</v>
      </c>
      <c r="D331" s="22">
        <v>0</v>
      </c>
      <c r="E331" s="23" t="s">
        <v>24</v>
      </c>
      <c r="F331" s="22">
        <v>0</v>
      </c>
      <c r="G331" s="22">
        <f t="shared" ref="G331:S331" si="160">SUM(G332)</f>
        <v>1892500000</v>
      </c>
      <c r="H331" s="22">
        <f t="shared" si="160"/>
        <v>0</v>
      </c>
      <c r="I331" s="22">
        <f t="shared" si="160"/>
        <v>0</v>
      </c>
      <c r="J331" s="22">
        <f t="shared" si="160"/>
        <v>0</v>
      </c>
      <c r="K331" s="22">
        <f t="shared" si="160"/>
        <v>0</v>
      </c>
      <c r="L331" s="22">
        <f t="shared" si="160"/>
        <v>0</v>
      </c>
      <c r="M331" s="22">
        <f t="shared" si="160"/>
        <v>0</v>
      </c>
      <c r="N331" s="22">
        <f t="shared" si="160"/>
        <v>0</v>
      </c>
      <c r="O331" s="22">
        <f t="shared" si="160"/>
        <v>0</v>
      </c>
      <c r="P331" s="22">
        <f t="shared" si="160"/>
        <v>0</v>
      </c>
      <c r="Q331" s="22">
        <f t="shared" si="160"/>
        <v>0</v>
      </c>
      <c r="R331" s="22">
        <f t="shared" si="160"/>
        <v>0</v>
      </c>
      <c r="S331" s="22">
        <f t="shared" si="160"/>
        <v>0</v>
      </c>
    </row>
    <row r="332" spans="1:19" ht="13.5" customHeight="1" x14ac:dyDescent="0.2">
      <c r="A332" s="2" t="s">
        <v>588</v>
      </c>
      <c r="B332" s="24" t="s">
        <v>589</v>
      </c>
      <c r="C332" s="25" t="s">
        <v>30</v>
      </c>
      <c r="D332" s="26">
        <v>4</v>
      </c>
      <c r="E332" s="27" t="s">
        <v>31</v>
      </c>
      <c r="F332" s="26">
        <v>0</v>
      </c>
      <c r="G332" s="26">
        <f t="shared" ref="G332:S332" si="161">SUM(G333)</f>
        <v>1892500000</v>
      </c>
      <c r="H332" s="26">
        <f t="shared" si="161"/>
        <v>0</v>
      </c>
      <c r="I332" s="26">
        <f t="shared" si="161"/>
        <v>0</v>
      </c>
      <c r="J332" s="26">
        <f t="shared" si="161"/>
        <v>0</v>
      </c>
      <c r="K332" s="26">
        <f t="shared" si="161"/>
        <v>0</v>
      </c>
      <c r="L332" s="26">
        <f t="shared" si="161"/>
        <v>0</v>
      </c>
      <c r="M332" s="26">
        <f t="shared" si="161"/>
        <v>0</v>
      </c>
      <c r="N332" s="26">
        <f t="shared" si="161"/>
        <v>0</v>
      </c>
      <c r="O332" s="26">
        <f t="shared" si="161"/>
        <v>0</v>
      </c>
      <c r="P332" s="26">
        <f t="shared" si="161"/>
        <v>0</v>
      </c>
      <c r="Q332" s="26">
        <f t="shared" si="161"/>
        <v>0</v>
      </c>
      <c r="R332" s="26">
        <f t="shared" si="161"/>
        <v>0</v>
      </c>
      <c r="S332" s="26">
        <f t="shared" si="161"/>
        <v>0</v>
      </c>
    </row>
    <row r="333" spans="1:19" ht="13.5" customHeight="1" x14ac:dyDescent="0.2">
      <c r="A333" s="2" t="s">
        <v>590</v>
      </c>
      <c r="B333" s="28" t="s">
        <v>591</v>
      </c>
      <c r="C333" s="29" t="s">
        <v>592</v>
      </c>
      <c r="D333" s="30">
        <v>0</v>
      </c>
      <c r="E333" s="31" t="s">
        <v>24</v>
      </c>
      <c r="F333" s="30">
        <v>0</v>
      </c>
      <c r="G333" s="30">
        <f t="shared" ref="G333:S333" si="162">SUM(G334,G369,G408,G441)</f>
        <v>1892500000</v>
      </c>
      <c r="H333" s="30">
        <f t="shared" si="162"/>
        <v>0</v>
      </c>
      <c r="I333" s="30">
        <f t="shared" si="162"/>
        <v>0</v>
      </c>
      <c r="J333" s="30">
        <f t="shared" si="162"/>
        <v>0</v>
      </c>
      <c r="K333" s="30">
        <f t="shared" si="162"/>
        <v>0</v>
      </c>
      <c r="L333" s="30">
        <f t="shared" si="162"/>
        <v>0</v>
      </c>
      <c r="M333" s="30">
        <f t="shared" si="162"/>
        <v>0</v>
      </c>
      <c r="N333" s="30">
        <f t="shared" si="162"/>
        <v>0</v>
      </c>
      <c r="O333" s="30">
        <f t="shared" si="162"/>
        <v>0</v>
      </c>
      <c r="P333" s="30">
        <f t="shared" si="162"/>
        <v>0</v>
      </c>
      <c r="Q333" s="30">
        <f t="shared" si="162"/>
        <v>0</v>
      </c>
      <c r="R333" s="30">
        <f t="shared" si="162"/>
        <v>0</v>
      </c>
      <c r="S333" s="30">
        <f t="shared" si="162"/>
        <v>0</v>
      </c>
    </row>
    <row r="334" spans="1:19" ht="13.5" customHeight="1" x14ac:dyDescent="0.2">
      <c r="A334" s="2" t="s">
        <v>593</v>
      </c>
      <c r="B334" s="32" t="s">
        <v>36</v>
      </c>
      <c r="C334" s="33" t="s">
        <v>594</v>
      </c>
      <c r="D334" s="34">
        <v>0</v>
      </c>
      <c r="E334" s="35" t="s">
        <v>24</v>
      </c>
      <c r="F334" s="34">
        <v>0</v>
      </c>
      <c r="G334" s="34">
        <f t="shared" ref="G334:S334" si="163">SUM(G335,G347,G357)</f>
        <v>670740000</v>
      </c>
      <c r="H334" s="34">
        <f t="shared" si="163"/>
        <v>0</v>
      </c>
      <c r="I334" s="34">
        <f t="shared" si="163"/>
        <v>0</v>
      </c>
      <c r="J334" s="34">
        <f t="shared" si="163"/>
        <v>0</v>
      </c>
      <c r="K334" s="34">
        <f t="shared" si="163"/>
        <v>0</v>
      </c>
      <c r="L334" s="34">
        <f t="shared" si="163"/>
        <v>0</v>
      </c>
      <c r="M334" s="34">
        <f t="shared" si="163"/>
        <v>0</v>
      </c>
      <c r="N334" s="34">
        <f t="shared" si="163"/>
        <v>0</v>
      </c>
      <c r="O334" s="34">
        <f t="shared" si="163"/>
        <v>0</v>
      </c>
      <c r="P334" s="34">
        <f t="shared" si="163"/>
        <v>0</v>
      </c>
      <c r="Q334" s="34">
        <f t="shared" si="163"/>
        <v>0</v>
      </c>
      <c r="R334" s="34">
        <f t="shared" si="163"/>
        <v>0</v>
      </c>
      <c r="S334" s="34">
        <f t="shared" si="163"/>
        <v>0</v>
      </c>
    </row>
    <row r="335" spans="1:19" ht="13.5" customHeight="1" x14ac:dyDescent="0.2">
      <c r="A335" s="2" t="s">
        <v>595</v>
      </c>
      <c r="B335" s="36" t="s">
        <v>39</v>
      </c>
      <c r="C335" s="37" t="s">
        <v>596</v>
      </c>
      <c r="D335" s="38">
        <v>0</v>
      </c>
      <c r="E335" s="39" t="s">
        <v>24</v>
      </c>
      <c r="F335" s="38">
        <v>0</v>
      </c>
      <c r="G335" s="38">
        <f t="shared" ref="G335:S335" si="164">SUM(G336,G341,G343,G345)</f>
        <v>185433000</v>
      </c>
      <c r="H335" s="38">
        <f t="shared" si="164"/>
        <v>0</v>
      </c>
      <c r="I335" s="38">
        <f t="shared" si="164"/>
        <v>0</v>
      </c>
      <c r="J335" s="38">
        <f t="shared" si="164"/>
        <v>0</v>
      </c>
      <c r="K335" s="38">
        <f t="shared" si="164"/>
        <v>0</v>
      </c>
      <c r="L335" s="38">
        <f t="shared" si="164"/>
        <v>0</v>
      </c>
      <c r="M335" s="38">
        <f t="shared" si="164"/>
        <v>0</v>
      </c>
      <c r="N335" s="38">
        <f t="shared" si="164"/>
        <v>0</v>
      </c>
      <c r="O335" s="38">
        <f t="shared" si="164"/>
        <v>0</v>
      </c>
      <c r="P335" s="38">
        <f t="shared" si="164"/>
        <v>0</v>
      </c>
      <c r="Q335" s="38">
        <f t="shared" si="164"/>
        <v>0</v>
      </c>
      <c r="R335" s="38">
        <f t="shared" si="164"/>
        <v>0</v>
      </c>
      <c r="S335" s="38">
        <f t="shared" si="164"/>
        <v>0</v>
      </c>
    </row>
    <row r="336" spans="1:19" ht="13.5" customHeight="1" x14ac:dyDescent="0.2">
      <c r="A336" s="2" t="s">
        <v>597</v>
      </c>
      <c r="B336" s="12" t="s">
        <v>42</v>
      </c>
      <c r="C336" s="40" t="s">
        <v>43</v>
      </c>
      <c r="D336" s="41">
        <v>0</v>
      </c>
      <c r="E336" s="15" t="s">
        <v>24</v>
      </c>
      <c r="F336" s="41">
        <v>0</v>
      </c>
      <c r="G336" s="41">
        <f t="shared" ref="G336:S336" si="165">SUM(G337:G340)</f>
        <v>32288000</v>
      </c>
      <c r="H336" s="41">
        <f t="shared" si="165"/>
        <v>0</v>
      </c>
      <c r="I336" s="41">
        <f t="shared" si="165"/>
        <v>0</v>
      </c>
      <c r="J336" s="41">
        <f t="shared" si="165"/>
        <v>0</v>
      </c>
      <c r="K336" s="41">
        <f t="shared" si="165"/>
        <v>0</v>
      </c>
      <c r="L336" s="41">
        <f t="shared" si="165"/>
        <v>0</v>
      </c>
      <c r="M336" s="41">
        <f t="shared" si="165"/>
        <v>0</v>
      </c>
      <c r="N336" s="41">
        <f t="shared" si="165"/>
        <v>0</v>
      </c>
      <c r="O336" s="41">
        <f t="shared" si="165"/>
        <v>0</v>
      </c>
      <c r="P336" s="41">
        <f t="shared" si="165"/>
        <v>0</v>
      </c>
      <c r="Q336" s="41">
        <f t="shared" si="165"/>
        <v>0</v>
      </c>
      <c r="R336" s="41">
        <f t="shared" si="165"/>
        <v>0</v>
      </c>
      <c r="S336" s="41">
        <f t="shared" si="165"/>
        <v>0</v>
      </c>
    </row>
    <row r="337" spans="1:19" ht="13.5" customHeight="1" x14ac:dyDescent="0.2">
      <c r="A337" s="2" t="s">
        <v>598</v>
      </c>
      <c r="B337" s="42" t="s">
        <v>24</v>
      </c>
      <c r="C337" s="43" t="s">
        <v>599</v>
      </c>
      <c r="D337" s="44">
        <v>352</v>
      </c>
      <c r="E337" s="45" t="s">
        <v>600</v>
      </c>
      <c r="F337" s="44">
        <v>69000</v>
      </c>
      <c r="G337" s="44">
        <f t="shared" ref="G337:G340" si="166">ROUNDDOWN(D337*F337,-3)</f>
        <v>24288000</v>
      </c>
      <c r="H337" s="44"/>
      <c r="I337" s="44"/>
      <c r="J337" s="44"/>
      <c r="K337" s="44"/>
      <c r="L337" s="44"/>
      <c r="M337" s="44"/>
      <c r="N337" s="44"/>
      <c r="O337" s="44"/>
      <c r="P337" s="44"/>
      <c r="Q337" s="44"/>
      <c r="R337" s="44"/>
      <c r="S337" s="44"/>
    </row>
    <row r="338" spans="1:19" ht="13.5" customHeight="1" x14ac:dyDescent="0.2">
      <c r="A338" s="2" t="s">
        <v>601</v>
      </c>
      <c r="B338" s="42" t="s">
        <v>24</v>
      </c>
      <c r="C338" s="43" t="s">
        <v>45</v>
      </c>
      <c r="D338" s="44">
        <v>2</v>
      </c>
      <c r="E338" s="45" t="s">
        <v>602</v>
      </c>
      <c r="F338" s="44">
        <v>1500000</v>
      </c>
      <c r="G338" s="44">
        <f t="shared" si="166"/>
        <v>3000000</v>
      </c>
      <c r="H338" s="44"/>
      <c r="I338" s="44"/>
      <c r="J338" s="44"/>
      <c r="K338" s="44"/>
      <c r="L338" s="44"/>
      <c r="M338" s="44"/>
      <c r="N338" s="44"/>
      <c r="O338" s="44"/>
      <c r="P338" s="44"/>
      <c r="Q338" s="44"/>
      <c r="R338" s="44"/>
      <c r="S338" s="44"/>
    </row>
    <row r="339" spans="1:19" ht="13.5" customHeight="1" x14ac:dyDescent="0.2">
      <c r="A339" s="2" t="s">
        <v>603</v>
      </c>
      <c r="B339" s="42" t="s">
        <v>24</v>
      </c>
      <c r="C339" s="43" t="s">
        <v>51</v>
      </c>
      <c r="D339" s="44">
        <v>2</v>
      </c>
      <c r="E339" s="45" t="s">
        <v>602</v>
      </c>
      <c r="F339" s="44">
        <v>1000000</v>
      </c>
      <c r="G339" s="44">
        <f t="shared" si="166"/>
        <v>2000000</v>
      </c>
      <c r="H339" s="44"/>
      <c r="I339" s="44"/>
      <c r="J339" s="44"/>
      <c r="K339" s="44"/>
      <c r="L339" s="44"/>
      <c r="M339" s="44"/>
      <c r="N339" s="44"/>
      <c r="O339" s="44"/>
      <c r="P339" s="44"/>
      <c r="Q339" s="44"/>
      <c r="R339" s="44"/>
      <c r="S339" s="44"/>
    </row>
    <row r="340" spans="1:19" ht="13.5" customHeight="1" x14ac:dyDescent="0.2">
      <c r="A340" s="2" t="s">
        <v>604</v>
      </c>
      <c r="B340" s="42" t="s">
        <v>24</v>
      </c>
      <c r="C340" s="43" t="s">
        <v>53</v>
      </c>
      <c r="D340" s="44">
        <v>2</v>
      </c>
      <c r="E340" s="45" t="s">
        <v>602</v>
      </c>
      <c r="F340" s="44">
        <v>1500000</v>
      </c>
      <c r="G340" s="44">
        <f t="shared" si="166"/>
        <v>3000000</v>
      </c>
      <c r="H340" s="44"/>
      <c r="I340" s="44"/>
      <c r="J340" s="44"/>
      <c r="K340" s="44"/>
      <c r="L340" s="44"/>
      <c r="M340" s="44"/>
      <c r="N340" s="44"/>
      <c r="O340" s="44"/>
      <c r="P340" s="44"/>
      <c r="Q340" s="44"/>
      <c r="R340" s="44"/>
      <c r="S340" s="44"/>
    </row>
    <row r="341" spans="1:19" ht="13.5" customHeight="1" x14ac:dyDescent="0.2">
      <c r="A341" s="2" t="s">
        <v>605</v>
      </c>
      <c r="B341" s="12" t="s">
        <v>606</v>
      </c>
      <c r="C341" s="40" t="s">
        <v>607</v>
      </c>
      <c r="D341" s="41">
        <v>0</v>
      </c>
      <c r="E341" s="15" t="s">
        <v>24</v>
      </c>
      <c r="F341" s="41">
        <v>0</v>
      </c>
      <c r="G341" s="41">
        <f t="shared" ref="G341:S341" si="167">G342</f>
        <v>1500000</v>
      </c>
      <c r="H341" s="41">
        <f t="shared" si="167"/>
        <v>0</v>
      </c>
      <c r="I341" s="41">
        <f t="shared" si="167"/>
        <v>0</v>
      </c>
      <c r="J341" s="41">
        <f t="shared" si="167"/>
        <v>0</v>
      </c>
      <c r="K341" s="41">
        <f t="shared" si="167"/>
        <v>0</v>
      </c>
      <c r="L341" s="41">
        <f t="shared" si="167"/>
        <v>0</v>
      </c>
      <c r="M341" s="41">
        <f t="shared" si="167"/>
        <v>0</v>
      </c>
      <c r="N341" s="41">
        <f t="shared" si="167"/>
        <v>0</v>
      </c>
      <c r="O341" s="41">
        <f t="shared" si="167"/>
        <v>0</v>
      </c>
      <c r="P341" s="41">
        <f t="shared" si="167"/>
        <v>0</v>
      </c>
      <c r="Q341" s="41">
        <f t="shared" si="167"/>
        <v>0</v>
      </c>
      <c r="R341" s="41">
        <f t="shared" si="167"/>
        <v>0</v>
      </c>
      <c r="S341" s="41">
        <f t="shared" si="167"/>
        <v>0</v>
      </c>
    </row>
    <row r="342" spans="1:19" ht="13.5" customHeight="1" x14ac:dyDescent="0.2">
      <c r="A342" s="2" t="s">
        <v>608</v>
      </c>
      <c r="B342" s="42" t="s">
        <v>24</v>
      </c>
      <c r="C342" s="43" t="s">
        <v>609</v>
      </c>
      <c r="D342" s="44">
        <v>6</v>
      </c>
      <c r="E342" s="45" t="s">
        <v>602</v>
      </c>
      <c r="F342" s="44">
        <v>250000</v>
      </c>
      <c r="G342" s="44">
        <f>ROUNDDOWN(D342*F342,-3)</f>
        <v>1500000</v>
      </c>
      <c r="H342" s="44"/>
      <c r="I342" s="44"/>
      <c r="J342" s="44"/>
      <c r="K342" s="44"/>
      <c r="L342" s="44"/>
      <c r="M342" s="44"/>
      <c r="N342" s="44"/>
      <c r="O342" s="44"/>
      <c r="P342" s="44"/>
      <c r="Q342" s="44"/>
      <c r="R342" s="44"/>
      <c r="S342" s="44"/>
    </row>
    <row r="343" spans="1:19" ht="13.5" customHeight="1" x14ac:dyDescent="0.2">
      <c r="A343" s="2" t="s">
        <v>610</v>
      </c>
      <c r="B343" s="12" t="s">
        <v>162</v>
      </c>
      <c r="C343" s="40" t="s">
        <v>163</v>
      </c>
      <c r="D343" s="41">
        <v>0</v>
      </c>
      <c r="E343" s="15" t="s">
        <v>24</v>
      </c>
      <c r="F343" s="41">
        <v>0</v>
      </c>
      <c r="G343" s="41">
        <f t="shared" ref="G343:S343" si="168">G344</f>
        <v>20000000</v>
      </c>
      <c r="H343" s="41">
        <f t="shared" si="168"/>
        <v>0</v>
      </c>
      <c r="I343" s="41">
        <f t="shared" si="168"/>
        <v>0</v>
      </c>
      <c r="J343" s="41">
        <f t="shared" si="168"/>
        <v>0</v>
      </c>
      <c r="K343" s="41">
        <f t="shared" si="168"/>
        <v>0</v>
      </c>
      <c r="L343" s="41">
        <f t="shared" si="168"/>
        <v>0</v>
      </c>
      <c r="M343" s="41">
        <f t="shared" si="168"/>
        <v>0</v>
      </c>
      <c r="N343" s="41">
        <f t="shared" si="168"/>
        <v>0</v>
      </c>
      <c r="O343" s="41">
        <f t="shared" si="168"/>
        <v>0</v>
      </c>
      <c r="P343" s="41">
        <f t="shared" si="168"/>
        <v>0</v>
      </c>
      <c r="Q343" s="41">
        <f t="shared" si="168"/>
        <v>0</v>
      </c>
      <c r="R343" s="41">
        <f t="shared" si="168"/>
        <v>0</v>
      </c>
      <c r="S343" s="41">
        <f t="shared" si="168"/>
        <v>0</v>
      </c>
    </row>
    <row r="344" spans="1:19" ht="13.5" customHeight="1" x14ac:dyDescent="0.2">
      <c r="A344" s="2" t="s">
        <v>611</v>
      </c>
      <c r="B344" s="42" t="s">
        <v>24</v>
      </c>
      <c r="C344" s="43" t="s">
        <v>612</v>
      </c>
      <c r="D344" s="44">
        <v>20</v>
      </c>
      <c r="E344" s="45" t="s">
        <v>613</v>
      </c>
      <c r="F344" s="44">
        <v>1000000</v>
      </c>
      <c r="G344" s="44">
        <f>ROUNDDOWN(D344*F344,-3)</f>
        <v>20000000</v>
      </c>
      <c r="H344" s="44"/>
      <c r="I344" s="44"/>
      <c r="J344" s="44"/>
      <c r="K344" s="44"/>
      <c r="L344" s="44"/>
      <c r="M344" s="44"/>
      <c r="N344" s="44"/>
      <c r="O344" s="44"/>
      <c r="P344" s="44"/>
      <c r="Q344" s="44"/>
      <c r="R344" s="44"/>
      <c r="S344" s="44"/>
    </row>
    <row r="345" spans="1:19" ht="13.5" customHeight="1" x14ac:dyDescent="0.2">
      <c r="A345" s="2" t="s">
        <v>614</v>
      </c>
      <c r="B345" s="12" t="s">
        <v>111</v>
      </c>
      <c r="C345" s="40" t="s">
        <v>112</v>
      </c>
      <c r="D345" s="41">
        <v>0</v>
      </c>
      <c r="E345" s="15" t="s">
        <v>24</v>
      </c>
      <c r="F345" s="41">
        <v>0</v>
      </c>
      <c r="G345" s="41">
        <f t="shared" ref="G345:S345" si="169">G346</f>
        <v>131645000</v>
      </c>
      <c r="H345" s="41">
        <f t="shared" si="169"/>
        <v>0</v>
      </c>
      <c r="I345" s="41">
        <f t="shared" si="169"/>
        <v>0</v>
      </c>
      <c r="J345" s="41">
        <f t="shared" si="169"/>
        <v>0</v>
      </c>
      <c r="K345" s="41">
        <f t="shared" si="169"/>
        <v>0</v>
      </c>
      <c r="L345" s="41">
        <f t="shared" si="169"/>
        <v>0</v>
      </c>
      <c r="M345" s="41">
        <f t="shared" si="169"/>
        <v>0</v>
      </c>
      <c r="N345" s="41">
        <f t="shared" si="169"/>
        <v>0</v>
      </c>
      <c r="O345" s="41">
        <f t="shared" si="169"/>
        <v>0</v>
      </c>
      <c r="P345" s="41">
        <f t="shared" si="169"/>
        <v>0</v>
      </c>
      <c r="Q345" s="41">
        <f t="shared" si="169"/>
        <v>0</v>
      </c>
      <c r="R345" s="41">
        <f t="shared" si="169"/>
        <v>0</v>
      </c>
      <c r="S345" s="41">
        <f t="shared" si="169"/>
        <v>0</v>
      </c>
    </row>
    <row r="346" spans="1:19" ht="13.5" customHeight="1" x14ac:dyDescent="0.2">
      <c r="A346" s="2" t="s">
        <v>615</v>
      </c>
      <c r="B346" s="42" t="s">
        <v>24</v>
      </c>
      <c r="C346" s="43" t="s">
        <v>616</v>
      </c>
      <c r="D346" s="44">
        <v>20</v>
      </c>
      <c r="E346" s="45" t="s">
        <v>49</v>
      </c>
      <c r="F346" s="44">
        <v>6582250</v>
      </c>
      <c r="G346" s="44">
        <f>ROUNDDOWN(D346*F346,-3)</f>
        <v>131645000</v>
      </c>
      <c r="H346" s="44"/>
      <c r="I346" s="44"/>
      <c r="J346" s="44"/>
      <c r="K346" s="44"/>
      <c r="L346" s="44"/>
      <c r="M346" s="44"/>
      <c r="N346" s="44"/>
      <c r="O346" s="44"/>
      <c r="P346" s="44"/>
      <c r="Q346" s="44"/>
      <c r="R346" s="44"/>
      <c r="S346" s="44"/>
    </row>
    <row r="347" spans="1:19" ht="13.5" customHeight="1" x14ac:dyDescent="0.2">
      <c r="A347" s="2" t="s">
        <v>617</v>
      </c>
      <c r="B347" s="36" t="s">
        <v>77</v>
      </c>
      <c r="C347" s="37" t="s">
        <v>618</v>
      </c>
      <c r="D347" s="38">
        <v>0</v>
      </c>
      <c r="E347" s="39" t="s">
        <v>24</v>
      </c>
      <c r="F347" s="38">
        <v>0</v>
      </c>
      <c r="G347" s="38">
        <f t="shared" ref="G347:S347" si="170">SUM(G348,G353,G355)</f>
        <v>133925000</v>
      </c>
      <c r="H347" s="38">
        <f t="shared" si="170"/>
        <v>0</v>
      </c>
      <c r="I347" s="38">
        <f t="shared" si="170"/>
        <v>0</v>
      </c>
      <c r="J347" s="38">
        <f t="shared" si="170"/>
        <v>0</v>
      </c>
      <c r="K347" s="38">
        <f t="shared" si="170"/>
        <v>0</v>
      </c>
      <c r="L347" s="38">
        <f t="shared" si="170"/>
        <v>0</v>
      </c>
      <c r="M347" s="38">
        <f t="shared" si="170"/>
        <v>0</v>
      </c>
      <c r="N347" s="38">
        <f t="shared" si="170"/>
        <v>0</v>
      </c>
      <c r="O347" s="38">
        <f t="shared" si="170"/>
        <v>0</v>
      </c>
      <c r="P347" s="38">
        <f t="shared" si="170"/>
        <v>0</v>
      </c>
      <c r="Q347" s="38">
        <f t="shared" si="170"/>
        <v>0</v>
      </c>
      <c r="R347" s="38">
        <f t="shared" si="170"/>
        <v>0</v>
      </c>
      <c r="S347" s="38">
        <f t="shared" si="170"/>
        <v>0</v>
      </c>
    </row>
    <row r="348" spans="1:19" ht="13.5" customHeight="1" x14ac:dyDescent="0.2">
      <c r="A348" s="2" t="s">
        <v>619</v>
      </c>
      <c r="B348" s="12" t="s">
        <v>42</v>
      </c>
      <c r="C348" s="40" t="s">
        <v>43</v>
      </c>
      <c r="D348" s="41">
        <v>0</v>
      </c>
      <c r="E348" s="15" t="s">
        <v>24</v>
      </c>
      <c r="F348" s="41">
        <v>0</v>
      </c>
      <c r="G348" s="41">
        <f t="shared" ref="G348:S348" si="171">SUM(G349:G352)</f>
        <v>34425000</v>
      </c>
      <c r="H348" s="41">
        <f t="shared" si="171"/>
        <v>0</v>
      </c>
      <c r="I348" s="41">
        <f t="shared" si="171"/>
        <v>0</v>
      </c>
      <c r="J348" s="41">
        <f t="shared" si="171"/>
        <v>0</v>
      </c>
      <c r="K348" s="41">
        <f t="shared" si="171"/>
        <v>0</v>
      </c>
      <c r="L348" s="41">
        <f t="shared" si="171"/>
        <v>0</v>
      </c>
      <c r="M348" s="41">
        <f t="shared" si="171"/>
        <v>0</v>
      </c>
      <c r="N348" s="41">
        <f t="shared" si="171"/>
        <v>0</v>
      </c>
      <c r="O348" s="41">
        <f t="shared" si="171"/>
        <v>0</v>
      </c>
      <c r="P348" s="41">
        <f t="shared" si="171"/>
        <v>0</v>
      </c>
      <c r="Q348" s="41">
        <f t="shared" si="171"/>
        <v>0</v>
      </c>
      <c r="R348" s="41">
        <f t="shared" si="171"/>
        <v>0</v>
      </c>
      <c r="S348" s="41">
        <f t="shared" si="171"/>
        <v>0</v>
      </c>
    </row>
    <row r="349" spans="1:19" ht="13.5" customHeight="1" x14ac:dyDescent="0.2">
      <c r="A349" s="2" t="s">
        <v>620</v>
      </c>
      <c r="B349" s="42" t="s">
        <v>24</v>
      </c>
      <c r="C349" s="43" t="s">
        <v>599</v>
      </c>
      <c r="D349" s="44">
        <v>325</v>
      </c>
      <c r="E349" s="45" t="s">
        <v>600</v>
      </c>
      <c r="F349" s="44">
        <v>69000</v>
      </c>
      <c r="G349" s="44">
        <f t="shared" ref="G349:G352" si="172">ROUNDDOWN(D349*F349,-3)</f>
        <v>22425000</v>
      </c>
      <c r="H349" s="44"/>
      <c r="I349" s="44"/>
      <c r="J349" s="44"/>
      <c r="K349" s="44"/>
      <c r="L349" s="44"/>
      <c r="M349" s="44"/>
      <c r="N349" s="44"/>
      <c r="O349" s="44"/>
      <c r="P349" s="44"/>
      <c r="Q349" s="44"/>
      <c r="R349" s="44"/>
      <c r="S349" s="44"/>
    </row>
    <row r="350" spans="1:19" ht="13.5" customHeight="1" x14ac:dyDescent="0.2">
      <c r="A350" s="2" t="s">
        <v>621</v>
      </c>
      <c r="B350" s="42" t="s">
        <v>24</v>
      </c>
      <c r="C350" s="43" t="s">
        <v>45</v>
      </c>
      <c r="D350" s="44">
        <v>3</v>
      </c>
      <c r="E350" s="45" t="s">
        <v>602</v>
      </c>
      <c r="F350" s="44">
        <v>1500000</v>
      </c>
      <c r="G350" s="44">
        <f t="shared" si="172"/>
        <v>4500000</v>
      </c>
      <c r="H350" s="44"/>
      <c r="I350" s="44"/>
      <c r="J350" s="44"/>
      <c r="K350" s="44"/>
      <c r="L350" s="44"/>
      <c r="M350" s="44"/>
      <c r="N350" s="44"/>
      <c r="O350" s="44"/>
      <c r="P350" s="44"/>
      <c r="Q350" s="44"/>
      <c r="R350" s="44"/>
      <c r="S350" s="44"/>
    </row>
    <row r="351" spans="1:19" ht="13.5" customHeight="1" x14ac:dyDescent="0.2">
      <c r="A351" s="2" t="s">
        <v>622</v>
      </c>
      <c r="B351" s="42" t="s">
        <v>24</v>
      </c>
      <c r="C351" s="43" t="s">
        <v>51</v>
      </c>
      <c r="D351" s="44">
        <v>3</v>
      </c>
      <c r="E351" s="45" t="s">
        <v>602</v>
      </c>
      <c r="F351" s="44">
        <v>1000000</v>
      </c>
      <c r="G351" s="44">
        <f t="shared" si="172"/>
        <v>3000000</v>
      </c>
      <c r="H351" s="44"/>
      <c r="I351" s="44"/>
      <c r="J351" s="44"/>
      <c r="K351" s="44"/>
      <c r="L351" s="44"/>
      <c r="M351" s="44"/>
      <c r="N351" s="44"/>
      <c r="O351" s="44"/>
      <c r="P351" s="44"/>
      <c r="Q351" s="44"/>
      <c r="R351" s="44"/>
      <c r="S351" s="44"/>
    </row>
    <row r="352" spans="1:19" ht="13.5" customHeight="1" x14ac:dyDescent="0.2">
      <c r="A352" s="2" t="s">
        <v>623</v>
      </c>
      <c r="B352" s="42" t="s">
        <v>24</v>
      </c>
      <c r="C352" s="43" t="s">
        <v>53</v>
      </c>
      <c r="D352" s="44">
        <v>3</v>
      </c>
      <c r="E352" s="45" t="s">
        <v>602</v>
      </c>
      <c r="F352" s="44">
        <v>1500000</v>
      </c>
      <c r="G352" s="44">
        <f t="shared" si="172"/>
        <v>4500000</v>
      </c>
      <c r="H352" s="44"/>
      <c r="I352" s="44"/>
      <c r="J352" s="44"/>
      <c r="K352" s="44"/>
      <c r="L352" s="44"/>
      <c r="M352" s="44"/>
      <c r="N352" s="44"/>
      <c r="O352" s="44"/>
      <c r="P352" s="44"/>
      <c r="Q352" s="44"/>
      <c r="R352" s="44"/>
      <c r="S352" s="44"/>
    </row>
    <row r="353" spans="1:19" ht="13.5" customHeight="1" x14ac:dyDescent="0.2">
      <c r="A353" s="2" t="s">
        <v>624</v>
      </c>
      <c r="B353" s="12" t="s">
        <v>162</v>
      </c>
      <c r="C353" s="40" t="s">
        <v>163</v>
      </c>
      <c r="D353" s="41">
        <v>0</v>
      </c>
      <c r="E353" s="15" t="s">
        <v>24</v>
      </c>
      <c r="F353" s="41">
        <v>0</v>
      </c>
      <c r="G353" s="41">
        <f t="shared" ref="G353:S353" si="173">G354</f>
        <v>30000000</v>
      </c>
      <c r="H353" s="41">
        <f t="shared" si="173"/>
        <v>0</v>
      </c>
      <c r="I353" s="41">
        <f t="shared" si="173"/>
        <v>0</v>
      </c>
      <c r="J353" s="41">
        <f t="shared" si="173"/>
        <v>0</v>
      </c>
      <c r="K353" s="41">
        <f t="shared" si="173"/>
        <v>0</v>
      </c>
      <c r="L353" s="41">
        <f t="shared" si="173"/>
        <v>0</v>
      </c>
      <c r="M353" s="41">
        <f t="shared" si="173"/>
        <v>0</v>
      </c>
      <c r="N353" s="41">
        <f t="shared" si="173"/>
        <v>0</v>
      </c>
      <c r="O353" s="41">
        <f t="shared" si="173"/>
        <v>0</v>
      </c>
      <c r="P353" s="41">
        <f t="shared" si="173"/>
        <v>0</v>
      </c>
      <c r="Q353" s="41">
        <f t="shared" si="173"/>
        <v>0</v>
      </c>
      <c r="R353" s="41">
        <f t="shared" si="173"/>
        <v>0</v>
      </c>
      <c r="S353" s="41">
        <f t="shared" si="173"/>
        <v>0</v>
      </c>
    </row>
    <row r="354" spans="1:19" ht="13.5" customHeight="1" x14ac:dyDescent="0.2">
      <c r="A354" s="2" t="s">
        <v>625</v>
      </c>
      <c r="B354" s="42" t="s">
        <v>24</v>
      </c>
      <c r="C354" s="43" t="s">
        <v>612</v>
      </c>
      <c r="D354" s="44">
        <v>30</v>
      </c>
      <c r="E354" s="45" t="s">
        <v>613</v>
      </c>
      <c r="F354" s="44">
        <v>1000000</v>
      </c>
      <c r="G354" s="44">
        <f>ROUNDDOWN(D354*F354,-3)</f>
        <v>30000000</v>
      </c>
      <c r="H354" s="44"/>
      <c r="I354" s="44"/>
      <c r="J354" s="44"/>
      <c r="K354" s="44"/>
      <c r="L354" s="44"/>
      <c r="M354" s="44"/>
      <c r="N354" s="44"/>
      <c r="O354" s="44"/>
      <c r="P354" s="44"/>
      <c r="Q354" s="44"/>
      <c r="R354" s="44"/>
      <c r="S354" s="44"/>
    </row>
    <row r="355" spans="1:19" ht="13.5" customHeight="1" x14ac:dyDescent="0.2">
      <c r="A355" s="2" t="s">
        <v>626</v>
      </c>
      <c r="B355" s="12" t="s">
        <v>111</v>
      </c>
      <c r="C355" s="40" t="s">
        <v>112</v>
      </c>
      <c r="D355" s="41">
        <v>0</v>
      </c>
      <c r="E355" s="15" t="s">
        <v>24</v>
      </c>
      <c r="F355" s="41">
        <v>0</v>
      </c>
      <c r="G355" s="41">
        <f t="shared" ref="G355:S355" si="174">G356</f>
        <v>69500000</v>
      </c>
      <c r="H355" s="41">
        <f t="shared" si="174"/>
        <v>0</v>
      </c>
      <c r="I355" s="41">
        <f t="shared" si="174"/>
        <v>0</v>
      </c>
      <c r="J355" s="41">
        <f t="shared" si="174"/>
        <v>0</v>
      </c>
      <c r="K355" s="41">
        <f t="shared" si="174"/>
        <v>0</v>
      </c>
      <c r="L355" s="41">
        <f t="shared" si="174"/>
        <v>0</v>
      </c>
      <c r="M355" s="41">
        <f t="shared" si="174"/>
        <v>0</v>
      </c>
      <c r="N355" s="41">
        <f t="shared" si="174"/>
        <v>0</v>
      </c>
      <c r="O355" s="41">
        <f t="shared" si="174"/>
        <v>0</v>
      </c>
      <c r="P355" s="41">
        <f t="shared" si="174"/>
        <v>0</v>
      </c>
      <c r="Q355" s="41">
        <f t="shared" si="174"/>
        <v>0</v>
      </c>
      <c r="R355" s="41">
        <f t="shared" si="174"/>
        <v>0</v>
      </c>
      <c r="S355" s="41">
        <f t="shared" si="174"/>
        <v>0</v>
      </c>
    </row>
    <row r="356" spans="1:19" ht="13.5" customHeight="1" x14ac:dyDescent="0.2">
      <c r="A356" s="2" t="s">
        <v>627</v>
      </c>
      <c r="B356" s="42" t="s">
        <v>24</v>
      </c>
      <c r="C356" s="43" t="s">
        <v>628</v>
      </c>
      <c r="D356" s="44">
        <v>20</v>
      </c>
      <c r="E356" s="45" t="s">
        <v>600</v>
      </c>
      <c r="F356" s="44">
        <v>3475000</v>
      </c>
      <c r="G356" s="44">
        <f>ROUNDDOWN(D356*F356,-3)</f>
        <v>69500000</v>
      </c>
      <c r="H356" s="44"/>
      <c r="I356" s="44"/>
      <c r="J356" s="44"/>
      <c r="K356" s="44"/>
      <c r="L356" s="44"/>
      <c r="M356" s="44"/>
      <c r="N356" s="44"/>
      <c r="O356" s="44"/>
      <c r="P356" s="44"/>
      <c r="Q356" s="44"/>
      <c r="R356" s="44"/>
      <c r="S356" s="44"/>
    </row>
    <row r="357" spans="1:19" ht="13.5" customHeight="1" x14ac:dyDescent="0.2">
      <c r="A357" s="2" t="s">
        <v>629</v>
      </c>
      <c r="B357" s="36" t="s">
        <v>102</v>
      </c>
      <c r="C357" s="37" t="s">
        <v>630</v>
      </c>
      <c r="D357" s="38">
        <v>0</v>
      </c>
      <c r="E357" s="39" t="s">
        <v>24</v>
      </c>
      <c r="F357" s="38">
        <v>0</v>
      </c>
      <c r="G357" s="38">
        <f t="shared" ref="G357:S357" si="175">SUM(G358,G363,G365,G367)</f>
        <v>351382000</v>
      </c>
      <c r="H357" s="38">
        <f t="shared" si="175"/>
        <v>0</v>
      </c>
      <c r="I357" s="38">
        <f t="shared" si="175"/>
        <v>0</v>
      </c>
      <c r="J357" s="38">
        <f t="shared" si="175"/>
        <v>0</v>
      </c>
      <c r="K357" s="38">
        <f t="shared" si="175"/>
        <v>0</v>
      </c>
      <c r="L357" s="38">
        <f t="shared" si="175"/>
        <v>0</v>
      </c>
      <c r="M357" s="38">
        <f t="shared" si="175"/>
        <v>0</v>
      </c>
      <c r="N357" s="38">
        <f t="shared" si="175"/>
        <v>0</v>
      </c>
      <c r="O357" s="38">
        <f t="shared" si="175"/>
        <v>0</v>
      </c>
      <c r="P357" s="38">
        <f t="shared" si="175"/>
        <v>0</v>
      </c>
      <c r="Q357" s="38">
        <f t="shared" si="175"/>
        <v>0</v>
      </c>
      <c r="R357" s="38">
        <f t="shared" si="175"/>
        <v>0</v>
      </c>
      <c r="S357" s="38">
        <f t="shared" si="175"/>
        <v>0</v>
      </c>
    </row>
    <row r="358" spans="1:19" ht="13.5" customHeight="1" x14ac:dyDescent="0.2">
      <c r="A358" s="2" t="s">
        <v>631</v>
      </c>
      <c r="B358" s="12" t="s">
        <v>42</v>
      </c>
      <c r="C358" s="40" t="s">
        <v>43</v>
      </c>
      <c r="D358" s="41">
        <v>0</v>
      </c>
      <c r="E358" s="15" t="s">
        <v>24</v>
      </c>
      <c r="F358" s="41">
        <v>0</v>
      </c>
      <c r="G358" s="41">
        <f t="shared" ref="G358:S358" si="176">SUM(G359:G362)</f>
        <v>34100000</v>
      </c>
      <c r="H358" s="41">
        <f t="shared" si="176"/>
        <v>0</v>
      </c>
      <c r="I358" s="41">
        <f t="shared" si="176"/>
        <v>0</v>
      </c>
      <c r="J358" s="41">
        <f t="shared" si="176"/>
        <v>0</v>
      </c>
      <c r="K358" s="41">
        <f t="shared" si="176"/>
        <v>0</v>
      </c>
      <c r="L358" s="41">
        <f t="shared" si="176"/>
        <v>0</v>
      </c>
      <c r="M358" s="41">
        <f t="shared" si="176"/>
        <v>0</v>
      </c>
      <c r="N358" s="41">
        <f t="shared" si="176"/>
        <v>0</v>
      </c>
      <c r="O358" s="41">
        <f t="shared" si="176"/>
        <v>0</v>
      </c>
      <c r="P358" s="41">
        <f t="shared" si="176"/>
        <v>0</v>
      </c>
      <c r="Q358" s="41">
        <f t="shared" si="176"/>
        <v>0</v>
      </c>
      <c r="R358" s="41">
        <f t="shared" si="176"/>
        <v>0</v>
      </c>
      <c r="S358" s="41">
        <f t="shared" si="176"/>
        <v>0</v>
      </c>
    </row>
    <row r="359" spans="1:19" ht="13.5" customHeight="1" x14ac:dyDescent="0.2">
      <c r="A359" s="2" t="s">
        <v>632</v>
      </c>
      <c r="B359" s="42" t="s">
        <v>24</v>
      </c>
      <c r="C359" s="43" t="s">
        <v>599</v>
      </c>
      <c r="D359" s="44">
        <v>400</v>
      </c>
      <c r="E359" s="45" t="s">
        <v>600</v>
      </c>
      <c r="F359" s="44">
        <v>69000</v>
      </c>
      <c r="G359" s="44">
        <f t="shared" ref="G359:G362" si="177">ROUNDDOWN(D359*F359,-3)</f>
        <v>27600000</v>
      </c>
      <c r="H359" s="44"/>
      <c r="I359" s="44"/>
      <c r="J359" s="44"/>
      <c r="K359" s="44"/>
      <c r="L359" s="44"/>
      <c r="M359" s="44"/>
      <c r="N359" s="44"/>
      <c r="O359" s="44"/>
      <c r="P359" s="44"/>
      <c r="Q359" s="44"/>
      <c r="R359" s="44"/>
      <c r="S359" s="44"/>
    </row>
    <row r="360" spans="1:19" ht="13.5" customHeight="1" x14ac:dyDescent="0.2">
      <c r="A360" s="2" t="s">
        <v>633</v>
      </c>
      <c r="B360" s="42" t="s">
        <v>24</v>
      </c>
      <c r="C360" s="43" t="s">
        <v>45</v>
      </c>
      <c r="D360" s="44">
        <v>1</v>
      </c>
      <c r="E360" s="45" t="s">
        <v>602</v>
      </c>
      <c r="F360" s="44">
        <v>1500000</v>
      </c>
      <c r="G360" s="44">
        <f t="shared" si="177"/>
        <v>1500000</v>
      </c>
      <c r="H360" s="44"/>
      <c r="I360" s="44"/>
      <c r="J360" s="44"/>
      <c r="K360" s="44"/>
      <c r="L360" s="44"/>
      <c r="M360" s="44"/>
      <c r="N360" s="44"/>
      <c r="O360" s="44"/>
      <c r="P360" s="44"/>
      <c r="Q360" s="44"/>
      <c r="R360" s="44"/>
      <c r="S360" s="44"/>
    </row>
    <row r="361" spans="1:19" ht="13.5" customHeight="1" x14ac:dyDescent="0.2">
      <c r="A361" s="2" t="s">
        <v>634</v>
      </c>
      <c r="B361" s="42" t="s">
        <v>24</v>
      </c>
      <c r="C361" s="43" t="s">
        <v>51</v>
      </c>
      <c r="D361" s="44">
        <v>2</v>
      </c>
      <c r="E361" s="45" t="s">
        <v>602</v>
      </c>
      <c r="F361" s="44">
        <v>1000000</v>
      </c>
      <c r="G361" s="44">
        <f t="shared" si="177"/>
        <v>2000000</v>
      </c>
      <c r="H361" s="44"/>
      <c r="I361" s="44"/>
      <c r="J361" s="44"/>
      <c r="K361" s="44"/>
      <c r="L361" s="44"/>
      <c r="M361" s="44"/>
      <c r="N361" s="44"/>
      <c r="O361" s="44"/>
      <c r="P361" s="44"/>
      <c r="Q361" s="44"/>
      <c r="R361" s="44"/>
      <c r="S361" s="44"/>
    </row>
    <row r="362" spans="1:19" ht="13.5" customHeight="1" x14ac:dyDescent="0.2">
      <c r="A362" s="2" t="s">
        <v>635</v>
      </c>
      <c r="B362" s="42" t="s">
        <v>24</v>
      </c>
      <c r="C362" s="43" t="s">
        <v>53</v>
      </c>
      <c r="D362" s="44">
        <v>2</v>
      </c>
      <c r="E362" s="45" t="s">
        <v>602</v>
      </c>
      <c r="F362" s="44">
        <v>1500000</v>
      </c>
      <c r="G362" s="44">
        <f t="shared" si="177"/>
        <v>3000000</v>
      </c>
      <c r="H362" s="44"/>
      <c r="I362" s="44"/>
      <c r="J362" s="44"/>
      <c r="K362" s="44"/>
      <c r="L362" s="44"/>
      <c r="M362" s="44"/>
      <c r="N362" s="44"/>
      <c r="O362" s="44"/>
      <c r="P362" s="44"/>
      <c r="Q362" s="44"/>
      <c r="R362" s="44"/>
      <c r="S362" s="44"/>
    </row>
    <row r="363" spans="1:19" ht="13.5" customHeight="1" x14ac:dyDescent="0.2">
      <c r="A363" s="2" t="s">
        <v>636</v>
      </c>
      <c r="B363" s="12" t="s">
        <v>162</v>
      </c>
      <c r="C363" s="40" t="s">
        <v>163</v>
      </c>
      <c r="D363" s="41">
        <v>0</v>
      </c>
      <c r="E363" s="15" t="s">
        <v>24</v>
      </c>
      <c r="F363" s="41">
        <v>0</v>
      </c>
      <c r="G363" s="41">
        <f t="shared" ref="G363:S363" si="178">G364</f>
        <v>35000000</v>
      </c>
      <c r="H363" s="41">
        <f t="shared" si="178"/>
        <v>0</v>
      </c>
      <c r="I363" s="41">
        <f t="shared" si="178"/>
        <v>0</v>
      </c>
      <c r="J363" s="41">
        <f t="shared" si="178"/>
        <v>0</v>
      </c>
      <c r="K363" s="41">
        <f t="shared" si="178"/>
        <v>0</v>
      </c>
      <c r="L363" s="41">
        <f t="shared" si="178"/>
        <v>0</v>
      </c>
      <c r="M363" s="41">
        <f t="shared" si="178"/>
        <v>0</v>
      </c>
      <c r="N363" s="41">
        <f t="shared" si="178"/>
        <v>0</v>
      </c>
      <c r="O363" s="41">
        <f t="shared" si="178"/>
        <v>0</v>
      </c>
      <c r="P363" s="41">
        <f t="shared" si="178"/>
        <v>0</v>
      </c>
      <c r="Q363" s="41">
        <f t="shared" si="178"/>
        <v>0</v>
      </c>
      <c r="R363" s="41">
        <f t="shared" si="178"/>
        <v>0</v>
      </c>
      <c r="S363" s="41">
        <f t="shared" si="178"/>
        <v>0</v>
      </c>
    </row>
    <row r="364" spans="1:19" ht="13.5" customHeight="1" x14ac:dyDescent="0.2">
      <c r="A364" s="2" t="s">
        <v>637</v>
      </c>
      <c r="B364" s="42" t="s">
        <v>24</v>
      </c>
      <c r="C364" s="43" t="s">
        <v>612</v>
      </c>
      <c r="D364" s="44">
        <v>35</v>
      </c>
      <c r="E364" s="45" t="s">
        <v>613</v>
      </c>
      <c r="F364" s="44">
        <v>1000000</v>
      </c>
      <c r="G364" s="44">
        <f>ROUNDDOWN(D364*F364,-3)</f>
        <v>35000000</v>
      </c>
      <c r="H364" s="44"/>
      <c r="I364" s="44"/>
      <c r="J364" s="44"/>
      <c r="K364" s="44"/>
      <c r="L364" s="44"/>
      <c r="M364" s="44"/>
      <c r="N364" s="44"/>
      <c r="O364" s="44"/>
      <c r="P364" s="44"/>
      <c r="Q364" s="44"/>
      <c r="R364" s="44"/>
      <c r="S364" s="44"/>
    </row>
    <row r="365" spans="1:19" ht="13.5" customHeight="1" x14ac:dyDescent="0.2">
      <c r="A365" s="2" t="s">
        <v>638</v>
      </c>
      <c r="B365" s="12" t="s">
        <v>639</v>
      </c>
      <c r="C365" s="40" t="s">
        <v>640</v>
      </c>
      <c r="D365" s="41">
        <v>0</v>
      </c>
      <c r="E365" s="15" t="s">
        <v>24</v>
      </c>
      <c r="F365" s="41">
        <v>0</v>
      </c>
      <c r="G365" s="41">
        <f t="shared" ref="G365:S365" si="179">G366</f>
        <v>170100000</v>
      </c>
      <c r="H365" s="41">
        <f t="shared" si="179"/>
        <v>0</v>
      </c>
      <c r="I365" s="41">
        <f t="shared" si="179"/>
        <v>0</v>
      </c>
      <c r="J365" s="41">
        <f t="shared" si="179"/>
        <v>0</v>
      </c>
      <c r="K365" s="41">
        <f t="shared" si="179"/>
        <v>0</v>
      </c>
      <c r="L365" s="41">
        <f t="shared" si="179"/>
        <v>0</v>
      </c>
      <c r="M365" s="41">
        <f t="shared" si="179"/>
        <v>0</v>
      </c>
      <c r="N365" s="41">
        <f t="shared" si="179"/>
        <v>0</v>
      </c>
      <c r="O365" s="41">
        <f t="shared" si="179"/>
        <v>0</v>
      </c>
      <c r="P365" s="41">
        <f t="shared" si="179"/>
        <v>0</v>
      </c>
      <c r="Q365" s="41">
        <f t="shared" si="179"/>
        <v>0</v>
      </c>
      <c r="R365" s="41">
        <f t="shared" si="179"/>
        <v>0</v>
      </c>
      <c r="S365" s="41">
        <f t="shared" si="179"/>
        <v>0</v>
      </c>
    </row>
    <row r="366" spans="1:19" ht="13.5" customHeight="1" x14ac:dyDescent="0.2">
      <c r="A366" s="2" t="s">
        <v>641</v>
      </c>
      <c r="B366" s="42" t="s">
        <v>24</v>
      </c>
      <c r="C366" s="43" t="s">
        <v>642</v>
      </c>
      <c r="D366" s="44">
        <v>1</v>
      </c>
      <c r="E366" s="45" t="s">
        <v>602</v>
      </c>
      <c r="F366" s="44">
        <v>170100000</v>
      </c>
      <c r="G366" s="44">
        <f>ROUNDDOWN(D366*F366,-3)</f>
        <v>170100000</v>
      </c>
      <c r="H366" s="44"/>
      <c r="I366" s="44"/>
      <c r="J366" s="44"/>
      <c r="K366" s="44"/>
      <c r="L366" s="44"/>
      <c r="M366" s="44"/>
      <c r="N366" s="44"/>
      <c r="O366" s="44"/>
      <c r="P366" s="44"/>
      <c r="Q366" s="44"/>
      <c r="R366" s="44"/>
      <c r="S366" s="44"/>
    </row>
    <row r="367" spans="1:19" ht="13.5" customHeight="1" x14ac:dyDescent="0.2">
      <c r="A367" s="2" t="s">
        <v>643</v>
      </c>
      <c r="B367" s="12" t="s">
        <v>111</v>
      </c>
      <c r="C367" s="40" t="s">
        <v>112</v>
      </c>
      <c r="D367" s="41">
        <v>0</v>
      </c>
      <c r="E367" s="15" t="s">
        <v>24</v>
      </c>
      <c r="F367" s="41">
        <v>0</v>
      </c>
      <c r="G367" s="41">
        <f t="shared" ref="G367:S367" si="180">G368</f>
        <v>112182000</v>
      </c>
      <c r="H367" s="41">
        <f t="shared" si="180"/>
        <v>0</v>
      </c>
      <c r="I367" s="41">
        <f t="shared" si="180"/>
        <v>0</v>
      </c>
      <c r="J367" s="41">
        <f t="shared" si="180"/>
        <v>0</v>
      </c>
      <c r="K367" s="41">
        <f t="shared" si="180"/>
        <v>0</v>
      </c>
      <c r="L367" s="41">
        <f t="shared" si="180"/>
        <v>0</v>
      </c>
      <c r="M367" s="41">
        <f t="shared" si="180"/>
        <v>0</v>
      </c>
      <c r="N367" s="41">
        <f t="shared" si="180"/>
        <v>0</v>
      </c>
      <c r="O367" s="41">
        <f t="shared" si="180"/>
        <v>0</v>
      </c>
      <c r="P367" s="41">
        <f t="shared" si="180"/>
        <v>0</v>
      </c>
      <c r="Q367" s="41">
        <f t="shared" si="180"/>
        <v>0</v>
      </c>
      <c r="R367" s="41">
        <f t="shared" si="180"/>
        <v>0</v>
      </c>
      <c r="S367" s="41">
        <f t="shared" si="180"/>
        <v>0</v>
      </c>
    </row>
    <row r="368" spans="1:19" ht="13.5" customHeight="1" x14ac:dyDescent="0.2">
      <c r="A368" s="2" t="s">
        <v>644</v>
      </c>
      <c r="B368" s="42" t="s">
        <v>24</v>
      </c>
      <c r="C368" s="43" t="s">
        <v>645</v>
      </c>
      <c r="D368" s="44">
        <v>20</v>
      </c>
      <c r="E368" s="45" t="s">
        <v>600</v>
      </c>
      <c r="F368" s="44">
        <v>5609100</v>
      </c>
      <c r="G368" s="44">
        <f>ROUNDDOWN(D368*F368,-3)</f>
        <v>112182000</v>
      </c>
      <c r="H368" s="44"/>
      <c r="I368" s="44"/>
      <c r="J368" s="44"/>
      <c r="K368" s="44"/>
      <c r="L368" s="44"/>
      <c r="M368" s="44"/>
      <c r="N368" s="44"/>
      <c r="O368" s="44"/>
      <c r="P368" s="44"/>
      <c r="Q368" s="44"/>
      <c r="R368" s="44"/>
      <c r="S368" s="44"/>
    </row>
    <row r="369" spans="1:19" ht="13.5" customHeight="1" x14ac:dyDescent="0.2">
      <c r="A369" s="2" t="s">
        <v>646</v>
      </c>
      <c r="B369" s="32" t="s">
        <v>181</v>
      </c>
      <c r="C369" s="33" t="s">
        <v>647</v>
      </c>
      <c r="D369" s="34">
        <v>0</v>
      </c>
      <c r="E369" s="35" t="s">
        <v>24</v>
      </c>
      <c r="F369" s="34">
        <v>0</v>
      </c>
      <c r="G369" s="34">
        <f t="shared" ref="G369:S369" si="181">SUM(G370,G386,G399)</f>
        <v>604728000</v>
      </c>
      <c r="H369" s="34">
        <f t="shared" si="181"/>
        <v>0</v>
      </c>
      <c r="I369" s="34">
        <f t="shared" si="181"/>
        <v>0</v>
      </c>
      <c r="J369" s="34">
        <f t="shared" si="181"/>
        <v>0</v>
      </c>
      <c r="K369" s="34">
        <f t="shared" si="181"/>
        <v>0</v>
      </c>
      <c r="L369" s="34">
        <f t="shared" si="181"/>
        <v>0</v>
      </c>
      <c r="M369" s="34">
        <f t="shared" si="181"/>
        <v>0</v>
      </c>
      <c r="N369" s="34">
        <f t="shared" si="181"/>
        <v>0</v>
      </c>
      <c r="O369" s="34">
        <f t="shared" si="181"/>
        <v>0</v>
      </c>
      <c r="P369" s="34">
        <f t="shared" si="181"/>
        <v>0</v>
      </c>
      <c r="Q369" s="34">
        <f t="shared" si="181"/>
        <v>0</v>
      </c>
      <c r="R369" s="34">
        <f t="shared" si="181"/>
        <v>0</v>
      </c>
      <c r="S369" s="34">
        <f t="shared" si="181"/>
        <v>0</v>
      </c>
    </row>
    <row r="370" spans="1:19" ht="13.5" customHeight="1" x14ac:dyDescent="0.2">
      <c r="A370" s="2" t="s">
        <v>648</v>
      </c>
      <c r="B370" s="36" t="s">
        <v>39</v>
      </c>
      <c r="C370" s="37" t="s">
        <v>649</v>
      </c>
      <c r="D370" s="38">
        <v>0</v>
      </c>
      <c r="E370" s="39" t="s">
        <v>24</v>
      </c>
      <c r="F370" s="38">
        <v>0</v>
      </c>
      <c r="G370" s="38">
        <f t="shared" ref="G370:S370" si="182">SUM(G371,G380,G382,G384)</f>
        <v>290800000</v>
      </c>
      <c r="H370" s="38">
        <f t="shared" si="182"/>
        <v>0</v>
      </c>
      <c r="I370" s="38">
        <f t="shared" si="182"/>
        <v>0</v>
      </c>
      <c r="J370" s="38">
        <f t="shared" si="182"/>
        <v>0</v>
      </c>
      <c r="K370" s="38">
        <f t="shared" si="182"/>
        <v>0</v>
      </c>
      <c r="L370" s="38">
        <f t="shared" si="182"/>
        <v>0</v>
      </c>
      <c r="M370" s="38">
        <f t="shared" si="182"/>
        <v>0</v>
      </c>
      <c r="N370" s="38">
        <f t="shared" si="182"/>
        <v>0</v>
      </c>
      <c r="O370" s="38">
        <f t="shared" si="182"/>
        <v>0</v>
      </c>
      <c r="P370" s="38">
        <f t="shared" si="182"/>
        <v>0</v>
      </c>
      <c r="Q370" s="38">
        <f t="shared" si="182"/>
        <v>0</v>
      </c>
      <c r="R370" s="38">
        <f t="shared" si="182"/>
        <v>0</v>
      </c>
      <c r="S370" s="38">
        <f t="shared" si="182"/>
        <v>0</v>
      </c>
    </row>
    <row r="371" spans="1:19" ht="13.5" customHeight="1" x14ac:dyDescent="0.2">
      <c r="A371" s="2" t="s">
        <v>650</v>
      </c>
      <c r="B371" s="12" t="s">
        <v>42</v>
      </c>
      <c r="C371" s="40" t="s">
        <v>43</v>
      </c>
      <c r="D371" s="41">
        <v>0</v>
      </c>
      <c r="E371" s="15" t="s">
        <v>24</v>
      </c>
      <c r="F371" s="41">
        <v>0</v>
      </c>
      <c r="G371" s="41">
        <f t="shared" ref="G371:S371" si="183">SUM(G372:G379)</f>
        <v>138720000</v>
      </c>
      <c r="H371" s="41">
        <f t="shared" si="183"/>
        <v>0</v>
      </c>
      <c r="I371" s="41">
        <f t="shared" si="183"/>
        <v>0</v>
      </c>
      <c r="J371" s="41">
        <f t="shared" si="183"/>
        <v>0</v>
      </c>
      <c r="K371" s="41">
        <f t="shared" si="183"/>
        <v>0</v>
      </c>
      <c r="L371" s="41">
        <f t="shared" si="183"/>
        <v>0</v>
      </c>
      <c r="M371" s="41">
        <f t="shared" si="183"/>
        <v>0</v>
      </c>
      <c r="N371" s="41">
        <f t="shared" si="183"/>
        <v>0</v>
      </c>
      <c r="O371" s="41">
        <f t="shared" si="183"/>
        <v>0</v>
      </c>
      <c r="P371" s="41">
        <f t="shared" si="183"/>
        <v>0</v>
      </c>
      <c r="Q371" s="41">
        <f t="shared" si="183"/>
        <v>0</v>
      </c>
      <c r="R371" s="41">
        <f t="shared" si="183"/>
        <v>0</v>
      </c>
      <c r="S371" s="41">
        <f t="shared" si="183"/>
        <v>0</v>
      </c>
    </row>
    <row r="372" spans="1:19" ht="13.5" customHeight="1" x14ac:dyDescent="0.2">
      <c r="A372" s="2" t="s">
        <v>651</v>
      </c>
      <c r="B372" s="42" t="s">
        <v>24</v>
      </c>
      <c r="C372" s="43" t="s">
        <v>599</v>
      </c>
      <c r="D372" s="44">
        <v>200</v>
      </c>
      <c r="E372" s="45" t="s">
        <v>600</v>
      </c>
      <c r="F372" s="44">
        <v>69000</v>
      </c>
      <c r="G372" s="44">
        <f t="shared" ref="G372:G379" si="184">ROUNDDOWN(D372*F372,-3)</f>
        <v>13800000</v>
      </c>
      <c r="H372" s="44"/>
      <c r="I372" s="44"/>
      <c r="J372" s="44"/>
      <c r="K372" s="44"/>
      <c r="L372" s="44"/>
      <c r="M372" s="44"/>
      <c r="N372" s="44"/>
      <c r="O372" s="44"/>
      <c r="P372" s="44"/>
      <c r="Q372" s="44"/>
      <c r="R372" s="44"/>
      <c r="S372" s="44"/>
    </row>
    <row r="373" spans="1:19" ht="13.5" customHeight="1" x14ac:dyDescent="0.2">
      <c r="A373" s="2" t="s">
        <v>652</v>
      </c>
      <c r="B373" s="42" t="s">
        <v>24</v>
      </c>
      <c r="C373" s="43" t="s">
        <v>45</v>
      </c>
      <c r="D373" s="44">
        <v>2</v>
      </c>
      <c r="E373" s="45" t="s">
        <v>602</v>
      </c>
      <c r="F373" s="44">
        <v>1000000</v>
      </c>
      <c r="G373" s="44">
        <f t="shared" si="184"/>
        <v>2000000</v>
      </c>
      <c r="H373" s="44"/>
      <c r="I373" s="44"/>
      <c r="J373" s="44"/>
      <c r="K373" s="44"/>
      <c r="L373" s="44"/>
      <c r="M373" s="44"/>
      <c r="N373" s="44"/>
      <c r="O373" s="44"/>
      <c r="P373" s="44"/>
      <c r="Q373" s="44"/>
      <c r="R373" s="44"/>
      <c r="S373" s="44"/>
    </row>
    <row r="374" spans="1:19" ht="13.5" customHeight="1" x14ac:dyDescent="0.2">
      <c r="A374" s="2" t="s">
        <v>653</v>
      </c>
      <c r="B374" s="42" t="s">
        <v>24</v>
      </c>
      <c r="C374" s="43" t="s">
        <v>51</v>
      </c>
      <c r="D374" s="44">
        <v>2</v>
      </c>
      <c r="E374" s="45" t="s">
        <v>602</v>
      </c>
      <c r="F374" s="44">
        <v>1000000</v>
      </c>
      <c r="G374" s="44">
        <f t="shared" si="184"/>
        <v>2000000</v>
      </c>
      <c r="H374" s="44"/>
      <c r="I374" s="44"/>
      <c r="J374" s="44"/>
      <c r="K374" s="44"/>
      <c r="L374" s="44"/>
      <c r="M374" s="44"/>
      <c r="N374" s="44"/>
      <c r="O374" s="44"/>
      <c r="P374" s="44"/>
      <c r="Q374" s="44"/>
      <c r="R374" s="44"/>
      <c r="S374" s="44"/>
    </row>
    <row r="375" spans="1:19" ht="13.5" customHeight="1" x14ac:dyDescent="0.2">
      <c r="A375" s="2" t="s">
        <v>654</v>
      </c>
      <c r="B375" s="42" t="s">
        <v>24</v>
      </c>
      <c r="C375" s="43" t="s">
        <v>53</v>
      </c>
      <c r="D375" s="44">
        <v>2</v>
      </c>
      <c r="E375" s="45" t="s">
        <v>602</v>
      </c>
      <c r="F375" s="44">
        <v>1500000</v>
      </c>
      <c r="G375" s="44">
        <f t="shared" si="184"/>
        <v>3000000</v>
      </c>
      <c r="H375" s="44"/>
      <c r="I375" s="44"/>
      <c r="J375" s="44"/>
      <c r="K375" s="44"/>
      <c r="L375" s="44"/>
      <c r="M375" s="44"/>
      <c r="N375" s="44"/>
      <c r="O375" s="44"/>
      <c r="P375" s="44"/>
      <c r="Q375" s="44"/>
      <c r="R375" s="44"/>
      <c r="S375" s="44"/>
    </row>
    <row r="376" spans="1:19" ht="13.5" customHeight="1" x14ac:dyDescent="0.2">
      <c r="A376" s="2" t="s">
        <v>655</v>
      </c>
      <c r="B376" s="42" t="s">
        <v>24</v>
      </c>
      <c r="C376" s="43" t="s">
        <v>656</v>
      </c>
      <c r="D376" s="44">
        <v>20</v>
      </c>
      <c r="E376" s="45" t="s">
        <v>657</v>
      </c>
      <c r="F376" s="44">
        <v>250000</v>
      </c>
      <c r="G376" s="44">
        <f t="shared" si="184"/>
        <v>5000000</v>
      </c>
      <c r="H376" s="44"/>
      <c r="I376" s="44"/>
      <c r="J376" s="44"/>
      <c r="K376" s="44"/>
      <c r="L376" s="44"/>
      <c r="M376" s="44"/>
      <c r="N376" s="44"/>
      <c r="O376" s="44"/>
      <c r="P376" s="44"/>
      <c r="Q376" s="44"/>
      <c r="R376" s="44"/>
      <c r="S376" s="44"/>
    </row>
    <row r="377" spans="1:19" ht="13.5" customHeight="1" x14ac:dyDescent="0.2">
      <c r="A377" s="2" t="s">
        <v>658</v>
      </c>
      <c r="B377" s="42" t="s">
        <v>24</v>
      </c>
      <c r="C377" s="43" t="s">
        <v>659</v>
      </c>
      <c r="D377" s="44">
        <v>4500</v>
      </c>
      <c r="E377" s="45" t="s">
        <v>660</v>
      </c>
      <c r="F377" s="44">
        <v>6000</v>
      </c>
      <c r="G377" s="44">
        <f t="shared" si="184"/>
        <v>27000000</v>
      </c>
      <c r="H377" s="44"/>
      <c r="I377" s="44"/>
      <c r="J377" s="44"/>
      <c r="K377" s="44"/>
      <c r="L377" s="44"/>
      <c r="M377" s="44"/>
      <c r="N377" s="44"/>
      <c r="O377" s="44"/>
      <c r="P377" s="44"/>
      <c r="Q377" s="44"/>
      <c r="R377" s="44"/>
      <c r="S377" s="44"/>
    </row>
    <row r="378" spans="1:19" ht="13.5" customHeight="1" x14ac:dyDescent="0.2">
      <c r="A378" s="2" t="s">
        <v>661</v>
      </c>
      <c r="B378" s="42" t="s">
        <v>24</v>
      </c>
      <c r="C378" s="43" t="s">
        <v>662</v>
      </c>
      <c r="D378" s="44">
        <v>2780</v>
      </c>
      <c r="E378" s="45" t="s">
        <v>657</v>
      </c>
      <c r="F378" s="44">
        <v>24000</v>
      </c>
      <c r="G378" s="44">
        <f t="shared" si="184"/>
        <v>66720000</v>
      </c>
      <c r="H378" s="44"/>
      <c r="I378" s="44"/>
      <c r="J378" s="44"/>
      <c r="K378" s="44"/>
      <c r="L378" s="44"/>
      <c r="M378" s="44"/>
      <c r="N378" s="44"/>
      <c r="O378" s="44"/>
      <c r="P378" s="44"/>
      <c r="Q378" s="44"/>
      <c r="R378" s="44"/>
      <c r="S378" s="44"/>
    </row>
    <row r="379" spans="1:19" ht="13.5" customHeight="1" x14ac:dyDescent="0.2">
      <c r="A379" s="2" t="s">
        <v>663</v>
      </c>
      <c r="B379" s="42" t="s">
        <v>24</v>
      </c>
      <c r="C379" s="43" t="s">
        <v>664</v>
      </c>
      <c r="D379" s="44">
        <v>64</v>
      </c>
      <c r="E379" s="45" t="s">
        <v>600</v>
      </c>
      <c r="F379" s="44">
        <v>300000</v>
      </c>
      <c r="G379" s="44">
        <f t="shared" si="184"/>
        <v>19200000</v>
      </c>
      <c r="H379" s="44"/>
      <c r="I379" s="44"/>
      <c r="J379" s="44"/>
      <c r="K379" s="44"/>
      <c r="L379" s="44"/>
      <c r="M379" s="44"/>
      <c r="N379" s="44"/>
      <c r="O379" s="44"/>
      <c r="P379" s="44"/>
      <c r="Q379" s="44"/>
      <c r="R379" s="44"/>
      <c r="S379" s="44"/>
    </row>
    <row r="380" spans="1:19" ht="13.5" customHeight="1" x14ac:dyDescent="0.2">
      <c r="A380" s="2" t="s">
        <v>665</v>
      </c>
      <c r="B380" s="12" t="s">
        <v>606</v>
      </c>
      <c r="C380" s="40" t="s">
        <v>607</v>
      </c>
      <c r="D380" s="41">
        <v>0</v>
      </c>
      <c r="E380" s="15" t="s">
        <v>24</v>
      </c>
      <c r="F380" s="41">
        <v>0</v>
      </c>
      <c r="G380" s="41">
        <f t="shared" ref="G380:S380" si="185">G381</f>
        <v>7080000</v>
      </c>
      <c r="H380" s="41">
        <f t="shared" si="185"/>
        <v>0</v>
      </c>
      <c r="I380" s="41">
        <f t="shared" si="185"/>
        <v>0</v>
      </c>
      <c r="J380" s="41">
        <f t="shared" si="185"/>
        <v>0</v>
      </c>
      <c r="K380" s="41">
        <f t="shared" si="185"/>
        <v>0</v>
      </c>
      <c r="L380" s="41">
        <f t="shared" si="185"/>
        <v>0</v>
      </c>
      <c r="M380" s="41">
        <f t="shared" si="185"/>
        <v>0</v>
      </c>
      <c r="N380" s="41">
        <f t="shared" si="185"/>
        <v>0</v>
      </c>
      <c r="O380" s="41">
        <f t="shared" si="185"/>
        <v>0</v>
      </c>
      <c r="P380" s="41">
        <f t="shared" si="185"/>
        <v>0</v>
      </c>
      <c r="Q380" s="41">
        <f t="shared" si="185"/>
        <v>0</v>
      </c>
      <c r="R380" s="41">
        <f t="shared" si="185"/>
        <v>0</v>
      </c>
      <c r="S380" s="41">
        <f t="shared" si="185"/>
        <v>0</v>
      </c>
    </row>
    <row r="381" spans="1:19" ht="13.5" customHeight="1" x14ac:dyDescent="0.2">
      <c r="A381" s="2" t="s">
        <v>666</v>
      </c>
      <c r="B381" s="42" t="s">
        <v>24</v>
      </c>
      <c r="C381" s="43" t="s">
        <v>667</v>
      </c>
      <c r="D381" s="44">
        <v>1</v>
      </c>
      <c r="E381" s="45" t="s">
        <v>668</v>
      </c>
      <c r="F381" s="44">
        <v>7080000</v>
      </c>
      <c r="G381" s="44">
        <f>ROUNDDOWN(D381*F381,-3)</f>
        <v>7080000</v>
      </c>
      <c r="H381" s="44"/>
      <c r="I381" s="44"/>
      <c r="J381" s="44"/>
      <c r="K381" s="44"/>
      <c r="L381" s="44"/>
      <c r="M381" s="44"/>
      <c r="N381" s="44"/>
      <c r="O381" s="44"/>
      <c r="P381" s="44"/>
      <c r="Q381" s="44"/>
      <c r="R381" s="44"/>
      <c r="S381" s="44"/>
    </row>
    <row r="382" spans="1:19" ht="13.5" customHeight="1" x14ac:dyDescent="0.2">
      <c r="A382" s="2" t="s">
        <v>669</v>
      </c>
      <c r="B382" s="12" t="s">
        <v>162</v>
      </c>
      <c r="C382" s="40" t="s">
        <v>163</v>
      </c>
      <c r="D382" s="41">
        <v>0</v>
      </c>
      <c r="E382" s="15" t="s">
        <v>24</v>
      </c>
      <c r="F382" s="41">
        <v>0</v>
      </c>
      <c r="G382" s="41">
        <f t="shared" ref="G382:S382" si="186">G383</f>
        <v>20000000</v>
      </c>
      <c r="H382" s="41">
        <f t="shared" si="186"/>
        <v>0</v>
      </c>
      <c r="I382" s="41">
        <f t="shared" si="186"/>
        <v>0</v>
      </c>
      <c r="J382" s="41">
        <f t="shared" si="186"/>
        <v>0</v>
      </c>
      <c r="K382" s="41">
        <f t="shared" si="186"/>
        <v>0</v>
      </c>
      <c r="L382" s="41">
        <f t="shared" si="186"/>
        <v>0</v>
      </c>
      <c r="M382" s="41">
        <f t="shared" si="186"/>
        <v>0</v>
      </c>
      <c r="N382" s="41">
        <f t="shared" si="186"/>
        <v>0</v>
      </c>
      <c r="O382" s="41">
        <f t="shared" si="186"/>
        <v>0</v>
      </c>
      <c r="P382" s="41">
        <f t="shared" si="186"/>
        <v>0</v>
      </c>
      <c r="Q382" s="41">
        <f t="shared" si="186"/>
        <v>0</v>
      </c>
      <c r="R382" s="41">
        <f t="shared" si="186"/>
        <v>0</v>
      </c>
      <c r="S382" s="41">
        <f t="shared" si="186"/>
        <v>0</v>
      </c>
    </row>
    <row r="383" spans="1:19" ht="13.5" customHeight="1" x14ac:dyDescent="0.2">
      <c r="A383" s="2" t="s">
        <v>670</v>
      </c>
      <c r="B383" s="42" t="s">
        <v>24</v>
      </c>
      <c r="C383" s="43" t="s">
        <v>612</v>
      </c>
      <c r="D383" s="44">
        <v>20</v>
      </c>
      <c r="E383" s="45" t="s">
        <v>613</v>
      </c>
      <c r="F383" s="44">
        <v>1000000</v>
      </c>
      <c r="G383" s="44">
        <f>ROUNDDOWN(D383*F383,-3)</f>
        <v>20000000</v>
      </c>
      <c r="H383" s="44"/>
      <c r="I383" s="44"/>
      <c r="J383" s="44"/>
      <c r="K383" s="44"/>
      <c r="L383" s="44"/>
      <c r="M383" s="44"/>
      <c r="N383" s="44"/>
      <c r="O383" s="44"/>
      <c r="P383" s="44"/>
      <c r="Q383" s="44"/>
      <c r="R383" s="44"/>
      <c r="S383" s="44"/>
    </row>
    <row r="384" spans="1:19" ht="13.5" customHeight="1" x14ac:dyDescent="0.2">
      <c r="A384" s="2" t="s">
        <v>671</v>
      </c>
      <c r="B384" s="12" t="s">
        <v>111</v>
      </c>
      <c r="C384" s="40" t="s">
        <v>112</v>
      </c>
      <c r="D384" s="41">
        <v>0</v>
      </c>
      <c r="E384" s="15" t="s">
        <v>24</v>
      </c>
      <c r="F384" s="41">
        <v>0</v>
      </c>
      <c r="G384" s="41">
        <f t="shared" ref="G384:S384" si="187">G385</f>
        <v>125000000</v>
      </c>
      <c r="H384" s="41">
        <f t="shared" si="187"/>
        <v>0</v>
      </c>
      <c r="I384" s="41">
        <f t="shared" si="187"/>
        <v>0</v>
      </c>
      <c r="J384" s="41">
        <f t="shared" si="187"/>
        <v>0</v>
      </c>
      <c r="K384" s="41">
        <f t="shared" si="187"/>
        <v>0</v>
      </c>
      <c r="L384" s="41">
        <f t="shared" si="187"/>
        <v>0</v>
      </c>
      <c r="M384" s="41">
        <f t="shared" si="187"/>
        <v>0</v>
      </c>
      <c r="N384" s="41">
        <f t="shared" si="187"/>
        <v>0</v>
      </c>
      <c r="O384" s="41">
        <f t="shared" si="187"/>
        <v>0</v>
      </c>
      <c r="P384" s="41">
        <f t="shared" si="187"/>
        <v>0</v>
      </c>
      <c r="Q384" s="41">
        <f t="shared" si="187"/>
        <v>0</v>
      </c>
      <c r="R384" s="41">
        <f t="shared" si="187"/>
        <v>0</v>
      </c>
      <c r="S384" s="41">
        <f t="shared" si="187"/>
        <v>0</v>
      </c>
    </row>
    <row r="385" spans="1:19" ht="13.5" customHeight="1" x14ac:dyDescent="0.2">
      <c r="A385" s="2" t="s">
        <v>672</v>
      </c>
      <c r="B385" s="42" t="s">
        <v>24</v>
      </c>
      <c r="C385" s="43" t="s">
        <v>673</v>
      </c>
      <c r="D385" s="44">
        <v>25</v>
      </c>
      <c r="E385" s="45" t="s">
        <v>600</v>
      </c>
      <c r="F385" s="44">
        <v>5000000</v>
      </c>
      <c r="G385" s="44">
        <f>ROUNDDOWN(D385*F385,-3)</f>
        <v>125000000</v>
      </c>
      <c r="H385" s="44"/>
      <c r="I385" s="44"/>
      <c r="J385" s="44"/>
      <c r="K385" s="44"/>
      <c r="L385" s="44"/>
      <c r="M385" s="44"/>
      <c r="N385" s="44"/>
      <c r="O385" s="44"/>
      <c r="P385" s="44"/>
      <c r="Q385" s="44"/>
      <c r="R385" s="44"/>
      <c r="S385" s="44"/>
    </row>
    <row r="386" spans="1:19" ht="13.5" customHeight="1" x14ac:dyDescent="0.2">
      <c r="A386" s="2" t="s">
        <v>674</v>
      </c>
      <c r="B386" s="36" t="s">
        <v>77</v>
      </c>
      <c r="C386" s="37" t="s">
        <v>675</v>
      </c>
      <c r="D386" s="38">
        <v>0</v>
      </c>
      <c r="E386" s="39" t="s">
        <v>24</v>
      </c>
      <c r="F386" s="38">
        <v>0</v>
      </c>
      <c r="G386" s="38">
        <f t="shared" ref="G386:S386" si="188">SUM(G387,G393,G395,G397)</f>
        <v>280428000</v>
      </c>
      <c r="H386" s="38">
        <f t="shared" si="188"/>
        <v>0</v>
      </c>
      <c r="I386" s="38">
        <f t="shared" si="188"/>
        <v>0</v>
      </c>
      <c r="J386" s="38">
        <f t="shared" si="188"/>
        <v>0</v>
      </c>
      <c r="K386" s="38">
        <f t="shared" si="188"/>
        <v>0</v>
      </c>
      <c r="L386" s="38">
        <f t="shared" si="188"/>
        <v>0</v>
      </c>
      <c r="M386" s="38">
        <f t="shared" si="188"/>
        <v>0</v>
      </c>
      <c r="N386" s="38">
        <f t="shared" si="188"/>
        <v>0</v>
      </c>
      <c r="O386" s="38">
        <f t="shared" si="188"/>
        <v>0</v>
      </c>
      <c r="P386" s="38">
        <f t="shared" si="188"/>
        <v>0</v>
      </c>
      <c r="Q386" s="38">
        <f t="shared" si="188"/>
        <v>0</v>
      </c>
      <c r="R386" s="38">
        <f t="shared" si="188"/>
        <v>0</v>
      </c>
      <c r="S386" s="38">
        <f t="shared" si="188"/>
        <v>0</v>
      </c>
    </row>
    <row r="387" spans="1:19" ht="13.5" customHeight="1" x14ac:dyDescent="0.2">
      <c r="A387" s="2" t="s">
        <v>676</v>
      </c>
      <c r="B387" s="12" t="s">
        <v>42</v>
      </c>
      <c r="C387" s="40" t="s">
        <v>43</v>
      </c>
      <c r="D387" s="41">
        <v>0</v>
      </c>
      <c r="E387" s="15" t="s">
        <v>24</v>
      </c>
      <c r="F387" s="41">
        <v>0</v>
      </c>
      <c r="G387" s="41">
        <f t="shared" ref="G387:S387" si="189">SUM(G388:G392)</f>
        <v>40400000</v>
      </c>
      <c r="H387" s="41">
        <f t="shared" si="189"/>
        <v>0</v>
      </c>
      <c r="I387" s="41">
        <f t="shared" si="189"/>
        <v>0</v>
      </c>
      <c r="J387" s="41">
        <f t="shared" si="189"/>
        <v>0</v>
      </c>
      <c r="K387" s="41">
        <f t="shared" si="189"/>
        <v>0</v>
      </c>
      <c r="L387" s="41">
        <f t="shared" si="189"/>
        <v>0</v>
      </c>
      <c r="M387" s="41">
        <f t="shared" si="189"/>
        <v>0</v>
      </c>
      <c r="N387" s="41">
        <f t="shared" si="189"/>
        <v>0</v>
      </c>
      <c r="O387" s="41">
        <f t="shared" si="189"/>
        <v>0</v>
      </c>
      <c r="P387" s="41">
        <f t="shared" si="189"/>
        <v>0</v>
      </c>
      <c r="Q387" s="41">
        <f t="shared" si="189"/>
        <v>0</v>
      </c>
      <c r="R387" s="41">
        <f t="shared" si="189"/>
        <v>0</v>
      </c>
      <c r="S387" s="41">
        <f t="shared" si="189"/>
        <v>0</v>
      </c>
    </row>
    <row r="388" spans="1:19" ht="13.5" customHeight="1" x14ac:dyDescent="0.2">
      <c r="A388" s="2" t="s">
        <v>677</v>
      </c>
      <c r="B388" s="42" t="s">
        <v>24</v>
      </c>
      <c r="C388" s="43" t="s">
        <v>599</v>
      </c>
      <c r="D388" s="44">
        <v>150</v>
      </c>
      <c r="E388" s="45" t="s">
        <v>600</v>
      </c>
      <c r="F388" s="44">
        <v>69000</v>
      </c>
      <c r="G388" s="44">
        <f t="shared" ref="G388:G392" si="190">ROUNDDOWN(D388*F388,-3)</f>
        <v>10350000</v>
      </c>
      <c r="H388" s="44"/>
      <c r="I388" s="44"/>
      <c r="J388" s="44"/>
      <c r="K388" s="44"/>
      <c r="L388" s="44"/>
      <c r="M388" s="44"/>
      <c r="N388" s="44"/>
      <c r="O388" s="44"/>
      <c r="P388" s="44"/>
      <c r="Q388" s="44"/>
      <c r="R388" s="44"/>
      <c r="S388" s="44"/>
    </row>
    <row r="389" spans="1:19" ht="13.5" customHeight="1" x14ac:dyDescent="0.2">
      <c r="A389" s="2" t="s">
        <v>678</v>
      </c>
      <c r="B389" s="42" t="s">
        <v>24</v>
      </c>
      <c r="C389" s="43" t="s">
        <v>45</v>
      </c>
      <c r="D389" s="44">
        <v>1</v>
      </c>
      <c r="E389" s="45" t="s">
        <v>602</v>
      </c>
      <c r="F389" s="44">
        <v>1000000</v>
      </c>
      <c r="G389" s="44">
        <f t="shared" si="190"/>
        <v>1000000</v>
      </c>
      <c r="H389" s="44"/>
      <c r="I389" s="44"/>
      <c r="J389" s="44"/>
      <c r="K389" s="44"/>
      <c r="L389" s="44"/>
      <c r="M389" s="44"/>
      <c r="N389" s="44"/>
      <c r="O389" s="44"/>
      <c r="P389" s="44"/>
      <c r="Q389" s="44"/>
      <c r="R389" s="44"/>
      <c r="S389" s="44"/>
    </row>
    <row r="390" spans="1:19" ht="13.5" customHeight="1" x14ac:dyDescent="0.2">
      <c r="A390" s="2" t="s">
        <v>679</v>
      </c>
      <c r="B390" s="42" t="s">
        <v>24</v>
      </c>
      <c r="C390" s="43" t="s">
        <v>51</v>
      </c>
      <c r="D390" s="44">
        <v>1</v>
      </c>
      <c r="E390" s="45" t="s">
        <v>602</v>
      </c>
      <c r="F390" s="44">
        <v>1000000</v>
      </c>
      <c r="G390" s="44">
        <f t="shared" si="190"/>
        <v>1000000</v>
      </c>
      <c r="H390" s="44"/>
      <c r="I390" s="44"/>
      <c r="J390" s="44"/>
      <c r="K390" s="44"/>
      <c r="L390" s="44"/>
      <c r="M390" s="44"/>
      <c r="N390" s="44"/>
      <c r="O390" s="44"/>
      <c r="P390" s="44"/>
      <c r="Q390" s="44"/>
      <c r="R390" s="44"/>
      <c r="S390" s="44"/>
    </row>
    <row r="391" spans="1:19" ht="13.5" customHeight="1" x14ac:dyDescent="0.2">
      <c r="A391" s="2" t="s">
        <v>680</v>
      </c>
      <c r="B391" s="42" t="s">
        <v>24</v>
      </c>
      <c r="C391" s="43" t="s">
        <v>53</v>
      </c>
      <c r="D391" s="44">
        <v>1</v>
      </c>
      <c r="E391" s="45" t="s">
        <v>602</v>
      </c>
      <c r="F391" s="44">
        <v>1500000</v>
      </c>
      <c r="G391" s="44">
        <f t="shared" si="190"/>
        <v>1500000</v>
      </c>
      <c r="H391" s="44"/>
      <c r="I391" s="44"/>
      <c r="J391" s="44"/>
      <c r="K391" s="44"/>
      <c r="L391" s="44"/>
      <c r="M391" s="44"/>
      <c r="N391" s="44"/>
      <c r="O391" s="44"/>
      <c r="P391" s="44"/>
      <c r="Q391" s="44"/>
      <c r="R391" s="44"/>
      <c r="S391" s="44"/>
    </row>
    <row r="392" spans="1:19" ht="13.5" customHeight="1" x14ac:dyDescent="0.2">
      <c r="A392" s="2" t="s">
        <v>681</v>
      </c>
      <c r="B392" s="42" t="s">
        <v>24</v>
      </c>
      <c r="C392" s="43" t="s">
        <v>682</v>
      </c>
      <c r="D392" s="44">
        <v>59</v>
      </c>
      <c r="E392" s="45" t="s">
        <v>657</v>
      </c>
      <c r="F392" s="44">
        <v>450000</v>
      </c>
      <c r="G392" s="44">
        <f t="shared" si="190"/>
        <v>26550000</v>
      </c>
      <c r="H392" s="44"/>
      <c r="I392" s="44"/>
      <c r="J392" s="44"/>
      <c r="K392" s="44"/>
      <c r="L392" s="44"/>
      <c r="M392" s="44"/>
      <c r="N392" s="44"/>
      <c r="O392" s="44"/>
      <c r="P392" s="44"/>
      <c r="Q392" s="44"/>
      <c r="R392" s="44"/>
      <c r="S392" s="44"/>
    </row>
    <row r="393" spans="1:19" ht="13.5" customHeight="1" x14ac:dyDescent="0.2">
      <c r="A393" s="2" t="s">
        <v>683</v>
      </c>
      <c r="B393" s="12" t="s">
        <v>162</v>
      </c>
      <c r="C393" s="40" t="s">
        <v>163</v>
      </c>
      <c r="D393" s="41">
        <v>0</v>
      </c>
      <c r="E393" s="15" t="s">
        <v>24</v>
      </c>
      <c r="F393" s="41">
        <v>0</v>
      </c>
      <c r="G393" s="41">
        <f t="shared" ref="G393:S393" si="191">G394</f>
        <v>9600000</v>
      </c>
      <c r="H393" s="41">
        <f t="shared" si="191"/>
        <v>0</v>
      </c>
      <c r="I393" s="41">
        <f t="shared" si="191"/>
        <v>0</v>
      </c>
      <c r="J393" s="41">
        <f t="shared" si="191"/>
        <v>0</v>
      </c>
      <c r="K393" s="41">
        <f t="shared" si="191"/>
        <v>0</v>
      </c>
      <c r="L393" s="41">
        <f t="shared" si="191"/>
        <v>0</v>
      </c>
      <c r="M393" s="41">
        <f t="shared" si="191"/>
        <v>0</v>
      </c>
      <c r="N393" s="41">
        <f t="shared" si="191"/>
        <v>0</v>
      </c>
      <c r="O393" s="41">
        <f t="shared" si="191"/>
        <v>0</v>
      </c>
      <c r="P393" s="41">
        <f t="shared" si="191"/>
        <v>0</v>
      </c>
      <c r="Q393" s="41">
        <f t="shared" si="191"/>
        <v>0</v>
      </c>
      <c r="R393" s="41">
        <f t="shared" si="191"/>
        <v>0</v>
      </c>
      <c r="S393" s="41">
        <f t="shared" si="191"/>
        <v>0</v>
      </c>
    </row>
    <row r="394" spans="1:19" ht="13.5" customHeight="1" x14ac:dyDescent="0.2">
      <c r="A394" s="2" t="s">
        <v>684</v>
      </c>
      <c r="B394" s="42" t="s">
        <v>24</v>
      </c>
      <c r="C394" s="43" t="s">
        <v>685</v>
      </c>
      <c r="D394" s="44">
        <v>8</v>
      </c>
      <c r="E394" s="45" t="s">
        <v>613</v>
      </c>
      <c r="F394" s="44">
        <v>1200000</v>
      </c>
      <c r="G394" s="44">
        <f>ROUNDDOWN(D394*F394,-3)</f>
        <v>9600000</v>
      </c>
      <c r="H394" s="44"/>
      <c r="I394" s="44"/>
      <c r="J394" s="44"/>
      <c r="K394" s="44"/>
      <c r="L394" s="44"/>
      <c r="M394" s="44"/>
      <c r="N394" s="44"/>
      <c r="O394" s="44"/>
      <c r="P394" s="44"/>
      <c r="Q394" s="44"/>
      <c r="R394" s="44"/>
      <c r="S394" s="44"/>
    </row>
    <row r="395" spans="1:19" ht="13.5" customHeight="1" x14ac:dyDescent="0.2">
      <c r="A395" s="2" t="s">
        <v>686</v>
      </c>
      <c r="B395" s="12" t="s">
        <v>639</v>
      </c>
      <c r="C395" s="40" t="s">
        <v>640</v>
      </c>
      <c r="D395" s="41">
        <v>0</v>
      </c>
      <c r="E395" s="15" t="s">
        <v>24</v>
      </c>
      <c r="F395" s="41">
        <v>0</v>
      </c>
      <c r="G395" s="41">
        <f t="shared" ref="G395:S395" si="192">G396</f>
        <v>198000000</v>
      </c>
      <c r="H395" s="41">
        <f t="shared" si="192"/>
        <v>0</v>
      </c>
      <c r="I395" s="41">
        <f t="shared" si="192"/>
        <v>0</v>
      </c>
      <c r="J395" s="41">
        <f t="shared" si="192"/>
        <v>0</v>
      </c>
      <c r="K395" s="41">
        <f t="shared" si="192"/>
        <v>0</v>
      </c>
      <c r="L395" s="41">
        <f t="shared" si="192"/>
        <v>0</v>
      </c>
      <c r="M395" s="41">
        <f t="shared" si="192"/>
        <v>0</v>
      </c>
      <c r="N395" s="41">
        <f t="shared" si="192"/>
        <v>0</v>
      </c>
      <c r="O395" s="41">
        <f t="shared" si="192"/>
        <v>0</v>
      </c>
      <c r="P395" s="41">
        <f t="shared" si="192"/>
        <v>0</v>
      </c>
      <c r="Q395" s="41">
        <f t="shared" si="192"/>
        <v>0</v>
      </c>
      <c r="R395" s="41">
        <f t="shared" si="192"/>
        <v>0</v>
      </c>
      <c r="S395" s="41">
        <f t="shared" si="192"/>
        <v>0</v>
      </c>
    </row>
    <row r="396" spans="1:19" ht="13.5" customHeight="1" x14ac:dyDescent="0.2">
      <c r="A396" s="2" t="s">
        <v>687</v>
      </c>
      <c r="B396" s="42" t="s">
        <v>24</v>
      </c>
      <c r="C396" s="43" t="s">
        <v>688</v>
      </c>
      <c r="D396" s="44">
        <v>1</v>
      </c>
      <c r="E396" s="45" t="s">
        <v>668</v>
      </c>
      <c r="F396" s="44">
        <v>198000000</v>
      </c>
      <c r="G396" s="44">
        <f>ROUNDDOWN(D396*F396,-3)</f>
        <v>198000000</v>
      </c>
      <c r="H396" s="44"/>
      <c r="I396" s="44"/>
      <c r="J396" s="44"/>
      <c r="K396" s="44"/>
      <c r="L396" s="44"/>
      <c r="M396" s="44"/>
      <c r="N396" s="44"/>
      <c r="O396" s="44"/>
      <c r="P396" s="44"/>
      <c r="Q396" s="44"/>
      <c r="R396" s="44"/>
      <c r="S396" s="44"/>
    </row>
    <row r="397" spans="1:19" ht="13.5" customHeight="1" x14ac:dyDescent="0.2">
      <c r="A397" s="2" t="s">
        <v>689</v>
      </c>
      <c r="B397" s="12" t="s">
        <v>111</v>
      </c>
      <c r="C397" s="40" t="s">
        <v>112</v>
      </c>
      <c r="D397" s="41">
        <v>0</v>
      </c>
      <c r="E397" s="15" t="s">
        <v>24</v>
      </c>
      <c r="F397" s="41">
        <v>0</v>
      </c>
      <c r="G397" s="41">
        <f t="shared" ref="G397:S397" si="193">G398</f>
        <v>32428000</v>
      </c>
      <c r="H397" s="41">
        <f t="shared" si="193"/>
        <v>0</v>
      </c>
      <c r="I397" s="41">
        <f t="shared" si="193"/>
        <v>0</v>
      </c>
      <c r="J397" s="41">
        <f t="shared" si="193"/>
        <v>0</v>
      </c>
      <c r="K397" s="41">
        <f t="shared" si="193"/>
        <v>0</v>
      </c>
      <c r="L397" s="41">
        <f t="shared" si="193"/>
        <v>0</v>
      </c>
      <c r="M397" s="41">
        <f t="shared" si="193"/>
        <v>0</v>
      </c>
      <c r="N397" s="41">
        <f t="shared" si="193"/>
        <v>0</v>
      </c>
      <c r="O397" s="41">
        <f t="shared" si="193"/>
        <v>0</v>
      </c>
      <c r="P397" s="41">
        <f t="shared" si="193"/>
        <v>0</v>
      </c>
      <c r="Q397" s="41">
        <f t="shared" si="193"/>
        <v>0</v>
      </c>
      <c r="R397" s="41">
        <f t="shared" si="193"/>
        <v>0</v>
      </c>
      <c r="S397" s="41">
        <f t="shared" si="193"/>
        <v>0</v>
      </c>
    </row>
    <row r="398" spans="1:19" ht="13.5" customHeight="1" x14ac:dyDescent="0.2">
      <c r="A398" s="2" t="s">
        <v>690</v>
      </c>
      <c r="B398" s="42" t="s">
        <v>24</v>
      </c>
      <c r="C398" s="43" t="s">
        <v>691</v>
      </c>
      <c r="D398" s="44">
        <v>8</v>
      </c>
      <c r="E398" s="45" t="s">
        <v>600</v>
      </c>
      <c r="F398" s="44">
        <v>4053500</v>
      </c>
      <c r="G398" s="44">
        <f>ROUNDDOWN(D398*F398,-3)</f>
        <v>32428000</v>
      </c>
      <c r="H398" s="44"/>
      <c r="I398" s="44"/>
      <c r="J398" s="44"/>
      <c r="K398" s="44"/>
      <c r="L398" s="44"/>
      <c r="M398" s="44"/>
      <c r="N398" s="44"/>
      <c r="O398" s="44"/>
      <c r="P398" s="44"/>
      <c r="Q398" s="44"/>
      <c r="R398" s="44"/>
      <c r="S398" s="44"/>
    </row>
    <row r="399" spans="1:19" ht="13.5" customHeight="1" x14ac:dyDescent="0.2">
      <c r="A399" s="2" t="s">
        <v>692</v>
      </c>
      <c r="B399" s="36" t="s">
        <v>102</v>
      </c>
      <c r="C399" s="37" t="s">
        <v>693</v>
      </c>
      <c r="D399" s="38">
        <v>0</v>
      </c>
      <c r="E399" s="39" t="s">
        <v>24</v>
      </c>
      <c r="F399" s="38">
        <v>0</v>
      </c>
      <c r="G399" s="38">
        <f t="shared" ref="G399:S399" si="194">SUM(G400,G406)</f>
        <v>33500000</v>
      </c>
      <c r="H399" s="38">
        <f t="shared" si="194"/>
        <v>0</v>
      </c>
      <c r="I399" s="38">
        <f t="shared" si="194"/>
        <v>0</v>
      </c>
      <c r="J399" s="38">
        <f t="shared" si="194"/>
        <v>0</v>
      </c>
      <c r="K399" s="38">
        <f t="shared" si="194"/>
        <v>0</v>
      </c>
      <c r="L399" s="38">
        <f t="shared" si="194"/>
        <v>0</v>
      </c>
      <c r="M399" s="38">
        <f t="shared" si="194"/>
        <v>0</v>
      </c>
      <c r="N399" s="38">
        <f t="shared" si="194"/>
        <v>0</v>
      </c>
      <c r="O399" s="38">
        <f t="shared" si="194"/>
        <v>0</v>
      </c>
      <c r="P399" s="38">
        <f t="shared" si="194"/>
        <v>0</v>
      </c>
      <c r="Q399" s="38">
        <f t="shared" si="194"/>
        <v>0</v>
      </c>
      <c r="R399" s="38">
        <f t="shared" si="194"/>
        <v>0</v>
      </c>
      <c r="S399" s="38">
        <f t="shared" si="194"/>
        <v>0</v>
      </c>
    </row>
    <row r="400" spans="1:19" ht="13.5" customHeight="1" x14ac:dyDescent="0.2">
      <c r="A400" s="2" t="s">
        <v>694</v>
      </c>
      <c r="B400" s="12" t="s">
        <v>42</v>
      </c>
      <c r="C400" s="40" t="s">
        <v>43</v>
      </c>
      <c r="D400" s="41">
        <v>0</v>
      </c>
      <c r="E400" s="15" t="s">
        <v>24</v>
      </c>
      <c r="F400" s="41">
        <v>0</v>
      </c>
      <c r="G400" s="41">
        <f t="shared" ref="G400:S400" si="195">SUM(G401:G405)</f>
        <v>13500000</v>
      </c>
      <c r="H400" s="41">
        <f t="shared" si="195"/>
        <v>0</v>
      </c>
      <c r="I400" s="41">
        <f t="shared" si="195"/>
        <v>0</v>
      </c>
      <c r="J400" s="41">
        <f t="shared" si="195"/>
        <v>0</v>
      </c>
      <c r="K400" s="41">
        <f t="shared" si="195"/>
        <v>0</v>
      </c>
      <c r="L400" s="41">
        <f t="shared" si="195"/>
        <v>0</v>
      </c>
      <c r="M400" s="41">
        <f t="shared" si="195"/>
        <v>0</v>
      </c>
      <c r="N400" s="41">
        <f t="shared" si="195"/>
        <v>0</v>
      </c>
      <c r="O400" s="41">
        <f t="shared" si="195"/>
        <v>0</v>
      </c>
      <c r="P400" s="41">
        <f t="shared" si="195"/>
        <v>0</v>
      </c>
      <c r="Q400" s="41">
        <f t="shared" si="195"/>
        <v>0</v>
      </c>
      <c r="R400" s="41">
        <f t="shared" si="195"/>
        <v>0</v>
      </c>
      <c r="S400" s="41">
        <f t="shared" si="195"/>
        <v>0</v>
      </c>
    </row>
    <row r="401" spans="1:19" ht="13.5" customHeight="1" x14ac:dyDescent="0.2">
      <c r="A401" s="2" t="s">
        <v>695</v>
      </c>
      <c r="B401" s="42" t="s">
        <v>24</v>
      </c>
      <c r="C401" s="43" t="s">
        <v>45</v>
      </c>
      <c r="D401" s="44">
        <v>1</v>
      </c>
      <c r="E401" s="45" t="s">
        <v>602</v>
      </c>
      <c r="F401" s="44">
        <v>1000000</v>
      </c>
      <c r="G401" s="44">
        <f t="shared" ref="G401:G405" si="196">ROUNDDOWN(D401*F401,-3)</f>
        <v>1000000</v>
      </c>
      <c r="H401" s="44"/>
      <c r="I401" s="44"/>
      <c r="J401" s="44"/>
      <c r="K401" s="44"/>
      <c r="L401" s="44"/>
      <c r="M401" s="44"/>
      <c r="N401" s="44"/>
      <c r="O401" s="44"/>
      <c r="P401" s="44"/>
      <c r="Q401" s="44"/>
      <c r="R401" s="44"/>
      <c r="S401" s="44"/>
    </row>
    <row r="402" spans="1:19" ht="13.5" customHeight="1" x14ac:dyDescent="0.2">
      <c r="A402" s="2" t="s">
        <v>696</v>
      </c>
      <c r="B402" s="42" t="s">
        <v>24</v>
      </c>
      <c r="C402" s="43" t="s">
        <v>51</v>
      </c>
      <c r="D402" s="44">
        <v>1</v>
      </c>
      <c r="E402" s="45" t="s">
        <v>602</v>
      </c>
      <c r="F402" s="44">
        <v>1000000</v>
      </c>
      <c r="G402" s="44">
        <f t="shared" si="196"/>
        <v>1000000</v>
      </c>
      <c r="H402" s="44"/>
      <c r="I402" s="44"/>
      <c r="J402" s="44"/>
      <c r="K402" s="44"/>
      <c r="L402" s="44"/>
      <c r="M402" s="44"/>
      <c r="N402" s="44"/>
      <c r="O402" s="44"/>
      <c r="P402" s="44"/>
      <c r="Q402" s="44"/>
      <c r="R402" s="44"/>
      <c r="S402" s="44"/>
    </row>
    <row r="403" spans="1:19" ht="13.5" customHeight="1" x14ac:dyDescent="0.2">
      <c r="A403" s="2" t="s">
        <v>697</v>
      </c>
      <c r="B403" s="42" t="s">
        <v>24</v>
      </c>
      <c r="C403" s="43" t="s">
        <v>53</v>
      </c>
      <c r="D403" s="44">
        <v>1</v>
      </c>
      <c r="E403" s="45" t="s">
        <v>602</v>
      </c>
      <c r="F403" s="44">
        <v>1500000</v>
      </c>
      <c r="G403" s="44">
        <f t="shared" si="196"/>
        <v>1500000</v>
      </c>
      <c r="H403" s="44"/>
      <c r="I403" s="44"/>
      <c r="J403" s="44"/>
      <c r="K403" s="44"/>
      <c r="L403" s="44"/>
      <c r="M403" s="44"/>
      <c r="N403" s="44"/>
      <c r="O403" s="44"/>
      <c r="P403" s="44"/>
      <c r="Q403" s="44"/>
      <c r="R403" s="44"/>
      <c r="S403" s="44"/>
    </row>
    <row r="404" spans="1:19" ht="13.5" customHeight="1" x14ac:dyDescent="0.2">
      <c r="A404" s="2" t="s">
        <v>698</v>
      </c>
      <c r="B404" s="42" t="s">
        <v>24</v>
      </c>
      <c r="C404" s="43" t="s">
        <v>699</v>
      </c>
      <c r="D404" s="44">
        <v>100</v>
      </c>
      <c r="E404" s="45" t="s">
        <v>657</v>
      </c>
      <c r="F404" s="44">
        <v>50000</v>
      </c>
      <c r="G404" s="44">
        <f t="shared" si="196"/>
        <v>5000000</v>
      </c>
      <c r="H404" s="44"/>
      <c r="I404" s="44"/>
      <c r="J404" s="44"/>
      <c r="K404" s="44"/>
      <c r="L404" s="44"/>
      <c r="M404" s="44"/>
      <c r="N404" s="44"/>
      <c r="O404" s="44"/>
      <c r="P404" s="44"/>
      <c r="Q404" s="44"/>
      <c r="R404" s="44"/>
      <c r="S404" s="44"/>
    </row>
    <row r="405" spans="1:19" ht="13.5" customHeight="1" x14ac:dyDescent="0.2">
      <c r="A405" s="2" t="s">
        <v>700</v>
      </c>
      <c r="B405" s="42" t="s">
        <v>24</v>
      </c>
      <c r="C405" s="43" t="s">
        <v>701</v>
      </c>
      <c r="D405" s="44">
        <v>100</v>
      </c>
      <c r="E405" s="45" t="s">
        <v>657</v>
      </c>
      <c r="F405" s="44">
        <v>50000</v>
      </c>
      <c r="G405" s="44">
        <f t="shared" si="196"/>
        <v>5000000</v>
      </c>
      <c r="H405" s="44"/>
      <c r="I405" s="44"/>
      <c r="J405" s="44"/>
      <c r="K405" s="44"/>
      <c r="L405" s="44"/>
      <c r="M405" s="44"/>
      <c r="N405" s="44"/>
      <c r="O405" s="44"/>
      <c r="P405" s="44"/>
      <c r="Q405" s="44"/>
      <c r="R405" s="44"/>
      <c r="S405" s="44"/>
    </row>
    <row r="406" spans="1:19" ht="13.5" customHeight="1" x14ac:dyDescent="0.2">
      <c r="A406" s="2" t="s">
        <v>702</v>
      </c>
      <c r="B406" s="12" t="s">
        <v>111</v>
      </c>
      <c r="C406" s="40" t="s">
        <v>112</v>
      </c>
      <c r="D406" s="41">
        <v>0</v>
      </c>
      <c r="E406" s="15" t="s">
        <v>24</v>
      </c>
      <c r="F406" s="41">
        <v>0</v>
      </c>
      <c r="G406" s="41">
        <f t="shared" ref="G406:S406" si="197">G407</f>
        <v>20000000</v>
      </c>
      <c r="H406" s="41">
        <f t="shared" si="197"/>
        <v>0</v>
      </c>
      <c r="I406" s="41">
        <f t="shared" si="197"/>
        <v>0</v>
      </c>
      <c r="J406" s="41">
        <f t="shared" si="197"/>
        <v>0</v>
      </c>
      <c r="K406" s="41">
        <f t="shared" si="197"/>
        <v>0</v>
      </c>
      <c r="L406" s="41">
        <f t="shared" si="197"/>
        <v>0</v>
      </c>
      <c r="M406" s="41">
        <f t="shared" si="197"/>
        <v>0</v>
      </c>
      <c r="N406" s="41">
        <f t="shared" si="197"/>
        <v>0</v>
      </c>
      <c r="O406" s="41">
        <f t="shared" si="197"/>
        <v>0</v>
      </c>
      <c r="P406" s="41">
        <f t="shared" si="197"/>
        <v>0</v>
      </c>
      <c r="Q406" s="41">
        <f t="shared" si="197"/>
        <v>0</v>
      </c>
      <c r="R406" s="41">
        <f t="shared" si="197"/>
        <v>0</v>
      </c>
      <c r="S406" s="41">
        <f t="shared" si="197"/>
        <v>0</v>
      </c>
    </row>
    <row r="407" spans="1:19" ht="13.5" customHeight="1" x14ac:dyDescent="0.2">
      <c r="A407" s="2" t="s">
        <v>703</v>
      </c>
      <c r="B407" s="42" t="s">
        <v>24</v>
      </c>
      <c r="C407" s="43" t="s">
        <v>704</v>
      </c>
      <c r="D407" s="44">
        <v>4</v>
      </c>
      <c r="E407" s="45" t="s">
        <v>600</v>
      </c>
      <c r="F407" s="44">
        <v>5000000</v>
      </c>
      <c r="G407" s="44">
        <f>ROUNDDOWN(D407*F407,-3)</f>
        <v>20000000</v>
      </c>
      <c r="H407" s="44"/>
      <c r="I407" s="44"/>
      <c r="J407" s="44"/>
      <c r="K407" s="44"/>
      <c r="L407" s="44"/>
      <c r="M407" s="44"/>
      <c r="N407" s="44"/>
      <c r="O407" s="44"/>
      <c r="P407" s="44"/>
      <c r="Q407" s="44"/>
      <c r="R407" s="44"/>
      <c r="S407" s="44"/>
    </row>
    <row r="408" spans="1:19" ht="13.5" customHeight="1" x14ac:dyDescent="0.2">
      <c r="A408" s="2" t="s">
        <v>705</v>
      </c>
      <c r="B408" s="32" t="s">
        <v>295</v>
      </c>
      <c r="C408" s="33" t="s">
        <v>706</v>
      </c>
      <c r="D408" s="34">
        <v>0</v>
      </c>
      <c r="E408" s="35" t="s">
        <v>24</v>
      </c>
      <c r="F408" s="34">
        <v>0</v>
      </c>
      <c r="G408" s="34">
        <f t="shared" ref="G408:S408" si="198">SUM(G409,G426)</f>
        <v>549126000</v>
      </c>
      <c r="H408" s="34">
        <f t="shared" si="198"/>
        <v>0</v>
      </c>
      <c r="I408" s="34">
        <f t="shared" si="198"/>
        <v>0</v>
      </c>
      <c r="J408" s="34">
        <f t="shared" si="198"/>
        <v>0</v>
      </c>
      <c r="K408" s="34">
        <f t="shared" si="198"/>
        <v>0</v>
      </c>
      <c r="L408" s="34">
        <f t="shared" si="198"/>
        <v>0</v>
      </c>
      <c r="M408" s="34">
        <f t="shared" si="198"/>
        <v>0</v>
      </c>
      <c r="N408" s="34">
        <f t="shared" si="198"/>
        <v>0</v>
      </c>
      <c r="O408" s="34">
        <f t="shared" si="198"/>
        <v>0</v>
      </c>
      <c r="P408" s="34">
        <f t="shared" si="198"/>
        <v>0</v>
      </c>
      <c r="Q408" s="34">
        <f t="shared" si="198"/>
        <v>0</v>
      </c>
      <c r="R408" s="34">
        <f t="shared" si="198"/>
        <v>0</v>
      </c>
      <c r="S408" s="34">
        <f t="shared" si="198"/>
        <v>0</v>
      </c>
    </row>
    <row r="409" spans="1:19" ht="13.5" customHeight="1" x14ac:dyDescent="0.2">
      <c r="A409" s="2" t="s">
        <v>707</v>
      </c>
      <c r="B409" s="36" t="s">
        <v>39</v>
      </c>
      <c r="C409" s="37" t="s">
        <v>708</v>
      </c>
      <c r="D409" s="38">
        <v>0</v>
      </c>
      <c r="E409" s="39" t="s">
        <v>24</v>
      </c>
      <c r="F409" s="38">
        <v>0</v>
      </c>
      <c r="G409" s="38">
        <f t="shared" ref="G409:S409" si="199">SUM(G410,G415,G417,G420,G422,G424)</f>
        <v>326326000</v>
      </c>
      <c r="H409" s="38">
        <f t="shared" si="199"/>
        <v>0</v>
      </c>
      <c r="I409" s="38">
        <f t="shared" si="199"/>
        <v>0</v>
      </c>
      <c r="J409" s="38">
        <f t="shared" si="199"/>
        <v>0</v>
      </c>
      <c r="K409" s="38">
        <f t="shared" si="199"/>
        <v>0</v>
      </c>
      <c r="L409" s="38">
        <f t="shared" si="199"/>
        <v>0</v>
      </c>
      <c r="M409" s="38">
        <f t="shared" si="199"/>
        <v>0</v>
      </c>
      <c r="N409" s="38">
        <f t="shared" si="199"/>
        <v>0</v>
      </c>
      <c r="O409" s="38">
        <f t="shared" si="199"/>
        <v>0</v>
      </c>
      <c r="P409" s="38">
        <f t="shared" si="199"/>
        <v>0</v>
      </c>
      <c r="Q409" s="38">
        <f t="shared" si="199"/>
        <v>0</v>
      </c>
      <c r="R409" s="38">
        <f t="shared" si="199"/>
        <v>0</v>
      </c>
      <c r="S409" s="38">
        <f t="shared" si="199"/>
        <v>0</v>
      </c>
    </row>
    <row r="410" spans="1:19" ht="13.5" customHeight="1" x14ac:dyDescent="0.2">
      <c r="A410" s="2" t="s">
        <v>709</v>
      </c>
      <c r="B410" s="12" t="s">
        <v>42</v>
      </c>
      <c r="C410" s="40" t="s">
        <v>43</v>
      </c>
      <c r="D410" s="41">
        <v>0</v>
      </c>
      <c r="E410" s="15" t="s">
        <v>24</v>
      </c>
      <c r="F410" s="41">
        <v>0</v>
      </c>
      <c r="G410" s="41">
        <f t="shared" ref="G410:S410" si="200">SUM(G411:G414)</f>
        <v>55300000</v>
      </c>
      <c r="H410" s="41">
        <f t="shared" si="200"/>
        <v>0</v>
      </c>
      <c r="I410" s="41">
        <f t="shared" si="200"/>
        <v>0</v>
      </c>
      <c r="J410" s="41">
        <f t="shared" si="200"/>
        <v>0</v>
      </c>
      <c r="K410" s="41">
        <f t="shared" si="200"/>
        <v>0</v>
      </c>
      <c r="L410" s="41">
        <f t="shared" si="200"/>
        <v>0</v>
      </c>
      <c r="M410" s="41">
        <f t="shared" si="200"/>
        <v>0</v>
      </c>
      <c r="N410" s="41">
        <f t="shared" si="200"/>
        <v>0</v>
      </c>
      <c r="O410" s="41">
        <f t="shared" si="200"/>
        <v>0</v>
      </c>
      <c r="P410" s="41">
        <f t="shared" si="200"/>
        <v>0</v>
      </c>
      <c r="Q410" s="41">
        <f t="shared" si="200"/>
        <v>0</v>
      </c>
      <c r="R410" s="41">
        <f t="shared" si="200"/>
        <v>0</v>
      </c>
      <c r="S410" s="41">
        <f t="shared" si="200"/>
        <v>0</v>
      </c>
    </row>
    <row r="411" spans="1:19" ht="13.5" customHeight="1" x14ac:dyDescent="0.2">
      <c r="A411" s="2" t="s">
        <v>710</v>
      </c>
      <c r="B411" s="42" t="s">
        <v>24</v>
      </c>
      <c r="C411" s="43" t="s">
        <v>599</v>
      </c>
      <c r="D411" s="44">
        <v>200</v>
      </c>
      <c r="E411" s="45" t="s">
        <v>600</v>
      </c>
      <c r="F411" s="44">
        <v>69000</v>
      </c>
      <c r="G411" s="44">
        <f t="shared" ref="G411:G414" si="201">ROUNDDOWN(D411*F411,-3)</f>
        <v>13800000</v>
      </c>
      <c r="H411" s="44"/>
      <c r="I411" s="44"/>
      <c r="J411" s="44"/>
      <c r="K411" s="44"/>
      <c r="L411" s="44"/>
      <c r="M411" s="44"/>
      <c r="N411" s="44"/>
      <c r="O411" s="44"/>
      <c r="P411" s="44"/>
      <c r="Q411" s="44"/>
      <c r="R411" s="44"/>
      <c r="S411" s="44"/>
    </row>
    <row r="412" spans="1:19" ht="13.5" customHeight="1" x14ac:dyDescent="0.2">
      <c r="A412" s="2" t="s">
        <v>711</v>
      </c>
      <c r="B412" s="42" t="s">
        <v>24</v>
      </c>
      <c r="C412" s="43" t="s">
        <v>45</v>
      </c>
      <c r="D412" s="44">
        <v>11</v>
      </c>
      <c r="E412" s="45" t="s">
        <v>602</v>
      </c>
      <c r="F412" s="44">
        <v>1500000</v>
      </c>
      <c r="G412" s="44">
        <f t="shared" si="201"/>
        <v>16500000</v>
      </c>
      <c r="H412" s="44"/>
      <c r="I412" s="44"/>
      <c r="J412" s="44"/>
      <c r="K412" s="44"/>
      <c r="L412" s="44"/>
      <c r="M412" s="44"/>
      <c r="N412" s="44"/>
      <c r="O412" s="44"/>
      <c r="P412" s="44"/>
      <c r="Q412" s="44"/>
      <c r="R412" s="44"/>
      <c r="S412" s="44"/>
    </row>
    <row r="413" spans="1:19" ht="13.5" customHeight="1" x14ac:dyDescent="0.2">
      <c r="A413" s="2" t="s">
        <v>712</v>
      </c>
      <c r="B413" s="42" t="s">
        <v>24</v>
      </c>
      <c r="C413" s="43" t="s">
        <v>713</v>
      </c>
      <c r="D413" s="44">
        <v>25</v>
      </c>
      <c r="E413" s="45" t="s">
        <v>657</v>
      </c>
      <c r="F413" s="44">
        <v>400000</v>
      </c>
      <c r="G413" s="44">
        <f t="shared" si="201"/>
        <v>10000000</v>
      </c>
      <c r="H413" s="44"/>
      <c r="I413" s="44"/>
      <c r="J413" s="44"/>
      <c r="K413" s="44"/>
      <c r="L413" s="44"/>
      <c r="M413" s="44"/>
      <c r="N413" s="44"/>
      <c r="O413" s="44"/>
      <c r="P413" s="44"/>
      <c r="Q413" s="44"/>
      <c r="R413" s="44"/>
      <c r="S413" s="44"/>
    </row>
    <row r="414" spans="1:19" ht="13.5" customHeight="1" x14ac:dyDescent="0.2">
      <c r="A414" s="2" t="s">
        <v>714</v>
      </c>
      <c r="B414" s="42" t="s">
        <v>24</v>
      </c>
      <c r="C414" s="43" t="s">
        <v>664</v>
      </c>
      <c r="D414" s="44">
        <v>50</v>
      </c>
      <c r="E414" s="45" t="s">
        <v>600</v>
      </c>
      <c r="F414" s="44">
        <v>300000</v>
      </c>
      <c r="G414" s="44">
        <f t="shared" si="201"/>
        <v>15000000</v>
      </c>
      <c r="H414" s="44"/>
      <c r="I414" s="44"/>
      <c r="J414" s="44"/>
      <c r="K414" s="44"/>
      <c r="L414" s="44"/>
      <c r="M414" s="44"/>
      <c r="N414" s="44"/>
      <c r="O414" s="44"/>
      <c r="P414" s="44"/>
      <c r="Q414" s="44"/>
      <c r="R414" s="44"/>
      <c r="S414" s="44"/>
    </row>
    <row r="415" spans="1:19" ht="13.5" customHeight="1" x14ac:dyDescent="0.2">
      <c r="A415" s="2" t="s">
        <v>715</v>
      </c>
      <c r="B415" s="12" t="s">
        <v>606</v>
      </c>
      <c r="C415" s="40" t="s">
        <v>607</v>
      </c>
      <c r="D415" s="41">
        <v>0</v>
      </c>
      <c r="E415" s="15" t="s">
        <v>24</v>
      </c>
      <c r="F415" s="41">
        <v>0</v>
      </c>
      <c r="G415" s="41">
        <f t="shared" ref="G415:S415" si="202">G416</f>
        <v>1000000</v>
      </c>
      <c r="H415" s="41">
        <f t="shared" si="202"/>
        <v>0</v>
      </c>
      <c r="I415" s="41">
        <f t="shared" si="202"/>
        <v>0</v>
      </c>
      <c r="J415" s="41">
        <f t="shared" si="202"/>
        <v>0</v>
      </c>
      <c r="K415" s="41">
        <f t="shared" si="202"/>
        <v>0</v>
      </c>
      <c r="L415" s="41">
        <f t="shared" si="202"/>
        <v>0</v>
      </c>
      <c r="M415" s="41">
        <f t="shared" si="202"/>
        <v>0</v>
      </c>
      <c r="N415" s="41">
        <f t="shared" si="202"/>
        <v>0</v>
      </c>
      <c r="O415" s="41">
        <f t="shared" si="202"/>
        <v>0</v>
      </c>
      <c r="P415" s="41">
        <f t="shared" si="202"/>
        <v>0</v>
      </c>
      <c r="Q415" s="41">
        <f t="shared" si="202"/>
        <v>0</v>
      </c>
      <c r="R415" s="41">
        <f t="shared" si="202"/>
        <v>0</v>
      </c>
      <c r="S415" s="41">
        <f t="shared" si="202"/>
        <v>0</v>
      </c>
    </row>
    <row r="416" spans="1:19" ht="13.5" customHeight="1" x14ac:dyDescent="0.2">
      <c r="A416" s="2" t="s">
        <v>716</v>
      </c>
      <c r="B416" s="42" t="s">
        <v>24</v>
      </c>
      <c r="C416" s="43" t="s">
        <v>609</v>
      </c>
      <c r="D416" s="44">
        <v>4</v>
      </c>
      <c r="E416" s="45" t="s">
        <v>602</v>
      </c>
      <c r="F416" s="44">
        <v>250000</v>
      </c>
      <c r="G416" s="44">
        <f>ROUNDDOWN(D416*F416,-3)</f>
        <v>1000000</v>
      </c>
      <c r="H416" s="44"/>
      <c r="I416" s="44"/>
      <c r="J416" s="44"/>
      <c r="K416" s="44"/>
      <c r="L416" s="44"/>
      <c r="M416" s="44"/>
      <c r="N416" s="44"/>
      <c r="O416" s="44"/>
      <c r="P416" s="44"/>
      <c r="Q416" s="44"/>
      <c r="R416" s="44"/>
      <c r="S416" s="44"/>
    </row>
    <row r="417" spans="1:19" ht="13.5" customHeight="1" x14ac:dyDescent="0.2">
      <c r="A417" s="2" t="s">
        <v>717</v>
      </c>
      <c r="B417" s="12" t="s">
        <v>718</v>
      </c>
      <c r="C417" s="40" t="s">
        <v>719</v>
      </c>
      <c r="D417" s="41">
        <v>0</v>
      </c>
      <c r="E417" s="15" t="s">
        <v>24</v>
      </c>
      <c r="F417" s="41">
        <v>0</v>
      </c>
      <c r="G417" s="41">
        <f t="shared" ref="G417:S417" si="203">SUM(G418:G419)</f>
        <v>27500000</v>
      </c>
      <c r="H417" s="41">
        <f t="shared" si="203"/>
        <v>0</v>
      </c>
      <c r="I417" s="41">
        <f t="shared" si="203"/>
        <v>0</v>
      </c>
      <c r="J417" s="41">
        <f t="shared" si="203"/>
        <v>0</v>
      </c>
      <c r="K417" s="41">
        <f t="shared" si="203"/>
        <v>0</v>
      </c>
      <c r="L417" s="41">
        <f t="shared" si="203"/>
        <v>0</v>
      </c>
      <c r="M417" s="41">
        <f t="shared" si="203"/>
        <v>0</v>
      </c>
      <c r="N417" s="41">
        <f t="shared" si="203"/>
        <v>0</v>
      </c>
      <c r="O417" s="41">
        <f t="shared" si="203"/>
        <v>0</v>
      </c>
      <c r="P417" s="41">
        <f t="shared" si="203"/>
        <v>0</v>
      </c>
      <c r="Q417" s="41">
        <f t="shared" si="203"/>
        <v>0</v>
      </c>
      <c r="R417" s="41">
        <f t="shared" si="203"/>
        <v>0</v>
      </c>
      <c r="S417" s="41">
        <f t="shared" si="203"/>
        <v>0</v>
      </c>
    </row>
    <row r="418" spans="1:19" ht="13.5" customHeight="1" x14ac:dyDescent="0.2">
      <c r="A418" s="2" t="s">
        <v>720</v>
      </c>
      <c r="B418" s="42" t="s">
        <v>24</v>
      </c>
      <c r="C418" s="43" t="s">
        <v>51</v>
      </c>
      <c r="D418" s="44">
        <v>11</v>
      </c>
      <c r="E418" s="45" t="s">
        <v>602</v>
      </c>
      <c r="F418" s="44">
        <v>1000000</v>
      </c>
      <c r="G418" s="44">
        <f t="shared" ref="G418:G419" si="204">ROUNDDOWN(D418*F418,-3)</f>
        <v>11000000</v>
      </c>
      <c r="H418" s="44"/>
      <c r="I418" s="44"/>
      <c r="J418" s="44"/>
      <c r="K418" s="44"/>
      <c r="L418" s="44"/>
      <c r="M418" s="44"/>
      <c r="N418" s="44"/>
      <c r="O418" s="44"/>
      <c r="P418" s="44"/>
      <c r="Q418" s="44"/>
      <c r="R418" s="44"/>
      <c r="S418" s="44"/>
    </row>
    <row r="419" spans="1:19" ht="13.5" customHeight="1" x14ac:dyDescent="0.2">
      <c r="A419" s="2" t="s">
        <v>721</v>
      </c>
      <c r="B419" s="42" t="s">
        <v>24</v>
      </c>
      <c r="C419" s="43" t="s">
        <v>53</v>
      </c>
      <c r="D419" s="44">
        <v>11</v>
      </c>
      <c r="E419" s="45" t="s">
        <v>602</v>
      </c>
      <c r="F419" s="44">
        <v>1500000</v>
      </c>
      <c r="G419" s="44">
        <f t="shared" si="204"/>
        <v>16500000</v>
      </c>
      <c r="H419" s="44"/>
      <c r="I419" s="44"/>
      <c r="J419" s="44"/>
      <c r="K419" s="44"/>
      <c r="L419" s="44"/>
      <c r="M419" s="44"/>
      <c r="N419" s="44"/>
      <c r="O419" s="44"/>
      <c r="P419" s="44"/>
      <c r="Q419" s="44"/>
      <c r="R419" s="44"/>
      <c r="S419" s="44"/>
    </row>
    <row r="420" spans="1:19" ht="13.5" customHeight="1" x14ac:dyDescent="0.2">
      <c r="A420" s="2" t="s">
        <v>722</v>
      </c>
      <c r="B420" s="12" t="s">
        <v>162</v>
      </c>
      <c r="C420" s="40" t="s">
        <v>163</v>
      </c>
      <c r="D420" s="41">
        <v>0</v>
      </c>
      <c r="E420" s="15" t="s">
        <v>24</v>
      </c>
      <c r="F420" s="41">
        <v>0</v>
      </c>
      <c r="G420" s="41">
        <f t="shared" ref="G420:S420" si="205">G421</f>
        <v>20000000</v>
      </c>
      <c r="H420" s="41">
        <f t="shared" si="205"/>
        <v>0</v>
      </c>
      <c r="I420" s="41">
        <f t="shared" si="205"/>
        <v>0</v>
      </c>
      <c r="J420" s="41">
        <f t="shared" si="205"/>
        <v>0</v>
      </c>
      <c r="K420" s="41">
        <f t="shared" si="205"/>
        <v>0</v>
      </c>
      <c r="L420" s="41">
        <f t="shared" si="205"/>
        <v>0</v>
      </c>
      <c r="M420" s="41">
        <f t="shared" si="205"/>
        <v>0</v>
      </c>
      <c r="N420" s="41">
        <f t="shared" si="205"/>
        <v>0</v>
      </c>
      <c r="O420" s="41">
        <f t="shared" si="205"/>
        <v>0</v>
      </c>
      <c r="P420" s="41">
        <f t="shared" si="205"/>
        <v>0</v>
      </c>
      <c r="Q420" s="41">
        <f t="shared" si="205"/>
        <v>0</v>
      </c>
      <c r="R420" s="41">
        <f t="shared" si="205"/>
        <v>0</v>
      </c>
      <c r="S420" s="41">
        <f t="shared" si="205"/>
        <v>0</v>
      </c>
    </row>
    <row r="421" spans="1:19" ht="13.5" customHeight="1" x14ac:dyDescent="0.2">
      <c r="A421" s="2" t="s">
        <v>723</v>
      </c>
      <c r="B421" s="42" t="s">
        <v>24</v>
      </c>
      <c r="C421" s="43" t="s">
        <v>612</v>
      </c>
      <c r="D421" s="44">
        <v>20</v>
      </c>
      <c r="E421" s="45" t="s">
        <v>613</v>
      </c>
      <c r="F421" s="44">
        <v>1000000</v>
      </c>
      <c r="G421" s="44">
        <f>ROUNDDOWN(D421*F421,-3)</f>
        <v>20000000</v>
      </c>
      <c r="H421" s="44"/>
      <c r="I421" s="44"/>
      <c r="J421" s="44"/>
      <c r="K421" s="44"/>
      <c r="L421" s="44"/>
      <c r="M421" s="44"/>
      <c r="N421" s="44"/>
      <c r="O421" s="44"/>
      <c r="P421" s="44"/>
      <c r="Q421" s="44"/>
      <c r="R421" s="44"/>
      <c r="S421" s="44"/>
    </row>
    <row r="422" spans="1:19" ht="13.5" customHeight="1" x14ac:dyDescent="0.2">
      <c r="A422" s="2" t="s">
        <v>724</v>
      </c>
      <c r="B422" s="12" t="s">
        <v>111</v>
      </c>
      <c r="C422" s="40" t="s">
        <v>112</v>
      </c>
      <c r="D422" s="41">
        <v>0</v>
      </c>
      <c r="E422" s="15" t="s">
        <v>24</v>
      </c>
      <c r="F422" s="41">
        <v>0</v>
      </c>
      <c r="G422" s="41">
        <f t="shared" ref="G422:S422" si="206">G423</f>
        <v>219976000</v>
      </c>
      <c r="H422" s="41">
        <f t="shared" si="206"/>
        <v>0</v>
      </c>
      <c r="I422" s="41">
        <f t="shared" si="206"/>
        <v>0</v>
      </c>
      <c r="J422" s="41">
        <f t="shared" si="206"/>
        <v>0</v>
      </c>
      <c r="K422" s="41">
        <f t="shared" si="206"/>
        <v>0</v>
      </c>
      <c r="L422" s="41">
        <f t="shared" si="206"/>
        <v>0</v>
      </c>
      <c r="M422" s="41">
        <f t="shared" si="206"/>
        <v>0</v>
      </c>
      <c r="N422" s="41">
        <f t="shared" si="206"/>
        <v>0</v>
      </c>
      <c r="O422" s="41">
        <f t="shared" si="206"/>
        <v>0</v>
      </c>
      <c r="P422" s="41">
        <f t="shared" si="206"/>
        <v>0</v>
      </c>
      <c r="Q422" s="41">
        <f t="shared" si="206"/>
        <v>0</v>
      </c>
      <c r="R422" s="41">
        <f t="shared" si="206"/>
        <v>0</v>
      </c>
      <c r="S422" s="41">
        <f t="shared" si="206"/>
        <v>0</v>
      </c>
    </row>
    <row r="423" spans="1:19" ht="13.5" customHeight="1" x14ac:dyDescent="0.2">
      <c r="A423" s="2" t="s">
        <v>725</v>
      </c>
      <c r="B423" s="42" t="s">
        <v>24</v>
      </c>
      <c r="C423" s="43" t="s">
        <v>726</v>
      </c>
      <c r="D423" s="44">
        <v>45</v>
      </c>
      <c r="E423" s="45" t="s">
        <v>600</v>
      </c>
      <c r="F423" s="44">
        <v>4888356</v>
      </c>
      <c r="G423" s="44">
        <f>ROUNDDOWN(D423*F423,-3)</f>
        <v>219976000</v>
      </c>
      <c r="H423" s="44"/>
      <c r="I423" s="44"/>
      <c r="J423" s="44"/>
      <c r="K423" s="44"/>
      <c r="L423" s="44"/>
      <c r="M423" s="44"/>
      <c r="N423" s="44"/>
      <c r="O423" s="44"/>
      <c r="P423" s="44"/>
      <c r="Q423" s="44"/>
      <c r="R423" s="44"/>
      <c r="S423" s="44"/>
    </row>
    <row r="424" spans="1:19" ht="13.5" customHeight="1" x14ac:dyDescent="0.2">
      <c r="A424" s="2" t="s">
        <v>727</v>
      </c>
      <c r="B424" s="12" t="s">
        <v>55</v>
      </c>
      <c r="C424" s="40" t="s">
        <v>56</v>
      </c>
      <c r="D424" s="41">
        <v>0</v>
      </c>
      <c r="E424" s="15" t="s">
        <v>24</v>
      </c>
      <c r="F424" s="41">
        <v>0</v>
      </c>
      <c r="G424" s="41">
        <f t="shared" ref="G424:S424" si="207">G425</f>
        <v>2550000</v>
      </c>
      <c r="H424" s="41">
        <f t="shared" si="207"/>
        <v>0</v>
      </c>
      <c r="I424" s="41">
        <f t="shared" si="207"/>
        <v>0</v>
      </c>
      <c r="J424" s="41">
        <f t="shared" si="207"/>
        <v>0</v>
      </c>
      <c r="K424" s="41">
        <f t="shared" si="207"/>
        <v>0</v>
      </c>
      <c r="L424" s="41">
        <f t="shared" si="207"/>
        <v>0</v>
      </c>
      <c r="M424" s="41">
        <f t="shared" si="207"/>
        <v>0</v>
      </c>
      <c r="N424" s="41">
        <f t="shared" si="207"/>
        <v>0</v>
      </c>
      <c r="O424" s="41">
        <f t="shared" si="207"/>
        <v>0</v>
      </c>
      <c r="P424" s="41">
        <f t="shared" si="207"/>
        <v>0</v>
      </c>
      <c r="Q424" s="41">
        <f t="shared" si="207"/>
        <v>0</v>
      </c>
      <c r="R424" s="41">
        <f t="shared" si="207"/>
        <v>0</v>
      </c>
      <c r="S424" s="41">
        <f t="shared" si="207"/>
        <v>0</v>
      </c>
    </row>
    <row r="425" spans="1:19" ht="13.5" customHeight="1" x14ac:dyDescent="0.2">
      <c r="A425" s="2" t="s">
        <v>728</v>
      </c>
      <c r="B425" s="42" t="s">
        <v>24</v>
      </c>
      <c r="C425" s="43" t="s">
        <v>58</v>
      </c>
      <c r="D425" s="44">
        <v>17</v>
      </c>
      <c r="E425" s="45" t="s">
        <v>600</v>
      </c>
      <c r="F425" s="44">
        <v>150000</v>
      </c>
      <c r="G425" s="44">
        <f>ROUNDDOWN(D425*F425,-3)</f>
        <v>2550000</v>
      </c>
      <c r="H425" s="44"/>
      <c r="I425" s="44"/>
      <c r="J425" s="44"/>
      <c r="K425" s="44"/>
      <c r="L425" s="44"/>
      <c r="M425" s="44"/>
      <c r="N425" s="44"/>
      <c r="O425" s="44"/>
      <c r="P425" s="44"/>
      <c r="Q425" s="44"/>
      <c r="R425" s="44"/>
      <c r="S425" s="44"/>
    </row>
    <row r="426" spans="1:19" ht="13.5" customHeight="1" x14ac:dyDescent="0.2">
      <c r="A426" s="2" t="s">
        <v>729</v>
      </c>
      <c r="B426" s="36" t="s">
        <v>77</v>
      </c>
      <c r="C426" s="37" t="s">
        <v>730</v>
      </c>
      <c r="D426" s="38">
        <v>0</v>
      </c>
      <c r="E426" s="39" t="s">
        <v>24</v>
      </c>
      <c r="F426" s="38">
        <v>0</v>
      </c>
      <c r="G426" s="38">
        <f t="shared" ref="G426:S426" si="208">SUM(G427,G430,G432,G435,G437,G439)</f>
        <v>222800000</v>
      </c>
      <c r="H426" s="38">
        <f t="shared" si="208"/>
        <v>0</v>
      </c>
      <c r="I426" s="38">
        <f t="shared" si="208"/>
        <v>0</v>
      </c>
      <c r="J426" s="38">
        <f t="shared" si="208"/>
        <v>0</v>
      </c>
      <c r="K426" s="38">
        <f t="shared" si="208"/>
        <v>0</v>
      </c>
      <c r="L426" s="38">
        <f t="shared" si="208"/>
        <v>0</v>
      </c>
      <c r="M426" s="38">
        <f t="shared" si="208"/>
        <v>0</v>
      </c>
      <c r="N426" s="38">
        <f t="shared" si="208"/>
        <v>0</v>
      </c>
      <c r="O426" s="38">
        <f t="shared" si="208"/>
        <v>0</v>
      </c>
      <c r="P426" s="38">
        <f t="shared" si="208"/>
        <v>0</v>
      </c>
      <c r="Q426" s="38">
        <f t="shared" si="208"/>
        <v>0</v>
      </c>
      <c r="R426" s="38">
        <f t="shared" si="208"/>
        <v>0</v>
      </c>
      <c r="S426" s="38">
        <f t="shared" si="208"/>
        <v>0</v>
      </c>
    </row>
    <row r="427" spans="1:19" ht="13.5" customHeight="1" x14ac:dyDescent="0.2">
      <c r="A427" s="2" t="s">
        <v>731</v>
      </c>
      <c r="B427" s="12" t="s">
        <v>42</v>
      </c>
      <c r="C427" s="40" t="s">
        <v>43</v>
      </c>
      <c r="D427" s="41">
        <v>0</v>
      </c>
      <c r="E427" s="15" t="s">
        <v>24</v>
      </c>
      <c r="F427" s="41">
        <v>0</v>
      </c>
      <c r="G427" s="41">
        <f t="shared" ref="G427:S427" si="209">SUM(G428:G429)</f>
        <v>28800000</v>
      </c>
      <c r="H427" s="41">
        <f t="shared" si="209"/>
        <v>0</v>
      </c>
      <c r="I427" s="41">
        <f t="shared" si="209"/>
        <v>0</v>
      </c>
      <c r="J427" s="41">
        <f t="shared" si="209"/>
        <v>0</v>
      </c>
      <c r="K427" s="41">
        <f t="shared" si="209"/>
        <v>0</v>
      </c>
      <c r="L427" s="41">
        <f t="shared" si="209"/>
        <v>0</v>
      </c>
      <c r="M427" s="41">
        <f t="shared" si="209"/>
        <v>0</v>
      </c>
      <c r="N427" s="41">
        <f t="shared" si="209"/>
        <v>0</v>
      </c>
      <c r="O427" s="41">
        <f t="shared" si="209"/>
        <v>0</v>
      </c>
      <c r="P427" s="41">
        <f t="shared" si="209"/>
        <v>0</v>
      </c>
      <c r="Q427" s="41">
        <f t="shared" si="209"/>
        <v>0</v>
      </c>
      <c r="R427" s="41">
        <f t="shared" si="209"/>
        <v>0</v>
      </c>
      <c r="S427" s="41">
        <f t="shared" si="209"/>
        <v>0</v>
      </c>
    </row>
    <row r="428" spans="1:19" ht="13.5" customHeight="1" x14ac:dyDescent="0.2">
      <c r="A428" s="2" t="s">
        <v>732</v>
      </c>
      <c r="B428" s="42" t="s">
        <v>24</v>
      </c>
      <c r="C428" s="43" t="s">
        <v>599</v>
      </c>
      <c r="D428" s="44">
        <v>200</v>
      </c>
      <c r="E428" s="45" t="s">
        <v>600</v>
      </c>
      <c r="F428" s="44">
        <v>69000</v>
      </c>
      <c r="G428" s="44">
        <f t="shared" ref="G428:G429" si="210">ROUNDDOWN(D428*F428,-3)</f>
        <v>13800000</v>
      </c>
      <c r="H428" s="44"/>
      <c r="I428" s="44"/>
      <c r="J428" s="44"/>
      <c r="K428" s="44"/>
      <c r="L428" s="44"/>
      <c r="M428" s="44"/>
      <c r="N428" s="44"/>
      <c r="O428" s="44"/>
      <c r="P428" s="44"/>
      <c r="Q428" s="44"/>
      <c r="R428" s="44"/>
      <c r="S428" s="44"/>
    </row>
    <row r="429" spans="1:19" ht="13.5" customHeight="1" x14ac:dyDescent="0.2">
      <c r="A429" s="2" t="s">
        <v>733</v>
      </c>
      <c r="B429" s="42" t="s">
        <v>24</v>
      </c>
      <c r="C429" s="43" t="s">
        <v>45</v>
      </c>
      <c r="D429" s="44">
        <v>10</v>
      </c>
      <c r="E429" s="45" t="s">
        <v>602</v>
      </c>
      <c r="F429" s="44">
        <v>1500000</v>
      </c>
      <c r="G429" s="44">
        <f t="shared" si="210"/>
        <v>15000000</v>
      </c>
      <c r="H429" s="44"/>
      <c r="I429" s="44"/>
      <c r="J429" s="44"/>
      <c r="K429" s="44"/>
      <c r="L429" s="44"/>
      <c r="M429" s="44"/>
      <c r="N429" s="44"/>
      <c r="O429" s="44"/>
      <c r="P429" s="44"/>
      <c r="Q429" s="44"/>
      <c r="R429" s="44"/>
      <c r="S429" s="44"/>
    </row>
    <row r="430" spans="1:19" ht="13.5" customHeight="1" x14ac:dyDescent="0.2">
      <c r="A430" s="2" t="s">
        <v>734</v>
      </c>
      <c r="B430" s="12" t="s">
        <v>606</v>
      </c>
      <c r="C430" s="40" t="s">
        <v>607</v>
      </c>
      <c r="D430" s="41">
        <v>0</v>
      </c>
      <c r="E430" s="15" t="s">
        <v>24</v>
      </c>
      <c r="F430" s="41">
        <v>0</v>
      </c>
      <c r="G430" s="41">
        <f t="shared" ref="G430:S430" si="211">G431</f>
        <v>1000000</v>
      </c>
      <c r="H430" s="41">
        <f t="shared" si="211"/>
        <v>0</v>
      </c>
      <c r="I430" s="41">
        <f t="shared" si="211"/>
        <v>0</v>
      </c>
      <c r="J430" s="41">
        <f t="shared" si="211"/>
        <v>0</v>
      </c>
      <c r="K430" s="41">
        <f t="shared" si="211"/>
        <v>0</v>
      </c>
      <c r="L430" s="41">
        <f t="shared" si="211"/>
        <v>0</v>
      </c>
      <c r="M430" s="41">
        <f t="shared" si="211"/>
        <v>0</v>
      </c>
      <c r="N430" s="41">
        <f t="shared" si="211"/>
        <v>0</v>
      </c>
      <c r="O430" s="41">
        <f t="shared" si="211"/>
        <v>0</v>
      </c>
      <c r="P430" s="41">
        <f t="shared" si="211"/>
        <v>0</v>
      </c>
      <c r="Q430" s="41">
        <f t="shared" si="211"/>
        <v>0</v>
      </c>
      <c r="R430" s="41">
        <f t="shared" si="211"/>
        <v>0</v>
      </c>
      <c r="S430" s="41">
        <f t="shared" si="211"/>
        <v>0</v>
      </c>
    </row>
    <row r="431" spans="1:19" ht="13.5" customHeight="1" x14ac:dyDescent="0.2">
      <c r="A431" s="2" t="s">
        <v>735</v>
      </c>
      <c r="B431" s="42" t="s">
        <v>24</v>
      </c>
      <c r="C431" s="43" t="s">
        <v>609</v>
      </c>
      <c r="D431" s="44">
        <v>4</v>
      </c>
      <c r="E431" s="45" t="s">
        <v>602</v>
      </c>
      <c r="F431" s="44">
        <v>250000</v>
      </c>
      <c r="G431" s="44">
        <f>ROUNDDOWN(D431*F431,-3)</f>
        <v>1000000</v>
      </c>
      <c r="H431" s="44"/>
      <c r="I431" s="44"/>
      <c r="J431" s="44"/>
      <c r="K431" s="44"/>
      <c r="L431" s="44"/>
      <c r="M431" s="44"/>
      <c r="N431" s="44"/>
      <c r="O431" s="44"/>
      <c r="P431" s="44"/>
      <c r="Q431" s="44"/>
      <c r="R431" s="44"/>
      <c r="S431" s="44"/>
    </row>
    <row r="432" spans="1:19" ht="13.5" customHeight="1" x14ac:dyDescent="0.2">
      <c r="A432" s="2" t="s">
        <v>736</v>
      </c>
      <c r="B432" s="12" t="s">
        <v>718</v>
      </c>
      <c r="C432" s="40" t="s">
        <v>719</v>
      </c>
      <c r="D432" s="41">
        <v>0</v>
      </c>
      <c r="E432" s="15" t="s">
        <v>24</v>
      </c>
      <c r="F432" s="41">
        <v>0</v>
      </c>
      <c r="G432" s="41">
        <f t="shared" ref="G432:S432" si="212">SUM(G433:G434)</f>
        <v>25000000</v>
      </c>
      <c r="H432" s="41">
        <f t="shared" si="212"/>
        <v>0</v>
      </c>
      <c r="I432" s="41">
        <f t="shared" si="212"/>
        <v>0</v>
      </c>
      <c r="J432" s="41">
        <f t="shared" si="212"/>
        <v>0</v>
      </c>
      <c r="K432" s="41">
        <f t="shared" si="212"/>
        <v>0</v>
      </c>
      <c r="L432" s="41">
        <f t="shared" si="212"/>
        <v>0</v>
      </c>
      <c r="M432" s="41">
        <f t="shared" si="212"/>
        <v>0</v>
      </c>
      <c r="N432" s="41">
        <f t="shared" si="212"/>
        <v>0</v>
      </c>
      <c r="O432" s="41">
        <f t="shared" si="212"/>
        <v>0</v>
      </c>
      <c r="P432" s="41">
        <f t="shared" si="212"/>
        <v>0</v>
      </c>
      <c r="Q432" s="41">
        <f t="shared" si="212"/>
        <v>0</v>
      </c>
      <c r="R432" s="41">
        <f t="shared" si="212"/>
        <v>0</v>
      </c>
      <c r="S432" s="41">
        <f t="shared" si="212"/>
        <v>0</v>
      </c>
    </row>
    <row r="433" spans="1:19" ht="13.5" customHeight="1" x14ac:dyDescent="0.2">
      <c r="A433" s="2" t="s">
        <v>737</v>
      </c>
      <c r="B433" s="42" t="s">
        <v>24</v>
      </c>
      <c r="C433" s="43" t="s">
        <v>51</v>
      </c>
      <c r="D433" s="44">
        <v>10</v>
      </c>
      <c r="E433" s="45" t="s">
        <v>602</v>
      </c>
      <c r="F433" s="44">
        <v>1000000</v>
      </c>
      <c r="G433" s="44">
        <f t="shared" ref="G433:G434" si="213">ROUNDDOWN(D433*F433,-3)</f>
        <v>10000000</v>
      </c>
      <c r="H433" s="44"/>
      <c r="I433" s="44"/>
      <c r="J433" s="44"/>
      <c r="K433" s="44"/>
      <c r="L433" s="44"/>
      <c r="M433" s="44"/>
      <c r="N433" s="44"/>
      <c r="O433" s="44"/>
      <c r="P433" s="44"/>
      <c r="Q433" s="44"/>
      <c r="R433" s="44"/>
      <c r="S433" s="44"/>
    </row>
    <row r="434" spans="1:19" ht="13.5" customHeight="1" x14ac:dyDescent="0.2">
      <c r="A434" s="2" t="s">
        <v>738</v>
      </c>
      <c r="B434" s="42" t="s">
        <v>24</v>
      </c>
      <c r="C434" s="43" t="s">
        <v>53</v>
      </c>
      <c r="D434" s="44">
        <v>10</v>
      </c>
      <c r="E434" s="45" t="s">
        <v>602</v>
      </c>
      <c r="F434" s="44">
        <v>1500000</v>
      </c>
      <c r="G434" s="44">
        <f t="shared" si="213"/>
        <v>15000000</v>
      </c>
      <c r="H434" s="44"/>
      <c r="I434" s="44"/>
      <c r="J434" s="44"/>
      <c r="K434" s="44"/>
      <c r="L434" s="44"/>
      <c r="M434" s="44"/>
      <c r="N434" s="44"/>
      <c r="O434" s="44"/>
      <c r="P434" s="44"/>
      <c r="Q434" s="44"/>
      <c r="R434" s="44"/>
      <c r="S434" s="44"/>
    </row>
    <row r="435" spans="1:19" ht="13.5" customHeight="1" x14ac:dyDescent="0.2">
      <c r="A435" s="2" t="s">
        <v>739</v>
      </c>
      <c r="B435" s="12" t="s">
        <v>162</v>
      </c>
      <c r="C435" s="40" t="s">
        <v>163</v>
      </c>
      <c r="D435" s="41">
        <v>0</v>
      </c>
      <c r="E435" s="15" t="s">
        <v>24</v>
      </c>
      <c r="F435" s="41">
        <v>0</v>
      </c>
      <c r="G435" s="41">
        <f t="shared" ref="G435:S435" si="214">G436</f>
        <v>19000000</v>
      </c>
      <c r="H435" s="41">
        <f t="shared" si="214"/>
        <v>0</v>
      </c>
      <c r="I435" s="41">
        <f t="shared" si="214"/>
        <v>0</v>
      </c>
      <c r="J435" s="41">
        <f t="shared" si="214"/>
        <v>0</v>
      </c>
      <c r="K435" s="41">
        <f t="shared" si="214"/>
        <v>0</v>
      </c>
      <c r="L435" s="41">
        <f t="shared" si="214"/>
        <v>0</v>
      </c>
      <c r="M435" s="41">
        <f t="shared" si="214"/>
        <v>0</v>
      </c>
      <c r="N435" s="41">
        <f t="shared" si="214"/>
        <v>0</v>
      </c>
      <c r="O435" s="41">
        <f t="shared" si="214"/>
        <v>0</v>
      </c>
      <c r="P435" s="41">
        <f t="shared" si="214"/>
        <v>0</v>
      </c>
      <c r="Q435" s="41">
        <f t="shared" si="214"/>
        <v>0</v>
      </c>
      <c r="R435" s="41">
        <f t="shared" si="214"/>
        <v>0</v>
      </c>
      <c r="S435" s="41">
        <f t="shared" si="214"/>
        <v>0</v>
      </c>
    </row>
    <row r="436" spans="1:19" ht="13.5" customHeight="1" x14ac:dyDescent="0.2">
      <c r="A436" s="2" t="s">
        <v>740</v>
      </c>
      <c r="B436" s="42" t="s">
        <v>24</v>
      </c>
      <c r="C436" s="43" t="s">
        <v>612</v>
      </c>
      <c r="D436" s="44">
        <v>19</v>
      </c>
      <c r="E436" s="45" t="s">
        <v>613</v>
      </c>
      <c r="F436" s="44">
        <v>1000000</v>
      </c>
      <c r="G436" s="44">
        <f>ROUNDDOWN(D436*F436,-3)</f>
        <v>19000000</v>
      </c>
      <c r="H436" s="44"/>
      <c r="I436" s="44"/>
      <c r="J436" s="44"/>
      <c r="K436" s="44"/>
      <c r="L436" s="44"/>
      <c r="M436" s="44"/>
      <c r="N436" s="44"/>
      <c r="O436" s="44"/>
      <c r="P436" s="44"/>
      <c r="Q436" s="44"/>
      <c r="R436" s="44"/>
      <c r="S436" s="44"/>
    </row>
    <row r="437" spans="1:19" ht="13.5" customHeight="1" x14ac:dyDescent="0.2">
      <c r="A437" s="2" t="s">
        <v>741</v>
      </c>
      <c r="B437" s="12" t="s">
        <v>111</v>
      </c>
      <c r="C437" s="40" t="s">
        <v>112</v>
      </c>
      <c r="D437" s="41">
        <v>0</v>
      </c>
      <c r="E437" s="15" t="s">
        <v>24</v>
      </c>
      <c r="F437" s="41">
        <v>0</v>
      </c>
      <c r="G437" s="41">
        <f t="shared" ref="G437:S437" si="215">G438</f>
        <v>148100000</v>
      </c>
      <c r="H437" s="41">
        <f t="shared" si="215"/>
        <v>0</v>
      </c>
      <c r="I437" s="41">
        <f t="shared" si="215"/>
        <v>0</v>
      </c>
      <c r="J437" s="41">
        <f t="shared" si="215"/>
        <v>0</v>
      </c>
      <c r="K437" s="41">
        <f t="shared" si="215"/>
        <v>0</v>
      </c>
      <c r="L437" s="41">
        <f t="shared" si="215"/>
        <v>0</v>
      </c>
      <c r="M437" s="41">
        <f t="shared" si="215"/>
        <v>0</v>
      </c>
      <c r="N437" s="41">
        <f t="shared" si="215"/>
        <v>0</v>
      </c>
      <c r="O437" s="41">
        <f t="shared" si="215"/>
        <v>0</v>
      </c>
      <c r="P437" s="41">
        <f t="shared" si="215"/>
        <v>0</v>
      </c>
      <c r="Q437" s="41">
        <f t="shared" si="215"/>
        <v>0</v>
      </c>
      <c r="R437" s="41">
        <f t="shared" si="215"/>
        <v>0</v>
      </c>
      <c r="S437" s="41">
        <f t="shared" si="215"/>
        <v>0</v>
      </c>
    </row>
    <row r="438" spans="1:19" ht="13.5" customHeight="1" x14ac:dyDescent="0.2">
      <c r="A438" s="2" t="s">
        <v>742</v>
      </c>
      <c r="B438" s="42" t="s">
        <v>24</v>
      </c>
      <c r="C438" s="43" t="s">
        <v>743</v>
      </c>
      <c r="D438" s="44">
        <v>40</v>
      </c>
      <c r="E438" s="45" t="s">
        <v>600</v>
      </c>
      <c r="F438" s="44">
        <v>3702500</v>
      </c>
      <c r="G438" s="44">
        <f>ROUNDDOWN(D438*F438,-3)</f>
        <v>148100000</v>
      </c>
      <c r="H438" s="44"/>
      <c r="I438" s="44"/>
      <c r="J438" s="44"/>
      <c r="K438" s="44"/>
      <c r="L438" s="44"/>
      <c r="M438" s="44"/>
      <c r="N438" s="44"/>
      <c r="O438" s="44"/>
      <c r="P438" s="44"/>
      <c r="Q438" s="44"/>
      <c r="R438" s="44"/>
      <c r="S438" s="44"/>
    </row>
    <row r="439" spans="1:19" ht="13.5" customHeight="1" x14ac:dyDescent="0.2">
      <c r="A439" s="2" t="s">
        <v>744</v>
      </c>
      <c r="B439" s="12" t="s">
        <v>55</v>
      </c>
      <c r="C439" s="40" t="s">
        <v>56</v>
      </c>
      <c r="D439" s="41">
        <v>0</v>
      </c>
      <c r="E439" s="15" t="s">
        <v>24</v>
      </c>
      <c r="F439" s="41">
        <v>0</v>
      </c>
      <c r="G439" s="41">
        <f t="shared" ref="G439:S439" si="216">G440</f>
        <v>900000</v>
      </c>
      <c r="H439" s="41">
        <f t="shared" si="216"/>
        <v>0</v>
      </c>
      <c r="I439" s="41">
        <f t="shared" si="216"/>
        <v>0</v>
      </c>
      <c r="J439" s="41">
        <f t="shared" si="216"/>
        <v>0</v>
      </c>
      <c r="K439" s="41">
        <f t="shared" si="216"/>
        <v>0</v>
      </c>
      <c r="L439" s="41">
        <f t="shared" si="216"/>
        <v>0</v>
      </c>
      <c r="M439" s="41">
        <f t="shared" si="216"/>
        <v>0</v>
      </c>
      <c r="N439" s="41">
        <f t="shared" si="216"/>
        <v>0</v>
      </c>
      <c r="O439" s="41">
        <f t="shared" si="216"/>
        <v>0</v>
      </c>
      <c r="P439" s="41">
        <f t="shared" si="216"/>
        <v>0</v>
      </c>
      <c r="Q439" s="41">
        <f t="shared" si="216"/>
        <v>0</v>
      </c>
      <c r="R439" s="41">
        <f t="shared" si="216"/>
        <v>0</v>
      </c>
      <c r="S439" s="41">
        <f t="shared" si="216"/>
        <v>0</v>
      </c>
    </row>
    <row r="440" spans="1:19" ht="13.5" customHeight="1" x14ac:dyDescent="0.2">
      <c r="A440" s="2" t="s">
        <v>745</v>
      </c>
      <c r="B440" s="42" t="s">
        <v>24</v>
      </c>
      <c r="C440" s="43" t="s">
        <v>58</v>
      </c>
      <c r="D440" s="44">
        <v>6</v>
      </c>
      <c r="E440" s="45" t="s">
        <v>600</v>
      </c>
      <c r="F440" s="44">
        <v>150000</v>
      </c>
      <c r="G440" s="44">
        <f>ROUNDDOWN(D440*F440,-3)</f>
        <v>900000</v>
      </c>
      <c r="H440" s="44"/>
      <c r="I440" s="44"/>
      <c r="J440" s="44"/>
      <c r="K440" s="44"/>
      <c r="L440" s="44"/>
      <c r="M440" s="44"/>
      <c r="N440" s="44"/>
      <c r="O440" s="44"/>
      <c r="P440" s="44"/>
      <c r="Q440" s="44"/>
      <c r="R440" s="44"/>
      <c r="S440" s="44"/>
    </row>
    <row r="441" spans="1:19" ht="13.5" customHeight="1" x14ac:dyDescent="0.2">
      <c r="A441" s="2" t="s">
        <v>746</v>
      </c>
      <c r="B441" s="32" t="s">
        <v>398</v>
      </c>
      <c r="C441" s="33" t="s">
        <v>747</v>
      </c>
      <c r="D441" s="34">
        <v>0</v>
      </c>
      <c r="E441" s="35" t="s">
        <v>24</v>
      </c>
      <c r="F441" s="34">
        <v>0</v>
      </c>
      <c r="G441" s="34">
        <f t="shared" ref="G441:S441" si="217">SUM(G442)</f>
        <v>67906000</v>
      </c>
      <c r="H441" s="34">
        <f t="shared" si="217"/>
        <v>0</v>
      </c>
      <c r="I441" s="34">
        <f t="shared" si="217"/>
        <v>0</v>
      </c>
      <c r="J441" s="34">
        <f t="shared" si="217"/>
        <v>0</v>
      </c>
      <c r="K441" s="34">
        <f t="shared" si="217"/>
        <v>0</v>
      </c>
      <c r="L441" s="34">
        <f t="shared" si="217"/>
        <v>0</v>
      </c>
      <c r="M441" s="34">
        <f t="shared" si="217"/>
        <v>0</v>
      </c>
      <c r="N441" s="34">
        <f t="shared" si="217"/>
        <v>0</v>
      </c>
      <c r="O441" s="34">
        <f t="shared" si="217"/>
        <v>0</v>
      </c>
      <c r="P441" s="34">
        <f t="shared" si="217"/>
        <v>0</v>
      </c>
      <c r="Q441" s="34">
        <f t="shared" si="217"/>
        <v>0</v>
      </c>
      <c r="R441" s="34">
        <f t="shared" si="217"/>
        <v>0</v>
      </c>
      <c r="S441" s="34">
        <f t="shared" si="217"/>
        <v>0</v>
      </c>
    </row>
    <row r="442" spans="1:19" ht="13.5" customHeight="1" x14ac:dyDescent="0.2">
      <c r="A442" s="2" t="s">
        <v>748</v>
      </c>
      <c r="B442" s="36" t="s">
        <v>39</v>
      </c>
      <c r="C442" s="37" t="s">
        <v>749</v>
      </c>
      <c r="D442" s="38">
        <v>0</v>
      </c>
      <c r="E442" s="39" t="s">
        <v>24</v>
      </c>
      <c r="F442" s="38">
        <v>0</v>
      </c>
      <c r="G442" s="38">
        <f t="shared" ref="G442:S442" si="218">SUM(G443,G449,G451,G453,G455)</f>
        <v>67906000</v>
      </c>
      <c r="H442" s="38">
        <f t="shared" si="218"/>
        <v>0</v>
      </c>
      <c r="I442" s="38">
        <f t="shared" si="218"/>
        <v>0</v>
      </c>
      <c r="J442" s="38">
        <f t="shared" si="218"/>
        <v>0</v>
      </c>
      <c r="K442" s="38">
        <f t="shared" si="218"/>
        <v>0</v>
      </c>
      <c r="L442" s="38">
        <f t="shared" si="218"/>
        <v>0</v>
      </c>
      <c r="M442" s="38">
        <f t="shared" si="218"/>
        <v>0</v>
      </c>
      <c r="N442" s="38">
        <f t="shared" si="218"/>
        <v>0</v>
      </c>
      <c r="O442" s="38">
        <f t="shared" si="218"/>
        <v>0</v>
      </c>
      <c r="P442" s="38">
        <f t="shared" si="218"/>
        <v>0</v>
      </c>
      <c r="Q442" s="38">
        <f t="shared" si="218"/>
        <v>0</v>
      </c>
      <c r="R442" s="38">
        <f t="shared" si="218"/>
        <v>0</v>
      </c>
      <c r="S442" s="38">
        <f t="shared" si="218"/>
        <v>0</v>
      </c>
    </row>
    <row r="443" spans="1:19" ht="13.5" customHeight="1" x14ac:dyDescent="0.2">
      <c r="A443" s="2" t="s">
        <v>750</v>
      </c>
      <c r="B443" s="12" t="s">
        <v>42</v>
      </c>
      <c r="C443" s="40" t="s">
        <v>43</v>
      </c>
      <c r="D443" s="41">
        <v>0</v>
      </c>
      <c r="E443" s="15" t="s">
        <v>24</v>
      </c>
      <c r="F443" s="41">
        <v>0</v>
      </c>
      <c r="G443" s="41">
        <f t="shared" ref="G443:S443" si="219">SUM(G444:G448)</f>
        <v>50300000</v>
      </c>
      <c r="H443" s="41">
        <f t="shared" si="219"/>
        <v>0</v>
      </c>
      <c r="I443" s="41">
        <f t="shared" si="219"/>
        <v>0</v>
      </c>
      <c r="J443" s="41">
        <f t="shared" si="219"/>
        <v>0</v>
      </c>
      <c r="K443" s="41">
        <f t="shared" si="219"/>
        <v>0</v>
      </c>
      <c r="L443" s="41">
        <f t="shared" si="219"/>
        <v>0</v>
      </c>
      <c r="M443" s="41">
        <f t="shared" si="219"/>
        <v>0</v>
      </c>
      <c r="N443" s="41">
        <f t="shared" si="219"/>
        <v>0</v>
      </c>
      <c r="O443" s="41">
        <f t="shared" si="219"/>
        <v>0</v>
      </c>
      <c r="P443" s="41">
        <f t="shared" si="219"/>
        <v>0</v>
      </c>
      <c r="Q443" s="41">
        <f t="shared" si="219"/>
        <v>0</v>
      </c>
      <c r="R443" s="41">
        <f t="shared" si="219"/>
        <v>0</v>
      </c>
      <c r="S443" s="41">
        <f t="shared" si="219"/>
        <v>0</v>
      </c>
    </row>
    <row r="444" spans="1:19" ht="13.5" customHeight="1" x14ac:dyDescent="0.2">
      <c r="A444" s="2" t="s">
        <v>751</v>
      </c>
      <c r="B444" s="42" t="s">
        <v>24</v>
      </c>
      <c r="C444" s="43" t="s">
        <v>599</v>
      </c>
      <c r="D444" s="44">
        <v>240</v>
      </c>
      <c r="E444" s="45" t="s">
        <v>600</v>
      </c>
      <c r="F444" s="44">
        <v>70000</v>
      </c>
      <c r="G444" s="44">
        <f t="shared" ref="G444:G448" si="220">ROUNDDOWN(D444*F444,-3)</f>
        <v>16800000</v>
      </c>
      <c r="H444" s="44"/>
      <c r="I444" s="44"/>
      <c r="J444" s="44"/>
      <c r="K444" s="44"/>
      <c r="L444" s="44"/>
      <c r="M444" s="44"/>
      <c r="N444" s="44"/>
      <c r="O444" s="44"/>
      <c r="P444" s="44"/>
      <c r="Q444" s="44"/>
      <c r="R444" s="44"/>
      <c r="S444" s="44"/>
    </row>
    <row r="445" spans="1:19" ht="13.5" customHeight="1" x14ac:dyDescent="0.2">
      <c r="A445" s="2" t="s">
        <v>752</v>
      </c>
      <c r="B445" s="42" t="s">
        <v>24</v>
      </c>
      <c r="C445" s="43" t="s">
        <v>45</v>
      </c>
      <c r="D445" s="44">
        <v>2</v>
      </c>
      <c r="E445" s="45" t="s">
        <v>602</v>
      </c>
      <c r="F445" s="44">
        <v>1500000</v>
      </c>
      <c r="G445" s="44">
        <f t="shared" si="220"/>
        <v>3000000</v>
      </c>
      <c r="H445" s="44"/>
      <c r="I445" s="44"/>
      <c r="J445" s="44"/>
      <c r="K445" s="44"/>
      <c r="L445" s="44"/>
      <c r="M445" s="44"/>
      <c r="N445" s="44"/>
      <c r="O445" s="44"/>
      <c r="P445" s="44"/>
      <c r="Q445" s="44"/>
      <c r="R445" s="44"/>
      <c r="S445" s="44"/>
    </row>
    <row r="446" spans="1:19" ht="13.5" customHeight="1" x14ac:dyDescent="0.2">
      <c r="A446" s="2" t="s">
        <v>753</v>
      </c>
      <c r="B446" s="42" t="s">
        <v>24</v>
      </c>
      <c r="C446" s="43" t="s">
        <v>51</v>
      </c>
      <c r="D446" s="44">
        <v>2</v>
      </c>
      <c r="E446" s="45" t="s">
        <v>602</v>
      </c>
      <c r="F446" s="44">
        <v>1000000</v>
      </c>
      <c r="G446" s="44">
        <f t="shared" si="220"/>
        <v>2000000</v>
      </c>
      <c r="H446" s="44"/>
      <c r="I446" s="44"/>
      <c r="J446" s="44"/>
      <c r="K446" s="44"/>
      <c r="L446" s="44"/>
      <c r="M446" s="44"/>
      <c r="N446" s="44"/>
      <c r="O446" s="44"/>
      <c r="P446" s="44"/>
      <c r="Q446" s="44"/>
      <c r="R446" s="44"/>
      <c r="S446" s="44"/>
    </row>
    <row r="447" spans="1:19" ht="13.5" customHeight="1" x14ac:dyDescent="0.2">
      <c r="A447" s="2" t="s">
        <v>754</v>
      </c>
      <c r="B447" s="42" t="s">
        <v>24</v>
      </c>
      <c r="C447" s="43" t="s">
        <v>53</v>
      </c>
      <c r="D447" s="44">
        <v>2</v>
      </c>
      <c r="E447" s="45" t="s">
        <v>602</v>
      </c>
      <c r="F447" s="44">
        <v>1500000</v>
      </c>
      <c r="G447" s="44">
        <f t="shared" si="220"/>
        <v>3000000</v>
      </c>
      <c r="H447" s="44"/>
      <c r="I447" s="44"/>
      <c r="J447" s="44"/>
      <c r="K447" s="44"/>
      <c r="L447" s="44"/>
      <c r="M447" s="44"/>
      <c r="N447" s="44"/>
      <c r="O447" s="44"/>
      <c r="P447" s="44"/>
      <c r="Q447" s="44"/>
      <c r="R447" s="44"/>
      <c r="S447" s="44"/>
    </row>
    <row r="448" spans="1:19" ht="13.5" customHeight="1" x14ac:dyDescent="0.2">
      <c r="A448" s="2" t="s">
        <v>755</v>
      </c>
      <c r="B448" s="42" t="s">
        <v>24</v>
      </c>
      <c r="C448" s="43" t="s">
        <v>756</v>
      </c>
      <c r="D448" s="44">
        <v>85</v>
      </c>
      <c r="E448" s="45" t="s">
        <v>600</v>
      </c>
      <c r="F448" s="44">
        <v>300000</v>
      </c>
      <c r="G448" s="44">
        <f t="shared" si="220"/>
        <v>25500000</v>
      </c>
      <c r="H448" s="44"/>
      <c r="I448" s="44"/>
      <c r="J448" s="44"/>
      <c r="K448" s="44"/>
      <c r="L448" s="44"/>
      <c r="M448" s="44"/>
      <c r="N448" s="44"/>
      <c r="O448" s="44"/>
      <c r="P448" s="44"/>
      <c r="Q448" s="44"/>
      <c r="R448" s="44"/>
      <c r="S448" s="44"/>
    </row>
    <row r="449" spans="1:19" ht="13.5" customHeight="1" x14ac:dyDescent="0.2">
      <c r="A449" s="2" t="s">
        <v>757</v>
      </c>
      <c r="B449" s="12" t="s">
        <v>606</v>
      </c>
      <c r="C449" s="40" t="s">
        <v>607</v>
      </c>
      <c r="D449" s="41">
        <v>0</v>
      </c>
      <c r="E449" s="15" t="s">
        <v>24</v>
      </c>
      <c r="F449" s="41">
        <v>0</v>
      </c>
      <c r="G449" s="41">
        <f t="shared" ref="G449:S449" si="221">G450</f>
        <v>2086000</v>
      </c>
      <c r="H449" s="41">
        <f t="shared" si="221"/>
        <v>0</v>
      </c>
      <c r="I449" s="41">
        <f t="shared" si="221"/>
        <v>0</v>
      </c>
      <c r="J449" s="41">
        <f t="shared" si="221"/>
        <v>0</v>
      </c>
      <c r="K449" s="41">
        <f t="shared" si="221"/>
        <v>0</v>
      </c>
      <c r="L449" s="41">
        <f t="shared" si="221"/>
        <v>0</v>
      </c>
      <c r="M449" s="41">
        <f t="shared" si="221"/>
        <v>0</v>
      </c>
      <c r="N449" s="41">
        <f t="shared" si="221"/>
        <v>0</v>
      </c>
      <c r="O449" s="41">
        <f t="shared" si="221"/>
        <v>0</v>
      </c>
      <c r="P449" s="41">
        <f t="shared" si="221"/>
        <v>0</v>
      </c>
      <c r="Q449" s="41">
        <f t="shared" si="221"/>
        <v>0</v>
      </c>
      <c r="R449" s="41">
        <f t="shared" si="221"/>
        <v>0</v>
      </c>
      <c r="S449" s="41">
        <f t="shared" si="221"/>
        <v>0</v>
      </c>
    </row>
    <row r="450" spans="1:19" ht="13.5" customHeight="1" x14ac:dyDescent="0.2">
      <c r="A450" s="2" t="s">
        <v>758</v>
      </c>
      <c r="B450" s="42" t="s">
        <v>24</v>
      </c>
      <c r="C450" s="43" t="s">
        <v>759</v>
      </c>
      <c r="D450" s="44">
        <v>1</v>
      </c>
      <c r="E450" s="45" t="s">
        <v>602</v>
      </c>
      <c r="F450" s="44">
        <v>2086000</v>
      </c>
      <c r="G450" s="44">
        <f>ROUNDDOWN(D450*F450,-3)</f>
        <v>2086000</v>
      </c>
      <c r="H450" s="44"/>
      <c r="I450" s="44"/>
      <c r="J450" s="44"/>
      <c r="K450" s="44"/>
      <c r="L450" s="44"/>
      <c r="M450" s="44"/>
      <c r="N450" s="44"/>
      <c r="O450" s="44"/>
      <c r="P450" s="44"/>
      <c r="Q450" s="44"/>
      <c r="R450" s="44"/>
      <c r="S450" s="44"/>
    </row>
    <row r="451" spans="1:19" ht="13.5" customHeight="1" x14ac:dyDescent="0.2">
      <c r="A451" s="2" t="s">
        <v>760</v>
      </c>
      <c r="B451" s="12" t="s">
        <v>162</v>
      </c>
      <c r="C451" s="40" t="s">
        <v>163</v>
      </c>
      <c r="D451" s="41">
        <v>0</v>
      </c>
      <c r="E451" s="15" t="s">
        <v>24</v>
      </c>
      <c r="F451" s="41">
        <v>0</v>
      </c>
      <c r="G451" s="41">
        <f t="shared" ref="G451:S451" si="222">G452</f>
        <v>9000000</v>
      </c>
      <c r="H451" s="41">
        <f t="shared" si="222"/>
        <v>0</v>
      </c>
      <c r="I451" s="41">
        <f t="shared" si="222"/>
        <v>0</v>
      </c>
      <c r="J451" s="41">
        <f t="shared" si="222"/>
        <v>0</v>
      </c>
      <c r="K451" s="41">
        <f t="shared" si="222"/>
        <v>0</v>
      </c>
      <c r="L451" s="41">
        <f t="shared" si="222"/>
        <v>0</v>
      </c>
      <c r="M451" s="41">
        <f t="shared" si="222"/>
        <v>0</v>
      </c>
      <c r="N451" s="41">
        <f t="shared" si="222"/>
        <v>0</v>
      </c>
      <c r="O451" s="41">
        <f t="shared" si="222"/>
        <v>0</v>
      </c>
      <c r="P451" s="41">
        <f t="shared" si="222"/>
        <v>0</v>
      </c>
      <c r="Q451" s="41">
        <f t="shared" si="222"/>
        <v>0</v>
      </c>
      <c r="R451" s="41">
        <f t="shared" si="222"/>
        <v>0</v>
      </c>
      <c r="S451" s="41">
        <f t="shared" si="222"/>
        <v>0</v>
      </c>
    </row>
    <row r="452" spans="1:19" ht="13.5" customHeight="1" x14ac:dyDescent="0.2">
      <c r="A452" s="2" t="s">
        <v>761</v>
      </c>
      <c r="B452" s="42" t="s">
        <v>24</v>
      </c>
      <c r="C452" s="43" t="s">
        <v>612</v>
      </c>
      <c r="D452" s="44">
        <v>9</v>
      </c>
      <c r="E452" s="45" t="s">
        <v>613</v>
      </c>
      <c r="F452" s="44">
        <v>1000000</v>
      </c>
      <c r="G452" s="44">
        <f>ROUNDDOWN(D452*F452,-3)</f>
        <v>9000000</v>
      </c>
      <c r="H452" s="44"/>
      <c r="I452" s="44"/>
      <c r="J452" s="44"/>
      <c r="K452" s="44"/>
      <c r="L452" s="44"/>
      <c r="M452" s="44"/>
      <c r="N452" s="44"/>
      <c r="O452" s="44"/>
      <c r="P452" s="44"/>
      <c r="Q452" s="44"/>
      <c r="R452" s="44"/>
      <c r="S452" s="44"/>
    </row>
    <row r="453" spans="1:19" ht="13.5" customHeight="1" x14ac:dyDescent="0.2">
      <c r="A453" s="2" t="s">
        <v>762</v>
      </c>
      <c r="B453" s="12" t="s">
        <v>111</v>
      </c>
      <c r="C453" s="40" t="s">
        <v>112</v>
      </c>
      <c r="D453" s="41">
        <v>0</v>
      </c>
      <c r="E453" s="15" t="s">
        <v>24</v>
      </c>
      <c r="F453" s="41">
        <v>0</v>
      </c>
      <c r="G453" s="41">
        <f t="shared" ref="G453:S453" si="223">G454</f>
        <v>3520000</v>
      </c>
      <c r="H453" s="41">
        <f t="shared" si="223"/>
        <v>0</v>
      </c>
      <c r="I453" s="41">
        <f t="shared" si="223"/>
        <v>0</v>
      </c>
      <c r="J453" s="41">
        <f t="shared" si="223"/>
        <v>0</v>
      </c>
      <c r="K453" s="41">
        <f t="shared" si="223"/>
        <v>0</v>
      </c>
      <c r="L453" s="41">
        <f t="shared" si="223"/>
        <v>0</v>
      </c>
      <c r="M453" s="41">
        <f t="shared" si="223"/>
        <v>0</v>
      </c>
      <c r="N453" s="41">
        <f t="shared" si="223"/>
        <v>0</v>
      </c>
      <c r="O453" s="41">
        <f t="shared" si="223"/>
        <v>0</v>
      </c>
      <c r="P453" s="41">
        <f t="shared" si="223"/>
        <v>0</v>
      </c>
      <c r="Q453" s="41">
        <f t="shared" si="223"/>
        <v>0</v>
      </c>
      <c r="R453" s="41">
        <f t="shared" si="223"/>
        <v>0</v>
      </c>
      <c r="S453" s="41">
        <f t="shared" si="223"/>
        <v>0</v>
      </c>
    </row>
    <row r="454" spans="1:19" ht="13.5" customHeight="1" x14ac:dyDescent="0.2">
      <c r="A454" s="2" t="s">
        <v>763</v>
      </c>
      <c r="B454" s="42" t="s">
        <v>24</v>
      </c>
      <c r="C454" s="43" t="s">
        <v>764</v>
      </c>
      <c r="D454" s="44">
        <v>4</v>
      </c>
      <c r="E454" s="45" t="s">
        <v>600</v>
      </c>
      <c r="F454" s="44">
        <v>880000</v>
      </c>
      <c r="G454" s="44">
        <f>ROUNDDOWN(D454*F454,-3)</f>
        <v>3520000</v>
      </c>
      <c r="H454" s="44"/>
      <c r="I454" s="44"/>
      <c r="J454" s="44"/>
      <c r="K454" s="44"/>
      <c r="L454" s="44"/>
      <c r="M454" s="44"/>
      <c r="N454" s="44"/>
      <c r="O454" s="44"/>
      <c r="P454" s="44"/>
      <c r="Q454" s="44"/>
      <c r="R454" s="44"/>
      <c r="S454" s="44"/>
    </row>
    <row r="455" spans="1:19" ht="13.5" customHeight="1" x14ac:dyDescent="0.2">
      <c r="A455" s="2" t="s">
        <v>765</v>
      </c>
      <c r="B455" s="12" t="s">
        <v>55</v>
      </c>
      <c r="C455" s="40" t="s">
        <v>56</v>
      </c>
      <c r="D455" s="41">
        <v>0</v>
      </c>
      <c r="E455" s="15" t="s">
        <v>24</v>
      </c>
      <c r="F455" s="41">
        <v>0</v>
      </c>
      <c r="G455" s="41">
        <f t="shared" ref="G455:S455" si="224">G456</f>
        <v>3000000</v>
      </c>
      <c r="H455" s="41">
        <f t="shared" si="224"/>
        <v>0</v>
      </c>
      <c r="I455" s="41">
        <f t="shared" si="224"/>
        <v>0</v>
      </c>
      <c r="J455" s="41">
        <f t="shared" si="224"/>
        <v>0</v>
      </c>
      <c r="K455" s="41">
        <f t="shared" si="224"/>
        <v>0</v>
      </c>
      <c r="L455" s="41">
        <f t="shared" si="224"/>
        <v>0</v>
      </c>
      <c r="M455" s="41">
        <f t="shared" si="224"/>
        <v>0</v>
      </c>
      <c r="N455" s="41">
        <f t="shared" si="224"/>
        <v>0</v>
      </c>
      <c r="O455" s="41">
        <f t="shared" si="224"/>
        <v>0</v>
      </c>
      <c r="P455" s="41">
        <f t="shared" si="224"/>
        <v>0</v>
      </c>
      <c r="Q455" s="41">
        <f t="shared" si="224"/>
        <v>0</v>
      </c>
      <c r="R455" s="41">
        <f t="shared" si="224"/>
        <v>0</v>
      </c>
      <c r="S455" s="41">
        <f t="shared" si="224"/>
        <v>0</v>
      </c>
    </row>
    <row r="456" spans="1:19" ht="13.5" customHeight="1" x14ac:dyDescent="0.2">
      <c r="A456" s="2" t="s">
        <v>766</v>
      </c>
      <c r="B456" s="42" t="s">
        <v>24</v>
      </c>
      <c r="C456" s="43" t="s">
        <v>58</v>
      </c>
      <c r="D456" s="44">
        <v>20</v>
      </c>
      <c r="E456" s="45" t="s">
        <v>600</v>
      </c>
      <c r="F456" s="44">
        <v>150000</v>
      </c>
      <c r="G456" s="44">
        <f>ROUNDDOWN(D456*F456,-3)</f>
        <v>3000000</v>
      </c>
      <c r="H456" s="44"/>
      <c r="I456" s="44"/>
      <c r="J456" s="44"/>
      <c r="K456" s="44"/>
      <c r="L456" s="44"/>
      <c r="M456" s="44"/>
      <c r="N456" s="44"/>
      <c r="O456" s="44"/>
      <c r="P456" s="44"/>
      <c r="Q456" s="44"/>
      <c r="R456" s="44"/>
      <c r="S456" s="44"/>
    </row>
    <row r="457" spans="1:19" ht="13.5" customHeight="1" x14ac:dyDescent="0.2">
      <c r="A457" s="2" t="s">
        <v>767</v>
      </c>
      <c r="B457" s="16" t="s">
        <v>767</v>
      </c>
      <c r="C457" s="17" t="s">
        <v>768</v>
      </c>
      <c r="D457" s="18">
        <v>0</v>
      </c>
      <c r="E457" s="19" t="s">
        <v>24</v>
      </c>
      <c r="F457" s="18">
        <v>0</v>
      </c>
      <c r="G457" s="18">
        <f t="shared" ref="G457:S457" si="225">SUM(G458,G2353)</f>
        <v>89228454000</v>
      </c>
      <c r="H457" s="18">
        <f t="shared" si="225"/>
        <v>0</v>
      </c>
      <c r="I457" s="18">
        <f t="shared" si="225"/>
        <v>0</v>
      </c>
      <c r="J457" s="18">
        <f t="shared" si="225"/>
        <v>0</v>
      </c>
      <c r="K457" s="18">
        <f t="shared" si="225"/>
        <v>0</v>
      </c>
      <c r="L457" s="18">
        <f t="shared" si="225"/>
        <v>0</v>
      </c>
      <c r="M457" s="18">
        <f t="shared" si="225"/>
        <v>0</v>
      </c>
      <c r="N457" s="18">
        <f t="shared" si="225"/>
        <v>0</v>
      </c>
      <c r="O457" s="18">
        <f t="shared" si="225"/>
        <v>0</v>
      </c>
      <c r="P457" s="18">
        <f t="shared" si="225"/>
        <v>0</v>
      </c>
      <c r="Q457" s="18">
        <f t="shared" si="225"/>
        <v>0</v>
      </c>
      <c r="R457" s="18">
        <f t="shared" si="225"/>
        <v>0</v>
      </c>
      <c r="S457" s="18">
        <f t="shared" si="225"/>
        <v>0</v>
      </c>
    </row>
    <row r="458" spans="1:19" ht="13.5" customHeight="1" x14ac:dyDescent="0.2">
      <c r="A458" s="2" t="s">
        <v>769</v>
      </c>
      <c r="B458" s="20" t="s">
        <v>770</v>
      </c>
      <c r="C458" s="21" t="s">
        <v>771</v>
      </c>
      <c r="D458" s="22">
        <v>0</v>
      </c>
      <c r="E458" s="23" t="s">
        <v>24</v>
      </c>
      <c r="F458" s="22">
        <v>0</v>
      </c>
      <c r="G458" s="22">
        <f t="shared" ref="G458:S458" si="226">SUM(G459,G516,G870,G1104,G1470,G1495,G1620,G1676,G1733,G1776,G1883,G2153)</f>
        <v>81252824000</v>
      </c>
      <c r="H458" s="22">
        <f t="shared" si="226"/>
        <v>0</v>
      </c>
      <c r="I458" s="22">
        <f t="shared" si="226"/>
        <v>0</v>
      </c>
      <c r="J458" s="22">
        <f t="shared" si="226"/>
        <v>0</v>
      </c>
      <c r="K458" s="22">
        <f t="shared" si="226"/>
        <v>0</v>
      </c>
      <c r="L458" s="22">
        <f t="shared" si="226"/>
        <v>0</v>
      </c>
      <c r="M458" s="22">
        <f t="shared" si="226"/>
        <v>0</v>
      </c>
      <c r="N458" s="22">
        <f t="shared" si="226"/>
        <v>0</v>
      </c>
      <c r="O458" s="22">
        <f t="shared" si="226"/>
        <v>0</v>
      </c>
      <c r="P458" s="22">
        <f t="shared" si="226"/>
        <v>0</v>
      </c>
      <c r="Q458" s="22">
        <f t="shared" si="226"/>
        <v>0</v>
      </c>
      <c r="R458" s="22">
        <f t="shared" si="226"/>
        <v>0</v>
      </c>
      <c r="S458" s="22">
        <f t="shared" si="226"/>
        <v>0</v>
      </c>
    </row>
    <row r="459" spans="1:19" ht="13.5" customHeight="1" x14ac:dyDescent="0.2">
      <c r="A459" s="2" t="s">
        <v>772</v>
      </c>
      <c r="B459" s="24" t="s">
        <v>773</v>
      </c>
      <c r="C459" s="25" t="s">
        <v>774</v>
      </c>
      <c r="D459" s="26">
        <v>76</v>
      </c>
      <c r="E459" s="27" t="s">
        <v>775</v>
      </c>
      <c r="F459" s="26">
        <v>0</v>
      </c>
      <c r="G459" s="26">
        <f t="shared" ref="G459:S459" si="227">SUM(G460,G501)</f>
        <v>3171489000</v>
      </c>
      <c r="H459" s="26">
        <f t="shared" si="227"/>
        <v>0</v>
      </c>
      <c r="I459" s="26">
        <f t="shared" si="227"/>
        <v>0</v>
      </c>
      <c r="J459" s="26">
        <f t="shared" si="227"/>
        <v>0</v>
      </c>
      <c r="K459" s="26">
        <f t="shared" si="227"/>
        <v>0</v>
      </c>
      <c r="L459" s="26">
        <f t="shared" si="227"/>
        <v>0</v>
      </c>
      <c r="M459" s="26">
        <f t="shared" si="227"/>
        <v>0</v>
      </c>
      <c r="N459" s="26">
        <f t="shared" si="227"/>
        <v>0</v>
      </c>
      <c r="O459" s="26">
        <f t="shared" si="227"/>
        <v>0</v>
      </c>
      <c r="P459" s="26">
        <f t="shared" si="227"/>
        <v>0</v>
      </c>
      <c r="Q459" s="26">
        <f t="shared" si="227"/>
        <v>0</v>
      </c>
      <c r="R459" s="26">
        <f t="shared" si="227"/>
        <v>0</v>
      </c>
      <c r="S459" s="26">
        <f t="shared" si="227"/>
        <v>0</v>
      </c>
    </row>
    <row r="460" spans="1:19" ht="13.5" customHeight="1" x14ac:dyDescent="0.2">
      <c r="A460" s="2" t="s">
        <v>776</v>
      </c>
      <c r="B460" s="28" t="s">
        <v>777</v>
      </c>
      <c r="C460" s="29" t="s">
        <v>778</v>
      </c>
      <c r="D460" s="30">
        <v>0</v>
      </c>
      <c r="E460" s="31" t="s">
        <v>24</v>
      </c>
      <c r="F460" s="30">
        <v>0</v>
      </c>
      <c r="G460" s="30">
        <f t="shared" ref="G460:S460" si="228">SUM(G461)</f>
        <v>3006409000</v>
      </c>
      <c r="H460" s="30">
        <f t="shared" si="228"/>
        <v>0</v>
      </c>
      <c r="I460" s="30">
        <f t="shared" si="228"/>
        <v>0</v>
      </c>
      <c r="J460" s="30">
        <f t="shared" si="228"/>
        <v>0</v>
      </c>
      <c r="K460" s="30">
        <f t="shared" si="228"/>
        <v>0</v>
      </c>
      <c r="L460" s="30">
        <f t="shared" si="228"/>
        <v>0</v>
      </c>
      <c r="M460" s="30">
        <f t="shared" si="228"/>
        <v>0</v>
      </c>
      <c r="N460" s="30">
        <f t="shared" si="228"/>
        <v>0</v>
      </c>
      <c r="O460" s="30">
        <f t="shared" si="228"/>
        <v>0</v>
      </c>
      <c r="P460" s="30">
        <f t="shared" si="228"/>
        <v>0</v>
      </c>
      <c r="Q460" s="30">
        <f t="shared" si="228"/>
        <v>0</v>
      </c>
      <c r="R460" s="30">
        <f t="shared" si="228"/>
        <v>0</v>
      </c>
      <c r="S460" s="30">
        <f t="shared" si="228"/>
        <v>0</v>
      </c>
    </row>
    <row r="461" spans="1:19" ht="13.5" customHeight="1" x14ac:dyDescent="0.2">
      <c r="A461" s="2" t="s">
        <v>779</v>
      </c>
      <c r="B461" s="32" t="s">
        <v>780</v>
      </c>
      <c r="C461" s="33" t="s">
        <v>781</v>
      </c>
      <c r="D461" s="34">
        <v>0</v>
      </c>
      <c r="E461" s="35" t="s">
        <v>24</v>
      </c>
      <c r="F461" s="34">
        <v>0</v>
      </c>
      <c r="G461" s="34">
        <f t="shared" ref="G461:S461" si="229">SUM(G462,G475)</f>
        <v>3006409000</v>
      </c>
      <c r="H461" s="34">
        <f t="shared" si="229"/>
        <v>0</v>
      </c>
      <c r="I461" s="34">
        <f t="shared" si="229"/>
        <v>0</v>
      </c>
      <c r="J461" s="34">
        <f t="shared" si="229"/>
        <v>0</v>
      </c>
      <c r="K461" s="34">
        <f t="shared" si="229"/>
        <v>0</v>
      </c>
      <c r="L461" s="34">
        <f t="shared" si="229"/>
        <v>0</v>
      </c>
      <c r="M461" s="34">
        <f t="shared" si="229"/>
        <v>0</v>
      </c>
      <c r="N461" s="34">
        <f t="shared" si="229"/>
        <v>0</v>
      </c>
      <c r="O461" s="34">
        <f t="shared" si="229"/>
        <v>0</v>
      </c>
      <c r="P461" s="34">
        <f t="shared" si="229"/>
        <v>0</v>
      </c>
      <c r="Q461" s="34">
        <f t="shared" si="229"/>
        <v>0</v>
      </c>
      <c r="R461" s="34">
        <f t="shared" si="229"/>
        <v>0</v>
      </c>
      <c r="S461" s="34">
        <f t="shared" si="229"/>
        <v>0</v>
      </c>
    </row>
    <row r="462" spans="1:19" ht="13.5" customHeight="1" x14ac:dyDescent="0.2">
      <c r="A462" s="2" t="s">
        <v>782</v>
      </c>
      <c r="B462" s="36" t="s">
        <v>39</v>
      </c>
      <c r="C462" s="37" t="s">
        <v>783</v>
      </c>
      <c r="D462" s="38">
        <v>0</v>
      </c>
      <c r="E462" s="39" t="s">
        <v>24</v>
      </c>
      <c r="F462" s="38">
        <v>0</v>
      </c>
      <c r="G462" s="38">
        <f t="shared" ref="G462:S462" si="230">SUM(G463,G465,G468,G470,G473)</f>
        <v>2533309000</v>
      </c>
      <c r="H462" s="38">
        <f t="shared" si="230"/>
        <v>0</v>
      </c>
      <c r="I462" s="38">
        <f t="shared" si="230"/>
        <v>0</v>
      </c>
      <c r="J462" s="38">
        <f t="shared" si="230"/>
        <v>0</v>
      </c>
      <c r="K462" s="38">
        <f t="shared" si="230"/>
        <v>0</v>
      </c>
      <c r="L462" s="38">
        <f t="shared" si="230"/>
        <v>0</v>
      </c>
      <c r="M462" s="38">
        <f t="shared" si="230"/>
        <v>0</v>
      </c>
      <c r="N462" s="38">
        <f t="shared" si="230"/>
        <v>0</v>
      </c>
      <c r="O462" s="38">
        <f t="shared" si="230"/>
        <v>0</v>
      </c>
      <c r="P462" s="38">
        <f t="shared" si="230"/>
        <v>0</v>
      </c>
      <c r="Q462" s="38">
        <f t="shared" si="230"/>
        <v>0</v>
      </c>
      <c r="R462" s="38">
        <f t="shared" si="230"/>
        <v>0</v>
      </c>
      <c r="S462" s="38">
        <f t="shared" si="230"/>
        <v>0</v>
      </c>
    </row>
    <row r="463" spans="1:19" ht="13.5" customHeight="1" x14ac:dyDescent="0.2">
      <c r="A463" s="2" t="s">
        <v>784</v>
      </c>
      <c r="B463" s="12" t="s">
        <v>42</v>
      </c>
      <c r="C463" s="40" t="s">
        <v>43</v>
      </c>
      <c r="D463" s="41">
        <v>0</v>
      </c>
      <c r="E463" s="15" t="s">
        <v>24</v>
      </c>
      <c r="F463" s="41">
        <v>0</v>
      </c>
      <c r="G463" s="41">
        <f t="shared" ref="G463:S463" si="231">G464</f>
        <v>83809000</v>
      </c>
      <c r="H463" s="41">
        <f t="shared" si="231"/>
        <v>0</v>
      </c>
      <c r="I463" s="41">
        <f t="shared" si="231"/>
        <v>0</v>
      </c>
      <c r="J463" s="41">
        <f t="shared" si="231"/>
        <v>0</v>
      </c>
      <c r="K463" s="41">
        <f t="shared" si="231"/>
        <v>0</v>
      </c>
      <c r="L463" s="41">
        <f t="shared" si="231"/>
        <v>0</v>
      </c>
      <c r="M463" s="41">
        <f t="shared" si="231"/>
        <v>0</v>
      </c>
      <c r="N463" s="41">
        <f t="shared" si="231"/>
        <v>0</v>
      </c>
      <c r="O463" s="41">
        <f t="shared" si="231"/>
        <v>0</v>
      </c>
      <c r="P463" s="41">
        <f t="shared" si="231"/>
        <v>0</v>
      </c>
      <c r="Q463" s="41">
        <f t="shared" si="231"/>
        <v>0</v>
      </c>
      <c r="R463" s="41">
        <f t="shared" si="231"/>
        <v>0</v>
      </c>
      <c r="S463" s="41">
        <f t="shared" si="231"/>
        <v>0</v>
      </c>
    </row>
    <row r="464" spans="1:19" ht="13.5" customHeight="1" x14ac:dyDescent="0.2">
      <c r="A464" s="2" t="s">
        <v>785</v>
      </c>
      <c r="B464" s="42" t="s">
        <v>24</v>
      </c>
      <c r="C464" s="43" t="s">
        <v>786</v>
      </c>
      <c r="D464" s="44">
        <v>200</v>
      </c>
      <c r="E464" s="45" t="s">
        <v>787</v>
      </c>
      <c r="F464" s="44">
        <v>419045</v>
      </c>
      <c r="G464" s="44">
        <f>ROUNDDOWN(D464*F464,-3)</f>
        <v>83809000</v>
      </c>
      <c r="H464" s="44"/>
      <c r="I464" s="44"/>
      <c r="J464" s="44"/>
      <c r="K464" s="44"/>
      <c r="L464" s="44"/>
      <c r="M464" s="44"/>
      <c r="N464" s="44"/>
      <c r="O464" s="44"/>
      <c r="P464" s="44"/>
      <c r="Q464" s="44"/>
      <c r="R464" s="44"/>
      <c r="S464" s="44"/>
    </row>
    <row r="465" spans="1:19" ht="13.5" customHeight="1" x14ac:dyDescent="0.2">
      <c r="A465" s="2" t="s">
        <v>788</v>
      </c>
      <c r="B465" s="12" t="s">
        <v>718</v>
      </c>
      <c r="C465" s="40" t="s">
        <v>719</v>
      </c>
      <c r="D465" s="41">
        <v>0</v>
      </c>
      <c r="E465" s="15" t="s">
        <v>24</v>
      </c>
      <c r="F465" s="41">
        <v>0</v>
      </c>
      <c r="G465" s="41">
        <f t="shared" ref="G465:S465" si="232">SUM(G466:G467)</f>
        <v>24000000</v>
      </c>
      <c r="H465" s="41">
        <f t="shared" si="232"/>
        <v>0</v>
      </c>
      <c r="I465" s="41">
        <f t="shared" si="232"/>
        <v>0</v>
      </c>
      <c r="J465" s="41">
        <f t="shared" si="232"/>
        <v>0</v>
      </c>
      <c r="K465" s="41">
        <f t="shared" si="232"/>
        <v>0</v>
      </c>
      <c r="L465" s="41">
        <f t="shared" si="232"/>
        <v>0</v>
      </c>
      <c r="M465" s="41">
        <f t="shared" si="232"/>
        <v>0</v>
      </c>
      <c r="N465" s="41">
        <f t="shared" si="232"/>
        <v>0</v>
      </c>
      <c r="O465" s="41">
        <f t="shared" si="232"/>
        <v>0</v>
      </c>
      <c r="P465" s="41">
        <f t="shared" si="232"/>
        <v>0</v>
      </c>
      <c r="Q465" s="41">
        <f t="shared" si="232"/>
        <v>0</v>
      </c>
      <c r="R465" s="41">
        <f t="shared" si="232"/>
        <v>0</v>
      </c>
      <c r="S465" s="41">
        <f t="shared" si="232"/>
        <v>0</v>
      </c>
    </row>
    <row r="466" spans="1:19" ht="13.5" customHeight="1" x14ac:dyDescent="0.2">
      <c r="A466" s="2" t="s">
        <v>789</v>
      </c>
      <c r="B466" s="42" t="s">
        <v>24</v>
      </c>
      <c r="C466" s="43" t="s">
        <v>51</v>
      </c>
      <c r="D466" s="44">
        <v>12</v>
      </c>
      <c r="E466" s="45" t="s">
        <v>790</v>
      </c>
      <c r="F466" s="44">
        <v>1000000</v>
      </c>
      <c r="G466" s="44">
        <f t="shared" ref="G466:G467" si="233">ROUNDDOWN(D466*F466,-3)</f>
        <v>12000000</v>
      </c>
      <c r="H466" s="44"/>
      <c r="I466" s="44"/>
      <c r="J466" s="44"/>
      <c r="K466" s="44"/>
      <c r="L466" s="44"/>
      <c r="M466" s="44"/>
      <c r="N466" s="44"/>
      <c r="O466" s="44"/>
      <c r="P466" s="44"/>
      <c r="Q466" s="44"/>
      <c r="R466" s="44"/>
      <c r="S466" s="44"/>
    </row>
    <row r="467" spans="1:19" ht="13.5" customHeight="1" x14ac:dyDescent="0.2">
      <c r="A467" s="2" t="s">
        <v>791</v>
      </c>
      <c r="B467" s="42" t="s">
        <v>24</v>
      </c>
      <c r="C467" s="43" t="s">
        <v>53</v>
      </c>
      <c r="D467" s="44">
        <v>12</v>
      </c>
      <c r="E467" s="45" t="s">
        <v>790</v>
      </c>
      <c r="F467" s="44">
        <v>1000000</v>
      </c>
      <c r="G467" s="44">
        <f t="shared" si="233"/>
        <v>12000000</v>
      </c>
      <c r="H467" s="44"/>
      <c r="I467" s="44"/>
      <c r="J467" s="44"/>
      <c r="K467" s="44"/>
      <c r="L467" s="44"/>
      <c r="M467" s="44"/>
      <c r="N467" s="44"/>
      <c r="O467" s="44"/>
      <c r="P467" s="44"/>
      <c r="Q467" s="44"/>
      <c r="R467" s="44"/>
      <c r="S467" s="44"/>
    </row>
    <row r="468" spans="1:19" ht="13.5" customHeight="1" x14ac:dyDescent="0.2">
      <c r="A468" s="2" t="s">
        <v>792</v>
      </c>
      <c r="B468" s="12" t="s">
        <v>111</v>
      </c>
      <c r="C468" s="40" t="s">
        <v>112</v>
      </c>
      <c r="D468" s="41">
        <v>0</v>
      </c>
      <c r="E468" s="15" t="s">
        <v>24</v>
      </c>
      <c r="F468" s="41">
        <v>0</v>
      </c>
      <c r="G468" s="41">
        <f t="shared" ref="G468:S468" si="234">G469</f>
        <v>250000000</v>
      </c>
      <c r="H468" s="41">
        <f t="shared" si="234"/>
        <v>0</v>
      </c>
      <c r="I468" s="41">
        <f t="shared" si="234"/>
        <v>0</v>
      </c>
      <c r="J468" s="41">
        <f t="shared" si="234"/>
        <v>0</v>
      </c>
      <c r="K468" s="41">
        <f t="shared" si="234"/>
        <v>0</v>
      </c>
      <c r="L468" s="41">
        <f t="shared" si="234"/>
        <v>0</v>
      </c>
      <c r="M468" s="41">
        <f t="shared" si="234"/>
        <v>0</v>
      </c>
      <c r="N468" s="41">
        <f t="shared" si="234"/>
        <v>0</v>
      </c>
      <c r="O468" s="41">
        <f t="shared" si="234"/>
        <v>0</v>
      </c>
      <c r="P468" s="41">
        <f t="shared" si="234"/>
        <v>0</v>
      </c>
      <c r="Q468" s="41">
        <f t="shared" si="234"/>
        <v>0</v>
      </c>
      <c r="R468" s="41">
        <f t="shared" si="234"/>
        <v>0</v>
      </c>
      <c r="S468" s="41">
        <f t="shared" si="234"/>
        <v>0</v>
      </c>
    </row>
    <row r="469" spans="1:19" ht="13.5" customHeight="1" x14ac:dyDescent="0.2">
      <c r="A469" s="2" t="s">
        <v>793</v>
      </c>
      <c r="B469" s="42" t="s">
        <v>24</v>
      </c>
      <c r="C469" s="43" t="s">
        <v>794</v>
      </c>
      <c r="D469" s="44">
        <v>50</v>
      </c>
      <c r="E469" s="45" t="s">
        <v>600</v>
      </c>
      <c r="F469" s="44">
        <v>5000000</v>
      </c>
      <c r="G469" s="44">
        <f>ROUNDDOWN(D469*F469,-3)</f>
        <v>250000000</v>
      </c>
      <c r="H469" s="44"/>
      <c r="I469" s="44"/>
      <c r="J469" s="44"/>
      <c r="K469" s="44"/>
      <c r="L469" s="44"/>
      <c r="M469" s="44"/>
      <c r="N469" s="44"/>
      <c r="O469" s="44"/>
      <c r="P469" s="44"/>
      <c r="Q469" s="44"/>
      <c r="R469" s="44"/>
      <c r="S469" s="44"/>
    </row>
    <row r="470" spans="1:19" ht="13.5" customHeight="1" x14ac:dyDescent="0.2">
      <c r="A470" s="2" t="s">
        <v>795</v>
      </c>
      <c r="B470" s="12" t="s">
        <v>55</v>
      </c>
      <c r="C470" s="40" t="s">
        <v>56</v>
      </c>
      <c r="D470" s="41">
        <v>0</v>
      </c>
      <c r="E470" s="15" t="s">
        <v>24</v>
      </c>
      <c r="F470" s="41">
        <v>0</v>
      </c>
      <c r="G470" s="41">
        <f t="shared" ref="G470:S470" si="235">SUM(G471:G472)</f>
        <v>25500000</v>
      </c>
      <c r="H470" s="41">
        <f t="shared" si="235"/>
        <v>0</v>
      </c>
      <c r="I470" s="41">
        <f t="shared" si="235"/>
        <v>0</v>
      </c>
      <c r="J470" s="41">
        <f t="shared" si="235"/>
        <v>0</v>
      </c>
      <c r="K470" s="41">
        <f t="shared" si="235"/>
        <v>0</v>
      </c>
      <c r="L470" s="41">
        <f t="shared" si="235"/>
        <v>0</v>
      </c>
      <c r="M470" s="41">
        <f t="shared" si="235"/>
        <v>0</v>
      </c>
      <c r="N470" s="41">
        <f t="shared" si="235"/>
        <v>0</v>
      </c>
      <c r="O470" s="41">
        <f t="shared" si="235"/>
        <v>0</v>
      </c>
      <c r="P470" s="41">
        <f t="shared" si="235"/>
        <v>0</v>
      </c>
      <c r="Q470" s="41">
        <f t="shared" si="235"/>
        <v>0</v>
      </c>
      <c r="R470" s="41">
        <f t="shared" si="235"/>
        <v>0</v>
      </c>
      <c r="S470" s="41">
        <f t="shared" si="235"/>
        <v>0</v>
      </c>
    </row>
    <row r="471" spans="1:19" ht="13.5" customHeight="1" x14ac:dyDescent="0.2">
      <c r="A471" s="2" t="s">
        <v>796</v>
      </c>
      <c r="B471" s="42" t="s">
        <v>24</v>
      </c>
      <c r="C471" s="43" t="s">
        <v>797</v>
      </c>
      <c r="D471" s="44">
        <v>50</v>
      </c>
      <c r="E471" s="45" t="s">
        <v>798</v>
      </c>
      <c r="F471" s="44">
        <v>210000</v>
      </c>
      <c r="G471" s="44">
        <f t="shared" ref="G471:G472" si="236">ROUNDDOWN(D471*F471,-3)</f>
        <v>10500000</v>
      </c>
      <c r="H471" s="44"/>
      <c r="I471" s="44"/>
      <c r="J471" s="44"/>
      <c r="K471" s="44"/>
      <c r="L471" s="44"/>
      <c r="M471" s="44"/>
      <c r="N471" s="44"/>
      <c r="O471" s="44"/>
      <c r="P471" s="44"/>
      <c r="Q471" s="44"/>
      <c r="R471" s="44"/>
      <c r="S471" s="44"/>
    </row>
    <row r="472" spans="1:19" ht="13.5" customHeight="1" x14ac:dyDescent="0.2">
      <c r="A472" s="2" t="s">
        <v>799</v>
      </c>
      <c r="B472" s="42" t="s">
        <v>24</v>
      </c>
      <c r="C472" s="43" t="s">
        <v>89</v>
      </c>
      <c r="D472" s="44">
        <v>100</v>
      </c>
      <c r="E472" s="45" t="s">
        <v>600</v>
      </c>
      <c r="F472" s="44">
        <v>150000</v>
      </c>
      <c r="G472" s="44">
        <f t="shared" si="236"/>
        <v>15000000</v>
      </c>
      <c r="H472" s="44"/>
      <c r="I472" s="44"/>
      <c r="J472" s="44"/>
      <c r="K472" s="44"/>
      <c r="L472" s="44"/>
      <c r="M472" s="44"/>
      <c r="N472" s="44"/>
      <c r="O472" s="44"/>
      <c r="P472" s="44"/>
      <c r="Q472" s="44"/>
      <c r="R472" s="44"/>
      <c r="S472" s="44"/>
    </row>
    <row r="473" spans="1:19" ht="13.5" customHeight="1" x14ac:dyDescent="0.2">
      <c r="A473" s="2" t="s">
        <v>800</v>
      </c>
      <c r="B473" s="12" t="s">
        <v>801</v>
      </c>
      <c r="C473" s="40" t="s">
        <v>802</v>
      </c>
      <c r="D473" s="41">
        <v>0</v>
      </c>
      <c r="E473" s="15" t="s">
        <v>24</v>
      </c>
      <c r="F473" s="41">
        <v>0</v>
      </c>
      <c r="G473" s="41">
        <f t="shared" ref="G473:S473" si="237">G474</f>
        <v>2150000000</v>
      </c>
      <c r="H473" s="41">
        <f t="shared" si="237"/>
        <v>0</v>
      </c>
      <c r="I473" s="41">
        <f t="shared" si="237"/>
        <v>0</v>
      </c>
      <c r="J473" s="41">
        <f t="shared" si="237"/>
        <v>0</v>
      </c>
      <c r="K473" s="41">
        <f t="shared" si="237"/>
        <v>0</v>
      </c>
      <c r="L473" s="41">
        <f t="shared" si="237"/>
        <v>0</v>
      </c>
      <c r="M473" s="41">
        <f t="shared" si="237"/>
        <v>0</v>
      </c>
      <c r="N473" s="41">
        <f t="shared" si="237"/>
        <v>0</v>
      </c>
      <c r="O473" s="41">
        <f t="shared" si="237"/>
        <v>0</v>
      </c>
      <c r="P473" s="41">
        <f t="shared" si="237"/>
        <v>0</v>
      </c>
      <c r="Q473" s="41">
        <f t="shared" si="237"/>
        <v>0</v>
      </c>
      <c r="R473" s="41">
        <f t="shared" si="237"/>
        <v>0</v>
      </c>
      <c r="S473" s="41">
        <f t="shared" si="237"/>
        <v>0</v>
      </c>
    </row>
    <row r="474" spans="1:19" ht="13.5" customHeight="1" x14ac:dyDescent="0.2">
      <c r="A474" s="2" t="s">
        <v>803</v>
      </c>
      <c r="B474" s="42" t="s">
        <v>24</v>
      </c>
      <c r="C474" s="43" t="s">
        <v>804</v>
      </c>
      <c r="D474" s="44">
        <v>25</v>
      </c>
      <c r="E474" s="45" t="s">
        <v>600</v>
      </c>
      <c r="F474" s="44">
        <v>86000000</v>
      </c>
      <c r="G474" s="44">
        <f>ROUNDDOWN(D474*F474,-3)</f>
        <v>2150000000</v>
      </c>
      <c r="H474" s="44"/>
      <c r="I474" s="44"/>
      <c r="J474" s="44"/>
      <c r="K474" s="44"/>
      <c r="L474" s="44"/>
      <c r="M474" s="44"/>
      <c r="N474" s="44"/>
      <c r="O474" s="44"/>
      <c r="P474" s="44"/>
      <c r="Q474" s="44"/>
      <c r="R474" s="44"/>
      <c r="S474" s="44"/>
    </row>
    <row r="475" spans="1:19" ht="13.5" customHeight="1" x14ac:dyDescent="0.2">
      <c r="A475" s="2" t="s">
        <v>805</v>
      </c>
      <c r="B475" s="36" t="s">
        <v>77</v>
      </c>
      <c r="C475" s="37" t="s">
        <v>806</v>
      </c>
      <c r="D475" s="38">
        <v>0</v>
      </c>
      <c r="E475" s="39" t="s">
        <v>24</v>
      </c>
      <c r="F475" s="38">
        <v>0</v>
      </c>
      <c r="G475" s="38">
        <f t="shared" ref="G475:S475" si="238">SUM(G476,G481,G487,G489,G492,G496,G498)</f>
        <v>473100000</v>
      </c>
      <c r="H475" s="38">
        <f t="shared" si="238"/>
        <v>0</v>
      </c>
      <c r="I475" s="38">
        <f t="shared" si="238"/>
        <v>0</v>
      </c>
      <c r="J475" s="38">
        <f t="shared" si="238"/>
        <v>0</v>
      </c>
      <c r="K475" s="38">
        <f t="shared" si="238"/>
        <v>0</v>
      </c>
      <c r="L475" s="38">
        <f t="shared" si="238"/>
        <v>0</v>
      </c>
      <c r="M475" s="38">
        <f t="shared" si="238"/>
        <v>0</v>
      </c>
      <c r="N475" s="38">
        <f t="shared" si="238"/>
        <v>0</v>
      </c>
      <c r="O475" s="38">
        <f t="shared" si="238"/>
        <v>0</v>
      </c>
      <c r="P475" s="38">
        <f t="shared" si="238"/>
        <v>0</v>
      </c>
      <c r="Q475" s="38">
        <f t="shared" si="238"/>
        <v>0</v>
      </c>
      <c r="R475" s="38">
        <f t="shared" si="238"/>
        <v>0</v>
      </c>
      <c r="S475" s="38">
        <f t="shared" si="238"/>
        <v>0</v>
      </c>
    </row>
    <row r="476" spans="1:19" ht="13.5" customHeight="1" x14ac:dyDescent="0.2">
      <c r="A476" s="2" t="s">
        <v>807</v>
      </c>
      <c r="B476" s="12" t="s">
        <v>42</v>
      </c>
      <c r="C476" s="40" t="s">
        <v>43</v>
      </c>
      <c r="D476" s="41">
        <v>0</v>
      </c>
      <c r="E476" s="15" t="s">
        <v>24</v>
      </c>
      <c r="F476" s="41">
        <v>0</v>
      </c>
      <c r="G476" s="41">
        <f t="shared" ref="G476:S476" si="239">SUM(G477:G480)</f>
        <v>52000000</v>
      </c>
      <c r="H476" s="41">
        <f t="shared" si="239"/>
        <v>0</v>
      </c>
      <c r="I476" s="41">
        <f t="shared" si="239"/>
        <v>0</v>
      </c>
      <c r="J476" s="41">
        <f t="shared" si="239"/>
        <v>0</v>
      </c>
      <c r="K476" s="41">
        <f t="shared" si="239"/>
        <v>0</v>
      </c>
      <c r="L476" s="41">
        <f t="shared" si="239"/>
        <v>0</v>
      </c>
      <c r="M476" s="41">
        <f t="shared" si="239"/>
        <v>0</v>
      </c>
      <c r="N476" s="41">
        <f t="shared" si="239"/>
        <v>0</v>
      </c>
      <c r="O476" s="41">
        <f t="shared" si="239"/>
        <v>0</v>
      </c>
      <c r="P476" s="41">
        <f t="shared" si="239"/>
        <v>0</v>
      </c>
      <c r="Q476" s="41">
        <f t="shared" si="239"/>
        <v>0</v>
      </c>
      <c r="R476" s="41">
        <f t="shared" si="239"/>
        <v>0</v>
      </c>
      <c r="S476" s="41">
        <f t="shared" si="239"/>
        <v>0</v>
      </c>
    </row>
    <row r="477" spans="1:19" ht="13.5" customHeight="1" x14ac:dyDescent="0.2">
      <c r="A477" s="2" t="s">
        <v>808</v>
      </c>
      <c r="B477" s="42" t="s">
        <v>24</v>
      </c>
      <c r="C477" s="43" t="s">
        <v>809</v>
      </c>
      <c r="D477" s="44">
        <v>50</v>
      </c>
      <c r="E477" s="45" t="s">
        <v>787</v>
      </c>
      <c r="F477" s="44">
        <v>260000</v>
      </c>
      <c r="G477" s="44">
        <f t="shared" ref="G477:G480" si="240">ROUNDDOWN(D477*F477,-3)</f>
        <v>13000000</v>
      </c>
      <c r="H477" s="44"/>
      <c r="I477" s="44"/>
      <c r="J477" s="44"/>
      <c r="K477" s="44"/>
      <c r="L477" s="44"/>
      <c r="M477" s="44"/>
      <c r="N477" s="44"/>
      <c r="O477" s="44"/>
      <c r="P477" s="44"/>
      <c r="Q477" s="44"/>
      <c r="R477" s="44"/>
      <c r="S477" s="44"/>
    </row>
    <row r="478" spans="1:19" ht="13.5" customHeight="1" x14ac:dyDescent="0.2">
      <c r="A478" s="2" t="s">
        <v>810</v>
      </c>
      <c r="B478" s="42" t="s">
        <v>24</v>
      </c>
      <c r="C478" s="43" t="s">
        <v>811</v>
      </c>
      <c r="D478" s="44">
        <v>50</v>
      </c>
      <c r="E478" s="45" t="s">
        <v>787</v>
      </c>
      <c r="F478" s="44">
        <v>260000</v>
      </c>
      <c r="G478" s="44">
        <f t="shared" si="240"/>
        <v>13000000</v>
      </c>
      <c r="H478" s="44"/>
      <c r="I478" s="44"/>
      <c r="J478" s="44"/>
      <c r="K478" s="44"/>
      <c r="L478" s="44"/>
      <c r="M478" s="44"/>
      <c r="N478" s="44"/>
      <c r="O478" s="44"/>
      <c r="P478" s="44"/>
      <c r="Q478" s="44"/>
      <c r="R478" s="44"/>
      <c r="S478" s="44"/>
    </row>
    <row r="479" spans="1:19" ht="13.5" customHeight="1" x14ac:dyDescent="0.2">
      <c r="A479" s="2" t="s">
        <v>812</v>
      </c>
      <c r="B479" s="42" t="s">
        <v>24</v>
      </c>
      <c r="C479" s="43" t="s">
        <v>813</v>
      </c>
      <c r="D479" s="44">
        <v>50</v>
      </c>
      <c r="E479" s="45" t="s">
        <v>787</v>
      </c>
      <c r="F479" s="44">
        <v>260000</v>
      </c>
      <c r="G479" s="44">
        <f t="shared" si="240"/>
        <v>13000000</v>
      </c>
      <c r="H479" s="44"/>
      <c r="I479" s="44"/>
      <c r="J479" s="44"/>
      <c r="K479" s="44"/>
      <c r="L479" s="44"/>
      <c r="M479" s="44"/>
      <c r="N479" s="44"/>
      <c r="O479" s="44"/>
      <c r="P479" s="44"/>
      <c r="Q479" s="44"/>
      <c r="R479" s="44"/>
      <c r="S479" s="44"/>
    </row>
    <row r="480" spans="1:19" ht="13.5" customHeight="1" x14ac:dyDescent="0.2">
      <c r="A480" s="2" t="s">
        <v>814</v>
      </c>
      <c r="B480" s="42" t="s">
        <v>24</v>
      </c>
      <c r="C480" s="43" t="s">
        <v>815</v>
      </c>
      <c r="D480" s="44">
        <v>50</v>
      </c>
      <c r="E480" s="45" t="s">
        <v>787</v>
      </c>
      <c r="F480" s="44">
        <v>260000</v>
      </c>
      <c r="G480" s="44">
        <f t="shared" si="240"/>
        <v>13000000</v>
      </c>
      <c r="H480" s="44"/>
      <c r="I480" s="44"/>
      <c r="J480" s="44"/>
      <c r="K480" s="44"/>
      <c r="L480" s="44"/>
      <c r="M480" s="44"/>
      <c r="N480" s="44"/>
      <c r="O480" s="44"/>
      <c r="P480" s="44"/>
      <c r="Q480" s="44"/>
      <c r="R480" s="44"/>
      <c r="S480" s="44"/>
    </row>
    <row r="481" spans="1:19" ht="13.5" customHeight="1" x14ac:dyDescent="0.2">
      <c r="A481" s="2" t="s">
        <v>816</v>
      </c>
      <c r="B481" s="12" t="s">
        <v>211</v>
      </c>
      <c r="C481" s="40" t="s">
        <v>212</v>
      </c>
      <c r="D481" s="41">
        <v>0</v>
      </c>
      <c r="E481" s="15" t="s">
        <v>24</v>
      </c>
      <c r="F481" s="41">
        <v>0</v>
      </c>
      <c r="G481" s="46">
        <f t="shared" ref="G481:S481" si="241">G482</f>
        <v>46200000</v>
      </c>
      <c r="H481" s="46">
        <f t="shared" si="241"/>
        <v>0</v>
      </c>
      <c r="I481" s="46">
        <f t="shared" si="241"/>
        <v>0</v>
      </c>
      <c r="J481" s="46">
        <f t="shared" si="241"/>
        <v>0</v>
      </c>
      <c r="K481" s="46">
        <f t="shared" si="241"/>
        <v>0</v>
      </c>
      <c r="L481" s="46">
        <f t="shared" si="241"/>
        <v>0</v>
      </c>
      <c r="M481" s="46">
        <f t="shared" si="241"/>
        <v>0</v>
      </c>
      <c r="N481" s="46">
        <f t="shared" si="241"/>
        <v>0</v>
      </c>
      <c r="O481" s="46">
        <f t="shared" si="241"/>
        <v>0</v>
      </c>
      <c r="P481" s="46">
        <f t="shared" si="241"/>
        <v>0</v>
      </c>
      <c r="Q481" s="46">
        <f t="shared" si="241"/>
        <v>0</v>
      </c>
      <c r="R481" s="46">
        <f t="shared" si="241"/>
        <v>0</v>
      </c>
      <c r="S481" s="46">
        <f t="shared" si="241"/>
        <v>0</v>
      </c>
    </row>
    <row r="482" spans="1:19" ht="13.5" customHeight="1" x14ac:dyDescent="0.2">
      <c r="A482" s="2"/>
      <c r="B482" s="42" t="s">
        <v>24</v>
      </c>
      <c r="C482" s="40" t="s">
        <v>817</v>
      </c>
      <c r="D482" s="41">
        <v>0</v>
      </c>
      <c r="E482" s="15" t="s">
        <v>24</v>
      </c>
      <c r="F482" s="41">
        <v>0</v>
      </c>
      <c r="G482" s="41">
        <f t="shared" ref="G482:S482" si="242">SUM(G483:G486)</f>
        <v>46200000</v>
      </c>
      <c r="H482" s="41">
        <f t="shared" si="242"/>
        <v>0</v>
      </c>
      <c r="I482" s="41">
        <f t="shared" si="242"/>
        <v>0</v>
      </c>
      <c r="J482" s="41">
        <f t="shared" si="242"/>
        <v>0</v>
      </c>
      <c r="K482" s="41">
        <f t="shared" si="242"/>
        <v>0</v>
      </c>
      <c r="L482" s="41">
        <f t="shared" si="242"/>
        <v>0</v>
      </c>
      <c r="M482" s="41">
        <f t="shared" si="242"/>
        <v>0</v>
      </c>
      <c r="N482" s="41">
        <f t="shared" si="242"/>
        <v>0</v>
      </c>
      <c r="O482" s="41">
        <f t="shared" si="242"/>
        <v>0</v>
      </c>
      <c r="P482" s="41">
        <f t="shared" si="242"/>
        <v>0</v>
      </c>
      <c r="Q482" s="41">
        <f t="shared" si="242"/>
        <v>0</v>
      </c>
      <c r="R482" s="41">
        <f t="shared" si="242"/>
        <v>0</v>
      </c>
      <c r="S482" s="41">
        <f t="shared" si="242"/>
        <v>0</v>
      </c>
    </row>
    <row r="483" spans="1:19" ht="13.5" customHeight="1" x14ac:dyDescent="0.2">
      <c r="A483" s="2" t="s">
        <v>818</v>
      </c>
      <c r="B483" s="42" t="s">
        <v>24</v>
      </c>
      <c r="C483" s="43" t="s">
        <v>819</v>
      </c>
      <c r="D483" s="44">
        <v>12</v>
      </c>
      <c r="E483" s="45" t="s">
        <v>820</v>
      </c>
      <c r="F483" s="44">
        <v>700000</v>
      </c>
      <c r="G483" s="44">
        <f t="shared" ref="G483:G486" si="243">ROUNDDOWN(D483*F483,-3)</f>
        <v>8400000</v>
      </c>
      <c r="H483" s="44"/>
      <c r="I483" s="44"/>
      <c r="J483" s="44"/>
      <c r="K483" s="44"/>
      <c r="L483" s="44"/>
      <c r="M483" s="44"/>
      <c r="N483" s="44"/>
      <c r="O483" s="44"/>
      <c r="P483" s="44"/>
      <c r="Q483" s="44"/>
      <c r="R483" s="44"/>
      <c r="S483" s="44"/>
    </row>
    <row r="484" spans="1:19" ht="13.5" customHeight="1" x14ac:dyDescent="0.2">
      <c r="A484" s="2" t="s">
        <v>821</v>
      </c>
      <c r="B484" s="42" t="s">
        <v>24</v>
      </c>
      <c r="C484" s="43" t="s">
        <v>822</v>
      </c>
      <c r="D484" s="44">
        <v>12</v>
      </c>
      <c r="E484" s="45" t="s">
        <v>820</v>
      </c>
      <c r="F484" s="44">
        <v>650000</v>
      </c>
      <c r="G484" s="44">
        <f t="shared" si="243"/>
        <v>7800000</v>
      </c>
      <c r="H484" s="44"/>
      <c r="I484" s="44"/>
      <c r="J484" s="44"/>
      <c r="K484" s="44"/>
      <c r="L484" s="44"/>
      <c r="M484" s="44"/>
      <c r="N484" s="44"/>
      <c r="O484" s="44"/>
      <c r="P484" s="44"/>
      <c r="Q484" s="44"/>
      <c r="R484" s="44"/>
      <c r="S484" s="44"/>
    </row>
    <row r="485" spans="1:19" ht="13.5" customHeight="1" x14ac:dyDescent="0.2">
      <c r="A485" s="2" t="s">
        <v>823</v>
      </c>
      <c r="B485" s="42" t="s">
        <v>24</v>
      </c>
      <c r="C485" s="43" t="s">
        <v>824</v>
      </c>
      <c r="D485" s="44">
        <v>12</v>
      </c>
      <c r="E485" s="45" t="s">
        <v>820</v>
      </c>
      <c r="F485" s="44">
        <v>500000</v>
      </c>
      <c r="G485" s="44">
        <f t="shared" si="243"/>
        <v>6000000</v>
      </c>
      <c r="H485" s="44"/>
      <c r="I485" s="44"/>
      <c r="J485" s="44"/>
      <c r="K485" s="44"/>
      <c r="L485" s="44"/>
      <c r="M485" s="44"/>
      <c r="N485" s="44"/>
      <c r="O485" s="44"/>
      <c r="P485" s="44"/>
      <c r="Q485" s="44"/>
      <c r="R485" s="44"/>
      <c r="S485" s="44"/>
    </row>
    <row r="486" spans="1:19" ht="13.5" customHeight="1" x14ac:dyDescent="0.2">
      <c r="A486" s="2" t="s">
        <v>825</v>
      </c>
      <c r="B486" s="42" t="s">
        <v>24</v>
      </c>
      <c r="C486" s="43" t="s">
        <v>826</v>
      </c>
      <c r="D486" s="44">
        <v>48</v>
      </c>
      <c r="E486" s="45" t="s">
        <v>820</v>
      </c>
      <c r="F486" s="44">
        <v>500000</v>
      </c>
      <c r="G486" s="44">
        <f t="shared" si="243"/>
        <v>24000000</v>
      </c>
      <c r="H486" s="44"/>
      <c r="I486" s="44"/>
      <c r="J486" s="44"/>
      <c r="K486" s="44"/>
      <c r="L486" s="44"/>
      <c r="M486" s="44"/>
      <c r="N486" s="44"/>
      <c r="O486" s="44"/>
      <c r="P486" s="44"/>
      <c r="Q486" s="44"/>
      <c r="R486" s="44"/>
      <c r="S486" s="44"/>
    </row>
    <row r="487" spans="1:19" ht="13.5" customHeight="1" x14ac:dyDescent="0.2">
      <c r="A487" s="2" t="s">
        <v>827</v>
      </c>
      <c r="B487" s="12" t="s">
        <v>129</v>
      </c>
      <c r="C487" s="40" t="s">
        <v>130</v>
      </c>
      <c r="D487" s="41">
        <v>0</v>
      </c>
      <c r="E487" s="15" t="s">
        <v>24</v>
      </c>
      <c r="F487" s="41">
        <v>0</v>
      </c>
      <c r="G487" s="41">
        <f t="shared" ref="G487:S487" si="244">G488</f>
        <v>12000000</v>
      </c>
      <c r="H487" s="41">
        <f t="shared" si="244"/>
        <v>0</v>
      </c>
      <c r="I487" s="41">
        <f t="shared" si="244"/>
        <v>0</v>
      </c>
      <c r="J487" s="41">
        <f t="shared" si="244"/>
        <v>0</v>
      </c>
      <c r="K487" s="41">
        <f t="shared" si="244"/>
        <v>0</v>
      </c>
      <c r="L487" s="41">
        <f t="shared" si="244"/>
        <v>0</v>
      </c>
      <c r="M487" s="41">
        <f t="shared" si="244"/>
        <v>0</v>
      </c>
      <c r="N487" s="41">
        <f t="shared" si="244"/>
        <v>0</v>
      </c>
      <c r="O487" s="41">
        <f t="shared" si="244"/>
        <v>0</v>
      </c>
      <c r="P487" s="41">
        <f t="shared" si="244"/>
        <v>0</v>
      </c>
      <c r="Q487" s="41">
        <f t="shared" si="244"/>
        <v>0</v>
      </c>
      <c r="R487" s="41">
        <f t="shared" si="244"/>
        <v>0</v>
      </c>
      <c r="S487" s="41">
        <f t="shared" si="244"/>
        <v>0</v>
      </c>
    </row>
    <row r="488" spans="1:19" ht="13.5" customHeight="1" x14ac:dyDescent="0.2">
      <c r="A488" s="2" t="s">
        <v>828</v>
      </c>
      <c r="B488" s="42" t="s">
        <v>24</v>
      </c>
      <c r="C488" s="43" t="s">
        <v>829</v>
      </c>
      <c r="D488" s="44">
        <v>60</v>
      </c>
      <c r="E488" s="45" t="s">
        <v>820</v>
      </c>
      <c r="F488" s="44">
        <v>200000</v>
      </c>
      <c r="G488" s="44">
        <f>ROUNDDOWN(D488*F488,-3)</f>
        <v>12000000</v>
      </c>
      <c r="H488" s="44"/>
      <c r="I488" s="44"/>
      <c r="J488" s="44"/>
      <c r="K488" s="44"/>
      <c r="L488" s="44"/>
      <c r="M488" s="44"/>
      <c r="N488" s="44"/>
      <c r="O488" s="44"/>
      <c r="P488" s="44"/>
      <c r="Q488" s="44"/>
      <c r="R488" s="44"/>
      <c r="S488" s="44"/>
    </row>
    <row r="489" spans="1:19" ht="13.5" customHeight="1" x14ac:dyDescent="0.2">
      <c r="A489" s="2" t="s">
        <v>830</v>
      </c>
      <c r="B489" s="12" t="s">
        <v>718</v>
      </c>
      <c r="C489" s="40" t="s">
        <v>719</v>
      </c>
      <c r="D489" s="41">
        <v>0</v>
      </c>
      <c r="E489" s="15" t="s">
        <v>24</v>
      </c>
      <c r="F489" s="41">
        <v>0</v>
      </c>
      <c r="G489" s="41">
        <f t="shared" ref="G489:S489" si="245">SUM(G490:G491)</f>
        <v>24000000</v>
      </c>
      <c r="H489" s="41">
        <f t="shared" si="245"/>
        <v>0</v>
      </c>
      <c r="I489" s="41">
        <f t="shared" si="245"/>
        <v>0</v>
      </c>
      <c r="J489" s="41">
        <f t="shared" si="245"/>
        <v>0</v>
      </c>
      <c r="K489" s="41">
        <f t="shared" si="245"/>
        <v>0</v>
      </c>
      <c r="L489" s="41">
        <f t="shared" si="245"/>
        <v>0</v>
      </c>
      <c r="M489" s="41">
        <f t="shared" si="245"/>
        <v>0</v>
      </c>
      <c r="N489" s="41">
        <f t="shared" si="245"/>
        <v>0</v>
      </c>
      <c r="O489" s="41">
        <f t="shared" si="245"/>
        <v>0</v>
      </c>
      <c r="P489" s="41">
        <f t="shared" si="245"/>
        <v>0</v>
      </c>
      <c r="Q489" s="41">
        <f t="shared" si="245"/>
        <v>0</v>
      </c>
      <c r="R489" s="41">
        <f t="shared" si="245"/>
        <v>0</v>
      </c>
      <c r="S489" s="41">
        <f t="shared" si="245"/>
        <v>0</v>
      </c>
    </row>
    <row r="490" spans="1:19" ht="13.5" customHeight="1" x14ac:dyDescent="0.2">
      <c r="A490" s="2" t="s">
        <v>831</v>
      </c>
      <c r="B490" s="42" t="s">
        <v>24</v>
      </c>
      <c r="C490" s="43" t="s">
        <v>51</v>
      </c>
      <c r="D490" s="44">
        <v>12</v>
      </c>
      <c r="E490" s="45" t="s">
        <v>790</v>
      </c>
      <c r="F490" s="44">
        <v>1000000</v>
      </c>
      <c r="G490" s="44">
        <f t="shared" ref="G490:G491" si="246">ROUNDDOWN(D490*F490,-3)</f>
        <v>12000000</v>
      </c>
      <c r="H490" s="44"/>
      <c r="I490" s="44"/>
      <c r="J490" s="44"/>
      <c r="K490" s="44"/>
      <c r="L490" s="44"/>
      <c r="M490" s="44"/>
      <c r="N490" s="44"/>
      <c r="O490" s="44"/>
      <c r="P490" s="44"/>
      <c r="Q490" s="44"/>
      <c r="R490" s="44"/>
      <c r="S490" s="44"/>
    </row>
    <row r="491" spans="1:19" ht="13.5" customHeight="1" x14ac:dyDescent="0.2">
      <c r="A491" s="2" t="s">
        <v>832</v>
      </c>
      <c r="B491" s="42" t="s">
        <v>24</v>
      </c>
      <c r="C491" s="43" t="s">
        <v>53</v>
      </c>
      <c r="D491" s="44">
        <v>12</v>
      </c>
      <c r="E491" s="45" t="s">
        <v>790</v>
      </c>
      <c r="F491" s="44">
        <v>1000000</v>
      </c>
      <c r="G491" s="44">
        <f t="shared" si="246"/>
        <v>12000000</v>
      </c>
      <c r="H491" s="44"/>
      <c r="I491" s="44"/>
      <c r="J491" s="44"/>
      <c r="K491" s="44"/>
      <c r="L491" s="44"/>
      <c r="M491" s="44"/>
      <c r="N491" s="44"/>
      <c r="O491" s="44"/>
      <c r="P491" s="44"/>
      <c r="Q491" s="44"/>
      <c r="R491" s="44"/>
      <c r="S491" s="44"/>
    </row>
    <row r="492" spans="1:19" ht="13.5" customHeight="1" x14ac:dyDescent="0.2">
      <c r="A492" s="2" t="s">
        <v>833</v>
      </c>
      <c r="B492" s="12" t="s">
        <v>162</v>
      </c>
      <c r="C492" s="40" t="s">
        <v>163</v>
      </c>
      <c r="D492" s="41">
        <v>0</v>
      </c>
      <c r="E492" s="15" t="s">
        <v>24</v>
      </c>
      <c r="F492" s="41">
        <v>0</v>
      </c>
      <c r="G492" s="41">
        <f t="shared" ref="G492:S492" si="247">SUM(G493:G495)</f>
        <v>27400000</v>
      </c>
      <c r="H492" s="41">
        <f t="shared" si="247"/>
        <v>0</v>
      </c>
      <c r="I492" s="41">
        <f t="shared" si="247"/>
        <v>0</v>
      </c>
      <c r="J492" s="41">
        <f t="shared" si="247"/>
        <v>0</v>
      </c>
      <c r="K492" s="41">
        <f t="shared" si="247"/>
        <v>0</v>
      </c>
      <c r="L492" s="41">
        <f t="shared" si="247"/>
        <v>0</v>
      </c>
      <c r="M492" s="41">
        <f t="shared" si="247"/>
        <v>0</v>
      </c>
      <c r="N492" s="41">
        <f t="shared" si="247"/>
        <v>0</v>
      </c>
      <c r="O492" s="41">
        <f t="shared" si="247"/>
        <v>0</v>
      </c>
      <c r="P492" s="41">
        <f t="shared" si="247"/>
        <v>0</v>
      </c>
      <c r="Q492" s="41">
        <f t="shared" si="247"/>
        <v>0</v>
      </c>
      <c r="R492" s="41">
        <f t="shared" si="247"/>
        <v>0</v>
      </c>
      <c r="S492" s="41">
        <f t="shared" si="247"/>
        <v>0</v>
      </c>
    </row>
    <row r="493" spans="1:19" ht="13.5" customHeight="1" x14ac:dyDescent="0.2">
      <c r="A493" s="2" t="s">
        <v>834</v>
      </c>
      <c r="B493" s="42" t="s">
        <v>24</v>
      </c>
      <c r="C493" s="43" t="s">
        <v>835</v>
      </c>
      <c r="D493" s="44">
        <v>6</v>
      </c>
      <c r="E493" s="45" t="s">
        <v>613</v>
      </c>
      <c r="F493" s="44">
        <v>1400000</v>
      </c>
      <c r="G493" s="44">
        <f t="shared" ref="G493:G495" si="248">ROUNDDOWN(D493*F493,-3)</f>
        <v>8400000</v>
      </c>
      <c r="H493" s="44"/>
      <c r="I493" s="44"/>
      <c r="J493" s="44"/>
      <c r="K493" s="44"/>
      <c r="L493" s="44"/>
      <c r="M493" s="44"/>
      <c r="N493" s="44"/>
      <c r="O493" s="44"/>
      <c r="P493" s="44"/>
      <c r="Q493" s="44"/>
      <c r="R493" s="44"/>
      <c r="S493" s="44"/>
    </row>
    <row r="494" spans="1:19" ht="13.5" customHeight="1" x14ac:dyDescent="0.2">
      <c r="A494" s="2" t="s">
        <v>836</v>
      </c>
      <c r="B494" s="42" t="s">
        <v>24</v>
      </c>
      <c r="C494" s="43" t="s">
        <v>837</v>
      </c>
      <c r="D494" s="44">
        <v>10</v>
      </c>
      <c r="E494" s="45" t="s">
        <v>613</v>
      </c>
      <c r="F494" s="44">
        <v>1000000</v>
      </c>
      <c r="G494" s="44">
        <f t="shared" si="248"/>
        <v>10000000</v>
      </c>
      <c r="H494" s="44"/>
      <c r="I494" s="44"/>
      <c r="J494" s="44"/>
      <c r="K494" s="44"/>
      <c r="L494" s="44"/>
      <c r="M494" s="44"/>
      <c r="N494" s="44"/>
      <c r="O494" s="44"/>
      <c r="P494" s="44"/>
      <c r="Q494" s="44"/>
      <c r="R494" s="44"/>
      <c r="S494" s="44"/>
    </row>
    <row r="495" spans="1:19" ht="13.5" customHeight="1" x14ac:dyDescent="0.2">
      <c r="A495" s="2" t="s">
        <v>838</v>
      </c>
      <c r="B495" s="42" t="s">
        <v>24</v>
      </c>
      <c r="C495" s="43" t="s">
        <v>839</v>
      </c>
      <c r="D495" s="44">
        <v>10</v>
      </c>
      <c r="E495" s="45" t="s">
        <v>613</v>
      </c>
      <c r="F495" s="44">
        <v>900000</v>
      </c>
      <c r="G495" s="44">
        <f t="shared" si="248"/>
        <v>9000000</v>
      </c>
      <c r="H495" s="44"/>
      <c r="I495" s="44"/>
      <c r="J495" s="44"/>
      <c r="K495" s="44"/>
      <c r="L495" s="44"/>
      <c r="M495" s="44"/>
      <c r="N495" s="44"/>
      <c r="O495" s="44"/>
      <c r="P495" s="44"/>
      <c r="Q495" s="44"/>
      <c r="R495" s="44"/>
      <c r="S495" s="44"/>
    </row>
    <row r="496" spans="1:19" ht="13.5" customHeight="1" x14ac:dyDescent="0.2">
      <c r="A496" s="2" t="s">
        <v>840</v>
      </c>
      <c r="B496" s="12" t="s">
        <v>111</v>
      </c>
      <c r="C496" s="40" t="s">
        <v>112</v>
      </c>
      <c r="D496" s="41">
        <v>0</v>
      </c>
      <c r="E496" s="15" t="s">
        <v>24</v>
      </c>
      <c r="F496" s="41">
        <v>0</v>
      </c>
      <c r="G496" s="41">
        <f t="shared" ref="G496:S496" si="249">G497</f>
        <v>250000000</v>
      </c>
      <c r="H496" s="41">
        <f t="shared" si="249"/>
        <v>0</v>
      </c>
      <c r="I496" s="41">
        <f t="shared" si="249"/>
        <v>0</v>
      </c>
      <c r="J496" s="41">
        <f t="shared" si="249"/>
        <v>0</v>
      </c>
      <c r="K496" s="41">
        <f t="shared" si="249"/>
        <v>0</v>
      </c>
      <c r="L496" s="41">
        <f t="shared" si="249"/>
        <v>0</v>
      </c>
      <c r="M496" s="41">
        <f t="shared" si="249"/>
        <v>0</v>
      </c>
      <c r="N496" s="41">
        <f t="shared" si="249"/>
        <v>0</v>
      </c>
      <c r="O496" s="41">
        <f t="shared" si="249"/>
        <v>0</v>
      </c>
      <c r="P496" s="41">
        <f t="shared" si="249"/>
        <v>0</v>
      </c>
      <c r="Q496" s="41">
        <f t="shared" si="249"/>
        <v>0</v>
      </c>
      <c r="R496" s="41">
        <f t="shared" si="249"/>
        <v>0</v>
      </c>
      <c r="S496" s="41">
        <f t="shared" si="249"/>
        <v>0</v>
      </c>
    </row>
    <row r="497" spans="1:19" ht="13.5" customHeight="1" x14ac:dyDescent="0.2">
      <c r="A497" s="2" t="s">
        <v>841</v>
      </c>
      <c r="B497" s="42" t="s">
        <v>24</v>
      </c>
      <c r="C497" s="43" t="s">
        <v>842</v>
      </c>
      <c r="D497" s="44">
        <v>50</v>
      </c>
      <c r="E497" s="45" t="s">
        <v>600</v>
      </c>
      <c r="F497" s="44">
        <v>5000000</v>
      </c>
      <c r="G497" s="44">
        <f>ROUNDDOWN(D497*F497,-3)</f>
        <v>250000000</v>
      </c>
      <c r="H497" s="44"/>
      <c r="I497" s="44"/>
      <c r="J497" s="44"/>
      <c r="K497" s="44"/>
      <c r="L497" s="44"/>
      <c r="M497" s="44"/>
      <c r="N497" s="44"/>
      <c r="O497" s="44"/>
      <c r="P497" s="44"/>
      <c r="Q497" s="44"/>
      <c r="R497" s="44"/>
      <c r="S497" s="44"/>
    </row>
    <row r="498" spans="1:19" ht="13.5" customHeight="1" x14ac:dyDescent="0.2">
      <c r="A498" s="2" t="s">
        <v>843</v>
      </c>
      <c r="B498" s="12" t="s">
        <v>55</v>
      </c>
      <c r="C498" s="40" t="s">
        <v>56</v>
      </c>
      <c r="D498" s="41">
        <v>0</v>
      </c>
      <c r="E498" s="15" t="s">
        <v>24</v>
      </c>
      <c r="F498" s="41">
        <v>0</v>
      </c>
      <c r="G498" s="41">
        <f t="shared" ref="G498:S498" si="250">SUM(G499:G500)</f>
        <v>61500000</v>
      </c>
      <c r="H498" s="41">
        <f t="shared" si="250"/>
        <v>0</v>
      </c>
      <c r="I498" s="41">
        <f t="shared" si="250"/>
        <v>0</v>
      </c>
      <c r="J498" s="41">
        <f t="shared" si="250"/>
        <v>0</v>
      </c>
      <c r="K498" s="41">
        <f t="shared" si="250"/>
        <v>0</v>
      </c>
      <c r="L498" s="41">
        <f t="shared" si="250"/>
        <v>0</v>
      </c>
      <c r="M498" s="41">
        <f t="shared" si="250"/>
        <v>0</v>
      </c>
      <c r="N498" s="41">
        <f t="shared" si="250"/>
        <v>0</v>
      </c>
      <c r="O498" s="41">
        <f t="shared" si="250"/>
        <v>0</v>
      </c>
      <c r="P498" s="41">
        <f t="shared" si="250"/>
        <v>0</v>
      </c>
      <c r="Q498" s="41">
        <f t="shared" si="250"/>
        <v>0</v>
      </c>
      <c r="R498" s="41">
        <f t="shared" si="250"/>
        <v>0</v>
      </c>
      <c r="S498" s="41">
        <f t="shared" si="250"/>
        <v>0</v>
      </c>
    </row>
    <row r="499" spans="1:19" ht="13.5" customHeight="1" x14ac:dyDescent="0.2">
      <c r="A499" s="2" t="s">
        <v>844</v>
      </c>
      <c r="B499" s="42" t="s">
        <v>24</v>
      </c>
      <c r="C499" s="43" t="s">
        <v>797</v>
      </c>
      <c r="D499" s="44">
        <v>150</v>
      </c>
      <c r="E499" s="45" t="s">
        <v>798</v>
      </c>
      <c r="F499" s="44">
        <v>210000</v>
      </c>
      <c r="G499" s="44">
        <f t="shared" ref="G499:G500" si="251">ROUNDDOWN(D499*F499,-3)</f>
        <v>31500000</v>
      </c>
      <c r="H499" s="44"/>
      <c r="I499" s="44"/>
      <c r="J499" s="44"/>
      <c r="K499" s="44"/>
      <c r="L499" s="44"/>
      <c r="M499" s="44"/>
      <c r="N499" s="44"/>
      <c r="O499" s="44"/>
      <c r="P499" s="44"/>
      <c r="Q499" s="44"/>
      <c r="R499" s="44"/>
      <c r="S499" s="44"/>
    </row>
    <row r="500" spans="1:19" ht="13.5" customHeight="1" x14ac:dyDescent="0.2">
      <c r="A500" s="2" t="s">
        <v>845</v>
      </c>
      <c r="B500" s="42" t="s">
        <v>24</v>
      </c>
      <c r="C500" s="43" t="s">
        <v>846</v>
      </c>
      <c r="D500" s="44">
        <v>200</v>
      </c>
      <c r="E500" s="45" t="s">
        <v>600</v>
      </c>
      <c r="F500" s="44">
        <v>150000</v>
      </c>
      <c r="G500" s="44">
        <f t="shared" si="251"/>
        <v>30000000</v>
      </c>
      <c r="H500" s="44"/>
      <c r="I500" s="44"/>
      <c r="J500" s="44"/>
      <c r="K500" s="44"/>
      <c r="L500" s="44"/>
      <c r="M500" s="44"/>
      <c r="N500" s="44"/>
      <c r="O500" s="44"/>
      <c r="P500" s="44"/>
      <c r="Q500" s="44"/>
      <c r="R500" s="44"/>
      <c r="S500" s="44"/>
    </row>
    <row r="501" spans="1:19" ht="13.5" customHeight="1" x14ac:dyDescent="0.2">
      <c r="A501" s="2" t="s">
        <v>847</v>
      </c>
      <c r="B501" s="28" t="s">
        <v>848</v>
      </c>
      <c r="C501" s="29" t="s">
        <v>849</v>
      </c>
      <c r="D501" s="30">
        <v>0</v>
      </c>
      <c r="E501" s="31" t="s">
        <v>24</v>
      </c>
      <c r="F501" s="30">
        <v>0</v>
      </c>
      <c r="G501" s="30">
        <f t="shared" ref="G501:S501" si="252">SUM(G502)</f>
        <v>165080000</v>
      </c>
      <c r="H501" s="30">
        <f t="shared" si="252"/>
        <v>0</v>
      </c>
      <c r="I501" s="30">
        <f t="shared" si="252"/>
        <v>0</v>
      </c>
      <c r="J501" s="30">
        <f t="shared" si="252"/>
        <v>0</v>
      </c>
      <c r="K501" s="30">
        <f t="shared" si="252"/>
        <v>0</v>
      </c>
      <c r="L501" s="30">
        <f t="shared" si="252"/>
        <v>0</v>
      </c>
      <c r="M501" s="30">
        <f t="shared" si="252"/>
        <v>0</v>
      </c>
      <c r="N501" s="30">
        <f t="shared" si="252"/>
        <v>0</v>
      </c>
      <c r="O501" s="30">
        <f t="shared" si="252"/>
        <v>0</v>
      </c>
      <c r="P501" s="30">
        <f t="shared" si="252"/>
        <v>0</v>
      </c>
      <c r="Q501" s="30">
        <f t="shared" si="252"/>
        <v>0</v>
      </c>
      <c r="R501" s="30">
        <f t="shared" si="252"/>
        <v>0</v>
      </c>
      <c r="S501" s="30">
        <f t="shared" si="252"/>
        <v>0</v>
      </c>
    </row>
    <row r="502" spans="1:19" ht="13.5" customHeight="1" x14ac:dyDescent="0.2">
      <c r="A502" s="2" t="s">
        <v>850</v>
      </c>
      <c r="B502" s="32" t="s">
        <v>780</v>
      </c>
      <c r="C502" s="33" t="s">
        <v>851</v>
      </c>
      <c r="D502" s="34">
        <v>0</v>
      </c>
      <c r="E502" s="35" t="s">
        <v>24</v>
      </c>
      <c r="F502" s="34">
        <v>0</v>
      </c>
      <c r="G502" s="34">
        <f t="shared" ref="G502:S502" si="253">SUM(G503)</f>
        <v>165080000</v>
      </c>
      <c r="H502" s="34">
        <f t="shared" si="253"/>
        <v>0</v>
      </c>
      <c r="I502" s="34">
        <f t="shared" si="253"/>
        <v>0</v>
      </c>
      <c r="J502" s="34">
        <f t="shared" si="253"/>
        <v>0</v>
      </c>
      <c r="K502" s="34">
        <f t="shared" si="253"/>
        <v>0</v>
      </c>
      <c r="L502" s="34">
        <f t="shared" si="253"/>
        <v>0</v>
      </c>
      <c r="M502" s="34">
        <f t="shared" si="253"/>
        <v>0</v>
      </c>
      <c r="N502" s="34">
        <f t="shared" si="253"/>
        <v>0</v>
      </c>
      <c r="O502" s="34">
        <f t="shared" si="253"/>
        <v>0</v>
      </c>
      <c r="P502" s="34">
        <f t="shared" si="253"/>
        <v>0</v>
      </c>
      <c r="Q502" s="34">
        <f t="shared" si="253"/>
        <v>0</v>
      </c>
      <c r="R502" s="34">
        <f t="shared" si="253"/>
        <v>0</v>
      </c>
      <c r="S502" s="34">
        <f t="shared" si="253"/>
        <v>0</v>
      </c>
    </row>
    <row r="503" spans="1:19" ht="13.5" customHeight="1" x14ac:dyDescent="0.2">
      <c r="A503" s="2" t="s">
        <v>852</v>
      </c>
      <c r="B503" s="36" t="s">
        <v>77</v>
      </c>
      <c r="C503" s="37" t="s">
        <v>853</v>
      </c>
      <c r="D503" s="38">
        <v>0</v>
      </c>
      <c r="E503" s="39" t="s">
        <v>24</v>
      </c>
      <c r="F503" s="38">
        <v>0</v>
      </c>
      <c r="G503" s="38">
        <f t="shared" ref="G503:S503" si="254">SUM(G504,G507,G509,G512,G514)</f>
        <v>165080000</v>
      </c>
      <c r="H503" s="38">
        <f t="shared" si="254"/>
        <v>0</v>
      </c>
      <c r="I503" s="38">
        <f t="shared" si="254"/>
        <v>0</v>
      </c>
      <c r="J503" s="38">
        <f t="shared" si="254"/>
        <v>0</v>
      </c>
      <c r="K503" s="38">
        <f t="shared" si="254"/>
        <v>0</v>
      </c>
      <c r="L503" s="38">
        <f t="shared" si="254"/>
        <v>0</v>
      </c>
      <c r="M503" s="38">
        <f t="shared" si="254"/>
        <v>0</v>
      </c>
      <c r="N503" s="38">
        <f t="shared" si="254"/>
        <v>0</v>
      </c>
      <c r="O503" s="38">
        <f t="shared" si="254"/>
        <v>0</v>
      </c>
      <c r="P503" s="38">
        <f t="shared" si="254"/>
        <v>0</v>
      </c>
      <c r="Q503" s="38">
        <f t="shared" si="254"/>
        <v>0</v>
      </c>
      <c r="R503" s="38">
        <f t="shared" si="254"/>
        <v>0</v>
      </c>
      <c r="S503" s="38">
        <f t="shared" si="254"/>
        <v>0</v>
      </c>
    </row>
    <row r="504" spans="1:19" ht="13.5" customHeight="1" x14ac:dyDescent="0.2">
      <c r="A504" s="2" t="s">
        <v>854</v>
      </c>
      <c r="B504" s="12" t="s">
        <v>42</v>
      </c>
      <c r="C504" s="40" t="s">
        <v>43</v>
      </c>
      <c r="D504" s="41">
        <v>0</v>
      </c>
      <c r="E504" s="15" t="s">
        <v>24</v>
      </c>
      <c r="F504" s="41">
        <v>0</v>
      </c>
      <c r="G504" s="41">
        <f t="shared" ref="G504:S504" si="255">SUM(G505:G506)</f>
        <v>16200000</v>
      </c>
      <c r="H504" s="41">
        <f t="shared" si="255"/>
        <v>0</v>
      </c>
      <c r="I504" s="41">
        <f t="shared" si="255"/>
        <v>0</v>
      </c>
      <c r="J504" s="41">
        <f t="shared" si="255"/>
        <v>0</v>
      </c>
      <c r="K504" s="41">
        <f t="shared" si="255"/>
        <v>0</v>
      </c>
      <c r="L504" s="41">
        <f t="shared" si="255"/>
        <v>0</v>
      </c>
      <c r="M504" s="41">
        <f t="shared" si="255"/>
        <v>0</v>
      </c>
      <c r="N504" s="41">
        <f t="shared" si="255"/>
        <v>0</v>
      </c>
      <c r="O504" s="41">
        <f t="shared" si="255"/>
        <v>0</v>
      </c>
      <c r="P504" s="41">
        <f t="shared" si="255"/>
        <v>0</v>
      </c>
      <c r="Q504" s="41">
        <f t="shared" si="255"/>
        <v>0</v>
      </c>
      <c r="R504" s="41">
        <f t="shared" si="255"/>
        <v>0</v>
      </c>
      <c r="S504" s="41">
        <f t="shared" si="255"/>
        <v>0</v>
      </c>
    </row>
    <row r="505" spans="1:19" ht="13.5" customHeight="1" x14ac:dyDescent="0.2">
      <c r="A505" s="2" t="s">
        <v>855</v>
      </c>
      <c r="B505" s="42" t="s">
        <v>24</v>
      </c>
      <c r="C505" s="43" t="s">
        <v>45</v>
      </c>
      <c r="D505" s="44">
        <v>8</v>
      </c>
      <c r="E505" s="45" t="s">
        <v>602</v>
      </c>
      <c r="F505" s="44">
        <v>1500000</v>
      </c>
      <c r="G505" s="44">
        <f t="shared" ref="G505:G506" si="256">ROUNDDOWN(D505*F505,-3)</f>
        <v>12000000</v>
      </c>
      <c r="H505" s="44"/>
      <c r="I505" s="44"/>
      <c r="J505" s="44"/>
      <c r="K505" s="44"/>
      <c r="L505" s="44"/>
      <c r="M505" s="44"/>
      <c r="N505" s="44"/>
      <c r="O505" s="44"/>
      <c r="P505" s="44"/>
      <c r="Q505" s="44"/>
      <c r="R505" s="44"/>
      <c r="S505" s="44"/>
    </row>
    <row r="506" spans="1:19" ht="13.5" customHeight="1" x14ac:dyDescent="0.2">
      <c r="A506" s="2" t="s">
        <v>856</v>
      </c>
      <c r="B506" s="42" t="s">
        <v>24</v>
      </c>
      <c r="C506" s="43" t="s">
        <v>599</v>
      </c>
      <c r="D506" s="44">
        <v>60</v>
      </c>
      <c r="E506" s="45" t="s">
        <v>857</v>
      </c>
      <c r="F506" s="44">
        <v>70000</v>
      </c>
      <c r="G506" s="44">
        <f t="shared" si="256"/>
        <v>4200000</v>
      </c>
      <c r="H506" s="44"/>
      <c r="I506" s="44"/>
      <c r="J506" s="44"/>
      <c r="K506" s="44"/>
      <c r="L506" s="44"/>
      <c r="M506" s="44"/>
      <c r="N506" s="44"/>
      <c r="O506" s="44"/>
      <c r="P506" s="44"/>
      <c r="Q506" s="44"/>
      <c r="R506" s="44"/>
      <c r="S506" s="44"/>
    </row>
    <row r="507" spans="1:19" ht="13.5" customHeight="1" x14ac:dyDescent="0.2">
      <c r="A507" s="2" t="s">
        <v>858</v>
      </c>
      <c r="B507" s="12" t="s">
        <v>606</v>
      </c>
      <c r="C507" s="40" t="s">
        <v>607</v>
      </c>
      <c r="D507" s="41">
        <v>0</v>
      </c>
      <c r="E507" s="15" t="s">
        <v>24</v>
      </c>
      <c r="F507" s="41">
        <v>0</v>
      </c>
      <c r="G507" s="41">
        <f t="shared" ref="G507:S507" si="257">G508</f>
        <v>6000000</v>
      </c>
      <c r="H507" s="41">
        <f t="shared" si="257"/>
        <v>0</v>
      </c>
      <c r="I507" s="41">
        <f t="shared" si="257"/>
        <v>0</v>
      </c>
      <c r="J507" s="41">
        <f t="shared" si="257"/>
        <v>0</v>
      </c>
      <c r="K507" s="41">
        <f t="shared" si="257"/>
        <v>0</v>
      </c>
      <c r="L507" s="41">
        <f t="shared" si="257"/>
        <v>0</v>
      </c>
      <c r="M507" s="41">
        <f t="shared" si="257"/>
        <v>0</v>
      </c>
      <c r="N507" s="41">
        <f t="shared" si="257"/>
        <v>0</v>
      </c>
      <c r="O507" s="41">
        <f t="shared" si="257"/>
        <v>0</v>
      </c>
      <c r="P507" s="41">
        <f t="shared" si="257"/>
        <v>0</v>
      </c>
      <c r="Q507" s="41">
        <f t="shared" si="257"/>
        <v>0</v>
      </c>
      <c r="R507" s="41">
        <f t="shared" si="257"/>
        <v>0</v>
      </c>
      <c r="S507" s="41">
        <f t="shared" si="257"/>
        <v>0</v>
      </c>
    </row>
    <row r="508" spans="1:19" ht="13.5" customHeight="1" x14ac:dyDescent="0.2">
      <c r="A508" s="2" t="s">
        <v>859</v>
      </c>
      <c r="B508" s="42" t="s">
        <v>24</v>
      </c>
      <c r="C508" s="43" t="s">
        <v>860</v>
      </c>
      <c r="D508" s="44">
        <v>20</v>
      </c>
      <c r="E508" s="45" t="s">
        <v>602</v>
      </c>
      <c r="F508" s="44">
        <v>300000</v>
      </c>
      <c r="G508" s="44">
        <f>ROUNDDOWN(D508*F508,-3)</f>
        <v>6000000</v>
      </c>
      <c r="H508" s="44"/>
      <c r="I508" s="44"/>
      <c r="J508" s="44"/>
      <c r="K508" s="44"/>
      <c r="L508" s="44"/>
      <c r="M508" s="44"/>
      <c r="N508" s="44"/>
      <c r="O508" s="44"/>
      <c r="P508" s="44"/>
      <c r="Q508" s="44"/>
      <c r="R508" s="44"/>
      <c r="S508" s="44"/>
    </row>
    <row r="509" spans="1:19" ht="13.5" customHeight="1" x14ac:dyDescent="0.2">
      <c r="A509" s="2" t="s">
        <v>861</v>
      </c>
      <c r="B509" s="12" t="s">
        <v>718</v>
      </c>
      <c r="C509" s="40" t="s">
        <v>719</v>
      </c>
      <c r="D509" s="41">
        <v>0</v>
      </c>
      <c r="E509" s="15" t="s">
        <v>24</v>
      </c>
      <c r="F509" s="41">
        <v>0</v>
      </c>
      <c r="G509" s="41">
        <f t="shared" ref="G509:S509" si="258">SUM(G510:G511)</f>
        <v>20000000</v>
      </c>
      <c r="H509" s="41">
        <f t="shared" si="258"/>
        <v>0</v>
      </c>
      <c r="I509" s="41">
        <f t="shared" si="258"/>
        <v>0</v>
      </c>
      <c r="J509" s="41">
        <f t="shared" si="258"/>
        <v>0</v>
      </c>
      <c r="K509" s="41">
        <f t="shared" si="258"/>
        <v>0</v>
      </c>
      <c r="L509" s="41">
        <f t="shared" si="258"/>
        <v>0</v>
      </c>
      <c r="M509" s="41">
        <f t="shared" si="258"/>
        <v>0</v>
      </c>
      <c r="N509" s="41">
        <f t="shared" si="258"/>
        <v>0</v>
      </c>
      <c r="O509" s="41">
        <f t="shared" si="258"/>
        <v>0</v>
      </c>
      <c r="P509" s="41">
        <f t="shared" si="258"/>
        <v>0</v>
      </c>
      <c r="Q509" s="41">
        <f t="shared" si="258"/>
        <v>0</v>
      </c>
      <c r="R509" s="41">
        <f t="shared" si="258"/>
        <v>0</v>
      </c>
      <c r="S509" s="41">
        <f t="shared" si="258"/>
        <v>0</v>
      </c>
    </row>
    <row r="510" spans="1:19" ht="13.5" customHeight="1" x14ac:dyDescent="0.2">
      <c r="A510" s="2" t="s">
        <v>862</v>
      </c>
      <c r="B510" s="42" t="s">
        <v>24</v>
      </c>
      <c r="C510" s="43" t="s">
        <v>51</v>
      </c>
      <c r="D510" s="44">
        <v>8</v>
      </c>
      <c r="E510" s="45" t="s">
        <v>602</v>
      </c>
      <c r="F510" s="44">
        <v>1000000</v>
      </c>
      <c r="G510" s="44">
        <f t="shared" ref="G510:G511" si="259">ROUNDDOWN(D510*F510,-3)</f>
        <v>8000000</v>
      </c>
      <c r="H510" s="44"/>
      <c r="I510" s="44"/>
      <c r="J510" s="44"/>
      <c r="K510" s="44"/>
      <c r="L510" s="44"/>
      <c r="M510" s="44"/>
      <c r="N510" s="44"/>
      <c r="O510" s="44"/>
      <c r="P510" s="44"/>
      <c r="Q510" s="44"/>
      <c r="R510" s="44"/>
      <c r="S510" s="44"/>
    </row>
    <row r="511" spans="1:19" ht="13.5" customHeight="1" x14ac:dyDescent="0.2">
      <c r="A511" s="2" t="s">
        <v>863</v>
      </c>
      <c r="B511" s="42" t="s">
        <v>24</v>
      </c>
      <c r="C511" s="43" t="s">
        <v>53</v>
      </c>
      <c r="D511" s="44">
        <v>8</v>
      </c>
      <c r="E511" s="45" t="s">
        <v>602</v>
      </c>
      <c r="F511" s="44">
        <v>1500000</v>
      </c>
      <c r="G511" s="44">
        <f t="shared" si="259"/>
        <v>12000000</v>
      </c>
      <c r="H511" s="44"/>
      <c r="I511" s="44"/>
      <c r="J511" s="44"/>
      <c r="K511" s="44"/>
      <c r="L511" s="44"/>
      <c r="M511" s="44"/>
      <c r="N511" s="44"/>
      <c r="O511" s="44"/>
      <c r="P511" s="44"/>
      <c r="Q511" s="44"/>
      <c r="R511" s="44"/>
      <c r="S511" s="44"/>
    </row>
    <row r="512" spans="1:19" ht="13.5" customHeight="1" x14ac:dyDescent="0.2">
      <c r="A512" s="2" t="s">
        <v>864</v>
      </c>
      <c r="B512" s="12" t="s">
        <v>162</v>
      </c>
      <c r="C512" s="40" t="s">
        <v>163</v>
      </c>
      <c r="D512" s="41">
        <v>0</v>
      </c>
      <c r="E512" s="15" t="s">
        <v>24</v>
      </c>
      <c r="F512" s="41">
        <v>0</v>
      </c>
      <c r="G512" s="41">
        <f t="shared" ref="G512:S512" si="260">G513</f>
        <v>6000000</v>
      </c>
      <c r="H512" s="41">
        <f t="shared" si="260"/>
        <v>0</v>
      </c>
      <c r="I512" s="41">
        <f t="shared" si="260"/>
        <v>0</v>
      </c>
      <c r="J512" s="41">
        <f t="shared" si="260"/>
        <v>0</v>
      </c>
      <c r="K512" s="41">
        <f t="shared" si="260"/>
        <v>0</v>
      </c>
      <c r="L512" s="41">
        <f t="shared" si="260"/>
        <v>0</v>
      </c>
      <c r="M512" s="41">
        <f t="shared" si="260"/>
        <v>0</v>
      </c>
      <c r="N512" s="41">
        <f t="shared" si="260"/>
        <v>0</v>
      </c>
      <c r="O512" s="41">
        <f t="shared" si="260"/>
        <v>0</v>
      </c>
      <c r="P512" s="41">
        <f t="shared" si="260"/>
        <v>0</v>
      </c>
      <c r="Q512" s="41">
        <f t="shared" si="260"/>
        <v>0</v>
      </c>
      <c r="R512" s="41">
        <f t="shared" si="260"/>
        <v>0</v>
      </c>
      <c r="S512" s="41">
        <f t="shared" si="260"/>
        <v>0</v>
      </c>
    </row>
    <row r="513" spans="1:19" ht="13.5" customHeight="1" x14ac:dyDescent="0.2">
      <c r="A513" s="2" t="s">
        <v>865</v>
      </c>
      <c r="B513" s="42" t="s">
        <v>24</v>
      </c>
      <c r="C513" s="43" t="s">
        <v>866</v>
      </c>
      <c r="D513" s="44">
        <v>6</v>
      </c>
      <c r="E513" s="45" t="s">
        <v>867</v>
      </c>
      <c r="F513" s="44">
        <v>1000000</v>
      </c>
      <c r="G513" s="44">
        <f>ROUNDDOWN(D513*F513,-3)</f>
        <v>6000000</v>
      </c>
      <c r="H513" s="44"/>
      <c r="I513" s="44"/>
      <c r="J513" s="44"/>
      <c r="K513" s="44"/>
      <c r="L513" s="44"/>
      <c r="M513" s="44"/>
      <c r="N513" s="44"/>
      <c r="O513" s="44"/>
      <c r="P513" s="44"/>
      <c r="Q513" s="44"/>
      <c r="R513" s="44"/>
      <c r="S513" s="44"/>
    </row>
    <row r="514" spans="1:19" ht="13.5" customHeight="1" x14ac:dyDescent="0.2">
      <c r="A514" s="2" t="s">
        <v>868</v>
      </c>
      <c r="B514" s="12" t="s">
        <v>111</v>
      </c>
      <c r="C514" s="40" t="s">
        <v>112</v>
      </c>
      <c r="D514" s="41">
        <v>0</v>
      </c>
      <c r="E514" s="15" t="s">
        <v>24</v>
      </c>
      <c r="F514" s="41">
        <v>0</v>
      </c>
      <c r="G514" s="41">
        <f t="shared" ref="G514:S514" si="261">G515</f>
        <v>116880000</v>
      </c>
      <c r="H514" s="41">
        <f t="shared" si="261"/>
        <v>0</v>
      </c>
      <c r="I514" s="41">
        <f t="shared" si="261"/>
        <v>0</v>
      </c>
      <c r="J514" s="41">
        <f t="shared" si="261"/>
        <v>0</v>
      </c>
      <c r="K514" s="41">
        <f t="shared" si="261"/>
        <v>0</v>
      </c>
      <c r="L514" s="41">
        <f t="shared" si="261"/>
        <v>0</v>
      </c>
      <c r="M514" s="41">
        <f t="shared" si="261"/>
        <v>0</v>
      </c>
      <c r="N514" s="41">
        <f t="shared" si="261"/>
        <v>0</v>
      </c>
      <c r="O514" s="41">
        <f t="shared" si="261"/>
        <v>0</v>
      </c>
      <c r="P514" s="41">
        <f t="shared" si="261"/>
        <v>0</v>
      </c>
      <c r="Q514" s="41">
        <f t="shared" si="261"/>
        <v>0</v>
      </c>
      <c r="R514" s="41">
        <f t="shared" si="261"/>
        <v>0</v>
      </c>
      <c r="S514" s="41">
        <f t="shared" si="261"/>
        <v>0</v>
      </c>
    </row>
    <row r="515" spans="1:19" ht="13.5" customHeight="1" x14ac:dyDescent="0.2">
      <c r="A515" s="2" t="s">
        <v>869</v>
      </c>
      <c r="B515" s="42" t="s">
        <v>24</v>
      </c>
      <c r="C515" s="43" t="s">
        <v>870</v>
      </c>
      <c r="D515" s="44">
        <v>20</v>
      </c>
      <c r="E515" s="45" t="s">
        <v>600</v>
      </c>
      <c r="F515" s="44">
        <v>5844000</v>
      </c>
      <c r="G515" s="44">
        <f>ROUNDDOWN(D515*F515,-3)</f>
        <v>116880000</v>
      </c>
      <c r="H515" s="44"/>
      <c r="I515" s="44"/>
      <c r="J515" s="44"/>
      <c r="K515" s="44"/>
      <c r="L515" s="44"/>
      <c r="M515" s="44"/>
      <c r="N515" s="44"/>
      <c r="O515" s="44"/>
      <c r="P515" s="44"/>
      <c r="Q515" s="44"/>
      <c r="R515" s="44"/>
      <c r="S515" s="44"/>
    </row>
    <row r="516" spans="1:19" ht="13.5" customHeight="1" x14ac:dyDescent="0.2">
      <c r="A516" s="2" t="s">
        <v>871</v>
      </c>
      <c r="B516" s="24" t="s">
        <v>872</v>
      </c>
      <c r="C516" s="25" t="s">
        <v>873</v>
      </c>
      <c r="D516" s="26">
        <v>3</v>
      </c>
      <c r="E516" s="27" t="s">
        <v>874</v>
      </c>
      <c r="F516" s="26">
        <v>0</v>
      </c>
      <c r="G516" s="26">
        <f t="shared" ref="G516:S516" si="262">SUM(G517,G701,G766)</f>
        <v>48399799000</v>
      </c>
      <c r="H516" s="26">
        <f t="shared" si="262"/>
        <v>0</v>
      </c>
      <c r="I516" s="26">
        <f t="shared" si="262"/>
        <v>0</v>
      </c>
      <c r="J516" s="26">
        <f t="shared" si="262"/>
        <v>0</v>
      </c>
      <c r="K516" s="26">
        <f t="shared" si="262"/>
        <v>0</v>
      </c>
      <c r="L516" s="26">
        <f t="shared" si="262"/>
        <v>0</v>
      </c>
      <c r="M516" s="26">
        <f t="shared" si="262"/>
        <v>0</v>
      </c>
      <c r="N516" s="26">
        <f t="shared" si="262"/>
        <v>0</v>
      </c>
      <c r="O516" s="26">
        <f t="shared" si="262"/>
        <v>0</v>
      </c>
      <c r="P516" s="26">
        <f t="shared" si="262"/>
        <v>0</v>
      </c>
      <c r="Q516" s="26">
        <f t="shared" si="262"/>
        <v>0</v>
      </c>
      <c r="R516" s="26">
        <f t="shared" si="262"/>
        <v>0</v>
      </c>
      <c r="S516" s="26">
        <f t="shared" si="262"/>
        <v>0</v>
      </c>
    </row>
    <row r="517" spans="1:19" ht="13.5" customHeight="1" x14ac:dyDescent="0.2">
      <c r="A517" s="2" t="s">
        <v>875</v>
      </c>
      <c r="B517" s="28" t="s">
        <v>876</v>
      </c>
      <c r="C517" s="29" t="s">
        <v>877</v>
      </c>
      <c r="D517" s="30">
        <v>0</v>
      </c>
      <c r="E517" s="31" t="s">
        <v>24</v>
      </c>
      <c r="F517" s="30">
        <v>0</v>
      </c>
      <c r="G517" s="30">
        <f t="shared" ref="G517:S517" si="263">SUM(G518,G560)</f>
        <v>30837011000</v>
      </c>
      <c r="H517" s="30">
        <f t="shared" si="263"/>
        <v>0</v>
      </c>
      <c r="I517" s="30">
        <f t="shared" si="263"/>
        <v>0</v>
      </c>
      <c r="J517" s="30">
        <f t="shared" si="263"/>
        <v>0</v>
      </c>
      <c r="K517" s="30">
        <f t="shared" si="263"/>
        <v>0</v>
      </c>
      <c r="L517" s="30">
        <f t="shared" si="263"/>
        <v>0</v>
      </c>
      <c r="M517" s="30">
        <f t="shared" si="263"/>
        <v>0</v>
      </c>
      <c r="N517" s="30">
        <f t="shared" si="263"/>
        <v>0</v>
      </c>
      <c r="O517" s="30">
        <f t="shared" si="263"/>
        <v>0</v>
      </c>
      <c r="P517" s="30">
        <f t="shared" si="263"/>
        <v>0</v>
      </c>
      <c r="Q517" s="30">
        <f t="shared" si="263"/>
        <v>0</v>
      </c>
      <c r="R517" s="30">
        <f t="shared" si="263"/>
        <v>0</v>
      </c>
      <c r="S517" s="30">
        <f t="shared" si="263"/>
        <v>0</v>
      </c>
    </row>
    <row r="518" spans="1:19" ht="13.5" customHeight="1" x14ac:dyDescent="0.2">
      <c r="A518" s="2" t="s">
        <v>878</v>
      </c>
      <c r="B518" s="32" t="s">
        <v>879</v>
      </c>
      <c r="C518" s="33" t="s">
        <v>880</v>
      </c>
      <c r="D518" s="34">
        <v>0</v>
      </c>
      <c r="E518" s="35" t="s">
        <v>24</v>
      </c>
      <c r="F518" s="34">
        <v>0</v>
      </c>
      <c r="G518" s="34">
        <f t="shared" ref="G518:S518" si="264">SUM(G519)</f>
        <v>12961002000</v>
      </c>
      <c r="H518" s="34">
        <f t="shared" si="264"/>
        <v>0</v>
      </c>
      <c r="I518" s="34">
        <f t="shared" si="264"/>
        <v>0</v>
      </c>
      <c r="J518" s="34">
        <f t="shared" si="264"/>
        <v>0</v>
      </c>
      <c r="K518" s="34">
        <f t="shared" si="264"/>
        <v>0</v>
      </c>
      <c r="L518" s="34">
        <f t="shared" si="264"/>
        <v>0</v>
      </c>
      <c r="M518" s="34">
        <f t="shared" si="264"/>
        <v>0</v>
      </c>
      <c r="N518" s="34">
        <f t="shared" si="264"/>
        <v>0</v>
      </c>
      <c r="O518" s="34">
        <f t="shared" si="264"/>
        <v>0</v>
      </c>
      <c r="P518" s="34">
        <f t="shared" si="264"/>
        <v>0</v>
      </c>
      <c r="Q518" s="34">
        <f t="shared" si="264"/>
        <v>0</v>
      </c>
      <c r="R518" s="34">
        <f t="shared" si="264"/>
        <v>0</v>
      </c>
      <c r="S518" s="34">
        <f t="shared" si="264"/>
        <v>0</v>
      </c>
    </row>
    <row r="519" spans="1:19" ht="13.5" customHeight="1" x14ac:dyDescent="0.2">
      <c r="A519" s="2" t="s">
        <v>881</v>
      </c>
      <c r="B519" s="36" t="s">
        <v>39</v>
      </c>
      <c r="C519" s="37" t="s">
        <v>880</v>
      </c>
      <c r="D519" s="38">
        <v>0</v>
      </c>
      <c r="E519" s="39" t="s">
        <v>24</v>
      </c>
      <c r="F519" s="38">
        <v>0</v>
      </c>
      <c r="G519" s="38">
        <f t="shared" ref="G519:S519" si="265">SUM(G520,G524,G528,G532,G536,G540,G544,G548,G550,G552,G556)</f>
        <v>12961002000</v>
      </c>
      <c r="H519" s="38">
        <f t="shared" si="265"/>
        <v>0</v>
      </c>
      <c r="I519" s="38">
        <f t="shared" si="265"/>
        <v>0</v>
      </c>
      <c r="J519" s="38">
        <f t="shared" si="265"/>
        <v>0</v>
      </c>
      <c r="K519" s="38">
        <f t="shared" si="265"/>
        <v>0</v>
      </c>
      <c r="L519" s="38">
        <f t="shared" si="265"/>
        <v>0</v>
      </c>
      <c r="M519" s="38">
        <f t="shared" si="265"/>
        <v>0</v>
      </c>
      <c r="N519" s="38">
        <f t="shared" si="265"/>
        <v>0</v>
      </c>
      <c r="O519" s="38">
        <f t="shared" si="265"/>
        <v>0</v>
      </c>
      <c r="P519" s="38">
        <f t="shared" si="265"/>
        <v>0</v>
      </c>
      <c r="Q519" s="38">
        <f t="shared" si="265"/>
        <v>0</v>
      </c>
      <c r="R519" s="38">
        <f t="shared" si="265"/>
        <v>0</v>
      </c>
      <c r="S519" s="38">
        <f t="shared" si="265"/>
        <v>0</v>
      </c>
    </row>
    <row r="520" spans="1:19" ht="13.5" customHeight="1" x14ac:dyDescent="0.2">
      <c r="A520" s="2" t="s">
        <v>882</v>
      </c>
      <c r="B520" s="12" t="s">
        <v>883</v>
      </c>
      <c r="C520" s="40" t="s">
        <v>884</v>
      </c>
      <c r="D520" s="41">
        <v>0</v>
      </c>
      <c r="E520" s="15" t="s">
        <v>24</v>
      </c>
      <c r="F520" s="41">
        <v>0</v>
      </c>
      <c r="G520" s="41">
        <f t="shared" ref="G520:S520" si="266">SUM(G521:G523)</f>
        <v>4460000000</v>
      </c>
      <c r="H520" s="41">
        <f t="shared" si="266"/>
        <v>0</v>
      </c>
      <c r="I520" s="41">
        <f t="shared" si="266"/>
        <v>0</v>
      </c>
      <c r="J520" s="41">
        <f t="shared" si="266"/>
        <v>0</v>
      </c>
      <c r="K520" s="41">
        <f t="shared" si="266"/>
        <v>0</v>
      </c>
      <c r="L520" s="41">
        <f t="shared" si="266"/>
        <v>0</v>
      </c>
      <c r="M520" s="41">
        <f t="shared" si="266"/>
        <v>0</v>
      </c>
      <c r="N520" s="41">
        <f t="shared" si="266"/>
        <v>0</v>
      </c>
      <c r="O520" s="41">
        <f t="shared" si="266"/>
        <v>0</v>
      </c>
      <c r="P520" s="41">
        <f t="shared" si="266"/>
        <v>0</v>
      </c>
      <c r="Q520" s="41">
        <f t="shared" si="266"/>
        <v>0</v>
      </c>
      <c r="R520" s="41">
        <f t="shared" si="266"/>
        <v>0</v>
      </c>
      <c r="S520" s="41">
        <f t="shared" si="266"/>
        <v>0</v>
      </c>
    </row>
    <row r="521" spans="1:19" ht="13.5" customHeight="1" x14ac:dyDescent="0.2">
      <c r="A521" s="2" t="s">
        <v>885</v>
      </c>
      <c r="B521" s="42" t="s">
        <v>24</v>
      </c>
      <c r="C521" s="43" t="s">
        <v>886</v>
      </c>
      <c r="D521" s="44">
        <v>1</v>
      </c>
      <c r="E521" s="45" t="s">
        <v>887</v>
      </c>
      <c r="F521" s="44">
        <v>315000000</v>
      </c>
      <c r="G521" s="44">
        <f t="shared" ref="G521:G523" si="267">ROUNDDOWN(D521*F521,-3)</f>
        <v>315000000</v>
      </c>
      <c r="H521" s="44"/>
      <c r="I521" s="44"/>
      <c r="J521" s="44"/>
      <c r="K521" s="44"/>
      <c r="L521" s="44"/>
      <c r="M521" s="44"/>
      <c r="N521" s="44"/>
      <c r="O521" s="44"/>
      <c r="P521" s="44"/>
      <c r="Q521" s="44"/>
      <c r="R521" s="44"/>
      <c r="S521" s="44"/>
    </row>
    <row r="522" spans="1:19" ht="13.5" customHeight="1" x14ac:dyDescent="0.2">
      <c r="A522" s="2" t="s">
        <v>888</v>
      </c>
      <c r="B522" s="42" t="s">
        <v>24</v>
      </c>
      <c r="C522" s="43" t="s">
        <v>889</v>
      </c>
      <c r="D522" s="44">
        <v>12</v>
      </c>
      <c r="E522" s="45" t="s">
        <v>887</v>
      </c>
      <c r="F522" s="44">
        <v>319166667</v>
      </c>
      <c r="G522" s="44">
        <f t="shared" si="267"/>
        <v>3830000000</v>
      </c>
      <c r="H522" s="44"/>
      <c r="I522" s="44"/>
      <c r="J522" s="44"/>
      <c r="K522" s="44"/>
      <c r="L522" s="44"/>
      <c r="M522" s="44"/>
      <c r="N522" s="44"/>
      <c r="O522" s="44"/>
      <c r="P522" s="44"/>
      <c r="Q522" s="44"/>
      <c r="R522" s="44"/>
      <c r="S522" s="44"/>
    </row>
    <row r="523" spans="1:19" ht="13.5" customHeight="1" x14ac:dyDescent="0.2">
      <c r="A523" s="2" t="s">
        <v>890</v>
      </c>
      <c r="B523" s="42" t="s">
        <v>24</v>
      </c>
      <c r="C523" s="43" t="s">
        <v>891</v>
      </c>
      <c r="D523" s="44">
        <v>1</v>
      </c>
      <c r="E523" s="45" t="s">
        <v>887</v>
      </c>
      <c r="F523" s="44">
        <v>315000000</v>
      </c>
      <c r="G523" s="44">
        <f t="shared" si="267"/>
        <v>315000000</v>
      </c>
      <c r="H523" s="44"/>
      <c r="I523" s="44"/>
      <c r="J523" s="44"/>
      <c r="K523" s="44"/>
      <c r="L523" s="44"/>
      <c r="M523" s="44"/>
      <c r="N523" s="44"/>
      <c r="O523" s="44"/>
      <c r="P523" s="44"/>
      <c r="Q523" s="44"/>
      <c r="R523" s="44"/>
      <c r="S523" s="44"/>
    </row>
    <row r="524" spans="1:19" ht="13.5" customHeight="1" x14ac:dyDescent="0.2">
      <c r="A524" s="2" t="s">
        <v>892</v>
      </c>
      <c r="B524" s="12" t="s">
        <v>893</v>
      </c>
      <c r="C524" s="40" t="s">
        <v>894</v>
      </c>
      <c r="D524" s="41">
        <v>0</v>
      </c>
      <c r="E524" s="15" t="s">
        <v>24</v>
      </c>
      <c r="F524" s="41">
        <v>0</v>
      </c>
      <c r="G524" s="41">
        <f t="shared" ref="G524:S524" si="268">SUM(G525:G527)</f>
        <v>137000</v>
      </c>
      <c r="H524" s="41">
        <f t="shared" si="268"/>
        <v>0</v>
      </c>
      <c r="I524" s="41">
        <f t="shared" si="268"/>
        <v>0</v>
      </c>
      <c r="J524" s="41">
        <f t="shared" si="268"/>
        <v>0</v>
      </c>
      <c r="K524" s="41">
        <f t="shared" si="268"/>
        <v>0</v>
      </c>
      <c r="L524" s="41">
        <f t="shared" si="268"/>
        <v>0</v>
      </c>
      <c r="M524" s="41">
        <f t="shared" si="268"/>
        <v>0</v>
      </c>
      <c r="N524" s="41">
        <f t="shared" si="268"/>
        <v>0</v>
      </c>
      <c r="O524" s="41">
        <f t="shared" si="268"/>
        <v>0</v>
      </c>
      <c r="P524" s="41">
        <f t="shared" si="268"/>
        <v>0</v>
      </c>
      <c r="Q524" s="41">
        <f t="shared" si="268"/>
        <v>0</v>
      </c>
      <c r="R524" s="41">
        <f t="shared" si="268"/>
        <v>0</v>
      </c>
      <c r="S524" s="41">
        <f t="shared" si="268"/>
        <v>0</v>
      </c>
    </row>
    <row r="525" spans="1:19" ht="13.5" customHeight="1" x14ac:dyDescent="0.2">
      <c r="A525" s="2" t="s">
        <v>895</v>
      </c>
      <c r="B525" s="42" t="s">
        <v>24</v>
      </c>
      <c r="C525" s="43" t="s">
        <v>896</v>
      </c>
      <c r="D525" s="44">
        <v>1</v>
      </c>
      <c r="E525" s="45" t="s">
        <v>887</v>
      </c>
      <c r="F525" s="44">
        <v>5000</v>
      </c>
      <c r="G525" s="44">
        <f t="shared" ref="G525:G527" si="269">ROUNDDOWN(D525*F525,-3)</f>
        <v>5000</v>
      </c>
      <c r="H525" s="44"/>
      <c r="I525" s="44"/>
      <c r="J525" s="44"/>
      <c r="K525" s="44"/>
      <c r="L525" s="44"/>
      <c r="M525" s="44"/>
      <c r="N525" s="44"/>
      <c r="O525" s="44"/>
      <c r="P525" s="44"/>
      <c r="Q525" s="44"/>
      <c r="R525" s="44"/>
      <c r="S525" s="44"/>
    </row>
    <row r="526" spans="1:19" ht="13.5" customHeight="1" x14ac:dyDescent="0.2">
      <c r="A526" s="2" t="s">
        <v>897</v>
      </c>
      <c r="B526" s="42" t="s">
        <v>24</v>
      </c>
      <c r="C526" s="43" t="s">
        <v>898</v>
      </c>
      <c r="D526" s="44">
        <v>1</v>
      </c>
      <c r="E526" s="45" t="s">
        <v>899</v>
      </c>
      <c r="F526" s="44">
        <v>127000</v>
      </c>
      <c r="G526" s="44">
        <f t="shared" si="269"/>
        <v>127000</v>
      </c>
      <c r="H526" s="44"/>
      <c r="I526" s="44"/>
      <c r="J526" s="44"/>
      <c r="K526" s="44"/>
      <c r="L526" s="44"/>
      <c r="M526" s="44"/>
      <c r="N526" s="44"/>
      <c r="O526" s="44"/>
      <c r="P526" s="44"/>
      <c r="Q526" s="44"/>
      <c r="R526" s="44"/>
      <c r="S526" s="44"/>
    </row>
    <row r="527" spans="1:19" ht="13.5" customHeight="1" x14ac:dyDescent="0.2">
      <c r="A527" s="2" t="s">
        <v>900</v>
      </c>
      <c r="B527" s="42" t="s">
        <v>24</v>
      </c>
      <c r="C527" s="43" t="s">
        <v>901</v>
      </c>
      <c r="D527" s="44">
        <v>1</v>
      </c>
      <c r="E527" s="45" t="s">
        <v>887</v>
      </c>
      <c r="F527" s="44">
        <v>5000</v>
      </c>
      <c r="G527" s="44">
        <f t="shared" si="269"/>
        <v>5000</v>
      </c>
      <c r="H527" s="44"/>
      <c r="I527" s="44"/>
      <c r="J527" s="44"/>
      <c r="K527" s="44"/>
      <c r="L527" s="44"/>
      <c r="M527" s="44"/>
      <c r="N527" s="44"/>
      <c r="O527" s="44"/>
      <c r="P527" s="44"/>
      <c r="Q527" s="44"/>
      <c r="R527" s="44"/>
      <c r="S527" s="44"/>
    </row>
    <row r="528" spans="1:19" ht="13.5" customHeight="1" x14ac:dyDescent="0.2">
      <c r="A528" s="2" t="s">
        <v>902</v>
      </c>
      <c r="B528" s="12" t="s">
        <v>903</v>
      </c>
      <c r="C528" s="40" t="s">
        <v>904</v>
      </c>
      <c r="D528" s="41">
        <v>0</v>
      </c>
      <c r="E528" s="15" t="s">
        <v>24</v>
      </c>
      <c r="F528" s="41">
        <v>0</v>
      </c>
      <c r="G528" s="41">
        <f t="shared" ref="G528:S528" si="270">SUM(G529:G531)</f>
        <v>283910000</v>
      </c>
      <c r="H528" s="41">
        <f t="shared" si="270"/>
        <v>0</v>
      </c>
      <c r="I528" s="41">
        <f t="shared" si="270"/>
        <v>0</v>
      </c>
      <c r="J528" s="41">
        <f t="shared" si="270"/>
        <v>0</v>
      </c>
      <c r="K528" s="41">
        <f t="shared" si="270"/>
        <v>0</v>
      </c>
      <c r="L528" s="41">
        <f t="shared" si="270"/>
        <v>0</v>
      </c>
      <c r="M528" s="41">
        <f t="shared" si="270"/>
        <v>0</v>
      </c>
      <c r="N528" s="41">
        <f t="shared" si="270"/>
        <v>0</v>
      </c>
      <c r="O528" s="41">
        <f t="shared" si="270"/>
        <v>0</v>
      </c>
      <c r="P528" s="41">
        <f t="shared" si="270"/>
        <v>0</v>
      </c>
      <c r="Q528" s="41">
        <f t="shared" si="270"/>
        <v>0</v>
      </c>
      <c r="R528" s="41">
        <f t="shared" si="270"/>
        <v>0</v>
      </c>
      <c r="S528" s="41">
        <f t="shared" si="270"/>
        <v>0</v>
      </c>
    </row>
    <row r="529" spans="1:19" ht="13.5" customHeight="1" x14ac:dyDescent="0.2">
      <c r="A529" s="2" t="s">
        <v>905</v>
      </c>
      <c r="B529" s="42" t="s">
        <v>24</v>
      </c>
      <c r="C529" s="43" t="s">
        <v>906</v>
      </c>
      <c r="D529" s="44">
        <v>1</v>
      </c>
      <c r="E529" s="45" t="s">
        <v>887</v>
      </c>
      <c r="F529" s="44">
        <v>25000000</v>
      </c>
      <c r="G529" s="44">
        <f t="shared" ref="G529:G531" si="271">ROUNDDOWN(D529*F529,-3)</f>
        <v>25000000</v>
      </c>
      <c r="H529" s="44"/>
      <c r="I529" s="44"/>
      <c r="J529" s="44"/>
      <c r="K529" s="44"/>
      <c r="L529" s="44"/>
      <c r="M529" s="44"/>
      <c r="N529" s="44"/>
      <c r="O529" s="44"/>
      <c r="P529" s="44"/>
      <c r="Q529" s="44"/>
      <c r="R529" s="44"/>
      <c r="S529" s="44"/>
    </row>
    <row r="530" spans="1:19" ht="13.5" customHeight="1" x14ac:dyDescent="0.2">
      <c r="A530" s="2" t="s">
        <v>907</v>
      </c>
      <c r="B530" s="42" t="s">
        <v>24</v>
      </c>
      <c r="C530" s="43" t="s">
        <v>908</v>
      </c>
      <c r="D530" s="44">
        <v>12</v>
      </c>
      <c r="E530" s="45" t="s">
        <v>887</v>
      </c>
      <c r="F530" s="44">
        <v>19492500</v>
      </c>
      <c r="G530" s="44">
        <f t="shared" si="271"/>
        <v>233910000</v>
      </c>
      <c r="H530" s="44"/>
      <c r="I530" s="44"/>
      <c r="J530" s="44"/>
      <c r="K530" s="44"/>
      <c r="L530" s="44"/>
      <c r="M530" s="44"/>
      <c r="N530" s="44"/>
      <c r="O530" s="44"/>
      <c r="P530" s="44"/>
      <c r="Q530" s="44"/>
      <c r="R530" s="44"/>
      <c r="S530" s="44"/>
    </row>
    <row r="531" spans="1:19" ht="13.5" customHeight="1" x14ac:dyDescent="0.2">
      <c r="A531" s="2" t="s">
        <v>909</v>
      </c>
      <c r="B531" s="42" t="s">
        <v>24</v>
      </c>
      <c r="C531" s="43" t="s">
        <v>910</v>
      </c>
      <c r="D531" s="44">
        <v>1</v>
      </c>
      <c r="E531" s="45" t="s">
        <v>887</v>
      </c>
      <c r="F531" s="44">
        <v>25000000</v>
      </c>
      <c r="G531" s="44">
        <f t="shared" si="271"/>
        <v>25000000</v>
      </c>
      <c r="H531" s="44"/>
      <c r="I531" s="44"/>
      <c r="J531" s="44"/>
      <c r="K531" s="44"/>
      <c r="L531" s="44"/>
      <c r="M531" s="44"/>
      <c r="N531" s="44"/>
      <c r="O531" s="44"/>
      <c r="P531" s="44"/>
      <c r="Q531" s="44"/>
      <c r="R531" s="44"/>
      <c r="S531" s="44"/>
    </row>
    <row r="532" spans="1:19" ht="13.5" customHeight="1" x14ac:dyDescent="0.2">
      <c r="A532" s="2" t="s">
        <v>911</v>
      </c>
      <c r="B532" s="12" t="s">
        <v>912</v>
      </c>
      <c r="C532" s="40" t="s">
        <v>913</v>
      </c>
      <c r="D532" s="41">
        <v>0</v>
      </c>
      <c r="E532" s="15" t="s">
        <v>24</v>
      </c>
      <c r="F532" s="41">
        <v>0</v>
      </c>
      <c r="G532" s="41">
        <f t="shared" ref="G532:S532" si="272">SUM(G533:G535)</f>
        <v>96000000</v>
      </c>
      <c r="H532" s="41">
        <f t="shared" si="272"/>
        <v>0</v>
      </c>
      <c r="I532" s="41">
        <f t="shared" si="272"/>
        <v>0</v>
      </c>
      <c r="J532" s="41">
        <f t="shared" si="272"/>
        <v>0</v>
      </c>
      <c r="K532" s="41">
        <f t="shared" si="272"/>
        <v>0</v>
      </c>
      <c r="L532" s="41">
        <f t="shared" si="272"/>
        <v>0</v>
      </c>
      <c r="M532" s="41">
        <f t="shared" si="272"/>
        <v>0</v>
      </c>
      <c r="N532" s="41">
        <f t="shared" si="272"/>
        <v>0</v>
      </c>
      <c r="O532" s="41">
        <f t="shared" si="272"/>
        <v>0</v>
      </c>
      <c r="P532" s="41">
        <f t="shared" si="272"/>
        <v>0</v>
      </c>
      <c r="Q532" s="41">
        <f t="shared" si="272"/>
        <v>0</v>
      </c>
      <c r="R532" s="41">
        <f t="shared" si="272"/>
        <v>0</v>
      </c>
      <c r="S532" s="41">
        <f t="shared" si="272"/>
        <v>0</v>
      </c>
    </row>
    <row r="533" spans="1:19" ht="13.5" customHeight="1" x14ac:dyDescent="0.2">
      <c r="A533" s="2" t="s">
        <v>914</v>
      </c>
      <c r="B533" s="42" t="s">
        <v>24</v>
      </c>
      <c r="C533" s="43" t="s">
        <v>915</v>
      </c>
      <c r="D533" s="44">
        <v>1</v>
      </c>
      <c r="E533" s="45" t="s">
        <v>887</v>
      </c>
      <c r="F533" s="44">
        <v>10000000</v>
      </c>
      <c r="G533" s="44">
        <f t="shared" ref="G533:G535" si="273">ROUNDDOWN(D533*F533,-3)</f>
        <v>10000000</v>
      </c>
      <c r="H533" s="44"/>
      <c r="I533" s="44"/>
      <c r="J533" s="44"/>
      <c r="K533" s="44"/>
      <c r="L533" s="44"/>
      <c r="M533" s="44"/>
      <c r="N533" s="44"/>
      <c r="O533" s="44"/>
      <c r="P533" s="44"/>
      <c r="Q533" s="44"/>
      <c r="R533" s="44"/>
      <c r="S533" s="44"/>
    </row>
    <row r="534" spans="1:19" ht="13.5" customHeight="1" x14ac:dyDescent="0.2">
      <c r="A534" s="2" t="s">
        <v>916</v>
      </c>
      <c r="B534" s="42" t="s">
        <v>24</v>
      </c>
      <c r="C534" s="43" t="s">
        <v>917</v>
      </c>
      <c r="D534" s="44">
        <v>12</v>
      </c>
      <c r="E534" s="45" t="s">
        <v>887</v>
      </c>
      <c r="F534" s="44">
        <v>6333334</v>
      </c>
      <c r="G534" s="44">
        <f t="shared" si="273"/>
        <v>76000000</v>
      </c>
      <c r="H534" s="44"/>
      <c r="I534" s="44"/>
      <c r="J534" s="44"/>
      <c r="K534" s="44"/>
      <c r="L534" s="44"/>
      <c r="M534" s="44"/>
      <c r="N534" s="44"/>
      <c r="O534" s="44"/>
      <c r="P534" s="44"/>
      <c r="Q534" s="44"/>
      <c r="R534" s="44"/>
      <c r="S534" s="44"/>
    </row>
    <row r="535" spans="1:19" ht="13.5" customHeight="1" x14ac:dyDescent="0.2">
      <c r="A535" s="2" t="s">
        <v>918</v>
      </c>
      <c r="B535" s="42" t="s">
        <v>24</v>
      </c>
      <c r="C535" s="43" t="s">
        <v>919</v>
      </c>
      <c r="D535" s="44">
        <v>1</v>
      </c>
      <c r="E535" s="45" t="s">
        <v>887</v>
      </c>
      <c r="F535" s="44">
        <v>10000000</v>
      </c>
      <c r="G535" s="44">
        <f t="shared" si="273"/>
        <v>10000000</v>
      </c>
      <c r="H535" s="44"/>
      <c r="I535" s="44"/>
      <c r="J535" s="44"/>
      <c r="K535" s="44"/>
      <c r="L535" s="44"/>
      <c r="M535" s="44"/>
      <c r="N535" s="44"/>
      <c r="O535" s="44"/>
      <c r="P535" s="44"/>
      <c r="Q535" s="44"/>
      <c r="R535" s="44"/>
      <c r="S535" s="44"/>
    </row>
    <row r="536" spans="1:19" ht="13.5" customHeight="1" x14ac:dyDescent="0.2">
      <c r="A536" s="2" t="s">
        <v>920</v>
      </c>
      <c r="B536" s="12" t="s">
        <v>921</v>
      </c>
      <c r="C536" s="40" t="s">
        <v>922</v>
      </c>
      <c r="D536" s="41">
        <v>0</v>
      </c>
      <c r="E536" s="15" t="s">
        <v>24</v>
      </c>
      <c r="F536" s="41">
        <v>0</v>
      </c>
      <c r="G536" s="41">
        <f t="shared" ref="G536:S536" si="274">SUM(G537:G539)</f>
        <v>280000000</v>
      </c>
      <c r="H536" s="41">
        <f t="shared" si="274"/>
        <v>0</v>
      </c>
      <c r="I536" s="41">
        <f t="shared" si="274"/>
        <v>0</v>
      </c>
      <c r="J536" s="41">
        <f t="shared" si="274"/>
        <v>0</v>
      </c>
      <c r="K536" s="41">
        <f t="shared" si="274"/>
        <v>0</v>
      </c>
      <c r="L536" s="41">
        <f t="shared" si="274"/>
        <v>0</v>
      </c>
      <c r="M536" s="41">
        <f t="shared" si="274"/>
        <v>0</v>
      </c>
      <c r="N536" s="41">
        <f t="shared" si="274"/>
        <v>0</v>
      </c>
      <c r="O536" s="41">
        <f t="shared" si="274"/>
        <v>0</v>
      </c>
      <c r="P536" s="41">
        <f t="shared" si="274"/>
        <v>0</v>
      </c>
      <c r="Q536" s="41">
        <f t="shared" si="274"/>
        <v>0</v>
      </c>
      <c r="R536" s="41">
        <f t="shared" si="274"/>
        <v>0</v>
      </c>
      <c r="S536" s="41">
        <f t="shared" si="274"/>
        <v>0</v>
      </c>
    </row>
    <row r="537" spans="1:19" ht="13.5" customHeight="1" x14ac:dyDescent="0.2">
      <c r="A537" s="2" t="s">
        <v>923</v>
      </c>
      <c r="B537" s="42" t="s">
        <v>24</v>
      </c>
      <c r="C537" s="43" t="s">
        <v>924</v>
      </c>
      <c r="D537" s="44">
        <v>1</v>
      </c>
      <c r="E537" s="45" t="s">
        <v>887</v>
      </c>
      <c r="F537" s="44">
        <v>14900000</v>
      </c>
      <c r="G537" s="44">
        <f t="shared" ref="G537:G539" si="275">ROUNDDOWN(D537*F537,-3)</f>
        <v>14900000</v>
      </c>
      <c r="H537" s="44"/>
      <c r="I537" s="44"/>
      <c r="J537" s="44"/>
      <c r="K537" s="44"/>
      <c r="L537" s="44"/>
      <c r="M537" s="44"/>
      <c r="N537" s="44"/>
      <c r="O537" s="44"/>
      <c r="P537" s="44"/>
      <c r="Q537" s="44"/>
      <c r="R537" s="44"/>
      <c r="S537" s="44"/>
    </row>
    <row r="538" spans="1:19" ht="13.5" customHeight="1" x14ac:dyDescent="0.2">
      <c r="A538" s="2" t="s">
        <v>925</v>
      </c>
      <c r="B538" s="42" t="s">
        <v>24</v>
      </c>
      <c r="C538" s="43" t="s">
        <v>926</v>
      </c>
      <c r="D538" s="44">
        <v>12</v>
      </c>
      <c r="E538" s="45" t="s">
        <v>887</v>
      </c>
      <c r="F538" s="44">
        <v>20850000</v>
      </c>
      <c r="G538" s="44">
        <f t="shared" si="275"/>
        <v>250200000</v>
      </c>
      <c r="H538" s="44"/>
      <c r="I538" s="44"/>
      <c r="J538" s="44"/>
      <c r="K538" s="44"/>
      <c r="L538" s="44"/>
      <c r="M538" s="44"/>
      <c r="N538" s="44"/>
      <c r="O538" s="44"/>
      <c r="P538" s="44"/>
      <c r="Q538" s="44"/>
      <c r="R538" s="44"/>
      <c r="S538" s="44"/>
    </row>
    <row r="539" spans="1:19" ht="13.5" customHeight="1" x14ac:dyDescent="0.2">
      <c r="A539" s="2" t="s">
        <v>927</v>
      </c>
      <c r="B539" s="42" t="s">
        <v>24</v>
      </c>
      <c r="C539" s="43" t="s">
        <v>928</v>
      </c>
      <c r="D539" s="44">
        <v>1</v>
      </c>
      <c r="E539" s="45" t="s">
        <v>887</v>
      </c>
      <c r="F539" s="44">
        <v>14900000</v>
      </c>
      <c r="G539" s="44">
        <f t="shared" si="275"/>
        <v>14900000</v>
      </c>
      <c r="H539" s="44"/>
      <c r="I539" s="44"/>
      <c r="J539" s="44"/>
      <c r="K539" s="44"/>
      <c r="L539" s="44"/>
      <c r="M539" s="44"/>
      <c r="N539" s="44"/>
      <c r="O539" s="44"/>
      <c r="P539" s="44"/>
      <c r="Q539" s="44"/>
      <c r="R539" s="44"/>
      <c r="S539" s="44"/>
    </row>
    <row r="540" spans="1:19" ht="13.5" customHeight="1" x14ac:dyDescent="0.2">
      <c r="A540" s="2" t="s">
        <v>929</v>
      </c>
      <c r="B540" s="12" t="s">
        <v>930</v>
      </c>
      <c r="C540" s="40" t="s">
        <v>931</v>
      </c>
      <c r="D540" s="41">
        <v>0</v>
      </c>
      <c r="E540" s="15" t="s">
        <v>24</v>
      </c>
      <c r="F540" s="41">
        <v>0</v>
      </c>
      <c r="G540" s="41">
        <f t="shared" ref="G540:S540" si="276">SUM(G541:G543)</f>
        <v>210000000</v>
      </c>
      <c r="H540" s="41">
        <f t="shared" si="276"/>
        <v>0</v>
      </c>
      <c r="I540" s="41">
        <f t="shared" si="276"/>
        <v>0</v>
      </c>
      <c r="J540" s="41">
        <f t="shared" si="276"/>
        <v>0</v>
      </c>
      <c r="K540" s="41">
        <f t="shared" si="276"/>
        <v>0</v>
      </c>
      <c r="L540" s="41">
        <f t="shared" si="276"/>
        <v>0</v>
      </c>
      <c r="M540" s="41">
        <f t="shared" si="276"/>
        <v>0</v>
      </c>
      <c r="N540" s="41">
        <f t="shared" si="276"/>
        <v>0</v>
      </c>
      <c r="O540" s="41">
        <f t="shared" si="276"/>
        <v>0</v>
      </c>
      <c r="P540" s="41">
        <f t="shared" si="276"/>
        <v>0</v>
      </c>
      <c r="Q540" s="41">
        <f t="shared" si="276"/>
        <v>0</v>
      </c>
      <c r="R540" s="41">
        <f t="shared" si="276"/>
        <v>0</v>
      </c>
      <c r="S540" s="41">
        <f t="shared" si="276"/>
        <v>0</v>
      </c>
    </row>
    <row r="541" spans="1:19" ht="13.5" customHeight="1" x14ac:dyDescent="0.2">
      <c r="A541" s="2" t="s">
        <v>932</v>
      </c>
      <c r="B541" s="42" t="s">
        <v>24</v>
      </c>
      <c r="C541" s="43" t="s">
        <v>933</v>
      </c>
      <c r="D541" s="44">
        <v>1</v>
      </c>
      <c r="E541" s="45" t="s">
        <v>887</v>
      </c>
      <c r="F541" s="44">
        <v>15000000</v>
      </c>
      <c r="G541" s="44">
        <f t="shared" ref="G541:G543" si="277">ROUNDDOWN(D541*F541,-3)</f>
        <v>15000000</v>
      </c>
      <c r="H541" s="44"/>
      <c r="I541" s="44"/>
      <c r="J541" s="44"/>
      <c r="K541" s="44"/>
      <c r="L541" s="44"/>
      <c r="M541" s="44"/>
      <c r="N541" s="44"/>
      <c r="O541" s="44"/>
      <c r="P541" s="44"/>
      <c r="Q541" s="44"/>
      <c r="R541" s="44"/>
      <c r="S541" s="44"/>
    </row>
    <row r="542" spans="1:19" ht="13.5" customHeight="1" x14ac:dyDescent="0.2">
      <c r="A542" s="2" t="s">
        <v>934</v>
      </c>
      <c r="B542" s="42" t="s">
        <v>24</v>
      </c>
      <c r="C542" s="43" t="s">
        <v>935</v>
      </c>
      <c r="D542" s="44">
        <v>12</v>
      </c>
      <c r="E542" s="45" t="s">
        <v>887</v>
      </c>
      <c r="F542" s="44">
        <v>15000000</v>
      </c>
      <c r="G542" s="44">
        <f t="shared" si="277"/>
        <v>180000000</v>
      </c>
      <c r="H542" s="44"/>
      <c r="I542" s="44"/>
      <c r="J542" s="44"/>
      <c r="K542" s="44"/>
      <c r="L542" s="44"/>
      <c r="M542" s="44"/>
      <c r="N542" s="44"/>
      <c r="O542" s="44"/>
      <c r="P542" s="44"/>
      <c r="Q542" s="44"/>
      <c r="R542" s="44"/>
      <c r="S542" s="44"/>
    </row>
    <row r="543" spans="1:19" ht="13.5" customHeight="1" x14ac:dyDescent="0.2">
      <c r="A543" s="2" t="s">
        <v>936</v>
      </c>
      <c r="B543" s="42" t="s">
        <v>24</v>
      </c>
      <c r="C543" s="43" t="s">
        <v>937</v>
      </c>
      <c r="D543" s="44">
        <v>1</v>
      </c>
      <c r="E543" s="45" t="s">
        <v>887</v>
      </c>
      <c r="F543" s="44">
        <v>15000000</v>
      </c>
      <c r="G543" s="44">
        <f t="shared" si="277"/>
        <v>15000000</v>
      </c>
      <c r="H543" s="44"/>
      <c r="I543" s="44"/>
      <c r="J543" s="44"/>
      <c r="K543" s="44"/>
      <c r="L543" s="44"/>
      <c r="M543" s="44"/>
      <c r="N543" s="44"/>
      <c r="O543" s="44"/>
      <c r="P543" s="44"/>
      <c r="Q543" s="44"/>
      <c r="R543" s="44"/>
      <c r="S543" s="44"/>
    </row>
    <row r="544" spans="1:19" ht="13.5" customHeight="1" x14ac:dyDescent="0.2">
      <c r="A544" s="2" t="s">
        <v>938</v>
      </c>
      <c r="B544" s="12" t="s">
        <v>939</v>
      </c>
      <c r="C544" s="40" t="s">
        <v>940</v>
      </c>
      <c r="D544" s="41">
        <v>0</v>
      </c>
      <c r="E544" s="15" t="s">
        <v>24</v>
      </c>
      <c r="F544" s="41">
        <v>0</v>
      </c>
      <c r="G544" s="41">
        <f t="shared" ref="G544:S544" si="278">SUM(G545:G547)</f>
        <v>16450000</v>
      </c>
      <c r="H544" s="41">
        <f t="shared" si="278"/>
        <v>0</v>
      </c>
      <c r="I544" s="41">
        <f t="shared" si="278"/>
        <v>0</v>
      </c>
      <c r="J544" s="41">
        <f t="shared" si="278"/>
        <v>0</v>
      </c>
      <c r="K544" s="41">
        <f t="shared" si="278"/>
        <v>0</v>
      </c>
      <c r="L544" s="41">
        <f t="shared" si="278"/>
        <v>0</v>
      </c>
      <c r="M544" s="41">
        <f t="shared" si="278"/>
        <v>0</v>
      </c>
      <c r="N544" s="41">
        <f t="shared" si="278"/>
        <v>0</v>
      </c>
      <c r="O544" s="41">
        <f t="shared" si="278"/>
        <v>0</v>
      </c>
      <c r="P544" s="41">
        <f t="shared" si="278"/>
        <v>0</v>
      </c>
      <c r="Q544" s="41">
        <f t="shared" si="278"/>
        <v>0</v>
      </c>
      <c r="R544" s="41">
        <f t="shared" si="278"/>
        <v>0</v>
      </c>
      <c r="S544" s="41">
        <f t="shared" si="278"/>
        <v>0</v>
      </c>
    </row>
    <row r="545" spans="1:19" ht="13.5" customHeight="1" x14ac:dyDescent="0.2">
      <c r="A545" s="2" t="s">
        <v>941</v>
      </c>
      <c r="B545" s="42" t="s">
        <v>24</v>
      </c>
      <c r="C545" s="43" t="s">
        <v>942</v>
      </c>
      <c r="D545" s="44">
        <v>1</v>
      </c>
      <c r="E545" s="45" t="s">
        <v>887</v>
      </c>
      <c r="F545" s="44">
        <v>4000000</v>
      </c>
      <c r="G545" s="44">
        <f t="shared" ref="G545:G547" si="279">ROUNDDOWN(D545*F545,-3)</f>
        <v>4000000</v>
      </c>
      <c r="H545" s="44"/>
      <c r="I545" s="44"/>
      <c r="J545" s="44"/>
      <c r="K545" s="44"/>
      <c r="L545" s="44"/>
      <c r="M545" s="44"/>
      <c r="N545" s="44"/>
      <c r="O545" s="44"/>
      <c r="P545" s="44"/>
      <c r="Q545" s="44"/>
      <c r="R545" s="44"/>
      <c r="S545" s="44"/>
    </row>
    <row r="546" spans="1:19" ht="13.5" customHeight="1" x14ac:dyDescent="0.2">
      <c r="A546" s="2" t="s">
        <v>943</v>
      </c>
      <c r="B546" s="42" t="s">
        <v>24</v>
      </c>
      <c r="C546" s="43" t="s">
        <v>944</v>
      </c>
      <c r="D546" s="44">
        <v>1</v>
      </c>
      <c r="E546" s="45" t="s">
        <v>899</v>
      </c>
      <c r="F546" s="44">
        <v>8450000</v>
      </c>
      <c r="G546" s="44">
        <f t="shared" si="279"/>
        <v>8450000</v>
      </c>
      <c r="H546" s="44"/>
      <c r="I546" s="44"/>
      <c r="J546" s="44"/>
      <c r="K546" s="44"/>
      <c r="L546" s="44"/>
      <c r="M546" s="44"/>
      <c r="N546" s="44"/>
      <c r="O546" s="44"/>
      <c r="P546" s="44"/>
      <c r="Q546" s="44"/>
      <c r="R546" s="44"/>
      <c r="S546" s="44"/>
    </row>
    <row r="547" spans="1:19" ht="13.5" customHeight="1" x14ac:dyDescent="0.2">
      <c r="A547" s="2" t="s">
        <v>945</v>
      </c>
      <c r="B547" s="42" t="s">
        <v>24</v>
      </c>
      <c r="C547" s="43" t="s">
        <v>946</v>
      </c>
      <c r="D547" s="44">
        <v>1</v>
      </c>
      <c r="E547" s="45" t="s">
        <v>887</v>
      </c>
      <c r="F547" s="44">
        <v>4000000</v>
      </c>
      <c r="G547" s="44">
        <f t="shared" si="279"/>
        <v>4000000</v>
      </c>
      <c r="H547" s="44"/>
      <c r="I547" s="44"/>
      <c r="J547" s="44"/>
      <c r="K547" s="44"/>
      <c r="L547" s="44"/>
      <c r="M547" s="44"/>
      <c r="N547" s="44"/>
      <c r="O547" s="44"/>
      <c r="P547" s="44"/>
      <c r="Q547" s="44"/>
      <c r="R547" s="44"/>
      <c r="S547" s="44"/>
    </row>
    <row r="548" spans="1:19" ht="13.5" customHeight="1" x14ac:dyDescent="0.2">
      <c r="A548" s="2" t="s">
        <v>947</v>
      </c>
      <c r="B548" s="12" t="s">
        <v>948</v>
      </c>
      <c r="C548" s="40" t="s">
        <v>949</v>
      </c>
      <c r="D548" s="41">
        <v>0</v>
      </c>
      <c r="E548" s="15" t="s">
        <v>24</v>
      </c>
      <c r="F548" s="41">
        <v>0</v>
      </c>
      <c r="G548" s="41">
        <f t="shared" ref="G548:S548" si="280">G549</f>
        <v>234892000</v>
      </c>
      <c r="H548" s="41">
        <f t="shared" si="280"/>
        <v>0</v>
      </c>
      <c r="I548" s="41">
        <f t="shared" si="280"/>
        <v>0</v>
      </c>
      <c r="J548" s="41">
        <f t="shared" si="280"/>
        <v>0</v>
      </c>
      <c r="K548" s="41">
        <f t="shared" si="280"/>
        <v>0</v>
      </c>
      <c r="L548" s="41">
        <f t="shared" si="280"/>
        <v>0</v>
      </c>
      <c r="M548" s="41">
        <f t="shared" si="280"/>
        <v>0</v>
      </c>
      <c r="N548" s="41">
        <f t="shared" si="280"/>
        <v>0</v>
      </c>
      <c r="O548" s="41">
        <f t="shared" si="280"/>
        <v>0</v>
      </c>
      <c r="P548" s="41">
        <f t="shared" si="280"/>
        <v>0</v>
      </c>
      <c r="Q548" s="41">
        <f t="shared" si="280"/>
        <v>0</v>
      </c>
      <c r="R548" s="41">
        <f t="shared" si="280"/>
        <v>0</v>
      </c>
      <c r="S548" s="41">
        <f t="shared" si="280"/>
        <v>0</v>
      </c>
    </row>
    <row r="549" spans="1:19" ht="13.5" customHeight="1" x14ac:dyDescent="0.2">
      <c r="A549" s="2" t="s">
        <v>950</v>
      </c>
      <c r="B549" s="42" t="s">
        <v>24</v>
      </c>
      <c r="C549" s="43" t="s">
        <v>951</v>
      </c>
      <c r="D549" s="44">
        <v>12</v>
      </c>
      <c r="E549" s="45" t="s">
        <v>887</v>
      </c>
      <c r="F549" s="44">
        <v>19574334</v>
      </c>
      <c r="G549" s="44">
        <f>ROUNDDOWN(D549*F549,-3)</f>
        <v>234892000</v>
      </c>
      <c r="H549" s="44"/>
      <c r="I549" s="44"/>
      <c r="J549" s="44"/>
      <c r="K549" s="44"/>
      <c r="L549" s="44"/>
      <c r="M549" s="44"/>
      <c r="N549" s="44"/>
      <c r="O549" s="44"/>
      <c r="P549" s="44"/>
      <c r="Q549" s="44"/>
      <c r="R549" s="44"/>
      <c r="S549" s="44"/>
    </row>
    <row r="550" spans="1:19" ht="13.5" customHeight="1" x14ac:dyDescent="0.2">
      <c r="A550" s="2" t="s">
        <v>952</v>
      </c>
      <c r="B550" s="12" t="s">
        <v>953</v>
      </c>
      <c r="C550" s="40" t="s">
        <v>954</v>
      </c>
      <c r="D550" s="41">
        <v>0</v>
      </c>
      <c r="E550" s="15" t="s">
        <v>24</v>
      </c>
      <c r="F550" s="41">
        <v>0</v>
      </c>
      <c r="G550" s="41">
        <f t="shared" ref="G550:S550" si="281">G551</f>
        <v>670000000</v>
      </c>
      <c r="H550" s="41">
        <f t="shared" si="281"/>
        <v>0</v>
      </c>
      <c r="I550" s="41">
        <f t="shared" si="281"/>
        <v>0</v>
      </c>
      <c r="J550" s="41">
        <f t="shared" si="281"/>
        <v>0</v>
      </c>
      <c r="K550" s="41">
        <f t="shared" si="281"/>
        <v>0</v>
      </c>
      <c r="L550" s="41">
        <f t="shared" si="281"/>
        <v>0</v>
      </c>
      <c r="M550" s="41">
        <f t="shared" si="281"/>
        <v>0</v>
      </c>
      <c r="N550" s="41">
        <f t="shared" si="281"/>
        <v>0</v>
      </c>
      <c r="O550" s="41">
        <f t="shared" si="281"/>
        <v>0</v>
      </c>
      <c r="P550" s="41">
        <f t="shared" si="281"/>
        <v>0</v>
      </c>
      <c r="Q550" s="41">
        <f t="shared" si="281"/>
        <v>0</v>
      </c>
      <c r="R550" s="41">
        <f t="shared" si="281"/>
        <v>0</v>
      </c>
      <c r="S550" s="41">
        <f t="shared" si="281"/>
        <v>0</v>
      </c>
    </row>
    <row r="551" spans="1:19" ht="13.5" customHeight="1" x14ac:dyDescent="0.2">
      <c r="A551" s="2" t="s">
        <v>955</v>
      </c>
      <c r="B551" s="42" t="s">
        <v>24</v>
      </c>
      <c r="C551" s="43" t="s">
        <v>956</v>
      </c>
      <c r="D551" s="44">
        <v>12</v>
      </c>
      <c r="E551" s="45" t="s">
        <v>887</v>
      </c>
      <c r="F551" s="44">
        <v>55833334</v>
      </c>
      <c r="G551" s="44">
        <f>ROUNDDOWN(D551*F551,-3)</f>
        <v>670000000</v>
      </c>
      <c r="H551" s="44"/>
      <c r="I551" s="44"/>
      <c r="J551" s="44"/>
      <c r="K551" s="44"/>
      <c r="L551" s="44"/>
      <c r="M551" s="44"/>
      <c r="N551" s="44"/>
      <c r="O551" s="44"/>
      <c r="P551" s="44"/>
      <c r="Q551" s="44"/>
      <c r="R551" s="44"/>
      <c r="S551" s="44"/>
    </row>
    <row r="552" spans="1:19" ht="13.5" customHeight="1" x14ac:dyDescent="0.2">
      <c r="A552" s="2" t="s">
        <v>957</v>
      </c>
      <c r="B552" s="12" t="s">
        <v>958</v>
      </c>
      <c r="C552" s="40" t="s">
        <v>959</v>
      </c>
      <c r="D552" s="41">
        <v>0</v>
      </c>
      <c r="E552" s="15" t="s">
        <v>24</v>
      </c>
      <c r="F552" s="41">
        <v>0</v>
      </c>
      <c r="G552" s="41">
        <f t="shared" ref="G552:S552" si="282">SUM(G553:G555)</f>
        <v>169416000</v>
      </c>
      <c r="H552" s="41">
        <f t="shared" si="282"/>
        <v>0</v>
      </c>
      <c r="I552" s="41">
        <f t="shared" si="282"/>
        <v>0</v>
      </c>
      <c r="J552" s="41">
        <f t="shared" si="282"/>
        <v>0</v>
      </c>
      <c r="K552" s="41">
        <f t="shared" si="282"/>
        <v>0</v>
      </c>
      <c r="L552" s="41">
        <f t="shared" si="282"/>
        <v>0</v>
      </c>
      <c r="M552" s="41">
        <f t="shared" si="282"/>
        <v>0</v>
      </c>
      <c r="N552" s="41">
        <f t="shared" si="282"/>
        <v>0</v>
      </c>
      <c r="O552" s="41">
        <f t="shared" si="282"/>
        <v>0</v>
      </c>
      <c r="P552" s="41">
        <f t="shared" si="282"/>
        <v>0</v>
      </c>
      <c r="Q552" s="41">
        <f t="shared" si="282"/>
        <v>0</v>
      </c>
      <c r="R552" s="41">
        <f t="shared" si="282"/>
        <v>0</v>
      </c>
      <c r="S552" s="41">
        <f t="shared" si="282"/>
        <v>0</v>
      </c>
    </row>
    <row r="553" spans="1:19" ht="13.5" customHeight="1" x14ac:dyDescent="0.2">
      <c r="A553" s="2" t="s">
        <v>960</v>
      </c>
      <c r="B553" s="42" t="s">
        <v>24</v>
      </c>
      <c r="C553" s="43" t="s">
        <v>961</v>
      </c>
      <c r="D553" s="44">
        <v>1</v>
      </c>
      <c r="E553" s="45" t="s">
        <v>887</v>
      </c>
      <c r="F553" s="44">
        <v>17000000</v>
      </c>
      <c r="G553" s="44">
        <f t="shared" ref="G553:G555" si="283">ROUNDDOWN(D553*F553,-3)</f>
        <v>17000000</v>
      </c>
      <c r="H553" s="44"/>
      <c r="I553" s="44"/>
      <c r="J553" s="44"/>
      <c r="K553" s="44"/>
      <c r="L553" s="44"/>
      <c r="M553" s="44"/>
      <c r="N553" s="44"/>
      <c r="O553" s="44"/>
      <c r="P553" s="44"/>
      <c r="Q553" s="44"/>
      <c r="R553" s="44"/>
      <c r="S553" s="44"/>
    </row>
    <row r="554" spans="1:19" ht="13.5" customHeight="1" x14ac:dyDescent="0.2">
      <c r="A554" s="2" t="s">
        <v>962</v>
      </c>
      <c r="B554" s="42" t="s">
        <v>24</v>
      </c>
      <c r="C554" s="43" t="s">
        <v>963</v>
      </c>
      <c r="D554" s="44">
        <v>12</v>
      </c>
      <c r="E554" s="45" t="s">
        <v>887</v>
      </c>
      <c r="F554" s="44">
        <v>11284667</v>
      </c>
      <c r="G554" s="44">
        <f t="shared" si="283"/>
        <v>135416000</v>
      </c>
      <c r="H554" s="44"/>
      <c r="I554" s="44"/>
      <c r="J554" s="44"/>
      <c r="K554" s="44"/>
      <c r="L554" s="44"/>
      <c r="M554" s="44"/>
      <c r="N554" s="44"/>
      <c r="O554" s="44"/>
      <c r="P554" s="44"/>
      <c r="Q554" s="44"/>
      <c r="R554" s="44"/>
      <c r="S554" s="44"/>
    </row>
    <row r="555" spans="1:19" ht="13.5" customHeight="1" x14ac:dyDescent="0.2">
      <c r="A555" s="2" t="s">
        <v>964</v>
      </c>
      <c r="B555" s="42" t="s">
        <v>24</v>
      </c>
      <c r="C555" s="43" t="s">
        <v>965</v>
      </c>
      <c r="D555" s="44">
        <v>1</v>
      </c>
      <c r="E555" s="45" t="s">
        <v>887</v>
      </c>
      <c r="F555" s="44">
        <v>17000000</v>
      </c>
      <c r="G555" s="44">
        <f t="shared" si="283"/>
        <v>17000000</v>
      </c>
      <c r="H555" s="44"/>
      <c r="I555" s="44"/>
      <c r="J555" s="44"/>
      <c r="K555" s="44"/>
      <c r="L555" s="44"/>
      <c r="M555" s="44"/>
      <c r="N555" s="44"/>
      <c r="O555" s="44"/>
      <c r="P555" s="44"/>
      <c r="Q555" s="44"/>
      <c r="R555" s="44"/>
      <c r="S555" s="44"/>
    </row>
    <row r="556" spans="1:19" ht="13.5" customHeight="1" x14ac:dyDescent="0.2">
      <c r="A556" s="2" t="s">
        <v>966</v>
      </c>
      <c r="B556" s="12" t="s">
        <v>967</v>
      </c>
      <c r="C556" s="40" t="s">
        <v>968</v>
      </c>
      <c r="D556" s="41">
        <v>0</v>
      </c>
      <c r="E556" s="15" t="s">
        <v>24</v>
      </c>
      <c r="F556" s="41">
        <v>0</v>
      </c>
      <c r="G556" s="41">
        <f t="shared" ref="G556:S556" si="284">SUM(G557:G559)</f>
        <v>6540197000</v>
      </c>
      <c r="H556" s="41">
        <f t="shared" si="284"/>
        <v>0</v>
      </c>
      <c r="I556" s="41">
        <f t="shared" si="284"/>
        <v>0</v>
      </c>
      <c r="J556" s="41">
        <f t="shared" si="284"/>
        <v>0</v>
      </c>
      <c r="K556" s="41">
        <f t="shared" si="284"/>
        <v>0</v>
      </c>
      <c r="L556" s="41">
        <f t="shared" si="284"/>
        <v>0</v>
      </c>
      <c r="M556" s="41">
        <f t="shared" si="284"/>
        <v>0</v>
      </c>
      <c r="N556" s="41">
        <f t="shared" si="284"/>
        <v>0</v>
      </c>
      <c r="O556" s="41">
        <f t="shared" si="284"/>
        <v>0</v>
      </c>
      <c r="P556" s="41">
        <f t="shared" si="284"/>
        <v>0</v>
      </c>
      <c r="Q556" s="41">
        <f t="shared" si="284"/>
        <v>0</v>
      </c>
      <c r="R556" s="41">
        <f t="shared" si="284"/>
        <v>0</v>
      </c>
      <c r="S556" s="41">
        <f t="shared" si="284"/>
        <v>0</v>
      </c>
    </row>
    <row r="557" spans="1:19" ht="13.5" customHeight="1" x14ac:dyDescent="0.2">
      <c r="A557" s="2" t="s">
        <v>969</v>
      </c>
      <c r="B557" s="42" t="s">
        <v>24</v>
      </c>
      <c r="C557" s="43" t="s">
        <v>970</v>
      </c>
      <c r="D557" s="44">
        <v>1</v>
      </c>
      <c r="E557" s="45" t="s">
        <v>899</v>
      </c>
      <c r="F557" s="44">
        <v>5654545000</v>
      </c>
      <c r="G557" s="44">
        <f t="shared" ref="G557:G559" si="285">ROUNDDOWN(D557*F557,-3)</f>
        <v>5654545000</v>
      </c>
      <c r="H557" s="44"/>
      <c r="I557" s="44"/>
      <c r="J557" s="44"/>
      <c r="K557" s="44"/>
      <c r="L557" s="44"/>
      <c r="M557" s="44"/>
      <c r="N557" s="44"/>
      <c r="O557" s="44"/>
      <c r="P557" s="44"/>
      <c r="Q557" s="44"/>
      <c r="R557" s="44"/>
      <c r="S557" s="44"/>
    </row>
    <row r="558" spans="1:19" ht="13.5" customHeight="1" x14ac:dyDescent="0.2">
      <c r="A558" s="2" t="s">
        <v>971</v>
      </c>
      <c r="B558" s="42" t="s">
        <v>24</v>
      </c>
      <c r="C558" s="43" t="s">
        <v>972</v>
      </c>
      <c r="D558" s="44">
        <v>1</v>
      </c>
      <c r="E558" s="45" t="s">
        <v>887</v>
      </c>
      <c r="F558" s="44">
        <v>442826000</v>
      </c>
      <c r="G558" s="44">
        <f t="shared" si="285"/>
        <v>442826000</v>
      </c>
      <c r="H558" s="44"/>
      <c r="I558" s="44"/>
      <c r="J558" s="44"/>
      <c r="K558" s="44"/>
      <c r="L558" s="44"/>
      <c r="M558" s="44"/>
      <c r="N558" s="44"/>
      <c r="O558" s="44"/>
      <c r="P558" s="44"/>
      <c r="Q558" s="44"/>
      <c r="R558" s="44"/>
      <c r="S558" s="44"/>
    </row>
    <row r="559" spans="1:19" ht="13.5" customHeight="1" x14ac:dyDescent="0.2">
      <c r="A559" s="2" t="s">
        <v>973</v>
      </c>
      <c r="B559" s="42" t="s">
        <v>24</v>
      </c>
      <c r="C559" s="43" t="s">
        <v>974</v>
      </c>
      <c r="D559" s="44">
        <v>1</v>
      </c>
      <c r="E559" s="45" t="s">
        <v>887</v>
      </c>
      <c r="F559" s="44">
        <v>442826000</v>
      </c>
      <c r="G559" s="44">
        <f t="shared" si="285"/>
        <v>442826000</v>
      </c>
      <c r="H559" s="44"/>
      <c r="I559" s="44"/>
      <c r="J559" s="44"/>
      <c r="K559" s="44"/>
      <c r="L559" s="44"/>
      <c r="M559" s="44"/>
      <c r="N559" s="44"/>
      <c r="O559" s="44"/>
      <c r="P559" s="44"/>
      <c r="Q559" s="44"/>
      <c r="R559" s="44"/>
      <c r="S559" s="44"/>
    </row>
    <row r="560" spans="1:19" ht="13.5" customHeight="1" x14ac:dyDescent="0.2">
      <c r="A560" s="2" t="s">
        <v>975</v>
      </c>
      <c r="B560" s="32" t="s">
        <v>976</v>
      </c>
      <c r="C560" s="33" t="s">
        <v>977</v>
      </c>
      <c r="D560" s="34">
        <v>0</v>
      </c>
      <c r="E560" s="35" t="s">
        <v>24</v>
      </c>
      <c r="F560" s="34">
        <v>0</v>
      </c>
      <c r="G560" s="34">
        <f t="shared" ref="G560:S560" si="286">SUM(G561,G573,G582,G610,G658,G663,G672)</f>
        <v>17876009000</v>
      </c>
      <c r="H560" s="34">
        <f t="shared" si="286"/>
        <v>0</v>
      </c>
      <c r="I560" s="34">
        <f t="shared" si="286"/>
        <v>0</v>
      </c>
      <c r="J560" s="34">
        <f t="shared" si="286"/>
        <v>0</v>
      </c>
      <c r="K560" s="34">
        <f t="shared" si="286"/>
        <v>0</v>
      </c>
      <c r="L560" s="34">
        <f t="shared" si="286"/>
        <v>0</v>
      </c>
      <c r="M560" s="34">
        <f t="shared" si="286"/>
        <v>0</v>
      </c>
      <c r="N560" s="34">
        <f t="shared" si="286"/>
        <v>0</v>
      </c>
      <c r="O560" s="34">
        <f t="shared" si="286"/>
        <v>0</v>
      </c>
      <c r="P560" s="34">
        <f t="shared" si="286"/>
        <v>0</v>
      </c>
      <c r="Q560" s="34">
        <f t="shared" si="286"/>
        <v>0</v>
      </c>
      <c r="R560" s="34">
        <f t="shared" si="286"/>
        <v>0</v>
      </c>
      <c r="S560" s="34">
        <f t="shared" si="286"/>
        <v>0</v>
      </c>
    </row>
    <row r="561" spans="1:19" ht="13.5" customHeight="1" x14ac:dyDescent="0.2">
      <c r="A561" s="2" t="s">
        <v>978</v>
      </c>
      <c r="B561" s="36" t="s">
        <v>979</v>
      </c>
      <c r="C561" s="37" t="s">
        <v>980</v>
      </c>
      <c r="D561" s="38">
        <v>0</v>
      </c>
      <c r="E561" s="39" t="s">
        <v>24</v>
      </c>
      <c r="F561" s="38">
        <v>0</v>
      </c>
      <c r="G561" s="38">
        <f t="shared" ref="G561:S561" si="287">SUM(G562,G571)</f>
        <v>2696796000</v>
      </c>
      <c r="H561" s="38">
        <f t="shared" si="287"/>
        <v>0</v>
      </c>
      <c r="I561" s="38">
        <f t="shared" si="287"/>
        <v>0</v>
      </c>
      <c r="J561" s="38">
        <f t="shared" si="287"/>
        <v>0</v>
      </c>
      <c r="K561" s="38">
        <f t="shared" si="287"/>
        <v>0</v>
      </c>
      <c r="L561" s="38">
        <f t="shared" si="287"/>
        <v>0</v>
      </c>
      <c r="M561" s="38">
        <f t="shared" si="287"/>
        <v>0</v>
      </c>
      <c r="N561" s="38">
        <f t="shared" si="287"/>
        <v>0</v>
      </c>
      <c r="O561" s="38">
        <f t="shared" si="287"/>
        <v>0</v>
      </c>
      <c r="P561" s="38">
        <f t="shared" si="287"/>
        <v>0</v>
      </c>
      <c r="Q561" s="38">
        <f t="shared" si="287"/>
        <v>0</v>
      </c>
      <c r="R561" s="38">
        <f t="shared" si="287"/>
        <v>0</v>
      </c>
      <c r="S561" s="38">
        <f t="shared" si="287"/>
        <v>0</v>
      </c>
    </row>
    <row r="562" spans="1:19" ht="13.5" customHeight="1" x14ac:dyDescent="0.2">
      <c r="A562" s="2" t="s">
        <v>981</v>
      </c>
      <c r="B562" s="12" t="s">
        <v>982</v>
      </c>
      <c r="C562" s="40" t="s">
        <v>983</v>
      </c>
      <c r="D562" s="41">
        <v>0</v>
      </c>
      <c r="E562" s="15" t="s">
        <v>24</v>
      </c>
      <c r="F562" s="41">
        <v>0</v>
      </c>
      <c r="G562" s="41">
        <f t="shared" ref="G562:S562" si="288">SUM(G563:G570)</f>
        <v>2522596000</v>
      </c>
      <c r="H562" s="41">
        <f t="shared" si="288"/>
        <v>0</v>
      </c>
      <c r="I562" s="41">
        <f t="shared" si="288"/>
        <v>0</v>
      </c>
      <c r="J562" s="41">
        <f t="shared" si="288"/>
        <v>0</v>
      </c>
      <c r="K562" s="41">
        <f t="shared" si="288"/>
        <v>0</v>
      </c>
      <c r="L562" s="41">
        <f t="shared" si="288"/>
        <v>0</v>
      </c>
      <c r="M562" s="41">
        <f t="shared" si="288"/>
        <v>0</v>
      </c>
      <c r="N562" s="41">
        <f t="shared" si="288"/>
        <v>0</v>
      </c>
      <c r="O562" s="41">
        <f t="shared" si="288"/>
        <v>0</v>
      </c>
      <c r="P562" s="41">
        <f t="shared" si="288"/>
        <v>0</v>
      </c>
      <c r="Q562" s="41">
        <f t="shared" si="288"/>
        <v>0</v>
      </c>
      <c r="R562" s="41">
        <f t="shared" si="288"/>
        <v>0</v>
      </c>
      <c r="S562" s="41">
        <f t="shared" si="288"/>
        <v>0</v>
      </c>
    </row>
    <row r="563" spans="1:19" ht="13.5" customHeight="1" x14ac:dyDescent="0.2">
      <c r="A563" s="2" t="s">
        <v>984</v>
      </c>
      <c r="B563" s="42" t="s">
        <v>24</v>
      </c>
      <c r="C563" s="43" t="s">
        <v>985</v>
      </c>
      <c r="D563" s="44">
        <v>1</v>
      </c>
      <c r="E563" s="45" t="s">
        <v>899</v>
      </c>
      <c r="F563" s="44">
        <v>991796000</v>
      </c>
      <c r="G563" s="44">
        <f t="shared" ref="G563:G570" si="289">ROUNDDOWN(D563*F563,-3)</f>
        <v>991796000</v>
      </c>
      <c r="H563" s="44"/>
      <c r="I563" s="44"/>
      <c r="J563" s="44"/>
      <c r="K563" s="44"/>
      <c r="L563" s="44"/>
      <c r="M563" s="44"/>
      <c r="N563" s="44"/>
      <c r="O563" s="44"/>
      <c r="P563" s="44"/>
      <c r="Q563" s="44"/>
      <c r="R563" s="44"/>
      <c r="S563" s="44"/>
    </row>
    <row r="564" spans="1:19" ht="13.5" customHeight="1" x14ac:dyDescent="0.2">
      <c r="A564" s="2" t="s">
        <v>986</v>
      </c>
      <c r="B564" s="42" t="s">
        <v>24</v>
      </c>
      <c r="C564" s="43" t="s">
        <v>987</v>
      </c>
      <c r="D564" s="44">
        <v>12</v>
      </c>
      <c r="E564" s="45" t="s">
        <v>887</v>
      </c>
      <c r="F564" s="44">
        <v>20000000</v>
      </c>
      <c r="G564" s="44">
        <f t="shared" si="289"/>
        <v>240000000</v>
      </c>
      <c r="H564" s="44"/>
      <c r="I564" s="44"/>
      <c r="J564" s="44"/>
      <c r="K564" s="44"/>
      <c r="L564" s="44"/>
      <c r="M564" s="44"/>
      <c r="N564" s="44"/>
      <c r="O564" s="44"/>
      <c r="P564" s="44"/>
      <c r="Q564" s="44"/>
      <c r="R564" s="44"/>
      <c r="S564" s="44"/>
    </row>
    <row r="565" spans="1:19" ht="13.5" customHeight="1" x14ac:dyDescent="0.2">
      <c r="A565" s="2" t="s">
        <v>988</v>
      </c>
      <c r="B565" s="42" t="s">
        <v>24</v>
      </c>
      <c r="C565" s="43" t="s">
        <v>989</v>
      </c>
      <c r="D565" s="44">
        <v>12</v>
      </c>
      <c r="E565" s="45" t="s">
        <v>887</v>
      </c>
      <c r="F565" s="44">
        <v>20000000</v>
      </c>
      <c r="G565" s="44">
        <f t="shared" si="289"/>
        <v>240000000</v>
      </c>
      <c r="H565" s="44"/>
      <c r="I565" s="44"/>
      <c r="J565" s="44"/>
      <c r="K565" s="44"/>
      <c r="L565" s="44"/>
      <c r="M565" s="44"/>
      <c r="N565" s="44"/>
      <c r="O565" s="44"/>
      <c r="P565" s="44"/>
      <c r="Q565" s="44"/>
      <c r="R565" s="44"/>
      <c r="S565" s="44"/>
    </row>
    <row r="566" spans="1:19" ht="13.5" customHeight="1" x14ac:dyDescent="0.2">
      <c r="A566" s="2" t="s">
        <v>990</v>
      </c>
      <c r="B566" s="42" t="s">
        <v>24</v>
      </c>
      <c r="C566" s="43" t="s">
        <v>991</v>
      </c>
      <c r="D566" s="44">
        <v>12</v>
      </c>
      <c r="E566" s="45" t="s">
        <v>887</v>
      </c>
      <c r="F566" s="44">
        <v>20000000</v>
      </c>
      <c r="G566" s="44">
        <f t="shared" si="289"/>
        <v>240000000</v>
      </c>
      <c r="H566" s="44"/>
      <c r="I566" s="44"/>
      <c r="J566" s="44"/>
      <c r="K566" s="44"/>
      <c r="L566" s="44"/>
      <c r="M566" s="44"/>
      <c r="N566" s="44"/>
      <c r="O566" s="44"/>
      <c r="P566" s="44"/>
      <c r="Q566" s="44"/>
      <c r="R566" s="44"/>
      <c r="S566" s="44"/>
    </row>
    <row r="567" spans="1:19" ht="13.5" customHeight="1" x14ac:dyDescent="0.2">
      <c r="A567" s="2" t="s">
        <v>992</v>
      </c>
      <c r="B567" s="42" t="s">
        <v>24</v>
      </c>
      <c r="C567" s="43" t="s">
        <v>993</v>
      </c>
      <c r="D567" s="44">
        <v>165</v>
      </c>
      <c r="E567" s="45" t="s">
        <v>994</v>
      </c>
      <c r="F567" s="44">
        <v>1520000</v>
      </c>
      <c r="G567" s="44">
        <f t="shared" si="289"/>
        <v>250800000</v>
      </c>
      <c r="H567" s="44"/>
      <c r="I567" s="44"/>
      <c r="J567" s="44"/>
      <c r="K567" s="44"/>
      <c r="L567" s="44"/>
      <c r="M567" s="44"/>
      <c r="N567" s="44"/>
      <c r="O567" s="44"/>
      <c r="P567" s="44"/>
      <c r="Q567" s="44"/>
      <c r="R567" s="44"/>
      <c r="S567" s="44"/>
    </row>
    <row r="568" spans="1:19" ht="13.5" customHeight="1" x14ac:dyDescent="0.2">
      <c r="A568" s="2" t="s">
        <v>995</v>
      </c>
      <c r="B568" s="42" t="s">
        <v>24</v>
      </c>
      <c r="C568" s="43" t="s">
        <v>996</v>
      </c>
      <c r="D568" s="44">
        <v>1</v>
      </c>
      <c r="E568" s="45" t="s">
        <v>899</v>
      </c>
      <c r="F568" s="44">
        <v>200000000</v>
      </c>
      <c r="G568" s="44">
        <f t="shared" si="289"/>
        <v>200000000</v>
      </c>
      <c r="H568" s="44"/>
      <c r="I568" s="44"/>
      <c r="J568" s="44"/>
      <c r="K568" s="44"/>
      <c r="L568" s="44"/>
      <c r="M568" s="44"/>
      <c r="N568" s="44"/>
      <c r="O568" s="44"/>
      <c r="P568" s="44"/>
      <c r="Q568" s="44"/>
      <c r="R568" s="44"/>
      <c r="S568" s="44"/>
    </row>
    <row r="569" spans="1:19" ht="13.5" customHeight="1" x14ac:dyDescent="0.2">
      <c r="A569" s="2" t="s">
        <v>997</v>
      </c>
      <c r="B569" s="42" t="s">
        <v>24</v>
      </c>
      <c r="C569" s="43" t="s">
        <v>998</v>
      </c>
      <c r="D569" s="44">
        <v>12</v>
      </c>
      <c r="E569" s="45" t="s">
        <v>887</v>
      </c>
      <c r="F569" s="44">
        <v>10000000</v>
      </c>
      <c r="G569" s="44">
        <f t="shared" si="289"/>
        <v>120000000</v>
      </c>
      <c r="H569" s="44"/>
      <c r="I569" s="44"/>
      <c r="J569" s="44"/>
      <c r="K569" s="44"/>
      <c r="L569" s="44"/>
      <c r="M569" s="44"/>
      <c r="N569" s="44"/>
      <c r="O569" s="44"/>
      <c r="P569" s="44"/>
      <c r="Q569" s="44"/>
      <c r="R569" s="44"/>
      <c r="S569" s="44"/>
    </row>
    <row r="570" spans="1:19" ht="13.5" customHeight="1" x14ac:dyDescent="0.2">
      <c r="A570" s="2" t="s">
        <v>999</v>
      </c>
      <c r="B570" s="42" t="s">
        <v>24</v>
      </c>
      <c r="C570" s="43" t="s">
        <v>1000</v>
      </c>
      <c r="D570" s="44">
        <v>12</v>
      </c>
      <c r="E570" s="45" t="s">
        <v>887</v>
      </c>
      <c r="F570" s="44">
        <v>20000000</v>
      </c>
      <c r="G570" s="44">
        <f t="shared" si="289"/>
        <v>240000000</v>
      </c>
      <c r="H570" s="44"/>
      <c r="I570" s="44"/>
      <c r="J570" s="44"/>
      <c r="K570" s="44"/>
      <c r="L570" s="44"/>
      <c r="M570" s="44"/>
      <c r="N570" s="44"/>
      <c r="O570" s="44"/>
      <c r="P570" s="44"/>
      <c r="Q570" s="44"/>
      <c r="R570" s="44"/>
      <c r="S570" s="44"/>
    </row>
    <row r="571" spans="1:19" ht="13.5" customHeight="1" x14ac:dyDescent="0.2">
      <c r="A571" s="2" t="s">
        <v>1001</v>
      </c>
      <c r="B571" s="12" t="s">
        <v>1002</v>
      </c>
      <c r="C571" s="40" t="s">
        <v>1003</v>
      </c>
      <c r="D571" s="41">
        <v>0</v>
      </c>
      <c r="E571" s="15" t="s">
        <v>24</v>
      </c>
      <c r="F571" s="41">
        <v>0</v>
      </c>
      <c r="G571" s="41">
        <f t="shared" ref="G571:S571" si="290">G572</f>
        <v>174200000</v>
      </c>
      <c r="H571" s="41">
        <f t="shared" si="290"/>
        <v>0</v>
      </c>
      <c r="I571" s="41">
        <f t="shared" si="290"/>
        <v>0</v>
      </c>
      <c r="J571" s="41">
        <f t="shared" si="290"/>
        <v>0</v>
      </c>
      <c r="K571" s="41">
        <f t="shared" si="290"/>
        <v>0</v>
      </c>
      <c r="L571" s="41">
        <f t="shared" si="290"/>
        <v>0</v>
      </c>
      <c r="M571" s="41">
        <f t="shared" si="290"/>
        <v>0</v>
      </c>
      <c r="N571" s="41">
        <f t="shared" si="290"/>
        <v>0</v>
      </c>
      <c r="O571" s="41">
        <f t="shared" si="290"/>
        <v>0</v>
      </c>
      <c r="P571" s="41">
        <f t="shared" si="290"/>
        <v>0</v>
      </c>
      <c r="Q571" s="41">
        <f t="shared" si="290"/>
        <v>0</v>
      </c>
      <c r="R571" s="41">
        <f t="shared" si="290"/>
        <v>0</v>
      </c>
      <c r="S571" s="41">
        <f t="shared" si="290"/>
        <v>0</v>
      </c>
    </row>
    <row r="572" spans="1:19" ht="13.5" customHeight="1" x14ac:dyDescent="0.2">
      <c r="A572" s="2" t="s">
        <v>1004</v>
      </c>
      <c r="B572" s="42" t="s">
        <v>24</v>
      </c>
      <c r="C572" s="43" t="s">
        <v>1005</v>
      </c>
      <c r="D572" s="44">
        <v>260</v>
      </c>
      <c r="E572" s="45" t="s">
        <v>1006</v>
      </c>
      <c r="F572" s="44">
        <v>670000</v>
      </c>
      <c r="G572" s="44">
        <f>ROUNDDOWN(D572*F572,-3)</f>
        <v>174200000</v>
      </c>
      <c r="H572" s="44"/>
      <c r="I572" s="44"/>
      <c r="J572" s="44"/>
      <c r="K572" s="44"/>
      <c r="L572" s="44"/>
      <c r="M572" s="44"/>
      <c r="N572" s="44"/>
      <c r="O572" s="44"/>
      <c r="P572" s="44"/>
      <c r="Q572" s="44"/>
      <c r="R572" s="44"/>
      <c r="S572" s="44"/>
    </row>
    <row r="573" spans="1:19" ht="13.5" customHeight="1" x14ac:dyDescent="0.2">
      <c r="A573" s="2" t="s">
        <v>1007</v>
      </c>
      <c r="B573" s="36" t="s">
        <v>1008</v>
      </c>
      <c r="C573" s="37" t="s">
        <v>1009</v>
      </c>
      <c r="D573" s="38">
        <v>0</v>
      </c>
      <c r="E573" s="39" t="s">
        <v>24</v>
      </c>
      <c r="F573" s="38">
        <v>0</v>
      </c>
      <c r="G573" s="38">
        <f t="shared" ref="G573:S573" si="291">SUM(G574,G576,G578)</f>
        <v>1021320000</v>
      </c>
      <c r="H573" s="38">
        <f t="shared" si="291"/>
        <v>0</v>
      </c>
      <c r="I573" s="38">
        <f t="shared" si="291"/>
        <v>0</v>
      </c>
      <c r="J573" s="38">
        <f t="shared" si="291"/>
        <v>0</v>
      </c>
      <c r="K573" s="38">
        <f t="shared" si="291"/>
        <v>0</v>
      </c>
      <c r="L573" s="38">
        <f t="shared" si="291"/>
        <v>0</v>
      </c>
      <c r="M573" s="38">
        <f t="shared" si="291"/>
        <v>0</v>
      </c>
      <c r="N573" s="38">
        <f t="shared" si="291"/>
        <v>0</v>
      </c>
      <c r="O573" s="38">
        <f t="shared" si="291"/>
        <v>0</v>
      </c>
      <c r="P573" s="38">
        <f t="shared" si="291"/>
        <v>0</v>
      </c>
      <c r="Q573" s="38">
        <f t="shared" si="291"/>
        <v>0</v>
      </c>
      <c r="R573" s="38">
        <f t="shared" si="291"/>
        <v>0</v>
      </c>
      <c r="S573" s="38">
        <f t="shared" si="291"/>
        <v>0</v>
      </c>
    </row>
    <row r="574" spans="1:19" ht="13.5" customHeight="1" x14ac:dyDescent="0.2">
      <c r="A574" s="2" t="s">
        <v>1010</v>
      </c>
      <c r="B574" s="12" t="s">
        <v>982</v>
      </c>
      <c r="C574" s="40" t="s">
        <v>983</v>
      </c>
      <c r="D574" s="41">
        <v>0</v>
      </c>
      <c r="E574" s="15" t="s">
        <v>24</v>
      </c>
      <c r="F574" s="41">
        <v>0</v>
      </c>
      <c r="G574" s="41">
        <f t="shared" ref="G574:S574" si="292">G575</f>
        <v>36000000</v>
      </c>
      <c r="H574" s="41">
        <f t="shared" si="292"/>
        <v>0</v>
      </c>
      <c r="I574" s="41">
        <f t="shared" si="292"/>
        <v>0</v>
      </c>
      <c r="J574" s="41">
        <f t="shared" si="292"/>
        <v>0</v>
      </c>
      <c r="K574" s="41">
        <f t="shared" si="292"/>
        <v>0</v>
      </c>
      <c r="L574" s="41">
        <f t="shared" si="292"/>
        <v>0</v>
      </c>
      <c r="M574" s="41">
        <f t="shared" si="292"/>
        <v>0</v>
      </c>
      <c r="N574" s="41">
        <f t="shared" si="292"/>
        <v>0</v>
      </c>
      <c r="O574" s="41">
        <f t="shared" si="292"/>
        <v>0</v>
      </c>
      <c r="P574" s="41">
        <f t="shared" si="292"/>
        <v>0</v>
      </c>
      <c r="Q574" s="41">
        <f t="shared" si="292"/>
        <v>0</v>
      </c>
      <c r="R574" s="41">
        <f t="shared" si="292"/>
        <v>0</v>
      </c>
      <c r="S574" s="41">
        <f t="shared" si="292"/>
        <v>0</v>
      </c>
    </row>
    <row r="575" spans="1:19" ht="13.5" customHeight="1" x14ac:dyDescent="0.2">
      <c r="A575" s="2" t="s">
        <v>1011</v>
      </c>
      <c r="B575" s="42" t="s">
        <v>24</v>
      </c>
      <c r="C575" s="43" t="s">
        <v>1012</v>
      </c>
      <c r="D575" s="44">
        <v>12</v>
      </c>
      <c r="E575" s="45" t="s">
        <v>887</v>
      </c>
      <c r="F575" s="44">
        <v>3000000</v>
      </c>
      <c r="G575" s="44">
        <f>ROUNDDOWN(D575*F575,-3)</f>
        <v>36000000</v>
      </c>
      <c r="H575" s="44"/>
      <c r="I575" s="44"/>
      <c r="J575" s="44"/>
      <c r="K575" s="44"/>
      <c r="L575" s="44"/>
      <c r="M575" s="44"/>
      <c r="N575" s="44"/>
      <c r="O575" s="44"/>
      <c r="P575" s="44"/>
      <c r="Q575" s="44"/>
      <c r="R575" s="44"/>
      <c r="S575" s="44"/>
    </row>
    <row r="576" spans="1:19" ht="13.5" customHeight="1" x14ac:dyDescent="0.2">
      <c r="A576" s="2" t="s">
        <v>1013</v>
      </c>
      <c r="B576" s="12" t="s">
        <v>1014</v>
      </c>
      <c r="C576" s="40" t="s">
        <v>1015</v>
      </c>
      <c r="D576" s="41">
        <v>0</v>
      </c>
      <c r="E576" s="15" t="s">
        <v>24</v>
      </c>
      <c r="F576" s="41">
        <v>0</v>
      </c>
      <c r="G576" s="41">
        <f t="shared" ref="G576:S576" si="293">G577</f>
        <v>240000000</v>
      </c>
      <c r="H576" s="41">
        <f t="shared" si="293"/>
        <v>0</v>
      </c>
      <c r="I576" s="41">
        <f t="shared" si="293"/>
        <v>0</v>
      </c>
      <c r="J576" s="41">
        <f t="shared" si="293"/>
        <v>0</v>
      </c>
      <c r="K576" s="41">
        <f t="shared" si="293"/>
        <v>0</v>
      </c>
      <c r="L576" s="41">
        <f t="shared" si="293"/>
        <v>0</v>
      </c>
      <c r="M576" s="41">
        <f t="shared" si="293"/>
        <v>0</v>
      </c>
      <c r="N576" s="41">
        <f t="shared" si="293"/>
        <v>0</v>
      </c>
      <c r="O576" s="41">
        <f t="shared" si="293"/>
        <v>0</v>
      </c>
      <c r="P576" s="41">
        <f t="shared" si="293"/>
        <v>0</v>
      </c>
      <c r="Q576" s="41">
        <f t="shared" si="293"/>
        <v>0</v>
      </c>
      <c r="R576" s="41">
        <f t="shared" si="293"/>
        <v>0</v>
      </c>
      <c r="S576" s="41">
        <f t="shared" si="293"/>
        <v>0</v>
      </c>
    </row>
    <row r="577" spans="1:19" ht="13.5" customHeight="1" x14ac:dyDescent="0.2">
      <c r="A577" s="2" t="s">
        <v>1016</v>
      </c>
      <c r="B577" s="42" t="s">
        <v>24</v>
      </c>
      <c r="C577" s="43" t="s">
        <v>1017</v>
      </c>
      <c r="D577" s="44">
        <v>12</v>
      </c>
      <c r="E577" s="45" t="s">
        <v>887</v>
      </c>
      <c r="F577" s="44">
        <v>20000000</v>
      </c>
      <c r="G577" s="44">
        <f>ROUNDDOWN(D577*F577,-3)</f>
        <v>240000000</v>
      </c>
      <c r="H577" s="44"/>
      <c r="I577" s="44"/>
      <c r="J577" s="44"/>
      <c r="K577" s="44"/>
      <c r="L577" s="44"/>
      <c r="M577" s="44"/>
      <c r="N577" s="44"/>
      <c r="O577" s="44"/>
      <c r="P577" s="44"/>
      <c r="Q577" s="44"/>
      <c r="R577" s="44"/>
      <c r="S577" s="44"/>
    </row>
    <row r="578" spans="1:19" ht="13.5" customHeight="1" x14ac:dyDescent="0.2">
      <c r="A578" s="2" t="s">
        <v>1018</v>
      </c>
      <c r="B578" s="12" t="s">
        <v>1019</v>
      </c>
      <c r="C578" s="40" t="s">
        <v>1020</v>
      </c>
      <c r="D578" s="41">
        <v>0</v>
      </c>
      <c r="E578" s="15" t="s">
        <v>24</v>
      </c>
      <c r="F578" s="41">
        <v>0</v>
      </c>
      <c r="G578" s="41">
        <f t="shared" ref="G578:S578" si="294">SUM(G579:G581)</f>
        <v>745320000</v>
      </c>
      <c r="H578" s="41">
        <f t="shared" si="294"/>
        <v>0</v>
      </c>
      <c r="I578" s="41">
        <f t="shared" si="294"/>
        <v>0</v>
      </c>
      <c r="J578" s="41">
        <f t="shared" si="294"/>
        <v>0</v>
      </c>
      <c r="K578" s="41">
        <f t="shared" si="294"/>
        <v>0</v>
      </c>
      <c r="L578" s="41">
        <f t="shared" si="294"/>
        <v>0</v>
      </c>
      <c r="M578" s="41">
        <f t="shared" si="294"/>
        <v>0</v>
      </c>
      <c r="N578" s="41">
        <f t="shared" si="294"/>
        <v>0</v>
      </c>
      <c r="O578" s="41">
        <f t="shared" si="294"/>
        <v>0</v>
      </c>
      <c r="P578" s="41">
        <f t="shared" si="294"/>
        <v>0</v>
      </c>
      <c r="Q578" s="41">
        <f t="shared" si="294"/>
        <v>0</v>
      </c>
      <c r="R578" s="41">
        <f t="shared" si="294"/>
        <v>0</v>
      </c>
      <c r="S578" s="41">
        <f t="shared" si="294"/>
        <v>0</v>
      </c>
    </row>
    <row r="579" spans="1:19" ht="13.5" customHeight="1" x14ac:dyDescent="0.2">
      <c r="A579" s="2" t="s">
        <v>1021</v>
      </c>
      <c r="B579" s="42" t="s">
        <v>24</v>
      </c>
      <c r="C579" s="43" t="s">
        <v>1022</v>
      </c>
      <c r="D579" s="44">
        <v>24</v>
      </c>
      <c r="E579" s="45" t="s">
        <v>1023</v>
      </c>
      <c r="F579" s="44">
        <v>5500000</v>
      </c>
      <c r="G579" s="44">
        <f t="shared" ref="G579:G581" si="295">ROUNDDOWN(D579*F579,-3)</f>
        <v>132000000</v>
      </c>
      <c r="H579" s="44"/>
      <c r="I579" s="44"/>
      <c r="J579" s="44"/>
      <c r="K579" s="44"/>
      <c r="L579" s="44"/>
      <c r="M579" s="44"/>
      <c r="N579" s="44"/>
      <c r="O579" s="44"/>
      <c r="P579" s="44"/>
      <c r="Q579" s="44"/>
      <c r="R579" s="44"/>
      <c r="S579" s="44"/>
    </row>
    <row r="580" spans="1:19" ht="13.5" customHeight="1" x14ac:dyDescent="0.2">
      <c r="A580" s="2" t="s">
        <v>1024</v>
      </c>
      <c r="B580" s="42" t="s">
        <v>24</v>
      </c>
      <c r="C580" s="43" t="s">
        <v>1025</v>
      </c>
      <c r="D580" s="44">
        <v>12</v>
      </c>
      <c r="E580" s="45" t="s">
        <v>1026</v>
      </c>
      <c r="F580" s="44">
        <v>17660000</v>
      </c>
      <c r="G580" s="44">
        <f t="shared" si="295"/>
        <v>211920000</v>
      </c>
      <c r="H580" s="44"/>
      <c r="I580" s="44"/>
      <c r="J580" s="44"/>
      <c r="K580" s="44"/>
      <c r="L580" s="44"/>
      <c r="M580" s="44"/>
      <c r="N580" s="44"/>
      <c r="O580" s="44"/>
      <c r="P580" s="44"/>
      <c r="Q580" s="44"/>
      <c r="R580" s="44"/>
      <c r="S580" s="44"/>
    </row>
    <row r="581" spans="1:19" ht="13.5" customHeight="1" x14ac:dyDescent="0.2">
      <c r="A581" s="2" t="s">
        <v>1027</v>
      </c>
      <c r="B581" s="42" t="s">
        <v>24</v>
      </c>
      <c r="C581" s="43" t="s">
        <v>1028</v>
      </c>
      <c r="D581" s="44">
        <v>60</v>
      </c>
      <c r="E581" s="45" t="s">
        <v>1026</v>
      </c>
      <c r="F581" s="44">
        <v>6690000</v>
      </c>
      <c r="G581" s="44">
        <f t="shared" si="295"/>
        <v>401400000</v>
      </c>
      <c r="H581" s="44"/>
      <c r="I581" s="44"/>
      <c r="J581" s="44"/>
      <c r="K581" s="44"/>
      <c r="L581" s="44"/>
      <c r="M581" s="44"/>
      <c r="N581" s="44"/>
      <c r="O581" s="44"/>
      <c r="P581" s="44"/>
      <c r="Q581" s="44"/>
      <c r="R581" s="44"/>
      <c r="S581" s="44"/>
    </row>
    <row r="582" spans="1:19" ht="13.5" customHeight="1" x14ac:dyDescent="0.2">
      <c r="A582" s="2" t="s">
        <v>1029</v>
      </c>
      <c r="B582" s="36" t="s">
        <v>1030</v>
      </c>
      <c r="C582" s="37" t="s">
        <v>1031</v>
      </c>
      <c r="D582" s="38">
        <v>0</v>
      </c>
      <c r="E582" s="39" t="s">
        <v>24</v>
      </c>
      <c r="F582" s="38">
        <v>0</v>
      </c>
      <c r="G582" s="38">
        <f t="shared" ref="G582:S582" si="296">SUM(G583,G608)</f>
        <v>1452190000</v>
      </c>
      <c r="H582" s="38">
        <f t="shared" si="296"/>
        <v>0</v>
      </c>
      <c r="I582" s="38">
        <f t="shared" si="296"/>
        <v>0</v>
      </c>
      <c r="J582" s="38">
        <f t="shared" si="296"/>
        <v>0</v>
      </c>
      <c r="K582" s="38">
        <f t="shared" si="296"/>
        <v>0</v>
      </c>
      <c r="L582" s="38">
        <f t="shared" si="296"/>
        <v>0</v>
      </c>
      <c r="M582" s="38">
        <f t="shared" si="296"/>
        <v>0</v>
      </c>
      <c r="N582" s="38">
        <f t="shared" si="296"/>
        <v>0</v>
      </c>
      <c r="O582" s="38">
        <f t="shared" si="296"/>
        <v>0</v>
      </c>
      <c r="P582" s="38">
        <f t="shared" si="296"/>
        <v>0</v>
      </c>
      <c r="Q582" s="38">
        <f t="shared" si="296"/>
        <v>0</v>
      </c>
      <c r="R582" s="38">
        <f t="shared" si="296"/>
        <v>0</v>
      </c>
      <c r="S582" s="38">
        <f t="shared" si="296"/>
        <v>0</v>
      </c>
    </row>
    <row r="583" spans="1:19" ht="13.5" customHeight="1" x14ac:dyDescent="0.2">
      <c r="A583" s="2" t="s">
        <v>1032</v>
      </c>
      <c r="B583" s="12" t="s">
        <v>1033</v>
      </c>
      <c r="C583" s="40" t="s">
        <v>1034</v>
      </c>
      <c r="D583" s="41">
        <v>0</v>
      </c>
      <c r="E583" s="15" t="s">
        <v>24</v>
      </c>
      <c r="F583" s="41">
        <v>0</v>
      </c>
      <c r="G583" s="41">
        <f t="shared" ref="G583:S583" si="297">SUM(G584:G600,G601,G606)</f>
        <v>1416190000</v>
      </c>
      <c r="H583" s="41">
        <f t="shared" si="297"/>
        <v>0</v>
      </c>
      <c r="I583" s="41">
        <f t="shared" si="297"/>
        <v>0</v>
      </c>
      <c r="J583" s="41">
        <f t="shared" si="297"/>
        <v>0</v>
      </c>
      <c r="K583" s="41">
        <f t="shared" si="297"/>
        <v>0</v>
      </c>
      <c r="L583" s="41">
        <f t="shared" si="297"/>
        <v>0</v>
      </c>
      <c r="M583" s="41">
        <f t="shared" si="297"/>
        <v>0</v>
      </c>
      <c r="N583" s="41">
        <f t="shared" si="297"/>
        <v>0</v>
      </c>
      <c r="O583" s="41">
        <f t="shared" si="297"/>
        <v>0</v>
      </c>
      <c r="P583" s="41">
        <f t="shared" si="297"/>
        <v>0</v>
      </c>
      <c r="Q583" s="41">
        <f t="shared" si="297"/>
        <v>0</v>
      </c>
      <c r="R583" s="41">
        <f t="shared" si="297"/>
        <v>0</v>
      </c>
      <c r="S583" s="41">
        <f t="shared" si="297"/>
        <v>0</v>
      </c>
    </row>
    <row r="584" spans="1:19" ht="13.5" customHeight="1" x14ac:dyDescent="0.2">
      <c r="A584" s="2" t="s">
        <v>1035</v>
      </c>
      <c r="B584" s="42" t="s">
        <v>24</v>
      </c>
      <c r="C584" s="43" t="s">
        <v>1036</v>
      </c>
      <c r="D584" s="44">
        <v>135</v>
      </c>
      <c r="E584" s="45" t="s">
        <v>1037</v>
      </c>
      <c r="F584" s="44">
        <v>730000</v>
      </c>
      <c r="G584" s="44">
        <f t="shared" ref="G584:G600" si="298">ROUNDDOWN(D584*F584,-3)</f>
        <v>98550000</v>
      </c>
      <c r="H584" s="44"/>
      <c r="I584" s="44"/>
      <c r="J584" s="44"/>
      <c r="K584" s="44"/>
      <c r="L584" s="44"/>
      <c r="M584" s="44"/>
      <c r="N584" s="44"/>
      <c r="O584" s="44"/>
      <c r="P584" s="44"/>
      <c r="Q584" s="44"/>
      <c r="R584" s="44"/>
      <c r="S584" s="44"/>
    </row>
    <row r="585" spans="1:19" ht="13.5" customHeight="1" x14ac:dyDescent="0.2">
      <c r="A585" s="2" t="s">
        <v>1038</v>
      </c>
      <c r="B585" s="42" t="s">
        <v>24</v>
      </c>
      <c r="C585" s="43" t="s">
        <v>1039</v>
      </c>
      <c r="D585" s="44">
        <v>135</v>
      </c>
      <c r="E585" s="45" t="s">
        <v>1037</v>
      </c>
      <c r="F585" s="44">
        <v>730000</v>
      </c>
      <c r="G585" s="44">
        <f t="shared" si="298"/>
        <v>98550000</v>
      </c>
      <c r="H585" s="44"/>
      <c r="I585" s="44"/>
      <c r="J585" s="44"/>
      <c r="K585" s="44"/>
      <c r="L585" s="44"/>
      <c r="M585" s="44"/>
      <c r="N585" s="44"/>
      <c r="O585" s="44"/>
      <c r="P585" s="44"/>
      <c r="Q585" s="44"/>
      <c r="R585" s="44"/>
      <c r="S585" s="44"/>
    </row>
    <row r="586" spans="1:19" ht="13.5" customHeight="1" x14ac:dyDescent="0.2">
      <c r="A586" s="2" t="s">
        <v>1040</v>
      </c>
      <c r="B586" s="42" t="s">
        <v>24</v>
      </c>
      <c r="C586" s="43" t="s">
        <v>1041</v>
      </c>
      <c r="D586" s="44">
        <v>135</v>
      </c>
      <c r="E586" s="45" t="s">
        <v>1037</v>
      </c>
      <c r="F586" s="44">
        <v>690000</v>
      </c>
      <c r="G586" s="44">
        <f t="shared" si="298"/>
        <v>93150000</v>
      </c>
      <c r="H586" s="44"/>
      <c r="I586" s="44"/>
      <c r="J586" s="44"/>
      <c r="K586" s="44"/>
      <c r="L586" s="44"/>
      <c r="M586" s="44"/>
      <c r="N586" s="44"/>
      <c r="O586" s="44"/>
      <c r="P586" s="44"/>
      <c r="Q586" s="44"/>
      <c r="R586" s="44"/>
      <c r="S586" s="44"/>
    </row>
    <row r="587" spans="1:19" ht="13.5" customHeight="1" x14ac:dyDescent="0.2">
      <c r="A587" s="2" t="s">
        <v>1042</v>
      </c>
      <c r="B587" s="42" t="s">
        <v>24</v>
      </c>
      <c r="C587" s="43" t="s">
        <v>1043</v>
      </c>
      <c r="D587" s="44">
        <v>20</v>
      </c>
      <c r="E587" s="45" t="s">
        <v>1037</v>
      </c>
      <c r="F587" s="44">
        <v>690000</v>
      </c>
      <c r="G587" s="44">
        <f t="shared" si="298"/>
        <v>13800000</v>
      </c>
      <c r="H587" s="44"/>
      <c r="I587" s="44"/>
      <c r="J587" s="44"/>
      <c r="K587" s="44"/>
      <c r="L587" s="44"/>
      <c r="M587" s="44"/>
      <c r="N587" s="44"/>
      <c r="O587" s="44"/>
      <c r="P587" s="44"/>
      <c r="Q587" s="44"/>
      <c r="R587" s="44"/>
      <c r="S587" s="44"/>
    </row>
    <row r="588" spans="1:19" ht="13.5" customHeight="1" x14ac:dyDescent="0.2">
      <c r="A588" s="2" t="s">
        <v>1044</v>
      </c>
      <c r="B588" s="42" t="s">
        <v>24</v>
      </c>
      <c r="C588" s="43" t="s">
        <v>1045</v>
      </c>
      <c r="D588" s="44">
        <v>50</v>
      </c>
      <c r="E588" s="45" t="s">
        <v>484</v>
      </c>
      <c r="F588" s="44">
        <v>690000</v>
      </c>
      <c r="G588" s="44">
        <f t="shared" si="298"/>
        <v>34500000</v>
      </c>
      <c r="H588" s="44"/>
      <c r="I588" s="44"/>
      <c r="J588" s="44"/>
      <c r="K588" s="44"/>
      <c r="L588" s="44"/>
      <c r="M588" s="44"/>
      <c r="N588" s="44"/>
      <c r="O588" s="44"/>
      <c r="P588" s="44"/>
      <c r="Q588" s="44"/>
      <c r="R588" s="44"/>
      <c r="S588" s="44"/>
    </row>
    <row r="589" spans="1:19" ht="13.5" customHeight="1" x14ac:dyDescent="0.2">
      <c r="A589" s="2" t="s">
        <v>1046</v>
      </c>
      <c r="B589" s="42" t="s">
        <v>24</v>
      </c>
      <c r="C589" s="43" t="s">
        <v>1047</v>
      </c>
      <c r="D589" s="44">
        <v>9</v>
      </c>
      <c r="E589" s="45" t="s">
        <v>484</v>
      </c>
      <c r="F589" s="44">
        <v>690000</v>
      </c>
      <c r="G589" s="44">
        <f t="shared" si="298"/>
        <v>6210000</v>
      </c>
      <c r="H589" s="44"/>
      <c r="I589" s="44"/>
      <c r="J589" s="44"/>
      <c r="K589" s="44"/>
      <c r="L589" s="44"/>
      <c r="M589" s="44"/>
      <c r="N589" s="44"/>
      <c r="O589" s="44"/>
      <c r="P589" s="44"/>
      <c r="Q589" s="44"/>
      <c r="R589" s="44"/>
      <c r="S589" s="44"/>
    </row>
    <row r="590" spans="1:19" ht="13.5" customHeight="1" x14ac:dyDescent="0.2">
      <c r="A590" s="2" t="s">
        <v>1048</v>
      </c>
      <c r="B590" s="42" t="s">
        <v>24</v>
      </c>
      <c r="C590" s="43" t="s">
        <v>1049</v>
      </c>
      <c r="D590" s="44">
        <v>10</v>
      </c>
      <c r="E590" s="45" t="s">
        <v>484</v>
      </c>
      <c r="F590" s="44">
        <v>1000000</v>
      </c>
      <c r="G590" s="44">
        <f t="shared" si="298"/>
        <v>10000000</v>
      </c>
      <c r="H590" s="44"/>
      <c r="I590" s="44"/>
      <c r="J590" s="44"/>
      <c r="K590" s="44"/>
      <c r="L590" s="44"/>
      <c r="M590" s="44"/>
      <c r="N590" s="44"/>
      <c r="O590" s="44"/>
      <c r="P590" s="44"/>
      <c r="Q590" s="44"/>
      <c r="R590" s="44"/>
      <c r="S590" s="44"/>
    </row>
    <row r="591" spans="1:19" ht="13.5" customHeight="1" x14ac:dyDescent="0.2">
      <c r="A591" s="2" t="s">
        <v>1050</v>
      </c>
      <c r="B591" s="42" t="s">
        <v>24</v>
      </c>
      <c r="C591" s="43" t="s">
        <v>1051</v>
      </c>
      <c r="D591" s="44">
        <v>1</v>
      </c>
      <c r="E591" s="45" t="s">
        <v>899</v>
      </c>
      <c r="F591" s="44">
        <v>25000000</v>
      </c>
      <c r="G591" s="44">
        <f t="shared" si="298"/>
        <v>25000000</v>
      </c>
      <c r="H591" s="44"/>
      <c r="I591" s="44"/>
      <c r="J591" s="44"/>
      <c r="K591" s="44"/>
      <c r="L591" s="44"/>
      <c r="M591" s="44"/>
      <c r="N591" s="44"/>
      <c r="O591" s="44"/>
      <c r="P591" s="44"/>
      <c r="Q591" s="44"/>
      <c r="R591" s="44"/>
      <c r="S591" s="44"/>
    </row>
    <row r="592" spans="1:19" ht="13.5" customHeight="1" x14ac:dyDescent="0.2">
      <c r="A592" s="2" t="s">
        <v>1052</v>
      </c>
      <c r="B592" s="42" t="s">
        <v>24</v>
      </c>
      <c r="C592" s="43" t="s">
        <v>1053</v>
      </c>
      <c r="D592" s="44">
        <v>10</v>
      </c>
      <c r="E592" s="45" t="s">
        <v>484</v>
      </c>
      <c r="F592" s="44">
        <v>300000</v>
      </c>
      <c r="G592" s="44">
        <f t="shared" si="298"/>
        <v>3000000</v>
      </c>
      <c r="H592" s="44"/>
      <c r="I592" s="44"/>
      <c r="J592" s="44"/>
      <c r="K592" s="44"/>
      <c r="L592" s="44"/>
      <c r="M592" s="44"/>
      <c r="N592" s="44"/>
      <c r="O592" s="44"/>
      <c r="P592" s="44"/>
      <c r="Q592" s="44"/>
      <c r="R592" s="44"/>
      <c r="S592" s="44"/>
    </row>
    <row r="593" spans="1:19" ht="13.5" customHeight="1" x14ac:dyDescent="0.2">
      <c r="A593" s="2" t="s">
        <v>1054</v>
      </c>
      <c r="B593" s="42" t="s">
        <v>24</v>
      </c>
      <c r="C593" s="43" t="s">
        <v>1055</v>
      </c>
      <c r="D593" s="44">
        <v>31</v>
      </c>
      <c r="E593" s="45" t="s">
        <v>484</v>
      </c>
      <c r="F593" s="44">
        <v>600000</v>
      </c>
      <c r="G593" s="44">
        <f t="shared" si="298"/>
        <v>18600000</v>
      </c>
      <c r="H593" s="44"/>
      <c r="I593" s="44"/>
      <c r="J593" s="44"/>
      <c r="K593" s="44"/>
      <c r="L593" s="44"/>
      <c r="M593" s="44"/>
      <c r="N593" s="44"/>
      <c r="O593" s="44"/>
      <c r="P593" s="44"/>
      <c r="Q593" s="44"/>
      <c r="R593" s="44"/>
      <c r="S593" s="44"/>
    </row>
    <row r="594" spans="1:19" ht="13.5" customHeight="1" x14ac:dyDescent="0.2">
      <c r="A594" s="2" t="s">
        <v>1056</v>
      </c>
      <c r="B594" s="42" t="s">
        <v>24</v>
      </c>
      <c r="C594" s="43" t="s">
        <v>1057</v>
      </c>
      <c r="D594" s="44">
        <v>165</v>
      </c>
      <c r="E594" s="45" t="s">
        <v>484</v>
      </c>
      <c r="F594" s="44">
        <v>300000</v>
      </c>
      <c r="G594" s="44">
        <f t="shared" si="298"/>
        <v>49500000</v>
      </c>
      <c r="H594" s="44"/>
      <c r="I594" s="44"/>
      <c r="J594" s="44"/>
      <c r="K594" s="44"/>
      <c r="L594" s="44"/>
      <c r="M594" s="44"/>
      <c r="N594" s="44"/>
      <c r="O594" s="44"/>
      <c r="P594" s="44"/>
      <c r="Q594" s="44"/>
      <c r="R594" s="44"/>
      <c r="S594" s="44"/>
    </row>
    <row r="595" spans="1:19" ht="13.5" customHeight="1" x14ac:dyDescent="0.2">
      <c r="A595" s="2" t="s">
        <v>1058</v>
      </c>
      <c r="B595" s="42" t="s">
        <v>24</v>
      </c>
      <c r="C595" s="43" t="s">
        <v>1059</v>
      </c>
      <c r="D595" s="44">
        <v>165</v>
      </c>
      <c r="E595" s="45" t="s">
        <v>1060</v>
      </c>
      <c r="F595" s="44">
        <v>80000</v>
      </c>
      <c r="G595" s="44">
        <f t="shared" si="298"/>
        <v>13200000</v>
      </c>
      <c r="H595" s="44"/>
      <c r="I595" s="44"/>
      <c r="J595" s="44"/>
      <c r="K595" s="44"/>
      <c r="L595" s="44"/>
      <c r="M595" s="44"/>
      <c r="N595" s="44"/>
      <c r="O595" s="44"/>
      <c r="P595" s="44"/>
      <c r="Q595" s="44"/>
      <c r="R595" s="44"/>
      <c r="S595" s="44"/>
    </row>
    <row r="596" spans="1:19" ht="13.5" customHeight="1" x14ac:dyDescent="0.2">
      <c r="A596" s="2" t="s">
        <v>1061</v>
      </c>
      <c r="B596" s="42" t="s">
        <v>24</v>
      </c>
      <c r="C596" s="43" t="s">
        <v>1062</v>
      </c>
      <c r="D596" s="44">
        <v>1</v>
      </c>
      <c r="E596" s="45" t="s">
        <v>899</v>
      </c>
      <c r="F596" s="44">
        <v>25000000</v>
      </c>
      <c r="G596" s="44">
        <f t="shared" si="298"/>
        <v>25000000</v>
      </c>
      <c r="H596" s="44"/>
      <c r="I596" s="44"/>
      <c r="J596" s="44"/>
      <c r="K596" s="44"/>
      <c r="L596" s="44"/>
      <c r="M596" s="44"/>
      <c r="N596" s="44"/>
      <c r="O596" s="44"/>
      <c r="P596" s="44"/>
      <c r="Q596" s="44"/>
      <c r="R596" s="44"/>
      <c r="S596" s="44"/>
    </row>
    <row r="597" spans="1:19" ht="13.5" customHeight="1" x14ac:dyDescent="0.2">
      <c r="A597" s="2" t="s">
        <v>1063</v>
      </c>
      <c r="B597" s="42" t="s">
        <v>24</v>
      </c>
      <c r="C597" s="43" t="s">
        <v>1064</v>
      </c>
      <c r="D597" s="44">
        <v>1</v>
      </c>
      <c r="E597" s="45" t="s">
        <v>899</v>
      </c>
      <c r="F597" s="44">
        <v>50000000</v>
      </c>
      <c r="G597" s="44">
        <f t="shared" si="298"/>
        <v>50000000</v>
      </c>
      <c r="H597" s="44"/>
      <c r="I597" s="44"/>
      <c r="J597" s="44"/>
      <c r="K597" s="44"/>
      <c r="L597" s="44"/>
      <c r="M597" s="44"/>
      <c r="N597" s="44"/>
      <c r="O597" s="44"/>
      <c r="P597" s="44"/>
      <c r="Q597" s="44"/>
      <c r="R597" s="44"/>
      <c r="S597" s="44"/>
    </row>
    <row r="598" spans="1:19" ht="13.5" customHeight="1" x14ac:dyDescent="0.2">
      <c r="A598" s="2" t="s">
        <v>1065</v>
      </c>
      <c r="B598" s="42" t="s">
        <v>24</v>
      </c>
      <c r="C598" s="43" t="s">
        <v>1066</v>
      </c>
      <c r="D598" s="44">
        <v>100</v>
      </c>
      <c r="E598" s="45" t="s">
        <v>484</v>
      </c>
      <c r="F598" s="44">
        <v>1000000</v>
      </c>
      <c r="G598" s="44">
        <f t="shared" si="298"/>
        <v>100000000</v>
      </c>
      <c r="H598" s="44"/>
      <c r="I598" s="44"/>
      <c r="J598" s="44"/>
      <c r="K598" s="44"/>
      <c r="L598" s="44"/>
      <c r="M598" s="44"/>
      <c r="N598" s="44"/>
      <c r="O598" s="44"/>
      <c r="P598" s="44"/>
      <c r="Q598" s="44"/>
      <c r="R598" s="44"/>
      <c r="S598" s="44"/>
    </row>
    <row r="599" spans="1:19" ht="13.5" customHeight="1" x14ac:dyDescent="0.2">
      <c r="A599" s="2" t="s">
        <v>1067</v>
      </c>
      <c r="B599" s="42" t="s">
        <v>24</v>
      </c>
      <c r="C599" s="43" t="s">
        <v>1068</v>
      </c>
      <c r="D599" s="44">
        <v>1</v>
      </c>
      <c r="E599" s="45" t="s">
        <v>899</v>
      </c>
      <c r="F599" s="44">
        <v>50000000</v>
      </c>
      <c r="G599" s="44">
        <f t="shared" si="298"/>
        <v>50000000</v>
      </c>
      <c r="H599" s="44"/>
      <c r="I599" s="44"/>
      <c r="J599" s="44"/>
      <c r="K599" s="44"/>
      <c r="L599" s="44"/>
      <c r="M599" s="44"/>
      <c r="N599" s="44"/>
      <c r="O599" s="44"/>
      <c r="P599" s="44"/>
      <c r="Q599" s="44"/>
      <c r="R599" s="44"/>
      <c r="S599" s="44"/>
    </row>
    <row r="600" spans="1:19" ht="13.5" customHeight="1" x14ac:dyDescent="0.2">
      <c r="A600" s="2" t="s">
        <v>1069</v>
      </c>
      <c r="B600" s="42" t="s">
        <v>24</v>
      </c>
      <c r="C600" s="43" t="s">
        <v>1070</v>
      </c>
      <c r="D600" s="44">
        <v>6</v>
      </c>
      <c r="E600" s="45" t="s">
        <v>484</v>
      </c>
      <c r="F600" s="44">
        <v>600000</v>
      </c>
      <c r="G600" s="44">
        <f t="shared" si="298"/>
        <v>3600000</v>
      </c>
      <c r="H600" s="44"/>
      <c r="I600" s="44"/>
      <c r="J600" s="44"/>
      <c r="K600" s="44"/>
      <c r="L600" s="44"/>
      <c r="M600" s="44"/>
      <c r="N600" s="44"/>
      <c r="O600" s="44"/>
      <c r="P600" s="44"/>
      <c r="Q600" s="44"/>
      <c r="R600" s="44"/>
      <c r="S600" s="44"/>
    </row>
    <row r="601" spans="1:19" ht="13.5" customHeight="1" x14ac:dyDescent="0.2">
      <c r="A601" s="2"/>
      <c r="B601" s="42" t="s">
        <v>24</v>
      </c>
      <c r="C601" s="40" t="s">
        <v>1071</v>
      </c>
      <c r="D601" s="41">
        <v>0</v>
      </c>
      <c r="E601" s="15" t="s">
        <v>24</v>
      </c>
      <c r="F601" s="41">
        <v>0</v>
      </c>
      <c r="G601" s="41">
        <f t="shared" ref="G601:S601" si="299">SUM(G602:G605)</f>
        <v>632530000</v>
      </c>
      <c r="H601" s="41">
        <f t="shared" si="299"/>
        <v>0</v>
      </c>
      <c r="I601" s="41">
        <f t="shared" si="299"/>
        <v>0</v>
      </c>
      <c r="J601" s="41">
        <f t="shared" si="299"/>
        <v>0</v>
      </c>
      <c r="K601" s="41">
        <f t="shared" si="299"/>
        <v>0</v>
      </c>
      <c r="L601" s="41">
        <f t="shared" si="299"/>
        <v>0</v>
      </c>
      <c r="M601" s="41">
        <f t="shared" si="299"/>
        <v>0</v>
      </c>
      <c r="N601" s="41">
        <f t="shared" si="299"/>
        <v>0</v>
      </c>
      <c r="O601" s="41">
        <f t="shared" si="299"/>
        <v>0</v>
      </c>
      <c r="P601" s="41">
        <f t="shared" si="299"/>
        <v>0</v>
      </c>
      <c r="Q601" s="41">
        <f t="shared" si="299"/>
        <v>0</v>
      </c>
      <c r="R601" s="41">
        <f t="shared" si="299"/>
        <v>0</v>
      </c>
      <c r="S601" s="41">
        <f t="shared" si="299"/>
        <v>0</v>
      </c>
    </row>
    <row r="602" spans="1:19" ht="13.5" customHeight="1" x14ac:dyDescent="0.2">
      <c r="A602" s="2" t="s">
        <v>1072</v>
      </c>
      <c r="B602" s="42" t="s">
        <v>24</v>
      </c>
      <c r="C602" s="43" t="s">
        <v>1073</v>
      </c>
      <c r="D602" s="44">
        <v>1</v>
      </c>
      <c r="E602" s="45" t="s">
        <v>1037</v>
      </c>
      <c r="F602" s="44">
        <v>40000000</v>
      </c>
      <c r="G602" s="44">
        <f t="shared" ref="G602:G605" si="300">ROUNDDOWN(D602*F602,-3)</f>
        <v>40000000</v>
      </c>
      <c r="H602" s="44"/>
      <c r="I602" s="44"/>
      <c r="J602" s="44"/>
      <c r="K602" s="44"/>
      <c r="L602" s="44"/>
      <c r="M602" s="44"/>
      <c r="N602" s="44"/>
      <c r="O602" s="44"/>
      <c r="P602" s="44"/>
      <c r="Q602" s="44"/>
      <c r="R602" s="44"/>
      <c r="S602" s="44"/>
    </row>
    <row r="603" spans="1:19" ht="13.5" customHeight="1" x14ac:dyDescent="0.2">
      <c r="A603" s="2" t="s">
        <v>1074</v>
      </c>
      <c r="B603" s="42" t="s">
        <v>24</v>
      </c>
      <c r="C603" s="43" t="s">
        <v>1075</v>
      </c>
      <c r="D603" s="44">
        <v>1</v>
      </c>
      <c r="E603" s="45" t="s">
        <v>1037</v>
      </c>
      <c r="F603" s="44">
        <v>38730000</v>
      </c>
      <c r="G603" s="44">
        <f t="shared" si="300"/>
        <v>38730000</v>
      </c>
      <c r="H603" s="44"/>
      <c r="I603" s="44"/>
      <c r="J603" s="44"/>
      <c r="K603" s="44"/>
      <c r="L603" s="44"/>
      <c r="M603" s="44"/>
      <c r="N603" s="44"/>
      <c r="O603" s="44"/>
      <c r="P603" s="44"/>
      <c r="Q603" s="44"/>
      <c r="R603" s="44"/>
      <c r="S603" s="44"/>
    </row>
    <row r="604" spans="1:19" ht="13.5" customHeight="1" x14ac:dyDescent="0.2">
      <c r="A604" s="2" t="s">
        <v>1076</v>
      </c>
      <c r="B604" s="42" t="s">
        <v>24</v>
      </c>
      <c r="C604" s="43" t="s">
        <v>1077</v>
      </c>
      <c r="D604" s="44">
        <v>12</v>
      </c>
      <c r="E604" s="45" t="s">
        <v>1037</v>
      </c>
      <c r="F604" s="44">
        <v>33650000</v>
      </c>
      <c r="G604" s="44">
        <f t="shared" si="300"/>
        <v>403800000</v>
      </c>
      <c r="H604" s="44"/>
      <c r="I604" s="44"/>
      <c r="J604" s="44"/>
      <c r="K604" s="44"/>
      <c r="L604" s="44"/>
      <c r="M604" s="44"/>
      <c r="N604" s="44"/>
      <c r="O604" s="44"/>
      <c r="P604" s="44"/>
      <c r="Q604" s="44"/>
      <c r="R604" s="44"/>
      <c r="S604" s="44"/>
    </row>
    <row r="605" spans="1:19" ht="13.5" customHeight="1" x14ac:dyDescent="0.2">
      <c r="A605" s="2" t="s">
        <v>1078</v>
      </c>
      <c r="B605" s="42" t="s">
        <v>24</v>
      </c>
      <c r="C605" s="43" t="s">
        <v>1079</v>
      </c>
      <c r="D605" s="44">
        <v>6</v>
      </c>
      <c r="E605" s="45" t="s">
        <v>484</v>
      </c>
      <c r="F605" s="44">
        <v>25000000</v>
      </c>
      <c r="G605" s="44">
        <f t="shared" si="300"/>
        <v>150000000</v>
      </c>
      <c r="H605" s="44"/>
      <c r="I605" s="44"/>
      <c r="J605" s="44"/>
      <c r="K605" s="44"/>
      <c r="L605" s="44"/>
      <c r="M605" s="44"/>
      <c r="N605" s="44"/>
      <c r="O605" s="44"/>
      <c r="P605" s="44"/>
      <c r="Q605" s="44"/>
      <c r="R605" s="44"/>
      <c r="S605" s="44"/>
    </row>
    <row r="606" spans="1:19" ht="13.5" customHeight="1" x14ac:dyDescent="0.2">
      <c r="A606" s="2"/>
      <c r="B606" s="42" t="s">
        <v>24</v>
      </c>
      <c r="C606" s="40" t="s">
        <v>1080</v>
      </c>
      <c r="D606" s="41">
        <v>0</v>
      </c>
      <c r="E606" s="15" t="s">
        <v>24</v>
      </c>
      <c r="F606" s="41">
        <v>0</v>
      </c>
      <c r="G606" s="41">
        <f t="shared" ref="G606:S606" si="301">SUM(G607)</f>
        <v>91000000</v>
      </c>
      <c r="H606" s="41">
        <f t="shared" si="301"/>
        <v>0</v>
      </c>
      <c r="I606" s="41">
        <f t="shared" si="301"/>
        <v>0</v>
      </c>
      <c r="J606" s="41">
        <f t="shared" si="301"/>
        <v>0</v>
      </c>
      <c r="K606" s="41">
        <f t="shared" si="301"/>
        <v>0</v>
      </c>
      <c r="L606" s="41">
        <f t="shared" si="301"/>
        <v>0</v>
      </c>
      <c r="M606" s="41">
        <f t="shared" si="301"/>
        <v>0</v>
      </c>
      <c r="N606" s="41">
        <f t="shared" si="301"/>
        <v>0</v>
      </c>
      <c r="O606" s="41">
        <f t="shared" si="301"/>
        <v>0</v>
      </c>
      <c r="P606" s="41">
        <f t="shared" si="301"/>
        <v>0</v>
      </c>
      <c r="Q606" s="41">
        <f t="shared" si="301"/>
        <v>0</v>
      </c>
      <c r="R606" s="41">
        <f t="shared" si="301"/>
        <v>0</v>
      </c>
      <c r="S606" s="41">
        <f t="shared" si="301"/>
        <v>0</v>
      </c>
    </row>
    <row r="607" spans="1:19" ht="13.5" customHeight="1" x14ac:dyDescent="0.2">
      <c r="A607" s="2" t="s">
        <v>1081</v>
      </c>
      <c r="B607" s="42" t="s">
        <v>24</v>
      </c>
      <c r="C607" s="43" t="s">
        <v>1082</v>
      </c>
      <c r="D607" s="44">
        <v>25</v>
      </c>
      <c r="E607" s="45" t="s">
        <v>1037</v>
      </c>
      <c r="F607" s="44">
        <v>3640000</v>
      </c>
      <c r="G607" s="44">
        <f>ROUNDDOWN(D607*F607,-3)</f>
        <v>91000000</v>
      </c>
      <c r="H607" s="44"/>
      <c r="I607" s="44"/>
      <c r="J607" s="44"/>
      <c r="K607" s="44"/>
      <c r="L607" s="44"/>
      <c r="M607" s="44"/>
      <c r="N607" s="44"/>
      <c r="O607" s="44"/>
      <c r="P607" s="44"/>
      <c r="Q607" s="44"/>
      <c r="R607" s="44"/>
      <c r="S607" s="44"/>
    </row>
    <row r="608" spans="1:19" ht="13.5" customHeight="1" x14ac:dyDescent="0.2">
      <c r="A608" s="2" t="s">
        <v>1083</v>
      </c>
      <c r="B608" s="12" t="s">
        <v>1084</v>
      </c>
      <c r="C608" s="40" t="s">
        <v>1085</v>
      </c>
      <c r="D608" s="41">
        <v>0</v>
      </c>
      <c r="E608" s="15" t="s">
        <v>24</v>
      </c>
      <c r="F608" s="41">
        <v>0</v>
      </c>
      <c r="G608" s="41">
        <f t="shared" ref="G608:S608" si="302">G609</f>
        <v>36000000</v>
      </c>
      <c r="H608" s="41">
        <f t="shared" si="302"/>
        <v>0</v>
      </c>
      <c r="I608" s="41">
        <f t="shared" si="302"/>
        <v>0</v>
      </c>
      <c r="J608" s="41">
        <f t="shared" si="302"/>
        <v>0</v>
      </c>
      <c r="K608" s="41">
        <f t="shared" si="302"/>
        <v>0</v>
      </c>
      <c r="L608" s="41">
        <f t="shared" si="302"/>
        <v>0</v>
      </c>
      <c r="M608" s="41">
        <f t="shared" si="302"/>
        <v>0</v>
      </c>
      <c r="N608" s="41">
        <f t="shared" si="302"/>
        <v>0</v>
      </c>
      <c r="O608" s="41">
        <f t="shared" si="302"/>
        <v>0</v>
      </c>
      <c r="P608" s="41">
        <f t="shared" si="302"/>
        <v>0</v>
      </c>
      <c r="Q608" s="41">
        <f t="shared" si="302"/>
        <v>0</v>
      </c>
      <c r="R608" s="41">
        <f t="shared" si="302"/>
        <v>0</v>
      </c>
      <c r="S608" s="41">
        <f t="shared" si="302"/>
        <v>0</v>
      </c>
    </row>
    <row r="609" spans="1:19" ht="13.5" customHeight="1" x14ac:dyDescent="0.2">
      <c r="A609" s="2" t="s">
        <v>1086</v>
      </c>
      <c r="B609" s="42" t="s">
        <v>24</v>
      </c>
      <c r="C609" s="43" t="s">
        <v>1087</v>
      </c>
      <c r="D609" s="44">
        <v>24</v>
      </c>
      <c r="E609" s="45" t="s">
        <v>887</v>
      </c>
      <c r="F609" s="44">
        <v>1500000</v>
      </c>
      <c r="G609" s="44">
        <f>ROUNDDOWN(D609*F609,-3)</f>
        <v>36000000</v>
      </c>
      <c r="H609" s="44"/>
      <c r="I609" s="44"/>
      <c r="J609" s="44"/>
      <c r="K609" s="44"/>
      <c r="L609" s="44"/>
      <c r="M609" s="44"/>
      <c r="N609" s="44"/>
      <c r="O609" s="44"/>
      <c r="P609" s="44"/>
      <c r="Q609" s="44"/>
      <c r="R609" s="44"/>
      <c r="S609" s="44"/>
    </row>
    <row r="610" spans="1:19" ht="13.5" customHeight="1" x14ac:dyDescent="0.2">
      <c r="A610" s="2" t="s">
        <v>1088</v>
      </c>
      <c r="B610" s="36" t="s">
        <v>1089</v>
      </c>
      <c r="C610" s="37" t="s">
        <v>1090</v>
      </c>
      <c r="D610" s="38">
        <v>0</v>
      </c>
      <c r="E610" s="39" t="s">
        <v>24</v>
      </c>
      <c r="F610" s="38">
        <v>0</v>
      </c>
      <c r="G610" s="38">
        <f t="shared" ref="G610:S610" si="303">SUM(G611,G614,G653,G656)</f>
        <v>2990832000</v>
      </c>
      <c r="H610" s="38">
        <f t="shared" si="303"/>
        <v>0</v>
      </c>
      <c r="I610" s="38">
        <f t="shared" si="303"/>
        <v>0</v>
      </c>
      <c r="J610" s="38">
        <f t="shared" si="303"/>
        <v>0</v>
      </c>
      <c r="K610" s="38">
        <f t="shared" si="303"/>
        <v>0</v>
      </c>
      <c r="L610" s="38">
        <f t="shared" si="303"/>
        <v>0</v>
      </c>
      <c r="M610" s="38">
        <f t="shared" si="303"/>
        <v>0</v>
      </c>
      <c r="N610" s="38">
        <f t="shared" si="303"/>
        <v>0</v>
      </c>
      <c r="O610" s="38">
        <f t="shared" si="303"/>
        <v>0</v>
      </c>
      <c r="P610" s="38">
        <f t="shared" si="303"/>
        <v>0</v>
      </c>
      <c r="Q610" s="38">
        <f t="shared" si="303"/>
        <v>0</v>
      </c>
      <c r="R610" s="38">
        <f t="shared" si="303"/>
        <v>0</v>
      </c>
      <c r="S610" s="38">
        <f t="shared" si="303"/>
        <v>0</v>
      </c>
    </row>
    <row r="611" spans="1:19" ht="13.5" customHeight="1" x14ac:dyDescent="0.2">
      <c r="A611" s="2" t="s">
        <v>1091</v>
      </c>
      <c r="B611" s="12" t="s">
        <v>982</v>
      </c>
      <c r="C611" s="40" t="s">
        <v>983</v>
      </c>
      <c r="D611" s="41">
        <v>0</v>
      </c>
      <c r="E611" s="15" t="s">
        <v>24</v>
      </c>
      <c r="F611" s="41">
        <v>0</v>
      </c>
      <c r="G611" s="41">
        <f t="shared" ref="G611:S611" si="304">SUM(G612:G613)</f>
        <v>2555592000</v>
      </c>
      <c r="H611" s="41">
        <f t="shared" si="304"/>
        <v>0</v>
      </c>
      <c r="I611" s="41">
        <f t="shared" si="304"/>
        <v>0</v>
      </c>
      <c r="J611" s="41">
        <f t="shared" si="304"/>
        <v>0</v>
      </c>
      <c r="K611" s="41">
        <f t="shared" si="304"/>
        <v>0</v>
      </c>
      <c r="L611" s="41">
        <f t="shared" si="304"/>
        <v>0</v>
      </c>
      <c r="M611" s="41">
        <f t="shared" si="304"/>
        <v>0</v>
      </c>
      <c r="N611" s="41">
        <f t="shared" si="304"/>
        <v>0</v>
      </c>
      <c r="O611" s="41">
        <f t="shared" si="304"/>
        <v>0</v>
      </c>
      <c r="P611" s="41">
        <f t="shared" si="304"/>
        <v>0</v>
      </c>
      <c r="Q611" s="41">
        <f t="shared" si="304"/>
        <v>0</v>
      </c>
      <c r="R611" s="41">
        <f t="shared" si="304"/>
        <v>0</v>
      </c>
      <c r="S611" s="41">
        <f t="shared" si="304"/>
        <v>0</v>
      </c>
    </row>
    <row r="612" spans="1:19" ht="13.5" customHeight="1" x14ac:dyDescent="0.2">
      <c r="A612" s="2" t="s">
        <v>1092</v>
      </c>
      <c r="B612" s="42" t="s">
        <v>24</v>
      </c>
      <c r="C612" s="43" t="s">
        <v>1093</v>
      </c>
      <c r="D612" s="44">
        <v>468</v>
      </c>
      <c r="E612" s="45" t="s">
        <v>820</v>
      </c>
      <c r="F612" s="44">
        <v>4600000</v>
      </c>
      <c r="G612" s="44">
        <f t="shared" ref="G612:G613" si="305">ROUNDDOWN(D612*F612,-3)</f>
        <v>2152800000</v>
      </c>
      <c r="H612" s="44"/>
      <c r="I612" s="44"/>
      <c r="J612" s="44"/>
      <c r="K612" s="44"/>
      <c r="L612" s="44"/>
      <c r="M612" s="44"/>
      <c r="N612" s="44"/>
      <c r="O612" s="44"/>
      <c r="P612" s="44"/>
      <c r="Q612" s="44"/>
      <c r="R612" s="44"/>
      <c r="S612" s="44"/>
    </row>
    <row r="613" spans="1:19" ht="13.5" customHeight="1" x14ac:dyDescent="0.2">
      <c r="A613" s="2" t="s">
        <v>1094</v>
      </c>
      <c r="B613" s="42" t="s">
        <v>24</v>
      </c>
      <c r="C613" s="43" t="s">
        <v>1095</v>
      </c>
      <c r="D613" s="44">
        <v>78</v>
      </c>
      <c r="E613" s="45" t="s">
        <v>820</v>
      </c>
      <c r="F613" s="44">
        <v>5164000</v>
      </c>
      <c r="G613" s="44">
        <f t="shared" si="305"/>
        <v>402792000</v>
      </c>
      <c r="H613" s="44"/>
      <c r="I613" s="44"/>
      <c r="J613" s="44"/>
      <c r="K613" s="44"/>
      <c r="L613" s="44"/>
      <c r="M613" s="44"/>
      <c r="N613" s="44"/>
      <c r="O613" s="44"/>
      <c r="P613" s="44"/>
      <c r="Q613" s="44"/>
      <c r="R613" s="44"/>
      <c r="S613" s="44"/>
    </row>
    <row r="614" spans="1:19" ht="13.5" customHeight="1" x14ac:dyDescent="0.2">
      <c r="A614" s="2" t="s">
        <v>1096</v>
      </c>
      <c r="B614" s="12" t="s">
        <v>1097</v>
      </c>
      <c r="C614" s="40" t="s">
        <v>1098</v>
      </c>
      <c r="D614" s="41">
        <v>0</v>
      </c>
      <c r="E614" s="15" t="s">
        <v>24</v>
      </c>
      <c r="F614" s="41">
        <v>0</v>
      </c>
      <c r="G614" s="46">
        <f t="shared" ref="G614:S614" si="306">SUM(G615,G633,G638,G643,G648)</f>
        <v>360240000</v>
      </c>
      <c r="H614" s="46">
        <f t="shared" si="306"/>
        <v>0</v>
      </c>
      <c r="I614" s="46">
        <f t="shared" si="306"/>
        <v>0</v>
      </c>
      <c r="J614" s="46">
        <f t="shared" si="306"/>
        <v>0</v>
      </c>
      <c r="K614" s="46">
        <f t="shared" si="306"/>
        <v>0</v>
      </c>
      <c r="L614" s="46">
        <f t="shared" si="306"/>
        <v>0</v>
      </c>
      <c r="M614" s="46">
        <f t="shared" si="306"/>
        <v>0</v>
      </c>
      <c r="N614" s="46">
        <f t="shared" si="306"/>
        <v>0</v>
      </c>
      <c r="O614" s="46">
        <f t="shared" si="306"/>
        <v>0</v>
      </c>
      <c r="P614" s="46">
        <f t="shared" si="306"/>
        <v>0</v>
      </c>
      <c r="Q614" s="46">
        <f t="shared" si="306"/>
        <v>0</v>
      </c>
      <c r="R614" s="46">
        <f t="shared" si="306"/>
        <v>0</v>
      </c>
      <c r="S614" s="46">
        <f t="shared" si="306"/>
        <v>0</v>
      </c>
    </row>
    <row r="615" spans="1:19" ht="13.5" customHeight="1" x14ac:dyDescent="0.2">
      <c r="A615" s="2"/>
      <c r="B615" s="42" t="s">
        <v>24</v>
      </c>
      <c r="C615" s="40" t="s">
        <v>1099</v>
      </c>
      <c r="D615" s="41">
        <v>0</v>
      </c>
      <c r="E615" s="15" t="s">
        <v>24</v>
      </c>
      <c r="F615" s="41">
        <v>0</v>
      </c>
      <c r="G615" s="41">
        <f t="shared" ref="G615:S615" si="307">SUM(G616:G632)</f>
        <v>281040000</v>
      </c>
      <c r="H615" s="41">
        <f t="shared" si="307"/>
        <v>0</v>
      </c>
      <c r="I615" s="41">
        <f t="shared" si="307"/>
        <v>0</v>
      </c>
      <c r="J615" s="41">
        <f t="shared" si="307"/>
        <v>0</v>
      </c>
      <c r="K615" s="41">
        <f t="shared" si="307"/>
        <v>0</v>
      </c>
      <c r="L615" s="41">
        <f t="shared" si="307"/>
        <v>0</v>
      </c>
      <c r="M615" s="41">
        <f t="shared" si="307"/>
        <v>0</v>
      </c>
      <c r="N615" s="41">
        <f t="shared" si="307"/>
        <v>0</v>
      </c>
      <c r="O615" s="41">
        <f t="shared" si="307"/>
        <v>0</v>
      </c>
      <c r="P615" s="41">
        <f t="shared" si="307"/>
        <v>0</v>
      </c>
      <c r="Q615" s="41">
        <f t="shared" si="307"/>
        <v>0</v>
      </c>
      <c r="R615" s="41">
        <f t="shared" si="307"/>
        <v>0</v>
      </c>
      <c r="S615" s="41">
        <f t="shared" si="307"/>
        <v>0</v>
      </c>
    </row>
    <row r="616" spans="1:19" ht="13.5" customHeight="1" x14ac:dyDescent="0.2">
      <c r="A616" s="2" t="s">
        <v>1100</v>
      </c>
      <c r="B616" s="42" t="s">
        <v>24</v>
      </c>
      <c r="C616" s="43" t="s">
        <v>1101</v>
      </c>
      <c r="D616" s="44">
        <v>12</v>
      </c>
      <c r="E616" s="45" t="s">
        <v>820</v>
      </c>
      <c r="F616" s="44">
        <v>3840000</v>
      </c>
      <c r="G616" s="44">
        <f t="shared" ref="G616:G632" si="308">ROUNDDOWN(D616*F616,-3)</f>
        <v>46080000</v>
      </c>
      <c r="H616" s="44"/>
      <c r="I616" s="44"/>
      <c r="J616" s="44"/>
      <c r="K616" s="44"/>
      <c r="L616" s="44"/>
      <c r="M616" s="44"/>
      <c r="N616" s="44"/>
      <c r="O616" s="44"/>
      <c r="P616" s="44"/>
      <c r="Q616" s="44"/>
      <c r="R616" s="44"/>
      <c r="S616" s="44"/>
    </row>
    <row r="617" spans="1:19" ht="13.5" customHeight="1" x14ac:dyDescent="0.2">
      <c r="A617" s="2" t="s">
        <v>1102</v>
      </c>
      <c r="B617" s="42" t="s">
        <v>24</v>
      </c>
      <c r="C617" s="43" t="s">
        <v>1103</v>
      </c>
      <c r="D617" s="44">
        <v>12</v>
      </c>
      <c r="E617" s="45" t="s">
        <v>820</v>
      </c>
      <c r="F617" s="44">
        <v>1780000</v>
      </c>
      <c r="G617" s="44">
        <f t="shared" si="308"/>
        <v>21360000</v>
      </c>
      <c r="H617" s="44"/>
      <c r="I617" s="44"/>
      <c r="J617" s="44"/>
      <c r="K617" s="44"/>
      <c r="L617" s="44"/>
      <c r="M617" s="44"/>
      <c r="N617" s="44"/>
      <c r="O617" s="44"/>
      <c r="P617" s="44"/>
      <c r="Q617" s="44"/>
      <c r="R617" s="44"/>
      <c r="S617" s="44"/>
    </row>
    <row r="618" spans="1:19" ht="13.5" customHeight="1" x14ac:dyDescent="0.2">
      <c r="A618" s="2" t="s">
        <v>1104</v>
      </c>
      <c r="B618" s="42" t="s">
        <v>24</v>
      </c>
      <c r="C618" s="43" t="s">
        <v>1105</v>
      </c>
      <c r="D618" s="44">
        <v>12</v>
      </c>
      <c r="E618" s="45" t="s">
        <v>820</v>
      </c>
      <c r="F618" s="44">
        <v>1550000</v>
      </c>
      <c r="G618" s="44">
        <f t="shared" si="308"/>
        <v>18600000</v>
      </c>
      <c r="H618" s="44"/>
      <c r="I618" s="44"/>
      <c r="J618" s="44"/>
      <c r="K618" s="44"/>
      <c r="L618" s="44"/>
      <c r="M618" s="44"/>
      <c r="N618" s="44"/>
      <c r="O618" s="44"/>
      <c r="P618" s="44"/>
      <c r="Q618" s="44"/>
      <c r="R618" s="44"/>
      <c r="S618" s="44"/>
    </row>
    <row r="619" spans="1:19" ht="13.5" customHeight="1" x14ac:dyDescent="0.2">
      <c r="A619" s="2" t="s">
        <v>1106</v>
      </c>
      <c r="B619" s="42" t="s">
        <v>24</v>
      </c>
      <c r="C619" s="43" t="s">
        <v>1107</v>
      </c>
      <c r="D619" s="44">
        <v>12</v>
      </c>
      <c r="E619" s="45" t="s">
        <v>820</v>
      </c>
      <c r="F619" s="44">
        <v>3720000</v>
      </c>
      <c r="G619" s="44">
        <f t="shared" si="308"/>
        <v>44640000</v>
      </c>
      <c r="H619" s="44"/>
      <c r="I619" s="44"/>
      <c r="J619" s="44"/>
      <c r="K619" s="44"/>
      <c r="L619" s="44"/>
      <c r="M619" s="44"/>
      <c r="N619" s="44"/>
      <c r="O619" s="44"/>
      <c r="P619" s="44"/>
      <c r="Q619" s="44"/>
      <c r="R619" s="44"/>
      <c r="S619" s="44"/>
    </row>
    <row r="620" spans="1:19" ht="13.5" customHeight="1" x14ac:dyDescent="0.2">
      <c r="A620" s="2" t="s">
        <v>1108</v>
      </c>
      <c r="B620" s="42" t="s">
        <v>24</v>
      </c>
      <c r="C620" s="43" t="s">
        <v>1109</v>
      </c>
      <c r="D620" s="44">
        <v>24</v>
      </c>
      <c r="E620" s="45" t="s">
        <v>820</v>
      </c>
      <c r="F620" s="44">
        <v>1150000</v>
      </c>
      <c r="G620" s="44">
        <f t="shared" si="308"/>
        <v>27600000</v>
      </c>
      <c r="H620" s="44"/>
      <c r="I620" s="44"/>
      <c r="J620" s="44"/>
      <c r="K620" s="44"/>
      <c r="L620" s="44"/>
      <c r="M620" s="44"/>
      <c r="N620" s="44"/>
      <c r="O620" s="44"/>
      <c r="P620" s="44"/>
      <c r="Q620" s="44"/>
      <c r="R620" s="44"/>
      <c r="S620" s="44"/>
    </row>
    <row r="621" spans="1:19" ht="13.5" customHeight="1" x14ac:dyDescent="0.2">
      <c r="A621" s="2" t="s">
        <v>1110</v>
      </c>
      <c r="B621" s="42" t="s">
        <v>24</v>
      </c>
      <c r="C621" s="43" t="s">
        <v>1111</v>
      </c>
      <c r="D621" s="44">
        <v>24</v>
      </c>
      <c r="E621" s="45" t="s">
        <v>820</v>
      </c>
      <c r="F621" s="44">
        <v>1150000</v>
      </c>
      <c r="G621" s="44">
        <f t="shared" si="308"/>
        <v>27600000</v>
      </c>
      <c r="H621" s="44"/>
      <c r="I621" s="44"/>
      <c r="J621" s="44"/>
      <c r="K621" s="44"/>
      <c r="L621" s="44"/>
      <c r="M621" s="44"/>
      <c r="N621" s="44"/>
      <c r="O621" s="44"/>
      <c r="P621" s="44"/>
      <c r="Q621" s="44"/>
      <c r="R621" s="44"/>
      <c r="S621" s="44"/>
    </row>
    <row r="622" spans="1:19" ht="13.5" customHeight="1" x14ac:dyDescent="0.2">
      <c r="A622" s="2" t="s">
        <v>1112</v>
      </c>
      <c r="B622" s="42" t="s">
        <v>24</v>
      </c>
      <c r="C622" s="43" t="s">
        <v>1113</v>
      </c>
      <c r="D622" s="44">
        <v>12</v>
      </c>
      <c r="E622" s="45" t="s">
        <v>820</v>
      </c>
      <c r="F622" s="44">
        <v>980000</v>
      </c>
      <c r="G622" s="44">
        <f t="shared" si="308"/>
        <v>11760000</v>
      </c>
      <c r="H622" s="44"/>
      <c r="I622" s="44"/>
      <c r="J622" s="44"/>
      <c r="K622" s="44"/>
      <c r="L622" s="44"/>
      <c r="M622" s="44"/>
      <c r="N622" s="44"/>
      <c r="O622" s="44"/>
      <c r="P622" s="44"/>
      <c r="Q622" s="44"/>
      <c r="R622" s="44"/>
      <c r="S622" s="44"/>
    </row>
    <row r="623" spans="1:19" ht="13.5" customHeight="1" x14ac:dyDescent="0.2">
      <c r="A623" s="2" t="s">
        <v>1114</v>
      </c>
      <c r="B623" s="42" t="s">
        <v>24</v>
      </c>
      <c r="C623" s="43" t="s">
        <v>1115</v>
      </c>
      <c r="D623" s="44">
        <v>12</v>
      </c>
      <c r="E623" s="45" t="s">
        <v>820</v>
      </c>
      <c r="F623" s="44">
        <v>810000</v>
      </c>
      <c r="G623" s="44">
        <f t="shared" si="308"/>
        <v>9720000</v>
      </c>
      <c r="H623" s="44"/>
      <c r="I623" s="44"/>
      <c r="J623" s="44"/>
      <c r="K623" s="44"/>
      <c r="L623" s="44"/>
      <c r="M623" s="44"/>
      <c r="N623" s="44"/>
      <c r="O623" s="44"/>
      <c r="P623" s="44"/>
      <c r="Q623" s="44"/>
      <c r="R623" s="44"/>
      <c r="S623" s="44"/>
    </row>
    <row r="624" spans="1:19" ht="13.5" customHeight="1" x14ac:dyDescent="0.2">
      <c r="A624" s="2" t="s">
        <v>1116</v>
      </c>
      <c r="B624" s="42" t="s">
        <v>24</v>
      </c>
      <c r="C624" s="43" t="s">
        <v>1117</v>
      </c>
      <c r="D624" s="44">
        <v>12</v>
      </c>
      <c r="E624" s="45" t="s">
        <v>820</v>
      </c>
      <c r="F624" s="44">
        <v>570000</v>
      </c>
      <c r="G624" s="44">
        <f t="shared" si="308"/>
        <v>6840000</v>
      </c>
      <c r="H624" s="44"/>
      <c r="I624" s="44"/>
      <c r="J624" s="44"/>
      <c r="K624" s="44"/>
      <c r="L624" s="44"/>
      <c r="M624" s="44"/>
      <c r="N624" s="44"/>
      <c r="O624" s="44"/>
      <c r="P624" s="44"/>
      <c r="Q624" s="44"/>
      <c r="R624" s="44"/>
      <c r="S624" s="44"/>
    </row>
    <row r="625" spans="1:19" ht="13.5" customHeight="1" x14ac:dyDescent="0.2">
      <c r="A625" s="2" t="s">
        <v>1118</v>
      </c>
      <c r="B625" s="42" t="s">
        <v>24</v>
      </c>
      <c r="C625" s="43" t="s">
        <v>1119</v>
      </c>
      <c r="D625" s="44">
        <v>12</v>
      </c>
      <c r="E625" s="45" t="s">
        <v>820</v>
      </c>
      <c r="F625" s="44">
        <v>810000</v>
      </c>
      <c r="G625" s="44">
        <f t="shared" si="308"/>
        <v>9720000</v>
      </c>
      <c r="H625" s="44"/>
      <c r="I625" s="44"/>
      <c r="J625" s="44"/>
      <c r="K625" s="44"/>
      <c r="L625" s="44"/>
      <c r="M625" s="44"/>
      <c r="N625" s="44"/>
      <c r="O625" s="44"/>
      <c r="P625" s="44"/>
      <c r="Q625" s="44"/>
      <c r="R625" s="44"/>
      <c r="S625" s="44"/>
    </row>
    <row r="626" spans="1:19" ht="13.5" customHeight="1" x14ac:dyDescent="0.2">
      <c r="A626" s="2" t="s">
        <v>1120</v>
      </c>
      <c r="B626" s="42" t="s">
        <v>24</v>
      </c>
      <c r="C626" s="43" t="s">
        <v>1121</v>
      </c>
      <c r="D626" s="44">
        <v>12</v>
      </c>
      <c r="E626" s="45" t="s">
        <v>820</v>
      </c>
      <c r="F626" s="44">
        <v>570000</v>
      </c>
      <c r="G626" s="44">
        <f t="shared" si="308"/>
        <v>6840000</v>
      </c>
      <c r="H626" s="44"/>
      <c r="I626" s="44"/>
      <c r="J626" s="44"/>
      <c r="K626" s="44"/>
      <c r="L626" s="44"/>
      <c r="M626" s="44"/>
      <c r="N626" s="44"/>
      <c r="O626" s="44"/>
      <c r="P626" s="44"/>
      <c r="Q626" s="44"/>
      <c r="R626" s="44"/>
      <c r="S626" s="44"/>
    </row>
    <row r="627" spans="1:19" ht="13.5" customHeight="1" x14ac:dyDescent="0.2">
      <c r="A627" s="2" t="s">
        <v>1122</v>
      </c>
      <c r="B627" s="42" t="s">
        <v>24</v>
      </c>
      <c r="C627" s="43" t="s">
        <v>1123</v>
      </c>
      <c r="D627" s="44">
        <v>24</v>
      </c>
      <c r="E627" s="45" t="s">
        <v>820</v>
      </c>
      <c r="F627" s="44">
        <v>300000</v>
      </c>
      <c r="G627" s="44">
        <f t="shared" si="308"/>
        <v>7200000</v>
      </c>
      <c r="H627" s="44"/>
      <c r="I627" s="44"/>
      <c r="J627" s="44"/>
      <c r="K627" s="44"/>
      <c r="L627" s="44"/>
      <c r="M627" s="44"/>
      <c r="N627" s="44"/>
      <c r="O627" s="44"/>
      <c r="P627" s="44"/>
      <c r="Q627" s="44"/>
      <c r="R627" s="44"/>
      <c r="S627" s="44"/>
    </row>
    <row r="628" spans="1:19" ht="13.5" customHeight="1" x14ac:dyDescent="0.2">
      <c r="A628" s="2" t="s">
        <v>1124</v>
      </c>
      <c r="B628" s="42" t="s">
        <v>24</v>
      </c>
      <c r="C628" s="43" t="s">
        <v>1125</v>
      </c>
      <c r="D628" s="44">
        <v>24</v>
      </c>
      <c r="E628" s="45" t="s">
        <v>820</v>
      </c>
      <c r="F628" s="44">
        <v>680000</v>
      </c>
      <c r="G628" s="44">
        <f t="shared" si="308"/>
        <v>16320000</v>
      </c>
      <c r="H628" s="44"/>
      <c r="I628" s="44"/>
      <c r="J628" s="44"/>
      <c r="K628" s="44"/>
      <c r="L628" s="44"/>
      <c r="M628" s="44"/>
      <c r="N628" s="44"/>
      <c r="O628" s="44"/>
      <c r="P628" s="44"/>
      <c r="Q628" s="44"/>
      <c r="R628" s="44"/>
      <c r="S628" s="44"/>
    </row>
    <row r="629" spans="1:19" ht="13.5" customHeight="1" x14ac:dyDescent="0.2">
      <c r="A629" s="2" t="s">
        <v>1126</v>
      </c>
      <c r="B629" s="42" t="s">
        <v>24</v>
      </c>
      <c r="C629" s="43" t="s">
        <v>1127</v>
      </c>
      <c r="D629" s="44">
        <v>3</v>
      </c>
      <c r="E629" s="45" t="s">
        <v>1128</v>
      </c>
      <c r="F629" s="44">
        <v>760000</v>
      </c>
      <c r="G629" s="44">
        <f t="shared" si="308"/>
        <v>2280000</v>
      </c>
      <c r="H629" s="44"/>
      <c r="I629" s="44"/>
      <c r="J629" s="44"/>
      <c r="K629" s="44"/>
      <c r="L629" s="44"/>
      <c r="M629" s="44"/>
      <c r="N629" s="44"/>
      <c r="O629" s="44"/>
      <c r="P629" s="44"/>
      <c r="Q629" s="44"/>
      <c r="R629" s="44"/>
      <c r="S629" s="44"/>
    </row>
    <row r="630" spans="1:19" ht="13.5" customHeight="1" x14ac:dyDescent="0.2">
      <c r="A630" s="2" t="s">
        <v>1129</v>
      </c>
      <c r="B630" s="42" t="s">
        <v>24</v>
      </c>
      <c r="C630" s="43" t="s">
        <v>1130</v>
      </c>
      <c r="D630" s="44">
        <v>3</v>
      </c>
      <c r="E630" s="45" t="s">
        <v>1128</v>
      </c>
      <c r="F630" s="44">
        <v>480000</v>
      </c>
      <c r="G630" s="44">
        <f t="shared" si="308"/>
        <v>1440000</v>
      </c>
      <c r="H630" s="44"/>
      <c r="I630" s="44"/>
      <c r="J630" s="44"/>
      <c r="K630" s="44"/>
      <c r="L630" s="44"/>
      <c r="M630" s="44"/>
      <c r="N630" s="44"/>
      <c r="O630" s="44"/>
      <c r="P630" s="44"/>
      <c r="Q630" s="44"/>
      <c r="R630" s="44"/>
      <c r="S630" s="44"/>
    </row>
    <row r="631" spans="1:19" ht="13.5" customHeight="1" x14ac:dyDescent="0.2">
      <c r="A631" s="2" t="s">
        <v>1131</v>
      </c>
      <c r="B631" s="42" t="s">
        <v>24</v>
      </c>
      <c r="C631" s="43" t="s">
        <v>1132</v>
      </c>
      <c r="D631" s="44">
        <v>30</v>
      </c>
      <c r="E631" s="45" t="s">
        <v>1128</v>
      </c>
      <c r="F631" s="44">
        <v>600000</v>
      </c>
      <c r="G631" s="44">
        <f t="shared" si="308"/>
        <v>18000000</v>
      </c>
      <c r="H631" s="44"/>
      <c r="I631" s="44"/>
      <c r="J631" s="44"/>
      <c r="K631" s="44"/>
      <c r="L631" s="44"/>
      <c r="M631" s="44"/>
      <c r="N631" s="44"/>
      <c r="O631" s="44"/>
      <c r="P631" s="44"/>
      <c r="Q631" s="44"/>
      <c r="R631" s="44"/>
      <c r="S631" s="44"/>
    </row>
    <row r="632" spans="1:19" ht="13.5" customHeight="1" x14ac:dyDescent="0.2">
      <c r="A632" s="2" t="s">
        <v>1133</v>
      </c>
      <c r="B632" s="42" t="s">
        <v>24</v>
      </c>
      <c r="C632" s="43" t="s">
        <v>1134</v>
      </c>
      <c r="D632" s="44">
        <v>12</v>
      </c>
      <c r="E632" s="45" t="s">
        <v>602</v>
      </c>
      <c r="F632" s="44">
        <v>420000</v>
      </c>
      <c r="G632" s="44">
        <f t="shared" si="308"/>
        <v>5040000</v>
      </c>
      <c r="H632" s="44"/>
      <c r="I632" s="44"/>
      <c r="J632" s="44"/>
      <c r="K632" s="44"/>
      <c r="L632" s="44"/>
      <c r="M632" s="44"/>
      <c r="N632" s="44"/>
      <c r="O632" s="44"/>
      <c r="P632" s="44"/>
      <c r="Q632" s="44"/>
      <c r="R632" s="44"/>
      <c r="S632" s="44"/>
    </row>
    <row r="633" spans="1:19" ht="13.5" customHeight="1" x14ac:dyDescent="0.2">
      <c r="A633" s="2"/>
      <c r="B633" s="42" t="s">
        <v>24</v>
      </c>
      <c r="C633" s="40" t="s">
        <v>1135</v>
      </c>
      <c r="D633" s="41">
        <v>0</v>
      </c>
      <c r="E633" s="15" t="s">
        <v>24</v>
      </c>
      <c r="F633" s="41">
        <v>0</v>
      </c>
      <c r="G633" s="41">
        <f t="shared" ref="G633:S633" si="309">SUM(G634:G637)</f>
        <v>14400000</v>
      </c>
      <c r="H633" s="41">
        <f t="shared" si="309"/>
        <v>0</v>
      </c>
      <c r="I633" s="41">
        <f t="shared" si="309"/>
        <v>0</v>
      </c>
      <c r="J633" s="41">
        <f t="shared" si="309"/>
        <v>0</v>
      </c>
      <c r="K633" s="41">
        <f t="shared" si="309"/>
        <v>0</v>
      </c>
      <c r="L633" s="41">
        <f t="shared" si="309"/>
        <v>0</v>
      </c>
      <c r="M633" s="41">
        <f t="shared" si="309"/>
        <v>0</v>
      </c>
      <c r="N633" s="41">
        <f t="shared" si="309"/>
        <v>0</v>
      </c>
      <c r="O633" s="41">
        <f t="shared" si="309"/>
        <v>0</v>
      </c>
      <c r="P633" s="41">
        <f t="shared" si="309"/>
        <v>0</v>
      </c>
      <c r="Q633" s="41">
        <f t="shared" si="309"/>
        <v>0</v>
      </c>
      <c r="R633" s="41">
        <f t="shared" si="309"/>
        <v>0</v>
      </c>
      <c r="S633" s="41">
        <f t="shared" si="309"/>
        <v>0</v>
      </c>
    </row>
    <row r="634" spans="1:19" ht="13.5" customHeight="1" x14ac:dyDescent="0.2">
      <c r="A634" s="2" t="s">
        <v>1136</v>
      </c>
      <c r="B634" s="42" t="s">
        <v>24</v>
      </c>
      <c r="C634" s="43" t="s">
        <v>1137</v>
      </c>
      <c r="D634" s="44">
        <v>12</v>
      </c>
      <c r="E634" s="45" t="s">
        <v>820</v>
      </c>
      <c r="F634" s="44">
        <v>300000</v>
      </c>
      <c r="G634" s="44">
        <f t="shared" ref="G634:G637" si="310">ROUNDDOWN(D634*F634,-3)</f>
        <v>3600000</v>
      </c>
      <c r="H634" s="44"/>
      <c r="I634" s="44"/>
      <c r="J634" s="44"/>
      <c r="K634" s="44"/>
      <c r="L634" s="44"/>
      <c r="M634" s="44"/>
      <c r="N634" s="44"/>
      <c r="O634" s="44"/>
      <c r="P634" s="44"/>
      <c r="Q634" s="44"/>
      <c r="R634" s="44"/>
      <c r="S634" s="44"/>
    </row>
    <row r="635" spans="1:19" ht="13.5" customHeight="1" x14ac:dyDescent="0.2">
      <c r="A635" s="2" t="s">
        <v>1138</v>
      </c>
      <c r="B635" s="42" t="s">
        <v>24</v>
      </c>
      <c r="C635" s="43" t="s">
        <v>1139</v>
      </c>
      <c r="D635" s="44">
        <v>12</v>
      </c>
      <c r="E635" s="45" t="s">
        <v>820</v>
      </c>
      <c r="F635" s="44">
        <v>250000</v>
      </c>
      <c r="G635" s="44">
        <f t="shared" si="310"/>
        <v>3000000</v>
      </c>
      <c r="H635" s="44"/>
      <c r="I635" s="44"/>
      <c r="J635" s="44"/>
      <c r="K635" s="44"/>
      <c r="L635" s="44"/>
      <c r="M635" s="44"/>
      <c r="N635" s="44"/>
      <c r="O635" s="44"/>
      <c r="P635" s="44"/>
      <c r="Q635" s="44"/>
      <c r="R635" s="44"/>
      <c r="S635" s="44"/>
    </row>
    <row r="636" spans="1:19" ht="13.5" customHeight="1" x14ac:dyDescent="0.2">
      <c r="A636" s="2" t="s">
        <v>1140</v>
      </c>
      <c r="B636" s="42" t="s">
        <v>24</v>
      </c>
      <c r="C636" s="43" t="s">
        <v>1141</v>
      </c>
      <c r="D636" s="44">
        <v>12</v>
      </c>
      <c r="E636" s="45" t="s">
        <v>820</v>
      </c>
      <c r="F636" s="44">
        <v>200000</v>
      </c>
      <c r="G636" s="44">
        <f t="shared" si="310"/>
        <v>2400000</v>
      </c>
      <c r="H636" s="44"/>
      <c r="I636" s="44"/>
      <c r="J636" s="44"/>
      <c r="K636" s="44"/>
      <c r="L636" s="44"/>
      <c r="M636" s="44"/>
      <c r="N636" s="44"/>
      <c r="O636" s="44"/>
      <c r="P636" s="44"/>
      <c r="Q636" s="44"/>
      <c r="R636" s="44"/>
      <c r="S636" s="44"/>
    </row>
    <row r="637" spans="1:19" ht="13.5" customHeight="1" x14ac:dyDescent="0.2">
      <c r="A637" s="2" t="s">
        <v>1142</v>
      </c>
      <c r="B637" s="42" t="s">
        <v>24</v>
      </c>
      <c r="C637" s="43" t="s">
        <v>1143</v>
      </c>
      <c r="D637" s="44">
        <v>36</v>
      </c>
      <c r="E637" s="45" t="s">
        <v>820</v>
      </c>
      <c r="F637" s="44">
        <v>150000</v>
      </c>
      <c r="G637" s="44">
        <f t="shared" si="310"/>
        <v>5400000</v>
      </c>
      <c r="H637" s="44"/>
      <c r="I637" s="44"/>
      <c r="J637" s="44"/>
      <c r="K637" s="44"/>
      <c r="L637" s="44"/>
      <c r="M637" s="44"/>
      <c r="N637" s="44"/>
      <c r="O637" s="44"/>
      <c r="P637" s="44"/>
      <c r="Q637" s="44"/>
      <c r="R637" s="44"/>
      <c r="S637" s="44"/>
    </row>
    <row r="638" spans="1:19" ht="13.5" customHeight="1" x14ac:dyDescent="0.2">
      <c r="A638" s="2"/>
      <c r="B638" s="42" t="s">
        <v>24</v>
      </c>
      <c r="C638" s="40" t="s">
        <v>1144</v>
      </c>
      <c r="D638" s="41">
        <v>0</v>
      </c>
      <c r="E638" s="15" t="s">
        <v>24</v>
      </c>
      <c r="F638" s="41">
        <v>0</v>
      </c>
      <c r="G638" s="41">
        <f t="shared" ref="G638:S638" si="311">SUM(G639:G642)</f>
        <v>14400000</v>
      </c>
      <c r="H638" s="41">
        <f t="shared" si="311"/>
        <v>0</v>
      </c>
      <c r="I638" s="41">
        <f t="shared" si="311"/>
        <v>0</v>
      </c>
      <c r="J638" s="41">
        <f t="shared" si="311"/>
        <v>0</v>
      </c>
      <c r="K638" s="41">
        <f t="shared" si="311"/>
        <v>0</v>
      </c>
      <c r="L638" s="41">
        <f t="shared" si="311"/>
        <v>0</v>
      </c>
      <c r="M638" s="41">
        <f t="shared" si="311"/>
        <v>0</v>
      </c>
      <c r="N638" s="41">
        <f t="shared" si="311"/>
        <v>0</v>
      </c>
      <c r="O638" s="41">
        <f t="shared" si="311"/>
        <v>0</v>
      </c>
      <c r="P638" s="41">
        <f t="shared" si="311"/>
        <v>0</v>
      </c>
      <c r="Q638" s="41">
        <f t="shared" si="311"/>
        <v>0</v>
      </c>
      <c r="R638" s="41">
        <f t="shared" si="311"/>
        <v>0</v>
      </c>
      <c r="S638" s="41">
        <f t="shared" si="311"/>
        <v>0</v>
      </c>
    </row>
    <row r="639" spans="1:19" ht="13.5" customHeight="1" x14ac:dyDescent="0.2">
      <c r="A639" s="2" t="s">
        <v>1145</v>
      </c>
      <c r="B639" s="42" t="s">
        <v>24</v>
      </c>
      <c r="C639" s="43" t="s">
        <v>1137</v>
      </c>
      <c r="D639" s="44">
        <v>12</v>
      </c>
      <c r="E639" s="45" t="s">
        <v>820</v>
      </c>
      <c r="F639" s="44">
        <v>300000</v>
      </c>
      <c r="G639" s="44">
        <f t="shared" ref="G639:G642" si="312">ROUNDDOWN(D639*F639,-3)</f>
        <v>3600000</v>
      </c>
      <c r="H639" s="44"/>
      <c r="I639" s="44"/>
      <c r="J639" s="44"/>
      <c r="K639" s="44"/>
      <c r="L639" s="44"/>
      <c r="M639" s="44"/>
      <c r="N639" s="44"/>
      <c r="O639" s="44"/>
      <c r="P639" s="44"/>
      <c r="Q639" s="44"/>
      <c r="R639" s="44"/>
      <c r="S639" s="44"/>
    </row>
    <row r="640" spans="1:19" ht="13.5" customHeight="1" x14ac:dyDescent="0.2">
      <c r="A640" s="2" t="s">
        <v>1146</v>
      </c>
      <c r="B640" s="42" t="s">
        <v>24</v>
      </c>
      <c r="C640" s="43" t="s">
        <v>1139</v>
      </c>
      <c r="D640" s="44">
        <v>12</v>
      </c>
      <c r="E640" s="45" t="s">
        <v>820</v>
      </c>
      <c r="F640" s="44">
        <v>250000</v>
      </c>
      <c r="G640" s="44">
        <f t="shared" si="312"/>
        <v>3000000</v>
      </c>
      <c r="H640" s="44"/>
      <c r="I640" s="44"/>
      <c r="J640" s="44"/>
      <c r="K640" s="44"/>
      <c r="L640" s="44"/>
      <c r="M640" s="44"/>
      <c r="N640" s="44"/>
      <c r="O640" s="44"/>
      <c r="P640" s="44"/>
      <c r="Q640" s="44"/>
      <c r="R640" s="44"/>
      <c r="S640" s="44"/>
    </row>
    <row r="641" spans="1:19" ht="13.5" customHeight="1" x14ac:dyDescent="0.2">
      <c r="A641" s="2" t="s">
        <v>1147</v>
      </c>
      <c r="B641" s="42" t="s">
        <v>24</v>
      </c>
      <c r="C641" s="43" t="s">
        <v>1141</v>
      </c>
      <c r="D641" s="44">
        <v>12</v>
      </c>
      <c r="E641" s="45" t="s">
        <v>820</v>
      </c>
      <c r="F641" s="44">
        <v>200000</v>
      </c>
      <c r="G641" s="44">
        <f t="shared" si="312"/>
        <v>2400000</v>
      </c>
      <c r="H641" s="44"/>
      <c r="I641" s="44"/>
      <c r="J641" s="44"/>
      <c r="K641" s="44"/>
      <c r="L641" s="44"/>
      <c r="M641" s="44"/>
      <c r="N641" s="44"/>
      <c r="O641" s="44"/>
      <c r="P641" s="44"/>
      <c r="Q641" s="44"/>
      <c r="R641" s="44"/>
      <c r="S641" s="44"/>
    </row>
    <row r="642" spans="1:19" ht="13.5" customHeight="1" x14ac:dyDescent="0.2">
      <c r="A642" s="2" t="s">
        <v>1148</v>
      </c>
      <c r="B642" s="42" t="s">
        <v>24</v>
      </c>
      <c r="C642" s="43" t="s">
        <v>1143</v>
      </c>
      <c r="D642" s="44">
        <v>36</v>
      </c>
      <c r="E642" s="45" t="s">
        <v>820</v>
      </c>
      <c r="F642" s="44">
        <v>150000</v>
      </c>
      <c r="G642" s="44">
        <f t="shared" si="312"/>
        <v>5400000</v>
      </c>
      <c r="H642" s="44"/>
      <c r="I642" s="44"/>
      <c r="J642" s="44"/>
      <c r="K642" s="44"/>
      <c r="L642" s="44"/>
      <c r="M642" s="44"/>
      <c r="N642" s="44"/>
      <c r="O642" s="44"/>
      <c r="P642" s="44"/>
      <c r="Q642" s="44"/>
      <c r="R642" s="44"/>
      <c r="S642" s="44"/>
    </row>
    <row r="643" spans="1:19" ht="13.5" customHeight="1" x14ac:dyDescent="0.2">
      <c r="A643" s="2"/>
      <c r="B643" s="42" t="s">
        <v>24</v>
      </c>
      <c r="C643" s="40" t="s">
        <v>1149</v>
      </c>
      <c r="D643" s="41">
        <v>0</v>
      </c>
      <c r="E643" s="15" t="s">
        <v>24</v>
      </c>
      <c r="F643" s="41">
        <v>0</v>
      </c>
      <c r="G643" s="41">
        <f t="shared" ref="G643:S643" si="313">SUM(G644:G647)</f>
        <v>25200000</v>
      </c>
      <c r="H643" s="41">
        <f t="shared" si="313"/>
        <v>0</v>
      </c>
      <c r="I643" s="41">
        <f t="shared" si="313"/>
        <v>0</v>
      </c>
      <c r="J643" s="41">
        <f t="shared" si="313"/>
        <v>0</v>
      </c>
      <c r="K643" s="41">
        <f t="shared" si="313"/>
        <v>0</v>
      </c>
      <c r="L643" s="41">
        <f t="shared" si="313"/>
        <v>0</v>
      </c>
      <c r="M643" s="41">
        <f t="shared" si="313"/>
        <v>0</v>
      </c>
      <c r="N643" s="41">
        <f t="shared" si="313"/>
        <v>0</v>
      </c>
      <c r="O643" s="41">
        <f t="shared" si="313"/>
        <v>0</v>
      </c>
      <c r="P643" s="41">
        <f t="shared" si="313"/>
        <v>0</v>
      </c>
      <c r="Q643" s="41">
        <f t="shared" si="313"/>
        <v>0</v>
      </c>
      <c r="R643" s="41">
        <f t="shared" si="313"/>
        <v>0</v>
      </c>
      <c r="S643" s="41">
        <f t="shared" si="313"/>
        <v>0</v>
      </c>
    </row>
    <row r="644" spans="1:19" ht="13.5" customHeight="1" x14ac:dyDescent="0.2">
      <c r="A644" s="2" t="s">
        <v>1150</v>
      </c>
      <c r="B644" s="42" t="s">
        <v>24</v>
      </c>
      <c r="C644" s="43" t="s">
        <v>1151</v>
      </c>
      <c r="D644" s="44">
        <v>12</v>
      </c>
      <c r="E644" s="45" t="s">
        <v>820</v>
      </c>
      <c r="F644" s="44">
        <v>450000</v>
      </c>
      <c r="G644" s="44">
        <f t="shared" ref="G644:G647" si="314">ROUNDDOWN(D644*F644,-3)</f>
        <v>5400000</v>
      </c>
      <c r="H644" s="44"/>
      <c r="I644" s="44"/>
      <c r="J644" s="44"/>
      <c r="K644" s="44"/>
      <c r="L644" s="44"/>
      <c r="M644" s="44"/>
      <c r="N644" s="44"/>
      <c r="O644" s="44"/>
      <c r="P644" s="44"/>
      <c r="Q644" s="44"/>
      <c r="R644" s="44"/>
      <c r="S644" s="44"/>
    </row>
    <row r="645" spans="1:19" ht="13.5" customHeight="1" x14ac:dyDescent="0.2">
      <c r="A645" s="2" t="s">
        <v>1152</v>
      </c>
      <c r="B645" s="42" t="s">
        <v>24</v>
      </c>
      <c r="C645" s="43" t="s">
        <v>1153</v>
      </c>
      <c r="D645" s="44">
        <v>12</v>
      </c>
      <c r="E645" s="45" t="s">
        <v>820</v>
      </c>
      <c r="F645" s="44">
        <v>400000</v>
      </c>
      <c r="G645" s="44">
        <f t="shared" si="314"/>
        <v>4800000</v>
      </c>
      <c r="H645" s="44"/>
      <c r="I645" s="44"/>
      <c r="J645" s="44"/>
      <c r="K645" s="44"/>
      <c r="L645" s="44"/>
      <c r="M645" s="44"/>
      <c r="N645" s="44"/>
      <c r="O645" s="44"/>
      <c r="P645" s="44"/>
      <c r="Q645" s="44"/>
      <c r="R645" s="44"/>
      <c r="S645" s="44"/>
    </row>
    <row r="646" spans="1:19" ht="13.5" customHeight="1" x14ac:dyDescent="0.2">
      <c r="A646" s="2" t="s">
        <v>1154</v>
      </c>
      <c r="B646" s="42" t="s">
        <v>24</v>
      </c>
      <c r="C646" s="43" t="s">
        <v>1155</v>
      </c>
      <c r="D646" s="44">
        <v>12</v>
      </c>
      <c r="E646" s="45" t="s">
        <v>820</v>
      </c>
      <c r="F646" s="44">
        <v>350000</v>
      </c>
      <c r="G646" s="44">
        <f t="shared" si="314"/>
        <v>4200000</v>
      </c>
      <c r="H646" s="44"/>
      <c r="I646" s="44"/>
      <c r="J646" s="44"/>
      <c r="K646" s="44"/>
      <c r="L646" s="44"/>
      <c r="M646" s="44"/>
      <c r="N646" s="44"/>
      <c r="O646" s="44"/>
      <c r="P646" s="44"/>
      <c r="Q646" s="44"/>
      <c r="R646" s="44"/>
      <c r="S646" s="44"/>
    </row>
    <row r="647" spans="1:19" ht="13.5" customHeight="1" x14ac:dyDescent="0.2">
      <c r="A647" s="2" t="s">
        <v>1156</v>
      </c>
      <c r="B647" s="42" t="s">
        <v>24</v>
      </c>
      <c r="C647" s="43" t="s">
        <v>1157</v>
      </c>
      <c r="D647" s="44">
        <v>36</v>
      </c>
      <c r="E647" s="45" t="s">
        <v>820</v>
      </c>
      <c r="F647" s="44">
        <v>300000</v>
      </c>
      <c r="G647" s="44">
        <f t="shared" si="314"/>
        <v>10800000</v>
      </c>
      <c r="H647" s="44"/>
      <c r="I647" s="44"/>
      <c r="J647" s="44"/>
      <c r="K647" s="44"/>
      <c r="L647" s="44"/>
      <c r="M647" s="44"/>
      <c r="N647" s="44"/>
      <c r="O647" s="44"/>
      <c r="P647" s="44"/>
      <c r="Q647" s="44"/>
      <c r="R647" s="44"/>
      <c r="S647" s="44"/>
    </row>
    <row r="648" spans="1:19" ht="13.5" customHeight="1" x14ac:dyDescent="0.2">
      <c r="A648" s="2"/>
      <c r="B648" s="42" t="s">
        <v>24</v>
      </c>
      <c r="C648" s="40" t="s">
        <v>1158</v>
      </c>
      <c r="D648" s="41">
        <v>0</v>
      </c>
      <c r="E648" s="15" t="s">
        <v>24</v>
      </c>
      <c r="F648" s="41">
        <v>0</v>
      </c>
      <c r="G648" s="41">
        <f t="shared" ref="G648:S648" si="315">SUM(G649:G652)</f>
        <v>25200000</v>
      </c>
      <c r="H648" s="41">
        <f t="shared" si="315"/>
        <v>0</v>
      </c>
      <c r="I648" s="41">
        <f t="shared" si="315"/>
        <v>0</v>
      </c>
      <c r="J648" s="41">
        <f t="shared" si="315"/>
        <v>0</v>
      </c>
      <c r="K648" s="41">
        <f t="shared" si="315"/>
        <v>0</v>
      </c>
      <c r="L648" s="41">
        <f t="shared" si="315"/>
        <v>0</v>
      </c>
      <c r="M648" s="41">
        <f t="shared" si="315"/>
        <v>0</v>
      </c>
      <c r="N648" s="41">
        <f t="shared" si="315"/>
        <v>0</v>
      </c>
      <c r="O648" s="41">
        <f t="shared" si="315"/>
        <v>0</v>
      </c>
      <c r="P648" s="41">
        <f t="shared" si="315"/>
        <v>0</v>
      </c>
      <c r="Q648" s="41">
        <f t="shared" si="315"/>
        <v>0</v>
      </c>
      <c r="R648" s="41">
        <f t="shared" si="315"/>
        <v>0</v>
      </c>
      <c r="S648" s="41">
        <f t="shared" si="315"/>
        <v>0</v>
      </c>
    </row>
    <row r="649" spans="1:19" ht="13.5" customHeight="1" x14ac:dyDescent="0.2">
      <c r="A649" s="2" t="s">
        <v>1159</v>
      </c>
      <c r="B649" s="42" t="s">
        <v>24</v>
      </c>
      <c r="C649" s="43" t="s">
        <v>1160</v>
      </c>
      <c r="D649" s="44">
        <v>12</v>
      </c>
      <c r="E649" s="45" t="s">
        <v>820</v>
      </c>
      <c r="F649" s="44">
        <v>450000</v>
      </c>
      <c r="G649" s="44">
        <f t="shared" ref="G649:G652" si="316">ROUNDDOWN(D649*F649,-3)</f>
        <v>5400000</v>
      </c>
      <c r="H649" s="44"/>
      <c r="I649" s="44"/>
      <c r="J649" s="44"/>
      <c r="K649" s="44"/>
      <c r="L649" s="44"/>
      <c r="M649" s="44"/>
      <c r="N649" s="44"/>
      <c r="O649" s="44"/>
      <c r="P649" s="44"/>
      <c r="Q649" s="44"/>
      <c r="R649" s="44"/>
      <c r="S649" s="44"/>
    </row>
    <row r="650" spans="1:19" ht="13.5" customHeight="1" x14ac:dyDescent="0.2">
      <c r="A650" s="2" t="s">
        <v>1161</v>
      </c>
      <c r="B650" s="42" t="s">
        <v>24</v>
      </c>
      <c r="C650" s="43" t="s">
        <v>1162</v>
      </c>
      <c r="D650" s="44">
        <v>12</v>
      </c>
      <c r="E650" s="45" t="s">
        <v>820</v>
      </c>
      <c r="F650" s="44">
        <v>400000</v>
      </c>
      <c r="G650" s="44">
        <f t="shared" si="316"/>
        <v>4800000</v>
      </c>
      <c r="H650" s="44"/>
      <c r="I650" s="44"/>
      <c r="J650" s="44"/>
      <c r="K650" s="44"/>
      <c r="L650" s="44"/>
      <c r="M650" s="44"/>
      <c r="N650" s="44"/>
      <c r="O650" s="44"/>
      <c r="P650" s="44"/>
      <c r="Q650" s="44"/>
      <c r="R650" s="44"/>
      <c r="S650" s="44"/>
    </row>
    <row r="651" spans="1:19" ht="13.5" customHeight="1" x14ac:dyDescent="0.2">
      <c r="A651" s="2" t="s">
        <v>1163</v>
      </c>
      <c r="B651" s="42" t="s">
        <v>24</v>
      </c>
      <c r="C651" s="43" t="s">
        <v>1164</v>
      </c>
      <c r="D651" s="44">
        <v>12</v>
      </c>
      <c r="E651" s="45" t="s">
        <v>820</v>
      </c>
      <c r="F651" s="44">
        <v>350000</v>
      </c>
      <c r="G651" s="44">
        <f t="shared" si="316"/>
        <v>4200000</v>
      </c>
      <c r="H651" s="44"/>
      <c r="I651" s="44"/>
      <c r="J651" s="44"/>
      <c r="K651" s="44"/>
      <c r="L651" s="44"/>
      <c r="M651" s="44"/>
      <c r="N651" s="44"/>
      <c r="O651" s="44"/>
      <c r="P651" s="44"/>
      <c r="Q651" s="44"/>
      <c r="R651" s="44"/>
      <c r="S651" s="44"/>
    </row>
    <row r="652" spans="1:19" ht="13.5" customHeight="1" x14ac:dyDescent="0.2">
      <c r="A652" s="2" t="s">
        <v>1165</v>
      </c>
      <c r="B652" s="42" t="s">
        <v>24</v>
      </c>
      <c r="C652" s="43" t="s">
        <v>1166</v>
      </c>
      <c r="D652" s="44">
        <v>36</v>
      </c>
      <c r="E652" s="45" t="s">
        <v>820</v>
      </c>
      <c r="F652" s="44">
        <v>300000</v>
      </c>
      <c r="G652" s="44">
        <f t="shared" si="316"/>
        <v>10800000</v>
      </c>
      <c r="H652" s="44"/>
      <c r="I652" s="44"/>
      <c r="J652" s="44"/>
      <c r="K652" s="44"/>
      <c r="L652" s="44"/>
      <c r="M652" s="44"/>
      <c r="N652" s="44"/>
      <c r="O652" s="44"/>
      <c r="P652" s="44"/>
      <c r="Q652" s="44"/>
      <c r="R652" s="44"/>
      <c r="S652" s="44"/>
    </row>
    <row r="653" spans="1:19" ht="13.5" customHeight="1" x14ac:dyDescent="0.2">
      <c r="A653" s="2" t="s">
        <v>1167</v>
      </c>
      <c r="B653" s="12" t="s">
        <v>42</v>
      </c>
      <c r="C653" s="40" t="s">
        <v>43</v>
      </c>
      <c r="D653" s="41">
        <v>0</v>
      </c>
      <c r="E653" s="15" t="s">
        <v>24</v>
      </c>
      <c r="F653" s="41">
        <v>0</v>
      </c>
      <c r="G653" s="41">
        <f t="shared" ref="G653:S653" si="317">SUM(G654:G655)</f>
        <v>39000000</v>
      </c>
      <c r="H653" s="41">
        <f t="shared" si="317"/>
        <v>0</v>
      </c>
      <c r="I653" s="41">
        <f t="shared" si="317"/>
        <v>0</v>
      </c>
      <c r="J653" s="41">
        <f t="shared" si="317"/>
        <v>0</v>
      </c>
      <c r="K653" s="41">
        <f t="shared" si="317"/>
        <v>0</v>
      </c>
      <c r="L653" s="41">
        <f t="shared" si="317"/>
        <v>0</v>
      </c>
      <c r="M653" s="41">
        <f t="shared" si="317"/>
        <v>0</v>
      </c>
      <c r="N653" s="41">
        <f t="shared" si="317"/>
        <v>0</v>
      </c>
      <c r="O653" s="41">
        <f t="shared" si="317"/>
        <v>0</v>
      </c>
      <c r="P653" s="41">
        <f t="shared" si="317"/>
        <v>0</v>
      </c>
      <c r="Q653" s="41">
        <f t="shared" si="317"/>
        <v>0</v>
      </c>
      <c r="R653" s="41">
        <f t="shared" si="317"/>
        <v>0</v>
      </c>
      <c r="S653" s="41">
        <f t="shared" si="317"/>
        <v>0</v>
      </c>
    </row>
    <row r="654" spans="1:19" ht="13.5" customHeight="1" x14ac:dyDescent="0.2">
      <c r="A654" s="2" t="s">
        <v>1168</v>
      </c>
      <c r="B654" s="42" t="s">
        <v>24</v>
      </c>
      <c r="C654" s="43" t="s">
        <v>1169</v>
      </c>
      <c r="D654" s="44">
        <v>12</v>
      </c>
      <c r="E654" s="45" t="s">
        <v>668</v>
      </c>
      <c r="F654" s="44">
        <v>3000000</v>
      </c>
      <c r="G654" s="44">
        <f t="shared" ref="G654:G655" si="318">ROUNDDOWN(D654*F654,-3)</f>
        <v>36000000</v>
      </c>
      <c r="H654" s="44"/>
      <c r="I654" s="44"/>
      <c r="J654" s="44"/>
      <c r="K654" s="44"/>
      <c r="L654" s="44"/>
      <c r="M654" s="44"/>
      <c r="N654" s="44"/>
      <c r="O654" s="44"/>
      <c r="P654" s="44"/>
      <c r="Q654" s="44"/>
      <c r="R654" s="44"/>
      <c r="S654" s="44"/>
    </row>
    <row r="655" spans="1:19" ht="13.5" customHeight="1" x14ac:dyDescent="0.2">
      <c r="A655" s="2" t="s">
        <v>1170</v>
      </c>
      <c r="B655" s="42" t="s">
        <v>24</v>
      </c>
      <c r="C655" s="43" t="s">
        <v>1171</v>
      </c>
      <c r="D655" s="44">
        <v>1</v>
      </c>
      <c r="E655" s="45" t="s">
        <v>668</v>
      </c>
      <c r="F655" s="44">
        <v>3000000</v>
      </c>
      <c r="G655" s="44">
        <f t="shared" si="318"/>
        <v>3000000</v>
      </c>
      <c r="H655" s="44"/>
      <c r="I655" s="44"/>
      <c r="J655" s="44"/>
      <c r="K655" s="44"/>
      <c r="L655" s="44"/>
      <c r="M655" s="44"/>
      <c r="N655" s="44"/>
      <c r="O655" s="44"/>
      <c r="P655" s="44"/>
      <c r="Q655" s="44"/>
      <c r="R655" s="44"/>
      <c r="S655" s="44"/>
    </row>
    <row r="656" spans="1:19" ht="13.5" customHeight="1" x14ac:dyDescent="0.2">
      <c r="A656" s="2" t="s">
        <v>1172</v>
      </c>
      <c r="B656" s="12" t="s">
        <v>718</v>
      </c>
      <c r="C656" s="40" t="s">
        <v>719</v>
      </c>
      <c r="D656" s="41">
        <v>0</v>
      </c>
      <c r="E656" s="15" t="s">
        <v>24</v>
      </c>
      <c r="F656" s="41">
        <v>0</v>
      </c>
      <c r="G656" s="41">
        <f t="shared" ref="G656:S656" si="319">G657</f>
        <v>36000000</v>
      </c>
      <c r="H656" s="41">
        <f t="shared" si="319"/>
        <v>0</v>
      </c>
      <c r="I656" s="41">
        <f t="shared" si="319"/>
        <v>0</v>
      </c>
      <c r="J656" s="41">
        <f t="shared" si="319"/>
        <v>0</v>
      </c>
      <c r="K656" s="41">
        <f t="shared" si="319"/>
        <v>0</v>
      </c>
      <c r="L656" s="41">
        <f t="shared" si="319"/>
        <v>0</v>
      </c>
      <c r="M656" s="41">
        <f t="shared" si="319"/>
        <v>0</v>
      </c>
      <c r="N656" s="41">
        <f t="shared" si="319"/>
        <v>0</v>
      </c>
      <c r="O656" s="41">
        <f t="shared" si="319"/>
        <v>0</v>
      </c>
      <c r="P656" s="41">
        <f t="shared" si="319"/>
        <v>0</v>
      </c>
      <c r="Q656" s="41">
        <f t="shared" si="319"/>
        <v>0</v>
      </c>
      <c r="R656" s="41">
        <f t="shared" si="319"/>
        <v>0</v>
      </c>
      <c r="S656" s="41">
        <f t="shared" si="319"/>
        <v>0</v>
      </c>
    </row>
    <row r="657" spans="1:19" ht="13.5" customHeight="1" x14ac:dyDescent="0.2">
      <c r="A657" s="2" t="s">
        <v>1173</v>
      </c>
      <c r="B657" s="42" t="s">
        <v>24</v>
      </c>
      <c r="C657" s="43" t="s">
        <v>1174</v>
      </c>
      <c r="D657" s="44">
        <v>12</v>
      </c>
      <c r="E657" s="45" t="s">
        <v>668</v>
      </c>
      <c r="F657" s="44">
        <v>3000000</v>
      </c>
      <c r="G657" s="44">
        <f>ROUNDDOWN(D657*F657,-3)</f>
        <v>36000000</v>
      </c>
      <c r="H657" s="44"/>
      <c r="I657" s="44"/>
      <c r="J657" s="44"/>
      <c r="K657" s="44"/>
      <c r="L657" s="44"/>
      <c r="M657" s="44"/>
      <c r="N657" s="44"/>
      <c r="O657" s="44"/>
      <c r="P657" s="44"/>
      <c r="Q657" s="44"/>
      <c r="R657" s="44"/>
      <c r="S657" s="44"/>
    </row>
    <row r="658" spans="1:19" ht="13.5" customHeight="1" x14ac:dyDescent="0.2">
      <c r="A658" s="2" t="s">
        <v>1175</v>
      </c>
      <c r="B658" s="36" t="s">
        <v>1176</v>
      </c>
      <c r="C658" s="37" t="s">
        <v>1177</v>
      </c>
      <c r="D658" s="38">
        <v>0</v>
      </c>
      <c r="E658" s="39" t="s">
        <v>24</v>
      </c>
      <c r="F658" s="38">
        <v>0</v>
      </c>
      <c r="G658" s="38">
        <f t="shared" ref="G658:S658" si="320">SUM(G659)</f>
        <v>4417875000</v>
      </c>
      <c r="H658" s="38">
        <f t="shared" si="320"/>
        <v>0</v>
      </c>
      <c r="I658" s="38">
        <f t="shared" si="320"/>
        <v>0</v>
      </c>
      <c r="J658" s="38">
        <f t="shared" si="320"/>
        <v>0</v>
      </c>
      <c r="K658" s="38">
        <f t="shared" si="320"/>
        <v>0</v>
      </c>
      <c r="L658" s="38">
        <f t="shared" si="320"/>
        <v>0</v>
      </c>
      <c r="M658" s="38">
        <f t="shared" si="320"/>
        <v>0</v>
      </c>
      <c r="N658" s="38">
        <f t="shared" si="320"/>
        <v>0</v>
      </c>
      <c r="O658" s="38">
        <f t="shared" si="320"/>
        <v>0</v>
      </c>
      <c r="P658" s="38">
        <f t="shared" si="320"/>
        <v>0</v>
      </c>
      <c r="Q658" s="38">
        <f t="shared" si="320"/>
        <v>0</v>
      </c>
      <c r="R658" s="38">
        <f t="shared" si="320"/>
        <v>0</v>
      </c>
      <c r="S658" s="38">
        <f t="shared" si="320"/>
        <v>0</v>
      </c>
    </row>
    <row r="659" spans="1:19" ht="13.5" customHeight="1" x14ac:dyDescent="0.2">
      <c r="A659" s="2" t="s">
        <v>1178</v>
      </c>
      <c r="B659" s="12" t="s">
        <v>982</v>
      </c>
      <c r="C659" s="40" t="s">
        <v>983</v>
      </c>
      <c r="D659" s="41">
        <v>0</v>
      </c>
      <c r="E659" s="15" t="s">
        <v>24</v>
      </c>
      <c r="F659" s="41">
        <v>0</v>
      </c>
      <c r="G659" s="41">
        <f t="shared" ref="G659:S659" si="321">SUM(G660:G662)</f>
        <v>4417875000</v>
      </c>
      <c r="H659" s="41">
        <f t="shared" si="321"/>
        <v>0</v>
      </c>
      <c r="I659" s="41">
        <f t="shared" si="321"/>
        <v>0</v>
      </c>
      <c r="J659" s="41">
        <f t="shared" si="321"/>
        <v>0</v>
      </c>
      <c r="K659" s="41">
        <f t="shared" si="321"/>
        <v>0</v>
      </c>
      <c r="L659" s="41">
        <f t="shared" si="321"/>
        <v>0</v>
      </c>
      <c r="M659" s="41">
        <f t="shared" si="321"/>
        <v>0</v>
      </c>
      <c r="N659" s="41">
        <f t="shared" si="321"/>
        <v>0</v>
      </c>
      <c r="O659" s="41">
        <f t="shared" si="321"/>
        <v>0</v>
      </c>
      <c r="P659" s="41">
        <f t="shared" si="321"/>
        <v>0</v>
      </c>
      <c r="Q659" s="41">
        <f t="shared" si="321"/>
        <v>0</v>
      </c>
      <c r="R659" s="41">
        <f t="shared" si="321"/>
        <v>0</v>
      </c>
      <c r="S659" s="41">
        <f t="shared" si="321"/>
        <v>0</v>
      </c>
    </row>
    <row r="660" spans="1:19" ht="13.5" customHeight="1" x14ac:dyDescent="0.2">
      <c r="A660" s="2" t="s">
        <v>1179</v>
      </c>
      <c r="B660" s="42" t="s">
        <v>24</v>
      </c>
      <c r="C660" s="43" t="s">
        <v>1180</v>
      </c>
      <c r="D660" s="44">
        <v>12</v>
      </c>
      <c r="E660" s="45" t="s">
        <v>887</v>
      </c>
      <c r="F660" s="44">
        <v>2200000</v>
      </c>
      <c r="G660" s="44">
        <f t="shared" ref="G660:G662" si="322">ROUNDDOWN(D660*F660,-3)</f>
        <v>26400000</v>
      </c>
      <c r="H660" s="44"/>
      <c r="I660" s="44"/>
      <c r="J660" s="44"/>
      <c r="K660" s="44"/>
      <c r="L660" s="44"/>
      <c r="M660" s="44"/>
      <c r="N660" s="44"/>
      <c r="O660" s="44"/>
      <c r="P660" s="44"/>
      <c r="Q660" s="44"/>
      <c r="R660" s="44"/>
      <c r="S660" s="44"/>
    </row>
    <row r="661" spans="1:19" ht="13.5" customHeight="1" x14ac:dyDescent="0.2">
      <c r="A661" s="2" t="s">
        <v>1181</v>
      </c>
      <c r="B661" s="42" t="s">
        <v>24</v>
      </c>
      <c r="C661" s="43" t="s">
        <v>1182</v>
      </c>
      <c r="D661" s="44">
        <v>12</v>
      </c>
      <c r="E661" s="45" t="s">
        <v>887</v>
      </c>
      <c r="F661" s="44">
        <v>164854000</v>
      </c>
      <c r="G661" s="44">
        <f t="shared" si="322"/>
        <v>1978248000</v>
      </c>
      <c r="H661" s="44"/>
      <c r="I661" s="44"/>
      <c r="J661" s="44"/>
      <c r="K661" s="44"/>
      <c r="L661" s="44"/>
      <c r="M661" s="44"/>
      <c r="N661" s="44"/>
      <c r="O661" s="44"/>
      <c r="P661" s="44"/>
      <c r="Q661" s="44"/>
      <c r="R661" s="44"/>
      <c r="S661" s="44"/>
    </row>
    <row r="662" spans="1:19" ht="13.5" customHeight="1" x14ac:dyDescent="0.2">
      <c r="A662" s="2" t="s">
        <v>1183</v>
      </c>
      <c r="B662" s="42" t="s">
        <v>24</v>
      </c>
      <c r="C662" s="43" t="s">
        <v>1184</v>
      </c>
      <c r="D662" s="44">
        <v>12</v>
      </c>
      <c r="E662" s="45" t="s">
        <v>887</v>
      </c>
      <c r="F662" s="44">
        <v>201102300</v>
      </c>
      <c r="G662" s="44">
        <f t="shared" si="322"/>
        <v>2413227000</v>
      </c>
      <c r="H662" s="44"/>
      <c r="I662" s="44"/>
      <c r="J662" s="44"/>
      <c r="K662" s="44"/>
      <c r="L662" s="44"/>
      <c r="M662" s="44"/>
      <c r="N662" s="44"/>
      <c r="O662" s="44"/>
      <c r="P662" s="44"/>
      <c r="Q662" s="44"/>
      <c r="R662" s="44"/>
      <c r="S662" s="44"/>
    </row>
    <row r="663" spans="1:19" ht="13.5" customHeight="1" x14ac:dyDescent="0.2">
      <c r="A663" s="2" t="s">
        <v>1185</v>
      </c>
      <c r="B663" s="36" t="s">
        <v>1186</v>
      </c>
      <c r="C663" s="37" t="s">
        <v>1187</v>
      </c>
      <c r="D663" s="38">
        <v>0</v>
      </c>
      <c r="E663" s="39" t="s">
        <v>24</v>
      </c>
      <c r="F663" s="38">
        <v>0</v>
      </c>
      <c r="G663" s="38">
        <f t="shared" ref="G663:S663" si="323">SUM(G664,G666,G668,G670)</f>
        <v>2772000000</v>
      </c>
      <c r="H663" s="38">
        <f t="shared" si="323"/>
        <v>0</v>
      </c>
      <c r="I663" s="38">
        <f t="shared" si="323"/>
        <v>0</v>
      </c>
      <c r="J663" s="38">
        <f t="shared" si="323"/>
        <v>0</v>
      </c>
      <c r="K663" s="38">
        <f t="shared" si="323"/>
        <v>0</v>
      </c>
      <c r="L663" s="38">
        <f t="shared" si="323"/>
        <v>0</v>
      </c>
      <c r="M663" s="38">
        <f t="shared" si="323"/>
        <v>0</v>
      </c>
      <c r="N663" s="38">
        <f t="shared" si="323"/>
        <v>0</v>
      </c>
      <c r="O663" s="38">
        <f t="shared" si="323"/>
        <v>0</v>
      </c>
      <c r="P663" s="38">
        <f t="shared" si="323"/>
        <v>0</v>
      </c>
      <c r="Q663" s="38">
        <f t="shared" si="323"/>
        <v>0</v>
      </c>
      <c r="R663" s="38">
        <f t="shared" si="323"/>
        <v>0</v>
      </c>
      <c r="S663" s="38">
        <f t="shared" si="323"/>
        <v>0</v>
      </c>
    </row>
    <row r="664" spans="1:19" ht="13.5" customHeight="1" x14ac:dyDescent="0.2">
      <c r="A664" s="2" t="s">
        <v>1188</v>
      </c>
      <c r="B664" s="12" t="s">
        <v>1189</v>
      </c>
      <c r="C664" s="40" t="s">
        <v>1190</v>
      </c>
      <c r="D664" s="41">
        <v>0</v>
      </c>
      <c r="E664" s="15" t="s">
        <v>24</v>
      </c>
      <c r="F664" s="41">
        <v>0</v>
      </c>
      <c r="G664" s="41">
        <f t="shared" ref="G664:S664" si="324">G665</f>
        <v>1800000000</v>
      </c>
      <c r="H664" s="41">
        <f t="shared" si="324"/>
        <v>0</v>
      </c>
      <c r="I664" s="41">
        <f t="shared" si="324"/>
        <v>0</v>
      </c>
      <c r="J664" s="41">
        <f t="shared" si="324"/>
        <v>0</v>
      </c>
      <c r="K664" s="41">
        <f t="shared" si="324"/>
        <v>0</v>
      </c>
      <c r="L664" s="41">
        <f t="shared" si="324"/>
        <v>0</v>
      </c>
      <c r="M664" s="41">
        <f t="shared" si="324"/>
        <v>0</v>
      </c>
      <c r="N664" s="41">
        <f t="shared" si="324"/>
        <v>0</v>
      </c>
      <c r="O664" s="41">
        <f t="shared" si="324"/>
        <v>0</v>
      </c>
      <c r="P664" s="41">
        <f t="shared" si="324"/>
        <v>0</v>
      </c>
      <c r="Q664" s="41">
        <f t="shared" si="324"/>
        <v>0</v>
      </c>
      <c r="R664" s="41">
        <f t="shared" si="324"/>
        <v>0</v>
      </c>
      <c r="S664" s="41">
        <f t="shared" si="324"/>
        <v>0</v>
      </c>
    </row>
    <row r="665" spans="1:19" ht="13.5" customHeight="1" x14ac:dyDescent="0.2">
      <c r="A665" s="2" t="s">
        <v>1191</v>
      </c>
      <c r="B665" s="42" t="s">
        <v>24</v>
      </c>
      <c r="C665" s="43" t="s">
        <v>1192</v>
      </c>
      <c r="D665" s="44">
        <v>12</v>
      </c>
      <c r="E665" s="45" t="s">
        <v>887</v>
      </c>
      <c r="F665" s="44">
        <v>150000000</v>
      </c>
      <c r="G665" s="44">
        <f>ROUNDDOWN(D665*F665,-3)</f>
        <v>1800000000</v>
      </c>
      <c r="H665" s="44"/>
      <c r="I665" s="44"/>
      <c r="J665" s="44"/>
      <c r="K665" s="44"/>
      <c r="L665" s="44"/>
      <c r="M665" s="44"/>
      <c r="N665" s="44"/>
      <c r="O665" s="44"/>
      <c r="P665" s="44"/>
      <c r="Q665" s="44"/>
      <c r="R665" s="44"/>
      <c r="S665" s="44"/>
    </row>
    <row r="666" spans="1:19" ht="13.5" customHeight="1" x14ac:dyDescent="0.2">
      <c r="A666" s="2" t="s">
        <v>1193</v>
      </c>
      <c r="B666" s="12" t="s">
        <v>1194</v>
      </c>
      <c r="C666" s="40" t="s">
        <v>1195</v>
      </c>
      <c r="D666" s="41">
        <v>0</v>
      </c>
      <c r="E666" s="15" t="s">
        <v>24</v>
      </c>
      <c r="F666" s="41">
        <v>0</v>
      </c>
      <c r="G666" s="41">
        <f t="shared" ref="G666:S666" si="325">G667</f>
        <v>108000000</v>
      </c>
      <c r="H666" s="41">
        <f t="shared" si="325"/>
        <v>0</v>
      </c>
      <c r="I666" s="41">
        <f t="shared" si="325"/>
        <v>0</v>
      </c>
      <c r="J666" s="41">
        <f t="shared" si="325"/>
        <v>0</v>
      </c>
      <c r="K666" s="41">
        <f t="shared" si="325"/>
        <v>0</v>
      </c>
      <c r="L666" s="41">
        <f t="shared" si="325"/>
        <v>0</v>
      </c>
      <c r="M666" s="41">
        <f t="shared" si="325"/>
        <v>0</v>
      </c>
      <c r="N666" s="41">
        <f t="shared" si="325"/>
        <v>0</v>
      </c>
      <c r="O666" s="41">
        <f t="shared" si="325"/>
        <v>0</v>
      </c>
      <c r="P666" s="41">
        <f t="shared" si="325"/>
        <v>0</v>
      </c>
      <c r="Q666" s="41">
        <f t="shared" si="325"/>
        <v>0</v>
      </c>
      <c r="R666" s="41">
        <f t="shared" si="325"/>
        <v>0</v>
      </c>
      <c r="S666" s="41">
        <f t="shared" si="325"/>
        <v>0</v>
      </c>
    </row>
    <row r="667" spans="1:19" ht="13.5" customHeight="1" x14ac:dyDescent="0.2">
      <c r="A667" s="2" t="s">
        <v>1196</v>
      </c>
      <c r="B667" s="42" t="s">
        <v>24</v>
      </c>
      <c r="C667" s="43" t="s">
        <v>1197</v>
      </c>
      <c r="D667" s="44">
        <v>12</v>
      </c>
      <c r="E667" s="45" t="s">
        <v>887</v>
      </c>
      <c r="F667" s="44">
        <v>9000000</v>
      </c>
      <c r="G667" s="44">
        <f>ROUNDDOWN(D667*F667,-3)</f>
        <v>108000000</v>
      </c>
      <c r="H667" s="44"/>
      <c r="I667" s="44"/>
      <c r="J667" s="44"/>
      <c r="K667" s="44"/>
      <c r="L667" s="44"/>
      <c r="M667" s="44"/>
      <c r="N667" s="44"/>
      <c r="O667" s="44"/>
      <c r="P667" s="44"/>
      <c r="Q667" s="44"/>
      <c r="R667" s="44"/>
      <c r="S667" s="44"/>
    </row>
    <row r="668" spans="1:19" ht="13.5" customHeight="1" x14ac:dyDescent="0.2">
      <c r="A668" s="2" t="s">
        <v>1198</v>
      </c>
      <c r="B668" s="12" t="s">
        <v>1199</v>
      </c>
      <c r="C668" s="40" t="s">
        <v>1200</v>
      </c>
      <c r="D668" s="41">
        <v>0</v>
      </c>
      <c r="E668" s="15" t="s">
        <v>24</v>
      </c>
      <c r="F668" s="41">
        <v>0</v>
      </c>
      <c r="G668" s="41">
        <f t="shared" ref="G668:S668" si="326">G669</f>
        <v>204000000</v>
      </c>
      <c r="H668" s="41">
        <f t="shared" si="326"/>
        <v>0</v>
      </c>
      <c r="I668" s="41">
        <f t="shared" si="326"/>
        <v>0</v>
      </c>
      <c r="J668" s="41">
        <f t="shared" si="326"/>
        <v>0</v>
      </c>
      <c r="K668" s="41">
        <f t="shared" si="326"/>
        <v>0</v>
      </c>
      <c r="L668" s="41">
        <f t="shared" si="326"/>
        <v>0</v>
      </c>
      <c r="M668" s="41">
        <f t="shared" si="326"/>
        <v>0</v>
      </c>
      <c r="N668" s="41">
        <f t="shared" si="326"/>
        <v>0</v>
      </c>
      <c r="O668" s="41">
        <f t="shared" si="326"/>
        <v>0</v>
      </c>
      <c r="P668" s="41">
        <f t="shared" si="326"/>
        <v>0</v>
      </c>
      <c r="Q668" s="41">
        <f t="shared" si="326"/>
        <v>0</v>
      </c>
      <c r="R668" s="41">
        <f t="shared" si="326"/>
        <v>0</v>
      </c>
      <c r="S668" s="41">
        <f t="shared" si="326"/>
        <v>0</v>
      </c>
    </row>
    <row r="669" spans="1:19" ht="13.5" customHeight="1" x14ac:dyDescent="0.2">
      <c r="A669" s="2" t="s">
        <v>1201</v>
      </c>
      <c r="B669" s="42" t="s">
        <v>24</v>
      </c>
      <c r="C669" s="43" t="s">
        <v>1202</v>
      </c>
      <c r="D669" s="44">
        <v>12</v>
      </c>
      <c r="E669" s="45" t="s">
        <v>887</v>
      </c>
      <c r="F669" s="44">
        <v>17000000</v>
      </c>
      <c r="G669" s="44">
        <f>ROUNDDOWN(D669*F669,-3)</f>
        <v>204000000</v>
      </c>
      <c r="H669" s="44"/>
      <c r="I669" s="44"/>
      <c r="J669" s="44"/>
      <c r="K669" s="44"/>
      <c r="L669" s="44"/>
      <c r="M669" s="44"/>
      <c r="N669" s="44"/>
      <c r="O669" s="44"/>
      <c r="P669" s="44"/>
      <c r="Q669" s="44"/>
      <c r="R669" s="44"/>
      <c r="S669" s="44"/>
    </row>
    <row r="670" spans="1:19" ht="13.5" customHeight="1" x14ac:dyDescent="0.2">
      <c r="A670" s="2" t="s">
        <v>1203</v>
      </c>
      <c r="B670" s="12" t="s">
        <v>1204</v>
      </c>
      <c r="C670" s="40" t="s">
        <v>1205</v>
      </c>
      <c r="D670" s="41">
        <v>0</v>
      </c>
      <c r="E670" s="15" t="s">
        <v>24</v>
      </c>
      <c r="F670" s="41">
        <v>0</v>
      </c>
      <c r="G670" s="41">
        <f t="shared" ref="G670:S670" si="327">G671</f>
        <v>660000000</v>
      </c>
      <c r="H670" s="41">
        <f t="shared" si="327"/>
        <v>0</v>
      </c>
      <c r="I670" s="41">
        <f t="shared" si="327"/>
        <v>0</v>
      </c>
      <c r="J670" s="41">
        <f t="shared" si="327"/>
        <v>0</v>
      </c>
      <c r="K670" s="41">
        <f t="shared" si="327"/>
        <v>0</v>
      </c>
      <c r="L670" s="41">
        <f t="shared" si="327"/>
        <v>0</v>
      </c>
      <c r="M670" s="41">
        <f t="shared" si="327"/>
        <v>0</v>
      </c>
      <c r="N670" s="41">
        <f t="shared" si="327"/>
        <v>0</v>
      </c>
      <c r="O670" s="41">
        <f t="shared" si="327"/>
        <v>0</v>
      </c>
      <c r="P670" s="41">
        <f t="shared" si="327"/>
        <v>0</v>
      </c>
      <c r="Q670" s="41">
        <f t="shared" si="327"/>
        <v>0</v>
      </c>
      <c r="R670" s="41">
        <f t="shared" si="327"/>
        <v>0</v>
      </c>
      <c r="S670" s="41">
        <f t="shared" si="327"/>
        <v>0</v>
      </c>
    </row>
    <row r="671" spans="1:19" ht="13.5" customHeight="1" x14ac:dyDescent="0.2">
      <c r="A671" s="2" t="s">
        <v>1206</v>
      </c>
      <c r="B671" s="42" t="s">
        <v>24</v>
      </c>
      <c r="C671" s="43" t="s">
        <v>1207</v>
      </c>
      <c r="D671" s="44">
        <v>12</v>
      </c>
      <c r="E671" s="45" t="s">
        <v>887</v>
      </c>
      <c r="F671" s="44">
        <v>55000000</v>
      </c>
      <c r="G671" s="44">
        <f>ROUNDDOWN(D671*F671,-3)</f>
        <v>660000000</v>
      </c>
      <c r="H671" s="44"/>
      <c r="I671" s="44"/>
      <c r="J671" s="44"/>
      <c r="K671" s="44"/>
      <c r="L671" s="44"/>
      <c r="M671" s="44"/>
      <c r="N671" s="44"/>
      <c r="O671" s="44"/>
      <c r="P671" s="44"/>
      <c r="Q671" s="44"/>
      <c r="R671" s="44"/>
      <c r="S671" s="44"/>
    </row>
    <row r="672" spans="1:19" ht="13.5" customHeight="1" x14ac:dyDescent="0.2">
      <c r="A672" s="2" t="s">
        <v>1208</v>
      </c>
      <c r="B672" s="36" t="s">
        <v>1209</v>
      </c>
      <c r="C672" s="37" t="s">
        <v>1210</v>
      </c>
      <c r="D672" s="38">
        <v>0</v>
      </c>
      <c r="E672" s="39" t="s">
        <v>24</v>
      </c>
      <c r="F672" s="38">
        <v>0</v>
      </c>
      <c r="G672" s="38">
        <f t="shared" ref="G672:S672" si="328">SUM(G673,G675,G698)</f>
        <v>2524996000</v>
      </c>
      <c r="H672" s="38">
        <f t="shared" si="328"/>
        <v>0</v>
      </c>
      <c r="I672" s="38">
        <f t="shared" si="328"/>
        <v>0</v>
      </c>
      <c r="J672" s="38">
        <f t="shared" si="328"/>
        <v>0</v>
      </c>
      <c r="K672" s="38">
        <f t="shared" si="328"/>
        <v>0</v>
      </c>
      <c r="L672" s="38">
        <f t="shared" si="328"/>
        <v>0</v>
      </c>
      <c r="M672" s="38">
        <f t="shared" si="328"/>
        <v>0</v>
      </c>
      <c r="N672" s="38">
        <f t="shared" si="328"/>
        <v>0</v>
      </c>
      <c r="O672" s="38">
        <f t="shared" si="328"/>
        <v>0</v>
      </c>
      <c r="P672" s="38">
        <f t="shared" si="328"/>
        <v>0</v>
      </c>
      <c r="Q672" s="38">
        <f t="shared" si="328"/>
        <v>0</v>
      </c>
      <c r="R672" s="38">
        <f t="shared" si="328"/>
        <v>0</v>
      </c>
      <c r="S672" s="38">
        <f t="shared" si="328"/>
        <v>0</v>
      </c>
    </row>
    <row r="673" spans="1:19" ht="13.5" customHeight="1" x14ac:dyDescent="0.2">
      <c r="A673" s="2" t="s">
        <v>1211</v>
      </c>
      <c r="B673" s="12" t="s">
        <v>1212</v>
      </c>
      <c r="C673" s="40" t="s">
        <v>1213</v>
      </c>
      <c r="D673" s="41">
        <v>0</v>
      </c>
      <c r="E673" s="15" t="s">
        <v>24</v>
      </c>
      <c r="F673" s="41">
        <v>0</v>
      </c>
      <c r="G673" s="41">
        <f t="shared" ref="G673:S673" si="329">G674</f>
        <v>1050200000</v>
      </c>
      <c r="H673" s="41">
        <f t="shared" si="329"/>
        <v>0</v>
      </c>
      <c r="I673" s="41">
        <f t="shared" si="329"/>
        <v>0</v>
      </c>
      <c r="J673" s="41">
        <f t="shared" si="329"/>
        <v>0</v>
      </c>
      <c r="K673" s="41">
        <f t="shared" si="329"/>
        <v>0</v>
      </c>
      <c r="L673" s="41">
        <f t="shared" si="329"/>
        <v>0</v>
      </c>
      <c r="M673" s="41">
        <f t="shared" si="329"/>
        <v>0</v>
      </c>
      <c r="N673" s="41">
        <f t="shared" si="329"/>
        <v>0</v>
      </c>
      <c r="O673" s="41">
        <f t="shared" si="329"/>
        <v>0</v>
      </c>
      <c r="P673" s="41">
        <f t="shared" si="329"/>
        <v>0</v>
      </c>
      <c r="Q673" s="41">
        <f t="shared" si="329"/>
        <v>0</v>
      </c>
      <c r="R673" s="41">
        <f t="shared" si="329"/>
        <v>0</v>
      </c>
      <c r="S673" s="41">
        <f t="shared" si="329"/>
        <v>0</v>
      </c>
    </row>
    <row r="674" spans="1:19" ht="13.5" customHeight="1" x14ac:dyDescent="0.2">
      <c r="A674" s="2" t="s">
        <v>1214</v>
      </c>
      <c r="B674" s="42" t="s">
        <v>24</v>
      </c>
      <c r="C674" s="43" t="s">
        <v>1215</v>
      </c>
      <c r="D674" s="44">
        <v>10502</v>
      </c>
      <c r="E674" s="45" t="s">
        <v>582</v>
      </c>
      <c r="F674" s="44">
        <v>100000</v>
      </c>
      <c r="G674" s="44">
        <f>ROUNDDOWN(D674*F674,-3)</f>
        <v>1050200000</v>
      </c>
      <c r="H674" s="44"/>
      <c r="I674" s="44"/>
      <c r="J674" s="44"/>
      <c r="K674" s="44"/>
      <c r="L674" s="44"/>
      <c r="M674" s="44"/>
      <c r="N674" s="44"/>
      <c r="O674" s="44"/>
      <c r="P674" s="44"/>
      <c r="Q674" s="44"/>
      <c r="R674" s="44"/>
      <c r="S674" s="44"/>
    </row>
    <row r="675" spans="1:19" ht="13.5" customHeight="1" x14ac:dyDescent="0.2">
      <c r="A675" s="2" t="s">
        <v>1216</v>
      </c>
      <c r="B675" s="12" t="s">
        <v>1033</v>
      </c>
      <c r="C675" s="40" t="s">
        <v>1034</v>
      </c>
      <c r="D675" s="41">
        <v>0</v>
      </c>
      <c r="E675" s="15" t="s">
        <v>24</v>
      </c>
      <c r="F675" s="41">
        <v>0</v>
      </c>
      <c r="G675" s="41">
        <f t="shared" ref="G675:S675" si="330">SUM(G676:G678,G679)</f>
        <v>1266796000</v>
      </c>
      <c r="H675" s="41">
        <f t="shared" si="330"/>
        <v>0</v>
      </c>
      <c r="I675" s="41">
        <f t="shared" si="330"/>
        <v>0</v>
      </c>
      <c r="J675" s="41">
        <f t="shared" si="330"/>
        <v>0</v>
      </c>
      <c r="K675" s="41">
        <f t="shared" si="330"/>
        <v>0</v>
      </c>
      <c r="L675" s="41">
        <f t="shared" si="330"/>
        <v>0</v>
      </c>
      <c r="M675" s="41">
        <f t="shared" si="330"/>
        <v>0</v>
      </c>
      <c r="N675" s="41">
        <f t="shared" si="330"/>
        <v>0</v>
      </c>
      <c r="O675" s="41">
        <f t="shared" si="330"/>
        <v>0</v>
      </c>
      <c r="P675" s="41">
        <f t="shared" si="330"/>
        <v>0</v>
      </c>
      <c r="Q675" s="41">
        <f t="shared" si="330"/>
        <v>0</v>
      </c>
      <c r="R675" s="41">
        <f t="shared" si="330"/>
        <v>0</v>
      </c>
      <c r="S675" s="41">
        <f t="shared" si="330"/>
        <v>0</v>
      </c>
    </row>
    <row r="676" spans="1:19" ht="13.5" customHeight="1" x14ac:dyDescent="0.2">
      <c r="A676" s="2" t="s">
        <v>1217</v>
      </c>
      <c r="B676" s="42" t="s">
        <v>24</v>
      </c>
      <c r="C676" s="43" t="s">
        <v>1043</v>
      </c>
      <c r="D676" s="44">
        <v>5</v>
      </c>
      <c r="E676" s="45" t="s">
        <v>484</v>
      </c>
      <c r="F676" s="44">
        <v>690000</v>
      </c>
      <c r="G676" s="44">
        <f t="shared" ref="G676:G678" si="331">ROUNDDOWN(D676*F676,-3)</f>
        <v>3450000</v>
      </c>
      <c r="H676" s="44"/>
      <c r="I676" s="44"/>
      <c r="J676" s="44"/>
      <c r="K676" s="44"/>
      <c r="L676" s="44"/>
      <c r="M676" s="44"/>
      <c r="N676" s="44"/>
      <c r="O676" s="44"/>
      <c r="P676" s="44"/>
      <c r="Q676" s="44"/>
      <c r="R676" s="44"/>
      <c r="S676" s="44"/>
    </row>
    <row r="677" spans="1:19" ht="13.5" customHeight="1" x14ac:dyDescent="0.2">
      <c r="A677" s="2" t="s">
        <v>1218</v>
      </c>
      <c r="B677" s="42" t="s">
        <v>24</v>
      </c>
      <c r="C677" s="43" t="s">
        <v>1051</v>
      </c>
      <c r="D677" s="44">
        <v>1</v>
      </c>
      <c r="E677" s="45" t="s">
        <v>899</v>
      </c>
      <c r="F677" s="44">
        <v>50000000</v>
      </c>
      <c r="G677" s="44">
        <f t="shared" si="331"/>
        <v>50000000</v>
      </c>
      <c r="H677" s="44"/>
      <c r="I677" s="44"/>
      <c r="J677" s="44"/>
      <c r="K677" s="44"/>
      <c r="L677" s="44"/>
      <c r="M677" s="44"/>
      <c r="N677" s="44"/>
      <c r="O677" s="44"/>
      <c r="P677" s="44"/>
      <c r="Q677" s="44"/>
      <c r="R677" s="44"/>
      <c r="S677" s="44"/>
    </row>
    <row r="678" spans="1:19" ht="13.5" customHeight="1" x14ac:dyDescent="0.2">
      <c r="A678" s="2" t="s">
        <v>1219</v>
      </c>
      <c r="B678" s="42" t="s">
        <v>24</v>
      </c>
      <c r="C678" s="43" t="s">
        <v>1220</v>
      </c>
      <c r="D678" s="44">
        <v>2</v>
      </c>
      <c r="E678" s="45" t="s">
        <v>484</v>
      </c>
      <c r="F678" s="44">
        <v>1000000</v>
      </c>
      <c r="G678" s="44">
        <f t="shared" si="331"/>
        <v>2000000</v>
      </c>
      <c r="H678" s="44"/>
      <c r="I678" s="44"/>
      <c r="J678" s="44"/>
      <c r="K678" s="44"/>
      <c r="L678" s="44"/>
      <c r="M678" s="44"/>
      <c r="N678" s="44"/>
      <c r="O678" s="44"/>
      <c r="P678" s="44"/>
      <c r="Q678" s="44"/>
      <c r="R678" s="44"/>
      <c r="S678" s="44"/>
    </row>
    <row r="679" spans="1:19" ht="13.5" customHeight="1" x14ac:dyDescent="0.2">
      <c r="A679" s="2"/>
      <c r="B679" s="42" t="s">
        <v>24</v>
      </c>
      <c r="C679" s="40" t="s">
        <v>1221</v>
      </c>
      <c r="D679" s="41">
        <v>0</v>
      </c>
      <c r="E679" s="15" t="s">
        <v>24</v>
      </c>
      <c r="F679" s="41">
        <v>0</v>
      </c>
      <c r="G679" s="41">
        <f t="shared" ref="G679:S679" si="332">SUM(G680:G697)</f>
        <v>1211346000</v>
      </c>
      <c r="H679" s="41">
        <f t="shared" si="332"/>
        <v>0</v>
      </c>
      <c r="I679" s="41">
        <f t="shared" si="332"/>
        <v>0</v>
      </c>
      <c r="J679" s="41">
        <f t="shared" si="332"/>
        <v>0</v>
      </c>
      <c r="K679" s="41">
        <f t="shared" si="332"/>
        <v>0</v>
      </c>
      <c r="L679" s="41">
        <f t="shared" si="332"/>
        <v>0</v>
      </c>
      <c r="M679" s="41">
        <f t="shared" si="332"/>
        <v>0</v>
      </c>
      <c r="N679" s="41">
        <f t="shared" si="332"/>
        <v>0</v>
      </c>
      <c r="O679" s="41">
        <f t="shared" si="332"/>
        <v>0</v>
      </c>
      <c r="P679" s="41">
        <f t="shared" si="332"/>
        <v>0</v>
      </c>
      <c r="Q679" s="41">
        <f t="shared" si="332"/>
        <v>0</v>
      </c>
      <c r="R679" s="41">
        <f t="shared" si="332"/>
        <v>0</v>
      </c>
      <c r="S679" s="41">
        <f t="shared" si="332"/>
        <v>0</v>
      </c>
    </row>
    <row r="680" spans="1:19" ht="13.5" customHeight="1" x14ac:dyDescent="0.2">
      <c r="A680" s="2" t="s">
        <v>1222</v>
      </c>
      <c r="B680" s="42" t="s">
        <v>24</v>
      </c>
      <c r="C680" s="43" t="s">
        <v>1223</v>
      </c>
      <c r="D680" s="44">
        <v>1</v>
      </c>
      <c r="E680" s="45" t="s">
        <v>899</v>
      </c>
      <c r="F680" s="44">
        <v>50000000</v>
      </c>
      <c r="G680" s="44">
        <f t="shared" ref="G680:G697" si="333">ROUNDDOWN(D680*F680,-3)</f>
        <v>50000000</v>
      </c>
      <c r="H680" s="44"/>
      <c r="I680" s="44"/>
      <c r="J680" s="44"/>
      <c r="K680" s="44"/>
      <c r="L680" s="44"/>
      <c r="M680" s="44"/>
      <c r="N680" s="44"/>
      <c r="O680" s="44"/>
      <c r="P680" s="44"/>
      <c r="Q680" s="44"/>
      <c r="R680" s="44"/>
      <c r="S680" s="44"/>
    </row>
    <row r="681" spans="1:19" ht="13.5" customHeight="1" x14ac:dyDescent="0.2">
      <c r="A681" s="2" t="s">
        <v>1224</v>
      </c>
      <c r="B681" s="42" t="s">
        <v>24</v>
      </c>
      <c r="C681" s="43" t="s">
        <v>1225</v>
      </c>
      <c r="D681" s="44">
        <v>1</v>
      </c>
      <c r="E681" s="45" t="s">
        <v>899</v>
      </c>
      <c r="F681" s="44">
        <v>150000000</v>
      </c>
      <c r="G681" s="44">
        <f t="shared" si="333"/>
        <v>150000000</v>
      </c>
      <c r="H681" s="44"/>
      <c r="I681" s="44"/>
      <c r="J681" s="44"/>
      <c r="K681" s="44"/>
      <c r="L681" s="44"/>
      <c r="M681" s="44"/>
      <c r="N681" s="44"/>
      <c r="O681" s="44"/>
      <c r="P681" s="44"/>
      <c r="Q681" s="44"/>
      <c r="R681" s="44"/>
      <c r="S681" s="44"/>
    </row>
    <row r="682" spans="1:19" ht="13.5" customHeight="1" x14ac:dyDescent="0.2">
      <c r="A682" s="2" t="s">
        <v>1226</v>
      </c>
      <c r="B682" s="42" t="s">
        <v>24</v>
      </c>
      <c r="C682" s="43" t="s">
        <v>1227</v>
      </c>
      <c r="D682" s="44">
        <v>124</v>
      </c>
      <c r="E682" s="45" t="s">
        <v>1037</v>
      </c>
      <c r="F682" s="44">
        <v>610000</v>
      </c>
      <c r="G682" s="44">
        <f t="shared" si="333"/>
        <v>75640000</v>
      </c>
      <c r="H682" s="44"/>
      <c r="I682" s="44"/>
      <c r="J682" s="44"/>
      <c r="K682" s="44"/>
      <c r="L682" s="44"/>
      <c r="M682" s="44"/>
      <c r="N682" s="44"/>
      <c r="O682" s="44"/>
      <c r="P682" s="44"/>
      <c r="Q682" s="44"/>
      <c r="R682" s="44"/>
      <c r="S682" s="44"/>
    </row>
    <row r="683" spans="1:19" ht="13.5" customHeight="1" x14ac:dyDescent="0.2">
      <c r="A683" s="2" t="s">
        <v>1228</v>
      </c>
      <c r="B683" s="42" t="s">
        <v>24</v>
      </c>
      <c r="C683" s="43" t="s">
        <v>1229</v>
      </c>
      <c r="D683" s="44">
        <v>1</v>
      </c>
      <c r="E683" s="45" t="s">
        <v>899</v>
      </c>
      <c r="F683" s="44">
        <v>100000000</v>
      </c>
      <c r="G683" s="44">
        <f t="shared" si="333"/>
        <v>100000000</v>
      </c>
      <c r="H683" s="44"/>
      <c r="I683" s="44"/>
      <c r="J683" s="44"/>
      <c r="K683" s="44"/>
      <c r="L683" s="44"/>
      <c r="M683" s="44"/>
      <c r="N683" s="44"/>
      <c r="O683" s="44"/>
      <c r="P683" s="44"/>
      <c r="Q683" s="44"/>
      <c r="R683" s="44"/>
      <c r="S683" s="44"/>
    </row>
    <row r="684" spans="1:19" ht="13.5" customHeight="1" x14ac:dyDescent="0.2">
      <c r="A684" s="2" t="s">
        <v>1230</v>
      </c>
      <c r="B684" s="42" t="s">
        <v>24</v>
      </c>
      <c r="C684" s="43" t="s">
        <v>1231</v>
      </c>
      <c r="D684" s="44">
        <v>1</v>
      </c>
      <c r="E684" s="45" t="s">
        <v>899</v>
      </c>
      <c r="F684" s="44">
        <v>50000000</v>
      </c>
      <c r="G684" s="44">
        <f t="shared" si="333"/>
        <v>50000000</v>
      </c>
      <c r="H684" s="44"/>
      <c r="I684" s="44"/>
      <c r="J684" s="44"/>
      <c r="K684" s="44"/>
      <c r="L684" s="44"/>
      <c r="M684" s="44"/>
      <c r="N684" s="44"/>
      <c r="O684" s="44"/>
      <c r="P684" s="44"/>
      <c r="Q684" s="44"/>
      <c r="R684" s="44"/>
      <c r="S684" s="44"/>
    </row>
    <row r="685" spans="1:19" ht="13.5" customHeight="1" x14ac:dyDescent="0.2">
      <c r="A685" s="2" t="s">
        <v>1232</v>
      </c>
      <c r="B685" s="42" t="s">
        <v>24</v>
      </c>
      <c r="C685" s="43" t="s">
        <v>1233</v>
      </c>
      <c r="D685" s="44">
        <v>50</v>
      </c>
      <c r="E685" s="45" t="s">
        <v>484</v>
      </c>
      <c r="F685" s="44">
        <v>330000</v>
      </c>
      <c r="G685" s="44">
        <f t="shared" si="333"/>
        <v>16500000</v>
      </c>
      <c r="H685" s="44"/>
      <c r="I685" s="44"/>
      <c r="J685" s="44"/>
      <c r="K685" s="44"/>
      <c r="L685" s="44"/>
      <c r="M685" s="44"/>
      <c r="N685" s="44"/>
      <c r="O685" s="44"/>
      <c r="P685" s="44"/>
      <c r="Q685" s="44"/>
      <c r="R685" s="44"/>
      <c r="S685" s="44"/>
    </row>
    <row r="686" spans="1:19" ht="13.5" customHeight="1" x14ac:dyDescent="0.2">
      <c r="A686" s="2" t="s">
        <v>1234</v>
      </c>
      <c r="B686" s="42" t="s">
        <v>24</v>
      </c>
      <c r="C686" s="43" t="s">
        <v>1235</v>
      </c>
      <c r="D686" s="44">
        <v>3</v>
      </c>
      <c r="E686" s="45" t="s">
        <v>484</v>
      </c>
      <c r="F686" s="44">
        <v>3500000</v>
      </c>
      <c r="G686" s="44">
        <f t="shared" si="333"/>
        <v>10500000</v>
      </c>
      <c r="H686" s="44"/>
      <c r="I686" s="44"/>
      <c r="J686" s="44"/>
      <c r="K686" s="44"/>
      <c r="L686" s="44"/>
      <c r="M686" s="44"/>
      <c r="N686" s="44"/>
      <c r="O686" s="44"/>
      <c r="P686" s="44"/>
      <c r="Q686" s="44"/>
      <c r="R686" s="44"/>
      <c r="S686" s="44"/>
    </row>
    <row r="687" spans="1:19" ht="13.5" customHeight="1" x14ac:dyDescent="0.2">
      <c r="A687" s="2" t="s">
        <v>1236</v>
      </c>
      <c r="B687" s="42" t="s">
        <v>24</v>
      </c>
      <c r="C687" s="43" t="s">
        <v>1237</v>
      </c>
      <c r="D687" s="44">
        <v>5</v>
      </c>
      <c r="E687" s="45" t="s">
        <v>484</v>
      </c>
      <c r="F687" s="44">
        <v>15000000</v>
      </c>
      <c r="G687" s="44">
        <f t="shared" si="333"/>
        <v>75000000</v>
      </c>
      <c r="H687" s="44"/>
      <c r="I687" s="44"/>
      <c r="J687" s="44"/>
      <c r="K687" s="44"/>
      <c r="L687" s="44"/>
      <c r="M687" s="44"/>
      <c r="N687" s="44"/>
      <c r="O687" s="44"/>
      <c r="P687" s="44"/>
      <c r="Q687" s="44"/>
      <c r="R687" s="44"/>
      <c r="S687" s="44"/>
    </row>
    <row r="688" spans="1:19" ht="13.5" customHeight="1" x14ac:dyDescent="0.2">
      <c r="A688" s="2" t="s">
        <v>1238</v>
      </c>
      <c r="B688" s="42" t="s">
        <v>24</v>
      </c>
      <c r="C688" s="43" t="s">
        <v>1239</v>
      </c>
      <c r="D688" s="44">
        <v>1</v>
      </c>
      <c r="E688" s="45" t="s">
        <v>668</v>
      </c>
      <c r="F688" s="44">
        <v>50000000</v>
      </c>
      <c r="G688" s="44">
        <f t="shared" si="333"/>
        <v>50000000</v>
      </c>
      <c r="H688" s="44"/>
      <c r="I688" s="44"/>
      <c r="J688" s="44"/>
      <c r="K688" s="44"/>
      <c r="L688" s="44"/>
      <c r="M688" s="44"/>
      <c r="N688" s="44"/>
      <c r="O688" s="44"/>
      <c r="P688" s="44"/>
      <c r="Q688" s="44"/>
      <c r="R688" s="44"/>
      <c r="S688" s="44"/>
    </row>
    <row r="689" spans="1:19" ht="13.5" customHeight="1" x14ac:dyDescent="0.2">
      <c r="A689" s="2" t="s">
        <v>1240</v>
      </c>
      <c r="B689" s="42" t="s">
        <v>24</v>
      </c>
      <c r="C689" s="43" t="s">
        <v>1241</v>
      </c>
      <c r="D689" s="44">
        <v>1</v>
      </c>
      <c r="E689" s="45" t="s">
        <v>899</v>
      </c>
      <c r="F689" s="44">
        <v>50000000</v>
      </c>
      <c r="G689" s="44">
        <f t="shared" si="333"/>
        <v>50000000</v>
      </c>
      <c r="H689" s="44"/>
      <c r="I689" s="44"/>
      <c r="J689" s="44"/>
      <c r="K689" s="44"/>
      <c r="L689" s="44"/>
      <c r="M689" s="44"/>
      <c r="N689" s="44"/>
      <c r="O689" s="44"/>
      <c r="P689" s="44"/>
      <c r="Q689" s="44"/>
      <c r="R689" s="44"/>
      <c r="S689" s="44"/>
    </row>
    <row r="690" spans="1:19" ht="13.5" customHeight="1" x14ac:dyDescent="0.2">
      <c r="A690" s="2" t="s">
        <v>1242</v>
      </c>
      <c r="B690" s="42" t="s">
        <v>24</v>
      </c>
      <c r="C690" s="43" t="s">
        <v>1243</v>
      </c>
      <c r="D690" s="44">
        <v>1</v>
      </c>
      <c r="E690" s="45" t="s">
        <v>899</v>
      </c>
      <c r="F690" s="44">
        <v>50000000</v>
      </c>
      <c r="G690" s="44">
        <f t="shared" si="333"/>
        <v>50000000</v>
      </c>
      <c r="H690" s="44"/>
      <c r="I690" s="44"/>
      <c r="J690" s="44"/>
      <c r="K690" s="44"/>
      <c r="L690" s="44"/>
      <c r="M690" s="44"/>
      <c r="N690" s="44"/>
      <c r="O690" s="44"/>
      <c r="P690" s="44"/>
      <c r="Q690" s="44"/>
      <c r="R690" s="44"/>
      <c r="S690" s="44"/>
    </row>
    <row r="691" spans="1:19" ht="13.5" customHeight="1" x14ac:dyDescent="0.2">
      <c r="A691" s="2" t="s">
        <v>1244</v>
      </c>
      <c r="B691" s="42" t="s">
        <v>24</v>
      </c>
      <c r="C691" s="43" t="s">
        <v>1245</v>
      </c>
      <c r="D691" s="44">
        <v>1</v>
      </c>
      <c r="E691" s="45" t="s">
        <v>668</v>
      </c>
      <c r="F691" s="44">
        <v>10000000</v>
      </c>
      <c r="G691" s="44">
        <f t="shared" si="333"/>
        <v>10000000</v>
      </c>
      <c r="H691" s="44"/>
      <c r="I691" s="44"/>
      <c r="J691" s="44"/>
      <c r="K691" s="44"/>
      <c r="L691" s="44"/>
      <c r="M691" s="44"/>
      <c r="N691" s="44"/>
      <c r="O691" s="44"/>
      <c r="P691" s="44"/>
      <c r="Q691" s="44"/>
      <c r="R691" s="44"/>
      <c r="S691" s="44"/>
    </row>
    <row r="692" spans="1:19" ht="13.5" customHeight="1" x14ac:dyDescent="0.2">
      <c r="A692" s="2" t="s">
        <v>1246</v>
      </c>
      <c r="B692" s="42" t="s">
        <v>24</v>
      </c>
      <c r="C692" s="43" t="s">
        <v>1247</v>
      </c>
      <c r="D692" s="44">
        <v>12</v>
      </c>
      <c r="E692" s="45" t="s">
        <v>887</v>
      </c>
      <c r="F692" s="44">
        <v>17000000</v>
      </c>
      <c r="G692" s="44">
        <f t="shared" si="333"/>
        <v>204000000</v>
      </c>
      <c r="H692" s="44"/>
      <c r="I692" s="44"/>
      <c r="J692" s="44"/>
      <c r="K692" s="44"/>
      <c r="L692" s="44"/>
      <c r="M692" s="44"/>
      <c r="N692" s="44"/>
      <c r="O692" s="44"/>
      <c r="P692" s="44"/>
      <c r="Q692" s="44"/>
      <c r="R692" s="44"/>
      <c r="S692" s="44"/>
    </row>
    <row r="693" spans="1:19" ht="13.5" customHeight="1" x14ac:dyDescent="0.2">
      <c r="A693" s="2" t="s">
        <v>1248</v>
      </c>
      <c r="B693" s="42" t="s">
        <v>24</v>
      </c>
      <c r="C693" s="43" t="s">
        <v>1249</v>
      </c>
      <c r="D693" s="44">
        <v>1</v>
      </c>
      <c r="E693" s="45" t="s">
        <v>899</v>
      </c>
      <c r="F693" s="44">
        <v>30000000</v>
      </c>
      <c r="G693" s="44">
        <f t="shared" si="333"/>
        <v>30000000</v>
      </c>
      <c r="H693" s="44"/>
      <c r="I693" s="44"/>
      <c r="J693" s="44"/>
      <c r="K693" s="44"/>
      <c r="L693" s="44"/>
      <c r="M693" s="44"/>
      <c r="N693" s="44"/>
      <c r="O693" s="44"/>
      <c r="P693" s="44"/>
      <c r="Q693" s="44"/>
      <c r="R693" s="44"/>
      <c r="S693" s="44"/>
    </row>
    <row r="694" spans="1:19" ht="13.5" customHeight="1" x14ac:dyDescent="0.2">
      <c r="A694" s="2" t="s">
        <v>1250</v>
      </c>
      <c r="B694" s="42" t="s">
        <v>24</v>
      </c>
      <c r="C694" s="43" t="s">
        <v>1251</v>
      </c>
      <c r="D694" s="44">
        <v>1</v>
      </c>
      <c r="E694" s="45" t="s">
        <v>484</v>
      </c>
      <c r="F694" s="44">
        <v>50000000</v>
      </c>
      <c r="G694" s="44">
        <f t="shared" si="333"/>
        <v>50000000</v>
      </c>
      <c r="H694" s="44"/>
      <c r="I694" s="44"/>
      <c r="J694" s="44"/>
      <c r="K694" s="44"/>
      <c r="L694" s="44"/>
      <c r="M694" s="44"/>
      <c r="N694" s="44"/>
      <c r="O694" s="44"/>
      <c r="P694" s="44"/>
      <c r="Q694" s="44"/>
      <c r="R694" s="44"/>
      <c r="S694" s="44"/>
    </row>
    <row r="695" spans="1:19" ht="13.5" customHeight="1" x14ac:dyDescent="0.2">
      <c r="A695" s="2" t="s">
        <v>1252</v>
      </c>
      <c r="B695" s="42" t="s">
        <v>24</v>
      </c>
      <c r="C695" s="43" t="s">
        <v>1066</v>
      </c>
      <c r="D695" s="44">
        <v>100</v>
      </c>
      <c r="E695" s="45" t="s">
        <v>484</v>
      </c>
      <c r="F695" s="44">
        <v>1000000</v>
      </c>
      <c r="G695" s="44">
        <f t="shared" si="333"/>
        <v>100000000</v>
      </c>
      <c r="H695" s="44"/>
      <c r="I695" s="44"/>
      <c r="J695" s="44"/>
      <c r="K695" s="44"/>
      <c r="L695" s="44"/>
      <c r="M695" s="44"/>
      <c r="N695" s="44"/>
      <c r="O695" s="44"/>
      <c r="P695" s="44"/>
      <c r="Q695" s="44"/>
      <c r="R695" s="44"/>
      <c r="S695" s="44"/>
    </row>
    <row r="696" spans="1:19" ht="13.5" customHeight="1" x14ac:dyDescent="0.2">
      <c r="A696" s="2" t="s">
        <v>1253</v>
      </c>
      <c r="B696" s="42" t="s">
        <v>24</v>
      </c>
      <c r="C696" s="43" t="s">
        <v>1077</v>
      </c>
      <c r="D696" s="44">
        <v>2</v>
      </c>
      <c r="E696" s="45" t="s">
        <v>1037</v>
      </c>
      <c r="F696" s="44">
        <v>33650000</v>
      </c>
      <c r="G696" s="44">
        <f t="shared" si="333"/>
        <v>67300000</v>
      </c>
      <c r="H696" s="44"/>
      <c r="I696" s="44"/>
      <c r="J696" s="44"/>
      <c r="K696" s="44"/>
      <c r="L696" s="44"/>
      <c r="M696" s="44"/>
      <c r="N696" s="44"/>
      <c r="O696" s="44"/>
      <c r="P696" s="44"/>
      <c r="Q696" s="44"/>
      <c r="R696" s="44"/>
      <c r="S696" s="44"/>
    </row>
    <row r="697" spans="1:19" ht="13.5" customHeight="1" x14ac:dyDescent="0.2">
      <c r="A697" s="2" t="s">
        <v>1254</v>
      </c>
      <c r="B697" s="42" t="s">
        <v>24</v>
      </c>
      <c r="C697" s="43" t="s">
        <v>1255</v>
      </c>
      <c r="D697" s="44">
        <v>2</v>
      </c>
      <c r="E697" s="45" t="s">
        <v>1037</v>
      </c>
      <c r="F697" s="44">
        <v>36203000</v>
      </c>
      <c r="G697" s="44">
        <f t="shared" si="333"/>
        <v>72406000</v>
      </c>
      <c r="H697" s="44"/>
      <c r="I697" s="44"/>
      <c r="J697" s="44"/>
      <c r="K697" s="44"/>
      <c r="L697" s="44"/>
      <c r="M697" s="44"/>
      <c r="N697" s="44"/>
      <c r="O697" s="44"/>
      <c r="P697" s="44"/>
      <c r="Q697" s="44"/>
      <c r="R697" s="44"/>
      <c r="S697" s="44"/>
    </row>
    <row r="698" spans="1:19" ht="13.5" customHeight="1" x14ac:dyDescent="0.2">
      <c r="A698" s="2" t="s">
        <v>1256</v>
      </c>
      <c r="B698" s="12" t="s">
        <v>1257</v>
      </c>
      <c r="C698" s="40" t="s">
        <v>1258</v>
      </c>
      <c r="D698" s="41">
        <v>0</v>
      </c>
      <c r="E698" s="15" t="s">
        <v>24</v>
      </c>
      <c r="F698" s="41">
        <v>0</v>
      </c>
      <c r="G698" s="41">
        <f t="shared" ref="G698:S698" si="334">SUM(G699:G700)</f>
        <v>208000000</v>
      </c>
      <c r="H698" s="41">
        <f t="shared" si="334"/>
        <v>0</v>
      </c>
      <c r="I698" s="41">
        <f t="shared" si="334"/>
        <v>0</v>
      </c>
      <c r="J698" s="41">
        <f t="shared" si="334"/>
        <v>0</v>
      </c>
      <c r="K698" s="41">
        <f t="shared" si="334"/>
        <v>0</v>
      </c>
      <c r="L698" s="41">
        <f t="shared" si="334"/>
        <v>0</v>
      </c>
      <c r="M698" s="41">
        <f t="shared" si="334"/>
        <v>0</v>
      </c>
      <c r="N698" s="41">
        <f t="shared" si="334"/>
        <v>0</v>
      </c>
      <c r="O698" s="41">
        <f t="shared" si="334"/>
        <v>0</v>
      </c>
      <c r="P698" s="41">
        <f t="shared" si="334"/>
        <v>0</v>
      </c>
      <c r="Q698" s="41">
        <f t="shared" si="334"/>
        <v>0</v>
      </c>
      <c r="R698" s="41">
        <f t="shared" si="334"/>
        <v>0</v>
      </c>
      <c r="S698" s="41">
        <f t="shared" si="334"/>
        <v>0</v>
      </c>
    </row>
    <row r="699" spans="1:19" ht="13.5" customHeight="1" x14ac:dyDescent="0.2">
      <c r="A699" s="2" t="s">
        <v>1259</v>
      </c>
      <c r="B699" s="42" t="s">
        <v>24</v>
      </c>
      <c r="C699" s="43" t="s">
        <v>1260</v>
      </c>
      <c r="D699" s="44">
        <v>72</v>
      </c>
      <c r="E699" s="45" t="s">
        <v>484</v>
      </c>
      <c r="F699" s="44">
        <v>1500000</v>
      </c>
      <c r="G699" s="44">
        <f t="shared" ref="G699:G700" si="335">ROUNDDOWN(D699*F699,-3)</f>
        <v>108000000</v>
      </c>
      <c r="H699" s="44"/>
      <c r="I699" s="44"/>
      <c r="J699" s="44"/>
      <c r="K699" s="44"/>
      <c r="L699" s="44"/>
      <c r="M699" s="44"/>
      <c r="N699" s="44"/>
      <c r="O699" s="44"/>
      <c r="P699" s="44"/>
      <c r="Q699" s="44"/>
      <c r="R699" s="44"/>
      <c r="S699" s="44"/>
    </row>
    <row r="700" spans="1:19" ht="13.5" customHeight="1" x14ac:dyDescent="0.2">
      <c r="A700" s="2" t="s">
        <v>1261</v>
      </c>
      <c r="B700" s="42" t="s">
        <v>24</v>
      </c>
      <c r="C700" s="43" t="s">
        <v>1262</v>
      </c>
      <c r="D700" s="44">
        <v>4</v>
      </c>
      <c r="E700" s="45" t="s">
        <v>668</v>
      </c>
      <c r="F700" s="44">
        <v>25000000</v>
      </c>
      <c r="G700" s="44">
        <f t="shared" si="335"/>
        <v>100000000</v>
      </c>
      <c r="H700" s="44"/>
      <c r="I700" s="44"/>
      <c r="J700" s="44"/>
      <c r="K700" s="44"/>
      <c r="L700" s="44"/>
      <c r="M700" s="44"/>
      <c r="N700" s="44"/>
      <c r="O700" s="44"/>
      <c r="P700" s="44"/>
      <c r="Q700" s="44"/>
      <c r="R700" s="44"/>
      <c r="S700" s="44"/>
    </row>
    <row r="701" spans="1:19" ht="13.5" customHeight="1" x14ac:dyDescent="0.2">
      <c r="A701" s="2" t="s">
        <v>1263</v>
      </c>
      <c r="B701" s="28" t="s">
        <v>1264</v>
      </c>
      <c r="C701" s="29" t="s">
        <v>1265</v>
      </c>
      <c r="D701" s="30">
        <v>0</v>
      </c>
      <c r="E701" s="31" t="s">
        <v>24</v>
      </c>
      <c r="F701" s="30">
        <v>0</v>
      </c>
      <c r="G701" s="30">
        <f t="shared" ref="G701:S701" si="336">SUM(G702,G727)</f>
        <v>8996622000</v>
      </c>
      <c r="H701" s="30">
        <f t="shared" si="336"/>
        <v>0</v>
      </c>
      <c r="I701" s="30">
        <f t="shared" si="336"/>
        <v>0</v>
      </c>
      <c r="J701" s="30">
        <f t="shared" si="336"/>
        <v>0</v>
      </c>
      <c r="K701" s="30">
        <f t="shared" si="336"/>
        <v>0</v>
      </c>
      <c r="L701" s="30">
        <f t="shared" si="336"/>
        <v>0</v>
      </c>
      <c r="M701" s="30">
        <f t="shared" si="336"/>
        <v>0</v>
      </c>
      <c r="N701" s="30">
        <f t="shared" si="336"/>
        <v>0</v>
      </c>
      <c r="O701" s="30">
        <f t="shared" si="336"/>
        <v>0</v>
      </c>
      <c r="P701" s="30">
        <f t="shared" si="336"/>
        <v>0</v>
      </c>
      <c r="Q701" s="30">
        <f t="shared" si="336"/>
        <v>0</v>
      </c>
      <c r="R701" s="30">
        <f t="shared" si="336"/>
        <v>0</v>
      </c>
      <c r="S701" s="30">
        <f t="shared" si="336"/>
        <v>0</v>
      </c>
    </row>
    <row r="702" spans="1:19" ht="13.5" customHeight="1" x14ac:dyDescent="0.2">
      <c r="A702" s="2" t="s">
        <v>1266</v>
      </c>
      <c r="B702" s="32" t="s">
        <v>879</v>
      </c>
      <c r="C702" s="33" t="s">
        <v>880</v>
      </c>
      <c r="D702" s="34">
        <v>0</v>
      </c>
      <c r="E702" s="35" t="s">
        <v>24</v>
      </c>
      <c r="F702" s="34">
        <v>0</v>
      </c>
      <c r="G702" s="34">
        <f t="shared" ref="G702:S702" si="337">SUM(G703,G724)</f>
        <v>6495655000</v>
      </c>
      <c r="H702" s="34">
        <f t="shared" si="337"/>
        <v>0</v>
      </c>
      <c r="I702" s="34">
        <f t="shared" si="337"/>
        <v>0</v>
      </c>
      <c r="J702" s="34">
        <f t="shared" si="337"/>
        <v>0</v>
      </c>
      <c r="K702" s="34">
        <f t="shared" si="337"/>
        <v>0</v>
      </c>
      <c r="L702" s="34">
        <f t="shared" si="337"/>
        <v>0</v>
      </c>
      <c r="M702" s="34">
        <f t="shared" si="337"/>
        <v>0</v>
      </c>
      <c r="N702" s="34">
        <f t="shared" si="337"/>
        <v>0</v>
      </c>
      <c r="O702" s="34">
        <f t="shared" si="337"/>
        <v>0</v>
      </c>
      <c r="P702" s="34">
        <f t="shared" si="337"/>
        <v>0</v>
      </c>
      <c r="Q702" s="34">
        <f t="shared" si="337"/>
        <v>0</v>
      </c>
      <c r="R702" s="34">
        <f t="shared" si="337"/>
        <v>0</v>
      </c>
      <c r="S702" s="34">
        <f t="shared" si="337"/>
        <v>0</v>
      </c>
    </row>
    <row r="703" spans="1:19" ht="13.5" customHeight="1" x14ac:dyDescent="0.2">
      <c r="A703" s="2" t="s">
        <v>1267</v>
      </c>
      <c r="B703" s="36" t="s">
        <v>39</v>
      </c>
      <c r="C703" s="37" t="s">
        <v>1268</v>
      </c>
      <c r="D703" s="38">
        <v>0</v>
      </c>
      <c r="E703" s="39" t="s">
        <v>24</v>
      </c>
      <c r="F703" s="38">
        <v>0</v>
      </c>
      <c r="G703" s="38">
        <f t="shared" ref="G703:S703" si="338">SUM(G704,G706,G708,G710,G712,G714,G716,G718,G720,G722)</f>
        <v>3042049000</v>
      </c>
      <c r="H703" s="38">
        <f t="shared" si="338"/>
        <v>0</v>
      </c>
      <c r="I703" s="38">
        <f t="shared" si="338"/>
        <v>0</v>
      </c>
      <c r="J703" s="38">
        <f t="shared" si="338"/>
        <v>0</v>
      </c>
      <c r="K703" s="38">
        <f t="shared" si="338"/>
        <v>0</v>
      </c>
      <c r="L703" s="38">
        <f t="shared" si="338"/>
        <v>0</v>
      </c>
      <c r="M703" s="38">
        <f t="shared" si="338"/>
        <v>0</v>
      </c>
      <c r="N703" s="38">
        <f t="shared" si="338"/>
        <v>0</v>
      </c>
      <c r="O703" s="38">
        <f t="shared" si="338"/>
        <v>0</v>
      </c>
      <c r="P703" s="38">
        <f t="shared" si="338"/>
        <v>0</v>
      </c>
      <c r="Q703" s="38">
        <f t="shared" si="338"/>
        <v>0</v>
      </c>
      <c r="R703" s="38">
        <f t="shared" si="338"/>
        <v>0</v>
      </c>
      <c r="S703" s="38">
        <f t="shared" si="338"/>
        <v>0</v>
      </c>
    </row>
    <row r="704" spans="1:19" ht="13.5" customHeight="1" x14ac:dyDescent="0.2">
      <c r="A704" s="2" t="s">
        <v>1269</v>
      </c>
      <c r="B704" s="12" t="s">
        <v>883</v>
      </c>
      <c r="C704" s="40" t="s">
        <v>884</v>
      </c>
      <c r="D704" s="41">
        <v>0</v>
      </c>
      <c r="E704" s="15" t="s">
        <v>24</v>
      </c>
      <c r="F704" s="41">
        <v>0</v>
      </c>
      <c r="G704" s="41">
        <f t="shared" ref="G704:S704" si="339">G705</f>
        <v>1694179000</v>
      </c>
      <c r="H704" s="41">
        <f t="shared" si="339"/>
        <v>0</v>
      </c>
      <c r="I704" s="41">
        <f t="shared" si="339"/>
        <v>0</v>
      </c>
      <c r="J704" s="41">
        <f t="shared" si="339"/>
        <v>0</v>
      </c>
      <c r="K704" s="41">
        <f t="shared" si="339"/>
        <v>0</v>
      </c>
      <c r="L704" s="41">
        <f t="shared" si="339"/>
        <v>0</v>
      </c>
      <c r="M704" s="41">
        <f t="shared" si="339"/>
        <v>0</v>
      </c>
      <c r="N704" s="41">
        <f t="shared" si="339"/>
        <v>0</v>
      </c>
      <c r="O704" s="41">
        <f t="shared" si="339"/>
        <v>0</v>
      </c>
      <c r="P704" s="41">
        <f t="shared" si="339"/>
        <v>0</v>
      </c>
      <c r="Q704" s="41">
        <f t="shared" si="339"/>
        <v>0</v>
      </c>
      <c r="R704" s="41">
        <f t="shared" si="339"/>
        <v>0</v>
      </c>
      <c r="S704" s="41">
        <f t="shared" si="339"/>
        <v>0</v>
      </c>
    </row>
    <row r="705" spans="1:19" ht="13.5" customHeight="1" x14ac:dyDescent="0.2">
      <c r="A705" s="2" t="s">
        <v>1270</v>
      </c>
      <c r="B705" s="42" t="s">
        <v>24</v>
      </c>
      <c r="C705" s="43" t="s">
        <v>1271</v>
      </c>
      <c r="D705" s="44">
        <v>14</v>
      </c>
      <c r="E705" s="45" t="s">
        <v>1272</v>
      </c>
      <c r="F705" s="44">
        <v>121012786</v>
      </c>
      <c r="G705" s="44">
        <f>ROUNDDOWN(D705*F705,-3)</f>
        <v>1694179000</v>
      </c>
      <c r="H705" s="44"/>
      <c r="I705" s="44"/>
      <c r="J705" s="44"/>
      <c r="K705" s="44"/>
      <c r="L705" s="44"/>
      <c r="M705" s="44"/>
      <c r="N705" s="44"/>
      <c r="O705" s="44"/>
      <c r="P705" s="44"/>
      <c r="Q705" s="44"/>
      <c r="R705" s="44"/>
      <c r="S705" s="44"/>
    </row>
    <row r="706" spans="1:19" ht="13.5" customHeight="1" x14ac:dyDescent="0.2">
      <c r="A706" s="2" t="s">
        <v>1273</v>
      </c>
      <c r="B706" s="12" t="s">
        <v>893</v>
      </c>
      <c r="C706" s="40" t="s">
        <v>894</v>
      </c>
      <c r="D706" s="41">
        <v>0</v>
      </c>
      <c r="E706" s="15" t="s">
        <v>24</v>
      </c>
      <c r="F706" s="41">
        <v>0</v>
      </c>
      <c r="G706" s="41">
        <f t="shared" ref="G706:S706" si="340">G707</f>
        <v>70000</v>
      </c>
      <c r="H706" s="41">
        <f t="shared" si="340"/>
        <v>0</v>
      </c>
      <c r="I706" s="41">
        <f t="shared" si="340"/>
        <v>0</v>
      </c>
      <c r="J706" s="41">
        <f t="shared" si="340"/>
        <v>0</v>
      </c>
      <c r="K706" s="41">
        <f t="shared" si="340"/>
        <v>0</v>
      </c>
      <c r="L706" s="41">
        <f t="shared" si="340"/>
        <v>0</v>
      </c>
      <c r="M706" s="41">
        <f t="shared" si="340"/>
        <v>0</v>
      </c>
      <c r="N706" s="41">
        <f t="shared" si="340"/>
        <v>0</v>
      </c>
      <c r="O706" s="41">
        <f t="shared" si="340"/>
        <v>0</v>
      </c>
      <c r="P706" s="41">
        <f t="shared" si="340"/>
        <v>0</v>
      </c>
      <c r="Q706" s="41">
        <f t="shared" si="340"/>
        <v>0</v>
      </c>
      <c r="R706" s="41">
        <f t="shared" si="340"/>
        <v>0</v>
      </c>
      <c r="S706" s="41">
        <f t="shared" si="340"/>
        <v>0</v>
      </c>
    </row>
    <row r="707" spans="1:19" ht="13.5" customHeight="1" x14ac:dyDescent="0.2">
      <c r="A707" s="2" t="s">
        <v>1274</v>
      </c>
      <c r="B707" s="42" t="s">
        <v>24</v>
      </c>
      <c r="C707" s="43" t="s">
        <v>1275</v>
      </c>
      <c r="D707" s="44">
        <v>14</v>
      </c>
      <c r="E707" s="45" t="s">
        <v>1272</v>
      </c>
      <c r="F707" s="44">
        <v>5000</v>
      </c>
      <c r="G707" s="44">
        <f>ROUNDDOWN(D707*F707,-3)</f>
        <v>70000</v>
      </c>
      <c r="H707" s="44"/>
      <c r="I707" s="44"/>
      <c r="J707" s="44"/>
      <c r="K707" s="44"/>
      <c r="L707" s="44"/>
      <c r="M707" s="44"/>
      <c r="N707" s="44"/>
      <c r="O707" s="44"/>
      <c r="P707" s="44"/>
      <c r="Q707" s="44"/>
      <c r="R707" s="44"/>
      <c r="S707" s="44"/>
    </row>
    <row r="708" spans="1:19" ht="13.5" customHeight="1" x14ac:dyDescent="0.2">
      <c r="A708" s="2" t="s">
        <v>1276</v>
      </c>
      <c r="B708" s="12" t="s">
        <v>903</v>
      </c>
      <c r="C708" s="40" t="s">
        <v>904</v>
      </c>
      <c r="D708" s="41">
        <v>0</v>
      </c>
      <c r="E708" s="15" t="s">
        <v>24</v>
      </c>
      <c r="F708" s="41">
        <v>0</v>
      </c>
      <c r="G708" s="41">
        <f t="shared" ref="G708:S708" si="341">G709</f>
        <v>245000000</v>
      </c>
      <c r="H708" s="41">
        <f t="shared" si="341"/>
        <v>0</v>
      </c>
      <c r="I708" s="41">
        <f t="shared" si="341"/>
        <v>0</v>
      </c>
      <c r="J708" s="41">
        <f t="shared" si="341"/>
        <v>0</v>
      </c>
      <c r="K708" s="41">
        <f t="shared" si="341"/>
        <v>0</v>
      </c>
      <c r="L708" s="41">
        <f t="shared" si="341"/>
        <v>0</v>
      </c>
      <c r="M708" s="41">
        <f t="shared" si="341"/>
        <v>0</v>
      </c>
      <c r="N708" s="41">
        <f t="shared" si="341"/>
        <v>0</v>
      </c>
      <c r="O708" s="41">
        <f t="shared" si="341"/>
        <v>0</v>
      </c>
      <c r="P708" s="41">
        <f t="shared" si="341"/>
        <v>0</v>
      </c>
      <c r="Q708" s="41">
        <f t="shared" si="341"/>
        <v>0</v>
      </c>
      <c r="R708" s="41">
        <f t="shared" si="341"/>
        <v>0</v>
      </c>
      <c r="S708" s="41">
        <f t="shared" si="341"/>
        <v>0</v>
      </c>
    </row>
    <row r="709" spans="1:19" ht="13.5" customHeight="1" x14ac:dyDescent="0.2">
      <c r="A709" s="2" t="s">
        <v>1277</v>
      </c>
      <c r="B709" s="42" t="s">
        <v>24</v>
      </c>
      <c r="C709" s="43" t="s">
        <v>1278</v>
      </c>
      <c r="D709" s="44">
        <v>14</v>
      </c>
      <c r="E709" s="45" t="s">
        <v>1272</v>
      </c>
      <c r="F709" s="44">
        <v>17500000</v>
      </c>
      <c r="G709" s="44">
        <f>ROUNDDOWN(D709*F709,-3)</f>
        <v>245000000</v>
      </c>
      <c r="H709" s="44"/>
      <c r="I709" s="44"/>
      <c r="J709" s="44"/>
      <c r="K709" s="44"/>
      <c r="L709" s="44"/>
      <c r="M709" s="44"/>
      <c r="N709" s="44"/>
      <c r="O709" s="44"/>
      <c r="P709" s="44"/>
      <c r="Q709" s="44"/>
      <c r="R709" s="44"/>
      <c r="S709" s="44"/>
    </row>
    <row r="710" spans="1:19" ht="13.5" customHeight="1" x14ac:dyDescent="0.2">
      <c r="A710" s="2" t="s">
        <v>1279</v>
      </c>
      <c r="B710" s="12" t="s">
        <v>912</v>
      </c>
      <c r="C710" s="40" t="s">
        <v>913</v>
      </c>
      <c r="D710" s="41">
        <v>0</v>
      </c>
      <c r="E710" s="15" t="s">
        <v>24</v>
      </c>
      <c r="F710" s="41">
        <v>0</v>
      </c>
      <c r="G710" s="41">
        <f t="shared" ref="G710:S710" si="342">G711</f>
        <v>70000000</v>
      </c>
      <c r="H710" s="41">
        <f t="shared" si="342"/>
        <v>0</v>
      </c>
      <c r="I710" s="41">
        <f t="shared" si="342"/>
        <v>0</v>
      </c>
      <c r="J710" s="41">
        <f t="shared" si="342"/>
        <v>0</v>
      </c>
      <c r="K710" s="41">
        <f t="shared" si="342"/>
        <v>0</v>
      </c>
      <c r="L710" s="41">
        <f t="shared" si="342"/>
        <v>0</v>
      </c>
      <c r="M710" s="41">
        <f t="shared" si="342"/>
        <v>0</v>
      </c>
      <c r="N710" s="41">
        <f t="shared" si="342"/>
        <v>0</v>
      </c>
      <c r="O710" s="41">
        <f t="shared" si="342"/>
        <v>0</v>
      </c>
      <c r="P710" s="41">
        <f t="shared" si="342"/>
        <v>0</v>
      </c>
      <c r="Q710" s="41">
        <f t="shared" si="342"/>
        <v>0</v>
      </c>
      <c r="R710" s="41">
        <f t="shared" si="342"/>
        <v>0</v>
      </c>
      <c r="S710" s="41">
        <f t="shared" si="342"/>
        <v>0</v>
      </c>
    </row>
    <row r="711" spans="1:19" ht="13.5" customHeight="1" x14ac:dyDescent="0.2">
      <c r="A711" s="2" t="s">
        <v>1280</v>
      </c>
      <c r="B711" s="42" t="s">
        <v>24</v>
      </c>
      <c r="C711" s="43" t="s">
        <v>1281</v>
      </c>
      <c r="D711" s="44">
        <v>14</v>
      </c>
      <c r="E711" s="45" t="s">
        <v>1272</v>
      </c>
      <c r="F711" s="44">
        <v>5000000</v>
      </c>
      <c r="G711" s="44">
        <f>ROUNDDOWN(D711*F711,-3)</f>
        <v>70000000</v>
      </c>
      <c r="H711" s="44"/>
      <c r="I711" s="44"/>
      <c r="J711" s="44"/>
      <c r="K711" s="44"/>
      <c r="L711" s="44"/>
      <c r="M711" s="44"/>
      <c r="N711" s="44"/>
      <c r="O711" s="44"/>
      <c r="P711" s="44"/>
      <c r="Q711" s="44"/>
      <c r="R711" s="44"/>
      <c r="S711" s="44"/>
    </row>
    <row r="712" spans="1:19" ht="13.5" customHeight="1" x14ac:dyDescent="0.2">
      <c r="A712" s="2" t="s">
        <v>1282</v>
      </c>
      <c r="B712" s="12" t="s">
        <v>921</v>
      </c>
      <c r="C712" s="40" t="s">
        <v>922</v>
      </c>
      <c r="D712" s="41">
        <v>0</v>
      </c>
      <c r="E712" s="15" t="s">
        <v>24</v>
      </c>
      <c r="F712" s="41">
        <v>0</v>
      </c>
      <c r="G712" s="41">
        <f t="shared" ref="G712:S712" si="343">G713</f>
        <v>140000000</v>
      </c>
      <c r="H712" s="41">
        <f t="shared" si="343"/>
        <v>0</v>
      </c>
      <c r="I712" s="41">
        <f t="shared" si="343"/>
        <v>0</v>
      </c>
      <c r="J712" s="41">
        <f t="shared" si="343"/>
        <v>0</v>
      </c>
      <c r="K712" s="41">
        <f t="shared" si="343"/>
        <v>0</v>
      </c>
      <c r="L712" s="41">
        <f t="shared" si="343"/>
        <v>0</v>
      </c>
      <c r="M712" s="41">
        <f t="shared" si="343"/>
        <v>0</v>
      </c>
      <c r="N712" s="41">
        <f t="shared" si="343"/>
        <v>0</v>
      </c>
      <c r="O712" s="41">
        <f t="shared" si="343"/>
        <v>0</v>
      </c>
      <c r="P712" s="41">
        <f t="shared" si="343"/>
        <v>0</v>
      </c>
      <c r="Q712" s="41">
        <f t="shared" si="343"/>
        <v>0</v>
      </c>
      <c r="R712" s="41">
        <f t="shared" si="343"/>
        <v>0</v>
      </c>
      <c r="S712" s="41">
        <f t="shared" si="343"/>
        <v>0</v>
      </c>
    </row>
    <row r="713" spans="1:19" ht="13.5" customHeight="1" x14ac:dyDescent="0.2">
      <c r="A713" s="2" t="s">
        <v>1283</v>
      </c>
      <c r="B713" s="42" t="s">
        <v>24</v>
      </c>
      <c r="C713" s="43" t="s">
        <v>1284</v>
      </c>
      <c r="D713" s="44">
        <v>14</v>
      </c>
      <c r="E713" s="45" t="s">
        <v>1272</v>
      </c>
      <c r="F713" s="44">
        <v>10000000</v>
      </c>
      <c r="G713" s="44">
        <f>ROUNDDOWN(D713*F713,-3)</f>
        <v>140000000</v>
      </c>
      <c r="H713" s="44"/>
      <c r="I713" s="44"/>
      <c r="J713" s="44"/>
      <c r="K713" s="44"/>
      <c r="L713" s="44"/>
      <c r="M713" s="44"/>
      <c r="N713" s="44"/>
      <c r="O713" s="44"/>
      <c r="P713" s="44"/>
      <c r="Q713" s="44"/>
      <c r="R713" s="44"/>
      <c r="S713" s="44"/>
    </row>
    <row r="714" spans="1:19" ht="13.5" customHeight="1" x14ac:dyDescent="0.2">
      <c r="A714" s="2" t="s">
        <v>1285</v>
      </c>
      <c r="B714" s="12" t="s">
        <v>930</v>
      </c>
      <c r="C714" s="40" t="s">
        <v>931</v>
      </c>
      <c r="D714" s="41">
        <v>0</v>
      </c>
      <c r="E714" s="15" t="s">
        <v>24</v>
      </c>
      <c r="F714" s="41">
        <v>0</v>
      </c>
      <c r="G714" s="41">
        <f t="shared" ref="G714:S714" si="344">G715</f>
        <v>210000000</v>
      </c>
      <c r="H714" s="41">
        <f t="shared" si="344"/>
        <v>0</v>
      </c>
      <c r="I714" s="41">
        <f t="shared" si="344"/>
        <v>0</v>
      </c>
      <c r="J714" s="41">
        <f t="shared" si="344"/>
        <v>0</v>
      </c>
      <c r="K714" s="41">
        <f t="shared" si="344"/>
        <v>0</v>
      </c>
      <c r="L714" s="41">
        <f t="shared" si="344"/>
        <v>0</v>
      </c>
      <c r="M714" s="41">
        <f t="shared" si="344"/>
        <v>0</v>
      </c>
      <c r="N714" s="41">
        <f t="shared" si="344"/>
        <v>0</v>
      </c>
      <c r="O714" s="41">
        <f t="shared" si="344"/>
        <v>0</v>
      </c>
      <c r="P714" s="41">
        <f t="shared" si="344"/>
        <v>0</v>
      </c>
      <c r="Q714" s="41">
        <f t="shared" si="344"/>
        <v>0</v>
      </c>
      <c r="R714" s="41">
        <f t="shared" si="344"/>
        <v>0</v>
      </c>
      <c r="S714" s="41">
        <f t="shared" si="344"/>
        <v>0</v>
      </c>
    </row>
    <row r="715" spans="1:19" ht="13.5" customHeight="1" x14ac:dyDescent="0.2">
      <c r="A715" s="2" t="s">
        <v>1286</v>
      </c>
      <c r="B715" s="42" t="s">
        <v>24</v>
      </c>
      <c r="C715" s="43" t="s">
        <v>1287</v>
      </c>
      <c r="D715" s="44">
        <v>14</v>
      </c>
      <c r="E715" s="45" t="s">
        <v>1272</v>
      </c>
      <c r="F715" s="44">
        <v>15000000</v>
      </c>
      <c r="G715" s="44">
        <f>ROUNDDOWN(D715*F715,-3)</f>
        <v>210000000</v>
      </c>
      <c r="H715" s="44"/>
      <c r="I715" s="44"/>
      <c r="J715" s="44"/>
      <c r="K715" s="44"/>
      <c r="L715" s="44"/>
      <c r="M715" s="44"/>
      <c r="N715" s="44"/>
      <c r="O715" s="44"/>
      <c r="P715" s="44"/>
      <c r="Q715" s="44"/>
      <c r="R715" s="44"/>
      <c r="S715" s="44"/>
    </row>
    <row r="716" spans="1:19" ht="13.5" customHeight="1" x14ac:dyDescent="0.2">
      <c r="A716" s="2" t="s">
        <v>1288</v>
      </c>
      <c r="B716" s="12" t="s">
        <v>939</v>
      </c>
      <c r="C716" s="40" t="s">
        <v>940</v>
      </c>
      <c r="D716" s="41">
        <v>0</v>
      </c>
      <c r="E716" s="15" t="s">
        <v>24</v>
      </c>
      <c r="F716" s="41">
        <v>0</v>
      </c>
      <c r="G716" s="41">
        <f t="shared" ref="G716:S716" si="345">G717</f>
        <v>11200000</v>
      </c>
      <c r="H716" s="41">
        <f t="shared" si="345"/>
        <v>0</v>
      </c>
      <c r="I716" s="41">
        <f t="shared" si="345"/>
        <v>0</v>
      </c>
      <c r="J716" s="41">
        <f t="shared" si="345"/>
        <v>0</v>
      </c>
      <c r="K716" s="41">
        <f t="shared" si="345"/>
        <v>0</v>
      </c>
      <c r="L716" s="41">
        <f t="shared" si="345"/>
        <v>0</v>
      </c>
      <c r="M716" s="41">
        <f t="shared" si="345"/>
        <v>0</v>
      </c>
      <c r="N716" s="41">
        <f t="shared" si="345"/>
        <v>0</v>
      </c>
      <c r="O716" s="41">
        <f t="shared" si="345"/>
        <v>0</v>
      </c>
      <c r="P716" s="41">
        <f t="shared" si="345"/>
        <v>0</v>
      </c>
      <c r="Q716" s="41">
        <f t="shared" si="345"/>
        <v>0</v>
      </c>
      <c r="R716" s="41">
        <f t="shared" si="345"/>
        <v>0</v>
      </c>
      <c r="S716" s="41">
        <f t="shared" si="345"/>
        <v>0</v>
      </c>
    </row>
    <row r="717" spans="1:19" ht="13.5" customHeight="1" x14ac:dyDescent="0.2">
      <c r="A717" s="2" t="s">
        <v>1289</v>
      </c>
      <c r="B717" s="42" t="s">
        <v>24</v>
      </c>
      <c r="C717" s="43" t="s">
        <v>1290</v>
      </c>
      <c r="D717" s="44">
        <v>14</v>
      </c>
      <c r="E717" s="45" t="s">
        <v>1272</v>
      </c>
      <c r="F717" s="44">
        <v>800000</v>
      </c>
      <c r="G717" s="44">
        <f>ROUNDDOWN(D717*F717,-3)</f>
        <v>11200000</v>
      </c>
      <c r="H717" s="44"/>
      <c r="I717" s="44"/>
      <c r="J717" s="44"/>
      <c r="K717" s="44"/>
      <c r="L717" s="44"/>
      <c r="M717" s="44"/>
      <c r="N717" s="44"/>
      <c r="O717" s="44"/>
      <c r="P717" s="44"/>
      <c r="Q717" s="44"/>
      <c r="R717" s="44"/>
      <c r="S717" s="44"/>
    </row>
    <row r="718" spans="1:19" ht="13.5" customHeight="1" x14ac:dyDescent="0.2">
      <c r="A718" s="2" t="s">
        <v>1291</v>
      </c>
      <c r="B718" s="12" t="s">
        <v>948</v>
      </c>
      <c r="C718" s="40" t="s">
        <v>949</v>
      </c>
      <c r="D718" s="41">
        <v>0</v>
      </c>
      <c r="E718" s="15" t="s">
        <v>24</v>
      </c>
      <c r="F718" s="41">
        <v>0</v>
      </c>
      <c r="G718" s="41">
        <f t="shared" ref="G718:S718" si="346">G719</f>
        <v>153600000</v>
      </c>
      <c r="H718" s="41">
        <f t="shared" si="346"/>
        <v>0</v>
      </c>
      <c r="I718" s="41">
        <f t="shared" si="346"/>
        <v>0</v>
      </c>
      <c r="J718" s="41">
        <f t="shared" si="346"/>
        <v>0</v>
      </c>
      <c r="K718" s="41">
        <f t="shared" si="346"/>
        <v>0</v>
      </c>
      <c r="L718" s="41">
        <f t="shared" si="346"/>
        <v>0</v>
      </c>
      <c r="M718" s="41">
        <f t="shared" si="346"/>
        <v>0</v>
      </c>
      <c r="N718" s="41">
        <f t="shared" si="346"/>
        <v>0</v>
      </c>
      <c r="O718" s="41">
        <f t="shared" si="346"/>
        <v>0</v>
      </c>
      <c r="P718" s="41">
        <f t="shared" si="346"/>
        <v>0</v>
      </c>
      <c r="Q718" s="41">
        <f t="shared" si="346"/>
        <v>0</v>
      </c>
      <c r="R718" s="41">
        <f t="shared" si="346"/>
        <v>0</v>
      </c>
      <c r="S718" s="41">
        <f t="shared" si="346"/>
        <v>0</v>
      </c>
    </row>
    <row r="719" spans="1:19" ht="13.5" customHeight="1" x14ac:dyDescent="0.2">
      <c r="A719" s="2" t="s">
        <v>1292</v>
      </c>
      <c r="B719" s="42" t="s">
        <v>24</v>
      </c>
      <c r="C719" s="43" t="s">
        <v>1293</v>
      </c>
      <c r="D719" s="44">
        <v>12</v>
      </c>
      <c r="E719" s="45" t="s">
        <v>1272</v>
      </c>
      <c r="F719" s="44">
        <v>12800000</v>
      </c>
      <c r="G719" s="44">
        <f>ROUNDDOWN(D719*F719,-3)</f>
        <v>153600000</v>
      </c>
      <c r="H719" s="44"/>
      <c r="I719" s="44"/>
      <c r="J719" s="44"/>
      <c r="K719" s="44"/>
      <c r="L719" s="44"/>
      <c r="M719" s="44"/>
      <c r="N719" s="44"/>
      <c r="O719" s="44"/>
      <c r="P719" s="44"/>
      <c r="Q719" s="44"/>
      <c r="R719" s="44"/>
      <c r="S719" s="44"/>
    </row>
    <row r="720" spans="1:19" ht="13.5" customHeight="1" x14ac:dyDescent="0.2">
      <c r="A720" s="2" t="s">
        <v>1294</v>
      </c>
      <c r="B720" s="12" t="s">
        <v>953</v>
      </c>
      <c r="C720" s="40" t="s">
        <v>954</v>
      </c>
      <c r="D720" s="41">
        <v>0</v>
      </c>
      <c r="E720" s="15" t="s">
        <v>24</v>
      </c>
      <c r="F720" s="41">
        <v>0</v>
      </c>
      <c r="G720" s="41">
        <f t="shared" ref="G720:S720" si="347">G721</f>
        <v>420000000</v>
      </c>
      <c r="H720" s="41">
        <f t="shared" si="347"/>
        <v>0</v>
      </c>
      <c r="I720" s="41">
        <f t="shared" si="347"/>
        <v>0</v>
      </c>
      <c r="J720" s="41">
        <f t="shared" si="347"/>
        <v>0</v>
      </c>
      <c r="K720" s="41">
        <f t="shared" si="347"/>
        <v>0</v>
      </c>
      <c r="L720" s="41">
        <f t="shared" si="347"/>
        <v>0</v>
      </c>
      <c r="M720" s="41">
        <f t="shared" si="347"/>
        <v>0</v>
      </c>
      <c r="N720" s="41">
        <f t="shared" si="347"/>
        <v>0</v>
      </c>
      <c r="O720" s="41">
        <f t="shared" si="347"/>
        <v>0</v>
      </c>
      <c r="P720" s="41">
        <f t="shared" si="347"/>
        <v>0</v>
      </c>
      <c r="Q720" s="41">
        <f t="shared" si="347"/>
        <v>0</v>
      </c>
      <c r="R720" s="41">
        <f t="shared" si="347"/>
        <v>0</v>
      </c>
      <c r="S720" s="41">
        <f t="shared" si="347"/>
        <v>0</v>
      </c>
    </row>
    <row r="721" spans="1:19" ht="13.5" customHeight="1" x14ac:dyDescent="0.2">
      <c r="A721" s="2" t="s">
        <v>1295</v>
      </c>
      <c r="B721" s="42" t="s">
        <v>24</v>
      </c>
      <c r="C721" s="43" t="s">
        <v>1296</v>
      </c>
      <c r="D721" s="44">
        <v>12</v>
      </c>
      <c r="E721" s="45" t="s">
        <v>1272</v>
      </c>
      <c r="F721" s="44">
        <v>35000000</v>
      </c>
      <c r="G721" s="44">
        <f>ROUNDDOWN(D721*F721,-3)</f>
        <v>420000000</v>
      </c>
      <c r="H721" s="44"/>
      <c r="I721" s="44"/>
      <c r="J721" s="44"/>
      <c r="K721" s="44"/>
      <c r="L721" s="44"/>
      <c r="M721" s="44"/>
      <c r="N721" s="44"/>
      <c r="O721" s="44"/>
      <c r="P721" s="44"/>
      <c r="Q721" s="44"/>
      <c r="R721" s="44"/>
      <c r="S721" s="44"/>
    </row>
    <row r="722" spans="1:19" ht="13.5" customHeight="1" x14ac:dyDescent="0.2">
      <c r="A722" s="2" t="s">
        <v>1297</v>
      </c>
      <c r="B722" s="12" t="s">
        <v>958</v>
      </c>
      <c r="C722" s="40" t="s">
        <v>959</v>
      </c>
      <c r="D722" s="41">
        <v>0</v>
      </c>
      <c r="E722" s="15" t="s">
        <v>24</v>
      </c>
      <c r="F722" s="41">
        <v>0</v>
      </c>
      <c r="G722" s="41">
        <f t="shared" ref="G722:S722" si="348">G723</f>
        <v>98000000</v>
      </c>
      <c r="H722" s="41">
        <f t="shared" si="348"/>
        <v>0</v>
      </c>
      <c r="I722" s="41">
        <f t="shared" si="348"/>
        <v>0</v>
      </c>
      <c r="J722" s="41">
        <f t="shared" si="348"/>
        <v>0</v>
      </c>
      <c r="K722" s="41">
        <f t="shared" si="348"/>
        <v>0</v>
      </c>
      <c r="L722" s="41">
        <f t="shared" si="348"/>
        <v>0</v>
      </c>
      <c r="M722" s="41">
        <f t="shared" si="348"/>
        <v>0</v>
      </c>
      <c r="N722" s="41">
        <f t="shared" si="348"/>
        <v>0</v>
      </c>
      <c r="O722" s="41">
        <f t="shared" si="348"/>
        <v>0</v>
      </c>
      <c r="P722" s="41">
        <f t="shared" si="348"/>
        <v>0</v>
      </c>
      <c r="Q722" s="41">
        <f t="shared" si="348"/>
        <v>0</v>
      </c>
      <c r="R722" s="41">
        <f t="shared" si="348"/>
        <v>0</v>
      </c>
      <c r="S722" s="41">
        <f t="shared" si="348"/>
        <v>0</v>
      </c>
    </row>
    <row r="723" spans="1:19" ht="13.5" customHeight="1" x14ac:dyDescent="0.2">
      <c r="A723" s="2" t="s">
        <v>1298</v>
      </c>
      <c r="B723" s="42" t="s">
        <v>24</v>
      </c>
      <c r="C723" s="43" t="s">
        <v>1299</v>
      </c>
      <c r="D723" s="44">
        <v>14</v>
      </c>
      <c r="E723" s="45" t="s">
        <v>1272</v>
      </c>
      <c r="F723" s="44">
        <v>7000000</v>
      </c>
      <c r="G723" s="44">
        <f>ROUNDDOWN(D723*F723,-3)</f>
        <v>98000000</v>
      </c>
      <c r="H723" s="44"/>
      <c r="I723" s="44"/>
      <c r="J723" s="44"/>
      <c r="K723" s="44"/>
      <c r="L723" s="44"/>
      <c r="M723" s="44"/>
      <c r="N723" s="44"/>
      <c r="O723" s="44"/>
      <c r="P723" s="44"/>
      <c r="Q723" s="44"/>
      <c r="R723" s="44"/>
      <c r="S723" s="44"/>
    </row>
    <row r="724" spans="1:19" ht="13.5" customHeight="1" x14ac:dyDescent="0.2">
      <c r="A724" s="2" t="s">
        <v>1300</v>
      </c>
      <c r="B724" s="36" t="s">
        <v>77</v>
      </c>
      <c r="C724" s="37" t="s">
        <v>1301</v>
      </c>
      <c r="D724" s="38">
        <v>0</v>
      </c>
      <c r="E724" s="39" t="s">
        <v>24</v>
      </c>
      <c r="F724" s="38">
        <v>0</v>
      </c>
      <c r="G724" s="38">
        <f t="shared" ref="G724:S724" si="349">SUM(G725)</f>
        <v>3453606000</v>
      </c>
      <c r="H724" s="38">
        <f t="shared" si="349"/>
        <v>0</v>
      </c>
      <c r="I724" s="38">
        <f t="shared" si="349"/>
        <v>0</v>
      </c>
      <c r="J724" s="38">
        <f t="shared" si="349"/>
        <v>0</v>
      </c>
      <c r="K724" s="38">
        <f t="shared" si="349"/>
        <v>0</v>
      </c>
      <c r="L724" s="38">
        <f t="shared" si="349"/>
        <v>0</v>
      </c>
      <c r="M724" s="38">
        <f t="shared" si="349"/>
        <v>0</v>
      </c>
      <c r="N724" s="38">
        <f t="shared" si="349"/>
        <v>0</v>
      </c>
      <c r="O724" s="38">
        <f t="shared" si="349"/>
        <v>0</v>
      </c>
      <c r="P724" s="38">
        <f t="shared" si="349"/>
        <v>0</v>
      </c>
      <c r="Q724" s="38">
        <f t="shared" si="349"/>
        <v>0</v>
      </c>
      <c r="R724" s="38">
        <f t="shared" si="349"/>
        <v>0</v>
      </c>
      <c r="S724" s="38">
        <f t="shared" si="349"/>
        <v>0</v>
      </c>
    </row>
    <row r="725" spans="1:19" ht="13.5" customHeight="1" x14ac:dyDescent="0.2">
      <c r="A725" s="2" t="s">
        <v>1302</v>
      </c>
      <c r="B725" s="12" t="s">
        <v>967</v>
      </c>
      <c r="C725" s="40" t="s">
        <v>968</v>
      </c>
      <c r="D725" s="41">
        <v>0</v>
      </c>
      <c r="E725" s="15" t="s">
        <v>24</v>
      </c>
      <c r="F725" s="41">
        <v>0</v>
      </c>
      <c r="G725" s="41">
        <f t="shared" ref="G725:S725" si="350">G726</f>
        <v>3453606000</v>
      </c>
      <c r="H725" s="41">
        <f t="shared" si="350"/>
        <v>0</v>
      </c>
      <c r="I725" s="41">
        <f t="shared" si="350"/>
        <v>0</v>
      </c>
      <c r="J725" s="41">
        <f t="shared" si="350"/>
        <v>0</v>
      </c>
      <c r="K725" s="41">
        <f t="shared" si="350"/>
        <v>0</v>
      </c>
      <c r="L725" s="41">
        <f t="shared" si="350"/>
        <v>0</v>
      </c>
      <c r="M725" s="41">
        <f t="shared" si="350"/>
        <v>0</v>
      </c>
      <c r="N725" s="41">
        <f t="shared" si="350"/>
        <v>0</v>
      </c>
      <c r="O725" s="41">
        <f t="shared" si="350"/>
        <v>0</v>
      </c>
      <c r="P725" s="41">
        <f t="shared" si="350"/>
        <v>0</v>
      </c>
      <c r="Q725" s="41">
        <f t="shared" si="350"/>
        <v>0</v>
      </c>
      <c r="R725" s="41">
        <f t="shared" si="350"/>
        <v>0</v>
      </c>
      <c r="S725" s="41">
        <f t="shared" si="350"/>
        <v>0</v>
      </c>
    </row>
    <row r="726" spans="1:19" ht="13.5" customHeight="1" x14ac:dyDescent="0.2">
      <c r="A726" s="2" t="s">
        <v>1303</v>
      </c>
      <c r="B726" s="42" t="s">
        <v>24</v>
      </c>
      <c r="C726" s="43" t="s">
        <v>1304</v>
      </c>
      <c r="D726" s="44">
        <v>14</v>
      </c>
      <c r="E726" s="45" t="s">
        <v>1272</v>
      </c>
      <c r="F726" s="44">
        <v>246686143</v>
      </c>
      <c r="G726" s="44">
        <f>ROUNDDOWN(D726*F726,-3)</f>
        <v>3453606000</v>
      </c>
      <c r="H726" s="44"/>
      <c r="I726" s="44"/>
      <c r="J726" s="44"/>
      <c r="K726" s="44"/>
      <c r="L726" s="44"/>
      <c r="M726" s="44"/>
      <c r="N726" s="44"/>
      <c r="O726" s="44"/>
      <c r="P726" s="44"/>
      <c r="Q726" s="44"/>
      <c r="R726" s="44"/>
      <c r="S726" s="44"/>
    </row>
    <row r="727" spans="1:19" ht="13.5" customHeight="1" x14ac:dyDescent="0.2">
      <c r="A727" s="2" t="s">
        <v>1305</v>
      </c>
      <c r="B727" s="32" t="s">
        <v>976</v>
      </c>
      <c r="C727" s="33" t="s">
        <v>977</v>
      </c>
      <c r="D727" s="34">
        <v>0</v>
      </c>
      <c r="E727" s="35" t="s">
        <v>24</v>
      </c>
      <c r="F727" s="34">
        <v>0</v>
      </c>
      <c r="G727" s="34">
        <f t="shared" ref="G727:S727" si="351">SUM(G728,G738,G752,G761)</f>
        <v>2500967000</v>
      </c>
      <c r="H727" s="34">
        <f t="shared" si="351"/>
        <v>0</v>
      </c>
      <c r="I727" s="34">
        <f t="shared" si="351"/>
        <v>0</v>
      </c>
      <c r="J727" s="34">
        <f t="shared" si="351"/>
        <v>0</v>
      </c>
      <c r="K727" s="34">
        <f t="shared" si="351"/>
        <v>0</v>
      </c>
      <c r="L727" s="34">
        <f t="shared" si="351"/>
        <v>0</v>
      </c>
      <c r="M727" s="34">
        <f t="shared" si="351"/>
        <v>0</v>
      </c>
      <c r="N727" s="34">
        <f t="shared" si="351"/>
        <v>0</v>
      </c>
      <c r="O727" s="34">
        <f t="shared" si="351"/>
        <v>0</v>
      </c>
      <c r="P727" s="34">
        <f t="shared" si="351"/>
        <v>0</v>
      </c>
      <c r="Q727" s="34">
        <f t="shared" si="351"/>
        <v>0</v>
      </c>
      <c r="R727" s="34">
        <f t="shared" si="351"/>
        <v>0</v>
      </c>
      <c r="S727" s="34">
        <f t="shared" si="351"/>
        <v>0</v>
      </c>
    </row>
    <row r="728" spans="1:19" ht="13.5" customHeight="1" x14ac:dyDescent="0.2">
      <c r="A728" s="2" t="s">
        <v>1306</v>
      </c>
      <c r="B728" s="36" t="s">
        <v>39</v>
      </c>
      <c r="C728" s="37" t="s">
        <v>1307</v>
      </c>
      <c r="D728" s="38">
        <v>0</v>
      </c>
      <c r="E728" s="39" t="s">
        <v>24</v>
      </c>
      <c r="F728" s="38">
        <v>0</v>
      </c>
      <c r="G728" s="38">
        <f t="shared" ref="G728:S728" si="352">SUM(G729,G735)</f>
        <v>1556984000</v>
      </c>
      <c r="H728" s="38">
        <f t="shared" si="352"/>
        <v>0</v>
      </c>
      <c r="I728" s="38">
        <f t="shared" si="352"/>
        <v>0</v>
      </c>
      <c r="J728" s="38">
        <f t="shared" si="352"/>
        <v>0</v>
      </c>
      <c r="K728" s="38">
        <f t="shared" si="352"/>
        <v>0</v>
      </c>
      <c r="L728" s="38">
        <f t="shared" si="352"/>
        <v>0</v>
      </c>
      <c r="M728" s="38">
        <f t="shared" si="352"/>
        <v>0</v>
      </c>
      <c r="N728" s="38">
        <f t="shared" si="352"/>
        <v>0</v>
      </c>
      <c r="O728" s="38">
        <f t="shared" si="352"/>
        <v>0</v>
      </c>
      <c r="P728" s="38">
        <f t="shared" si="352"/>
        <v>0</v>
      </c>
      <c r="Q728" s="38">
        <f t="shared" si="352"/>
        <v>0</v>
      </c>
      <c r="R728" s="38">
        <f t="shared" si="352"/>
        <v>0</v>
      </c>
      <c r="S728" s="38">
        <f t="shared" si="352"/>
        <v>0</v>
      </c>
    </row>
    <row r="729" spans="1:19" ht="13.5" customHeight="1" x14ac:dyDescent="0.2">
      <c r="A729" s="2" t="s">
        <v>1308</v>
      </c>
      <c r="B729" s="12" t="s">
        <v>982</v>
      </c>
      <c r="C729" s="40" t="s">
        <v>983</v>
      </c>
      <c r="D729" s="41">
        <v>0</v>
      </c>
      <c r="E729" s="15" t="s">
        <v>24</v>
      </c>
      <c r="F729" s="41">
        <v>0</v>
      </c>
      <c r="G729" s="41">
        <f t="shared" ref="G729:S729" si="353">SUM(G730:G734)</f>
        <v>1473163000</v>
      </c>
      <c r="H729" s="41">
        <f t="shared" si="353"/>
        <v>0</v>
      </c>
      <c r="I729" s="41">
        <f t="shared" si="353"/>
        <v>0</v>
      </c>
      <c r="J729" s="41">
        <f t="shared" si="353"/>
        <v>0</v>
      </c>
      <c r="K729" s="41">
        <f t="shared" si="353"/>
        <v>0</v>
      </c>
      <c r="L729" s="41">
        <f t="shared" si="353"/>
        <v>0</v>
      </c>
      <c r="M729" s="41">
        <f t="shared" si="353"/>
        <v>0</v>
      </c>
      <c r="N729" s="41">
        <f t="shared" si="353"/>
        <v>0</v>
      </c>
      <c r="O729" s="41">
        <f t="shared" si="353"/>
        <v>0</v>
      </c>
      <c r="P729" s="41">
        <f t="shared" si="353"/>
        <v>0</v>
      </c>
      <c r="Q729" s="41">
        <f t="shared" si="353"/>
        <v>0</v>
      </c>
      <c r="R729" s="41">
        <f t="shared" si="353"/>
        <v>0</v>
      </c>
      <c r="S729" s="41">
        <f t="shared" si="353"/>
        <v>0</v>
      </c>
    </row>
    <row r="730" spans="1:19" ht="13.5" customHeight="1" x14ac:dyDescent="0.2">
      <c r="A730" s="2" t="s">
        <v>1309</v>
      </c>
      <c r="B730" s="42" t="s">
        <v>24</v>
      </c>
      <c r="C730" s="43" t="s">
        <v>1310</v>
      </c>
      <c r="D730" s="44">
        <v>72</v>
      </c>
      <c r="E730" s="45" t="s">
        <v>1311</v>
      </c>
      <c r="F730" s="44">
        <v>1520000</v>
      </c>
      <c r="G730" s="44">
        <f t="shared" ref="G730:G734" si="354">ROUNDDOWN(D730*F730,-3)</f>
        <v>109440000</v>
      </c>
      <c r="H730" s="44"/>
      <c r="I730" s="44"/>
      <c r="J730" s="44"/>
      <c r="K730" s="44"/>
      <c r="L730" s="44"/>
      <c r="M730" s="44"/>
      <c r="N730" s="44"/>
      <c r="O730" s="44"/>
      <c r="P730" s="44"/>
      <c r="Q730" s="44"/>
      <c r="R730" s="44"/>
      <c r="S730" s="44"/>
    </row>
    <row r="731" spans="1:19" ht="13.5" customHeight="1" x14ac:dyDescent="0.2">
      <c r="A731" s="2" t="s">
        <v>1312</v>
      </c>
      <c r="B731" s="42" t="s">
        <v>24</v>
      </c>
      <c r="C731" s="43" t="s">
        <v>1313</v>
      </c>
      <c r="D731" s="44">
        <v>273</v>
      </c>
      <c r="E731" s="45" t="s">
        <v>133</v>
      </c>
      <c r="F731" s="44">
        <v>4695000</v>
      </c>
      <c r="G731" s="44">
        <f t="shared" si="354"/>
        <v>1281735000</v>
      </c>
      <c r="H731" s="44"/>
      <c r="I731" s="44"/>
      <c r="J731" s="44"/>
      <c r="K731" s="44"/>
      <c r="L731" s="44"/>
      <c r="M731" s="44"/>
      <c r="N731" s="44"/>
      <c r="O731" s="44"/>
      <c r="P731" s="44"/>
      <c r="Q731" s="44"/>
      <c r="R731" s="44"/>
      <c r="S731" s="44"/>
    </row>
    <row r="732" spans="1:19" ht="13.5" customHeight="1" x14ac:dyDescent="0.2">
      <c r="A732" s="2" t="s">
        <v>1314</v>
      </c>
      <c r="B732" s="42" t="s">
        <v>24</v>
      </c>
      <c r="C732" s="43" t="s">
        <v>1315</v>
      </c>
      <c r="D732" s="44">
        <v>13</v>
      </c>
      <c r="E732" s="45" t="s">
        <v>133</v>
      </c>
      <c r="F732" s="44">
        <v>5164000</v>
      </c>
      <c r="G732" s="44">
        <f t="shared" si="354"/>
        <v>67132000</v>
      </c>
      <c r="H732" s="44"/>
      <c r="I732" s="44"/>
      <c r="J732" s="44"/>
      <c r="K732" s="44"/>
      <c r="L732" s="44"/>
      <c r="M732" s="44"/>
      <c r="N732" s="44"/>
      <c r="O732" s="44"/>
      <c r="P732" s="44"/>
      <c r="Q732" s="44"/>
      <c r="R732" s="44"/>
      <c r="S732" s="44"/>
    </row>
    <row r="733" spans="1:19" ht="13.5" customHeight="1" x14ac:dyDescent="0.2">
      <c r="A733" s="2" t="s">
        <v>1316</v>
      </c>
      <c r="B733" s="42" t="s">
        <v>24</v>
      </c>
      <c r="C733" s="43" t="s">
        <v>1317</v>
      </c>
      <c r="D733" s="44">
        <v>252</v>
      </c>
      <c r="E733" s="45" t="s">
        <v>133</v>
      </c>
      <c r="F733" s="44">
        <v>56000</v>
      </c>
      <c r="G733" s="44">
        <f t="shared" si="354"/>
        <v>14112000</v>
      </c>
      <c r="H733" s="44"/>
      <c r="I733" s="44"/>
      <c r="J733" s="44"/>
      <c r="K733" s="44"/>
      <c r="L733" s="44"/>
      <c r="M733" s="44"/>
      <c r="N733" s="44"/>
      <c r="O733" s="44"/>
      <c r="P733" s="44"/>
      <c r="Q733" s="44"/>
      <c r="R733" s="44"/>
      <c r="S733" s="44"/>
    </row>
    <row r="734" spans="1:19" ht="13.5" customHeight="1" x14ac:dyDescent="0.2">
      <c r="A734" s="2" t="s">
        <v>1318</v>
      </c>
      <c r="B734" s="42" t="s">
        <v>24</v>
      </c>
      <c r="C734" s="43" t="s">
        <v>1319</v>
      </c>
      <c r="D734" s="44">
        <v>12</v>
      </c>
      <c r="E734" s="45" t="s">
        <v>133</v>
      </c>
      <c r="F734" s="44">
        <v>62000</v>
      </c>
      <c r="G734" s="44">
        <f t="shared" si="354"/>
        <v>744000</v>
      </c>
      <c r="H734" s="44"/>
      <c r="I734" s="44"/>
      <c r="J734" s="44"/>
      <c r="K734" s="44"/>
      <c r="L734" s="44"/>
      <c r="M734" s="44"/>
      <c r="N734" s="44"/>
      <c r="O734" s="44"/>
      <c r="P734" s="44"/>
      <c r="Q734" s="44"/>
      <c r="R734" s="44"/>
      <c r="S734" s="44"/>
    </row>
    <row r="735" spans="1:19" ht="13.5" customHeight="1" x14ac:dyDescent="0.2">
      <c r="A735" s="2" t="s">
        <v>1320</v>
      </c>
      <c r="B735" s="12" t="s">
        <v>718</v>
      </c>
      <c r="C735" s="40" t="s">
        <v>719</v>
      </c>
      <c r="D735" s="41">
        <v>0</v>
      </c>
      <c r="E735" s="15" t="s">
        <v>24</v>
      </c>
      <c r="F735" s="41">
        <v>0</v>
      </c>
      <c r="G735" s="41">
        <f t="shared" ref="G735:S735" si="355">SUM(G736:G737)</f>
        <v>83821000</v>
      </c>
      <c r="H735" s="41">
        <f t="shared" si="355"/>
        <v>0</v>
      </c>
      <c r="I735" s="41">
        <f t="shared" si="355"/>
        <v>0</v>
      </c>
      <c r="J735" s="41">
        <f t="shared" si="355"/>
        <v>0</v>
      </c>
      <c r="K735" s="41">
        <f t="shared" si="355"/>
        <v>0</v>
      </c>
      <c r="L735" s="41">
        <f t="shared" si="355"/>
        <v>0</v>
      </c>
      <c r="M735" s="41">
        <f t="shared" si="355"/>
        <v>0</v>
      </c>
      <c r="N735" s="41">
        <f t="shared" si="355"/>
        <v>0</v>
      </c>
      <c r="O735" s="41">
        <f t="shared" si="355"/>
        <v>0</v>
      </c>
      <c r="P735" s="41">
        <f t="shared" si="355"/>
        <v>0</v>
      </c>
      <c r="Q735" s="41">
        <f t="shared" si="355"/>
        <v>0</v>
      </c>
      <c r="R735" s="41">
        <f t="shared" si="355"/>
        <v>0</v>
      </c>
      <c r="S735" s="41">
        <f t="shared" si="355"/>
        <v>0</v>
      </c>
    </row>
    <row r="736" spans="1:19" ht="13.5" customHeight="1" x14ac:dyDescent="0.2">
      <c r="A736" s="2" t="s">
        <v>1321</v>
      </c>
      <c r="B736" s="42" t="s">
        <v>24</v>
      </c>
      <c r="C736" s="43" t="s">
        <v>53</v>
      </c>
      <c r="D736" s="44">
        <v>12</v>
      </c>
      <c r="E736" s="45" t="s">
        <v>46</v>
      </c>
      <c r="F736" s="44">
        <v>1500000</v>
      </c>
      <c r="G736" s="44">
        <f t="shared" ref="G736:G737" si="356">ROUNDDOWN(D736*F736,-3)</f>
        <v>18000000</v>
      </c>
      <c r="H736" s="44"/>
      <c r="I736" s="44"/>
      <c r="J736" s="44"/>
      <c r="K736" s="44"/>
      <c r="L736" s="44"/>
      <c r="M736" s="44"/>
      <c r="N736" s="44"/>
      <c r="O736" s="44"/>
      <c r="P736" s="44"/>
      <c r="Q736" s="44"/>
      <c r="R736" s="44"/>
      <c r="S736" s="44"/>
    </row>
    <row r="737" spans="1:19" ht="13.5" customHeight="1" x14ac:dyDescent="0.2">
      <c r="A737" s="2" t="s">
        <v>1322</v>
      </c>
      <c r="B737" s="42" t="s">
        <v>24</v>
      </c>
      <c r="C737" s="43" t="s">
        <v>1323</v>
      </c>
      <c r="D737" s="44">
        <v>7000</v>
      </c>
      <c r="E737" s="45" t="s">
        <v>1324</v>
      </c>
      <c r="F737" s="44">
        <v>9403</v>
      </c>
      <c r="G737" s="44">
        <f t="shared" si="356"/>
        <v>65821000</v>
      </c>
      <c r="H737" s="44"/>
      <c r="I737" s="44"/>
      <c r="J737" s="44"/>
      <c r="K737" s="44"/>
      <c r="L737" s="44"/>
      <c r="M737" s="44"/>
      <c r="N737" s="44"/>
      <c r="O737" s="44"/>
      <c r="P737" s="44"/>
      <c r="Q737" s="44"/>
      <c r="R737" s="44"/>
      <c r="S737" s="44"/>
    </row>
    <row r="738" spans="1:19" ht="13.5" customHeight="1" x14ac:dyDescent="0.2">
      <c r="A738" s="2" t="s">
        <v>1325</v>
      </c>
      <c r="B738" s="36" t="s">
        <v>77</v>
      </c>
      <c r="C738" s="37" t="s">
        <v>1009</v>
      </c>
      <c r="D738" s="38">
        <v>0</v>
      </c>
      <c r="E738" s="39" t="s">
        <v>24</v>
      </c>
      <c r="F738" s="38">
        <v>0</v>
      </c>
      <c r="G738" s="38">
        <f t="shared" ref="G738:S738" si="357">SUM(G739,G741,G746,G750)</f>
        <v>382303000</v>
      </c>
      <c r="H738" s="38">
        <f t="shared" si="357"/>
        <v>0</v>
      </c>
      <c r="I738" s="38">
        <f t="shared" si="357"/>
        <v>0</v>
      </c>
      <c r="J738" s="38">
        <f t="shared" si="357"/>
        <v>0</v>
      </c>
      <c r="K738" s="38">
        <f t="shared" si="357"/>
        <v>0</v>
      </c>
      <c r="L738" s="38">
        <f t="shared" si="357"/>
        <v>0</v>
      </c>
      <c r="M738" s="38">
        <f t="shared" si="357"/>
        <v>0</v>
      </c>
      <c r="N738" s="38">
        <f t="shared" si="357"/>
        <v>0</v>
      </c>
      <c r="O738" s="38">
        <f t="shared" si="357"/>
        <v>0</v>
      </c>
      <c r="P738" s="38">
        <f t="shared" si="357"/>
        <v>0</v>
      </c>
      <c r="Q738" s="38">
        <f t="shared" si="357"/>
        <v>0</v>
      </c>
      <c r="R738" s="38">
        <f t="shared" si="357"/>
        <v>0</v>
      </c>
      <c r="S738" s="38">
        <f t="shared" si="357"/>
        <v>0</v>
      </c>
    </row>
    <row r="739" spans="1:19" ht="13.5" customHeight="1" x14ac:dyDescent="0.2">
      <c r="A739" s="2" t="s">
        <v>1326</v>
      </c>
      <c r="B739" s="12" t="s">
        <v>1014</v>
      </c>
      <c r="C739" s="40" t="s">
        <v>1015</v>
      </c>
      <c r="D739" s="41">
        <v>0</v>
      </c>
      <c r="E739" s="15" t="s">
        <v>24</v>
      </c>
      <c r="F739" s="41">
        <v>0</v>
      </c>
      <c r="G739" s="41">
        <f t="shared" ref="G739:S739" si="358">G740</f>
        <v>24000000</v>
      </c>
      <c r="H739" s="41">
        <f t="shared" si="358"/>
        <v>0</v>
      </c>
      <c r="I739" s="41">
        <f t="shared" si="358"/>
        <v>0</v>
      </c>
      <c r="J739" s="41">
        <f t="shared" si="358"/>
        <v>0</v>
      </c>
      <c r="K739" s="41">
        <f t="shared" si="358"/>
        <v>0</v>
      </c>
      <c r="L739" s="41">
        <f t="shared" si="358"/>
        <v>0</v>
      </c>
      <c r="M739" s="41">
        <f t="shared" si="358"/>
        <v>0</v>
      </c>
      <c r="N739" s="41">
        <f t="shared" si="358"/>
        <v>0</v>
      </c>
      <c r="O739" s="41">
        <f t="shared" si="358"/>
        <v>0</v>
      </c>
      <c r="P739" s="41">
        <f t="shared" si="358"/>
        <v>0</v>
      </c>
      <c r="Q739" s="41">
        <f t="shared" si="358"/>
        <v>0</v>
      </c>
      <c r="R739" s="41">
        <f t="shared" si="358"/>
        <v>0</v>
      </c>
      <c r="S739" s="41">
        <f t="shared" si="358"/>
        <v>0</v>
      </c>
    </row>
    <row r="740" spans="1:19" ht="13.5" customHeight="1" x14ac:dyDescent="0.2">
      <c r="A740" s="2" t="s">
        <v>1327</v>
      </c>
      <c r="B740" s="42" t="s">
        <v>24</v>
      </c>
      <c r="C740" s="43" t="s">
        <v>1328</v>
      </c>
      <c r="D740" s="44">
        <v>12</v>
      </c>
      <c r="E740" s="45" t="s">
        <v>1272</v>
      </c>
      <c r="F740" s="44">
        <v>2000000</v>
      </c>
      <c r="G740" s="44">
        <f>ROUNDDOWN(D740*F740,-3)</f>
        <v>24000000</v>
      </c>
      <c r="H740" s="44"/>
      <c r="I740" s="44"/>
      <c r="J740" s="44"/>
      <c r="K740" s="44"/>
      <c r="L740" s="44"/>
      <c r="M740" s="44"/>
      <c r="N740" s="44"/>
      <c r="O740" s="44"/>
      <c r="P740" s="44"/>
      <c r="Q740" s="44"/>
      <c r="R740" s="44"/>
      <c r="S740" s="44"/>
    </row>
    <row r="741" spans="1:19" ht="13.5" customHeight="1" x14ac:dyDescent="0.2">
      <c r="A741" s="2" t="s">
        <v>1329</v>
      </c>
      <c r="B741" s="12" t="s">
        <v>1019</v>
      </c>
      <c r="C741" s="40" t="s">
        <v>1020</v>
      </c>
      <c r="D741" s="41">
        <v>0</v>
      </c>
      <c r="E741" s="15" t="s">
        <v>24</v>
      </c>
      <c r="F741" s="41">
        <v>0</v>
      </c>
      <c r="G741" s="41">
        <f t="shared" ref="G741:S741" si="359">SUM(G742:G745)</f>
        <v>294200000</v>
      </c>
      <c r="H741" s="41">
        <f t="shared" si="359"/>
        <v>0</v>
      </c>
      <c r="I741" s="41">
        <f t="shared" si="359"/>
        <v>0</v>
      </c>
      <c r="J741" s="41">
        <f t="shared" si="359"/>
        <v>0</v>
      </c>
      <c r="K741" s="41">
        <f t="shared" si="359"/>
        <v>0</v>
      </c>
      <c r="L741" s="41">
        <f t="shared" si="359"/>
        <v>0</v>
      </c>
      <c r="M741" s="41">
        <f t="shared" si="359"/>
        <v>0</v>
      </c>
      <c r="N741" s="41">
        <f t="shared" si="359"/>
        <v>0</v>
      </c>
      <c r="O741" s="41">
        <f t="shared" si="359"/>
        <v>0</v>
      </c>
      <c r="P741" s="41">
        <f t="shared" si="359"/>
        <v>0</v>
      </c>
      <c r="Q741" s="41">
        <f t="shared" si="359"/>
        <v>0</v>
      </c>
      <c r="R741" s="41">
        <f t="shared" si="359"/>
        <v>0</v>
      </c>
      <c r="S741" s="41">
        <f t="shared" si="359"/>
        <v>0</v>
      </c>
    </row>
    <row r="742" spans="1:19" ht="13.5" customHeight="1" x14ac:dyDescent="0.2">
      <c r="A742" s="2" t="s">
        <v>1330</v>
      </c>
      <c r="B742" s="42" t="s">
        <v>24</v>
      </c>
      <c r="C742" s="43" t="s">
        <v>1331</v>
      </c>
      <c r="D742" s="44">
        <v>12</v>
      </c>
      <c r="E742" s="45" t="s">
        <v>1332</v>
      </c>
      <c r="F742" s="44">
        <v>4100000</v>
      </c>
      <c r="G742" s="44">
        <f t="shared" ref="G742:G745" si="360">ROUNDDOWN(D742*F742,-3)</f>
        <v>49200000</v>
      </c>
      <c r="H742" s="44"/>
      <c r="I742" s="44"/>
      <c r="J742" s="44"/>
      <c r="K742" s="44"/>
      <c r="L742" s="44"/>
      <c r="M742" s="44"/>
      <c r="N742" s="44"/>
      <c r="O742" s="44"/>
      <c r="P742" s="44"/>
      <c r="Q742" s="44"/>
      <c r="R742" s="44"/>
      <c r="S742" s="44"/>
    </row>
    <row r="743" spans="1:19" ht="13.5" customHeight="1" x14ac:dyDescent="0.2">
      <c r="A743" s="2" t="s">
        <v>1333</v>
      </c>
      <c r="B743" s="42" t="s">
        <v>24</v>
      </c>
      <c r="C743" s="43" t="s">
        <v>1334</v>
      </c>
      <c r="D743" s="44">
        <v>12</v>
      </c>
      <c r="E743" s="45" t="s">
        <v>1332</v>
      </c>
      <c r="F743" s="44">
        <v>3000000</v>
      </c>
      <c r="G743" s="44">
        <f t="shared" si="360"/>
        <v>36000000</v>
      </c>
      <c r="H743" s="44"/>
      <c r="I743" s="44"/>
      <c r="J743" s="44"/>
      <c r="K743" s="44"/>
      <c r="L743" s="44"/>
      <c r="M743" s="44"/>
      <c r="N743" s="44"/>
      <c r="O743" s="44"/>
      <c r="P743" s="44"/>
      <c r="Q743" s="44"/>
      <c r="R743" s="44"/>
      <c r="S743" s="44"/>
    </row>
    <row r="744" spans="1:19" ht="13.5" customHeight="1" x14ac:dyDescent="0.2">
      <c r="A744" s="2" t="s">
        <v>1335</v>
      </c>
      <c r="B744" s="42" t="s">
        <v>24</v>
      </c>
      <c r="C744" s="43" t="s">
        <v>1336</v>
      </c>
      <c r="D744" s="44">
        <v>1</v>
      </c>
      <c r="E744" s="45" t="s">
        <v>1337</v>
      </c>
      <c r="F744" s="44">
        <v>50000000</v>
      </c>
      <c r="G744" s="44">
        <f t="shared" si="360"/>
        <v>50000000</v>
      </c>
      <c r="H744" s="44"/>
      <c r="I744" s="44"/>
      <c r="J744" s="44"/>
      <c r="K744" s="44"/>
      <c r="L744" s="44"/>
      <c r="M744" s="44"/>
      <c r="N744" s="44"/>
      <c r="O744" s="44"/>
      <c r="P744" s="44"/>
      <c r="Q744" s="44"/>
      <c r="R744" s="44"/>
      <c r="S744" s="44"/>
    </row>
    <row r="745" spans="1:19" ht="13.5" customHeight="1" x14ac:dyDescent="0.2">
      <c r="A745" s="2" t="s">
        <v>1338</v>
      </c>
      <c r="B745" s="42" t="s">
        <v>24</v>
      </c>
      <c r="C745" s="43" t="s">
        <v>1339</v>
      </c>
      <c r="D745" s="44">
        <v>12</v>
      </c>
      <c r="E745" s="45" t="s">
        <v>1332</v>
      </c>
      <c r="F745" s="44">
        <v>13250000</v>
      </c>
      <c r="G745" s="44">
        <f t="shared" si="360"/>
        <v>159000000</v>
      </c>
      <c r="H745" s="44"/>
      <c r="I745" s="44"/>
      <c r="J745" s="44"/>
      <c r="K745" s="44"/>
      <c r="L745" s="44"/>
      <c r="M745" s="44"/>
      <c r="N745" s="44"/>
      <c r="O745" s="44"/>
      <c r="P745" s="44"/>
      <c r="Q745" s="44"/>
      <c r="R745" s="44"/>
      <c r="S745" s="44"/>
    </row>
    <row r="746" spans="1:19" ht="13.5" customHeight="1" x14ac:dyDescent="0.2">
      <c r="A746" s="2" t="s">
        <v>1340</v>
      </c>
      <c r="B746" s="12" t="s">
        <v>639</v>
      </c>
      <c r="C746" s="40" t="s">
        <v>640</v>
      </c>
      <c r="D746" s="41">
        <v>0</v>
      </c>
      <c r="E746" s="15" t="s">
        <v>24</v>
      </c>
      <c r="F746" s="41">
        <v>0</v>
      </c>
      <c r="G746" s="41">
        <f t="shared" ref="G746:S746" si="361">SUM(G747:G749)</f>
        <v>46103000</v>
      </c>
      <c r="H746" s="41">
        <f t="shared" si="361"/>
        <v>0</v>
      </c>
      <c r="I746" s="41">
        <f t="shared" si="361"/>
        <v>0</v>
      </c>
      <c r="J746" s="41">
        <f t="shared" si="361"/>
        <v>0</v>
      </c>
      <c r="K746" s="41">
        <f t="shared" si="361"/>
        <v>0</v>
      </c>
      <c r="L746" s="41">
        <f t="shared" si="361"/>
        <v>0</v>
      </c>
      <c r="M746" s="41">
        <f t="shared" si="361"/>
        <v>0</v>
      </c>
      <c r="N746" s="41">
        <f t="shared" si="361"/>
        <v>0</v>
      </c>
      <c r="O746" s="41">
        <f t="shared" si="361"/>
        <v>0</v>
      </c>
      <c r="P746" s="41">
        <f t="shared" si="361"/>
        <v>0</v>
      </c>
      <c r="Q746" s="41">
        <f t="shared" si="361"/>
        <v>0</v>
      </c>
      <c r="R746" s="41">
        <f t="shared" si="361"/>
        <v>0</v>
      </c>
      <c r="S746" s="41">
        <f t="shared" si="361"/>
        <v>0</v>
      </c>
    </row>
    <row r="747" spans="1:19" ht="13.5" customHeight="1" x14ac:dyDescent="0.2">
      <c r="A747" s="2" t="s">
        <v>1341</v>
      </c>
      <c r="B747" s="42" t="s">
        <v>24</v>
      </c>
      <c r="C747" s="43" t="s">
        <v>1342</v>
      </c>
      <c r="D747" s="44">
        <v>12</v>
      </c>
      <c r="E747" s="45" t="s">
        <v>1332</v>
      </c>
      <c r="F747" s="44">
        <v>1575000</v>
      </c>
      <c r="G747" s="44">
        <f t="shared" ref="G747:G749" si="362">ROUNDDOWN(D747*F747,-3)</f>
        <v>18900000</v>
      </c>
      <c r="H747" s="44"/>
      <c r="I747" s="44"/>
      <c r="J747" s="44"/>
      <c r="K747" s="44"/>
      <c r="L747" s="44"/>
      <c r="M747" s="44"/>
      <c r="N747" s="44"/>
      <c r="O747" s="44"/>
      <c r="P747" s="44"/>
      <c r="Q747" s="44"/>
      <c r="R747" s="44"/>
      <c r="S747" s="44"/>
    </row>
    <row r="748" spans="1:19" ht="13.5" customHeight="1" x14ac:dyDescent="0.2">
      <c r="A748" s="2" t="s">
        <v>1343</v>
      </c>
      <c r="B748" s="42" t="s">
        <v>24</v>
      </c>
      <c r="C748" s="43" t="s">
        <v>1344</v>
      </c>
      <c r="D748" s="44">
        <v>60</v>
      </c>
      <c r="E748" s="45" t="s">
        <v>1332</v>
      </c>
      <c r="F748" s="44">
        <v>250000</v>
      </c>
      <c r="G748" s="44">
        <f t="shared" si="362"/>
        <v>15000000</v>
      </c>
      <c r="H748" s="44"/>
      <c r="I748" s="44"/>
      <c r="J748" s="44"/>
      <c r="K748" s="44"/>
      <c r="L748" s="44"/>
      <c r="M748" s="44"/>
      <c r="N748" s="44"/>
      <c r="O748" s="44"/>
      <c r="P748" s="44"/>
      <c r="Q748" s="44"/>
      <c r="R748" s="44"/>
      <c r="S748" s="44"/>
    </row>
    <row r="749" spans="1:19" ht="13.5" customHeight="1" x14ac:dyDescent="0.2">
      <c r="A749" s="2" t="s">
        <v>1345</v>
      </c>
      <c r="B749" s="42" t="s">
        <v>24</v>
      </c>
      <c r="C749" s="43" t="s">
        <v>1346</v>
      </c>
      <c r="D749" s="44">
        <v>1</v>
      </c>
      <c r="E749" s="45" t="s">
        <v>46</v>
      </c>
      <c r="F749" s="44">
        <v>12203000</v>
      </c>
      <c r="G749" s="44">
        <f t="shared" si="362"/>
        <v>12203000</v>
      </c>
      <c r="H749" s="44"/>
      <c r="I749" s="44"/>
      <c r="J749" s="44"/>
      <c r="K749" s="44"/>
      <c r="L749" s="44"/>
      <c r="M749" s="44"/>
      <c r="N749" s="44"/>
      <c r="O749" s="44"/>
      <c r="P749" s="44"/>
      <c r="Q749" s="44"/>
      <c r="R749" s="44"/>
      <c r="S749" s="44"/>
    </row>
    <row r="750" spans="1:19" ht="13.5" customHeight="1" x14ac:dyDescent="0.2">
      <c r="A750" s="2" t="s">
        <v>1347</v>
      </c>
      <c r="B750" s="12" t="s">
        <v>1033</v>
      </c>
      <c r="C750" s="40" t="s">
        <v>1034</v>
      </c>
      <c r="D750" s="41">
        <v>0</v>
      </c>
      <c r="E750" s="15" t="s">
        <v>24</v>
      </c>
      <c r="F750" s="41">
        <v>0</v>
      </c>
      <c r="G750" s="41">
        <f t="shared" ref="G750:S750" si="363">G751</f>
        <v>18000000</v>
      </c>
      <c r="H750" s="41">
        <f t="shared" si="363"/>
        <v>0</v>
      </c>
      <c r="I750" s="41">
        <f t="shared" si="363"/>
        <v>0</v>
      </c>
      <c r="J750" s="41">
        <f t="shared" si="363"/>
        <v>0</v>
      </c>
      <c r="K750" s="41">
        <f t="shared" si="363"/>
        <v>0</v>
      </c>
      <c r="L750" s="41">
        <f t="shared" si="363"/>
        <v>0</v>
      </c>
      <c r="M750" s="41">
        <f t="shared" si="363"/>
        <v>0</v>
      </c>
      <c r="N750" s="41">
        <f t="shared" si="363"/>
        <v>0</v>
      </c>
      <c r="O750" s="41">
        <f t="shared" si="363"/>
        <v>0</v>
      </c>
      <c r="P750" s="41">
        <f t="shared" si="363"/>
        <v>0</v>
      </c>
      <c r="Q750" s="41">
        <f t="shared" si="363"/>
        <v>0</v>
      </c>
      <c r="R750" s="41">
        <f t="shared" si="363"/>
        <v>0</v>
      </c>
      <c r="S750" s="41">
        <f t="shared" si="363"/>
        <v>0</v>
      </c>
    </row>
    <row r="751" spans="1:19" ht="13.5" customHeight="1" x14ac:dyDescent="0.2">
      <c r="A751" s="2" t="s">
        <v>1348</v>
      </c>
      <c r="B751" s="42" t="s">
        <v>24</v>
      </c>
      <c r="C751" s="43" t="s">
        <v>1349</v>
      </c>
      <c r="D751" s="44">
        <v>12</v>
      </c>
      <c r="E751" s="45" t="s">
        <v>1332</v>
      </c>
      <c r="F751" s="44">
        <v>1500000</v>
      </c>
      <c r="G751" s="44">
        <f>ROUNDDOWN(D751*F751,-3)</f>
        <v>18000000</v>
      </c>
      <c r="H751" s="44"/>
      <c r="I751" s="44"/>
      <c r="J751" s="44"/>
      <c r="K751" s="44"/>
      <c r="L751" s="44"/>
      <c r="M751" s="44"/>
      <c r="N751" s="44"/>
      <c r="O751" s="44"/>
      <c r="P751" s="44"/>
      <c r="Q751" s="44"/>
      <c r="R751" s="44"/>
      <c r="S751" s="44"/>
    </row>
    <row r="752" spans="1:19" ht="13.5" customHeight="1" x14ac:dyDescent="0.2">
      <c r="A752" s="2" t="s">
        <v>1350</v>
      </c>
      <c r="B752" s="36" t="s">
        <v>102</v>
      </c>
      <c r="C752" s="37" t="s">
        <v>1031</v>
      </c>
      <c r="D752" s="38">
        <v>0</v>
      </c>
      <c r="E752" s="39" t="s">
        <v>24</v>
      </c>
      <c r="F752" s="38">
        <v>0</v>
      </c>
      <c r="G752" s="38">
        <f t="shared" ref="G752:S752" si="364">SUM(G753)</f>
        <v>397200000</v>
      </c>
      <c r="H752" s="38">
        <f t="shared" si="364"/>
        <v>0</v>
      </c>
      <c r="I752" s="38">
        <f t="shared" si="364"/>
        <v>0</v>
      </c>
      <c r="J752" s="38">
        <f t="shared" si="364"/>
        <v>0</v>
      </c>
      <c r="K752" s="38">
        <f t="shared" si="364"/>
        <v>0</v>
      </c>
      <c r="L752" s="38">
        <f t="shared" si="364"/>
        <v>0</v>
      </c>
      <c r="M752" s="38">
        <f t="shared" si="364"/>
        <v>0</v>
      </c>
      <c r="N752" s="38">
        <f t="shared" si="364"/>
        <v>0</v>
      </c>
      <c r="O752" s="38">
        <f t="shared" si="364"/>
        <v>0</v>
      </c>
      <c r="P752" s="38">
        <f t="shared" si="364"/>
        <v>0</v>
      </c>
      <c r="Q752" s="38">
        <f t="shared" si="364"/>
        <v>0</v>
      </c>
      <c r="R752" s="38">
        <f t="shared" si="364"/>
        <v>0</v>
      </c>
      <c r="S752" s="38">
        <f t="shared" si="364"/>
        <v>0</v>
      </c>
    </row>
    <row r="753" spans="1:19" ht="13.5" customHeight="1" x14ac:dyDescent="0.2">
      <c r="A753" s="2" t="s">
        <v>1351</v>
      </c>
      <c r="B753" s="12" t="s">
        <v>1033</v>
      </c>
      <c r="C753" s="40" t="s">
        <v>1034</v>
      </c>
      <c r="D753" s="41">
        <v>0</v>
      </c>
      <c r="E753" s="15" t="s">
        <v>24</v>
      </c>
      <c r="F753" s="41">
        <v>0</v>
      </c>
      <c r="G753" s="41">
        <f t="shared" ref="G753:S753" si="365">SUM(G754:G760)</f>
        <v>397200000</v>
      </c>
      <c r="H753" s="41">
        <f t="shared" si="365"/>
        <v>0</v>
      </c>
      <c r="I753" s="41">
        <f t="shared" si="365"/>
        <v>0</v>
      </c>
      <c r="J753" s="41">
        <f t="shared" si="365"/>
        <v>0</v>
      </c>
      <c r="K753" s="41">
        <f t="shared" si="365"/>
        <v>0</v>
      </c>
      <c r="L753" s="41">
        <f t="shared" si="365"/>
        <v>0</v>
      </c>
      <c r="M753" s="41">
        <f t="shared" si="365"/>
        <v>0</v>
      </c>
      <c r="N753" s="41">
        <f t="shared" si="365"/>
        <v>0</v>
      </c>
      <c r="O753" s="41">
        <f t="shared" si="365"/>
        <v>0</v>
      </c>
      <c r="P753" s="41">
        <f t="shared" si="365"/>
        <v>0</v>
      </c>
      <c r="Q753" s="41">
        <f t="shared" si="365"/>
        <v>0</v>
      </c>
      <c r="R753" s="41">
        <f t="shared" si="365"/>
        <v>0</v>
      </c>
      <c r="S753" s="41">
        <f t="shared" si="365"/>
        <v>0</v>
      </c>
    </row>
    <row r="754" spans="1:19" ht="13.5" customHeight="1" x14ac:dyDescent="0.2">
      <c r="A754" s="2" t="s">
        <v>1352</v>
      </c>
      <c r="B754" s="42" t="s">
        <v>24</v>
      </c>
      <c r="C754" s="43" t="s">
        <v>1353</v>
      </c>
      <c r="D754" s="44">
        <v>20</v>
      </c>
      <c r="E754" s="45" t="s">
        <v>498</v>
      </c>
      <c r="F754" s="44">
        <v>660000</v>
      </c>
      <c r="G754" s="44">
        <f t="shared" ref="G754:G760" si="366">ROUNDDOWN(D754*F754,-3)</f>
        <v>13200000</v>
      </c>
      <c r="H754" s="44"/>
      <c r="I754" s="44"/>
      <c r="J754" s="44"/>
      <c r="K754" s="44"/>
      <c r="L754" s="44"/>
      <c r="M754" s="44"/>
      <c r="N754" s="44"/>
      <c r="O754" s="44"/>
      <c r="P754" s="44"/>
      <c r="Q754" s="44"/>
      <c r="R754" s="44"/>
      <c r="S754" s="44"/>
    </row>
    <row r="755" spans="1:19" ht="13.5" customHeight="1" x14ac:dyDescent="0.2">
      <c r="A755" s="2" t="s">
        <v>1354</v>
      </c>
      <c r="B755" s="42" t="s">
        <v>24</v>
      </c>
      <c r="C755" s="43" t="s">
        <v>1355</v>
      </c>
      <c r="D755" s="44">
        <v>20</v>
      </c>
      <c r="E755" s="45" t="s">
        <v>498</v>
      </c>
      <c r="F755" s="44">
        <v>660000</v>
      </c>
      <c r="G755" s="44">
        <f t="shared" si="366"/>
        <v>13200000</v>
      </c>
      <c r="H755" s="44"/>
      <c r="I755" s="44"/>
      <c r="J755" s="44"/>
      <c r="K755" s="44"/>
      <c r="L755" s="44"/>
      <c r="M755" s="44"/>
      <c r="N755" s="44"/>
      <c r="O755" s="44"/>
      <c r="P755" s="44"/>
      <c r="Q755" s="44"/>
      <c r="R755" s="44"/>
      <c r="S755" s="44"/>
    </row>
    <row r="756" spans="1:19" ht="13.5" customHeight="1" x14ac:dyDescent="0.2">
      <c r="A756" s="2" t="s">
        <v>1356</v>
      </c>
      <c r="B756" s="42" t="s">
        <v>24</v>
      </c>
      <c r="C756" s="43" t="s">
        <v>1357</v>
      </c>
      <c r="D756" s="44">
        <v>15</v>
      </c>
      <c r="E756" s="45" t="s">
        <v>498</v>
      </c>
      <c r="F756" s="44">
        <v>580000</v>
      </c>
      <c r="G756" s="44">
        <f t="shared" si="366"/>
        <v>8700000</v>
      </c>
      <c r="H756" s="44"/>
      <c r="I756" s="44"/>
      <c r="J756" s="44"/>
      <c r="K756" s="44"/>
      <c r="L756" s="44"/>
      <c r="M756" s="44"/>
      <c r="N756" s="44"/>
      <c r="O756" s="44"/>
      <c r="P756" s="44"/>
      <c r="Q756" s="44"/>
      <c r="R756" s="44"/>
      <c r="S756" s="44"/>
    </row>
    <row r="757" spans="1:19" ht="13.5" customHeight="1" x14ac:dyDescent="0.2">
      <c r="A757" s="2" t="s">
        <v>1358</v>
      </c>
      <c r="B757" s="42" t="s">
        <v>24</v>
      </c>
      <c r="C757" s="43" t="s">
        <v>1359</v>
      </c>
      <c r="D757" s="44">
        <v>2</v>
      </c>
      <c r="E757" s="45" t="s">
        <v>498</v>
      </c>
      <c r="F757" s="44">
        <v>550000</v>
      </c>
      <c r="G757" s="44">
        <f t="shared" si="366"/>
        <v>1100000</v>
      </c>
      <c r="H757" s="44"/>
      <c r="I757" s="44"/>
      <c r="J757" s="44"/>
      <c r="K757" s="44"/>
      <c r="L757" s="44"/>
      <c r="M757" s="44"/>
      <c r="N757" s="44"/>
      <c r="O757" s="44"/>
      <c r="P757" s="44"/>
      <c r="Q757" s="44"/>
      <c r="R757" s="44"/>
      <c r="S757" s="44"/>
    </row>
    <row r="758" spans="1:19" ht="13.5" customHeight="1" x14ac:dyDescent="0.2">
      <c r="A758" s="2" t="s">
        <v>1360</v>
      </c>
      <c r="B758" s="42" t="s">
        <v>24</v>
      </c>
      <c r="C758" s="43" t="s">
        <v>1361</v>
      </c>
      <c r="D758" s="44">
        <v>1</v>
      </c>
      <c r="E758" s="45" t="s">
        <v>498</v>
      </c>
      <c r="F758" s="44">
        <v>27000000</v>
      </c>
      <c r="G758" s="44">
        <f t="shared" si="366"/>
        <v>27000000</v>
      </c>
      <c r="H758" s="44"/>
      <c r="I758" s="44"/>
      <c r="J758" s="44"/>
      <c r="K758" s="44"/>
      <c r="L758" s="44"/>
      <c r="M758" s="44"/>
      <c r="N758" s="44"/>
      <c r="O758" s="44"/>
      <c r="P758" s="44"/>
      <c r="Q758" s="44"/>
      <c r="R758" s="44"/>
      <c r="S758" s="44"/>
    </row>
    <row r="759" spans="1:19" ht="13.5" customHeight="1" x14ac:dyDescent="0.2">
      <c r="A759" s="2" t="s">
        <v>1362</v>
      </c>
      <c r="B759" s="42" t="s">
        <v>24</v>
      </c>
      <c r="C759" s="43" t="s">
        <v>1363</v>
      </c>
      <c r="D759" s="44">
        <v>8</v>
      </c>
      <c r="E759" s="45" t="s">
        <v>498</v>
      </c>
      <c r="F759" s="44">
        <v>33000000</v>
      </c>
      <c r="G759" s="44">
        <f t="shared" si="366"/>
        <v>264000000</v>
      </c>
      <c r="H759" s="44"/>
      <c r="I759" s="44"/>
      <c r="J759" s="44"/>
      <c r="K759" s="44"/>
      <c r="L759" s="44"/>
      <c r="M759" s="44"/>
      <c r="N759" s="44"/>
      <c r="O759" s="44"/>
      <c r="P759" s="44"/>
      <c r="Q759" s="44"/>
      <c r="R759" s="44"/>
      <c r="S759" s="44"/>
    </row>
    <row r="760" spans="1:19" ht="13.5" customHeight="1" x14ac:dyDescent="0.2">
      <c r="A760" s="2" t="s">
        <v>1364</v>
      </c>
      <c r="B760" s="42" t="s">
        <v>24</v>
      </c>
      <c r="C760" s="43" t="s">
        <v>1365</v>
      </c>
      <c r="D760" s="44">
        <v>20</v>
      </c>
      <c r="E760" s="45" t="s">
        <v>498</v>
      </c>
      <c r="F760" s="44">
        <v>3500000</v>
      </c>
      <c r="G760" s="44">
        <f t="shared" si="366"/>
        <v>70000000</v>
      </c>
      <c r="H760" s="44"/>
      <c r="I760" s="44"/>
      <c r="J760" s="44"/>
      <c r="K760" s="44"/>
      <c r="L760" s="44"/>
      <c r="M760" s="44"/>
      <c r="N760" s="44"/>
      <c r="O760" s="44"/>
      <c r="P760" s="44"/>
      <c r="Q760" s="44"/>
      <c r="R760" s="44"/>
      <c r="S760" s="44"/>
    </row>
    <row r="761" spans="1:19" ht="13.5" customHeight="1" x14ac:dyDescent="0.2">
      <c r="A761" s="2" t="s">
        <v>1366</v>
      </c>
      <c r="B761" s="36" t="s">
        <v>120</v>
      </c>
      <c r="C761" s="37" t="s">
        <v>1367</v>
      </c>
      <c r="D761" s="38">
        <v>0</v>
      </c>
      <c r="E761" s="39" t="s">
        <v>24</v>
      </c>
      <c r="F761" s="38">
        <v>0</v>
      </c>
      <c r="G761" s="38">
        <f t="shared" ref="G761:S761" si="367">SUM(G762,G764)</f>
        <v>164480000</v>
      </c>
      <c r="H761" s="38">
        <f t="shared" si="367"/>
        <v>0</v>
      </c>
      <c r="I761" s="38">
        <f t="shared" si="367"/>
        <v>0</v>
      </c>
      <c r="J761" s="38">
        <f t="shared" si="367"/>
        <v>0</v>
      </c>
      <c r="K761" s="38">
        <f t="shared" si="367"/>
        <v>0</v>
      </c>
      <c r="L761" s="38">
        <f t="shared" si="367"/>
        <v>0</v>
      </c>
      <c r="M761" s="38">
        <f t="shared" si="367"/>
        <v>0</v>
      </c>
      <c r="N761" s="38">
        <f t="shared" si="367"/>
        <v>0</v>
      </c>
      <c r="O761" s="38">
        <f t="shared" si="367"/>
        <v>0</v>
      </c>
      <c r="P761" s="38">
        <f t="shared" si="367"/>
        <v>0</v>
      </c>
      <c r="Q761" s="38">
        <f t="shared" si="367"/>
        <v>0</v>
      </c>
      <c r="R761" s="38">
        <f t="shared" si="367"/>
        <v>0</v>
      </c>
      <c r="S761" s="38">
        <f t="shared" si="367"/>
        <v>0</v>
      </c>
    </row>
    <row r="762" spans="1:19" ht="13.5" customHeight="1" x14ac:dyDescent="0.2">
      <c r="A762" s="2" t="s">
        <v>1368</v>
      </c>
      <c r="B762" s="12" t="s">
        <v>982</v>
      </c>
      <c r="C762" s="40" t="s">
        <v>983</v>
      </c>
      <c r="D762" s="41">
        <v>0</v>
      </c>
      <c r="E762" s="15" t="s">
        <v>24</v>
      </c>
      <c r="F762" s="41">
        <v>0</v>
      </c>
      <c r="G762" s="41">
        <f t="shared" ref="G762:S762" si="368">G763</f>
        <v>68000000</v>
      </c>
      <c r="H762" s="41">
        <f t="shared" si="368"/>
        <v>0</v>
      </c>
      <c r="I762" s="41">
        <f t="shared" si="368"/>
        <v>0</v>
      </c>
      <c r="J762" s="41">
        <f t="shared" si="368"/>
        <v>0</v>
      </c>
      <c r="K762" s="41">
        <f t="shared" si="368"/>
        <v>0</v>
      </c>
      <c r="L762" s="41">
        <f t="shared" si="368"/>
        <v>0</v>
      </c>
      <c r="M762" s="41">
        <f t="shared" si="368"/>
        <v>0</v>
      </c>
      <c r="N762" s="41">
        <f t="shared" si="368"/>
        <v>0</v>
      </c>
      <c r="O762" s="41">
        <f t="shared" si="368"/>
        <v>0</v>
      </c>
      <c r="P762" s="41">
        <f t="shared" si="368"/>
        <v>0</v>
      </c>
      <c r="Q762" s="41">
        <f t="shared" si="368"/>
        <v>0</v>
      </c>
      <c r="R762" s="41">
        <f t="shared" si="368"/>
        <v>0</v>
      </c>
      <c r="S762" s="41">
        <f t="shared" si="368"/>
        <v>0</v>
      </c>
    </row>
    <row r="763" spans="1:19" ht="13.5" customHeight="1" x14ac:dyDescent="0.2">
      <c r="A763" s="2" t="s">
        <v>1369</v>
      </c>
      <c r="B763" s="42" t="s">
        <v>24</v>
      </c>
      <c r="C763" s="43" t="s">
        <v>1370</v>
      </c>
      <c r="D763" s="44">
        <v>1000</v>
      </c>
      <c r="E763" s="45" t="s">
        <v>49</v>
      </c>
      <c r="F763" s="44">
        <v>68000</v>
      </c>
      <c r="G763" s="44">
        <f>ROUNDDOWN(D763*F763,-3)</f>
        <v>68000000</v>
      </c>
      <c r="H763" s="44"/>
      <c r="I763" s="44"/>
      <c r="J763" s="44"/>
      <c r="K763" s="44"/>
      <c r="L763" s="44"/>
      <c r="M763" s="44"/>
      <c r="N763" s="44"/>
      <c r="O763" s="44"/>
      <c r="P763" s="44"/>
      <c r="Q763" s="44"/>
      <c r="R763" s="44"/>
      <c r="S763" s="44"/>
    </row>
    <row r="764" spans="1:19" ht="13.5" customHeight="1" x14ac:dyDescent="0.2">
      <c r="A764" s="2" t="s">
        <v>1371</v>
      </c>
      <c r="B764" s="12" t="s">
        <v>1002</v>
      </c>
      <c r="C764" s="40" t="s">
        <v>1003</v>
      </c>
      <c r="D764" s="41">
        <v>0</v>
      </c>
      <c r="E764" s="15" t="s">
        <v>24</v>
      </c>
      <c r="F764" s="41">
        <v>0</v>
      </c>
      <c r="G764" s="41">
        <f t="shared" ref="G764:S764" si="369">G765</f>
        <v>96480000</v>
      </c>
      <c r="H764" s="41">
        <f t="shared" si="369"/>
        <v>0</v>
      </c>
      <c r="I764" s="41">
        <f t="shared" si="369"/>
        <v>0</v>
      </c>
      <c r="J764" s="41">
        <f t="shared" si="369"/>
        <v>0</v>
      </c>
      <c r="K764" s="41">
        <f t="shared" si="369"/>
        <v>0</v>
      </c>
      <c r="L764" s="41">
        <f t="shared" si="369"/>
        <v>0</v>
      </c>
      <c r="M764" s="41">
        <f t="shared" si="369"/>
        <v>0</v>
      </c>
      <c r="N764" s="41">
        <f t="shared" si="369"/>
        <v>0</v>
      </c>
      <c r="O764" s="41">
        <f t="shared" si="369"/>
        <v>0</v>
      </c>
      <c r="P764" s="41">
        <f t="shared" si="369"/>
        <v>0</v>
      </c>
      <c r="Q764" s="41">
        <f t="shared" si="369"/>
        <v>0</v>
      </c>
      <c r="R764" s="41">
        <f t="shared" si="369"/>
        <v>0</v>
      </c>
      <c r="S764" s="41">
        <f t="shared" si="369"/>
        <v>0</v>
      </c>
    </row>
    <row r="765" spans="1:19" ht="13.5" customHeight="1" x14ac:dyDescent="0.2">
      <c r="A765" s="2" t="s">
        <v>1372</v>
      </c>
      <c r="B765" s="42" t="s">
        <v>24</v>
      </c>
      <c r="C765" s="43" t="s">
        <v>1373</v>
      </c>
      <c r="D765" s="44">
        <v>144</v>
      </c>
      <c r="E765" s="45" t="s">
        <v>1374</v>
      </c>
      <c r="F765" s="44">
        <v>670000</v>
      </c>
      <c r="G765" s="44">
        <f>ROUNDDOWN(D765*F765,-3)</f>
        <v>96480000</v>
      </c>
      <c r="H765" s="44"/>
      <c r="I765" s="44"/>
      <c r="J765" s="44"/>
      <c r="K765" s="44"/>
      <c r="L765" s="44"/>
      <c r="M765" s="44"/>
      <c r="N765" s="44"/>
      <c r="O765" s="44"/>
      <c r="P765" s="44"/>
      <c r="Q765" s="44"/>
      <c r="R765" s="44"/>
      <c r="S765" s="44"/>
    </row>
    <row r="766" spans="1:19" ht="13.5" customHeight="1" x14ac:dyDescent="0.2">
      <c r="A766" s="2" t="s">
        <v>1375</v>
      </c>
      <c r="B766" s="28" t="s">
        <v>1376</v>
      </c>
      <c r="C766" s="29" t="s">
        <v>1377</v>
      </c>
      <c r="D766" s="30">
        <v>0</v>
      </c>
      <c r="E766" s="31" t="s">
        <v>24</v>
      </c>
      <c r="F766" s="30">
        <v>0</v>
      </c>
      <c r="G766" s="30">
        <f t="shared" ref="G766:S766" si="370">SUM(G767,G810)</f>
        <v>8566166000</v>
      </c>
      <c r="H766" s="30">
        <f t="shared" si="370"/>
        <v>0</v>
      </c>
      <c r="I766" s="30">
        <f t="shared" si="370"/>
        <v>0</v>
      </c>
      <c r="J766" s="30">
        <f t="shared" si="370"/>
        <v>0</v>
      </c>
      <c r="K766" s="30">
        <f t="shared" si="370"/>
        <v>0</v>
      </c>
      <c r="L766" s="30">
        <f t="shared" si="370"/>
        <v>0</v>
      </c>
      <c r="M766" s="30">
        <f t="shared" si="370"/>
        <v>0</v>
      </c>
      <c r="N766" s="30">
        <f t="shared" si="370"/>
        <v>0</v>
      </c>
      <c r="O766" s="30">
        <f t="shared" si="370"/>
        <v>0</v>
      </c>
      <c r="P766" s="30">
        <f t="shared" si="370"/>
        <v>0</v>
      </c>
      <c r="Q766" s="30">
        <f t="shared" si="370"/>
        <v>0</v>
      </c>
      <c r="R766" s="30">
        <f t="shared" si="370"/>
        <v>0</v>
      </c>
      <c r="S766" s="30">
        <f t="shared" si="370"/>
        <v>0</v>
      </c>
    </row>
    <row r="767" spans="1:19" ht="13.5" customHeight="1" x14ac:dyDescent="0.2">
      <c r="A767" s="2" t="s">
        <v>1378</v>
      </c>
      <c r="B767" s="32" t="s">
        <v>879</v>
      </c>
      <c r="C767" s="33" t="s">
        <v>880</v>
      </c>
      <c r="D767" s="34">
        <v>0</v>
      </c>
      <c r="E767" s="35" t="s">
        <v>24</v>
      </c>
      <c r="F767" s="34">
        <v>0</v>
      </c>
      <c r="G767" s="34">
        <f t="shared" ref="G767:S767" si="371">SUM(G768,G805)</f>
        <v>6497236000</v>
      </c>
      <c r="H767" s="34">
        <f t="shared" si="371"/>
        <v>0</v>
      </c>
      <c r="I767" s="34">
        <f t="shared" si="371"/>
        <v>0</v>
      </c>
      <c r="J767" s="34">
        <f t="shared" si="371"/>
        <v>0</v>
      </c>
      <c r="K767" s="34">
        <f t="shared" si="371"/>
        <v>0</v>
      </c>
      <c r="L767" s="34">
        <f t="shared" si="371"/>
        <v>0</v>
      </c>
      <c r="M767" s="34">
        <f t="shared" si="371"/>
        <v>0</v>
      </c>
      <c r="N767" s="34">
        <f t="shared" si="371"/>
        <v>0</v>
      </c>
      <c r="O767" s="34">
        <f t="shared" si="371"/>
        <v>0</v>
      </c>
      <c r="P767" s="34">
        <f t="shared" si="371"/>
        <v>0</v>
      </c>
      <c r="Q767" s="34">
        <f t="shared" si="371"/>
        <v>0</v>
      </c>
      <c r="R767" s="34">
        <f t="shared" si="371"/>
        <v>0</v>
      </c>
      <c r="S767" s="34">
        <f t="shared" si="371"/>
        <v>0</v>
      </c>
    </row>
    <row r="768" spans="1:19" ht="13.5" customHeight="1" x14ac:dyDescent="0.2">
      <c r="A768" s="2" t="s">
        <v>1379</v>
      </c>
      <c r="B768" s="36" t="s">
        <v>39</v>
      </c>
      <c r="C768" s="37" t="s">
        <v>1268</v>
      </c>
      <c r="D768" s="38">
        <v>0</v>
      </c>
      <c r="E768" s="39" t="s">
        <v>24</v>
      </c>
      <c r="F768" s="38">
        <v>0</v>
      </c>
      <c r="G768" s="38">
        <f t="shared" ref="G768:S768" si="372">SUM(G769,G773,G777,G781,G785,G789,G793,G797,G799,G801)</f>
        <v>3501408000</v>
      </c>
      <c r="H768" s="38">
        <f t="shared" si="372"/>
        <v>0</v>
      </c>
      <c r="I768" s="38">
        <f t="shared" si="372"/>
        <v>0</v>
      </c>
      <c r="J768" s="38">
        <f t="shared" si="372"/>
        <v>0</v>
      </c>
      <c r="K768" s="38">
        <f t="shared" si="372"/>
        <v>0</v>
      </c>
      <c r="L768" s="38">
        <f t="shared" si="372"/>
        <v>0</v>
      </c>
      <c r="M768" s="38">
        <f t="shared" si="372"/>
        <v>0</v>
      </c>
      <c r="N768" s="38">
        <f t="shared" si="372"/>
        <v>0</v>
      </c>
      <c r="O768" s="38">
        <f t="shared" si="372"/>
        <v>0</v>
      </c>
      <c r="P768" s="38">
        <f t="shared" si="372"/>
        <v>0</v>
      </c>
      <c r="Q768" s="38">
        <f t="shared" si="372"/>
        <v>0</v>
      </c>
      <c r="R768" s="38">
        <f t="shared" si="372"/>
        <v>0</v>
      </c>
      <c r="S768" s="38">
        <f t="shared" si="372"/>
        <v>0</v>
      </c>
    </row>
    <row r="769" spans="1:19" ht="13.5" customHeight="1" x14ac:dyDescent="0.2">
      <c r="A769" s="2" t="s">
        <v>1380</v>
      </c>
      <c r="B769" s="12" t="s">
        <v>883</v>
      </c>
      <c r="C769" s="40" t="s">
        <v>884</v>
      </c>
      <c r="D769" s="41">
        <v>0</v>
      </c>
      <c r="E769" s="15" t="s">
        <v>24</v>
      </c>
      <c r="F769" s="41">
        <v>0</v>
      </c>
      <c r="G769" s="41">
        <f t="shared" ref="G769:S769" si="373">SUM(G770:G772)</f>
        <v>2425308000</v>
      </c>
      <c r="H769" s="41">
        <f t="shared" si="373"/>
        <v>0</v>
      </c>
      <c r="I769" s="41">
        <f t="shared" si="373"/>
        <v>0</v>
      </c>
      <c r="J769" s="41">
        <f t="shared" si="373"/>
        <v>0</v>
      </c>
      <c r="K769" s="41">
        <f t="shared" si="373"/>
        <v>0</v>
      </c>
      <c r="L769" s="41">
        <f t="shared" si="373"/>
        <v>0</v>
      </c>
      <c r="M769" s="41">
        <f t="shared" si="373"/>
        <v>0</v>
      </c>
      <c r="N769" s="41">
        <f t="shared" si="373"/>
        <v>0</v>
      </c>
      <c r="O769" s="41">
        <f t="shared" si="373"/>
        <v>0</v>
      </c>
      <c r="P769" s="41">
        <f t="shared" si="373"/>
        <v>0</v>
      </c>
      <c r="Q769" s="41">
        <f t="shared" si="373"/>
        <v>0</v>
      </c>
      <c r="R769" s="41">
        <f t="shared" si="373"/>
        <v>0</v>
      </c>
      <c r="S769" s="41">
        <f t="shared" si="373"/>
        <v>0</v>
      </c>
    </row>
    <row r="770" spans="1:19" ht="13.5" customHeight="1" x14ac:dyDescent="0.2">
      <c r="A770" s="2" t="s">
        <v>1381</v>
      </c>
      <c r="B770" s="42" t="s">
        <v>24</v>
      </c>
      <c r="C770" s="43" t="s">
        <v>1382</v>
      </c>
      <c r="D770" s="44">
        <v>1</v>
      </c>
      <c r="E770" s="45" t="s">
        <v>899</v>
      </c>
      <c r="F770" s="44">
        <v>2083664000</v>
      </c>
      <c r="G770" s="44">
        <f t="shared" ref="G770:G772" si="374">ROUNDDOWN(D770*F770,-3)</f>
        <v>2083664000</v>
      </c>
      <c r="H770" s="44"/>
      <c r="I770" s="44"/>
      <c r="J770" s="44"/>
      <c r="K770" s="44"/>
      <c r="L770" s="44"/>
      <c r="M770" s="44"/>
      <c r="N770" s="44"/>
      <c r="O770" s="44"/>
      <c r="P770" s="44"/>
      <c r="Q770" s="44"/>
      <c r="R770" s="44"/>
      <c r="S770" s="44"/>
    </row>
    <row r="771" spans="1:19" ht="13.5" customHeight="1" x14ac:dyDescent="0.2">
      <c r="A771" s="2" t="s">
        <v>1383</v>
      </c>
      <c r="B771" s="42" t="s">
        <v>24</v>
      </c>
      <c r="C771" s="43" t="s">
        <v>1384</v>
      </c>
      <c r="D771" s="44">
        <v>1</v>
      </c>
      <c r="E771" s="45" t="s">
        <v>887</v>
      </c>
      <c r="F771" s="44">
        <v>170822000</v>
      </c>
      <c r="G771" s="44">
        <f t="shared" si="374"/>
        <v>170822000</v>
      </c>
      <c r="H771" s="44"/>
      <c r="I771" s="44"/>
      <c r="J771" s="44"/>
      <c r="K771" s="44"/>
      <c r="L771" s="44"/>
      <c r="M771" s="44"/>
      <c r="N771" s="44"/>
      <c r="O771" s="44"/>
      <c r="P771" s="44"/>
      <c r="Q771" s="44"/>
      <c r="R771" s="44"/>
      <c r="S771" s="44"/>
    </row>
    <row r="772" spans="1:19" ht="13.5" customHeight="1" x14ac:dyDescent="0.2">
      <c r="A772" s="2" t="s">
        <v>1385</v>
      </c>
      <c r="B772" s="42" t="s">
        <v>24</v>
      </c>
      <c r="C772" s="43" t="s">
        <v>1386</v>
      </c>
      <c r="D772" s="44">
        <v>1</v>
      </c>
      <c r="E772" s="45" t="s">
        <v>887</v>
      </c>
      <c r="F772" s="44">
        <v>170822000</v>
      </c>
      <c r="G772" s="44">
        <f t="shared" si="374"/>
        <v>170822000</v>
      </c>
      <c r="H772" s="44"/>
      <c r="I772" s="44"/>
      <c r="J772" s="44"/>
      <c r="K772" s="44"/>
      <c r="L772" s="44"/>
      <c r="M772" s="44"/>
      <c r="N772" s="44"/>
      <c r="O772" s="44"/>
      <c r="P772" s="44"/>
      <c r="Q772" s="44"/>
      <c r="R772" s="44"/>
      <c r="S772" s="44"/>
    </row>
    <row r="773" spans="1:19" ht="13.5" customHeight="1" x14ac:dyDescent="0.2">
      <c r="A773" s="2" t="s">
        <v>1387</v>
      </c>
      <c r="B773" s="12" t="s">
        <v>893</v>
      </c>
      <c r="C773" s="40" t="s">
        <v>894</v>
      </c>
      <c r="D773" s="41">
        <v>0</v>
      </c>
      <c r="E773" s="15" t="s">
        <v>24</v>
      </c>
      <c r="F773" s="41">
        <v>0</v>
      </c>
      <c r="G773" s="41">
        <f t="shared" ref="G773:S773" si="375">SUM(G774:G776)</f>
        <v>56000</v>
      </c>
      <c r="H773" s="41">
        <f t="shared" si="375"/>
        <v>0</v>
      </c>
      <c r="I773" s="41">
        <f t="shared" si="375"/>
        <v>0</v>
      </c>
      <c r="J773" s="41">
        <f t="shared" si="375"/>
        <v>0</v>
      </c>
      <c r="K773" s="41">
        <f t="shared" si="375"/>
        <v>0</v>
      </c>
      <c r="L773" s="41">
        <f t="shared" si="375"/>
        <v>0</v>
      </c>
      <c r="M773" s="41">
        <f t="shared" si="375"/>
        <v>0</v>
      </c>
      <c r="N773" s="41">
        <f t="shared" si="375"/>
        <v>0</v>
      </c>
      <c r="O773" s="41">
        <f t="shared" si="375"/>
        <v>0</v>
      </c>
      <c r="P773" s="41">
        <f t="shared" si="375"/>
        <v>0</v>
      </c>
      <c r="Q773" s="41">
        <f t="shared" si="375"/>
        <v>0</v>
      </c>
      <c r="R773" s="41">
        <f t="shared" si="375"/>
        <v>0</v>
      </c>
      <c r="S773" s="41">
        <f t="shared" si="375"/>
        <v>0</v>
      </c>
    </row>
    <row r="774" spans="1:19" ht="13.5" customHeight="1" x14ac:dyDescent="0.2">
      <c r="A774" s="2" t="s">
        <v>1388</v>
      </c>
      <c r="B774" s="42" t="s">
        <v>24</v>
      </c>
      <c r="C774" s="43" t="s">
        <v>1389</v>
      </c>
      <c r="D774" s="44">
        <v>1</v>
      </c>
      <c r="E774" s="45" t="s">
        <v>899</v>
      </c>
      <c r="F774" s="44">
        <v>52156</v>
      </c>
      <c r="G774" s="44">
        <f t="shared" ref="G774:G776" si="376">ROUNDDOWN(D774*F774,-3)</f>
        <v>52000</v>
      </c>
      <c r="H774" s="44"/>
      <c r="I774" s="44"/>
      <c r="J774" s="44"/>
      <c r="K774" s="44"/>
      <c r="L774" s="44"/>
      <c r="M774" s="44"/>
      <c r="N774" s="44"/>
      <c r="O774" s="44"/>
      <c r="P774" s="44"/>
      <c r="Q774" s="44"/>
      <c r="R774" s="44"/>
      <c r="S774" s="44"/>
    </row>
    <row r="775" spans="1:19" ht="13.5" customHeight="1" x14ac:dyDescent="0.2">
      <c r="A775" s="2" t="s">
        <v>1390</v>
      </c>
      <c r="B775" s="42" t="s">
        <v>24</v>
      </c>
      <c r="C775" s="43" t="s">
        <v>1391</v>
      </c>
      <c r="D775" s="44">
        <v>1</v>
      </c>
      <c r="E775" s="45" t="s">
        <v>887</v>
      </c>
      <c r="F775" s="44">
        <v>2263</v>
      </c>
      <c r="G775" s="44">
        <f t="shared" si="376"/>
        <v>2000</v>
      </c>
      <c r="H775" s="44"/>
      <c r="I775" s="44"/>
      <c r="J775" s="44"/>
      <c r="K775" s="44"/>
      <c r="L775" s="44"/>
      <c r="M775" s="44"/>
      <c r="N775" s="44"/>
      <c r="O775" s="44"/>
      <c r="P775" s="44"/>
      <c r="Q775" s="44"/>
      <c r="R775" s="44"/>
      <c r="S775" s="44"/>
    </row>
    <row r="776" spans="1:19" ht="13.5" customHeight="1" x14ac:dyDescent="0.2">
      <c r="A776" s="2" t="s">
        <v>1392</v>
      </c>
      <c r="B776" s="42" t="s">
        <v>24</v>
      </c>
      <c r="C776" s="43" t="s">
        <v>1393</v>
      </c>
      <c r="D776" s="44">
        <v>1</v>
      </c>
      <c r="E776" s="45" t="s">
        <v>887</v>
      </c>
      <c r="F776" s="44">
        <v>2263</v>
      </c>
      <c r="G776" s="44">
        <f t="shared" si="376"/>
        <v>2000</v>
      </c>
      <c r="H776" s="44"/>
      <c r="I776" s="44"/>
      <c r="J776" s="44"/>
      <c r="K776" s="44"/>
      <c r="L776" s="44"/>
      <c r="M776" s="44"/>
      <c r="N776" s="44"/>
      <c r="O776" s="44"/>
      <c r="P776" s="44"/>
      <c r="Q776" s="44"/>
      <c r="R776" s="44"/>
      <c r="S776" s="44"/>
    </row>
    <row r="777" spans="1:19" ht="13.5" customHeight="1" x14ac:dyDescent="0.2">
      <c r="A777" s="2" t="s">
        <v>1394</v>
      </c>
      <c r="B777" s="12" t="s">
        <v>903</v>
      </c>
      <c r="C777" s="40" t="s">
        <v>904</v>
      </c>
      <c r="D777" s="41">
        <v>0</v>
      </c>
      <c r="E777" s="15" t="s">
        <v>24</v>
      </c>
      <c r="F777" s="41">
        <v>0</v>
      </c>
      <c r="G777" s="41">
        <f t="shared" ref="G777:S777" si="377">SUM(G778:G780)</f>
        <v>166738000</v>
      </c>
      <c r="H777" s="41">
        <f t="shared" si="377"/>
        <v>0</v>
      </c>
      <c r="I777" s="41">
        <f t="shared" si="377"/>
        <v>0</v>
      </c>
      <c r="J777" s="41">
        <f t="shared" si="377"/>
        <v>0</v>
      </c>
      <c r="K777" s="41">
        <f t="shared" si="377"/>
        <v>0</v>
      </c>
      <c r="L777" s="41">
        <f t="shared" si="377"/>
        <v>0</v>
      </c>
      <c r="M777" s="41">
        <f t="shared" si="377"/>
        <v>0</v>
      </c>
      <c r="N777" s="41">
        <f t="shared" si="377"/>
        <v>0</v>
      </c>
      <c r="O777" s="41">
        <f t="shared" si="377"/>
        <v>0</v>
      </c>
      <c r="P777" s="41">
        <f t="shared" si="377"/>
        <v>0</v>
      </c>
      <c r="Q777" s="41">
        <f t="shared" si="377"/>
        <v>0</v>
      </c>
      <c r="R777" s="41">
        <f t="shared" si="377"/>
        <v>0</v>
      </c>
      <c r="S777" s="41">
        <f t="shared" si="377"/>
        <v>0</v>
      </c>
    </row>
    <row r="778" spans="1:19" ht="13.5" customHeight="1" x14ac:dyDescent="0.2">
      <c r="A778" s="2" t="s">
        <v>1395</v>
      </c>
      <c r="B778" s="42" t="s">
        <v>24</v>
      </c>
      <c r="C778" s="43" t="s">
        <v>1396</v>
      </c>
      <c r="D778" s="44">
        <v>1</v>
      </c>
      <c r="E778" s="45" t="s">
        <v>899</v>
      </c>
      <c r="F778" s="44">
        <v>143112920</v>
      </c>
      <c r="G778" s="44">
        <f t="shared" ref="G778:G780" si="378">ROUNDDOWN(D778*F778,-3)</f>
        <v>143112000</v>
      </c>
      <c r="H778" s="44"/>
      <c r="I778" s="44"/>
      <c r="J778" s="44"/>
      <c r="K778" s="44"/>
      <c r="L778" s="44"/>
      <c r="M778" s="44"/>
      <c r="N778" s="44"/>
      <c r="O778" s="44"/>
      <c r="P778" s="44"/>
      <c r="Q778" s="44"/>
      <c r="R778" s="44"/>
      <c r="S778" s="44"/>
    </row>
    <row r="779" spans="1:19" ht="13.5" customHeight="1" x14ac:dyDescent="0.2">
      <c r="A779" s="2" t="s">
        <v>1397</v>
      </c>
      <c r="B779" s="42" t="s">
        <v>24</v>
      </c>
      <c r="C779" s="43" t="s">
        <v>1391</v>
      </c>
      <c r="D779" s="44">
        <v>1</v>
      </c>
      <c r="E779" s="45" t="s">
        <v>887</v>
      </c>
      <c r="F779" s="44">
        <v>11813410</v>
      </c>
      <c r="G779" s="44">
        <f t="shared" si="378"/>
        <v>11813000</v>
      </c>
      <c r="H779" s="44"/>
      <c r="I779" s="44"/>
      <c r="J779" s="44"/>
      <c r="K779" s="44"/>
      <c r="L779" s="44"/>
      <c r="M779" s="44"/>
      <c r="N779" s="44"/>
      <c r="O779" s="44"/>
      <c r="P779" s="44"/>
      <c r="Q779" s="44"/>
      <c r="R779" s="44"/>
      <c r="S779" s="44"/>
    </row>
    <row r="780" spans="1:19" ht="13.5" customHeight="1" x14ac:dyDescent="0.2">
      <c r="A780" s="2" t="s">
        <v>1398</v>
      </c>
      <c r="B780" s="42" t="s">
        <v>24</v>
      </c>
      <c r="C780" s="43" t="s">
        <v>1393</v>
      </c>
      <c r="D780" s="44">
        <v>1</v>
      </c>
      <c r="E780" s="45" t="s">
        <v>887</v>
      </c>
      <c r="F780" s="44">
        <v>11813410</v>
      </c>
      <c r="G780" s="44">
        <f t="shared" si="378"/>
        <v>11813000</v>
      </c>
      <c r="H780" s="44"/>
      <c r="I780" s="44"/>
      <c r="J780" s="44"/>
      <c r="K780" s="44"/>
      <c r="L780" s="44"/>
      <c r="M780" s="44"/>
      <c r="N780" s="44"/>
      <c r="O780" s="44"/>
      <c r="P780" s="44"/>
      <c r="Q780" s="44"/>
      <c r="R780" s="44"/>
      <c r="S780" s="44"/>
    </row>
    <row r="781" spans="1:19" ht="13.5" customHeight="1" x14ac:dyDescent="0.2">
      <c r="A781" s="2" t="s">
        <v>1399</v>
      </c>
      <c r="B781" s="12" t="s">
        <v>912</v>
      </c>
      <c r="C781" s="40" t="s">
        <v>913</v>
      </c>
      <c r="D781" s="41">
        <v>0</v>
      </c>
      <c r="E781" s="15" t="s">
        <v>24</v>
      </c>
      <c r="F781" s="41">
        <v>0</v>
      </c>
      <c r="G781" s="41">
        <f t="shared" ref="G781:S781" si="379">SUM(G782:G784)</f>
        <v>45154000</v>
      </c>
      <c r="H781" s="41">
        <f t="shared" si="379"/>
        <v>0</v>
      </c>
      <c r="I781" s="41">
        <f t="shared" si="379"/>
        <v>0</v>
      </c>
      <c r="J781" s="41">
        <f t="shared" si="379"/>
        <v>0</v>
      </c>
      <c r="K781" s="41">
        <f t="shared" si="379"/>
        <v>0</v>
      </c>
      <c r="L781" s="41">
        <f t="shared" si="379"/>
        <v>0</v>
      </c>
      <c r="M781" s="41">
        <f t="shared" si="379"/>
        <v>0</v>
      </c>
      <c r="N781" s="41">
        <f t="shared" si="379"/>
        <v>0</v>
      </c>
      <c r="O781" s="41">
        <f t="shared" si="379"/>
        <v>0</v>
      </c>
      <c r="P781" s="41">
        <f t="shared" si="379"/>
        <v>0</v>
      </c>
      <c r="Q781" s="41">
        <f t="shared" si="379"/>
        <v>0</v>
      </c>
      <c r="R781" s="41">
        <f t="shared" si="379"/>
        <v>0</v>
      </c>
      <c r="S781" s="41">
        <f t="shared" si="379"/>
        <v>0</v>
      </c>
    </row>
    <row r="782" spans="1:19" ht="13.5" customHeight="1" x14ac:dyDescent="0.2">
      <c r="A782" s="2" t="s">
        <v>1400</v>
      </c>
      <c r="B782" s="42" t="s">
        <v>24</v>
      </c>
      <c r="C782" s="43" t="s">
        <v>1401</v>
      </c>
      <c r="D782" s="44">
        <v>1</v>
      </c>
      <c r="E782" s="45" t="s">
        <v>899</v>
      </c>
      <c r="F782" s="44">
        <v>38898896</v>
      </c>
      <c r="G782" s="44">
        <f t="shared" ref="G782:G784" si="380">ROUNDDOWN(D782*F782,-3)</f>
        <v>38898000</v>
      </c>
      <c r="H782" s="44"/>
      <c r="I782" s="44"/>
      <c r="J782" s="44"/>
      <c r="K782" s="44"/>
      <c r="L782" s="44"/>
      <c r="M782" s="44"/>
      <c r="N782" s="44"/>
      <c r="O782" s="44"/>
      <c r="P782" s="44"/>
      <c r="Q782" s="44"/>
      <c r="R782" s="44"/>
      <c r="S782" s="44"/>
    </row>
    <row r="783" spans="1:19" ht="13.5" customHeight="1" x14ac:dyDescent="0.2">
      <c r="A783" s="2" t="s">
        <v>1402</v>
      </c>
      <c r="B783" s="42" t="s">
        <v>24</v>
      </c>
      <c r="C783" s="43" t="s">
        <v>1403</v>
      </c>
      <c r="D783" s="44">
        <v>1</v>
      </c>
      <c r="E783" s="45" t="s">
        <v>887</v>
      </c>
      <c r="F783" s="44">
        <v>3128908</v>
      </c>
      <c r="G783" s="44">
        <f t="shared" si="380"/>
        <v>3128000</v>
      </c>
      <c r="H783" s="44"/>
      <c r="I783" s="44"/>
      <c r="J783" s="44"/>
      <c r="K783" s="44"/>
      <c r="L783" s="44"/>
      <c r="M783" s="44"/>
      <c r="N783" s="44"/>
      <c r="O783" s="44"/>
      <c r="P783" s="44"/>
      <c r="Q783" s="44"/>
      <c r="R783" s="44"/>
      <c r="S783" s="44"/>
    </row>
    <row r="784" spans="1:19" ht="13.5" customHeight="1" x14ac:dyDescent="0.2">
      <c r="A784" s="2" t="s">
        <v>1404</v>
      </c>
      <c r="B784" s="42" t="s">
        <v>24</v>
      </c>
      <c r="C784" s="43" t="s">
        <v>1405</v>
      </c>
      <c r="D784" s="44">
        <v>1</v>
      </c>
      <c r="E784" s="45" t="s">
        <v>887</v>
      </c>
      <c r="F784" s="44">
        <v>3128908</v>
      </c>
      <c r="G784" s="44">
        <f t="shared" si="380"/>
        <v>3128000</v>
      </c>
      <c r="H784" s="44"/>
      <c r="I784" s="44"/>
      <c r="J784" s="44"/>
      <c r="K784" s="44"/>
      <c r="L784" s="44"/>
      <c r="M784" s="44"/>
      <c r="N784" s="44"/>
      <c r="O784" s="44"/>
      <c r="P784" s="44"/>
      <c r="Q784" s="44"/>
      <c r="R784" s="44"/>
      <c r="S784" s="44"/>
    </row>
    <row r="785" spans="1:19" ht="13.5" customHeight="1" x14ac:dyDescent="0.2">
      <c r="A785" s="2" t="s">
        <v>1406</v>
      </c>
      <c r="B785" s="12" t="s">
        <v>921</v>
      </c>
      <c r="C785" s="40" t="s">
        <v>922</v>
      </c>
      <c r="D785" s="41">
        <v>0</v>
      </c>
      <c r="E785" s="15" t="s">
        <v>24</v>
      </c>
      <c r="F785" s="41">
        <v>0</v>
      </c>
      <c r="G785" s="41">
        <f t="shared" ref="G785:S785" si="381">SUM(G786:G788)</f>
        <v>161420000</v>
      </c>
      <c r="H785" s="41">
        <f t="shared" si="381"/>
        <v>0</v>
      </c>
      <c r="I785" s="41">
        <f t="shared" si="381"/>
        <v>0</v>
      </c>
      <c r="J785" s="41">
        <f t="shared" si="381"/>
        <v>0</v>
      </c>
      <c r="K785" s="41">
        <f t="shared" si="381"/>
        <v>0</v>
      </c>
      <c r="L785" s="41">
        <f t="shared" si="381"/>
        <v>0</v>
      </c>
      <c r="M785" s="41">
        <f t="shared" si="381"/>
        <v>0</v>
      </c>
      <c r="N785" s="41">
        <f t="shared" si="381"/>
        <v>0</v>
      </c>
      <c r="O785" s="41">
        <f t="shared" si="381"/>
        <v>0</v>
      </c>
      <c r="P785" s="41">
        <f t="shared" si="381"/>
        <v>0</v>
      </c>
      <c r="Q785" s="41">
        <f t="shared" si="381"/>
        <v>0</v>
      </c>
      <c r="R785" s="41">
        <f t="shared" si="381"/>
        <v>0</v>
      </c>
      <c r="S785" s="41">
        <f t="shared" si="381"/>
        <v>0</v>
      </c>
    </row>
    <row r="786" spans="1:19" ht="13.5" customHeight="1" x14ac:dyDescent="0.2">
      <c r="A786" s="2" t="s">
        <v>1407</v>
      </c>
      <c r="B786" s="42" t="s">
        <v>24</v>
      </c>
      <c r="C786" s="43" t="s">
        <v>1408</v>
      </c>
      <c r="D786" s="44">
        <v>1</v>
      </c>
      <c r="E786" s="45" t="s">
        <v>899</v>
      </c>
      <c r="F786" s="44">
        <v>138360000</v>
      </c>
      <c r="G786" s="44">
        <f t="shared" ref="G786:G788" si="382">ROUNDDOWN(D786*F786,-3)</f>
        <v>138360000</v>
      </c>
      <c r="H786" s="44"/>
      <c r="I786" s="44"/>
      <c r="J786" s="44"/>
      <c r="K786" s="44"/>
      <c r="L786" s="44"/>
      <c r="M786" s="44"/>
      <c r="N786" s="44"/>
      <c r="O786" s="44"/>
      <c r="P786" s="44"/>
      <c r="Q786" s="44"/>
      <c r="R786" s="44"/>
      <c r="S786" s="44"/>
    </row>
    <row r="787" spans="1:19" ht="13.5" customHeight="1" x14ac:dyDescent="0.2">
      <c r="A787" s="2" t="s">
        <v>1409</v>
      </c>
      <c r="B787" s="42" t="s">
        <v>24</v>
      </c>
      <c r="C787" s="43" t="s">
        <v>1410</v>
      </c>
      <c r="D787" s="44">
        <v>1</v>
      </c>
      <c r="E787" s="45" t="s">
        <v>887</v>
      </c>
      <c r="F787" s="44">
        <v>11530000</v>
      </c>
      <c r="G787" s="44">
        <f t="shared" si="382"/>
        <v>11530000</v>
      </c>
      <c r="H787" s="44"/>
      <c r="I787" s="44"/>
      <c r="J787" s="44"/>
      <c r="K787" s="44"/>
      <c r="L787" s="44"/>
      <c r="M787" s="44"/>
      <c r="N787" s="44"/>
      <c r="O787" s="44"/>
      <c r="P787" s="44"/>
      <c r="Q787" s="44"/>
      <c r="R787" s="44"/>
      <c r="S787" s="44"/>
    </row>
    <row r="788" spans="1:19" ht="13.5" customHeight="1" x14ac:dyDescent="0.2">
      <c r="A788" s="2" t="s">
        <v>1411</v>
      </c>
      <c r="B788" s="42" t="s">
        <v>24</v>
      </c>
      <c r="C788" s="43" t="s">
        <v>1412</v>
      </c>
      <c r="D788" s="44">
        <v>1</v>
      </c>
      <c r="E788" s="45" t="s">
        <v>887</v>
      </c>
      <c r="F788" s="44">
        <v>11530000</v>
      </c>
      <c r="G788" s="44">
        <f t="shared" si="382"/>
        <v>11530000</v>
      </c>
      <c r="H788" s="44"/>
      <c r="I788" s="44"/>
      <c r="J788" s="44"/>
      <c r="K788" s="44"/>
      <c r="L788" s="44"/>
      <c r="M788" s="44"/>
      <c r="N788" s="44"/>
      <c r="O788" s="44"/>
      <c r="P788" s="44"/>
      <c r="Q788" s="44"/>
      <c r="R788" s="44"/>
      <c r="S788" s="44"/>
    </row>
    <row r="789" spans="1:19" ht="13.5" customHeight="1" x14ac:dyDescent="0.2">
      <c r="A789" s="2" t="s">
        <v>1413</v>
      </c>
      <c r="B789" s="12" t="s">
        <v>930</v>
      </c>
      <c r="C789" s="40" t="s">
        <v>931</v>
      </c>
      <c r="D789" s="41">
        <v>0</v>
      </c>
      <c r="E789" s="15" t="s">
        <v>24</v>
      </c>
      <c r="F789" s="41">
        <v>0</v>
      </c>
      <c r="G789" s="41">
        <f t="shared" ref="G789:S789" si="383">SUM(G790:G792)</f>
        <v>5040000</v>
      </c>
      <c r="H789" s="41">
        <f t="shared" si="383"/>
        <v>0</v>
      </c>
      <c r="I789" s="41">
        <f t="shared" si="383"/>
        <v>0</v>
      </c>
      <c r="J789" s="41">
        <f t="shared" si="383"/>
        <v>0</v>
      </c>
      <c r="K789" s="41">
        <f t="shared" si="383"/>
        <v>0</v>
      </c>
      <c r="L789" s="41">
        <f t="shared" si="383"/>
        <v>0</v>
      </c>
      <c r="M789" s="41">
        <f t="shared" si="383"/>
        <v>0</v>
      </c>
      <c r="N789" s="41">
        <f t="shared" si="383"/>
        <v>0</v>
      </c>
      <c r="O789" s="41">
        <f t="shared" si="383"/>
        <v>0</v>
      </c>
      <c r="P789" s="41">
        <f t="shared" si="383"/>
        <v>0</v>
      </c>
      <c r="Q789" s="41">
        <f t="shared" si="383"/>
        <v>0</v>
      </c>
      <c r="R789" s="41">
        <f t="shared" si="383"/>
        <v>0</v>
      </c>
      <c r="S789" s="41">
        <f t="shared" si="383"/>
        <v>0</v>
      </c>
    </row>
    <row r="790" spans="1:19" ht="13.5" customHeight="1" x14ac:dyDescent="0.2">
      <c r="A790" s="2" t="s">
        <v>1414</v>
      </c>
      <c r="B790" s="42" t="s">
        <v>24</v>
      </c>
      <c r="C790" s="43" t="s">
        <v>1287</v>
      </c>
      <c r="D790" s="44">
        <v>1</v>
      </c>
      <c r="E790" s="45" t="s">
        <v>899</v>
      </c>
      <c r="F790" s="44">
        <v>4320000</v>
      </c>
      <c r="G790" s="44">
        <f t="shared" ref="G790:G792" si="384">ROUNDDOWN(D790*F790,-3)</f>
        <v>4320000</v>
      </c>
      <c r="H790" s="44"/>
      <c r="I790" s="44"/>
      <c r="J790" s="44"/>
      <c r="K790" s="44"/>
      <c r="L790" s="44"/>
      <c r="M790" s="44"/>
      <c r="N790" s="44"/>
      <c r="O790" s="44"/>
      <c r="P790" s="44"/>
      <c r="Q790" s="44"/>
      <c r="R790" s="44"/>
      <c r="S790" s="44"/>
    </row>
    <row r="791" spans="1:19" ht="13.5" customHeight="1" x14ac:dyDescent="0.2">
      <c r="A791" s="2" t="s">
        <v>1415</v>
      </c>
      <c r="B791" s="42" t="s">
        <v>24</v>
      </c>
      <c r="C791" s="43" t="s">
        <v>1416</v>
      </c>
      <c r="D791" s="44">
        <v>1</v>
      </c>
      <c r="E791" s="45" t="s">
        <v>887</v>
      </c>
      <c r="F791" s="44">
        <v>360000</v>
      </c>
      <c r="G791" s="44">
        <f t="shared" si="384"/>
        <v>360000</v>
      </c>
      <c r="H791" s="44"/>
      <c r="I791" s="44"/>
      <c r="J791" s="44"/>
      <c r="K791" s="44"/>
      <c r="L791" s="44"/>
      <c r="M791" s="44"/>
      <c r="N791" s="44"/>
      <c r="O791" s="44"/>
      <c r="P791" s="44"/>
      <c r="Q791" s="44"/>
      <c r="R791" s="44"/>
      <c r="S791" s="44"/>
    </row>
    <row r="792" spans="1:19" ht="13.5" customHeight="1" x14ac:dyDescent="0.2">
      <c r="A792" s="2" t="s">
        <v>1417</v>
      </c>
      <c r="B792" s="42" t="s">
        <v>24</v>
      </c>
      <c r="C792" s="43" t="s">
        <v>1418</v>
      </c>
      <c r="D792" s="44">
        <v>1</v>
      </c>
      <c r="E792" s="45" t="s">
        <v>887</v>
      </c>
      <c r="F792" s="44">
        <v>360000</v>
      </c>
      <c r="G792" s="44">
        <f t="shared" si="384"/>
        <v>360000</v>
      </c>
      <c r="H792" s="44"/>
      <c r="I792" s="44"/>
      <c r="J792" s="44"/>
      <c r="K792" s="44"/>
      <c r="L792" s="44"/>
      <c r="M792" s="44"/>
      <c r="N792" s="44"/>
      <c r="O792" s="44"/>
      <c r="P792" s="44"/>
      <c r="Q792" s="44"/>
      <c r="R792" s="44"/>
      <c r="S792" s="44"/>
    </row>
    <row r="793" spans="1:19" ht="13.5" customHeight="1" x14ac:dyDescent="0.2">
      <c r="A793" s="2" t="s">
        <v>1419</v>
      </c>
      <c r="B793" s="12" t="s">
        <v>939</v>
      </c>
      <c r="C793" s="40" t="s">
        <v>940</v>
      </c>
      <c r="D793" s="41">
        <v>0</v>
      </c>
      <c r="E793" s="15" t="s">
        <v>24</v>
      </c>
      <c r="F793" s="41">
        <v>0</v>
      </c>
      <c r="G793" s="41">
        <f t="shared" ref="G793:S793" si="385">SUM(G794:G796)</f>
        <v>8343000</v>
      </c>
      <c r="H793" s="41">
        <f t="shared" si="385"/>
        <v>0</v>
      </c>
      <c r="I793" s="41">
        <f t="shared" si="385"/>
        <v>0</v>
      </c>
      <c r="J793" s="41">
        <f t="shared" si="385"/>
        <v>0</v>
      </c>
      <c r="K793" s="41">
        <f t="shared" si="385"/>
        <v>0</v>
      </c>
      <c r="L793" s="41">
        <f t="shared" si="385"/>
        <v>0</v>
      </c>
      <c r="M793" s="41">
        <f t="shared" si="385"/>
        <v>0</v>
      </c>
      <c r="N793" s="41">
        <f t="shared" si="385"/>
        <v>0</v>
      </c>
      <c r="O793" s="41">
        <f t="shared" si="385"/>
        <v>0</v>
      </c>
      <c r="P793" s="41">
        <f t="shared" si="385"/>
        <v>0</v>
      </c>
      <c r="Q793" s="41">
        <f t="shared" si="385"/>
        <v>0</v>
      </c>
      <c r="R793" s="41">
        <f t="shared" si="385"/>
        <v>0</v>
      </c>
      <c r="S793" s="41">
        <f t="shared" si="385"/>
        <v>0</v>
      </c>
    </row>
    <row r="794" spans="1:19" ht="13.5" customHeight="1" x14ac:dyDescent="0.2">
      <c r="A794" s="2" t="s">
        <v>1420</v>
      </c>
      <c r="B794" s="42" t="s">
        <v>24</v>
      </c>
      <c r="C794" s="43" t="s">
        <v>1421</v>
      </c>
      <c r="D794" s="44">
        <v>1</v>
      </c>
      <c r="E794" s="45" t="s">
        <v>899</v>
      </c>
      <c r="F794" s="44">
        <v>7723120</v>
      </c>
      <c r="G794" s="44">
        <f t="shared" ref="G794:G796" si="386">ROUNDDOWN(D794*F794,-3)</f>
        <v>7723000</v>
      </c>
      <c r="H794" s="44"/>
      <c r="I794" s="44"/>
      <c r="J794" s="44"/>
      <c r="K794" s="44"/>
      <c r="L794" s="44"/>
      <c r="M794" s="44"/>
      <c r="N794" s="44"/>
      <c r="O794" s="44"/>
      <c r="P794" s="44"/>
      <c r="Q794" s="44"/>
      <c r="R794" s="44"/>
      <c r="S794" s="44"/>
    </row>
    <row r="795" spans="1:19" ht="13.5" customHeight="1" x14ac:dyDescent="0.2">
      <c r="A795" s="2" t="s">
        <v>1422</v>
      </c>
      <c r="B795" s="42" t="s">
        <v>24</v>
      </c>
      <c r="C795" s="43" t="s">
        <v>1423</v>
      </c>
      <c r="D795" s="44">
        <v>1</v>
      </c>
      <c r="E795" s="45" t="s">
        <v>887</v>
      </c>
      <c r="F795" s="44">
        <v>310260</v>
      </c>
      <c r="G795" s="44">
        <f t="shared" si="386"/>
        <v>310000</v>
      </c>
      <c r="H795" s="44"/>
      <c r="I795" s="44"/>
      <c r="J795" s="44"/>
      <c r="K795" s="44"/>
      <c r="L795" s="44"/>
      <c r="M795" s="44"/>
      <c r="N795" s="44"/>
      <c r="O795" s="44"/>
      <c r="P795" s="44"/>
      <c r="Q795" s="44"/>
      <c r="R795" s="44"/>
      <c r="S795" s="44"/>
    </row>
    <row r="796" spans="1:19" ht="13.5" customHeight="1" x14ac:dyDescent="0.2">
      <c r="A796" s="2" t="s">
        <v>1424</v>
      </c>
      <c r="B796" s="42" t="s">
        <v>24</v>
      </c>
      <c r="C796" s="43" t="s">
        <v>1425</v>
      </c>
      <c r="D796" s="44">
        <v>1</v>
      </c>
      <c r="E796" s="45" t="s">
        <v>887</v>
      </c>
      <c r="F796" s="44">
        <v>310260</v>
      </c>
      <c r="G796" s="44">
        <f t="shared" si="386"/>
        <v>310000</v>
      </c>
      <c r="H796" s="44"/>
      <c r="I796" s="44"/>
      <c r="J796" s="44"/>
      <c r="K796" s="44"/>
      <c r="L796" s="44"/>
      <c r="M796" s="44"/>
      <c r="N796" s="44"/>
      <c r="O796" s="44"/>
      <c r="P796" s="44"/>
      <c r="Q796" s="44"/>
      <c r="R796" s="44"/>
      <c r="S796" s="44"/>
    </row>
    <row r="797" spans="1:19" ht="13.5" customHeight="1" x14ac:dyDescent="0.2">
      <c r="A797" s="2" t="s">
        <v>1426</v>
      </c>
      <c r="B797" s="12" t="s">
        <v>948</v>
      </c>
      <c r="C797" s="40" t="s">
        <v>949</v>
      </c>
      <c r="D797" s="41">
        <v>0</v>
      </c>
      <c r="E797" s="15" t="s">
        <v>24</v>
      </c>
      <c r="F797" s="41">
        <v>0</v>
      </c>
      <c r="G797" s="41">
        <f t="shared" ref="G797:S797" si="387">G798</f>
        <v>131443000</v>
      </c>
      <c r="H797" s="41">
        <f t="shared" si="387"/>
        <v>0</v>
      </c>
      <c r="I797" s="41">
        <f t="shared" si="387"/>
        <v>0</v>
      </c>
      <c r="J797" s="41">
        <f t="shared" si="387"/>
        <v>0</v>
      </c>
      <c r="K797" s="41">
        <f t="shared" si="387"/>
        <v>0</v>
      </c>
      <c r="L797" s="41">
        <f t="shared" si="387"/>
        <v>0</v>
      </c>
      <c r="M797" s="41">
        <f t="shared" si="387"/>
        <v>0</v>
      </c>
      <c r="N797" s="41">
        <f t="shared" si="387"/>
        <v>0</v>
      </c>
      <c r="O797" s="41">
        <f t="shared" si="387"/>
        <v>0</v>
      </c>
      <c r="P797" s="41">
        <f t="shared" si="387"/>
        <v>0</v>
      </c>
      <c r="Q797" s="41">
        <f t="shared" si="387"/>
        <v>0</v>
      </c>
      <c r="R797" s="41">
        <f t="shared" si="387"/>
        <v>0</v>
      </c>
      <c r="S797" s="41">
        <f t="shared" si="387"/>
        <v>0</v>
      </c>
    </row>
    <row r="798" spans="1:19" ht="13.5" customHeight="1" x14ac:dyDescent="0.2">
      <c r="A798" s="2" t="s">
        <v>1427</v>
      </c>
      <c r="B798" s="42" t="s">
        <v>24</v>
      </c>
      <c r="C798" s="43" t="s">
        <v>1428</v>
      </c>
      <c r="D798" s="44">
        <v>1</v>
      </c>
      <c r="E798" s="45" t="s">
        <v>899</v>
      </c>
      <c r="F798" s="44">
        <v>131443000</v>
      </c>
      <c r="G798" s="44">
        <f>ROUNDDOWN(D798*F798,-3)</f>
        <v>131443000</v>
      </c>
      <c r="H798" s="44"/>
      <c r="I798" s="44"/>
      <c r="J798" s="44"/>
      <c r="K798" s="44"/>
      <c r="L798" s="44"/>
      <c r="M798" s="44"/>
      <c r="N798" s="44"/>
      <c r="O798" s="44"/>
      <c r="P798" s="44"/>
      <c r="Q798" s="44"/>
      <c r="R798" s="44"/>
      <c r="S798" s="44"/>
    </row>
    <row r="799" spans="1:19" ht="13.5" customHeight="1" x14ac:dyDescent="0.2">
      <c r="A799" s="2" t="s">
        <v>1429</v>
      </c>
      <c r="B799" s="12" t="s">
        <v>953</v>
      </c>
      <c r="C799" s="40" t="s">
        <v>954</v>
      </c>
      <c r="D799" s="41">
        <v>0</v>
      </c>
      <c r="E799" s="15" t="s">
        <v>24</v>
      </c>
      <c r="F799" s="41">
        <v>0</v>
      </c>
      <c r="G799" s="41">
        <f t="shared" ref="G799:S799" si="388">G800</f>
        <v>472296000</v>
      </c>
      <c r="H799" s="41">
        <f t="shared" si="388"/>
        <v>0</v>
      </c>
      <c r="I799" s="41">
        <f t="shared" si="388"/>
        <v>0</v>
      </c>
      <c r="J799" s="41">
        <f t="shared" si="388"/>
        <v>0</v>
      </c>
      <c r="K799" s="41">
        <f t="shared" si="388"/>
        <v>0</v>
      </c>
      <c r="L799" s="41">
        <f t="shared" si="388"/>
        <v>0</v>
      </c>
      <c r="M799" s="41">
        <f t="shared" si="388"/>
        <v>0</v>
      </c>
      <c r="N799" s="41">
        <f t="shared" si="388"/>
        <v>0</v>
      </c>
      <c r="O799" s="41">
        <f t="shared" si="388"/>
        <v>0</v>
      </c>
      <c r="P799" s="41">
        <f t="shared" si="388"/>
        <v>0</v>
      </c>
      <c r="Q799" s="41">
        <f t="shared" si="388"/>
        <v>0</v>
      </c>
      <c r="R799" s="41">
        <f t="shared" si="388"/>
        <v>0</v>
      </c>
      <c r="S799" s="41">
        <f t="shared" si="388"/>
        <v>0</v>
      </c>
    </row>
    <row r="800" spans="1:19" ht="13.5" customHeight="1" x14ac:dyDescent="0.2">
      <c r="A800" s="2" t="s">
        <v>1430</v>
      </c>
      <c r="B800" s="42" t="s">
        <v>24</v>
      </c>
      <c r="C800" s="43" t="s">
        <v>956</v>
      </c>
      <c r="D800" s="44">
        <v>1</v>
      </c>
      <c r="E800" s="45" t="s">
        <v>899</v>
      </c>
      <c r="F800" s="44">
        <v>472296000</v>
      </c>
      <c r="G800" s="44">
        <f>ROUNDDOWN(D800*F800,-3)</f>
        <v>472296000</v>
      </c>
      <c r="H800" s="44"/>
      <c r="I800" s="44"/>
      <c r="J800" s="44"/>
      <c r="K800" s="44"/>
      <c r="L800" s="44"/>
      <c r="M800" s="44"/>
      <c r="N800" s="44"/>
      <c r="O800" s="44"/>
      <c r="P800" s="44"/>
      <c r="Q800" s="44"/>
      <c r="R800" s="44"/>
      <c r="S800" s="44"/>
    </row>
    <row r="801" spans="1:19" ht="13.5" customHeight="1" x14ac:dyDescent="0.2">
      <c r="A801" s="2" t="s">
        <v>1431</v>
      </c>
      <c r="B801" s="12" t="s">
        <v>958</v>
      </c>
      <c r="C801" s="40" t="s">
        <v>959</v>
      </c>
      <c r="D801" s="41">
        <v>0</v>
      </c>
      <c r="E801" s="15" t="s">
        <v>24</v>
      </c>
      <c r="F801" s="41">
        <v>0</v>
      </c>
      <c r="G801" s="41">
        <f t="shared" ref="G801:S801" si="389">SUM(G802:G804)</f>
        <v>85610000</v>
      </c>
      <c r="H801" s="41">
        <f t="shared" si="389"/>
        <v>0</v>
      </c>
      <c r="I801" s="41">
        <f t="shared" si="389"/>
        <v>0</v>
      </c>
      <c r="J801" s="41">
        <f t="shared" si="389"/>
        <v>0</v>
      </c>
      <c r="K801" s="41">
        <f t="shared" si="389"/>
        <v>0</v>
      </c>
      <c r="L801" s="41">
        <f t="shared" si="389"/>
        <v>0</v>
      </c>
      <c r="M801" s="41">
        <f t="shared" si="389"/>
        <v>0</v>
      </c>
      <c r="N801" s="41">
        <f t="shared" si="389"/>
        <v>0</v>
      </c>
      <c r="O801" s="41">
        <f t="shared" si="389"/>
        <v>0</v>
      </c>
      <c r="P801" s="41">
        <f t="shared" si="389"/>
        <v>0</v>
      </c>
      <c r="Q801" s="41">
        <f t="shared" si="389"/>
        <v>0</v>
      </c>
      <c r="R801" s="41">
        <f t="shared" si="389"/>
        <v>0</v>
      </c>
      <c r="S801" s="41">
        <f t="shared" si="389"/>
        <v>0</v>
      </c>
    </row>
    <row r="802" spans="1:19" ht="13.5" customHeight="1" x14ac:dyDescent="0.2">
      <c r="A802" s="2" t="s">
        <v>1432</v>
      </c>
      <c r="B802" s="42" t="s">
        <v>24</v>
      </c>
      <c r="C802" s="43" t="s">
        <v>1299</v>
      </c>
      <c r="D802" s="44">
        <v>1</v>
      </c>
      <c r="E802" s="45" t="s">
        <v>899</v>
      </c>
      <c r="F802" s="44">
        <v>73380000</v>
      </c>
      <c r="G802" s="44">
        <f t="shared" ref="G802:G804" si="390">ROUNDDOWN(D802*F802,-3)</f>
        <v>73380000</v>
      </c>
      <c r="H802" s="44"/>
      <c r="I802" s="44"/>
      <c r="J802" s="44"/>
      <c r="K802" s="44"/>
      <c r="L802" s="44"/>
      <c r="M802" s="44"/>
      <c r="N802" s="44"/>
      <c r="O802" s="44"/>
      <c r="P802" s="44"/>
      <c r="Q802" s="44"/>
      <c r="R802" s="44"/>
      <c r="S802" s="44"/>
    </row>
    <row r="803" spans="1:19" ht="13.5" customHeight="1" x14ac:dyDescent="0.2">
      <c r="A803" s="2" t="s">
        <v>1433</v>
      </c>
      <c r="B803" s="42" t="s">
        <v>24</v>
      </c>
      <c r="C803" s="43" t="s">
        <v>1434</v>
      </c>
      <c r="D803" s="44">
        <v>1</v>
      </c>
      <c r="E803" s="45" t="s">
        <v>887</v>
      </c>
      <c r="F803" s="44">
        <v>6115000</v>
      </c>
      <c r="G803" s="44">
        <f t="shared" si="390"/>
        <v>6115000</v>
      </c>
      <c r="H803" s="44"/>
      <c r="I803" s="44"/>
      <c r="J803" s="44"/>
      <c r="K803" s="44"/>
      <c r="L803" s="44"/>
      <c r="M803" s="44"/>
      <c r="N803" s="44"/>
      <c r="O803" s="44"/>
      <c r="P803" s="44"/>
      <c r="Q803" s="44"/>
      <c r="R803" s="44"/>
      <c r="S803" s="44"/>
    </row>
    <row r="804" spans="1:19" ht="13.5" customHeight="1" x14ac:dyDescent="0.2">
      <c r="A804" s="2" t="s">
        <v>1435</v>
      </c>
      <c r="B804" s="42" t="s">
        <v>24</v>
      </c>
      <c r="C804" s="43" t="s">
        <v>1436</v>
      </c>
      <c r="D804" s="44">
        <v>1</v>
      </c>
      <c r="E804" s="45" t="s">
        <v>887</v>
      </c>
      <c r="F804" s="44">
        <v>6115000</v>
      </c>
      <c r="G804" s="44">
        <f t="shared" si="390"/>
        <v>6115000</v>
      </c>
      <c r="H804" s="44"/>
      <c r="I804" s="44"/>
      <c r="J804" s="44"/>
      <c r="K804" s="44"/>
      <c r="L804" s="44"/>
      <c r="M804" s="44"/>
      <c r="N804" s="44"/>
      <c r="O804" s="44"/>
      <c r="P804" s="44"/>
      <c r="Q804" s="44"/>
      <c r="R804" s="44"/>
      <c r="S804" s="44"/>
    </row>
    <row r="805" spans="1:19" ht="13.5" customHeight="1" x14ac:dyDescent="0.2">
      <c r="A805" s="2" t="s">
        <v>1437</v>
      </c>
      <c r="B805" s="36" t="s">
        <v>77</v>
      </c>
      <c r="C805" s="37" t="s">
        <v>1301</v>
      </c>
      <c r="D805" s="38">
        <v>0</v>
      </c>
      <c r="E805" s="39" t="s">
        <v>24</v>
      </c>
      <c r="F805" s="38">
        <v>0</v>
      </c>
      <c r="G805" s="38">
        <f t="shared" ref="G805:S805" si="391">SUM(G806)</f>
        <v>2995828000</v>
      </c>
      <c r="H805" s="38">
        <f t="shared" si="391"/>
        <v>0</v>
      </c>
      <c r="I805" s="38">
        <f t="shared" si="391"/>
        <v>0</v>
      </c>
      <c r="J805" s="38">
        <f t="shared" si="391"/>
        <v>0</v>
      </c>
      <c r="K805" s="38">
        <f t="shared" si="391"/>
        <v>0</v>
      </c>
      <c r="L805" s="38">
        <f t="shared" si="391"/>
        <v>0</v>
      </c>
      <c r="M805" s="38">
        <f t="shared" si="391"/>
        <v>0</v>
      </c>
      <c r="N805" s="38">
        <f t="shared" si="391"/>
        <v>0</v>
      </c>
      <c r="O805" s="38">
        <f t="shared" si="391"/>
        <v>0</v>
      </c>
      <c r="P805" s="38">
        <f t="shared" si="391"/>
        <v>0</v>
      </c>
      <c r="Q805" s="38">
        <f t="shared" si="391"/>
        <v>0</v>
      </c>
      <c r="R805" s="38">
        <f t="shared" si="391"/>
        <v>0</v>
      </c>
      <c r="S805" s="38">
        <f t="shared" si="391"/>
        <v>0</v>
      </c>
    </row>
    <row r="806" spans="1:19" ht="13.5" customHeight="1" x14ac:dyDescent="0.2">
      <c r="A806" s="2" t="s">
        <v>1438</v>
      </c>
      <c r="B806" s="12" t="s">
        <v>967</v>
      </c>
      <c r="C806" s="40" t="s">
        <v>968</v>
      </c>
      <c r="D806" s="41">
        <v>0</v>
      </c>
      <c r="E806" s="15" t="s">
        <v>24</v>
      </c>
      <c r="F806" s="41">
        <v>0</v>
      </c>
      <c r="G806" s="41">
        <f t="shared" ref="G806:S806" si="392">SUM(G807:G809)</f>
        <v>2995828000</v>
      </c>
      <c r="H806" s="41">
        <f t="shared" si="392"/>
        <v>0</v>
      </c>
      <c r="I806" s="41">
        <f t="shared" si="392"/>
        <v>0</v>
      </c>
      <c r="J806" s="41">
        <f t="shared" si="392"/>
        <v>0</v>
      </c>
      <c r="K806" s="41">
        <f t="shared" si="392"/>
        <v>0</v>
      </c>
      <c r="L806" s="41">
        <f t="shared" si="392"/>
        <v>0</v>
      </c>
      <c r="M806" s="41">
        <f t="shared" si="392"/>
        <v>0</v>
      </c>
      <c r="N806" s="41">
        <f t="shared" si="392"/>
        <v>0</v>
      </c>
      <c r="O806" s="41">
        <f t="shared" si="392"/>
        <v>0</v>
      </c>
      <c r="P806" s="41">
        <f t="shared" si="392"/>
        <v>0</v>
      </c>
      <c r="Q806" s="41">
        <f t="shared" si="392"/>
        <v>0</v>
      </c>
      <c r="R806" s="41">
        <f t="shared" si="392"/>
        <v>0</v>
      </c>
      <c r="S806" s="41">
        <f t="shared" si="392"/>
        <v>0</v>
      </c>
    </row>
    <row r="807" spans="1:19" ht="13.5" customHeight="1" x14ac:dyDescent="0.2">
      <c r="A807" s="2" t="s">
        <v>1439</v>
      </c>
      <c r="B807" s="42" t="s">
        <v>24</v>
      </c>
      <c r="C807" s="43" t="s">
        <v>1440</v>
      </c>
      <c r="D807" s="44">
        <v>1</v>
      </c>
      <c r="E807" s="45" t="s">
        <v>899</v>
      </c>
      <c r="F807" s="44">
        <v>2541026000</v>
      </c>
      <c r="G807" s="44">
        <f t="shared" ref="G807:G809" si="393">ROUNDDOWN(D807*F807,-3)</f>
        <v>2541026000</v>
      </c>
      <c r="H807" s="44"/>
      <c r="I807" s="44"/>
      <c r="J807" s="44"/>
      <c r="K807" s="44"/>
      <c r="L807" s="44"/>
      <c r="M807" s="44"/>
      <c r="N807" s="44"/>
      <c r="O807" s="44"/>
      <c r="P807" s="44"/>
      <c r="Q807" s="44"/>
      <c r="R807" s="44"/>
      <c r="S807" s="44"/>
    </row>
    <row r="808" spans="1:19" ht="13.5" customHeight="1" x14ac:dyDescent="0.2">
      <c r="A808" s="2" t="s">
        <v>1441</v>
      </c>
      <c r="B808" s="42" t="s">
        <v>24</v>
      </c>
      <c r="C808" s="43" t="s">
        <v>1442</v>
      </c>
      <c r="D808" s="44">
        <v>1</v>
      </c>
      <c r="E808" s="45" t="s">
        <v>887</v>
      </c>
      <c r="F808" s="44">
        <v>227401314</v>
      </c>
      <c r="G808" s="44">
        <f t="shared" si="393"/>
        <v>227401000</v>
      </c>
      <c r="H808" s="44"/>
      <c r="I808" s="44"/>
      <c r="J808" s="44"/>
      <c r="K808" s="44"/>
      <c r="L808" s="44"/>
      <c r="M808" s="44"/>
      <c r="N808" s="44"/>
      <c r="O808" s="44"/>
      <c r="P808" s="44"/>
      <c r="Q808" s="44"/>
      <c r="R808" s="44"/>
      <c r="S808" s="44"/>
    </row>
    <row r="809" spans="1:19" ht="13.5" customHeight="1" x14ac:dyDescent="0.2">
      <c r="A809" s="2" t="s">
        <v>1443</v>
      </c>
      <c r="B809" s="42" t="s">
        <v>24</v>
      </c>
      <c r="C809" s="43" t="s">
        <v>1444</v>
      </c>
      <c r="D809" s="44">
        <v>1</v>
      </c>
      <c r="E809" s="45" t="s">
        <v>887</v>
      </c>
      <c r="F809" s="44">
        <v>227401314</v>
      </c>
      <c r="G809" s="44">
        <f t="shared" si="393"/>
        <v>227401000</v>
      </c>
      <c r="H809" s="44"/>
      <c r="I809" s="44"/>
      <c r="J809" s="44"/>
      <c r="K809" s="44"/>
      <c r="L809" s="44"/>
      <c r="M809" s="44"/>
      <c r="N809" s="44"/>
      <c r="O809" s="44"/>
      <c r="P809" s="44"/>
      <c r="Q809" s="44"/>
      <c r="R809" s="44"/>
      <c r="S809" s="44"/>
    </row>
    <row r="810" spans="1:19" ht="13.5" customHeight="1" x14ac:dyDescent="0.2">
      <c r="A810" s="2" t="s">
        <v>1445</v>
      </c>
      <c r="B810" s="32" t="s">
        <v>976</v>
      </c>
      <c r="C810" s="33" t="s">
        <v>977</v>
      </c>
      <c r="D810" s="34">
        <v>0</v>
      </c>
      <c r="E810" s="35" t="s">
        <v>24</v>
      </c>
      <c r="F810" s="34">
        <v>0</v>
      </c>
      <c r="G810" s="34">
        <f t="shared" ref="G810:S810" si="394">SUM(G811,G833,G839,G853)</f>
        <v>2068930000</v>
      </c>
      <c r="H810" s="34">
        <f t="shared" si="394"/>
        <v>0</v>
      </c>
      <c r="I810" s="34">
        <f t="shared" si="394"/>
        <v>0</v>
      </c>
      <c r="J810" s="34">
        <f t="shared" si="394"/>
        <v>0</v>
      </c>
      <c r="K810" s="34">
        <f t="shared" si="394"/>
        <v>0</v>
      </c>
      <c r="L810" s="34">
        <f t="shared" si="394"/>
        <v>0</v>
      </c>
      <c r="M810" s="34">
        <f t="shared" si="394"/>
        <v>0</v>
      </c>
      <c r="N810" s="34">
        <f t="shared" si="394"/>
        <v>0</v>
      </c>
      <c r="O810" s="34">
        <f t="shared" si="394"/>
        <v>0</v>
      </c>
      <c r="P810" s="34">
        <f t="shared" si="394"/>
        <v>0</v>
      </c>
      <c r="Q810" s="34">
        <f t="shared" si="394"/>
        <v>0</v>
      </c>
      <c r="R810" s="34">
        <f t="shared" si="394"/>
        <v>0</v>
      </c>
      <c r="S810" s="34">
        <f t="shared" si="394"/>
        <v>0</v>
      </c>
    </row>
    <row r="811" spans="1:19" ht="13.5" customHeight="1" x14ac:dyDescent="0.2">
      <c r="A811" s="2" t="s">
        <v>1446</v>
      </c>
      <c r="B811" s="36" t="s">
        <v>39</v>
      </c>
      <c r="C811" s="37" t="s">
        <v>1447</v>
      </c>
      <c r="D811" s="38">
        <v>0</v>
      </c>
      <c r="E811" s="39" t="s">
        <v>24</v>
      </c>
      <c r="F811" s="38">
        <v>0</v>
      </c>
      <c r="G811" s="38">
        <f t="shared" ref="G811:S811" si="395">SUM(G812,G821)</f>
        <v>1255650000</v>
      </c>
      <c r="H811" s="38">
        <f t="shared" si="395"/>
        <v>0</v>
      </c>
      <c r="I811" s="38">
        <f t="shared" si="395"/>
        <v>0</v>
      </c>
      <c r="J811" s="38">
        <f t="shared" si="395"/>
        <v>0</v>
      </c>
      <c r="K811" s="38">
        <f t="shared" si="395"/>
        <v>0</v>
      </c>
      <c r="L811" s="38">
        <f t="shared" si="395"/>
        <v>0</v>
      </c>
      <c r="M811" s="38">
        <f t="shared" si="395"/>
        <v>0</v>
      </c>
      <c r="N811" s="38">
        <f t="shared" si="395"/>
        <v>0</v>
      </c>
      <c r="O811" s="38">
        <f t="shared" si="395"/>
        <v>0</v>
      </c>
      <c r="P811" s="38">
        <f t="shared" si="395"/>
        <v>0</v>
      </c>
      <c r="Q811" s="38">
        <f t="shared" si="395"/>
        <v>0</v>
      </c>
      <c r="R811" s="38">
        <f t="shared" si="395"/>
        <v>0</v>
      </c>
      <c r="S811" s="38">
        <f t="shared" si="395"/>
        <v>0</v>
      </c>
    </row>
    <row r="812" spans="1:19" ht="13.5" customHeight="1" x14ac:dyDescent="0.2">
      <c r="A812" s="2" t="s">
        <v>1448</v>
      </c>
      <c r="B812" s="12" t="s">
        <v>982</v>
      </c>
      <c r="C812" s="40" t="s">
        <v>983</v>
      </c>
      <c r="D812" s="41">
        <v>0</v>
      </c>
      <c r="E812" s="15" t="s">
        <v>24</v>
      </c>
      <c r="F812" s="41">
        <v>0</v>
      </c>
      <c r="G812" s="41">
        <f t="shared" ref="G812:S812" si="396">SUM(G813:G820)</f>
        <v>1032192000</v>
      </c>
      <c r="H812" s="41">
        <f t="shared" si="396"/>
        <v>0</v>
      </c>
      <c r="I812" s="41">
        <f t="shared" si="396"/>
        <v>0</v>
      </c>
      <c r="J812" s="41">
        <f t="shared" si="396"/>
        <v>0</v>
      </c>
      <c r="K812" s="41">
        <f t="shared" si="396"/>
        <v>0</v>
      </c>
      <c r="L812" s="41">
        <f t="shared" si="396"/>
        <v>0</v>
      </c>
      <c r="M812" s="41">
        <f t="shared" si="396"/>
        <v>0</v>
      </c>
      <c r="N812" s="41">
        <f t="shared" si="396"/>
        <v>0</v>
      </c>
      <c r="O812" s="41">
        <f t="shared" si="396"/>
        <v>0</v>
      </c>
      <c r="P812" s="41">
        <f t="shared" si="396"/>
        <v>0</v>
      </c>
      <c r="Q812" s="41">
        <f t="shared" si="396"/>
        <v>0</v>
      </c>
      <c r="R812" s="41">
        <f t="shared" si="396"/>
        <v>0</v>
      </c>
      <c r="S812" s="41">
        <f t="shared" si="396"/>
        <v>0</v>
      </c>
    </row>
    <row r="813" spans="1:19" ht="13.5" customHeight="1" x14ac:dyDescent="0.2">
      <c r="A813" s="2" t="s">
        <v>1449</v>
      </c>
      <c r="B813" s="42" t="s">
        <v>24</v>
      </c>
      <c r="C813" s="43" t="s">
        <v>1450</v>
      </c>
      <c r="D813" s="44">
        <v>1</v>
      </c>
      <c r="E813" s="45" t="s">
        <v>899</v>
      </c>
      <c r="F813" s="44">
        <v>59765000</v>
      </c>
      <c r="G813" s="44">
        <f t="shared" ref="G813:G820" si="397">ROUNDDOWN(D813*F813,-3)</f>
        <v>59765000</v>
      </c>
      <c r="H813" s="44"/>
      <c r="I813" s="44"/>
      <c r="J813" s="44"/>
      <c r="K813" s="44"/>
      <c r="L813" s="44"/>
      <c r="M813" s="44"/>
      <c r="N813" s="44"/>
      <c r="O813" s="44"/>
      <c r="P813" s="44"/>
      <c r="Q813" s="44"/>
      <c r="R813" s="44"/>
      <c r="S813" s="44"/>
    </row>
    <row r="814" spans="1:19" ht="13.5" customHeight="1" x14ac:dyDescent="0.2">
      <c r="A814" s="2" t="s">
        <v>1451</v>
      </c>
      <c r="B814" s="42" t="s">
        <v>24</v>
      </c>
      <c r="C814" s="43" t="s">
        <v>1452</v>
      </c>
      <c r="D814" s="44">
        <v>58</v>
      </c>
      <c r="E814" s="45" t="s">
        <v>994</v>
      </c>
      <c r="F814" s="44">
        <v>1200000</v>
      </c>
      <c r="G814" s="44">
        <f t="shared" si="397"/>
        <v>69600000</v>
      </c>
      <c r="H814" s="44"/>
      <c r="I814" s="44"/>
      <c r="J814" s="44"/>
      <c r="K814" s="44"/>
      <c r="L814" s="44"/>
      <c r="M814" s="44"/>
      <c r="N814" s="44"/>
      <c r="O814" s="44"/>
      <c r="P814" s="44"/>
      <c r="Q814" s="44"/>
      <c r="R814" s="44"/>
      <c r="S814" s="44"/>
    </row>
    <row r="815" spans="1:19" ht="13.5" customHeight="1" x14ac:dyDescent="0.2">
      <c r="A815" s="2" t="s">
        <v>1453</v>
      </c>
      <c r="B815" s="42" t="s">
        <v>24</v>
      </c>
      <c r="C815" s="43" t="s">
        <v>1454</v>
      </c>
      <c r="D815" s="44">
        <v>110</v>
      </c>
      <c r="E815" s="45" t="s">
        <v>657</v>
      </c>
      <c r="F815" s="44">
        <v>500000</v>
      </c>
      <c r="G815" s="44">
        <f t="shared" si="397"/>
        <v>55000000</v>
      </c>
      <c r="H815" s="44"/>
      <c r="I815" s="44"/>
      <c r="J815" s="44"/>
      <c r="K815" s="44"/>
      <c r="L815" s="44"/>
      <c r="M815" s="44"/>
      <c r="N815" s="44"/>
      <c r="O815" s="44"/>
      <c r="P815" s="44"/>
      <c r="Q815" s="44"/>
      <c r="R815" s="44"/>
      <c r="S815" s="44"/>
    </row>
    <row r="816" spans="1:19" ht="13.5" customHeight="1" x14ac:dyDescent="0.2">
      <c r="A816" s="2" t="s">
        <v>1455</v>
      </c>
      <c r="B816" s="42" t="s">
        <v>24</v>
      </c>
      <c r="C816" s="43" t="s">
        <v>1456</v>
      </c>
      <c r="D816" s="44">
        <v>12</v>
      </c>
      <c r="E816" s="45" t="s">
        <v>887</v>
      </c>
      <c r="F816" s="44">
        <v>1747250</v>
      </c>
      <c r="G816" s="44">
        <f t="shared" si="397"/>
        <v>20967000</v>
      </c>
      <c r="H816" s="44"/>
      <c r="I816" s="44"/>
      <c r="J816" s="44"/>
      <c r="K816" s="44"/>
      <c r="L816" s="44"/>
      <c r="M816" s="44"/>
      <c r="N816" s="44"/>
      <c r="O816" s="44"/>
      <c r="P816" s="44"/>
      <c r="Q816" s="44"/>
      <c r="R816" s="44"/>
      <c r="S816" s="44"/>
    </row>
    <row r="817" spans="1:19" ht="13.5" customHeight="1" x14ac:dyDescent="0.2">
      <c r="A817" s="2" t="s">
        <v>1457</v>
      </c>
      <c r="B817" s="42" t="s">
        <v>24</v>
      </c>
      <c r="C817" s="43" t="s">
        <v>1458</v>
      </c>
      <c r="D817" s="44">
        <v>156</v>
      </c>
      <c r="E817" s="45" t="s">
        <v>820</v>
      </c>
      <c r="F817" s="44">
        <v>4695000</v>
      </c>
      <c r="G817" s="44">
        <f t="shared" si="397"/>
        <v>732420000</v>
      </c>
      <c r="H817" s="44"/>
      <c r="I817" s="44"/>
      <c r="J817" s="44"/>
      <c r="K817" s="44"/>
      <c r="L817" s="44"/>
      <c r="M817" s="44"/>
      <c r="N817" s="44"/>
      <c r="O817" s="44"/>
      <c r="P817" s="44"/>
      <c r="Q817" s="44"/>
      <c r="R817" s="44"/>
      <c r="S817" s="44"/>
    </row>
    <row r="818" spans="1:19" ht="13.5" customHeight="1" x14ac:dyDescent="0.2">
      <c r="A818" s="2" t="s">
        <v>1459</v>
      </c>
      <c r="B818" s="42" t="s">
        <v>24</v>
      </c>
      <c r="C818" s="43" t="s">
        <v>1460</v>
      </c>
      <c r="D818" s="44">
        <v>13</v>
      </c>
      <c r="E818" s="45" t="s">
        <v>820</v>
      </c>
      <c r="F818" s="44">
        <v>5164000</v>
      </c>
      <c r="G818" s="44">
        <f t="shared" si="397"/>
        <v>67132000</v>
      </c>
      <c r="H818" s="44"/>
      <c r="I818" s="44"/>
      <c r="J818" s="44"/>
      <c r="K818" s="44"/>
      <c r="L818" s="44"/>
      <c r="M818" s="44"/>
      <c r="N818" s="44"/>
      <c r="O818" s="44"/>
      <c r="P818" s="44"/>
      <c r="Q818" s="44"/>
      <c r="R818" s="44"/>
      <c r="S818" s="44"/>
    </row>
    <row r="819" spans="1:19" ht="13.5" customHeight="1" x14ac:dyDescent="0.2">
      <c r="A819" s="2" t="s">
        <v>1461</v>
      </c>
      <c r="B819" s="42" t="s">
        <v>24</v>
      </c>
      <c r="C819" s="43" t="s">
        <v>1462</v>
      </c>
      <c r="D819" s="44">
        <v>12</v>
      </c>
      <c r="E819" s="45" t="s">
        <v>887</v>
      </c>
      <c r="F819" s="44">
        <v>2084590</v>
      </c>
      <c r="G819" s="44">
        <f t="shared" si="397"/>
        <v>25015000</v>
      </c>
      <c r="H819" s="44"/>
      <c r="I819" s="44"/>
      <c r="J819" s="44"/>
      <c r="K819" s="44"/>
      <c r="L819" s="44"/>
      <c r="M819" s="44"/>
      <c r="N819" s="44"/>
      <c r="O819" s="44"/>
      <c r="P819" s="44"/>
      <c r="Q819" s="44"/>
      <c r="R819" s="44"/>
      <c r="S819" s="44"/>
    </row>
    <row r="820" spans="1:19" ht="13.5" customHeight="1" x14ac:dyDescent="0.2">
      <c r="A820" s="2" t="s">
        <v>1463</v>
      </c>
      <c r="B820" s="42" t="s">
        <v>24</v>
      </c>
      <c r="C820" s="43" t="s">
        <v>1464</v>
      </c>
      <c r="D820" s="44">
        <v>12</v>
      </c>
      <c r="E820" s="45" t="s">
        <v>887</v>
      </c>
      <c r="F820" s="44">
        <v>191100</v>
      </c>
      <c r="G820" s="44">
        <f t="shared" si="397"/>
        <v>2293000</v>
      </c>
      <c r="H820" s="44"/>
      <c r="I820" s="44"/>
      <c r="J820" s="44"/>
      <c r="K820" s="44"/>
      <c r="L820" s="44"/>
      <c r="M820" s="44"/>
      <c r="N820" s="44"/>
      <c r="O820" s="44"/>
      <c r="P820" s="44"/>
      <c r="Q820" s="44"/>
      <c r="R820" s="44"/>
      <c r="S820" s="44"/>
    </row>
    <row r="821" spans="1:19" ht="13.5" customHeight="1" x14ac:dyDescent="0.2">
      <c r="A821" s="2" t="s">
        <v>1465</v>
      </c>
      <c r="B821" s="12" t="s">
        <v>718</v>
      </c>
      <c r="C821" s="40" t="s">
        <v>719</v>
      </c>
      <c r="D821" s="41">
        <v>0</v>
      </c>
      <c r="E821" s="15" t="s">
        <v>24</v>
      </c>
      <c r="F821" s="41">
        <v>0</v>
      </c>
      <c r="G821" s="41">
        <f t="shared" ref="G821:S821" si="398">SUM(G822:G832)</f>
        <v>223458000</v>
      </c>
      <c r="H821" s="41">
        <f t="shared" si="398"/>
        <v>0</v>
      </c>
      <c r="I821" s="41">
        <f t="shared" si="398"/>
        <v>0</v>
      </c>
      <c r="J821" s="41">
        <f t="shared" si="398"/>
        <v>0</v>
      </c>
      <c r="K821" s="41">
        <f t="shared" si="398"/>
        <v>0</v>
      </c>
      <c r="L821" s="41">
        <f t="shared" si="398"/>
        <v>0</v>
      </c>
      <c r="M821" s="41">
        <f t="shared" si="398"/>
        <v>0</v>
      </c>
      <c r="N821" s="41">
        <f t="shared" si="398"/>
        <v>0</v>
      </c>
      <c r="O821" s="41">
        <f t="shared" si="398"/>
        <v>0</v>
      </c>
      <c r="P821" s="41">
        <f t="shared" si="398"/>
        <v>0</v>
      </c>
      <c r="Q821" s="41">
        <f t="shared" si="398"/>
        <v>0</v>
      </c>
      <c r="R821" s="41">
        <f t="shared" si="398"/>
        <v>0</v>
      </c>
      <c r="S821" s="41">
        <f t="shared" si="398"/>
        <v>0</v>
      </c>
    </row>
    <row r="822" spans="1:19" ht="13.5" customHeight="1" x14ac:dyDescent="0.2">
      <c r="A822" s="2" t="s">
        <v>1466</v>
      </c>
      <c r="B822" s="42" t="s">
        <v>24</v>
      </c>
      <c r="C822" s="43" t="s">
        <v>51</v>
      </c>
      <c r="D822" s="44">
        <v>56</v>
      </c>
      <c r="E822" s="45" t="s">
        <v>602</v>
      </c>
      <c r="F822" s="44">
        <v>1000000</v>
      </c>
      <c r="G822" s="44">
        <f t="shared" ref="G822:G832" si="399">ROUNDDOWN(D822*F822,-3)</f>
        <v>56000000</v>
      </c>
      <c r="H822" s="44"/>
      <c r="I822" s="44"/>
      <c r="J822" s="44"/>
      <c r="K822" s="44"/>
      <c r="L822" s="44"/>
      <c r="M822" s="44"/>
      <c r="N822" s="44"/>
      <c r="O822" s="44"/>
      <c r="P822" s="44"/>
      <c r="Q822" s="44"/>
      <c r="R822" s="44"/>
      <c r="S822" s="44"/>
    </row>
    <row r="823" spans="1:19" ht="13.5" customHeight="1" x14ac:dyDescent="0.2">
      <c r="A823" s="2" t="s">
        <v>1467</v>
      </c>
      <c r="B823" s="42" t="s">
        <v>24</v>
      </c>
      <c r="C823" s="43" t="s">
        <v>53</v>
      </c>
      <c r="D823" s="44">
        <v>56</v>
      </c>
      <c r="E823" s="45" t="s">
        <v>602</v>
      </c>
      <c r="F823" s="44">
        <v>1500000</v>
      </c>
      <c r="G823" s="44">
        <f t="shared" si="399"/>
        <v>84000000</v>
      </c>
      <c r="H823" s="44"/>
      <c r="I823" s="44"/>
      <c r="J823" s="44"/>
      <c r="K823" s="44"/>
      <c r="L823" s="44"/>
      <c r="M823" s="44"/>
      <c r="N823" s="44"/>
      <c r="O823" s="44"/>
      <c r="P823" s="44"/>
      <c r="Q823" s="44"/>
      <c r="R823" s="44"/>
      <c r="S823" s="44"/>
    </row>
    <row r="824" spans="1:19" ht="13.5" customHeight="1" x14ac:dyDescent="0.2">
      <c r="A824" s="2" t="s">
        <v>1468</v>
      </c>
      <c r="B824" s="42" t="s">
        <v>24</v>
      </c>
      <c r="C824" s="43" t="s">
        <v>1469</v>
      </c>
      <c r="D824" s="44">
        <v>144</v>
      </c>
      <c r="E824" s="45" t="s">
        <v>602</v>
      </c>
      <c r="F824" s="44">
        <v>52000</v>
      </c>
      <c r="G824" s="44">
        <f t="shared" si="399"/>
        <v>7488000</v>
      </c>
      <c r="H824" s="44"/>
      <c r="I824" s="44"/>
      <c r="J824" s="44"/>
      <c r="K824" s="44"/>
      <c r="L824" s="44"/>
      <c r="M824" s="44"/>
      <c r="N824" s="44"/>
      <c r="O824" s="44"/>
      <c r="P824" s="44"/>
      <c r="Q824" s="44"/>
      <c r="R824" s="44"/>
      <c r="S824" s="44"/>
    </row>
    <row r="825" spans="1:19" ht="13.5" customHeight="1" x14ac:dyDescent="0.2">
      <c r="A825" s="2" t="s">
        <v>1470</v>
      </c>
      <c r="B825" s="42" t="s">
        <v>24</v>
      </c>
      <c r="C825" s="43" t="s">
        <v>1471</v>
      </c>
      <c r="D825" s="44">
        <v>144</v>
      </c>
      <c r="E825" s="45" t="s">
        <v>602</v>
      </c>
      <c r="F825" s="44">
        <v>55000</v>
      </c>
      <c r="G825" s="44">
        <f t="shared" si="399"/>
        <v>7920000</v>
      </c>
      <c r="H825" s="44"/>
      <c r="I825" s="44"/>
      <c r="J825" s="44"/>
      <c r="K825" s="44"/>
      <c r="L825" s="44"/>
      <c r="M825" s="44"/>
      <c r="N825" s="44"/>
      <c r="O825" s="44"/>
      <c r="P825" s="44"/>
      <c r="Q825" s="44"/>
      <c r="R825" s="44"/>
      <c r="S825" s="44"/>
    </row>
    <row r="826" spans="1:19" ht="13.5" customHeight="1" x14ac:dyDescent="0.2">
      <c r="A826" s="2" t="s">
        <v>1472</v>
      </c>
      <c r="B826" s="42" t="s">
        <v>24</v>
      </c>
      <c r="C826" s="43" t="s">
        <v>1473</v>
      </c>
      <c r="D826" s="44">
        <v>60</v>
      </c>
      <c r="E826" s="45" t="s">
        <v>1474</v>
      </c>
      <c r="F826" s="44">
        <v>220000</v>
      </c>
      <c r="G826" s="44">
        <f t="shared" si="399"/>
        <v>13200000</v>
      </c>
      <c r="H826" s="44"/>
      <c r="I826" s="44"/>
      <c r="J826" s="44"/>
      <c r="K826" s="44"/>
      <c r="L826" s="44"/>
      <c r="M826" s="44"/>
      <c r="N826" s="44"/>
      <c r="O826" s="44"/>
      <c r="P826" s="44"/>
      <c r="Q826" s="44"/>
      <c r="R826" s="44"/>
      <c r="S826" s="44"/>
    </row>
    <row r="827" spans="1:19" ht="13.5" customHeight="1" x14ac:dyDescent="0.2">
      <c r="A827" s="2" t="s">
        <v>1475</v>
      </c>
      <c r="B827" s="42" t="s">
        <v>24</v>
      </c>
      <c r="C827" s="43" t="s">
        <v>1476</v>
      </c>
      <c r="D827" s="44">
        <v>40</v>
      </c>
      <c r="E827" s="45" t="s">
        <v>1474</v>
      </c>
      <c r="F827" s="44">
        <v>240000</v>
      </c>
      <c r="G827" s="44">
        <f t="shared" si="399"/>
        <v>9600000</v>
      </c>
      <c r="H827" s="44"/>
      <c r="I827" s="44"/>
      <c r="J827" s="44"/>
      <c r="K827" s="44"/>
      <c r="L827" s="44"/>
      <c r="M827" s="44"/>
      <c r="N827" s="44"/>
      <c r="O827" s="44"/>
      <c r="P827" s="44"/>
      <c r="Q827" s="44"/>
      <c r="R827" s="44"/>
      <c r="S827" s="44"/>
    </row>
    <row r="828" spans="1:19" ht="13.5" customHeight="1" x14ac:dyDescent="0.2">
      <c r="A828" s="2" t="s">
        <v>1477</v>
      </c>
      <c r="B828" s="42" t="s">
        <v>24</v>
      </c>
      <c r="C828" s="43" t="s">
        <v>1478</v>
      </c>
      <c r="D828" s="44">
        <v>750</v>
      </c>
      <c r="E828" s="45" t="s">
        <v>1479</v>
      </c>
      <c r="F828" s="44">
        <v>5000</v>
      </c>
      <c r="G828" s="44">
        <f t="shared" si="399"/>
        <v>3750000</v>
      </c>
      <c r="H828" s="44"/>
      <c r="I828" s="44"/>
      <c r="J828" s="44"/>
      <c r="K828" s="44"/>
      <c r="L828" s="44"/>
      <c r="M828" s="44"/>
      <c r="N828" s="44"/>
      <c r="O828" s="44"/>
      <c r="P828" s="44"/>
      <c r="Q828" s="44"/>
      <c r="R828" s="44"/>
      <c r="S828" s="44"/>
    </row>
    <row r="829" spans="1:19" ht="13.5" customHeight="1" x14ac:dyDescent="0.2">
      <c r="A829" s="2" t="s">
        <v>1480</v>
      </c>
      <c r="B829" s="42" t="s">
        <v>24</v>
      </c>
      <c r="C829" s="43" t="s">
        <v>1481</v>
      </c>
      <c r="D829" s="44">
        <v>50</v>
      </c>
      <c r="E829" s="45" t="s">
        <v>1482</v>
      </c>
      <c r="F829" s="44">
        <v>220000</v>
      </c>
      <c r="G829" s="44">
        <f t="shared" si="399"/>
        <v>11000000</v>
      </c>
      <c r="H829" s="44"/>
      <c r="I829" s="44"/>
      <c r="J829" s="44"/>
      <c r="K829" s="44"/>
      <c r="L829" s="44"/>
      <c r="M829" s="44"/>
      <c r="N829" s="44"/>
      <c r="O829" s="44"/>
      <c r="P829" s="44"/>
      <c r="Q829" s="44"/>
      <c r="R829" s="44"/>
      <c r="S829" s="44"/>
    </row>
    <row r="830" spans="1:19" ht="13.5" customHeight="1" x14ac:dyDescent="0.2">
      <c r="A830" s="2" t="s">
        <v>1483</v>
      </c>
      <c r="B830" s="42" t="s">
        <v>24</v>
      </c>
      <c r="C830" s="43" t="s">
        <v>1484</v>
      </c>
      <c r="D830" s="44">
        <v>750</v>
      </c>
      <c r="E830" s="45" t="s">
        <v>1479</v>
      </c>
      <c r="F830" s="44">
        <v>25000</v>
      </c>
      <c r="G830" s="44">
        <f t="shared" si="399"/>
        <v>18750000</v>
      </c>
      <c r="H830" s="44"/>
      <c r="I830" s="44"/>
      <c r="J830" s="44"/>
      <c r="K830" s="44"/>
      <c r="L830" s="44"/>
      <c r="M830" s="44"/>
      <c r="N830" s="44"/>
      <c r="O830" s="44"/>
      <c r="P830" s="44"/>
      <c r="Q830" s="44"/>
      <c r="R830" s="44"/>
      <c r="S830" s="44"/>
    </row>
    <row r="831" spans="1:19" ht="13.5" customHeight="1" x14ac:dyDescent="0.2">
      <c r="A831" s="2" t="s">
        <v>1485</v>
      </c>
      <c r="B831" s="42" t="s">
        <v>24</v>
      </c>
      <c r="C831" s="43" t="s">
        <v>1486</v>
      </c>
      <c r="D831" s="44">
        <v>50</v>
      </c>
      <c r="E831" s="45" t="s">
        <v>1487</v>
      </c>
      <c r="F831" s="44">
        <v>85000</v>
      </c>
      <c r="G831" s="44">
        <f t="shared" si="399"/>
        <v>4250000</v>
      </c>
      <c r="H831" s="44"/>
      <c r="I831" s="44"/>
      <c r="J831" s="44"/>
      <c r="K831" s="44"/>
      <c r="L831" s="44"/>
      <c r="M831" s="44"/>
      <c r="N831" s="44"/>
      <c r="O831" s="44"/>
      <c r="P831" s="44"/>
      <c r="Q831" s="44"/>
      <c r="R831" s="44"/>
      <c r="S831" s="44"/>
    </row>
    <row r="832" spans="1:19" ht="13.5" customHeight="1" x14ac:dyDescent="0.2">
      <c r="A832" s="2" t="s">
        <v>1488</v>
      </c>
      <c r="B832" s="42" t="s">
        <v>24</v>
      </c>
      <c r="C832" s="43" t="s">
        <v>1489</v>
      </c>
      <c r="D832" s="44">
        <v>50</v>
      </c>
      <c r="E832" s="45" t="s">
        <v>1490</v>
      </c>
      <c r="F832" s="44">
        <v>150000</v>
      </c>
      <c r="G832" s="44">
        <f t="shared" si="399"/>
        <v>7500000</v>
      </c>
      <c r="H832" s="44"/>
      <c r="I832" s="44"/>
      <c r="J832" s="44"/>
      <c r="K832" s="44"/>
      <c r="L832" s="44"/>
      <c r="M832" s="44"/>
      <c r="N832" s="44"/>
      <c r="O832" s="44"/>
      <c r="P832" s="44"/>
      <c r="Q832" s="44"/>
      <c r="R832" s="44"/>
      <c r="S832" s="44"/>
    </row>
    <row r="833" spans="1:19" ht="13.5" customHeight="1" x14ac:dyDescent="0.2">
      <c r="A833" s="2" t="s">
        <v>1491</v>
      </c>
      <c r="B833" s="36" t="s">
        <v>77</v>
      </c>
      <c r="C833" s="37" t="s">
        <v>1009</v>
      </c>
      <c r="D833" s="38">
        <v>0</v>
      </c>
      <c r="E833" s="39" t="s">
        <v>24</v>
      </c>
      <c r="F833" s="38">
        <v>0</v>
      </c>
      <c r="G833" s="38">
        <f t="shared" ref="G833:S833" si="400">SUM(G834,G836)</f>
        <v>122400000</v>
      </c>
      <c r="H833" s="38">
        <f t="shared" si="400"/>
        <v>0</v>
      </c>
      <c r="I833" s="38">
        <f t="shared" si="400"/>
        <v>0</v>
      </c>
      <c r="J833" s="38">
        <f t="shared" si="400"/>
        <v>0</v>
      </c>
      <c r="K833" s="38">
        <f t="shared" si="400"/>
        <v>0</v>
      </c>
      <c r="L833" s="38">
        <f t="shared" si="400"/>
        <v>0</v>
      </c>
      <c r="M833" s="38">
        <f t="shared" si="400"/>
        <v>0</v>
      </c>
      <c r="N833" s="38">
        <f t="shared" si="400"/>
        <v>0</v>
      </c>
      <c r="O833" s="38">
        <f t="shared" si="400"/>
        <v>0</v>
      </c>
      <c r="P833" s="38">
        <f t="shared" si="400"/>
        <v>0</v>
      </c>
      <c r="Q833" s="38">
        <f t="shared" si="400"/>
        <v>0</v>
      </c>
      <c r="R833" s="38">
        <f t="shared" si="400"/>
        <v>0</v>
      </c>
      <c r="S833" s="38">
        <f t="shared" si="400"/>
        <v>0</v>
      </c>
    </row>
    <row r="834" spans="1:19" ht="13.5" customHeight="1" x14ac:dyDescent="0.2">
      <c r="A834" s="2" t="s">
        <v>1492</v>
      </c>
      <c r="B834" s="12" t="s">
        <v>1014</v>
      </c>
      <c r="C834" s="40" t="s">
        <v>1015</v>
      </c>
      <c r="D834" s="41">
        <v>0</v>
      </c>
      <c r="E834" s="15" t="s">
        <v>24</v>
      </c>
      <c r="F834" s="41">
        <v>0</v>
      </c>
      <c r="G834" s="41">
        <f t="shared" ref="G834:S834" si="401">G835</f>
        <v>2400000</v>
      </c>
      <c r="H834" s="41">
        <f t="shared" si="401"/>
        <v>0</v>
      </c>
      <c r="I834" s="41">
        <f t="shared" si="401"/>
        <v>0</v>
      </c>
      <c r="J834" s="41">
        <f t="shared" si="401"/>
        <v>0</v>
      </c>
      <c r="K834" s="41">
        <f t="shared" si="401"/>
        <v>0</v>
      </c>
      <c r="L834" s="41">
        <f t="shared" si="401"/>
        <v>0</v>
      </c>
      <c r="M834" s="41">
        <f t="shared" si="401"/>
        <v>0</v>
      </c>
      <c r="N834" s="41">
        <f t="shared" si="401"/>
        <v>0</v>
      </c>
      <c r="O834" s="41">
        <f t="shared" si="401"/>
        <v>0</v>
      </c>
      <c r="P834" s="41">
        <f t="shared" si="401"/>
        <v>0</v>
      </c>
      <c r="Q834" s="41">
        <f t="shared" si="401"/>
        <v>0</v>
      </c>
      <c r="R834" s="41">
        <f t="shared" si="401"/>
        <v>0</v>
      </c>
      <c r="S834" s="41">
        <f t="shared" si="401"/>
        <v>0</v>
      </c>
    </row>
    <row r="835" spans="1:19" ht="13.5" customHeight="1" x14ac:dyDescent="0.2">
      <c r="A835" s="2" t="s">
        <v>1493</v>
      </c>
      <c r="B835" s="42" t="s">
        <v>24</v>
      </c>
      <c r="C835" s="43" t="s">
        <v>1494</v>
      </c>
      <c r="D835" s="44">
        <v>12</v>
      </c>
      <c r="E835" s="45" t="s">
        <v>887</v>
      </c>
      <c r="F835" s="44">
        <v>200000</v>
      </c>
      <c r="G835" s="44">
        <f>ROUNDDOWN(D835*F835,-3)</f>
        <v>2400000</v>
      </c>
      <c r="H835" s="44"/>
      <c r="I835" s="44"/>
      <c r="J835" s="44"/>
      <c r="K835" s="44"/>
      <c r="L835" s="44"/>
      <c r="M835" s="44"/>
      <c r="N835" s="44"/>
      <c r="O835" s="44"/>
      <c r="P835" s="44"/>
      <c r="Q835" s="44"/>
      <c r="R835" s="44"/>
      <c r="S835" s="44"/>
    </row>
    <row r="836" spans="1:19" ht="13.5" customHeight="1" x14ac:dyDescent="0.2">
      <c r="A836" s="2" t="s">
        <v>1495</v>
      </c>
      <c r="B836" s="12" t="s">
        <v>1019</v>
      </c>
      <c r="C836" s="40" t="s">
        <v>1020</v>
      </c>
      <c r="D836" s="41">
        <v>0</v>
      </c>
      <c r="E836" s="15" t="s">
        <v>24</v>
      </c>
      <c r="F836" s="41">
        <v>0</v>
      </c>
      <c r="G836" s="41">
        <f t="shared" ref="G836:S836" si="402">SUM(G837:G838)</f>
        <v>120000000</v>
      </c>
      <c r="H836" s="41">
        <f t="shared" si="402"/>
        <v>0</v>
      </c>
      <c r="I836" s="41">
        <f t="shared" si="402"/>
        <v>0</v>
      </c>
      <c r="J836" s="41">
        <f t="shared" si="402"/>
        <v>0</v>
      </c>
      <c r="K836" s="41">
        <f t="shared" si="402"/>
        <v>0</v>
      </c>
      <c r="L836" s="41">
        <f t="shared" si="402"/>
        <v>0</v>
      </c>
      <c r="M836" s="41">
        <f t="shared" si="402"/>
        <v>0</v>
      </c>
      <c r="N836" s="41">
        <f t="shared" si="402"/>
        <v>0</v>
      </c>
      <c r="O836" s="41">
        <f t="shared" si="402"/>
        <v>0</v>
      </c>
      <c r="P836" s="41">
        <f t="shared" si="402"/>
        <v>0</v>
      </c>
      <c r="Q836" s="41">
        <f t="shared" si="402"/>
        <v>0</v>
      </c>
      <c r="R836" s="41">
        <f t="shared" si="402"/>
        <v>0</v>
      </c>
      <c r="S836" s="41">
        <f t="shared" si="402"/>
        <v>0</v>
      </c>
    </row>
    <row r="837" spans="1:19" ht="13.5" customHeight="1" x14ac:dyDescent="0.2">
      <c r="A837" s="2" t="s">
        <v>1496</v>
      </c>
      <c r="B837" s="42" t="s">
        <v>24</v>
      </c>
      <c r="C837" s="43" t="s">
        <v>1497</v>
      </c>
      <c r="D837" s="44">
        <v>12</v>
      </c>
      <c r="E837" s="45" t="s">
        <v>887</v>
      </c>
      <c r="F837" s="44">
        <v>5000000</v>
      </c>
      <c r="G837" s="44">
        <f t="shared" ref="G837:G838" si="403">ROUNDDOWN(D837*F837,-3)</f>
        <v>60000000</v>
      </c>
      <c r="H837" s="44"/>
      <c r="I837" s="44"/>
      <c r="J837" s="44"/>
      <c r="K837" s="44"/>
      <c r="L837" s="44"/>
      <c r="M837" s="44"/>
      <c r="N837" s="44"/>
      <c r="O837" s="44"/>
      <c r="P837" s="44"/>
      <c r="Q837" s="44"/>
      <c r="R837" s="44"/>
      <c r="S837" s="44"/>
    </row>
    <row r="838" spans="1:19" ht="13.5" customHeight="1" x14ac:dyDescent="0.2">
      <c r="A838" s="2" t="s">
        <v>1498</v>
      </c>
      <c r="B838" s="42" t="s">
        <v>24</v>
      </c>
      <c r="C838" s="43" t="s">
        <v>1499</v>
      </c>
      <c r="D838" s="44">
        <v>1</v>
      </c>
      <c r="E838" s="45" t="s">
        <v>899</v>
      </c>
      <c r="F838" s="44">
        <v>60000000</v>
      </c>
      <c r="G838" s="44">
        <f t="shared" si="403"/>
        <v>60000000</v>
      </c>
      <c r="H838" s="44"/>
      <c r="I838" s="44"/>
      <c r="J838" s="44"/>
      <c r="K838" s="44"/>
      <c r="L838" s="44"/>
      <c r="M838" s="44"/>
      <c r="N838" s="44"/>
      <c r="O838" s="44"/>
      <c r="P838" s="44"/>
      <c r="Q838" s="44"/>
      <c r="R838" s="44"/>
      <c r="S838" s="44"/>
    </row>
    <row r="839" spans="1:19" ht="13.5" customHeight="1" x14ac:dyDescent="0.2">
      <c r="A839" s="2" t="s">
        <v>1500</v>
      </c>
      <c r="B839" s="36" t="s">
        <v>102</v>
      </c>
      <c r="C839" s="37" t="s">
        <v>1031</v>
      </c>
      <c r="D839" s="38">
        <v>0</v>
      </c>
      <c r="E839" s="39" t="s">
        <v>24</v>
      </c>
      <c r="F839" s="38">
        <v>0</v>
      </c>
      <c r="G839" s="38">
        <f t="shared" ref="G839:S839" si="404">SUM(G840,G851)</f>
        <v>422120000</v>
      </c>
      <c r="H839" s="38">
        <f t="shared" si="404"/>
        <v>0</v>
      </c>
      <c r="I839" s="38">
        <f t="shared" si="404"/>
        <v>0</v>
      </c>
      <c r="J839" s="38">
        <f t="shared" si="404"/>
        <v>0</v>
      </c>
      <c r="K839" s="38">
        <f t="shared" si="404"/>
        <v>0</v>
      </c>
      <c r="L839" s="38">
        <f t="shared" si="404"/>
        <v>0</v>
      </c>
      <c r="M839" s="38">
        <f t="shared" si="404"/>
        <v>0</v>
      </c>
      <c r="N839" s="38">
        <f t="shared" si="404"/>
        <v>0</v>
      </c>
      <c r="O839" s="38">
        <f t="shared" si="404"/>
        <v>0</v>
      </c>
      <c r="P839" s="38">
        <f t="shared" si="404"/>
        <v>0</v>
      </c>
      <c r="Q839" s="38">
        <f t="shared" si="404"/>
        <v>0</v>
      </c>
      <c r="R839" s="38">
        <f t="shared" si="404"/>
        <v>0</v>
      </c>
      <c r="S839" s="38">
        <f t="shared" si="404"/>
        <v>0</v>
      </c>
    </row>
    <row r="840" spans="1:19" ht="13.5" customHeight="1" x14ac:dyDescent="0.2">
      <c r="A840" s="2" t="s">
        <v>1501</v>
      </c>
      <c r="B840" s="12" t="s">
        <v>1033</v>
      </c>
      <c r="C840" s="40" t="s">
        <v>1034</v>
      </c>
      <c r="D840" s="41">
        <v>0</v>
      </c>
      <c r="E840" s="15" t="s">
        <v>24</v>
      </c>
      <c r="F840" s="41">
        <v>0</v>
      </c>
      <c r="G840" s="41">
        <f t="shared" ref="G840:S840" si="405">SUM(G841:G850)</f>
        <v>404120000</v>
      </c>
      <c r="H840" s="41">
        <f t="shared" si="405"/>
        <v>0</v>
      </c>
      <c r="I840" s="41">
        <f t="shared" si="405"/>
        <v>0</v>
      </c>
      <c r="J840" s="41">
        <f t="shared" si="405"/>
        <v>0</v>
      </c>
      <c r="K840" s="41">
        <f t="shared" si="405"/>
        <v>0</v>
      </c>
      <c r="L840" s="41">
        <f t="shared" si="405"/>
        <v>0</v>
      </c>
      <c r="M840" s="41">
        <f t="shared" si="405"/>
        <v>0</v>
      </c>
      <c r="N840" s="41">
        <f t="shared" si="405"/>
        <v>0</v>
      </c>
      <c r="O840" s="41">
        <f t="shared" si="405"/>
        <v>0</v>
      </c>
      <c r="P840" s="41">
        <f t="shared" si="405"/>
        <v>0</v>
      </c>
      <c r="Q840" s="41">
        <f t="shared" si="405"/>
        <v>0</v>
      </c>
      <c r="R840" s="41">
        <f t="shared" si="405"/>
        <v>0</v>
      </c>
      <c r="S840" s="41">
        <f t="shared" si="405"/>
        <v>0</v>
      </c>
    </row>
    <row r="841" spans="1:19" ht="13.5" customHeight="1" x14ac:dyDescent="0.2">
      <c r="A841" s="2" t="s">
        <v>1502</v>
      </c>
      <c r="B841" s="42" t="s">
        <v>24</v>
      </c>
      <c r="C841" s="43" t="s">
        <v>1503</v>
      </c>
      <c r="D841" s="44">
        <v>1</v>
      </c>
      <c r="E841" s="45" t="s">
        <v>484</v>
      </c>
      <c r="F841" s="44">
        <v>38730000</v>
      </c>
      <c r="G841" s="44">
        <f t="shared" ref="G841:G850" si="406">ROUNDDOWN(D841*F841,-3)</f>
        <v>38730000</v>
      </c>
      <c r="H841" s="44"/>
      <c r="I841" s="44"/>
      <c r="J841" s="44"/>
      <c r="K841" s="44"/>
      <c r="L841" s="44"/>
      <c r="M841" s="44"/>
      <c r="N841" s="44"/>
      <c r="O841" s="44"/>
      <c r="P841" s="44"/>
      <c r="Q841" s="44"/>
      <c r="R841" s="44"/>
      <c r="S841" s="44"/>
    </row>
    <row r="842" spans="1:19" ht="13.5" customHeight="1" x14ac:dyDescent="0.2">
      <c r="A842" s="2" t="s">
        <v>1504</v>
      </c>
      <c r="B842" s="42" t="s">
        <v>24</v>
      </c>
      <c r="C842" s="43" t="s">
        <v>1505</v>
      </c>
      <c r="D842" s="44">
        <v>6</v>
      </c>
      <c r="E842" s="45" t="s">
        <v>484</v>
      </c>
      <c r="F842" s="44">
        <v>33650000</v>
      </c>
      <c r="G842" s="44">
        <f t="shared" si="406"/>
        <v>201900000</v>
      </c>
      <c r="H842" s="44"/>
      <c r="I842" s="44"/>
      <c r="J842" s="44"/>
      <c r="K842" s="44"/>
      <c r="L842" s="44"/>
      <c r="M842" s="44"/>
      <c r="N842" s="44"/>
      <c r="O842" s="44"/>
      <c r="P842" s="44"/>
      <c r="Q842" s="44"/>
      <c r="R842" s="44"/>
      <c r="S842" s="44"/>
    </row>
    <row r="843" spans="1:19" ht="13.5" customHeight="1" x14ac:dyDescent="0.2">
      <c r="A843" s="2" t="s">
        <v>1506</v>
      </c>
      <c r="B843" s="42" t="s">
        <v>24</v>
      </c>
      <c r="C843" s="43" t="s">
        <v>1507</v>
      </c>
      <c r="D843" s="44">
        <v>5</v>
      </c>
      <c r="E843" s="45" t="s">
        <v>484</v>
      </c>
      <c r="F843" s="44">
        <v>3640000</v>
      </c>
      <c r="G843" s="44">
        <f t="shared" si="406"/>
        <v>18200000</v>
      </c>
      <c r="H843" s="44"/>
      <c r="I843" s="44"/>
      <c r="J843" s="44"/>
      <c r="K843" s="44"/>
      <c r="L843" s="44"/>
      <c r="M843" s="44"/>
      <c r="N843" s="44"/>
      <c r="O843" s="44"/>
      <c r="P843" s="44"/>
      <c r="Q843" s="44"/>
      <c r="R843" s="44"/>
      <c r="S843" s="44"/>
    </row>
    <row r="844" spans="1:19" ht="13.5" customHeight="1" x14ac:dyDescent="0.2">
      <c r="A844" s="2" t="s">
        <v>1508</v>
      </c>
      <c r="B844" s="42" t="s">
        <v>24</v>
      </c>
      <c r="C844" s="43" t="s">
        <v>1353</v>
      </c>
      <c r="D844" s="44">
        <v>48</v>
      </c>
      <c r="E844" s="45" t="s">
        <v>484</v>
      </c>
      <c r="F844" s="44">
        <v>730000</v>
      </c>
      <c r="G844" s="44">
        <f t="shared" si="406"/>
        <v>35040000</v>
      </c>
      <c r="H844" s="44"/>
      <c r="I844" s="44"/>
      <c r="J844" s="44"/>
      <c r="K844" s="44"/>
      <c r="L844" s="44"/>
      <c r="M844" s="44"/>
      <c r="N844" s="44"/>
      <c r="O844" s="44"/>
      <c r="P844" s="44"/>
      <c r="Q844" s="44"/>
      <c r="R844" s="44"/>
      <c r="S844" s="44"/>
    </row>
    <row r="845" spans="1:19" ht="13.5" customHeight="1" x14ac:dyDescent="0.2">
      <c r="A845" s="2" t="s">
        <v>1509</v>
      </c>
      <c r="B845" s="42" t="s">
        <v>24</v>
      </c>
      <c r="C845" s="43" t="s">
        <v>1039</v>
      </c>
      <c r="D845" s="44">
        <v>35</v>
      </c>
      <c r="E845" s="45" t="s">
        <v>484</v>
      </c>
      <c r="F845" s="44">
        <v>730000</v>
      </c>
      <c r="G845" s="44">
        <f t="shared" si="406"/>
        <v>25550000</v>
      </c>
      <c r="H845" s="44"/>
      <c r="I845" s="44"/>
      <c r="J845" s="44"/>
      <c r="K845" s="44"/>
      <c r="L845" s="44"/>
      <c r="M845" s="44"/>
      <c r="N845" s="44"/>
      <c r="O845" s="44"/>
      <c r="P845" s="44"/>
      <c r="Q845" s="44"/>
      <c r="R845" s="44"/>
      <c r="S845" s="44"/>
    </row>
    <row r="846" spans="1:19" ht="13.5" customHeight="1" x14ac:dyDescent="0.2">
      <c r="A846" s="2" t="s">
        <v>1510</v>
      </c>
      <c r="B846" s="42" t="s">
        <v>24</v>
      </c>
      <c r="C846" s="43" t="s">
        <v>1357</v>
      </c>
      <c r="D846" s="44">
        <v>45</v>
      </c>
      <c r="E846" s="45" t="s">
        <v>484</v>
      </c>
      <c r="F846" s="44">
        <v>690000</v>
      </c>
      <c r="G846" s="44">
        <f t="shared" si="406"/>
        <v>31050000</v>
      </c>
      <c r="H846" s="44"/>
      <c r="I846" s="44"/>
      <c r="J846" s="44"/>
      <c r="K846" s="44"/>
      <c r="L846" s="44"/>
      <c r="M846" s="44"/>
      <c r="N846" s="44"/>
      <c r="O846" s="44"/>
      <c r="P846" s="44"/>
      <c r="Q846" s="44"/>
      <c r="R846" s="44"/>
      <c r="S846" s="44"/>
    </row>
    <row r="847" spans="1:19" ht="13.5" customHeight="1" x14ac:dyDescent="0.2">
      <c r="A847" s="2" t="s">
        <v>1511</v>
      </c>
      <c r="B847" s="42" t="s">
        <v>24</v>
      </c>
      <c r="C847" s="43" t="s">
        <v>1043</v>
      </c>
      <c r="D847" s="44">
        <v>4</v>
      </c>
      <c r="E847" s="45" t="s">
        <v>484</v>
      </c>
      <c r="F847" s="44">
        <v>5000000</v>
      </c>
      <c r="G847" s="44">
        <f t="shared" si="406"/>
        <v>20000000</v>
      </c>
      <c r="H847" s="44"/>
      <c r="I847" s="44"/>
      <c r="J847" s="44"/>
      <c r="K847" s="44"/>
      <c r="L847" s="44"/>
      <c r="M847" s="44"/>
      <c r="N847" s="44"/>
      <c r="O847" s="44"/>
      <c r="P847" s="44"/>
      <c r="Q847" s="44"/>
      <c r="R847" s="44"/>
      <c r="S847" s="44"/>
    </row>
    <row r="848" spans="1:19" ht="13.5" customHeight="1" x14ac:dyDescent="0.2">
      <c r="A848" s="2" t="s">
        <v>1512</v>
      </c>
      <c r="B848" s="42" t="s">
        <v>24</v>
      </c>
      <c r="C848" s="43" t="s">
        <v>1051</v>
      </c>
      <c r="D848" s="44">
        <v>1</v>
      </c>
      <c r="E848" s="45" t="s">
        <v>899</v>
      </c>
      <c r="F848" s="44">
        <v>25000000</v>
      </c>
      <c r="G848" s="44">
        <f t="shared" si="406"/>
        <v>25000000</v>
      </c>
      <c r="H848" s="44"/>
      <c r="I848" s="44"/>
      <c r="J848" s="44"/>
      <c r="K848" s="44"/>
      <c r="L848" s="44"/>
      <c r="M848" s="44"/>
      <c r="N848" s="44"/>
      <c r="O848" s="44"/>
      <c r="P848" s="44"/>
      <c r="Q848" s="44"/>
      <c r="R848" s="44"/>
      <c r="S848" s="44"/>
    </row>
    <row r="849" spans="1:19" ht="13.5" customHeight="1" x14ac:dyDescent="0.2">
      <c r="A849" s="2" t="s">
        <v>1513</v>
      </c>
      <c r="B849" s="42" t="s">
        <v>24</v>
      </c>
      <c r="C849" s="43" t="s">
        <v>1514</v>
      </c>
      <c r="D849" s="44">
        <v>7</v>
      </c>
      <c r="E849" s="45" t="s">
        <v>484</v>
      </c>
      <c r="F849" s="44">
        <v>470000</v>
      </c>
      <c r="G849" s="44">
        <f t="shared" si="406"/>
        <v>3290000</v>
      </c>
      <c r="H849" s="44"/>
      <c r="I849" s="44"/>
      <c r="J849" s="44"/>
      <c r="K849" s="44"/>
      <c r="L849" s="44"/>
      <c r="M849" s="44"/>
      <c r="N849" s="44"/>
      <c r="O849" s="44"/>
      <c r="P849" s="44"/>
      <c r="Q849" s="44"/>
      <c r="R849" s="44"/>
      <c r="S849" s="44"/>
    </row>
    <row r="850" spans="1:19" ht="13.5" customHeight="1" x14ac:dyDescent="0.2">
      <c r="A850" s="2" t="s">
        <v>1515</v>
      </c>
      <c r="B850" s="42" t="s">
        <v>24</v>
      </c>
      <c r="C850" s="43" t="s">
        <v>1516</v>
      </c>
      <c r="D850" s="44">
        <v>67</v>
      </c>
      <c r="E850" s="45" t="s">
        <v>1517</v>
      </c>
      <c r="F850" s="44">
        <v>80000</v>
      </c>
      <c r="G850" s="44">
        <f t="shared" si="406"/>
        <v>5360000</v>
      </c>
      <c r="H850" s="44"/>
      <c r="I850" s="44"/>
      <c r="J850" s="44"/>
      <c r="K850" s="44"/>
      <c r="L850" s="44"/>
      <c r="M850" s="44"/>
      <c r="N850" s="44"/>
      <c r="O850" s="44"/>
      <c r="P850" s="44"/>
      <c r="Q850" s="44"/>
      <c r="R850" s="44"/>
      <c r="S850" s="44"/>
    </row>
    <row r="851" spans="1:19" ht="13.5" customHeight="1" x14ac:dyDescent="0.2">
      <c r="A851" s="2" t="s">
        <v>1518</v>
      </c>
      <c r="B851" s="12" t="s">
        <v>1084</v>
      </c>
      <c r="C851" s="40" t="s">
        <v>1085</v>
      </c>
      <c r="D851" s="41">
        <v>0</v>
      </c>
      <c r="E851" s="15" t="s">
        <v>24</v>
      </c>
      <c r="F851" s="41">
        <v>0</v>
      </c>
      <c r="G851" s="41">
        <f t="shared" ref="G851:S851" si="407">G852</f>
        <v>18000000</v>
      </c>
      <c r="H851" s="41">
        <f t="shared" si="407"/>
        <v>0</v>
      </c>
      <c r="I851" s="41">
        <f t="shared" si="407"/>
        <v>0</v>
      </c>
      <c r="J851" s="41">
        <f t="shared" si="407"/>
        <v>0</v>
      </c>
      <c r="K851" s="41">
        <f t="shared" si="407"/>
        <v>0</v>
      </c>
      <c r="L851" s="41">
        <f t="shared" si="407"/>
        <v>0</v>
      </c>
      <c r="M851" s="41">
        <f t="shared" si="407"/>
        <v>0</v>
      </c>
      <c r="N851" s="41">
        <f t="shared" si="407"/>
        <v>0</v>
      </c>
      <c r="O851" s="41">
        <f t="shared" si="407"/>
        <v>0</v>
      </c>
      <c r="P851" s="41">
        <f t="shared" si="407"/>
        <v>0</v>
      </c>
      <c r="Q851" s="41">
        <f t="shared" si="407"/>
        <v>0</v>
      </c>
      <c r="R851" s="41">
        <f t="shared" si="407"/>
        <v>0</v>
      </c>
      <c r="S851" s="41">
        <f t="shared" si="407"/>
        <v>0</v>
      </c>
    </row>
    <row r="852" spans="1:19" ht="13.5" customHeight="1" x14ac:dyDescent="0.2">
      <c r="A852" s="2" t="s">
        <v>1519</v>
      </c>
      <c r="B852" s="42" t="s">
        <v>24</v>
      </c>
      <c r="C852" s="43" t="s">
        <v>1520</v>
      </c>
      <c r="D852" s="44">
        <v>12</v>
      </c>
      <c r="E852" s="45" t="s">
        <v>887</v>
      </c>
      <c r="F852" s="44">
        <v>1500000</v>
      </c>
      <c r="G852" s="44">
        <f>ROUNDDOWN(D852*F852,-3)</f>
        <v>18000000</v>
      </c>
      <c r="H852" s="44"/>
      <c r="I852" s="44"/>
      <c r="J852" s="44"/>
      <c r="K852" s="44"/>
      <c r="L852" s="44"/>
      <c r="M852" s="44"/>
      <c r="N852" s="44"/>
      <c r="O852" s="44"/>
      <c r="P852" s="44"/>
      <c r="Q852" s="44"/>
      <c r="R852" s="44"/>
      <c r="S852" s="44"/>
    </row>
    <row r="853" spans="1:19" ht="13.5" customHeight="1" x14ac:dyDescent="0.2">
      <c r="A853" s="2" t="s">
        <v>1521</v>
      </c>
      <c r="B853" s="36" t="s">
        <v>120</v>
      </c>
      <c r="C853" s="37" t="s">
        <v>1522</v>
      </c>
      <c r="D853" s="38">
        <v>0</v>
      </c>
      <c r="E853" s="39" t="s">
        <v>24</v>
      </c>
      <c r="F853" s="38">
        <v>0</v>
      </c>
      <c r="G853" s="38">
        <f t="shared" ref="G853:S853" si="408">SUM(G854,G857)</f>
        <v>268760000</v>
      </c>
      <c r="H853" s="38">
        <f t="shared" si="408"/>
        <v>0</v>
      </c>
      <c r="I853" s="38">
        <f t="shared" si="408"/>
        <v>0</v>
      </c>
      <c r="J853" s="38">
        <f t="shared" si="408"/>
        <v>0</v>
      </c>
      <c r="K853" s="38">
        <f t="shared" si="408"/>
        <v>0</v>
      </c>
      <c r="L853" s="38">
        <f t="shared" si="408"/>
        <v>0</v>
      </c>
      <c r="M853" s="38">
        <f t="shared" si="408"/>
        <v>0</v>
      </c>
      <c r="N853" s="38">
        <f t="shared" si="408"/>
        <v>0</v>
      </c>
      <c r="O853" s="38">
        <f t="shared" si="408"/>
        <v>0</v>
      </c>
      <c r="P853" s="38">
        <f t="shared" si="408"/>
        <v>0</v>
      </c>
      <c r="Q853" s="38">
        <f t="shared" si="408"/>
        <v>0</v>
      </c>
      <c r="R853" s="38">
        <f t="shared" si="408"/>
        <v>0</v>
      </c>
      <c r="S853" s="38">
        <f t="shared" si="408"/>
        <v>0</v>
      </c>
    </row>
    <row r="854" spans="1:19" ht="13.5" customHeight="1" x14ac:dyDescent="0.2">
      <c r="A854" s="2" t="s">
        <v>1523</v>
      </c>
      <c r="B854" s="12" t="s">
        <v>982</v>
      </c>
      <c r="C854" s="40" t="s">
        <v>983</v>
      </c>
      <c r="D854" s="41">
        <v>0</v>
      </c>
      <c r="E854" s="15" t="s">
        <v>24</v>
      </c>
      <c r="F854" s="41">
        <v>0</v>
      </c>
      <c r="G854" s="41">
        <f t="shared" ref="G854:S854" si="409">SUM(G855:G856)</f>
        <v>94240000</v>
      </c>
      <c r="H854" s="41">
        <f t="shared" si="409"/>
        <v>0</v>
      </c>
      <c r="I854" s="41">
        <f t="shared" si="409"/>
        <v>0</v>
      </c>
      <c r="J854" s="41">
        <f t="shared" si="409"/>
        <v>0</v>
      </c>
      <c r="K854" s="41">
        <f t="shared" si="409"/>
        <v>0</v>
      </c>
      <c r="L854" s="41">
        <f t="shared" si="409"/>
        <v>0</v>
      </c>
      <c r="M854" s="41">
        <f t="shared" si="409"/>
        <v>0</v>
      </c>
      <c r="N854" s="41">
        <f t="shared" si="409"/>
        <v>0</v>
      </c>
      <c r="O854" s="41">
        <f t="shared" si="409"/>
        <v>0</v>
      </c>
      <c r="P854" s="41">
        <f t="shared" si="409"/>
        <v>0</v>
      </c>
      <c r="Q854" s="41">
        <f t="shared" si="409"/>
        <v>0</v>
      </c>
      <c r="R854" s="41">
        <f t="shared" si="409"/>
        <v>0</v>
      </c>
      <c r="S854" s="41">
        <f t="shared" si="409"/>
        <v>0</v>
      </c>
    </row>
    <row r="855" spans="1:19" ht="13.5" customHeight="1" x14ac:dyDescent="0.2">
      <c r="A855" s="2" t="s">
        <v>1524</v>
      </c>
      <c r="B855" s="42" t="s">
        <v>24</v>
      </c>
      <c r="C855" s="43" t="s">
        <v>1525</v>
      </c>
      <c r="D855" s="44">
        <v>116</v>
      </c>
      <c r="E855" s="45" t="s">
        <v>1526</v>
      </c>
      <c r="F855" s="44">
        <v>670000</v>
      </c>
      <c r="G855" s="44">
        <f t="shared" ref="G855:G856" si="410">ROUNDDOWN(D855*F855,-3)</f>
        <v>77720000</v>
      </c>
      <c r="H855" s="44"/>
      <c r="I855" s="44"/>
      <c r="J855" s="44"/>
      <c r="K855" s="44"/>
      <c r="L855" s="44"/>
      <c r="M855" s="44"/>
      <c r="N855" s="44"/>
      <c r="O855" s="44"/>
      <c r="P855" s="44"/>
      <c r="Q855" s="44"/>
      <c r="R855" s="44"/>
      <c r="S855" s="44"/>
    </row>
    <row r="856" spans="1:19" ht="13.5" customHeight="1" x14ac:dyDescent="0.2">
      <c r="A856" s="2" t="s">
        <v>1527</v>
      </c>
      <c r="B856" s="42" t="s">
        <v>24</v>
      </c>
      <c r="C856" s="43" t="s">
        <v>1528</v>
      </c>
      <c r="D856" s="44">
        <v>28</v>
      </c>
      <c r="E856" s="45" t="s">
        <v>1526</v>
      </c>
      <c r="F856" s="44">
        <v>590000</v>
      </c>
      <c r="G856" s="44">
        <f t="shared" si="410"/>
        <v>16520000</v>
      </c>
      <c r="H856" s="44"/>
      <c r="I856" s="44"/>
      <c r="J856" s="44"/>
      <c r="K856" s="44"/>
      <c r="L856" s="44"/>
      <c r="M856" s="44"/>
      <c r="N856" s="44"/>
      <c r="O856" s="44"/>
      <c r="P856" s="44"/>
      <c r="Q856" s="44"/>
      <c r="R856" s="44"/>
      <c r="S856" s="44"/>
    </row>
    <row r="857" spans="1:19" ht="13.5" customHeight="1" x14ac:dyDescent="0.2">
      <c r="A857" s="2" t="s">
        <v>1529</v>
      </c>
      <c r="B857" s="12" t="s">
        <v>1097</v>
      </c>
      <c r="C857" s="40" t="s">
        <v>1098</v>
      </c>
      <c r="D857" s="41">
        <v>0</v>
      </c>
      <c r="E857" s="15" t="s">
        <v>24</v>
      </c>
      <c r="F857" s="41">
        <v>0</v>
      </c>
      <c r="G857" s="41">
        <f t="shared" ref="G857:S857" si="411">SUM(G858:G869)</f>
        <v>174520000</v>
      </c>
      <c r="H857" s="41">
        <f t="shared" si="411"/>
        <v>0</v>
      </c>
      <c r="I857" s="41">
        <f t="shared" si="411"/>
        <v>0</v>
      </c>
      <c r="J857" s="41">
        <f t="shared" si="411"/>
        <v>0</v>
      </c>
      <c r="K857" s="41">
        <f t="shared" si="411"/>
        <v>0</v>
      </c>
      <c r="L857" s="41">
        <f t="shared" si="411"/>
        <v>0</v>
      </c>
      <c r="M857" s="41">
        <f t="shared" si="411"/>
        <v>0</v>
      </c>
      <c r="N857" s="41">
        <f t="shared" si="411"/>
        <v>0</v>
      </c>
      <c r="O857" s="41">
        <f t="shared" si="411"/>
        <v>0</v>
      </c>
      <c r="P857" s="41">
        <f t="shared" si="411"/>
        <v>0</v>
      </c>
      <c r="Q857" s="41">
        <f t="shared" si="411"/>
        <v>0</v>
      </c>
      <c r="R857" s="41">
        <f t="shared" si="411"/>
        <v>0</v>
      </c>
      <c r="S857" s="41">
        <f t="shared" si="411"/>
        <v>0</v>
      </c>
    </row>
    <row r="858" spans="1:19" ht="13.5" customHeight="1" x14ac:dyDescent="0.2">
      <c r="A858" s="2" t="s">
        <v>1530</v>
      </c>
      <c r="B858" s="42" t="s">
        <v>24</v>
      </c>
      <c r="C858" s="43" t="s">
        <v>1531</v>
      </c>
      <c r="D858" s="44">
        <v>12</v>
      </c>
      <c r="E858" s="45" t="s">
        <v>820</v>
      </c>
      <c r="F858" s="44">
        <v>3320000</v>
      </c>
      <c r="G858" s="44">
        <f t="shared" ref="G858:G869" si="412">ROUNDDOWN(D858*F858,-3)</f>
        <v>39840000</v>
      </c>
      <c r="H858" s="44"/>
      <c r="I858" s="44"/>
      <c r="J858" s="44"/>
      <c r="K858" s="44"/>
      <c r="L858" s="44"/>
      <c r="M858" s="44"/>
      <c r="N858" s="44"/>
      <c r="O858" s="44"/>
      <c r="P858" s="44"/>
      <c r="Q858" s="44"/>
      <c r="R858" s="44"/>
      <c r="S858" s="44"/>
    </row>
    <row r="859" spans="1:19" ht="13.5" customHeight="1" x14ac:dyDescent="0.2">
      <c r="A859" s="2" t="s">
        <v>1532</v>
      </c>
      <c r="B859" s="42" t="s">
        <v>24</v>
      </c>
      <c r="C859" s="43" t="s">
        <v>1533</v>
      </c>
      <c r="D859" s="44">
        <v>48</v>
      </c>
      <c r="E859" s="45" t="s">
        <v>820</v>
      </c>
      <c r="F859" s="44">
        <v>980000</v>
      </c>
      <c r="G859" s="44">
        <f t="shared" si="412"/>
        <v>47040000</v>
      </c>
      <c r="H859" s="44"/>
      <c r="I859" s="44"/>
      <c r="J859" s="44"/>
      <c r="K859" s="44"/>
      <c r="L859" s="44"/>
      <c r="M859" s="44"/>
      <c r="N859" s="44"/>
      <c r="O859" s="44"/>
      <c r="P859" s="44"/>
      <c r="Q859" s="44"/>
      <c r="R859" s="44"/>
      <c r="S859" s="44"/>
    </row>
    <row r="860" spans="1:19" ht="13.5" customHeight="1" x14ac:dyDescent="0.2">
      <c r="A860" s="2" t="s">
        <v>1534</v>
      </c>
      <c r="B860" s="42" t="s">
        <v>24</v>
      </c>
      <c r="C860" s="43" t="s">
        <v>1535</v>
      </c>
      <c r="D860" s="44">
        <v>24</v>
      </c>
      <c r="E860" s="45" t="s">
        <v>820</v>
      </c>
      <c r="F860" s="44">
        <v>980000</v>
      </c>
      <c r="G860" s="44">
        <f t="shared" si="412"/>
        <v>23520000</v>
      </c>
      <c r="H860" s="44"/>
      <c r="I860" s="44"/>
      <c r="J860" s="44"/>
      <c r="K860" s="44"/>
      <c r="L860" s="44"/>
      <c r="M860" s="44"/>
      <c r="N860" s="44"/>
      <c r="O860" s="44"/>
      <c r="P860" s="44"/>
      <c r="Q860" s="44"/>
      <c r="R860" s="44"/>
      <c r="S860" s="44"/>
    </row>
    <row r="861" spans="1:19" ht="13.5" customHeight="1" x14ac:dyDescent="0.2">
      <c r="A861" s="2" t="s">
        <v>1536</v>
      </c>
      <c r="B861" s="42" t="s">
        <v>24</v>
      </c>
      <c r="C861" s="43" t="s">
        <v>1537</v>
      </c>
      <c r="D861" s="44">
        <v>36</v>
      </c>
      <c r="E861" s="45" t="s">
        <v>820</v>
      </c>
      <c r="F861" s="44">
        <v>680000</v>
      </c>
      <c r="G861" s="44">
        <f t="shared" si="412"/>
        <v>24480000</v>
      </c>
      <c r="H861" s="44"/>
      <c r="I861" s="44"/>
      <c r="J861" s="44"/>
      <c r="K861" s="44"/>
      <c r="L861" s="44"/>
      <c r="M861" s="44"/>
      <c r="N861" s="44"/>
      <c r="O861" s="44"/>
      <c r="P861" s="44"/>
      <c r="Q861" s="44"/>
      <c r="R861" s="44"/>
      <c r="S861" s="44"/>
    </row>
    <row r="862" spans="1:19" ht="13.5" customHeight="1" x14ac:dyDescent="0.2">
      <c r="A862" s="2" t="s">
        <v>1538</v>
      </c>
      <c r="B862" s="42" t="s">
        <v>24</v>
      </c>
      <c r="C862" s="43" t="s">
        <v>1539</v>
      </c>
      <c r="D862" s="44">
        <v>24</v>
      </c>
      <c r="E862" s="45" t="s">
        <v>820</v>
      </c>
      <c r="F862" s="44">
        <v>300000</v>
      </c>
      <c r="G862" s="44">
        <f t="shared" si="412"/>
        <v>7200000</v>
      </c>
      <c r="H862" s="44"/>
      <c r="I862" s="44"/>
      <c r="J862" s="44"/>
      <c r="K862" s="44"/>
      <c r="L862" s="44"/>
      <c r="M862" s="44"/>
      <c r="N862" s="44"/>
      <c r="O862" s="44"/>
      <c r="P862" s="44"/>
      <c r="Q862" s="44"/>
      <c r="R862" s="44"/>
      <c r="S862" s="44"/>
    </row>
    <row r="863" spans="1:19" ht="13.5" customHeight="1" x14ac:dyDescent="0.2">
      <c r="A863" s="2" t="s">
        <v>1540</v>
      </c>
      <c r="B863" s="42" t="s">
        <v>24</v>
      </c>
      <c r="C863" s="43" t="s">
        <v>1541</v>
      </c>
      <c r="D863" s="44">
        <v>24</v>
      </c>
      <c r="E863" s="45" t="s">
        <v>820</v>
      </c>
      <c r="F863" s="44">
        <v>300000</v>
      </c>
      <c r="G863" s="44">
        <f t="shared" si="412"/>
        <v>7200000</v>
      </c>
      <c r="H863" s="44"/>
      <c r="I863" s="44"/>
      <c r="J863" s="44"/>
      <c r="K863" s="44"/>
      <c r="L863" s="44"/>
      <c r="M863" s="44"/>
      <c r="N863" s="44"/>
      <c r="O863" s="44"/>
      <c r="P863" s="44"/>
      <c r="Q863" s="44"/>
      <c r="R863" s="44"/>
      <c r="S863" s="44"/>
    </row>
    <row r="864" spans="1:19" ht="13.5" customHeight="1" x14ac:dyDescent="0.2">
      <c r="A864" s="2" t="s">
        <v>1542</v>
      </c>
      <c r="B864" s="42" t="s">
        <v>24</v>
      </c>
      <c r="C864" s="43" t="s">
        <v>1543</v>
      </c>
      <c r="D864" s="44">
        <v>24</v>
      </c>
      <c r="E864" s="45" t="s">
        <v>820</v>
      </c>
      <c r="F864" s="44">
        <v>250000</v>
      </c>
      <c r="G864" s="44">
        <f t="shared" si="412"/>
        <v>6000000</v>
      </c>
      <c r="H864" s="44"/>
      <c r="I864" s="44"/>
      <c r="J864" s="44"/>
      <c r="K864" s="44"/>
      <c r="L864" s="44"/>
      <c r="M864" s="44"/>
      <c r="N864" s="44"/>
      <c r="O864" s="44"/>
      <c r="P864" s="44"/>
      <c r="Q864" s="44"/>
      <c r="R864" s="44"/>
      <c r="S864" s="44"/>
    </row>
    <row r="865" spans="1:19" ht="13.5" customHeight="1" x14ac:dyDescent="0.2">
      <c r="A865" s="2" t="s">
        <v>1544</v>
      </c>
      <c r="B865" s="42" t="s">
        <v>24</v>
      </c>
      <c r="C865" s="43" t="s">
        <v>1545</v>
      </c>
      <c r="D865" s="44">
        <v>72</v>
      </c>
      <c r="E865" s="45" t="s">
        <v>820</v>
      </c>
      <c r="F865" s="44">
        <v>150000</v>
      </c>
      <c r="G865" s="44">
        <f t="shared" si="412"/>
        <v>10800000</v>
      </c>
      <c r="H865" s="44"/>
      <c r="I865" s="44"/>
      <c r="J865" s="44"/>
      <c r="K865" s="44"/>
      <c r="L865" s="44"/>
      <c r="M865" s="44"/>
      <c r="N865" s="44"/>
      <c r="O865" s="44"/>
      <c r="P865" s="44"/>
      <c r="Q865" s="44"/>
      <c r="R865" s="44"/>
      <c r="S865" s="44"/>
    </row>
    <row r="866" spans="1:19" ht="13.5" customHeight="1" x14ac:dyDescent="0.2">
      <c r="A866" s="2" t="s">
        <v>1546</v>
      </c>
      <c r="B866" s="42" t="s">
        <v>24</v>
      </c>
      <c r="C866" s="43" t="s">
        <v>1547</v>
      </c>
      <c r="D866" s="44">
        <v>12</v>
      </c>
      <c r="E866" s="45" t="s">
        <v>820</v>
      </c>
      <c r="F866" s="44">
        <v>570000</v>
      </c>
      <c r="G866" s="44">
        <f t="shared" si="412"/>
        <v>6840000</v>
      </c>
      <c r="H866" s="44"/>
      <c r="I866" s="44"/>
      <c r="J866" s="44"/>
      <c r="K866" s="44"/>
      <c r="L866" s="44"/>
      <c r="M866" s="44"/>
      <c r="N866" s="44"/>
      <c r="O866" s="44"/>
      <c r="P866" s="44"/>
      <c r="Q866" s="44"/>
      <c r="R866" s="44"/>
      <c r="S866" s="44"/>
    </row>
    <row r="867" spans="1:19" ht="13.5" customHeight="1" x14ac:dyDescent="0.2">
      <c r="A867" s="2" t="s">
        <v>1548</v>
      </c>
      <c r="B867" s="42" t="s">
        <v>24</v>
      </c>
      <c r="C867" s="43" t="s">
        <v>1549</v>
      </c>
      <c r="D867" s="44">
        <v>1</v>
      </c>
      <c r="E867" s="45" t="s">
        <v>600</v>
      </c>
      <c r="F867" s="44">
        <v>400000</v>
      </c>
      <c r="G867" s="44">
        <f t="shared" si="412"/>
        <v>400000</v>
      </c>
      <c r="H867" s="44"/>
      <c r="I867" s="44"/>
      <c r="J867" s="44"/>
      <c r="K867" s="44"/>
      <c r="L867" s="44"/>
      <c r="M867" s="44"/>
      <c r="N867" s="44"/>
      <c r="O867" s="44"/>
      <c r="P867" s="44"/>
      <c r="Q867" s="44"/>
      <c r="R867" s="44"/>
      <c r="S867" s="44"/>
    </row>
    <row r="868" spans="1:19" ht="13.5" customHeight="1" x14ac:dyDescent="0.2">
      <c r="A868" s="2" t="s">
        <v>1550</v>
      </c>
      <c r="B868" s="42" t="s">
        <v>24</v>
      </c>
      <c r="C868" s="43" t="s">
        <v>1551</v>
      </c>
      <c r="D868" s="44">
        <v>1</v>
      </c>
      <c r="E868" s="45" t="s">
        <v>600</v>
      </c>
      <c r="F868" s="44">
        <v>300000</v>
      </c>
      <c r="G868" s="44">
        <f t="shared" si="412"/>
        <v>300000</v>
      </c>
      <c r="H868" s="44"/>
      <c r="I868" s="44"/>
      <c r="J868" s="44"/>
      <c r="K868" s="44"/>
      <c r="L868" s="44"/>
      <c r="M868" s="44"/>
      <c r="N868" s="44"/>
      <c r="O868" s="44"/>
      <c r="P868" s="44"/>
      <c r="Q868" s="44"/>
      <c r="R868" s="44"/>
      <c r="S868" s="44"/>
    </row>
    <row r="869" spans="1:19" ht="13.5" customHeight="1" x14ac:dyDescent="0.2">
      <c r="A869" s="2" t="s">
        <v>1552</v>
      </c>
      <c r="B869" s="42" t="s">
        <v>24</v>
      </c>
      <c r="C869" s="43" t="s">
        <v>1553</v>
      </c>
      <c r="D869" s="44">
        <v>3</v>
      </c>
      <c r="E869" s="45" t="s">
        <v>600</v>
      </c>
      <c r="F869" s="44">
        <v>300000</v>
      </c>
      <c r="G869" s="44">
        <f t="shared" si="412"/>
        <v>900000</v>
      </c>
      <c r="H869" s="44"/>
      <c r="I869" s="44"/>
      <c r="J869" s="44"/>
      <c r="K869" s="44"/>
      <c r="L869" s="44"/>
      <c r="M869" s="44"/>
      <c r="N869" s="44"/>
      <c r="O869" s="44"/>
      <c r="P869" s="44"/>
      <c r="Q869" s="44"/>
      <c r="R869" s="44"/>
      <c r="S869" s="44"/>
    </row>
    <row r="870" spans="1:19" ht="13.5" customHeight="1" x14ac:dyDescent="0.2">
      <c r="A870" s="2" t="s">
        <v>1554</v>
      </c>
      <c r="B870" s="24" t="s">
        <v>1555</v>
      </c>
      <c r="C870" s="25" t="s">
        <v>1556</v>
      </c>
      <c r="D870" s="26">
        <v>3</v>
      </c>
      <c r="E870" s="27" t="s">
        <v>874</v>
      </c>
      <c r="F870" s="26">
        <v>0</v>
      </c>
      <c r="G870" s="26">
        <f t="shared" ref="G870:S870" si="413">SUM(G871,G998,G1065)</f>
        <v>4122641000</v>
      </c>
      <c r="H870" s="26">
        <f t="shared" si="413"/>
        <v>0</v>
      </c>
      <c r="I870" s="26">
        <f t="shared" si="413"/>
        <v>0</v>
      </c>
      <c r="J870" s="26">
        <f t="shared" si="413"/>
        <v>0</v>
      </c>
      <c r="K870" s="26">
        <f t="shared" si="413"/>
        <v>0</v>
      </c>
      <c r="L870" s="26">
        <f t="shared" si="413"/>
        <v>0</v>
      </c>
      <c r="M870" s="26">
        <f t="shared" si="413"/>
        <v>0</v>
      </c>
      <c r="N870" s="26">
        <f t="shared" si="413"/>
        <v>0</v>
      </c>
      <c r="O870" s="26">
        <f t="shared" si="413"/>
        <v>0</v>
      </c>
      <c r="P870" s="26">
        <f t="shared" si="413"/>
        <v>0</v>
      </c>
      <c r="Q870" s="26">
        <f t="shared" si="413"/>
        <v>0</v>
      </c>
      <c r="R870" s="26">
        <f t="shared" si="413"/>
        <v>0</v>
      </c>
      <c r="S870" s="26">
        <f t="shared" si="413"/>
        <v>0</v>
      </c>
    </row>
    <row r="871" spans="1:19" ht="13.5" customHeight="1" x14ac:dyDescent="0.2">
      <c r="A871" s="2" t="s">
        <v>1557</v>
      </c>
      <c r="B871" s="28" t="s">
        <v>1558</v>
      </c>
      <c r="C871" s="29" t="s">
        <v>1559</v>
      </c>
      <c r="D871" s="30">
        <v>0</v>
      </c>
      <c r="E871" s="31" t="s">
        <v>24</v>
      </c>
      <c r="F871" s="30">
        <v>0</v>
      </c>
      <c r="G871" s="30">
        <f t="shared" ref="G871:S871" si="414">SUM(G872)</f>
        <v>2675763000</v>
      </c>
      <c r="H871" s="30">
        <f t="shared" si="414"/>
        <v>0</v>
      </c>
      <c r="I871" s="30">
        <f t="shared" si="414"/>
        <v>0</v>
      </c>
      <c r="J871" s="30">
        <f t="shared" si="414"/>
        <v>0</v>
      </c>
      <c r="K871" s="30">
        <f t="shared" si="414"/>
        <v>0</v>
      </c>
      <c r="L871" s="30">
        <f t="shared" si="414"/>
        <v>0</v>
      </c>
      <c r="M871" s="30">
        <f t="shared" si="414"/>
        <v>0</v>
      </c>
      <c r="N871" s="30">
        <f t="shared" si="414"/>
        <v>0</v>
      </c>
      <c r="O871" s="30">
        <f t="shared" si="414"/>
        <v>0</v>
      </c>
      <c r="P871" s="30">
        <f t="shared" si="414"/>
        <v>0</v>
      </c>
      <c r="Q871" s="30">
        <f t="shared" si="414"/>
        <v>0</v>
      </c>
      <c r="R871" s="30">
        <f t="shared" si="414"/>
        <v>0</v>
      </c>
      <c r="S871" s="30">
        <f t="shared" si="414"/>
        <v>0</v>
      </c>
    </row>
    <row r="872" spans="1:19" ht="13.5" customHeight="1" x14ac:dyDescent="0.2">
      <c r="A872" s="2" t="s">
        <v>1560</v>
      </c>
      <c r="B872" s="32" t="s">
        <v>780</v>
      </c>
      <c r="C872" s="33" t="s">
        <v>1561</v>
      </c>
      <c r="D872" s="34">
        <v>0</v>
      </c>
      <c r="E872" s="35" t="s">
        <v>24</v>
      </c>
      <c r="F872" s="34">
        <v>0</v>
      </c>
      <c r="G872" s="34">
        <f t="shared" ref="G872:S872" si="415">SUM(G873,G904,G929,G954)</f>
        <v>2675763000</v>
      </c>
      <c r="H872" s="34">
        <f t="shared" si="415"/>
        <v>0</v>
      </c>
      <c r="I872" s="34">
        <f t="shared" si="415"/>
        <v>0</v>
      </c>
      <c r="J872" s="34">
        <f t="shared" si="415"/>
        <v>0</v>
      </c>
      <c r="K872" s="34">
        <f t="shared" si="415"/>
        <v>0</v>
      </c>
      <c r="L872" s="34">
        <f t="shared" si="415"/>
        <v>0</v>
      </c>
      <c r="M872" s="34">
        <f t="shared" si="415"/>
        <v>0</v>
      </c>
      <c r="N872" s="34">
        <f t="shared" si="415"/>
        <v>0</v>
      </c>
      <c r="O872" s="34">
        <f t="shared" si="415"/>
        <v>0</v>
      </c>
      <c r="P872" s="34">
        <f t="shared" si="415"/>
        <v>0</v>
      </c>
      <c r="Q872" s="34">
        <f t="shared" si="415"/>
        <v>0</v>
      </c>
      <c r="R872" s="34">
        <f t="shared" si="415"/>
        <v>0</v>
      </c>
      <c r="S872" s="34">
        <f t="shared" si="415"/>
        <v>0</v>
      </c>
    </row>
    <row r="873" spans="1:19" ht="13.5" customHeight="1" x14ac:dyDescent="0.2">
      <c r="A873" s="2" t="s">
        <v>1562</v>
      </c>
      <c r="B873" s="36" t="s">
        <v>39</v>
      </c>
      <c r="C873" s="37" t="s">
        <v>1563</v>
      </c>
      <c r="D873" s="38">
        <v>0</v>
      </c>
      <c r="E873" s="39" t="s">
        <v>24</v>
      </c>
      <c r="F873" s="38">
        <v>0</v>
      </c>
      <c r="G873" s="38">
        <f t="shared" ref="G873:S873" si="416">SUM(G874,G885,G888,G892,G896,G898,G900)</f>
        <v>400000000</v>
      </c>
      <c r="H873" s="38">
        <f t="shared" si="416"/>
        <v>0</v>
      </c>
      <c r="I873" s="38">
        <f t="shared" si="416"/>
        <v>0</v>
      </c>
      <c r="J873" s="38">
        <f t="shared" si="416"/>
        <v>0</v>
      </c>
      <c r="K873" s="38">
        <f t="shared" si="416"/>
        <v>0</v>
      </c>
      <c r="L873" s="38">
        <f t="shared" si="416"/>
        <v>0</v>
      </c>
      <c r="M873" s="38">
        <f t="shared" si="416"/>
        <v>0</v>
      </c>
      <c r="N873" s="38">
        <f t="shared" si="416"/>
        <v>0</v>
      </c>
      <c r="O873" s="38">
        <f t="shared" si="416"/>
        <v>0</v>
      </c>
      <c r="P873" s="38">
        <f t="shared" si="416"/>
        <v>0</v>
      </c>
      <c r="Q873" s="38">
        <f t="shared" si="416"/>
        <v>0</v>
      </c>
      <c r="R873" s="38">
        <f t="shared" si="416"/>
        <v>0</v>
      </c>
      <c r="S873" s="38">
        <f t="shared" si="416"/>
        <v>0</v>
      </c>
    </row>
    <row r="874" spans="1:19" ht="13.5" customHeight="1" x14ac:dyDescent="0.2">
      <c r="A874" s="2" t="s">
        <v>1564</v>
      </c>
      <c r="B874" s="12" t="s">
        <v>42</v>
      </c>
      <c r="C874" s="40" t="s">
        <v>43</v>
      </c>
      <c r="D874" s="41">
        <v>0</v>
      </c>
      <c r="E874" s="15" t="s">
        <v>24</v>
      </c>
      <c r="F874" s="41">
        <v>0</v>
      </c>
      <c r="G874" s="46">
        <f t="shared" ref="G874:S874" si="417">SUM(G875)</f>
        <v>53250000</v>
      </c>
      <c r="H874" s="46">
        <f t="shared" si="417"/>
        <v>0</v>
      </c>
      <c r="I874" s="46">
        <f t="shared" si="417"/>
        <v>0</v>
      </c>
      <c r="J874" s="46">
        <f t="shared" si="417"/>
        <v>0</v>
      </c>
      <c r="K874" s="46">
        <f t="shared" si="417"/>
        <v>0</v>
      </c>
      <c r="L874" s="46">
        <f t="shared" si="417"/>
        <v>0</v>
      </c>
      <c r="M874" s="46">
        <f t="shared" si="417"/>
        <v>0</v>
      </c>
      <c r="N874" s="46">
        <f t="shared" si="417"/>
        <v>0</v>
      </c>
      <c r="O874" s="46">
        <f t="shared" si="417"/>
        <v>0</v>
      </c>
      <c r="P874" s="46">
        <f t="shared" si="417"/>
        <v>0</v>
      </c>
      <c r="Q874" s="46">
        <f t="shared" si="417"/>
        <v>0</v>
      </c>
      <c r="R874" s="46">
        <f t="shared" si="417"/>
        <v>0</v>
      </c>
      <c r="S874" s="46">
        <f t="shared" si="417"/>
        <v>0</v>
      </c>
    </row>
    <row r="875" spans="1:19" ht="13.5" customHeight="1" x14ac:dyDescent="0.2">
      <c r="A875" s="2"/>
      <c r="B875" s="42" t="s">
        <v>24</v>
      </c>
      <c r="C875" s="40" t="s">
        <v>1565</v>
      </c>
      <c r="D875" s="41">
        <v>0</v>
      </c>
      <c r="E875" s="15" t="s">
        <v>24</v>
      </c>
      <c r="F875" s="41">
        <v>0</v>
      </c>
      <c r="G875" s="41">
        <f t="shared" ref="G875:S875" si="418">SUM(G876:G884)</f>
        <v>53250000</v>
      </c>
      <c r="H875" s="41">
        <f t="shared" si="418"/>
        <v>0</v>
      </c>
      <c r="I875" s="41">
        <f t="shared" si="418"/>
        <v>0</v>
      </c>
      <c r="J875" s="41">
        <f t="shared" si="418"/>
        <v>0</v>
      </c>
      <c r="K875" s="41">
        <f t="shared" si="418"/>
        <v>0</v>
      </c>
      <c r="L875" s="41">
        <f t="shared" si="418"/>
        <v>0</v>
      </c>
      <c r="M875" s="41">
        <f t="shared" si="418"/>
        <v>0</v>
      </c>
      <c r="N875" s="41">
        <f t="shared" si="418"/>
        <v>0</v>
      </c>
      <c r="O875" s="41">
        <f t="shared" si="418"/>
        <v>0</v>
      </c>
      <c r="P875" s="41">
        <f t="shared" si="418"/>
        <v>0</v>
      </c>
      <c r="Q875" s="41">
        <f t="shared" si="418"/>
        <v>0</v>
      </c>
      <c r="R875" s="41">
        <f t="shared" si="418"/>
        <v>0</v>
      </c>
      <c r="S875" s="41">
        <f t="shared" si="418"/>
        <v>0</v>
      </c>
    </row>
    <row r="876" spans="1:19" ht="13.5" customHeight="1" x14ac:dyDescent="0.2">
      <c r="A876" s="2" t="s">
        <v>1566</v>
      </c>
      <c r="B876" s="42" t="s">
        <v>24</v>
      </c>
      <c r="C876" s="43" t="s">
        <v>1567</v>
      </c>
      <c r="D876" s="44">
        <v>100</v>
      </c>
      <c r="E876" s="45" t="s">
        <v>787</v>
      </c>
      <c r="F876" s="44">
        <v>20000</v>
      </c>
      <c r="G876" s="44">
        <f t="shared" ref="G876:G884" si="419">ROUNDDOWN(D876*F876,-3)</f>
        <v>2000000</v>
      </c>
      <c r="H876" s="44"/>
      <c r="I876" s="44"/>
      <c r="J876" s="44"/>
      <c r="K876" s="44"/>
      <c r="L876" s="44"/>
      <c r="M876" s="44"/>
      <c r="N876" s="44"/>
      <c r="O876" s="44"/>
      <c r="P876" s="44"/>
      <c r="Q876" s="44"/>
      <c r="R876" s="44"/>
      <c r="S876" s="44"/>
    </row>
    <row r="877" spans="1:19" ht="13.5" customHeight="1" x14ac:dyDescent="0.2">
      <c r="A877" s="2" t="s">
        <v>1568</v>
      </c>
      <c r="B877" s="42" t="s">
        <v>24</v>
      </c>
      <c r="C877" s="43" t="s">
        <v>1569</v>
      </c>
      <c r="D877" s="44">
        <v>1</v>
      </c>
      <c r="E877" s="45" t="s">
        <v>790</v>
      </c>
      <c r="F877" s="44">
        <v>2000000</v>
      </c>
      <c r="G877" s="44">
        <f t="shared" si="419"/>
        <v>2000000</v>
      </c>
      <c r="H877" s="44"/>
      <c r="I877" s="44"/>
      <c r="J877" s="44"/>
      <c r="K877" s="44"/>
      <c r="L877" s="44"/>
      <c r="M877" s="44"/>
      <c r="N877" s="44"/>
      <c r="O877" s="44"/>
      <c r="P877" s="44"/>
      <c r="Q877" s="44"/>
      <c r="R877" s="44"/>
      <c r="S877" s="44"/>
    </row>
    <row r="878" spans="1:19" ht="13.5" customHeight="1" x14ac:dyDescent="0.2">
      <c r="A878" s="2" t="s">
        <v>1570</v>
      </c>
      <c r="B878" s="42" t="s">
        <v>24</v>
      </c>
      <c r="C878" s="43" t="s">
        <v>1571</v>
      </c>
      <c r="D878" s="44">
        <v>1</v>
      </c>
      <c r="E878" s="45" t="s">
        <v>790</v>
      </c>
      <c r="F878" s="44">
        <v>500000</v>
      </c>
      <c r="G878" s="44">
        <f t="shared" si="419"/>
        <v>500000</v>
      </c>
      <c r="H878" s="44"/>
      <c r="I878" s="44"/>
      <c r="J878" s="44"/>
      <c r="K878" s="44"/>
      <c r="L878" s="44"/>
      <c r="M878" s="44"/>
      <c r="N878" s="44"/>
      <c r="O878" s="44"/>
      <c r="P878" s="44"/>
      <c r="Q878" s="44"/>
      <c r="R878" s="44"/>
      <c r="S878" s="44"/>
    </row>
    <row r="879" spans="1:19" ht="13.5" customHeight="1" x14ac:dyDescent="0.2">
      <c r="A879" s="2" t="s">
        <v>1572</v>
      </c>
      <c r="B879" s="42" t="s">
        <v>24</v>
      </c>
      <c r="C879" s="43" t="s">
        <v>51</v>
      </c>
      <c r="D879" s="44">
        <v>1</v>
      </c>
      <c r="E879" s="45" t="s">
        <v>790</v>
      </c>
      <c r="F879" s="44">
        <v>2000000</v>
      </c>
      <c r="G879" s="44">
        <f t="shared" si="419"/>
        <v>2000000</v>
      </c>
      <c r="H879" s="44"/>
      <c r="I879" s="44"/>
      <c r="J879" s="44"/>
      <c r="K879" s="44"/>
      <c r="L879" s="44"/>
      <c r="M879" s="44"/>
      <c r="N879" s="44"/>
      <c r="O879" s="44"/>
      <c r="P879" s="44"/>
      <c r="Q879" s="44"/>
      <c r="R879" s="44"/>
      <c r="S879" s="44"/>
    </row>
    <row r="880" spans="1:19" ht="13.5" customHeight="1" x14ac:dyDescent="0.2">
      <c r="A880" s="2" t="s">
        <v>1573</v>
      </c>
      <c r="B880" s="42" t="s">
        <v>24</v>
      </c>
      <c r="C880" s="43" t="s">
        <v>1574</v>
      </c>
      <c r="D880" s="44">
        <v>1</v>
      </c>
      <c r="E880" s="45" t="s">
        <v>790</v>
      </c>
      <c r="F880" s="44">
        <v>2000000</v>
      </c>
      <c r="G880" s="44">
        <f t="shared" si="419"/>
        <v>2000000</v>
      </c>
      <c r="H880" s="44"/>
      <c r="I880" s="44"/>
      <c r="J880" s="44"/>
      <c r="K880" s="44"/>
      <c r="L880" s="44"/>
      <c r="M880" s="44"/>
      <c r="N880" s="44"/>
      <c r="O880" s="44"/>
      <c r="P880" s="44"/>
      <c r="Q880" s="44"/>
      <c r="R880" s="44"/>
      <c r="S880" s="44"/>
    </row>
    <row r="881" spans="1:19" ht="13.5" customHeight="1" x14ac:dyDescent="0.2">
      <c r="A881" s="2" t="s">
        <v>1575</v>
      </c>
      <c r="B881" s="42" t="s">
        <v>24</v>
      </c>
      <c r="C881" s="43" t="s">
        <v>1576</v>
      </c>
      <c r="D881" s="44">
        <v>155</v>
      </c>
      <c r="E881" s="45" t="s">
        <v>790</v>
      </c>
      <c r="F881" s="44">
        <v>250000</v>
      </c>
      <c r="G881" s="44">
        <f t="shared" si="419"/>
        <v>38750000</v>
      </c>
      <c r="H881" s="44"/>
      <c r="I881" s="44"/>
      <c r="J881" s="44"/>
      <c r="K881" s="44"/>
      <c r="L881" s="44"/>
      <c r="M881" s="44"/>
      <c r="N881" s="44"/>
      <c r="O881" s="44"/>
      <c r="P881" s="44"/>
      <c r="Q881" s="44"/>
      <c r="R881" s="44"/>
      <c r="S881" s="44"/>
    </row>
    <row r="882" spans="1:19" ht="13.5" customHeight="1" x14ac:dyDescent="0.2">
      <c r="A882" s="2" t="s">
        <v>1577</v>
      </c>
      <c r="B882" s="42" t="s">
        <v>24</v>
      </c>
      <c r="C882" s="43" t="s">
        <v>1578</v>
      </c>
      <c r="D882" s="44">
        <v>10</v>
      </c>
      <c r="E882" s="45" t="s">
        <v>787</v>
      </c>
      <c r="F882" s="44">
        <v>200000</v>
      </c>
      <c r="G882" s="44">
        <f t="shared" si="419"/>
        <v>2000000</v>
      </c>
      <c r="H882" s="44"/>
      <c r="I882" s="44"/>
      <c r="J882" s="44"/>
      <c r="K882" s="44"/>
      <c r="L882" s="44"/>
      <c r="M882" s="44"/>
      <c r="N882" s="44"/>
      <c r="O882" s="44"/>
      <c r="P882" s="44"/>
      <c r="Q882" s="44"/>
      <c r="R882" s="44"/>
      <c r="S882" s="44"/>
    </row>
    <row r="883" spans="1:19" ht="13.5" customHeight="1" x14ac:dyDescent="0.2">
      <c r="A883" s="2" t="s">
        <v>1579</v>
      </c>
      <c r="B883" s="42" t="s">
        <v>24</v>
      </c>
      <c r="C883" s="43" t="s">
        <v>1580</v>
      </c>
      <c r="D883" s="44">
        <v>10</v>
      </c>
      <c r="E883" s="45" t="s">
        <v>787</v>
      </c>
      <c r="F883" s="44">
        <v>200000</v>
      </c>
      <c r="G883" s="44">
        <f t="shared" si="419"/>
        <v>2000000</v>
      </c>
      <c r="H883" s="44"/>
      <c r="I883" s="44"/>
      <c r="J883" s="44"/>
      <c r="K883" s="44"/>
      <c r="L883" s="44"/>
      <c r="M883" s="44"/>
      <c r="N883" s="44"/>
      <c r="O883" s="44"/>
      <c r="P883" s="44"/>
      <c r="Q883" s="44"/>
      <c r="R883" s="44"/>
      <c r="S883" s="44"/>
    </row>
    <row r="884" spans="1:19" ht="13.5" customHeight="1" x14ac:dyDescent="0.2">
      <c r="A884" s="2" t="s">
        <v>1581</v>
      </c>
      <c r="B884" s="42" t="s">
        <v>24</v>
      </c>
      <c r="C884" s="43" t="s">
        <v>1582</v>
      </c>
      <c r="D884" s="44">
        <v>4</v>
      </c>
      <c r="E884" s="45" t="s">
        <v>787</v>
      </c>
      <c r="F884" s="44">
        <v>500000</v>
      </c>
      <c r="G884" s="44">
        <f t="shared" si="419"/>
        <v>2000000</v>
      </c>
      <c r="H884" s="44"/>
      <c r="I884" s="44"/>
      <c r="J884" s="44"/>
      <c r="K884" s="44"/>
      <c r="L884" s="44"/>
      <c r="M884" s="44"/>
      <c r="N884" s="44"/>
      <c r="O884" s="44"/>
      <c r="P884" s="44"/>
      <c r="Q884" s="44"/>
      <c r="R884" s="44"/>
      <c r="S884" s="44"/>
    </row>
    <row r="885" spans="1:19" ht="13.5" customHeight="1" x14ac:dyDescent="0.2">
      <c r="A885" s="2" t="s">
        <v>1583</v>
      </c>
      <c r="B885" s="12" t="s">
        <v>718</v>
      </c>
      <c r="C885" s="40" t="s">
        <v>719</v>
      </c>
      <c r="D885" s="41">
        <v>0</v>
      </c>
      <c r="E885" s="15" t="s">
        <v>24</v>
      </c>
      <c r="F885" s="41">
        <v>0</v>
      </c>
      <c r="G885" s="41">
        <f t="shared" ref="G885:S885" si="420">SUM(G886:G887)</f>
        <v>4000000</v>
      </c>
      <c r="H885" s="41">
        <f t="shared" si="420"/>
        <v>0</v>
      </c>
      <c r="I885" s="41">
        <f t="shared" si="420"/>
        <v>0</v>
      </c>
      <c r="J885" s="41">
        <f t="shared" si="420"/>
        <v>0</v>
      </c>
      <c r="K885" s="41">
        <f t="shared" si="420"/>
        <v>0</v>
      </c>
      <c r="L885" s="41">
        <f t="shared" si="420"/>
        <v>0</v>
      </c>
      <c r="M885" s="41">
        <f t="shared" si="420"/>
        <v>0</v>
      </c>
      <c r="N885" s="41">
        <f t="shared" si="420"/>
        <v>0</v>
      </c>
      <c r="O885" s="41">
        <f t="shared" si="420"/>
        <v>0</v>
      </c>
      <c r="P885" s="41">
        <f t="shared" si="420"/>
        <v>0</v>
      </c>
      <c r="Q885" s="41">
        <f t="shared" si="420"/>
        <v>0</v>
      </c>
      <c r="R885" s="41">
        <f t="shared" si="420"/>
        <v>0</v>
      </c>
      <c r="S885" s="41">
        <f t="shared" si="420"/>
        <v>0</v>
      </c>
    </row>
    <row r="886" spans="1:19" ht="13.5" customHeight="1" x14ac:dyDescent="0.2">
      <c r="A886" s="2" t="s">
        <v>1584</v>
      </c>
      <c r="B886" s="42" t="s">
        <v>24</v>
      </c>
      <c r="C886" s="43" t="s">
        <v>51</v>
      </c>
      <c r="D886" s="44">
        <v>2</v>
      </c>
      <c r="E886" s="45" t="s">
        <v>790</v>
      </c>
      <c r="F886" s="44">
        <v>1000000</v>
      </c>
      <c r="G886" s="44">
        <f t="shared" ref="G886:G887" si="421">ROUNDDOWN(D886*F886,-3)</f>
        <v>2000000</v>
      </c>
      <c r="H886" s="44"/>
      <c r="I886" s="44"/>
      <c r="J886" s="44"/>
      <c r="K886" s="44"/>
      <c r="L886" s="44"/>
      <c r="M886" s="44"/>
      <c r="N886" s="44"/>
      <c r="O886" s="44"/>
      <c r="P886" s="44"/>
      <c r="Q886" s="44"/>
      <c r="R886" s="44"/>
      <c r="S886" s="44"/>
    </row>
    <row r="887" spans="1:19" ht="13.5" customHeight="1" x14ac:dyDescent="0.2">
      <c r="A887" s="2" t="s">
        <v>1585</v>
      </c>
      <c r="B887" s="42" t="s">
        <v>24</v>
      </c>
      <c r="C887" s="43" t="s">
        <v>53</v>
      </c>
      <c r="D887" s="44">
        <v>2</v>
      </c>
      <c r="E887" s="45" t="s">
        <v>790</v>
      </c>
      <c r="F887" s="44">
        <v>1000000</v>
      </c>
      <c r="G887" s="44">
        <f t="shared" si="421"/>
        <v>2000000</v>
      </c>
      <c r="H887" s="44"/>
      <c r="I887" s="44"/>
      <c r="J887" s="44"/>
      <c r="K887" s="44"/>
      <c r="L887" s="44"/>
      <c r="M887" s="44"/>
      <c r="N887" s="44"/>
      <c r="O887" s="44"/>
      <c r="P887" s="44"/>
      <c r="Q887" s="44"/>
      <c r="R887" s="44"/>
      <c r="S887" s="44"/>
    </row>
    <row r="888" spans="1:19" ht="13.5" customHeight="1" x14ac:dyDescent="0.2">
      <c r="A888" s="2" t="s">
        <v>1586</v>
      </c>
      <c r="B888" s="12" t="s">
        <v>162</v>
      </c>
      <c r="C888" s="40" t="s">
        <v>163</v>
      </c>
      <c r="D888" s="41">
        <v>0</v>
      </c>
      <c r="E888" s="15" t="s">
        <v>24</v>
      </c>
      <c r="F888" s="41">
        <v>0</v>
      </c>
      <c r="G888" s="41">
        <f t="shared" ref="G888:S888" si="422">SUM(G889:G891)</f>
        <v>14000000</v>
      </c>
      <c r="H888" s="41">
        <f t="shared" si="422"/>
        <v>0</v>
      </c>
      <c r="I888" s="41">
        <f t="shared" si="422"/>
        <v>0</v>
      </c>
      <c r="J888" s="41">
        <f t="shared" si="422"/>
        <v>0</v>
      </c>
      <c r="K888" s="41">
        <f t="shared" si="422"/>
        <v>0</v>
      </c>
      <c r="L888" s="41">
        <f t="shared" si="422"/>
        <v>0</v>
      </c>
      <c r="M888" s="41">
        <f t="shared" si="422"/>
        <v>0</v>
      </c>
      <c r="N888" s="41">
        <f t="shared" si="422"/>
        <v>0</v>
      </c>
      <c r="O888" s="41">
        <f t="shared" si="422"/>
        <v>0</v>
      </c>
      <c r="P888" s="41">
        <f t="shared" si="422"/>
        <v>0</v>
      </c>
      <c r="Q888" s="41">
        <f t="shared" si="422"/>
        <v>0</v>
      </c>
      <c r="R888" s="41">
        <f t="shared" si="422"/>
        <v>0</v>
      </c>
      <c r="S888" s="41">
        <f t="shared" si="422"/>
        <v>0</v>
      </c>
    </row>
    <row r="889" spans="1:19" ht="13.5" customHeight="1" x14ac:dyDescent="0.2">
      <c r="A889" s="2" t="s">
        <v>1587</v>
      </c>
      <c r="B889" s="42" t="s">
        <v>24</v>
      </c>
      <c r="C889" s="43" t="s">
        <v>1588</v>
      </c>
      <c r="D889" s="44">
        <v>2</v>
      </c>
      <c r="E889" s="45" t="s">
        <v>613</v>
      </c>
      <c r="F889" s="44">
        <v>1400000</v>
      </c>
      <c r="G889" s="44">
        <f t="shared" ref="G889:G891" si="423">ROUNDDOWN(D889*F889,-3)</f>
        <v>2800000</v>
      </c>
      <c r="H889" s="44"/>
      <c r="I889" s="44"/>
      <c r="J889" s="44"/>
      <c r="K889" s="44"/>
      <c r="L889" s="44"/>
      <c r="M889" s="44"/>
      <c r="N889" s="44"/>
      <c r="O889" s="44"/>
      <c r="P889" s="44"/>
      <c r="Q889" s="44"/>
      <c r="R889" s="44"/>
      <c r="S889" s="44"/>
    </row>
    <row r="890" spans="1:19" ht="13.5" customHeight="1" x14ac:dyDescent="0.2">
      <c r="A890" s="2" t="s">
        <v>1589</v>
      </c>
      <c r="B890" s="42" t="s">
        <v>24</v>
      </c>
      <c r="C890" s="43" t="s">
        <v>1590</v>
      </c>
      <c r="D890" s="44">
        <v>4</v>
      </c>
      <c r="E890" s="45" t="s">
        <v>613</v>
      </c>
      <c r="F890" s="44">
        <v>1000000</v>
      </c>
      <c r="G890" s="44">
        <f t="shared" si="423"/>
        <v>4000000</v>
      </c>
      <c r="H890" s="44"/>
      <c r="I890" s="44"/>
      <c r="J890" s="44"/>
      <c r="K890" s="44"/>
      <c r="L890" s="44"/>
      <c r="M890" s="44"/>
      <c r="N890" s="44"/>
      <c r="O890" s="44"/>
      <c r="P890" s="44"/>
      <c r="Q890" s="44"/>
      <c r="R890" s="44"/>
      <c r="S890" s="44"/>
    </row>
    <row r="891" spans="1:19" ht="13.5" customHeight="1" x14ac:dyDescent="0.2">
      <c r="A891" s="2" t="s">
        <v>1591</v>
      </c>
      <c r="B891" s="42" t="s">
        <v>24</v>
      </c>
      <c r="C891" s="43" t="s">
        <v>1592</v>
      </c>
      <c r="D891" s="44">
        <v>8</v>
      </c>
      <c r="E891" s="45" t="s">
        <v>613</v>
      </c>
      <c r="F891" s="44">
        <v>900000</v>
      </c>
      <c r="G891" s="44">
        <f t="shared" si="423"/>
        <v>7200000</v>
      </c>
      <c r="H891" s="44"/>
      <c r="I891" s="44"/>
      <c r="J891" s="44"/>
      <c r="K891" s="44"/>
      <c r="L891" s="44"/>
      <c r="M891" s="44"/>
      <c r="N891" s="44"/>
      <c r="O891" s="44"/>
      <c r="P891" s="44"/>
      <c r="Q891" s="44"/>
      <c r="R891" s="44"/>
      <c r="S891" s="44"/>
    </row>
    <row r="892" spans="1:19" ht="13.5" customHeight="1" x14ac:dyDescent="0.2">
      <c r="A892" s="2" t="s">
        <v>1593</v>
      </c>
      <c r="B892" s="12" t="s">
        <v>111</v>
      </c>
      <c r="C892" s="40" t="s">
        <v>112</v>
      </c>
      <c r="D892" s="41">
        <v>0</v>
      </c>
      <c r="E892" s="15" t="s">
        <v>24</v>
      </c>
      <c r="F892" s="41">
        <v>0</v>
      </c>
      <c r="G892" s="41">
        <f t="shared" ref="G892:S892" si="424">SUM(G893:G895)</f>
        <v>299800000</v>
      </c>
      <c r="H892" s="41">
        <f t="shared" si="424"/>
        <v>0</v>
      </c>
      <c r="I892" s="41">
        <f t="shared" si="424"/>
        <v>0</v>
      </c>
      <c r="J892" s="41">
        <f t="shared" si="424"/>
        <v>0</v>
      </c>
      <c r="K892" s="41">
        <f t="shared" si="424"/>
        <v>0</v>
      </c>
      <c r="L892" s="41">
        <f t="shared" si="424"/>
        <v>0</v>
      </c>
      <c r="M892" s="41">
        <f t="shared" si="424"/>
        <v>0</v>
      </c>
      <c r="N892" s="41">
        <f t="shared" si="424"/>
        <v>0</v>
      </c>
      <c r="O892" s="41">
        <f t="shared" si="424"/>
        <v>0</v>
      </c>
      <c r="P892" s="41">
        <f t="shared" si="424"/>
        <v>0</v>
      </c>
      <c r="Q892" s="41">
        <f t="shared" si="424"/>
        <v>0</v>
      </c>
      <c r="R892" s="41">
        <f t="shared" si="424"/>
        <v>0</v>
      </c>
      <c r="S892" s="41">
        <f t="shared" si="424"/>
        <v>0</v>
      </c>
    </row>
    <row r="893" spans="1:19" ht="13.5" customHeight="1" x14ac:dyDescent="0.2">
      <c r="A893" s="2" t="s">
        <v>1594</v>
      </c>
      <c r="B893" s="42" t="s">
        <v>24</v>
      </c>
      <c r="C893" s="43" t="s">
        <v>1595</v>
      </c>
      <c r="D893" s="44">
        <v>20</v>
      </c>
      <c r="E893" s="45" t="s">
        <v>600</v>
      </c>
      <c r="F893" s="44">
        <v>5581110</v>
      </c>
      <c r="G893" s="44">
        <f t="shared" ref="G893:G895" si="425">ROUNDDOWN(D893*F893,-3)</f>
        <v>111622000</v>
      </c>
      <c r="H893" s="44"/>
      <c r="I893" s="44"/>
      <c r="J893" s="44"/>
      <c r="K893" s="44"/>
      <c r="L893" s="44"/>
      <c r="M893" s="44"/>
      <c r="N893" s="44"/>
      <c r="O893" s="44"/>
      <c r="P893" s="44"/>
      <c r="Q893" s="44"/>
      <c r="R893" s="44"/>
      <c r="S893" s="44"/>
    </row>
    <row r="894" spans="1:19" ht="13.5" customHeight="1" x14ac:dyDescent="0.2">
      <c r="A894" s="2" t="s">
        <v>1596</v>
      </c>
      <c r="B894" s="42" t="s">
        <v>24</v>
      </c>
      <c r="C894" s="43" t="s">
        <v>1597</v>
      </c>
      <c r="D894" s="44">
        <v>20</v>
      </c>
      <c r="E894" s="45" t="s">
        <v>600</v>
      </c>
      <c r="F894" s="44">
        <v>5168900</v>
      </c>
      <c r="G894" s="44">
        <f t="shared" si="425"/>
        <v>103378000</v>
      </c>
      <c r="H894" s="44"/>
      <c r="I894" s="44"/>
      <c r="J894" s="44"/>
      <c r="K894" s="44"/>
      <c r="L894" s="44"/>
      <c r="M894" s="44"/>
      <c r="N894" s="44"/>
      <c r="O894" s="44"/>
      <c r="P894" s="44"/>
      <c r="Q894" s="44"/>
      <c r="R894" s="44"/>
      <c r="S894" s="44"/>
    </row>
    <row r="895" spans="1:19" ht="13.5" customHeight="1" x14ac:dyDescent="0.2">
      <c r="A895" s="2" t="s">
        <v>1598</v>
      </c>
      <c r="B895" s="42" t="s">
        <v>24</v>
      </c>
      <c r="C895" s="43" t="s">
        <v>1599</v>
      </c>
      <c r="D895" s="44">
        <v>160</v>
      </c>
      <c r="E895" s="45" t="s">
        <v>600</v>
      </c>
      <c r="F895" s="44">
        <v>530000</v>
      </c>
      <c r="G895" s="44">
        <f t="shared" si="425"/>
        <v>84800000</v>
      </c>
      <c r="H895" s="44"/>
      <c r="I895" s="44"/>
      <c r="J895" s="44"/>
      <c r="K895" s="44"/>
      <c r="L895" s="44"/>
      <c r="M895" s="44"/>
      <c r="N895" s="44"/>
      <c r="O895" s="44"/>
      <c r="P895" s="44"/>
      <c r="Q895" s="44"/>
      <c r="R895" s="44"/>
      <c r="S895" s="44"/>
    </row>
    <row r="896" spans="1:19" ht="13.5" customHeight="1" x14ac:dyDescent="0.2">
      <c r="A896" s="2" t="s">
        <v>1600</v>
      </c>
      <c r="B896" s="12" t="s">
        <v>55</v>
      </c>
      <c r="C896" s="40" t="s">
        <v>56</v>
      </c>
      <c r="D896" s="41">
        <v>0</v>
      </c>
      <c r="E896" s="15" t="s">
        <v>24</v>
      </c>
      <c r="F896" s="41">
        <v>0</v>
      </c>
      <c r="G896" s="41">
        <f t="shared" ref="G896:S896" si="426">G897</f>
        <v>6750000</v>
      </c>
      <c r="H896" s="41">
        <f t="shared" si="426"/>
        <v>0</v>
      </c>
      <c r="I896" s="41">
        <f t="shared" si="426"/>
        <v>0</v>
      </c>
      <c r="J896" s="41">
        <f t="shared" si="426"/>
        <v>0</v>
      </c>
      <c r="K896" s="41">
        <f t="shared" si="426"/>
        <v>0</v>
      </c>
      <c r="L896" s="41">
        <f t="shared" si="426"/>
        <v>0</v>
      </c>
      <c r="M896" s="41">
        <f t="shared" si="426"/>
        <v>0</v>
      </c>
      <c r="N896" s="41">
        <f t="shared" si="426"/>
        <v>0</v>
      </c>
      <c r="O896" s="41">
        <f t="shared" si="426"/>
        <v>0</v>
      </c>
      <c r="P896" s="41">
        <f t="shared" si="426"/>
        <v>0</v>
      </c>
      <c r="Q896" s="41">
        <f t="shared" si="426"/>
        <v>0</v>
      </c>
      <c r="R896" s="41">
        <f t="shared" si="426"/>
        <v>0</v>
      </c>
      <c r="S896" s="41">
        <f t="shared" si="426"/>
        <v>0</v>
      </c>
    </row>
    <row r="897" spans="1:19" ht="13.5" customHeight="1" x14ac:dyDescent="0.2">
      <c r="A897" s="2" t="s">
        <v>1601</v>
      </c>
      <c r="B897" s="42" t="s">
        <v>24</v>
      </c>
      <c r="C897" s="43" t="s">
        <v>89</v>
      </c>
      <c r="D897" s="44">
        <v>45</v>
      </c>
      <c r="E897" s="45" t="s">
        <v>600</v>
      </c>
      <c r="F897" s="44">
        <v>150000</v>
      </c>
      <c r="G897" s="44">
        <f>ROUNDDOWN(D897*F897,-3)</f>
        <v>6750000</v>
      </c>
      <c r="H897" s="44"/>
      <c r="I897" s="44"/>
      <c r="J897" s="44"/>
      <c r="K897" s="44"/>
      <c r="L897" s="44"/>
      <c r="M897" s="44"/>
      <c r="N897" s="44"/>
      <c r="O897" s="44"/>
      <c r="P897" s="44"/>
      <c r="Q897" s="44"/>
      <c r="R897" s="44"/>
      <c r="S897" s="44"/>
    </row>
    <row r="898" spans="1:19" ht="13.5" customHeight="1" x14ac:dyDescent="0.2">
      <c r="A898" s="2" t="s">
        <v>1602</v>
      </c>
      <c r="B898" s="12" t="s">
        <v>60</v>
      </c>
      <c r="C898" s="40" t="s">
        <v>61</v>
      </c>
      <c r="D898" s="41">
        <v>0</v>
      </c>
      <c r="E898" s="15" t="s">
        <v>24</v>
      </c>
      <c r="F898" s="41">
        <v>0</v>
      </c>
      <c r="G898" s="41">
        <f t="shared" ref="G898:S898" si="427">G899</f>
        <v>7200000</v>
      </c>
      <c r="H898" s="41">
        <f t="shared" si="427"/>
        <v>0</v>
      </c>
      <c r="I898" s="41">
        <f t="shared" si="427"/>
        <v>0</v>
      </c>
      <c r="J898" s="41">
        <f t="shared" si="427"/>
        <v>0</v>
      </c>
      <c r="K898" s="41">
        <f t="shared" si="427"/>
        <v>0</v>
      </c>
      <c r="L898" s="41">
        <f t="shared" si="427"/>
        <v>0</v>
      </c>
      <c r="M898" s="41">
        <f t="shared" si="427"/>
        <v>0</v>
      </c>
      <c r="N898" s="41">
        <f t="shared" si="427"/>
        <v>0</v>
      </c>
      <c r="O898" s="41">
        <f t="shared" si="427"/>
        <v>0</v>
      </c>
      <c r="P898" s="41">
        <f t="shared" si="427"/>
        <v>0</v>
      </c>
      <c r="Q898" s="41">
        <f t="shared" si="427"/>
        <v>0</v>
      </c>
      <c r="R898" s="41">
        <f t="shared" si="427"/>
        <v>0</v>
      </c>
      <c r="S898" s="41">
        <f t="shared" si="427"/>
        <v>0</v>
      </c>
    </row>
    <row r="899" spans="1:19" ht="13.5" customHeight="1" x14ac:dyDescent="0.2">
      <c r="A899" s="2" t="s">
        <v>1603</v>
      </c>
      <c r="B899" s="42" t="s">
        <v>24</v>
      </c>
      <c r="C899" s="43" t="s">
        <v>1604</v>
      </c>
      <c r="D899" s="44">
        <v>20</v>
      </c>
      <c r="E899" s="45" t="s">
        <v>600</v>
      </c>
      <c r="F899" s="44">
        <v>360000</v>
      </c>
      <c r="G899" s="44">
        <f>ROUNDDOWN(D899*F899,-3)</f>
        <v>7200000</v>
      </c>
      <c r="H899" s="44"/>
      <c r="I899" s="44"/>
      <c r="J899" s="44"/>
      <c r="K899" s="44"/>
      <c r="L899" s="44"/>
      <c r="M899" s="44"/>
      <c r="N899" s="44"/>
      <c r="O899" s="44"/>
      <c r="P899" s="44"/>
      <c r="Q899" s="44"/>
      <c r="R899" s="44"/>
      <c r="S899" s="44"/>
    </row>
    <row r="900" spans="1:19" ht="13.5" customHeight="1" x14ac:dyDescent="0.2">
      <c r="A900" s="2" t="s">
        <v>1605</v>
      </c>
      <c r="B900" s="12" t="s">
        <v>65</v>
      </c>
      <c r="C900" s="40" t="s">
        <v>66</v>
      </c>
      <c r="D900" s="41">
        <v>0</v>
      </c>
      <c r="E900" s="15" t="s">
        <v>24</v>
      </c>
      <c r="F900" s="41">
        <v>0</v>
      </c>
      <c r="G900" s="46">
        <f t="shared" ref="G900:S900" si="428">G901</f>
        <v>15000000</v>
      </c>
      <c r="H900" s="46">
        <f t="shared" si="428"/>
        <v>0</v>
      </c>
      <c r="I900" s="46">
        <f t="shared" si="428"/>
        <v>0</v>
      </c>
      <c r="J900" s="46">
        <f t="shared" si="428"/>
        <v>0</v>
      </c>
      <c r="K900" s="46">
        <f t="shared" si="428"/>
        <v>0</v>
      </c>
      <c r="L900" s="46">
        <f t="shared" si="428"/>
        <v>0</v>
      </c>
      <c r="M900" s="46">
        <f t="shared" si="428"/>
        <v>0</v>
      </c>
      <c r="N900" s="46">
        <f t="shared" si="428"/>
        <v>0</v>
      </c>
      <c r="O900" s="46">
        <f t="shared" si="428"/>
        <v>0</v>
      </c>
      <c r="P900" s="46">
        <f t="shared" si="428"/>
        <v>0</v>
      </c>
      <c r="Q900" s="46">
        <f t="shared" si="428"/>
        <v>0</v>
      </c>
      <c r="R900" s="46">
        <f t="shared" si="428"/>
        <v>0</v>
      </c>
      <c r="S900" s="46">
        <f t="shared" si="428"/>
        <v>0</v>
      </c>
    </row>
    <row r="901" spans="1:19" ht="13.5" customHeight="1" x14ac:dyDescent="0.2">
      <c r="A901" s="2"/>
      <c r="B901" s="42" t="s">
        <v>24</v>
      </c>
      <c r="C901" s="40" t="s">
        <v>1606</v>
      </c>
      <c r="D901" s="41">
        <v>0</v>
      </c>
      <c r="E901" s="15" t="s">
        <v>24</v>
      </c>
      <c r="F901" s="41">
        <v>0</v>
      </c>
      <c r="G901" s="41">
        <f t="shared" ref="G901:S901" si="429">SUM(G902:G903)</f>
        <v>15000000</v>
      </c>
      <c r="H901" s="41">
        <f t="shared" si="429"/>
        <v>0</v>
      </c>
      <c r="I901" s="41">
        <f t="shared" si="429"/>
        <v>0</v>
      </c>
      <c r="J901" s="41">
        <f t="shared" si="429"/>
        <v>0</v>
      </c>
      <c r="K901" s="41">
        <f t="shared" si="429"/>
        <v>0</v>
      </c>
      <c r="L901" s="41">
        <f t="shared" si="429"/>
        <v>0</v>
      </c>
      <c r="M901" s="41">
        <f t="shared" si="429"/>
        <v>0</v>
      </c>
      <c r="N901" s="41">
        <f t="shared" si="429"/>
        <v>0</v>
      </c>
      <c r="O901" s="41">
        <f t="shared" si="429"/>
        <v>0</v>
      </c>
      <c r="P901" s="41">
        <f t="shared" si="429"/>
        <v>0</v>
      </c>
      <c r="Q901" s="41">
        <f t="shared" si="429"/>
        <v>0</v>
      </c>
      <c r="R901" s="41">
        <f t="shared" si="429"/>
        <v>0</v>
      </c>
      <c r="S901" s="41">
        <f t="shared" si="429"/>
        <v>0</v>
      </c>
    </row>
    <row r="902" spans="1:19" ht="13.5" customHeight="1" x14ac:dyDescent="0.2">
      <c r="A902" s="2" t="s">
        <v>1607</v>
      </c>
      <c r="B902" s="42" t="s">
        <v>24</v>
      </c>
      <c r="C902" s="43" t="s">
        <v>1608</v>
      </c>
      <c r="D902" s="44">
        <v>20</v>
      </c>
      <c r="E902" s="45" t="s">
        <v>600</v>
      </c>
      <c r="F902" s="44">
        <v>150000</v>
      </c>
      <c r="G902" s="44">
        <f t="shared" ref="G902:G903" si="430">ROUNDDOWN(D902*F902,-3)</f>
        <v>3000000</v>
      </c>
      <c r="H902" s="44"/>
      <c r="I902" s="44"/>
      <c r="J902" s="44"/>
      <c r="K902" s="44"/>
      <c r="L902" s="44"/>
      <c r="M902" s="44"/>
      <c r="N902" s="44"/>
      <c r="O902" s="44"/>
      <c r="P902" s="44"/>
      <c r="Q902" s="44"/>
      <c r="R902" s="44"/>
      <c r="S902" s="44"/>
    </row>
    <row r="903" spans="1:19" ht="13.5" customHeight="1" x14ac:dyDescent="0.2">
      <c r="A903" s="2" t="s">
        <v>1609</v>
      </c>
      <c r="B903" s="42" t="s">
        <v>24</v>
      </c>
      <c r="C903" s="43" t="s">
        <v>1610</v>
      </c>
      <c r="D903" s="44">
        <v>20</v>
      </c>
      <c r="E903" s="45" t="s">
        <v>600</v>
      </c>
      <c r="F903" s="44">
        <v>600000</v>
      </c>
      <c r="G903" s="44">
        <f t="shared" si="430"/>
        <v>12000000</v>
      </c>
      <c r="H903" s="44"/>
      <c r="I903" s="44"/>
      <c r="J903" s="44"/>
      <c r="K903" s="44"/>
      <c r="L903" s="44"/>
      <c r="M903" s="44"/>
      <c r="N903" s="44"/>
      <c r="O903" s="44"/>
      <c r="P903" s="44"/>
      <c r="Q903" s="44"/>
      <c r="R903" s="44"/>
      <c r="S903" s="44"/>
    </row>
    <row r="904" spans="1:19" ht="13.5" customHeight="1" x14ac:dyDescent="0.2">
      <c r="A904" s="2" t="s">
        <v>1611</v>
      </c>
      <c r="B904" s="36" t="s">
        <v>77</v>
      </c>
      <c r="C904" s="37" t="s">
        <v>1612</v>
      </c>
      <c r="D904" s="38">
        <v>0</v>
      </c>
      <c r="E904" s="39" t="s">
        <v>24</v>
      </c>
      <c r="F904" s="38">
        <v>0</v>
      </c>
      <c r="G904" s="38">
        <f t="shared" ref="G904:S904" si="431">SUM(G905,G909,G912,G915,G920,G923,G926)</f>
        <v>1100000000</v>
      </c>
      <c r="H904" s="38">
        <f t="shared" si="431"/>
        <v>0</v>
      </c>
      <c r="I904" s="38">
        <f t="shared" si="431"/>
        <v>0</v>
      </c>
      <c r="J904" s="38">
        <f t="shared" si="431"/>
        <v>0</v>
      </c>
      <c r="K904" s="38">
        <f t="shared" si="431"/>
        <v>0</v>
      </c>
      <c r="L904" s="38">
        <f t="shared" si="431"/>
        <v>0</v>
      </c>
      <c r="M904" s="38">
        <f t="shared" si="431"/>
        <v>0</v>
      </c>
      <c r="N904" s="38">
        <f t="shared" si="431"/>
        <v>0</v>
      </c>
      <c r="O904" s="38">
        <f t="shared" si="431"/>
        <v>0</v>
      </c>
      <c r="P904" s="38">
        <f t="shared" si="431"/>
        <v>0</v>
      </c>
      <c r="Q904" s="38">
        <f t="shared" si="431"/>
        <v>0</v>
      </c>
      <c r="R904" s="38">
        <f t="shared" si="431"/>
        <v>0</v>
      </c>
      <c r="S904" s="38">
        <f t="shared" si="431"/>
        <v>0</v>
      </c>
    </row>
    <row r="905" spans="1:19" ht="13.5" customHeight="1" x14ac:dyDescent="0.2">
      <c r="A905" s="2" t="s">
        <v>1613</v>
      </c>
      <c r="B905" s="12" t="s">
        <v>42</v>
      </c>
      <c r="C905" s="40" t="s">
        <v>43</v>
      </c>
      <c r="D905" s="41">
        <v>0</v>
      </c>
      <c r="E905" s="15" t="s">
        <v>24</v>
      </c>
      <c r="F905" s="41">
        <v>0</v>
      </c>
      <c r="G905" s="41">
        <f t="shared" ref="G905:S905" si="432">SUM(G906:G908)</f>
        <v>181500000</v>
      </c>
      <c r="H905" s="41">
        <f t="shared" si="432"/>
        <v>0</v>
      </c>
      <c r="I905" s="41">
        <f t="shared" si="432"/>
        <v>0</v>
      </c>
      <c r="J905" s="41">
        <f t="shared" si="432"/>
        <v>0</v>
      </c>
      <c r="K905" s="41">
        <f t="shared" si="432"/>
        <v>0</v>
      </c>
      <c r="L905" s="41">
        <f t="shared" si="432"/>
        <v>0</v>
      </c>
      <c r="M905" s="41">
        <f t="shared" si="432"/>
        <v>0</v>
      </c>
      <c r="N905" s="41">
        <f t="shared" si="432"/>
        <v>0</v>
      </c>
      <c r="O905" s="41">
        <f t="shared" si="432"/>
        <v>0</v>
      </c>
      <c r="P905" s="41">
        <f t="shared" si="432"/>
        <v>0</v>
      </c>
      <c r="Q905" s="41">
        <f t="shared" si="432"/>
        <v>0</v>
      </c>
      <c r="R905" s="41">
        <f t="shared" si="432"/>
        <v>0</v>
      </c>
      <c r="S905" s="41">
        <f t="shared" si="432"/>
        <v>0</v>
      </c>
    </row>
    <row r="906" spans="1:19" ht="13.5" customHeight="1" x14ac:dyDescent="0.2">
      <c r="A906" s="2" t="s">
        <v>1614</v>
      </c>
      <c r="B906" s="42" t="s">
        <v>24</v>
      </c>
      <c r="C906" s="43" t="s">
        <v>1615</v>
      </c>
      <c r="D906" s="44">
        <v>100</v>
      </c>
      <c r="E906" s="45" t="s">
        <v>787</v>
      </c>
      <c r="F906" s="44">
        <v>100000</v>
      </c>
      <c r="G906" s="44">
        <f t="shared" ref="G906:G908" si="433">ROUNDDOWN(D906*F906,-3)</f>
        <v>10000000</v>
      </c>
      <c r="H906" s="44"/>
      <c r="I906" s="44"/>
      <c r="J906" s="44"/>
      <c r="K906" s="44"/>
      <c r="L906" s="44"/>
      <c r="M906" s="44"/>
      <c r="N906" s="44"/>
      <c r="O906" s="44"/>
      <c r="P906" s="44"/>
      <c r="Q906" s="44"/>
      <c r="R906" s="44"/>
      <c r="S906" s="44"/>
    </row>
    <row r="907" spans="1:19" ht="13.5" customHeight="1" x14ac:dyDescent="0.2">
      <c r="A907" s="2" t="s">
        <v>1616</v>
      </c>
      <c r="B907" s="42" t="s">
        <v>24</v>
      </c>
      <c r="C907" s="43" t="s">
        <v>1617</v>
      </c>
      <c r="D907" s="44">
        <v>10</v>
      </c>
      <c r="E907" s="45" t="s">
        <v>787</v>
      </c>
      <c r="F907" s="44">
        <v>3200000</v>
      </c>
      <c r="G907" s="44">
        <f t="shared" si="433"/>
        <v>32000000</v>
      </c>
      <c r="H907" s="44"/>
      <c r="I907" s="44"/>
      <c r="J907" s="44"/>
      <c r="K907" s="44"/>
      <c r="L907" s="44"/>
      <c r="M907" s="44"/>
      <c r="N907" s="44"/>
      <c r="O907" s="44"/>
      <c r="P907" s="44"/>
      <c r="Q907" s="44"/>
      <c r="R907" s="44"/>
      <c r="S907" s="44"/>
    </row>
    <row r="908" spans="1:19" ht="13.5" customHeight="1" x14ac:dyDescent="0.2">
      <c r="A908" s="2" t="s">
        <v>1618</v>
      </c>
      <c r="B908" s="42" t="s">
        <v>24</v>
      </c>
      <c r="C908" s="43" t="s">
        <v>1619</v>
      </c>
      <c r="D908" s="44">
        <v>465</v>
      </c>
      <c r="E908" s="45" t="s">
        <v>790</v>
      </c>
      <c r="F908" s="44">
        <v>300000</v>
      </c>
      <c r="G908" s="44">
        <f t="shared" si="433"/>
        <v>139500000</v>
      </c>
      <c r="H908" s="44"/>
      <c r="I908" s="44"/>
      <c r="J908" s="44"/>
      <c r="K908" s="44"/>
      <c r="L908" s="44"/>
      <c r="M908" s="44"/>
      <c r="N908" s="44"/>
      <c r="O908" s="44"/>
      <c r="P908" s="44"/>
      <c r="Q908" s="44"/>
      <c r="R908" s="44"/>
      <c r="S908" s="44"/>
    </row>
    <row r="909" spans="1:19" ht="13.5" customHeight="1" x14ac:dyDescent="0.2">
      <c r="A909" s="2" t="s">
        <v>1620</v>
      </c>
      <c r="B909" s="12" t="s">
        <v>718</v>
      </c>
      <c r="C909" s="40" t="s">
        <v>719</v>
      </c>
      <c r="D909" s="41">
        <v>0</v>
      </c>
      <c r="E909" s="15" t="s">
        <v>24</v>
      </c>
      <c r="F909" s="41">
        <v>0</v>
      </c>
      <c r="G909" s="41">
        <f t="shared" ref="G909:S909" si="434">SUM(G910:G911)</f>
        <v>24000000</v>
      </c>
      <c r="H909" s="41">
        <f t="shared" si="434"/>
        <v>0</v>
      </c>
      <c r="I909" s="41">
        <f t="shared" si="434"/>
        <v>0</v>
      </c>
      <c r="J909" s="41">
        <f t="shared" si="434"/>
        <v>0</v>
      </c>
      <c r="K909" s="41">
        <f t="shared" si="434"/>
        <v>0</v>
      </c>
      <c r="L909" s="41">
        <f t="shared" si="434"/>
        <v>0</v>
      </c>
      <c r="M909" s="41">
        <f t="shared" si="434"/>
        <v>0</v>
      </c>
      <c r="N909" s="41">
        <f t="shared" si="434"/>
        <v>0</v>
      </c>
      <c r="O909" s="41">
        <f t="shared" si="434"/>
        <v>0</v>
      </c>
      <c r="P909" s="41">
        <f t="shared" si="434"/>
        <v>0</v>
      </c>
      <c r="Q909" s="41">
        <f t="shared" si="434"/>
        <v>0</v>
      </c>
      <c r="R909" s="41">
        <f t="shared" si="434"/>
        <v>0</v>
      </c>
      <c r="S909" s="41">
        <f t="shared" si="434"/>
        <v>0</v>
      </c>
    </row>
    <row r="910" spans="1:19" ht="13.5" customHeight="1" x14ac:dyDescent="0.2">
      <c r="A910" s="2" t="s">
        <v>1621</v>
      </c>
      <c r="B910" s="42" t="s">
        <v>24</v>
      </c>
      <c r="C910" s="43" t="s">
        <v>51</v>
      </c>
      <c r="D910" s="44">
        <v>12</v>
      </c>
      <c r="E910" s="45" t="s">
        <v>790</v>
      </c>
      <c r="F910" s="44">
        <v>1000000</v>
      </c>
      <c r="G910" s="44">
        <f t="shared" ref="G910:G911" si="435">ROUNDDOWN(D910*F910,-3)</f>
        <v>12000000</v>
      </c>
      <c r="H910" s="44"/>
      <c r="I910" s="44"/>
      <c r="J910" s="44"/>
      <c r="K910" s="44"/>
      <c r="L910" s="44"/>
      <c r="M910" s="44"/>
      <c r="N910" s="44"/>
      <c r="O910" s="44"/>
      <c r="P910" s="44"/>
      <c r="Q910" s="44"/>
      <c r="R910" s="44"/>
      <c r="S910" s="44"/>
    </row>
    <row r="911" spans="1:19" ht="13.5" customHeight="1" x14ac:dyDescent="0.2">
      <c r="A911" s="2" t="s">
        <v>1622</v>
      </c>
      <c r="B911" s="42" t="s">
        <v>24</v>
      </c>
      <c r="C911" s="43" t="s">
        <v>53</v>
      </c>
      <c r="D911" s="44">
        <v>12</v>
      </c>
      <c r="E911" s="45" t="s">
        <v>790</v>
      </c>
      <c r="F911" s="44">
        <v>1000000</v>
      </c>
      <c r="G911" s="44">
        <f t="shared" si="435"/>
        <v>12000000</v>
      </c>
      <c r="H911" s="44"/>
      <c r="I911" s="44"/>
      <c r="J911" s="44"/>
      <c r="K911" s="44"/>
      <c r="L911" s="44"/>
      <c r="M911" s="44"/>
      <c r="N911" s="44"/>
      <c r="O911" s="44"/>
      <c r="P911" s="44"/>
      <c r="Q911" s="44"/>
      <c r="R911" s="44"/>
      <c r="S911" s="44"/>
    </row>
    <row r="912" spans="1:19" ht="13.5" customHeight="1" x14ac:dyDescent="0.2">
      <c r="A912" s="2" t="s">
        <v>1623</v>
      </c>
      <c r="B912" s="12" t="s">
        <v>162</v>
      </c>
      <c r="C912" s="40" t="s">
        <v>163</v>
      </c>
      <c r="D912" s="41">
        <v>0</v>
      </c>
      <c r="E912" s="15" t="s">
        <v>24</v>
      </c>
      <c r="F912" s="41">
        <v>0</v>
      </c>
      <c r="G912" s="41">
        <f t="shared" ref="G912:S912" si="436">SUM(G913:G914)</f>
        <v>28800000</v>
      </c>
      <c r="H912" s="41">
        <f t="shared" si="436"/>
        <v>0</v>
      </c>
      <c r="I912" s="41">
        <f t="shared" si="436"/>
        <v>0</v>
      </c>
      <c r="J912" s="41">
        <f t="shared" si="436"/>
        <v>0</v>
      </c>
      <c r="K912" s="41">
        <f t="shared" si="436"/>
        <v>0</v>
      </c>
      <c r="L912" s="41">
        <f t="shared" si="436"/>
        <v>0</v>
      </c>
      <c r="M912" s="41">
        <f t="shared" si="436"/>
        <v>0</v>
      </c>
      <c r="N912" s="41">
        <f t="shared" si="436"/>
        <v>0</v>
      </c>
      <c r="O912" s="41">
        <f t="shared" si="436"/>
        <v>0</v>
      </c>
      <c r="P912" s="41">
        <f t="shared" si="436"/>
        <v>0</v>
      </c>
      <c r="Q912" s="41">
        <f t="shared" si="436"/>
        <v>0</v>
      </c>
      <c r="R912" s="41">
        <f t="shared" si="436"/>
        <v>0</v>
      </c>
      <c r="S912" s="41">
        <f t="shared" si="436"/>
        <v>0</v>
      </c>
    </row>
    <row r="913" spans="1:19" ht="13.5" customHeight="1" x14ac:dyDescent="0.2">
      <c r="A913" s="2" t="s">
        <v>1624</v>
      </c>
      <c r="B913" s="42" t="s">
        <v>24</v>
      </c>
      <c r="C913" s="43" t="s">
        <v>1625</v>
      </c>
      <c r="D913" s="44">
        <v>12</v>
      </c>
      <c r="E913" s="45" t="s">
        <v>613</v>
      </c>
      <c r="F913" s="44">
        <v>1000000</v>
      </c>
      <c r="G913" s="44">
        <f t="shared" ref="G913:G914" si="437">ROUNDDOWN(D913*F913,-3)</f>
        <v>12000000</v>
      </c>
      <c r="H913" s="44"/>
      <c r="I913" s="44"/>
      <c r="J913" s="44"/>
      <c r="K913" s="44"/>
      <c r="L913" s="44"/>
      <c r="M913" s="44"/>
      <c r="N913" s="44"/>
      <c r="O913" s="44"/>
      <c r="P913" s="44"/>
      <c r="Q913" s="44"/>
      <c r="R913" s="44"/>
      <c r="S913" s="44"/>
    </row>
    <row r="914" spans="1:19" ht="13.5" customHeight="1" x14ac:dyDescent="0.2">
      <c r="A914" s="2" t="s">
        <v>1626</v>
      </c>
      <c r="B914" s="42" t="s">
        <v>24</v>
      </c>
      <c r="C914" s="43" t="s">
        <v>1627</v>
      </c>
      <c r="D914" s="44">
        <v>24</v>
      </c>
      <c r="E914" s="45" t="s">
        <v>613</v>
      </c>
      <c r="F914" s="44">
        <v>700000</v>
      </c>
      <c r="G914" s="44">
        <f t="shared" si="437"/>
        <v>16800000</v>
      </c>
      <c r="H914" s="44"/>
      <c r="I914" s="44"/>
      <c r="J914" s="44"/>
      <c r="K914" s="44"/>
      <c r="L914" s="44"/>
      <c r="M914" s="44"/>
      <c r="N914" s="44"/>
      <c r="O914" s="44"/>
      <c r="P914" s="44"/>
      <c r="Q914" s="44"/>
      <c r="R914" s="44"/>
      <c r="S914" s="44"/>
    </row>
    <row r="915" spans="1:19" ht="13.5" customHeight="1" x14ac:dyDescent="0.2">
      <c r="A915" s="2" t="s">
        <v>1628</v>
      </c>
      <c r="B915" s="12" t="s">
        <v>111</v>
      </c>
      <c r="C915" s="40" t="s">
        <v>112</v>
      </c>
      <c r="D915" s="41">
        <v>0</v>
      </c>
      <c r="E915" s="15" t="s">
        <v>24</v>
      </c>
      <c r="F915" s="41">
        <v>0</v>
      </c>
      <c r="G915" s="41">
        <f t="shared" ref="G915:S915" si="438">SUM(G916:G919)</f>
        <v>803600000</v>
      </c>
      <c r="H915" s="41">
        <f t="shared" si="438"/>
        <v>0</v>
      </c>
      <c r="I915" s="41">
        <f t="shared" si="438"/>
        <v>0</v>
      </c>
      <c r="J915" s="41">
        <f t="shared" si="438"/>
        <v>0</v>
      </c>
      <c r="K915" s="41">
        <f t="shared" si="438"/>
        <v>0</v>
      </c>
      <c r="L915" s="41">
        <f t="shared" si="438"/>
        <v>0</v>
      </c>
      <c r="M915" s="41">
        <f t="shared" si="438"/>
        <v>0</v>
      </c>
      <c r="N915" s="41">
        <f t="shared" si="438"/>
        <v>0</v>
      </c>
      <c r="O915" s="41">
        <f t="shared" si="438"/>
        <v>0</v>
      </c>
      <c r="P915" s="41">
        <f t="shared" si="438"/>
        <v>0</v>
      </c>
      <c r="Q915" s="41">
        <f t="shared" si="438"/>
        <v>0</v>
      </c>
      <c r="R915" s="41">
        <f t="shared" si="438"/>
        <v>0</v>
      </c>
      <c r="S915" s="41">
        <f t="shared" si="438"/>
        <v>0</v>
      </c>
    </row>
    <row r="916" spans="1:19" ht="13.5" customHeight="1" x14ac:dyDescent="0.2">
      <c r="A916" s="2" t="s">
        <v>1629</v>
      </c>
      <c r="B916" s="42" t="s">
        <v>24</v>
      </c>
      <c r="C916" s="43" t="s">
        <v>1630</v>
      </c>
      <c r="D916" s="44">
        <v>40</v>
      </c>
      <c r="E916" s="45" t="s">
        <v>600</v>
      </c>
      <c r="F916" s="44">
        <v>5866625</v>
      </c>
      <c r="G916" s="44">
        <f t="shared" ref="G916:G919" si="439">ROUNDDOWN(D916*F916,-3)</f>
        <v>234665000</v>
      </c>
      <c r="H916" s="44"/>
      <c r="I916" s="44"/>
      <c r="J916" s="44"/>
      <c r="K916" s="44"/>
      <c r="L916" s="44"/>
      <c r="M916" s="44"/>
      <c r="N916" s="44"/>
      <c r="O916" s="44"/>
      <c r="P916" s="44"/>
      <c r="Q916" s="44"/>
      <c r="R916" s="44"/>
      <c r="S916" s="44"/>
    </row>
    <row r="917" spans="1:19" ht="13.5" customHeight="1" x14ac:dyDescent="0.2">
      <c r="A917" s="2" t="s">
        <v>1631</v>
      </c>
      <c r="B917" s="42" t="s">
        <v>24</v>
      </c>
      <c r="C917" s="43" t="s">
        <v>1632</v>
      </c>
      <c r="D917" s="44">
        <v>36</v>
      </c>
      <c r="E917" s="45" t="s">
        <v>600</v>
      </c>
      <c r="F917" s="44">
        <v>5581112</v>
      </c>
      <c r="G917" s="44">
        <f t="shared" si="439"/>
        <v>200920000</v>
      </c>
      <c r="H917" s="44"/>
      <c r="I917" s="44"/>
      <c r="J917" s="44"/>
      <c r="K917" s="44"/>
      <c r="L917" s="44"/>
      <c r="M917" s="44"/>
      <c r="N917" s="44"/>
      <c r="O917" s="44"/>
      <c r="P917" s="44"/>
      <c r="Q917" s="44"/>
      <c r="R917" s="44"/>
      <c r="S917" s="44"/>
    </row>
    <row r="918" spans="1:19" ht="13.5" customHeight="1" x14ac:dyDescent="0.2">
      <c r="A918" s="2" t="s">
        <v>1633</v>
      </c>
      <c r="B918" s="42" t="s">
        <v>24</v>
      </c>
      <c r="C918" s="43" t="s">
        <v>1634</v>
      </c>
      <c r="D918" s="44">
        <v>240</v>
      </c>
      <c r="E918" s="45" t="s">
        <v>600</v>
      </c>
      <c r="F918" s="44">
        <v>530000</v>
      </c>
      <c r="G918" s="44">
        <f t="shared" si="439"/>
        <v>127200000</v>
      </c>
      <c r="H918" s="44"/>
      <c r="I918" s="44"/>
      <c r="J918" s="44"/>
      <c r="K918" s="44"/>
      <c r="L918" s="44"/>
      <c r="M918" s="44"/>
      <c r="N918" s="44"/>
      <c r="O918" s="44"/>
      <c r="P918" s="44"/>
      <c r="Q918" s="44"/>
      <c r="R918" s="44"/>
      <c r="S918" s="44"/>
    </row>
    <row r="919" spans="1:19" ht="13.5" customHeight="1" x14ac:dyDescent="0.2">
      <c r="A919" s="2" t="s">
        <v>1635</v>
      </c>
      <c r="B919" s="42" t="s">
        <v>24</v>
      </c>
      <c r="C919" s="43" t="s">
        <v>1636</v>
      </c>
      <c r="D919" s="44">
        <v>50</v>
      </c>
      <c r="E919" s="45" t="s">
        <v>600</v>
      </c>
      <c r="F919" s="44">
        <v>4816300</v>
      </c>
      <c r="G919" s="44">
        <f t="shared" si="439"/>
        <v>240815000</v>
      </c>
      <c r="H919" s="44"/>
      <c r="I919" s="44"/>
      <c r="J919" s="44"/>
      <c r="K919" s="44"/>
      <c r="L919" s="44"/>
      <c r="M919" s="44"/>
      <c r="N919" s="44"/>
      <c r="O919" s="44"/>
      <c r="P919" s="44"/>
      <c r="Q919" s="44"/>
      <c r="R919" s="44"/>
      <c r="S919" s="44"/>
    </row>
    <row r="920" spans="1:19" ht="13.5" customHeight="1" x14ac:dyDescent="0.2">
      <c r="A920" s="2" t="s">
        <v>1637</v>
      </c>
      <c r="B920" s="12" t="s">
        <v>55</v>
      </c>
      <c r="C920" s="40" t="s">
        <v>56</v>
      </c>
      <c r="D920" s="41">
        <v>0</v>
      </c>
      <c r="E920" s="15" t="s">
        <v>24</v>
      </c>
      <c r="F920" s="41">
        <v>0</v>
      </c>
      <c r="G920" s="41">
        <f t="shared" ref="G920:S920" si="440">SUM(G921:G922)</f>
        <v>32400000</v>
      </c>
      <c r="H920" s="41">
        <f t="shared" si="440"/>
        <v>0</v>
      </c>
      <c r="I920" s="41">
        <f t="shared" si="440"/>
        <v>0</v>
      </c>
      <c r="J920" s="41">
        <f t="shared" si="440"/>
        <v>0</v>
      </c>
      <c r="K920" s="41">
        <f t="shared" si="440"/>
        <v>0</v>
      </c>
      <c r="L920" s="41">
        <f t="shared" si="440"/>
        <v>0</v>
      </c>
      <c r="M920" s="41">
        <f t="shared" si="440"/>
        <v>0</v>
      </c>
      <c r="N920" s="41">
        <f t="shared" si="440"/>
        <v>0</v>
      </c>
      <c r="O920" s="41">
        <f t="shared" si="440"/>
        <v>0</v>
      </c>
      <c r="P920" s="41">
        <f t="shared" si="440"/>
        <v>0</v>
      </c>
      <c r="Q920" s="41">
        <f t="shared" si="440"/>
        <v>0</v>
      </c>
      <c r="R920" s="41">
        <f t="shared" si="440"/>
        <v>0</v>
      </c>
      <c r="S920" s="41">
        <f t="shared" si="440"/>
        <v>0</v>
      </c>
    </row>
    <row r="921" spans="1:19" ht="13.5" customHeight="1" x14ac:dyDescent="0.2">
      <c r="A921" s="2" t="s">
        <v>1638</v>
      </c>
      <c r="B921" s="42" t="s">
        <v>24</v>
      </c>
      <c r="C921" s="43" t="s">
        <v>1639</v>
      </c>
      <c r="D921" s="44">
        <v>90</v>
      </c>
      <c r="E921" s="45" t="s">
        <v>600</v>
      </c>
      <c r="F921" s="44">
        <v>150000</v>
      </c>
      <c r="G921" s="44">
        <f t="shared" ref="G921:G922" si="441">ROUNDDOWN(D921*F921,-3)</f>
        <v>13500000</v>
      </c>
      <c r="H921" s="44"/>
      <c r="I921" s="44"/>
      <c r="J921" s="44"/>
      <c r="K921" s="44"/>
      <c r="L921" s="44"/>
      <c r="M921" s="44"/>
      <c r="N921" s="44"/>
      <c r="O921" s="44"/>
      <c r="P921" s="44"/>
      <c r="Q921" s="44"/>
      <c r="R921" s="44"/>
      <c r="S921" s="44"/>
    </row>
    <row r="922" spans="1:19" ht="13.5" customHeight="1" x14ac:dyDescent="0.2">
      <c r="A922" s="2" t="s">
        <v>1640</v>
      </c>
      <c r="B922" s="42" t="s">
        <v>24</v>
      </c>
      <c r="C922" s="43" t="s">
        <v>1641</v>
      </c>
      <c r="D922" s="44">
        <v>90</v>
      </c>
      <c r="E922" s="45" t="s">
        <v>600</v>
      </c>
      <c r="F922" s="44">
        <v>210000</v>
      </c>
      <c r="G922" s="44">
        <f t="shared" si="441"/>
        <v>18900000</v>
      </c>
      <c r="H922" s="44"/>
      <c r="I922" s="44"/>
      <c r="J922" s="44"/>
      <c r="K922" s="44"/>
      <c r="L922" s="44"/>
      <c r="M922" s="44"/>
      <c r="N922" s="44"/>
      <c r="O922" s="44"/>
      <c r="P922" s="44"/>
      <c r="Q922" s="44"/>
      <c r="R922" s="44"/>
      <c r="S922" s="44"/>
    </row>
    <row r="923" spans="1:19" ht="13.5" customHeight="1" x14ac:dyDescent="0.2">
      <c r="A923" s="2" t="s">
        <v>1642</v>
      </c>
      <c r="B923" s="12" t="s">
        <v>60</v>
      </c>
      <c r="C923" s="40" t="s">
        <v>61</v>
      </c>
      <c r="D923" s="41">
        <v>0</v>
      </c>
      <c r="E923" s="15" t="s">
        <v>24</v>
      </c>
      <c r="F923" s="41">
        <v>0</v>
      </c>
      <c r="G923" s="41">
        <f t="shared" ref="G923:S923" si="442">SUM(G924:G925)</f>
        <v>7200000</v>
      </c>
      <c r="H923" s="41">
        <f t="shared" si="442"/>
        <v>0</v>
      </c>
      <c r="I923" s="41">
        <f t="shared" si="442"/>
        <v>0</v>
      </c>
      <c r="J923" s="41">
        <f t="shared" si="442"/>
        <v>0</v>
      </c>
      <c r="K923" s="41">
        <f t="shared" si="442"/>
        <v>0</v>
      </c>
      <c r="L923" s="41">
        <f t="shared" si="442"/>
        <v>0</v>
      </c>
      <c r="M923" s="41">
        <f t="shared" si="442"/>
        <v>0</v>
      </c>
      <c r="N923" s="41">
        <f t="shared" si="442"/>
        <v>0</v>
      </c>
      <c r="O923" s="41">
        <f t="shared" si="442"/>
        <v>0</v>
      </c>
      <c r="P923" s="41">
        <f t="shared" si="442"/>
        <v>0</v>
      </c>
      <c r="Q923" s="41">
        <f t="shared" si="442"/>
        <v>0</v>
      </c>
      <c r="R923" s="41">
        <f t="shared" si="442"/>
        <v>0</v>
      </c>
      <c r="S923" s="41">
        <f t="shared" si="442"/>
        <v>0</v>
      </c>
    </row>
    <row r="924" spans="1:19" ht="13.5" customHeight="1" x14ac:dyDescent="0.2">
      <c r="A924" s="2" t="s">
        <v>1643</v>
      </c>
      <c r="B924" s="42" t="s">
        <v>24</v>
      </c>
      <c r="C924" s="43" t="s">
        <v>1644</v>
      </c>
      <c r="D924" s="44">
        <v>20</v>
      </c>
      <c r="E924" s="45" t="s">
        <v>600</v>
      </c>
      <c r="F924" s="44">
        <v>210000</v>
      </c>
      <c r="G924" s="44">
        <f t="shared" ref="G924:G925" si="443">ROUNDDOWN(D924*F924,-3)</f>
        <v>4200000</v>
      </c>
      <c r="H924" s="44"/>
      <c r="I924" s="44"/>
      <c r="J924" s="44"/>
      <c r="K924" s="44"/>
      <c r="L924" s="44"/>
      <c r="M924" s="44"/>
      <c r="N924" s="44"/>
      <c r="O924" s="44"/>
      <c r="P924" s="44"/>
      <c r="Q924" s="44"/>
      <c r="R924" s="44"/>
      <c r="S924" s="44"/>
    </row>
    <row r="925" spans="1:19" ht="13.5" customHeight="1" x14ac:dyDescent="0.2">
      <c r="A925" s="2" t="s">
        <v>1645</v>
      </c>
      <c r="B925" s="42" t="s">
        <v>24</v>
      </c>
      <c r="C925" s="43" t="s">
        <v>1610</v>
      </c>
      <c r="D925" s="44">
        <v>20</v>
      </c>
      <c r="E925" s="45" t="s">
        <v>600</v>
      </c>
      <c r="F925" s="44">
        <v>150000</v>
      </c>
      <c r="G925" s="44">
        <f t="shared" si="443"/>
        <v>3000000</v>
      </c>
      <c r="H925" s="44"/>
      <c r="I925" s="44"/>
      <c r="J925" s="44"/>
      <c r="K925" s="44"/>
      <c r="L925" s="44"/>
      <c r="M925" s="44"/>
      <c r="N925" s="44"/>
      <c r="O925" s="44"/>
      <c r="P925" s="44"/>
      <c r="Q925" s="44"/>
      <c r="R925" s="44"/>
      <c r="S925" s="44"/>
    </row>
    <row r="926" spans="1:19" ht="13.5" customHeight="1" x14ac:dyDescent="0.2">
      <c r="A926" s="2" t="s">
        <v>1646</v>
      </c>
      <c r="B926" s="12" t="s">
        <v>65</v>
      </c>
      <c r="C926" s="40" t="s">
        <v>66</v>
      </c>
      <c r="D926" s="41">
        <v>0</v>
      </c>
      <c r="E926" s="15" t="s">
        <v>24</v>
      </c>
      <c r="F926" s="41">
        <v>0</v>
      </c>
      <c r="G926" s="41">
        <f t="shared" ref="G926:S926" si="444">SUM(G927:G928)</f>
        <v>22500000</v>
      </c>
      <c r="H926" s="41">
        <f t="shared" si="444"/>
        <v>0</v>
      </c>
      <c r="I926" s="41">
        <f t="shared" si="444"/>
        <v>0</v>
      </c>
      <c r="J926" s="41">
        <f t="shared" si="444"/>
        <v>0</v>
      </c>
      <c r="K926" s="41">
        <f t="shared" si="444"/>
        <v>0</v>
      </c>
      <c r="L926" s="41">
        <f t="shared" si="444"/>
        <v>0</v>
      </c>
      <c r="M926" s="41">
        <f t="shared" si="444"/>
        <v>0</v>
      </c>
      <c r="N926" s="41">
        <f t="shared" si="444"/>
        <v>0</v>
      </c>
      <c r="O926" s="41">
        <f t="shared" si="444"/>
        <v>0</v>
      </c>
      <c r="P926" s="41">
        <f t="shared" si="444"/>
        <v>0</v>
      </c>
      <c r="Q926" s="41">
        <f t="shared" si="444"/>
        <v>0</v>
      </c>
      <c r="R926" s="41">
        <f t="shared" si="444"/>
        <v>0</v>
      </c>
      <c r="S926" s="41">
        <f t="shared" si="444"/>
        <v>0</v>
      </c>
    </row>
    <row r="927" spans="1:19" ht="13.5" customHeight="1" x14ac:dyDescent="0.2">
      <c r="A927" s="2" t="s">
        <v>1647</v>
      </c>
      <c r="B927" s="42" t="s">
        <v>24</v>
      </c>
      <c r="C927" s="43" t="s">
        <v>1648</v>
      </c>
      <c r="D927" s="44">
        <v>30</v>
      </c>
      <c r="E927" s="45" t="s">
        <v>600</v>
      </c>
      <c r="F927" s="44">
        <v>600000</v>
      </c>
      <c r="G927" s="44">
        <f t="shared" ref="G927:G928" si="445">ROUNDDOWN(D927*F927,-3)</f>
        <v>18000000</v>
      </c>
      <c r="H927" s="44"/>
      <c r="I927" s="44"/>
      <c r="J927" s="44"/>
      <c r="K927" s="44"/>
      <c r="L927" s="44"/>
      <c r="M927" s="44"/>
      <c r="N927" s="44"/>
      <c r="O927" s="44"/>
      <c r="P927" s="44"/>
      <c r="Q927" s="44"/>
      <c r="R927" s="44"/>
      <c r="S927" s="44"/>
    </row>
    <row r="928" spans="1:19" ht="13.5" customHeight="1" x14ac:dyDescent="0.2">
      <c r="A928" s="2" t="s">
        <v>1649</v>
      </c>
      <c r="B928" s="42" t="s">
        <v>24</v>
      </c>
      <c r="C928" s="43" t="s">
        <v>1650</v>
      </c>
      <c r="D928" s="44">
        <v>30</v>
      </c>
      <c r="E928" s="45" t="s">
        <v>798</v>
      </c>
      <c r="F928" s="44">
        <v>150000</v>
      </c>
      <c r="G928" s="44">
        <f t="shared" si="445"/>
        <v>4500000</v>
      </c>
      <c r="H928" s="44"/>
      <c r="I928" s="44"/>
      <c r="J928" s="44"/>
      <c r="K928" s="44"/>
      <c r="L928" s="44"/>
      <c r="M928" s="44"/>
      <c r="N928" s="44"/>
      <c r="O928" s="44"/>
      <c r="P928" s="44"/>
      <c r="Q928" s="44"/>
      <c r="R928" s="44"/>
      <c r="S928" s="44"/>
    </row>
    <row r="929" spans="1:19" ht="13.5" customHeight="1" x14ac:dyDescent="0.2">
      <c r="A929" s="2" t="s">
        <v>1651</v>
      </c>
      <c r="B929" s="36" t="s">
        <v>102</v>
      </c>
      <c r="C929" s="37" t="s">
        <v>1652</v>
      </c>
      <c r="D929" s="38">
        <v>0</v>
      </c>
      <c r="E929" s="39" t="s">
        <v>24</v>
      </c>
      <c r="F929" s="38">
        <v>0</v>
      </c>
      <c r="G929" s="38">
        <f t="shared" ref="G929:S929" si="446">SUM(G930,G936,G938,G941,G944,G947,G949,G951)</f>
        <v>400000000</v>
      </c>
      <c r="H929" s="38">
        <f t="shared" si="446"/>
        <v>0</v>
      </c>
      <c r="I929" s="38">
        <f t="shared" si="446"/>
        <v>0</v>
      </c>
      <c r="J929" s="38">
        <f t="shared" si="446"/>
        <v>0</v>
      </c>
      <c r="K929" s="38">
        <f t="shared" si="446"/>
        <v>0</v>
      </c>
      <c r="L929" s="38">
        <f t="shared" si="446"/>
        <v>0</v>
      </c>
      <c r="M929" s="38">
        <f t="shared" si="446"/>
        <v>0</v>
      </c>
      <c r="N929" s="38">
        <f t="shared" si="446"/>
        <v>0</v>
      </c>
      <c r="O929" s="38">
        <f t="shared" si="446"/>
        <v>0</v>
      </c>
      <c r="P929" s="38">
        <f t="shared" si="446"/>
        <v>0</v>
      </c>
      <c r="Q929" s="38">
        <f t="shared" si="446"/>
        <v>0</v>
      </c>
      <c r="R929" s="38">
        <f t="shared" si="446"/>
        <v>0</v>
      </c>
      <c r="S929" s="38">
        <f t="shared" si="446"/>
        <v>0</v>
      </c>
    </row>
    <row r="930" spans="1:19" ht="13.5" customHeight="1" x14ac:dyDescent="0.2">
      <c r="A930" s="2" t="s">
        <v>1653</v>
      </c>
      <c r="B930" s="12" t="s">
        <v>42</v>
      </c>
      <c r="C930" s="40" t="s">
        <v>43</v>
      </c>
      <c r="D930" s="41">
        <v>0</v>
      </c>
      <c r="E930" s="15" t="s">
        <v>24</v>
      </c>
      <c r="F930" s="41">
        <v>0</v>
      </c>
      <c r="G930" s="41">
        <f t="shared" ref="G930:S930" si="447">SUM(G931:G935)</f>
        <v>52500000</v>
      </c>
      <c r="H930" s="41">
        <f t="shared" si="447"/>
        <v>0</v>
      </c>
      <c r="I930" s="41">
        <f t="shared" si="447"/>
        <v>0</v>
      </c>
      <c r="J930" s="41">
        <f t="shared" si="447"/>
        <v>0</v>
      </c>
      <c r="K930" s="41">
        <f t="shared" si="447"/>
        <v>0</v>
      </c>
      <c r="L930" s="41">
        <f t="shared" si="447"/>
        <v>0</v>
      </c>
      <c r="M930" s="41">
        <f t="shared" si="447"/>
        <v>0</v>
      </c>
      <c r="N930" s="41">
        <f t="shared" si="447"/>
        <v>0</v>
      </c>
      <c r="O930" s="41">
        <f t="shared" si="447"/>
        <v>0</v>
      </c>
      <c r="P930" s="41">
        <f t="shared" si="447"/>
        <v>0</v>
      </c>
      <c r="Q930" s="41">
        <f t="shared" si="447"/>
        <v>0</v>
      </c>
      <c r="R930" s="41">
        <f t="shared" si="447"/>
        <v>0</v>
      </c>
      <c r="S930" s="41">
        <f t="shared" si="447"/>
        <v>0</v>
      </c>
    </row>
    <row r="931" spans="1:19" ht="13.5" customHeight="1" x14ac:dyDescent="0.2">
      <c r="A931" s="2" t="s">
        <v>1654</v>
      </c>
      <c r="B931" s="42" t="s">
        <v>24</v>
      </c>
      <c r="C931" s="43" t="s">
        <v>1569</v>
      </c>
      <c r="D931" s="44">
        <v>1</v>
      </c>
      <c r="E931" s="45" t="s">
        <v>790</v>
      </c>
      <c r="F931" s="44">
        <v>2000000</v>
      </c>
      <c r="G931" s="44">
        <f t="shared" ref="G931:G935" si="448">ROUNDDOWN(D931*F931,-3)</f>
        <v>2000000</v>
      </c>
      <c r="H931" s="44"/>
      <c r="I931" s="44"/>
      <c r="J931" s="44"/>
      <c r="K931" s="44"/>
      <c r="L931" s="44"/>
      <c r="M931" s="44"/>
      <c r="N931" s="44"/>
      <c r="O931" s="44"/>
      <c r="P931" s="44"/>
      <c r="Q931" s="44"/>
      <c r="R931" s="44"/>
      <c r="S931" s="44"/>
    </row>
    <row r="932" spans="1:19" ht="13.5" customHeight="1" x14ac:dyDescent="0.2">
      <c r="A932" s="2" t="s">
        <v>1655</v>
      </c>
      <c r="B932" s="42" t="s">
        <v>24</v>
      </c>
      <c r="C932" s="43" t="s">
        <v>1571</v>
      </c>
      <c r="D932" s="44">
        <v>1</v>
      </c>
      <c r="E932" s="45" t="s">
        <v>790</v>
      </c>
      <c r="F932" s="44">
        <v>500000</v>
      </c>
      <c r="G932" s="44">
        <f t="shared" si="448"/>
        <v>500000</v>
      </c>
      <c r="H932" s="44"/>
      <c r="I932" s="44"/>
      <c r="J932" s="44"/>
      <c r="K932" s="44"/>
      <c r="L932" s="44"/>
      <c r="M932" s="44"/>
      <c r="N932" s="44"/>
      <c r="O932" s="44"/>
      <c r="P932" s="44"/>
      <c r="Q932" s="44"/>
      <c r="R932" s="44"/>
      <c r="S932" s="44"/>
    </row>
    <row r="933" spans="1:19" ht="13.5" customHeight="1" x14ac:dyDescent="0.2">
      <c r="A933" s="2" t="s">
        <v>1656</v>
      </c>
      <c r="B933" s="42" t="s">
        <v>24</v>
      </c>
      <c r="C933" s="43" t="s">
        <v>1657</v>
      </c>
      <c r="D933" s="44">
        <v>10</v>
      </c>
      <c r="E933" s="45" t="s">
        <v>787</v>
      </c>
      <c r="F933" s="44">
        <v>100000</v>
      </c>
      <c r="G933" s="44">
        <f t="shared" si="448"/>
        <v>1000000</v>
      </c>
      <c r="H933" s="44"/>
      <c r="I933" s="44"/>
      <c r="J933" s="44"/>
      <c r="K933" s="44"/>
      <c r="L933" s="44"/>
      <c r="M933" s="44"/>
      <c r="N933" s="44"/>
      <c r="O933" s="44"/>
      <c r="P933" s="44"/>
      <c r="Q933" s="44"/>
      <c r="R933" s="44"/>
      <c r="S933" s="44"/>
    </row>
    <row r="934" spans="1:19" ht="13.5" customHeight="1" x14ac:dyDescent="0.2">
      <c r="A934" s="2" t="s">
        <v>1658</v>
      </c>
      <c r="B934" s="42" t="s">
        <v>24</v>
      </c>
      <c r="C934" s="43" t="s">
        <v>1659</v>
      </c>
      <c r="D934" s="44">
        <v>100</v>
      </c>
      <c r="E934" s="45" t="s">
        <v>787</v>
      </c>
      <c r="F934" s="44">
        <v>100000</v>
      </c>
      <c r="G934" s="44">
        <f t="shared" si="448"/>
        <v>10000000</v>
      </c>
      <c r="H934" s="44"/>
      <c r="I934" s="44"/>
      <c r="J934" s="44"/>
      <c r="K934" s="44"/>
      <c r="L934" s="44"/>
      <c r="M934" s="44"/>
      <c r="N934" s="44"/>
      <c r="O934" s="44"/>
      <c r="P934" s="44"/>
      <c r="Q934" s="44"/>
      <c r="R934" s="44"/>
      <c r="S934" s="44"/>
    </row>
    <row r="935" spans="1:19" ht="13.5" customHeight="1" x14ac:dyDescent="0.2">
      <c r="A935" s="2" t="s">
        <v>1660</v>
      </c>
      <c r="B935" s="42" t="s">
        <v>24</v>
      </c>
      <c r="C935" s="43" t="s">
        <v>1661</v>
      </c>
      <c r="D935" s="44">
        <v>130</v>
      </c>
      <c r="E935" s="45" t="s">
        <v>790</v>
      </c>
      <c r="F935" s="44">
        <v>300000</v>
      </c>
      <c r="G935" s="44">
        <f t="shared" si="448"/>
        <v>39000000</v>
      </c>
      <c r="H935" s="44"/>
      <c r="I935" s="44"/>
      <c r="J935" s="44"/>
      <c r="K935" s="44"/>
      <c r="L935" s="44"/>
      <c r="M935" s="44"/>
      <c r="N935" s="44"/>
      <c r="O935" s="44"/>
      <c r="P935" s="44"/>
      <c r="Q935" s="44"/>
      <c r="R935" s="44"/>
      <c r="S935" s="44"/>
    </row>
    <row r="936" spans="1:19" ht="13.5" customHeight="1" x14ac:dyDescent="0.2">
      <c r="A936" s="2" t="s">
        <v>1662</v>
      </c>
      <c r="B936" s="12" t="s">
        <v>129</v>
      </c>
      <c r="C936" s="40" t="s">
        <v>130</v>
      </c>
      <c r="D936" s="41">
        <v>0</v>
      </c>
      <c r="E936" s="15" t="s">
        <v>24</v>
      </c>
      <c r="F936" s="41">
        <v>0</v>
      </c>
      <c r="G936" s="41">
        <f t="shared" ref="G936:S936" si="449">G937</f>
        <v>16800000</v>
      </c>
      <c r="H936" s="41">
        <f t="shared" si="449"/>
        <v>0</v>
      </c>
      <c r="I936" s="41">
        <f t="shared" si="449"/>
        <v>0</v>
      </c>
      <c r="J936" s="41">
        <f t="shared" si="449"/>
        <v>0</v>
      </c>
      <c r="K936" s="41">
        <f t="shared" si="449"/>
        <v>0</v>
      </c>
      <c r="L936" s="41">
        <f t="shared" si="449"/>
        <v>0</v>
      </c>
      <c r="M936" s="41">
        <f t="shared" si="449"/>
        <v>0</v>
      </c>
      <c r="N936" s="41">
        <f t="shared" si="449"/>
        <v>0</v>
      </c>
      <c r="O936" s="41">
        <f t="shared" si="449"/>
        <v>0</v>
      </c>
      <c r="P936" s="41">
        <f t="shared" si="449"/>
        <v>0</v>
      </c>
      <c r="Q936" s="41">
        <f t="shared" si="449"/>
        <v>0</v>
      </c>
      <c r="R936" s="41">
        <f t="shared" si="449"/>
        <v>0</v>
      </c>
      <c r="S936" s="41">
        <f t="shared" si="449"/>
        <v>0</v>
      </c>
    </row>
    <row r="937" spans="1:19" ht="13.5" customHeight="1" x14ac:dyDescent="0.2">
      <c r="A937" s="2" t="s">
        <v>1663</v>
      </c>
      <c r="B937" s="42" t="s">
        <v>24</v>
      </c>
      <c r="C937" s="43" t="s">
        <v>1664</v>
      </c>
      <c r="D937" s="44">
        <v>84</v>
      </c>
      <c r="E937" s="45" t="s">
        <v>820</v>
      </c>
      <c r="F937" s="44">
        <v>200000</v>
      </c>
      <c r="G937" s="44">
        <f>ROUNDDOWN(D937*F937,-3)</f>
        <v>16800000</v>
      </c>
      <c r="H937" s="44"/>
      <c r="I937" s="44"/>
      <c r="J937" s="44"/>
      <c r="K937" s="44"/>
      <c r="L937" s="44"/>
      <c r="M937" s="44"/>
      <c r="N937" s="44"/>
      <c r="O937" s="44"/>
      <c r="P937" s="44"/>
      <c r="Q937" s="44"/>
      <c r="R937" s="44"/>
      <c r="S937" s="44"/>
    </row>
    <row r="938" spans="1:19" ht="13.5" customHeight="1" x14ac:dyDescent="0.2">
      <c r="A938" s="2" t="s">
        <v>1665</v>
      </c>
      <c r="B938" s="12" t="s">
        <v>718</v>
      </c>
      <c r="C938" s="40" t="s">
        <v>719</v>
      </c>
      <c r="D938" s="41">
        <v>0</v>
      </c>
      <c r="E938" s="15" t="s">
        <v>24</v>
      </c>
      <c r="F938" s="41">
        <v>0</v>
      </c>
      <c r="G938" s="41">
        <f t="shared" ref="G938:S938" si="450">SUM(G939:G940)</f>
        <v>8000000</v>
      </c>
      <c r="H938" s="41">
        <f t="shared" si="450"/>
        <v>0</v>
      </c>
      <c r="I938" s="41">
        <f t="shared" si="450"/>
        <v>0</v>
      </c>
      <c r="J938" s="41">
        <f t="shared" si="450"/>
        <v>0</v>
      </c>
      <c r="K938" s="41">
        <f t="shared" si="450"/>
        <v>0</v>
      </c>
      <c r="L938" s="41">
        <f t="shared" si="450"/>
        <v>0</v>
      </c>
      <c r="M938" s="41">
        <f t="shared" si="450"/>
        <v>0</v>
      </c>
      <c r="N938" s="41">
        <f t="shared" si="450"/>
        <v>0</v>
      </c>
      <c r="O938" s="41">
        <f t="shared" si="450"/>
        <v>0</v>
      </c>
      <c r="P938" s="41">
        <f t="shared" si="450"/>
        <v>0</v>
      </c>
      <c r="Q938" s="41">
        <f t="shared" si="450"/>
        <v>0</v>
      </c>
      <c r="R938" s="41">
        <f t="shared" si="450"/>
        <v>0</v>
      </c>
      <c r="S938" s="41">
        <f t="shared" si="450"/>
        <v>0</v>
      </c>
    </row>
    <row r="939" spans="1:19" ht="13.5" customHeight="1" x14ac:dyDescent="0.2">
      <c r="A939" s="2" t="s">
        <v>1666</v>
      </c>
      <c r="B939" s="42" t="s">
        <v>24</v>
      </c>
      <c r="C939" s="43" t="s">
        <v>51</v>
      </c>
      <c r="D939" s="44">
        <v>4</v>
      </c>
      <c r="E939" s="45" t="s">
        <v>790</v>
      </c>
      <c r="F939" s="44">
        <v>1000000</v>
      </c>
      <c r="G939" s="44">
        <f t="shared" ref="G939:G940" si="451">ROUNDDOWN(D939*F939,-3)</f>
        <v>4000000</v>
      </c>
      <c r="H939" s="44"/>
      <c r="I939" s="44"/>
      <c r="J939" s="44"/>
      <c r="K939" s="44"/>
      <c r="L939" s="44"/>
      <c r="M939" s="44"/>
      <c r="N939" s="44"/>
      <c r="O939" s="44"/>
      <c r="P939" s="44"/>
      <c r="Q939" s="44"/>
      <c r="R939" s="44"/>
      <c r="S939" s="44"/>
    </row>
    <row r="940" spans="1:19" ht="13.5" customHeight="1" x14ac:dyDescent="0.2">
      <c r="A940" s="2" t="s">
        <v>1667</v>
      </c>
      <c r="B940" s="42" t="s">
        <v>24</v>
      </c>
      <c r="C940" s="43" t="s">
        <v>53</v>
      </c>
      <c r="D940" s="44">
        <v>4</v>
      </c>
      <c r="E940" s="45" t="s">
        <v>790</v>
      </c>
      <c r="F940" s="44">
        <v>1000000</v>
      </c>
      <c r="G940" s="44">
        <f t="shared" si="451"/>
        <v>4000000</v>
      </c>
      <c r="H940" s="44"/>
      <c r="I940" s="44"/>
      <c r="J940" s="44"/>
      <c r="K940" s="44"/>
      <c r="L940" s="44"/>
      <c r="M940" s="44"/>
      <c r="N940" s="44"/>
      <c r="O940" s="44"/>
      <c r="P940" s="44"/>
      <c r="Q940" s="44"/>
      <c r="R940" s="44"/>
      <c r="S940" s="44"/>
    </row>
    <row r="941" spans="1:19" ht="13.5" customHeight="1" x14ac:dyDescent="0.2">
      <c r="A941" s="2" t="s">
        <v>1668</v>
      </c>
      <c r="B941" s="12" t="s">
        <v>162</v>
      </c>
      <c r="C941" s="40" t="s">
        <v>163</v>
      </c>
      <c r="D941" s="41">
        <v>0</v>
      </c>
      <c r="E941" s="15" t="s">
        <v>24</v>
      </c>
      <c r="F941" s="41">
        <v>0</v>
      </c>
      <c r="G941" s="41">
        <f t="shared" ref="G941:S941" si="452">SUM(G942:G943)</f>
        <v>9600000</v>
      </c>
      <c r="H941" s="41">
        <f t="shared" si="452"/>
        <v>0</v>
      </c>
      <c r="I941" s="41">
        <f t="shared" si="452"/>
        <v>0</v>
      </c>
      <c r="J941" s="41">
        <f t="shared" si="452"/>
        <v>0</v>
      </c>
      <c r="K941" s="41">
        <f t="shared" si="452"/>
        <v>0</v>
      </c>
      <c r="L941" s="41">
        <f t="shared" si="452"/>
        <v>0</v>
      </c>
      <c r="M941" s="41">
        <f t="shared" si="452"/>
        <v>0</v>
      </c>
      <c r="N941" s="41">
        <f t="shared" si="452"/>
        <v>0</v>
      </c>
      <c r="O941" s="41">
        <f t="shared" si="452"/>
        <v>0</v>
      </c>
      <c r="P941" s="41">
        <f t="shared" si="452"/>
        <v>0</v>
      </c>
      <c r="Q941" s="41">
        <f t="shared" si="452"/>
        <v>0</v>
      </c>
      <c r="R941" s="41">
        <f t="shared" si="452"/>
        <v>0</v>
      </c>
      <c r="S941" s="41">
        <f t="shared" si="452"/>
        <v>0</v>
      </c>
    </row>
    <row r="942" spans="1:19" ht="13.5" customHeight="1" x14ac:dyDescent="0.2">
      <c r="A942" s="2" t="s">
        <v>1669</v>
      </c>
      <c r="B942" s="42" t="s">
        <v>24</v>
      </c>
      <c r="C942" s="43" t="s">
        <v>1670</v>
      </c>
      <c r="D942" s="44">
        <v>6</v>
      </c>
      <c r="E942" s="45" t="s">
        <v>613</v>
      </c>
      <c r="F942" s="44">
        <v>1000000</v>
      </c>
      <c r="G942" s="44">
        <f t="shared" ref="G942:G943" si="453">ROUNDDOWN(D942*F942,-3)</f>
        <v>6000000</v>
      </c>
      <c r="H942" s="44"/>
      <c r="I942" s="44"/>
      <c r="J942" s="44"/>
      <c r="K942" s="44"/>
      <c r="L942" s="44"/>
      <c r="M942" s="44"/>
      <c r="N942" s="44"/>
      <c r="O942" s="44"/>
      <c r="P942" s="44"/>
      <c r="Q942" s="44"/>
      <c r="R942" s="44"/>
      <c r="S942" s="44"/>
    </row>
    <row r="943" spans="1:19" ht="13.5" customHeight="1" x14ac:dyDescent="0.2">
      <c r="A943" s="2" t="s">
        <v>1671</v>
      </c>
      <c r="B943" s="42" t="s">
        <v>24</v>
      </c>
      <c r="C943" s="43" t="s">
        <v>1672</v>
      </c>
      <c r="D943" s="44">
        <v>4</v>
      </c>
      <c r="E943" s="45" t="s">
        <v>613</v>
      </c>
      <c r="F943" s="44">
        <v>900000</v>
      </c>
      <c r="G943" s="44">
        <f t="shared" si="453"/>
        <v>3600000</v>
      </c>
      <c r="H943" s="44"/>
      <c r="I943" s="44"/>
      <c r="J943" s="44"/>
      <c r="K943" s="44"/>
      <c r="L943" s="44"/>
      <c r="M943" s="44"/>
      <c r="N943" s="44"/>
      <c r="O943" s="44"/>
      <c r="P943" s="44"/>
      <c r="Q943" s="44"/>
      <c r="R943" s="44"/>
      <c r="S943" s="44"/>
    </row>
    <row r="944" spans="1:19" ht="13.5" customHeight="1" x14ac:dyDescent="0.2">
      <c r="A944" s="2" t="s">
        <v>1673</v>
      </c>
      <c r="B944" s="12" t="s">
        <v>111</v>
      </c>
      <c r="C944" s="40" t="s">
        <v>112</v>
      </c>
      <c r="D944" s="41">
        <v>0</v>
      </c>
      <c r="E944" s="15" t="s">
        <v>24</v>
      </c>
      <c r="F944" s="41">
        <v>0</v>
      </c>
      <c r="G944" s="41">
        <f t="shared" ref="G944:S944" si="454">SUM(G945:G946)</f>
        <v>272600000</v>
      </c>
      <c r="H944" s="41">
        <f t="shared" si="454"/>
        <v>0</v>
      </c>
      <c r="I944" s="41">
        <f t="shared" si="454"/>
        <v>0</v>
      </c>
      <c r="J944" s="41">
        <f t="shared" si="454"/>
        <v>0</v>
      </c>
      <c r="K944" s="41">
        <f t="shared" si="454"/>
        <v>0</v>
      </c>
      <c r="L944" s="41">
        <f t="shared" si="454"/>
        <v>0</v>
      </c>
      <c r="M944" s="41">
        <f t="shared" si="454"/>
        <v>0</v>
      </c>
      <c r="N944" s="41">
        <f t="shared" si="454"/>
        <v>0</v>
      </c>
      <c r="O944" s="41">
        <f t="shared" si="454"/>
        <v>0</v>
      </c>
      <c r="P944" s="41">
        <f t="shared" si="454"/>
        <v>0</v>
      </c>
      <c r="Q944" s="41">
        <f t="shared" si="454"/>
        <v>0</v>
      </c>
      <c r="R944" s="41">
        <f t="shared" si="454"/>
        <v>0</v>
      </c>
      <c r="S944" s="41">
        <f t="shared" si="454"/>
        <v>0</v>
      </c>
    </row>
    <row r="945" spans="1:19" ht="13.5" customHeight="1" x14ac:dyDescent="0.2">
      <c r="A945" s="2" t="s">
        <v>1674</v>
      </c>
      <c r="B945" s="42" t="s">
        <v>24</v>
      </c>
      <c r="C945" s="43" t="s">
        <v>1675</v>
      </c>
      <c r="D945" s="44">
        <v>24</v>
      </c>
      <c r="E945" s="45" t="s">
        <v>600</v>
      </c>
      <c r="F945" s="44">
        <v>5491667</v>
      </c>
      <c r="G945" s="44">
        <f t="shared" ref="G945:G946" si="455">ROUNDDOWN(D945*F945,-3)</f>
        <v>131800000</v>
      </c>
      <c r="H945" s="44"/>
      <c r="I945" s="44"/>
      <c r="J945" s="44"/>
      <c r="K945" s="44"/>
      <c r="L945" s="44"/>
      <c r="M945" s="44"/>
      <c r="N945" s="44"/>
      <c r="O945" s="44"/>
      <c r="P945" s="44"/>
      <c r="Q945" s="44"/>
      <c r="R945" s="44"/>
      <c r="S945" s="44"/>
    </row>
    <row r="946" spans="1:19" ht="13.5" customHeight="1" x14ac:dyDescent="0.2">
      <c r="A946" s="2" t="s">
        <v>1676</v>
      </c>
      <c r="B946" s="42" t="s">
        <v>24</v>
      </c>
      <c r="C946" s="43" t="s">
        <v>1677</v>
      </c>
      <c r="D946" s="44">
        <v>24</v>
      </c>
      <c r="E946" s="45" t="s">
        <v>600</v>
      </c>
      <c r="F946" s="44">
        <v>5866667</v>
      </c>
      <c r="G946" s="44">
        <f t="shared" si="455"/>
        <v>140800000</v>
      </c>
      <c r="H946" s="44"/>
      <c r="I946" s="44"/>
      <c r="J946" s="44"/>
      <c r="K946" s="44"/>
      <c r="L946" s="44"/>
      <c r="M946" s="44"/>
      <c r="N946" s="44"/>
      <c r="O946" s="44"/>
      <c r="P946" s="44"/>
      <c r="Q946" s="44"/>
      <c r="R946" s="44"/>
      <c r="S946" s="44"/>
    </row>
    <row r="947" spans="1:19" ht="13.5" customHeight="1" x14ac:dyDescent="0.2">
      <c r="A947" s="2" t="s">
        <v>1678</v>
      </c>
      <c r="B947" s="12" t="s">
        <v>55</v>
      </c>
      <c r="C947" s="40" t="s">
        <v>56</v>
      </c>
      <c r="D947" s="41">
        <v>0</v>
      </c>
      <c r="E947" s="15" t="s">
        <v>24</v>
      </c>
      <c r="F947" s="41">
        <v>0</v>
      </c>
      <c r="G947" s="41">
        <f t="shared" ref="G947:S947" si="456">G948</f>
        <v>14400000</v>
      </c>
      <c r="H947" s="41">
        <f t="shared" si="456"/>
        <v>0</v>
      </c>
      <c r="I947" s="41">
        <f t="shared" si="456"/>
        <v>0</v>
      </c>
      <c r="J947" s="41">
        <f t="shared" si="456"/>
        <v>0</v>
      </c>
      <c r="K947" s="41">
        <f t="shared" si="456"/>
        <v>0</v>
      </c>
      <c r="L947" s="41">
        <f t="shared" si="456"/>
        <v>0</v>
      </c>
      <c r="M947" s="41">
        <f t="shared" si="456"/>
        <v>0</v>
      </c>
      <c r="N947" s="41">
        <f t="shared" si="456"/>
        <v>0</v>
      </c>
      <c r="O947" s="41">
        <f t="shared" si="456"/>
        <v>0</v>
      </c>
      <c r="P947" s="41">
        <f t="shared" si="456"/>
        <v>0</v>
      </c>
      <c r="Q947" s="41">
        <f t="shared" si="456"/>
        <v>0</v>
      </c>
      <c r="R947" s="41">
        <f t="shared" si="456"/>
        <v>0</v>
      </c>
      <c r="S947" s="41">
        <f t="shared" si="456"/>
        <v>0</v>
      </c>
    </row>
    <row r="948" spans="1:19" ht="13.5" customHeight="1" x14ac:dyDescent="0.2">
      <c r="A948" s="2" t="s">
        <v>1679</v>
      </c>
      <c r="B948" s="42" t="s">
        <v>24</v>
      </c>
      <c r="C948" s="43" t="s">
        <v>1680</v>
      </c>
      <c r="D948" s="44">
        <v>96</v>
      </c>
      <c r="E948" s="45" t="s">
        <v>600</v>
      </c>
      <c r="F948" s="44">
        <v>150000</v>
      </c>
      <c r="G948" s="44">
        <f>ROUNDDOWN(D948*F948,-3)</f>
        <v>14400000</v>
      </c>
      <c r="H948" s="44"/>
      <c r="I948" s="44"/>
      <c r="J948" s="44"/>
      <c r="K948" s="44"/>
      <c r="L948" s="44"/>
      <c r="M948" s="44"/>
      <c r="N948" s="44"/>
      <c r="O948" s="44"/>
      <c r="P948" s="44"/>
      <c r="Q948" s="44"/>
      <c r="R948" s="44"/>
      <c r="S948" s="44"/>
    </row>
    <row r="949" spans="1:19" ht="13.5" customHeight="1" x14ac:dyDescent="0.2">
      <c r="A949" s="2" t="s">
        <v>1681</v>
      </c>
      <c r="B949" s="12" t="s">
        <v>60</v>
      </c>
      <c r="C949" s="40" t="s">
        <v>61</v>
      </c>
      <c r="D949" s="41">
        <v>0</v>
      </c>
      <c r="E949" s="15" t="s">
        <v>24</v>
      </c>
      <c r="F949" s="41">
        <v>0</v>
      </c>
      <c r="G949" s="41">
        <f t="shared" ref="G949:S949" si="457">G950</f>
        <v>3600000</v>
      </c>
      <c r="H949" s="41">
        <f t="shared" si="457"/>
        <v>0</v>
      </c>
      <c r="I949" s="41">
        <f t="shared" si="457"/>
        <v>0</v>
      </c>
      <c r="J949" s="41">
        <f t="shared" si="457"/>
        <v>0</v>
      </c>
      <c r="K949" s="41">
        <f t="shared" si="457"/>
        <v>0</v>
      </c>
      <c r="L949" s="41">
        <f t="shared" si="457"/>
        <v>0</v>
      </c>
      <c r="M949" s="41">
        <f t="shared" si="457"/>
        <v>0</v>
      </c>
      <c r="N949" s="41">
        <f t="shared" si="457"/>
        <v>0</v>
      </c>
      <c r="O949" s="41">
        <f t="shared" si="457"/>
        <v>0</v>
      </c>
      <c r="P949" s="41">
        <f t="shared" si="457"/>
        <v>0</v>
      </c>
      <c r="Q949" s="41">
        <f t="shared" si="457"/>
        <v>0</v>
      </c>
      <c r="R949" s="41">
        <f t="shared" si="457"/>
        <v>0</v>
      </c>
      <c r="S949" s="41">
        <f t="shared" si="457"/>
        <v>0</v>
      </c>
    </row>
    <row r="950" spans="1:19" ht="13.5" customHeight="1" x14ac:dyDescent="0.2">
      <c r="A950" s="2" t="s">
        <v>1682</v>
      </c>
      <c r="B950" s="42" t="s">
        <v>24</v>
      </c>
      <c r="C950" s="43" t="s">
        <v>1604</v>
      </c>
      <c r="D950" s="44">
        <v>10</v>
      </c>
      <c r="E950" s="45" t="s">
        <v>600</v>
      </c>
      <c r="F950" s="44">
        <v>360000</v>
      </c>
      <c r="G950" s="44">
        <f>ROUNDDOWN(D950*F950,-3)</f>
        <v>3600000</v>
      </c>
      <c r="H950" s="44"/>
      <c r="I950" s="44"/>
      <c r="J950" s="44"/>
      <c r="K950" s="44"/>
      <c r="L950" s="44"/>
      <c r="M950" s="44"/>
      <c r="N950" s="44"/>
      <c r="O950" s="44"/>
      <c r="P950" s="44"/>
      <c r="Q950" s="44"/>
      <c r="R950" s="44"/>
      <c r="S950" s="44"/>
    </row>
    <row r="951" spans="1:19" ht="13.5" customHeight="1" x14ac:dyDescent="0.2">
      <c r="A951" s="2" t="s">
        <v>1683</v>
      </c>
      <c r="B951" s="12" t="s">
        <v>65</v>
      </c>
      <c r="C951" s="40" t="s">
        <v>66</v>
      </c>
      <c r="D951" s="41">
        <v>0</v>
      </c>
      <c r="E951" s="15" t="s">
        <v>24</v>
      </c>
      <c r="F951" s="41">
        <v>0</v>
      </c>
      <c r="G951" s="41">
        <f t="shared" ref="G951:S951" si="458">SUM(G952:G953)</f>
        <v>22500000</v>
      </c>
      <c r="H951" s="41">
        <f t="shared" si="458"/>
        <v>0</v>
      </c>
      <c r="I951" s="41">
        <f t="shared" si="458"/>
        <v>0</v>
      </c>
      <c r="J951" s="41">
        <f t="shared" si="458"/>
        <v>0</v>
      </c>
      <c r="K951" s="41">
        <f t="shared" si="458"/>
        <v>0</v>
      </c>
      <c r="L951" s="41">
        <f t="shared" si="458"/>
        <v>0</v>
      </c>
      <c r="M951" s="41">
        <f t="shared" si="458"/>
        <v>0</v>
      </c>
      <c r="N951" s="41">
        <f t="shared" si="458"/>
        <v>0</v>
      </c>
      <c r="O951" s="41">
        <f t="shared" si="458"/>
        <v>0</v>
      </c>
      <c r="P951" s="41">
        <f t="shared" si="458"/>
        <v>0</v>
      </c>
      <c r="Q951" s="41">
        <f t="shared" si="458"/>
        <v>0</v>
      </c>
      <c r="R951" s="41">
        <f t="shared" si="458"/>
        <v>0</v>
      </c>
      <c r="S951" s="41">
        <f t="shared" si="458"/>
        <v>0</v>
      </c>
    </row>
    <row r="952" spans="1:19" ht="13.5" customHeight="1" x14ac:dyDescent="0.2">
      <c r="A952" s="2" t="s">
        <v>1684</v>
      </c>
      <c r="B952" s="42" t="s">
        <v>24</v>
      </c>
      <c r="C952" s="43" t="s">
        <v>1685</v>
      </c>
      <c r="D952" s="44">
        <v>30</v>
      </c>
      <c r="E952" s="45" t="s">
        <v>600</v>
      </c>
      <c r="F952" s="44">
        <v>150000</v>
      </c>
      <c r="G952" s="44">
        <f t="shared" ref="G952:G953" si="459">ROUNDDOWN(D952*F952,-3)</f>
        <v>4500000</v>
      </c>
      <c r="H952" s="44"/>
      <c r="I952" s="44"/>
      <c r="J952" s="44"/>
      <c r="K952" s="44"/>
      <c r="L952" s="44"/>
      <c r="M952" s="44"/>
      <c r="N952" s="44"/>
      <c r="O952" s="44"/>
      <c r="P952" s="44"/>
      <c r="Q952" s="44"/>
      <c r="R952" s="44"/>
      <c r="S952" s="44"/>
    </row>
    <row r="953" spans="1:19" ht="13.5" customHeight="1" x14ac:dyDescent="0.2">
      <c r="A953" s="2" t="s">
        <v>1686</v>
      </c>
      <c r="B953" s="42" t="s">
        <v>24</v>
      </c>
      <c r="C953" s="43" t="s">
        <v>1687</v>
      </c>
      <c r="D953" s="44">
        <v>30</v>
      </c>
      <c r="E953" s="45" t="s">
        <v>600</v>
      </c>
      <c r="F953" s="44">
        <v>600000</v>
      </c>
      <c r="G953" s="44">
        <f t="shared" si="459"/>
        <v>18000000</v>
      </c>
      <c r="H953" s="44"/>
      <c r="I953" s="44"/>
      <c r="J953" s="44"/>
      <c r="K953" s="44"/>
      <c r="L953" s="44"/>
      <c r="M953" s="44"/>
      <c r="N953" s="44"/>
      <c r="O953" s="44"/>
      <c r="P953" s="44"/>
      <c r="Q953" s="44"/>
      <c r="R953" s="44"/>
      <c r="S953" s="44"/>
    </row>
    <row r="954" spans="1:19" ht="13.5" customHeight="1" x14ac:dyDescent="0.2">
      <c r="A954" s="2" t="s">
        <v>1688</v>
      </c>
      <c r="B954" s="36" t="s">
        <v>120</v>
      </c>
      <c r="C954" s="37" t="s">
        <v>1689</v>
      </c>
      <c r="D954" s="38">
        <v>0</v>
      </c>
      <c r="E954" s="39" t="s">
        <v>24</v>
      </c>
      <c r="F954" s="38">
        <v>0</v>
      </c>
      <c r="G954" s="38">
        <f t="shared" ref="G954:S954" si="460">SUM(G955,G977,G980,G985,G987,G989)</f>
        <v>775763000</v>
      </c>
      <c r="H954" s="38">
        <f t="shared" si="460"/>
        <v>0</v>
      </c>
      <c r="I954" s="38">
        <f t="shared" si="460"/>
        <v>0</v>
      </c>
      <c r="J954" s="38">
        <f t="shared" si="460"/>
        <v>0</v>
      </c>
      <c r="K954" s="38">
        <f t="shared" si="460"/>
        <v>0</v>
      </c>
      <c r="L954" s="38">
        <f t="shared" si="460"/>
        <v>0</v>
      </c>
      <c r="M954" s="38">
        <f t="shared" si="460"/>
        <v>0</v>
      </c>
      <c r="N954" s="38">
        <f t="shared" si="460"/>
        <v>0</v>
      </c>
      <c r="O954" s="38">
        <f t="shared" si="460"/>
        <v>0</v>
      </c>
      <c r="P954" s="38">
        <f t="shared" si="460"/>
        <v>0</v>
      </c>
      <c r="Q954" s="38">
        <f t="shared" si="460"/>
        <v>0</v>
      </c>
      <c r="R954" s="38">
        <f t="shared" si="460"/>
        <v>0</v>
      </c>
      <c r="S954" s="38">
        <f t="shared" si="460"/>
        <v>0</v>
      </c>
    </row>
    <row r="955" spans="1:19" ht="13.5" customHeight="1" x14ac:dyDescent="0.2">
      <c r="A955" s="2" t="s">
        <v>1690</v>
      </c>
      <c r="B955" s="12" t="s">
        <v>42</v>
      </c>
      <c r="C955" s="40" t="s">
        <v>43</v>
      </c>
      <c r="D955" s="41">
        <v>0</v>
      </c>
      <c r="E955" s="15" t="s">
        <v>24</v>
      </c>
      <c r="F955" s="41">
        <v>0</v>
      </c>
      <c r="G955" s="46">
        <f t="shared" ref="G955:S955" si="461">G956</f>
        <v>132000000</v>
      </c>
      <c r="H955" s="46">
        <f t="shared" si="461"/>
        <v>0</v>
      </c>
      <c r="I955" s="46">
        <f t="shared" si="461"/>
        <v>0</v>
      </c>
      <c r="J955" s="46">
        <f t="shared" si="461"/>
        <v>0</v>
      </c>
      <c r="K955" s="46">
        <f t="shared" si="461"/>
        <v>0</v>
      </c>
      <c r="L955" s="46">
        <f t="shared" si="461"/>
        <v>0</v>
      </c>
      <c r="M955" s="46">
        <f t="shared" si="461"/>
        <v>0</v>
      </c>
      <c r="N955" s="46">
        <f t="shared" si="461"/>
        <v>0</v>
      </c>
      <c r="O955" s="46">
        <f t="shared" si="461"/>
        <v>0</v>
      </c>
      <c r="P955" s="46">
        <f t="shared" si="461"/>
        <v>0</v>
      </c>
      <c r="Q955" s="46">
        <f t="shared" si="461"/>
        <v>0</v>
      </c>
      <c r="R955" s="46">
        <f t="shared" si="461"/>
        <v>0</v>
      </c>
      <c r="S955" s="46">
        <f t="shared" si="461"/>
        <v>0</v>
      </c>
    </row>
    <row r="956" spans="1:19" ht="13.5" customHeight="1" x14ac:dyDescent="0.2">
      <c r="A956" s="2"/>
      <c r="B956" s="42" t="s">
        <v>24</v>
      </c>
      <c r="C956" s="40" t="s">
        <v>1691</v>
      </c>
      <c r="D956" s="41">
        <v>0</v>
      </c>
      <c r="E956" s="15" t="s">
        <v>24</v>
      </c>
      <c r="F956" s="41">
        <v>0</v>
      </c>
      <c r="G956" s="41">
        <f t="shared" ref="G956:S956" si="462">SUM(G957:G963,G964,G972)</f>
        <v>132000000</v>
      </c>
      <c r="H956" s="41">
        <f t="shared" si="462"/>
        <v>0</v>
      </c>
      <c r="I956" s="41">
        <f t="shared" si="462"/>
        <v>0</v>
      </c>
      <c r="J956" s="41">
        <f t="shared" si="462"/>
        <v>0</v>
      </c>
      <c r="K956" s="41">
        <f t="shared" si="462"/>
        <v>0</v>
      </c>
      <c r="L956" s="41">
        <f t="shared" si="462"/>
        <v>0</v>
      </c>
      <c r="M956" s="41">
        <f t="shared" si="462"/>
        <v>0</v>
      </c>
      <c r="N956" s="41">
        <f t="shared" si="462"/>
        <v>0</v>
      </c>
      <c r="O956" s="41">
        <f t="shared" si="462"/>
        <v>0</v>
      </c>
      <c r="P956" s="41">
        <f t="shared" si="462"/>
        <v>0</v>
      </c>
      <c r="Q956" s="41">
        <f t="shared" si="462"/>
        <v>0</v>
      </c>
      <c r="R956" s="41">
        <f t="shared" si="462"/>
        <v>0</v>
      </c>
      <c r="S956" s="41">
        <f t="shared" si="462"/>
        <v>0</v>
      </c>
    </row>
    <row r="957" spans="1:19" ht="13.5" customHeight="1" x14ac:dyDescent="0.2">
      <c r="A957" s="2" t="s">
        <v>1692</v>
      </c>
      <c r="B957" s="42" t="s">
        <v>24</v>
      </c>
      <c r="C957" s="43" t="s">
        <v>51</v>
      </c>
      <c r="D957" s="44">
        <v>1</v>
      </c>
      <c r="E957" s="45" t="s">
        <v>790</v>
      </c>
      <c r="F957" s="44">
        <v>2000000</v>
      </c>
      <c r="G957" s="44">
        <f t="shared" ref="G957:G963" si="463">ROUNDDOWN(D957*F957,-3)</f>
        <v>2000000</v>
      </c>
      <c r="H957" s="44"/>
      <c r="I957" s="44"/>
      <c r="J957" s="44"/>
      <c r="K957" s="44"/>
      <c r="L957" s="44"/>
      <c r="M957" s="44"/>
      <c r="N957" s="44"/>
      <c r="O957" s="44"/>
      <c r="P957" s="44"/>
      <c r="Q957" s="44"/>
      <c r="R957" s="44"/>
      <c r="S957" s="44"/>
    </row>
    <row r="958" spans="1:19" ht="13.5" customHeight="1" x14ac:dyDescent="0.2">
      <c r="A958" s="2" t="s">
        <v>1693</v>
      </c>
      <c r="B958" s="42" t="s">
        <v>24</v>
      </c>
      <c r="C958" s="43" t="s">
        <v>53</v>
      </c>
      <c r="D958" s="44">
        <v>1</v>
      </c>
      <c r="E958" s="45" t="s">
        <v>790</v>
      </c>
      <c r="F958" s="44">
        <v>2000000</v>
      </c>
      <c r="G958" s="44">
        <f t="shared" si="463"/>
        <v>2000000</v>
      </c>
      <c r="H958" s="44"/>
      <c r="I958" s="44"/>
      <c r="J958" s="44"/>
      <c r="K958" s="44"/>
      <c r="L958" s="44"/>
      <c r="M958" s="44"/>
      <c r="N958" s="44"/>
      <c r="O958" s="44"/>
      <c r="P958" s="44"/>
      <c r="Q958" s="44"/>
      <c r="R958" s="44"/>
      <c r="S958" s="44"/>
    </row>
    <row r="959" spans="1:19" ht="13.5" customHeight="1" x14ac:dyDescent="0.2">
      <c r="A959" s="2" t="s">
        <v>1694</v>
      </c>
      <c r="B959" s="42" t="s">
        <v>24</v>
      </c>
      <c r="C959" s="43" t="s">
        <v>1695</v>
      </c>
      <c r="D959" s="44">
        <v>100</v>
      </c>
      <c r="E959" s="45" t="s">
        <v>787</v>
      </c>
      <c r="F959" s="44">
        <v>15000</v>
      </c>
      <c r="G959" s="44">
        <f t="shared" si="463"/>
        <v>1500000</v>
      </c>
      <c r="H959" s="44"/>
      <c r="I959" s="44"/>
      <c r="J959" s="44"/>
      <c r="K959" s="44"/>
      <c r="L959" s="44"/>
      <c r="M959" s="44"/>
      <c r="N959" s="44"/>
      <c r="O959" s="44"/>
      <c r="P959" s="44"/>
      <c r="Q959" s="44"/>
      <c r="R959" s="44"/>
      <c r="S959" s="44"/>
    </row>
    <row r="960" spans="1:19" ht="13.5" customHeight="1" x14ac:dyDescent="0.2">
      <c r="A960" s="2" t="s">
        <v>1696</v>
      </c>
      <c r="B960" s="42" t="s">
        <v>24</v>
      </c>
      <c r="C960" s="43" t="s">
        <v>1569</v>
      </c>
      <c r="D960" s="44">
        <v>1</v>
      </c>
      <c r="E960" s="45" t="s">
        <v>790</v>
      </c>
      <c r="F960" s="44">
        <v>2500000</v>
      </c>
      <c r="G960" s="44">
        <f t="shared" si="463"/>
        <v>2500000</v>
      </c>
      <c r="H960" s="44"/>
      <c r="I960" s="44"/>
      <c r="J960" s="44"/>
      <c r="K960" s="44"/>
      <c r="L960" s="44"/>
      <c r="M960" s="44"/>
      <c r="N960" s="44"/>
      <c r="O960" s="44"/>
      <c r="P960" s="44"/>
      <c r="Q960" s="44"/>
      <c r="R960" s="44"/>
      <c r="S960" s="44"/>
    </row>
    <row r="961" spans="1:19" ht="13.5" customHeight="1" x14ac:dyDescent="0.2">
      <c r="A961" s="2" t="s">
        <v>1697</v>
      </c>
      <c r="B961" s="42" t="s">
        <v>24</v>
      </c>
      <c r="C961" s="43" t="s">
        <v>1571</v>
      </c>
      <c r="D961" s="44">
        <v>1</v>
      </c>
      <c r="E961" s="45" t="s">
        <v>790</v>
      </c>
      <c r="F961" s="44">
        <v>500000</v>
      </c>
      <c r="G961" s="44">
        <f t="shared" si="463"/>
        <v>500000</v>
      </c>
      <c r="H961" s="44"/>
      <c r="I961" s="44"/>
      <c r="J961" s="44"/>
      <c r="K961" s="44"/>
      <c r="L961" s="44"/>
      <c r="M961" s="44"/>
      <c r="N961" s="44"/>
      <c r="O961" s="44"/>
      <c r="P961" s="44"/>
      <c r="Q961" s="44"/>
      <c r="R961" s="44"/>
      <c r="S961" s="44"/>
    </row>
    <row r="962" spans="1:19" ht="13.5" customHeight="1" x14ac:dyDescent="0.2">
      <c r="A962" s="2" t="s">
        <v>1698</v>
      </c>
      <c r="B962" s="42" t="s">
        <v>24</v>
      </c>
      <c r="C962" s="43" t="s">
        <v>1699</v>
      </c>
      <c r="D962" s="44">
        <v>160</v>
      </c>
      <c r="E962" s="45" t="s">
        <v>790</v>
      </c>
      <c r="F962" s="44">
        <v>350000</v>
      </c>
      <c r="G962" s="44">
        <f t="shared" si="463"/>
        <v>56000000</v>
      </c>
      <c r="H962" s="44"/>
      <c r="I962" s="44"/>
      <c r="J962" s="44"/>
      <c r="K962" s="44"/>
      <c r="L962" s="44"/>
      <c r="M962" s="44"/>
      <c r="N962" s="44"/>
      <c r="O962" s="44"/>
      <c r="P962" s="44"/>
      <c r="Q962" s="44"/>
      <c r="R962" s="44"/>
      <c r="S962" s="44"/>
    </row>
    <row r="963" spans="1:19" ht="13.5" customHeight="1" x14ac:dyDescent="0.2">
      <c r="A963" s="2" t="s">
        <v>1700</v>
      </c>
      <c r="B963" s="42" t="s">
        <v>24</v>
      </c>
      <c r="C963" s="43" t="s">
        <v>1701</v>
      </c>
      <c r="D963" s="44">
        <v>10</v>
      </c>
      <c r="E963" s="45" t="s">
        <v>787</v>
      </c>
      <c r="F963" s="44">
        <v>200000</v>
      </c>
      <c r="G963" s="44">
        <f t="shared" si="463"/>
        <v>2000000</v>
      </c>
      <c r="H963" s="44"/>
      <c r="I963" s="44"/>
      <c r="J963" s="44"/>
      <c r="K963" s="44"/>
      <c r="L963" s="44"/>
      <c r="M963" s="44"/>
      <c r="N963" s="44"/>
      <c r="O963" s="44"/>
      <c r="P963" s="44"/>
      <c r="Q963" s="44"/>
      <c r="R963" s="44"/>
      <c r="S963" s="44"/>
    </row>
    <row r="964" spans="1:19" ht="13.5" customHeight="1" x14ac:dyDescent="0.2">
      <c r="A964" s="2"/>
      <c r="B964" s="42" t="s">
        <v>24</v>
      </c>
      <c r="C964" s="40" t="s">
        <v>1702</v>
      </c>
      <c r="D964" s="41">
        <v>0</v>
      </c>
      <c r="E964" s="15" t="s">
        <v>24</v>
      </c>
      <c r="F964" s="41">
        <v>0</v>
      </c>
      <c r="G964" s="41">
        <f t="shared" ref="G964:S964" si="464">SUM(G965:G971)</f>
        <v>36000000</v>
      </c>
      <c r="H964" s="41">
        <f t="shared" si="464"/>
        <v>0</v>
      </c>
      <c r="I964" s="41">
        <f t="shared" si="464"/>
        <v>0</v>
      </c>
      <c r="J964" s="41">
        <f t="shared" si="464"/>
        <v>0</v>
      </c>
      <c r="K964" s="41">
        <f t="shared" si="464"/>
        <v>0</v>
      </c>
      <c r="L964" s="41">
        <f t="shared" si="464"/>
        <v>0</v>
      </c>
      <c r="M964" s="41">
        <f t="shared" si="464"/>
        <v>0</v>
      </c>
      <c r="N964" s="41">
        <f t="shared" si="464"/>
        <v>0</v>
      </c>
      <c r="O964" s="41">
        <f t="shared" si="464"/>
        <v>0</v>
      </c>
      <c r="P964" s="41">
        <f t="shared" si="464"/>
        <v>0</v>
      </c>
      <c r="Q964" s="41">
        <f t="shared" si="464"/>
        <v>0</v>
      </c>
      <c r="R964" s="41">
        <f t="shared" si="464"/>
        <v>0</v>
      </c>
      <c r="S964" s="41">
        <f t="shared" si="464"/>
        <v>0</v>
      </c>
    </row>
    <row r="965" spans="1:19" ht="13.5" customHeight="1" x14ac:dyDescent="0.2">
      <c r="A965" s="2" t="s">
        <v>1703</v>
      </c>
      <c r="B965" s="42" t="s">
        <v>24</v>
      </c>
      <c r="C965" s="43" t="s">
        <v>51</v>
      </c>
      <c r="D965" s="44">
        <v>1</v>
      </c>
      <c r="E965" s="45" t="s">
        <v>790</v>
      </c>
      <c r="F965" s="44">
        <v>2000000</v>
      </c>
      <c r="G965" s="44">
        <f t="shared" ref="G965:G971" si="465">ROUNDDOWN(D965*F965,-3)</f>
        <v>2000000</v>
      </c>
      <c r="H965" s="44"/>
      <c r="I965" s="44"/>
      <c r="J965" s="44"/>
      <c r="K965" s="44"/>
      <c r="L965" s="44"/>
      <c r="M965" s="44"/>
      <c r="N965" s="44"/>
      <c r="O965" s="44"/>
      <c r="P965" s="44"/>
      <c r="Q965" s="44"/>
      <c r="R965" s="44"/>
      <c r="S965" s="44"/>
    </row>
    <row r="966" spans="1:19" ht="13.5" customHeight="1" x14ac:dyDescent="0.2">
      <c r="A966" s="2" t="s">
        <v>1704</v>
      </c>
      <c r="B966" s="42" t="s">
        <v>24</v>
      </c>
      <c r="C966" s="43" t="s">
        <v>53</v>
      </c>
      <c r="D966" s="44">
        <v>1</v>
      </c>
      <c r="E966" s="45" t="s">
        <v>790</v>
      </c>
      <c r="F966" s="44">
        <v>2000000</v>
      </c>
      <c r="G966" s="44">
        <f t="shared" si="465"/>
        <v>2000000</v>
      </c>
      <c r="H966" s="44"/>
      <c r="I966" s="44"/>
      <c r="J966" s="44"/>
      <c r="K966" s="44"/>
      <c r="L966" s="44"/>
      <c r="M966" s="44"/>
      <c r="N966" s="44"/>
      <c r="O966" s="44"/>
      <c r="P966" s="44"/>
      <c r="Q966" s="44"/>
      <c r="R966" s="44"/>
      <c r="S966" s="44"/>
    </row>
    <row r="967" spans="1:19" ht="13.5" customHeight="1" x14ac:dyDescent="0.2">
      <c r="A967" s="2" t="s">
        <v>1705</v>
      </c>
      <c r="B967" s="42" t="s">
        <v>24</v>
      </c>
      <c r="C967" s="43" t="s">
        <v>1569</v>
      </c>
      <c r="D967" s="44">
        <v>1</v>
      </c>
      <c r="E967" s="45" t="s">
        <v>790</v>
      </c>
      <c r="F967" s="44">
        <v>3000000</v>
      </c>
      <c r="G967" s="44">
        <f t="shared" si="465"/>
        <v>3000000</v>
      </c>
      <c r="H967" s="44"/>
      <c r="I967" s="44"/>
      <c r="J967" s="44"/>
      <c r="K967" s="44"/>
      <c r="L967" s="44"/>
      <c r="M967" s="44"/>
      <c r="N967" s="44"/>
      <c r="O967" s="44"/>
      <c r="P967" s="44"/>
      <c r="Q967" s="44"/>
      <c r="R967" s="44"/>
      <c r="S967" s="44"/>
    </row>
    <row r="968" spans="1:19" ht="13.5" customHeight="1" x14ac:dyDescent="0.2">
      <c r="A968" s="2" t="s">
        <v>1706</v>
      </c>
      <c r="B968" s="42" t="s">
        <v>24</v>
      </c>
      <c r="C968" s="43" t="s">
        <v>1707</v>
      </c>
      <c r="D968" s="44">
        <v>1</v>
      </c>
      <c r="E968" s="45" t="s">
        <v>790</v>
      </c>
      <c r="F968" s="44">
        <v>500000</v>
      </c>
      <c r="G968" s="44">
        <f t="shared" si="465"/>
        <v>500000</v>
      </c>
      <c r="H968" s="44"/>
      <c r="I968" s="44"/>
      <c r="J968" s="44"/>
      <c r="K968" s="44"/>
      <c r="L968" s="44"/>
      <c r="M968" s="44"/>
      <c r="N968" s="44"/>
      <c r="O968" s="44"/>
      <c r="P968" s="44"/>
      <c r="Q968" s="44"/>
      <c r="R968" s="44"/>
      <c r="S968" s="44"/>
    </row>
    <row r="969" spans="1:19" ht="13.5" customHeight="1" x14ac:dyDescent="0.2">
      <c r="A969" s="2" t="s">
        <v>1708</v>
      </c>
      <c r="B969" s="42" t="s">
        <v>24</v>
      </c>
      <c r="C969" s="43" t="s">
        <v>1576</v>
      </c>
      <c r="D969" s="44">
        <v>100</v>
      </c>
      <c r="E969" s="45" t="s">
        <v>790</v>
      </c>
      <c r="F969" s="44">
        <v>250000</v>
      </c>
      <c r="G969" s="44">
        <f t="shared" si="465"/>
        <v>25000000</v>
      </c>
      <c r="H969" s="44"/>
      <c r="I969" s="44"/>
      <c r="J969" s="44"/>
      <c r="K969" s="44"/>
      <c r="L969" s="44"/>
      <c r="M969" s="44"/>
      <c r="N969" s="44"/>
      <c r="O969" s="44"/>
      <c r="P969" s="44"/>
      <c r="Q969" s="44"/>
      <c r="R969" s="44"/>
      <c r="S969" s="44"/>
    </row>
    <row r="970" spans="1:19" ht="13.5" customHeight="1" x14ac:dyDescent="0.2">
      <c r="A970" s="2" t="s">
        <v>1709</v>
      </c>
      <c r="B970" s="42" t="s">
        <v>24</v>
      </c>
      <c r="C970" s="43" t="s">
        <v>1710</v>
      </c>
      <c r="D970" s="44">
        <v>20</v>
      </c>
      <c r="E970" s="45" t="s">
        <v>787</v>
      </c>
      <c r="F970" s="44">
        <v>100000</v>
      </c>
      <c r="G970" s="44">
        <f t="shared" si="465"/>
        <v>2000000</v>
      </c>
      <c r="H970" s="44"/>
      <c r="I970" s="44"/>
      <c r="J970" s="44"/>
      <c r="K970" s="44"/>
      <c r="L970" s="44"/>
      <c r="M970" s="44"/>
      <c r="N970" s="44"/>
      <c r="O970" s="44"/>
      <c r="P970" s="44"/>
      <c r="Q970" s="44"/>
      <c r="R970" s="44"/>
      <c r="S970" s="44"/>
    </row>
    <row r="971" spans="1:19" ht="13.5" customHeight="1" x14ac:dyDescent="0.2">
      <c r="A971" s="2" t="s">
        <v>1711</v>
      </c>
      <c r="B971" s="42" t="s">
        <v>24</v>
      </c>
      <c r="C971" s="43" t="s">
        <v>1712</v>
      </c>
      <c r="D971" s="44">
        <v>30</v>
      </c>
      <c r="E971" s="45" t="s">
        <v>787</v>
      </c>
      <c r="F971" s="44">
        <v>50000</v>
      </c>
      <c r="G971" s="44">
        <f t="shared" si="465"/>
        <v>1500000</v>
      </c>
      <c r="H971" s="44"/>
      <c r="I971" s="44"/>
      <c r="J971" s="44"/>
      <c r="K971" s="44"/>
      <c r="L971" s="44"/>
      <c r="M971" s="44"/>
      <c r="N971" s="44"/>
      <c r="O971" s="44"/>
      <c r="P971" s="44"/>
      <c r="Q971" s="44"/>
      <c r="R971" s="44"/>
      <c r="S971" s="44"/>
    </row>
    <row r="972" spans="1:19" ht="13.5" customHeight="1" x14ac:dyDescent="0.2">
      <c r="A972" s="2"/>
      <c r="B972" s="42" t="s">
        <v>24</v>
      </c>
      <c r="C972" s="40" t="s">
        <v>1713</v>
      </c>
      <c r="D972" s="41">
        <v>0</v>
      </c>
      <c r="E972" s="15" t="s">
        <v>24</v>
      </c>
      <c r="F972" s="41">
        <v>0</v>
      </c>
      <c r="G972" s="41">
        <f t="shared" ref="G972:S972" si="466">SUM(G973:G976)</f>
        <v>29500000</v>
      </c>
      <c r="H972" s="41">
        <f t="shared" si="466"/>
        <v>0</v>
      </c>
      <c r="I972" s="41">
        <f t="shared" si="466"/>
        <v>0</v>
      </c>
      <c r="J972" s="41">
        <f t="shared" si="466"/>
        <v>0</v>
      </c>
      <c r="K972" s="41">
        <f t="shared" si="466"/>
        <v>0</v>
      </c>
      <c r="L972" s="41">
        <f t="shared" si="466"/>
        <v>0</v>
      </c>
      <c r="M972" s="41">
        <f t="shared" si="466"/>
        <v>0</v>
      </c>
      <c r="N972" s="41">
        <f t="shared" si="466"/>
        <v>0</v>
      </c>
      <c r="O972" s="41">
        <f t="shared" si="466"/>
        <v>0</v>
      </c>
      <c r="P972" s="41">
        <f t="shared" si="466"/>
        <v>0</v>
      </c>
      <c r="Q972" s="41">
        <f t="shared" si="466"/>
        <v>0</v>
      </c>
      <c r="R972" s="41">
        <f t="shared" si="466"/>
        <v>0</v>
      </c>
      <c r="S972" s="41">
        <f t="shared" si="466"/>
        <v>0</v>
      </c>
    </row>
    <row r="973" spans="1:19" ht="13.5" customHeight="1" x14ac:dyDescent="0.2">
      <c r="A973" s="2" t="s">
        <v>1714</v>
      </c>
      <c r="B973" s="42" t="s">
        <v>24</v>
      </c>
      <c r="C973" s="43" t="s">
        <v>51</v>
      </c>
      <c r="D973" s="44">
        <v>1</v>
      </c>
      <c r="E973" s="45" t="s">
        <v>790</v>
      </c>
      <c r="F973" s="44">
        <v>2000000</v>
      </c>
      <c r="G973" s="44">
        <f t="shared" ref="G973:G976" si="467">ROUNDDOWN(D973*F973,-3)</f>
        <v>2000000</v>
      </c>
      <c r="H973" s="44"/>
      <c r="I973" s="44"/>
      <c r="J973" s="44"/>
      <c r="K973" s="44"/>
      <c r="L973" s="44"/>
      <c r="M973" s="44"/>
      <c r="N973" s="44"/>
      <c r="O973" s="44"/>
      <c r="P973" s="44"/>
      <c r="Q973" s="44"/>
      <c r="R973" s="44"/>
      <c r="S973" s="44"/>
    </row>
    <row r="974" spans="1:19" ht="13.5" customHeight="1" x14ac:dyDescent="0.2">
      <c r="A974" s="2" t="s">
        <v>1715</v>
      </c>
      <c r="B974" s="42" t="s">
        <v>24</v>
      </c>
      <c r="C974" s="43" t="s">
        <v>1716</v>
      </c>
      <c r="D974" s="44">
        <v>1</v>
      </c>
      <c r="E974" s="45" t="s">
        <v>790</v>
      </c>
      <c r="F974" s="44">
        <v>2000000</v>
      </c>
      <c r="G974" s="44">
        <f t="shared" si="467"/>
        <v>2000000</v>
      </c>
      <c r="H974" s="44"/>
      <c r="I974" s="44"/>
      <c r="J974" s="44"/>
      <c r="K974" s="44"/>
      <c r="L974" s="44"/>
      <c r="M974" s="44"/>
      <c r="N974" s="44"/>
      <c r="O974" s="44"/>
      <c r="P974" s="44"/>
      <c r="Q974" s="44"/>
      <c r="R974" s="44"/>
      <c r="S974" s="44"/>
    </row>
    <row r="975" spans="1:19" ht="13.5" customHeight="1" x14ac:dyDescent="0.2">
      <c r="A975" s="2" t="s">
        <v>1717</v>
      </c>
      <c r="B975" s="42" t="s">
        <v>24</v>
      </c>
      <c r="C975" s="43" t="s">
        <v>1712</v>
      </c>
      <c r="D975" s="44">
        <v>50</v>
      </c>
      <c r="E975" s="45" t="s">
        <v>787</v>
      </c>
      <c r="F975" s="44">
        <v>30000</v>
      </c>
      <c r="G975" s="44">
        <f t="shared" si="467"/>
        <v>1500000</v>
      </c>
      <c r="H975" s="44"/>
      <c r="I975" s="44"/>
      <c r="J975" s="44"/>
      <c r="K975" s="44"/>
      <c r="L975" s="44"/>
      <c r="M975" s="44"/>
      <c r="N975" s="44"/>
      <c r="O975" s="44"/>
      <c r="P975" s="44"/>
      <c r="Q975" s="44"/>
      <c r="R975" s="44"/>
      <c r="S975" s="44"/>
    </row>
    <row r="976" spans="1:19" ht="13.5" customHeight="1" x14ac:dyDescent="0.2">
      <c r="A976" s="2" t="s">
        <v>1718</v>
      </c>
      <c r="B976" s="42" t="s">
        <v>24</v>
      </c>
      <c r="C976" s="43" t="s">
        <v>1454</v>
      </c>
      <c r="D976" s="44">
        <v>240</v>
      </c>
      <c r="E976" s="45" t="s">
        <v>787</v>
      </c>
      <c r="F976" s="44">
        <v>100000</v>
      </c>
      <c r="G976" s="44">
        <f t="shared" si="467"/>
        <v>24000000</v>
      </c>
      <c r="H976" s="44"/>
      <c r="I976" s="44"/>
      <c r="J976" s="44"/>
      <c r="K976" s="44"/>
      <c r="L976" s="44"/>
      <c r="M976" s="44"/>
      <c r="N976" s="44"/>
      <c r="O976" s="44"/>
      <c r="P976" s="44"/>
      <c r="Q976" s="44"/>
      <c r="R976" s="44"/>
      <c r="S976" s="44"/>
    </row>
    <row r="977" spans="1:19" ht="13.5" customHeight="1" x14ac:dyDescent="0.2">
      <c r="A977" s="2" t="s">
        <v>1719</v>
      </c>
      <c r="B977" s="12" t="s">
        <v>718</v>
      </c>
      <c r="C977" s="40" t="s">
        <v>719</v>
      </c>
      <c r="D977" s="41">
        <v>0</v>
      </c>
      <c r="E977" s="15" t="s">
        <v>24</v>
      </c>
      <c r="F977" s="41">
        <v>0</v>
      </c>
      <c r="G977" s="41">
        <f t="shared" ref="G977:S977" si="468">SUM(G978:G979)</f>
        <v>24000000</v>
      </c>
      <c r="H977" s="41">
        <f t="shared" si="468"/>
        <v>0</v>
      </c>
      <c r="I977" s="41">
        <f t="shared" si="468"/>
        <v>0</v>
      </c>
      <c r="J977" s="41">
        <f t="shared" si="468"/>
        <v>0</v>
      </c>
      <c r="K977" s="41">
        <f t="shared" si="468"/>
        <v>0</v>
      </c>
      <c r="L977" s="41">
        <f t="shared" si="468"/>
        <v>0</v>
      </c>
      <c r="M977" s="41">
        <f t="shared" si="468"/>
        <v>0</v>
      </c>
      <c r="N977" s="41">
        <f t="shared" si="468"/>
        <v>0</v>
      </c>
      <c r="O977" s="41">
        <f t="shared" si="468"/>
        <v>0</v>
      </c>
      <c r="P977" s="41">
        <f t="shared" si="468"/>
        <v>0</v>
      </c>
      <c r="Q977" s="41">
        <f t="shared" si="468"/>
        <v>0</v>
      </c>
      <c r="R977" s="41">
        <f t="shared" si="468"/>
        <v>0</v>
      </c>
      <c r="S977" s="41">
        <f t="shared" si="468"/>
        <v>0</v>
      </c>
    </row>
    <row r="978" spans="1:19" ht="13.5" customHeight="1" x14ac:dyDescent="0.2">
      <c r="A978" s="2" t="s">
        <v>1720</v>
      </c>
      <c r="B978" s="42" t="s">
        <v>24</v>
      </c>
      <c r="C978" s="43" t="s">
        <v>51</v>
      </c>
      <c r="D978" s="44">
        <v>12</v>
      </c>
      <c r="E978" s="45" t="s">
        <v>790</v>
      </c>
      <c r="F978" s="44">
        <v>1000000</v>
      </c>
      <c r="G978" s="44">
        <f t="shared" ref="G978:G979" si="469">ROUNDDOWN(D978*F978,-3)</f>
        <v>12000000</v>
      </c>
      <c r="H978" s="44"/>
      <c r="I978" s="44"/>
      <c r="J978" s="44"/>
      <c r="K978" s="44"/>
      <c r="L978" s="44"/>
      <c r="M978" s="44"/>
      <c r="N978" s="44"/>
      <c r="O978" s="44"/>
      <c r="P978" s="44"/>
      <c r="Q978" s="44"/>
      <c r="R978" s="44"/>
      <c r="S978" s="44"/>
    </row>
    <row r="979" spans="1:19" ht="13.5" customHeight="1" x14ac:dyDescent="0.2">
      <c r="A979" s="2" t="s">
        <v>1721</v>
      </c>
      <c r="B979" s="42" t="s">
        <v>24</v>
      </c>
      <c r="C979" s="43" t="s">
        <v>53</v>
      </c>
      <c r="D979" s="44">
        <v>12</v>
      </c>
      <c r="E979" s="45" t="s">
        <v>790</v>
      </c>
      <c r="F979" s="44">
        <v>1000000</v>
      </c>
      <c r="G979" s="44">
        <f t="shared" si="469"/>
        <v>12000000</v>
      </c>
      <c r="H979" s="44"/>
      <c r="I979" s="44"/>
      <c r="J979" s="44"/>
      <c r="K979" s="44"/>
      <c r="L979" s="44"/>
      <c r="M979" s="44"/>
      <c r="N979" s="44"/>
      <c r="O979" s="44"/>
      <c r="P979" s="44"/>
      <c r="Q979" s="44"/>
      <c r="R979" s="44"/>
      <c r="S979" s="44"/>
    </row>
    <row r="980" spans="1:19" ht="13.5" customHeight="1" x14ac:dyDescent="0.2">
      <c r="A980" s="2" t="s">
        <v>1722</v>
      </c>
      <c r="B980" s="12" t="s">
        <v>162</v>
      </c>
      <c r="C980" s="40" t="s">
        <v>163</v>
      </c>
      <c r="D980" s="41">
        <v>0</v>
      </c>
      <c r="E980" s="15" t="s">
        <v>24</v>
      </c>
      <c r="F980" s="41">
        <v>0</v>
      </c>
      <c r="G980" s="46">
        <f t="shared" ref="G980:S980" si="470">G981</f>
        <v>24400000</v>
      </c>
      <c r="H980" s="46">
        <f t="shared" si="470"/>
        <v>0</v>
      </c>
      <c r="I980" s="46">
        <f t="shared" si="470"/>
        <v>0</v>
      </c>
      <c r="J980" s="46">
        <f t="shared" si="470"/>
        <v>0</v>
      </c>
      <c r="K980" s="46">
        <f t="shared" si="470"/>
        <v>0</v>
      </c>
      <c r="L980" s="46">
        <f t="shared" si="470"/>
        <v>0</v>
      </c>
      <c r="M980" s="46">
        <f t="shared" si="470"/>
        <v>0</v>
      </c>
      <c r="N980" s="46">
        <f t="shared" si="470"/>
        <v>0</v>
      </c>
      <c r="O980" s="46">
        <f t="shared" si="470"/>
        <v>0</v>
      </c>
      <c r="P980" s="46">
        <f t="shared" si="470"/>
        <v>0</v>
      </c>
      <c r="Q980" s="46">
        <f t="shared" si="470"/>
        <v>0</v>
      </c>
      <c r="R980" s="46">
        <f t="shared" si="470"/>
        <v>0</v>
      </c>
      <c r="S980" s="46">
        <f t="shared" si="470"/>
        <v>0</v>
      </c>
    </row>
    <row r="981" spans="1:19" ht="13.5" customHeight="1" x14ac:dyDescent="0.2">
      <c r="A981" s="2"/>
      <c r="B981" s="42" t="s">
        <v>24</v>
      </c>
      <c r="C981" s="40" t="s">
        <v>1723</v>
      </c>
      <c r="D981" s="41">
        <v>0</v>
      </c>
      <c r="E981" s="15" t="s">
        <v>24</v>
      </c>
      <c r="F981" s="41">
        <v>0</v>
      </c>
      <c r="G981" s="41">
        <f t="shared" ref="G981:S981" si="471">SUM(G982:G984)</f>
        <v>24400000</v>
      </c>
      <c r="H981" s="41">
        <f t="shared" si="471"/>
        <v>0</v>
      </c>
      <c r="I981" s="41">
        <f t="shared" si="471"/>
        <v>0</v>
      </c>
      <c r="J981" s="41">
        <f t="shared" si="471"/>
        <v>0</v>
      </c>
      <c r="K981" s="41">
        <f t="shared" si="471"/>
        <v>0</v>
      </c>
      <c r="L981" s="41">
        <f t="shared" si="471"/>
        <v>0</v>
      </c>
      <c r="M981" s="41">
        <f t="shared" si="471"/>
        <v>0</v>
      </c>
      <c r="N981" s="41">
        <f t="shared" si="471"/>
        <v>0</v>
      </c>
      <c r="O981" s="41">
        <f t="shared" si="471"/>
        <v>0</v>
      </c>
      <c r="P981" s="41">
        <f t="shared" si="471"/>
        <v>0</v>
      </c>
      <c r="Q981" s="41">
        <f t="shared" si="471"/>
        <v>0</v>
      </c>
      <c r="R981" s="41">
        <f t="shared" si="471"/>
        <v>0</v>
      </c>
      <c r="S981" s="41">
        <f t="shared" si="471"/>
        <v>0</v>
      </c>
    </row>
    <row r="982" spans="1:19" ht="13.5" customHeight="1" x14ac:dyDescent="0.2">
      <c r="A982" s="2" t="s">
        <v>1724</v>
      </c>
      <c r="B982" s="42" t="s">
        <v>24</v>
      </c>
      <c r="C982" s="43" t="s">
        <v>1725</v>
      </c>
      <c r="D982" s="44">
        <v>4</v>
      </c>
      <c r="E982" s="45" t="s">
        <v>613</v>
      </c>
      <c r="F982" s="44">
        <v>1400000</v>
      </c>
      <c r="G982" s="44">
        <f t="shared" ref="G982:G984" si="472">ROUNDDOWN(D982*F982,-3)</f>
        <v>5600000</v>
      </c>
      <c r="H982" s="44"/>
      <c r="I982" s="44"/>
      <c r="J982" s="44"/>
      <c r="K982" s="44"/>
      <c r="L982" s="44"/>
      <c r="M982" s="44"/>
      <c r="N982" s="44"/>
      <c r="O982" s="44"/>
      <c r="P982" s="44"/>
      <c r="Q982" s="44"/>
      <c r="R982" s="44"/>
      <c r="S982" s="44"/>
    </row>
    <row r="983" spans="1:19" ht="13.5" customHeight="1" x14ac:dyDescent="0.2">
      <c r="A983" s="2" t="s">
        <v>1726</v>
      </c>
      <c r="B983" s="42" t="s">
        <v>24</v>
      </c>
      <c r="C983" s="43" t="s">
        <v>1727</v>
      </c>
      <c r="D983" s="44">
        <v>8</v>
      </c>
      <c r="E983" s="45" t="s">
        <v>613</v>
      </c>
      <c r="F983" s="44">
        <v>1000000</v>
      </c>
      <c r="G983" s="44">
        <f t="shared" si="472"/>
        <v>8000000</v>
      </c>
      <c r="H983" s="44"/>
      <c r="I983" s="44"/>
      <c r="J983" s="44"/>
      <c r="K983" s="44"/>
      <c r="L983" s="44"/>
      <c r="M983" s="44"/>
      <c r="N983" s="44"/>
      <c r="O983" s="44"/>
      <c r="P983" s="44"/>
      <c r="Q983" s="44"/>
      <c r="R983" s="44"/>
      <c r="S983" s="44"/>
    </row>
    <row r="984" spans="1:19" ht="13.5" customHeight="1" x14ac:dyDescent="0.2">
      <c r="A984" s="2" t="s">
        <v>1728</v>
      </c>
      <c r="B984" s="42" t="s">
        <v>24</v>
      </c>
      <c r="C984" s="43" t="s">
        <v>1729</v>
      </c>
      <c r="D984" s="44">
        <v>12</v>
      </c>
      <c r="E984" s="45" t="s">
        <v>613</v>
      </c>
      <c r="F984" s="44">
        <v>900000</v>
      </c>
      <c r="G984" s="44">
        <f t="shared" si="472"/>
        <v>10800000</v>
      </c>
      <c r="H984" s="44"/>
      <c r="I984" s="44"/>
      <c r="J984" s="44"/>
      <c r="K984" s="44"/>
      <c r="L984" s="44"/>
      <c r="M984" s="44"/>
      <c r="N984" s="44"/>
      <c r="O984" s="44"/>
      <c r="P984" s="44"/>
      <c r="Q984" s="44"/>
      <c r="R984" s="44"/>
      <c r="S984" s="44"/>
    </row>
    <row r="985" spans="1:19" ht="13.5" customHeight="1" x14ac:dyDescent="0.2">
      <c r="A985" s="2" t="s">
        <v>1730</v>
      </c>
      <c r="B985" s="12" t="s">
        <v>111</v>
      </c>
      <c r="C985" s="40" t="s">
        <v>112</v>
      </c>
      <c r="D985" s="41">
        <v>0</v>
      </c>
      <c r="E985" s="15" t="s">
        <v>24</v>
      </c>
      <c r="F985" s="41">
        <v>0</v>
      </c>
      <c r="G985" s="41">
        <f t="shared" ref="G985:S985" si="473">G986</f>
        <v>162963000</v>
      </c>
      <c r="H985" s="41">
        <f t="shared" si="473"/>
        <v>0</v>
      </c>
      <c r="I985" s="41">
        <f t="shared" si="473"/>
        <v>0</v>
      </c>
      <c r="J985" s="41">
        <f t="shared" si="473"/>
        <v>0</v>
      </c>
      <c r="K985" s="41">
        <f t="shared" si="473"/>
        <v>0</v>
      </c>
      <c r="L985" s="41">
        <f t="shared" si="473"/>
        <v>0</v>
      </c>
      <c r="M985" s="41">
        <f t="shared" si="473"/>
        <v>0</v>
      </c>
      <c r="N985" s="41">
        <f t="shared" si="473"/>
        <v>0</v>
      </c>
      <c r="O985" s="41">
        <f t="shared" si="473"/>
        <v>0</v>
      </c>
      <c r="P985" s="41">
        <f t="shared" si="473"/>
        <v>0</v>
      </c>
      <c r="Q985" s="41">
        <f t="shared" si="473"/>
        <v>0</v>
      </c>
      <c r="R985" s="41">
        <f t="shared" si="473"/>
        <v>0</v>
      </c>
      <c r="S985" s="41">
        <f t="shared" si="473"/>
        <v>0</v>
      </c>
    </row>
    <row r="986" spans="1:19" ht="13.5" customHeight="1" x14ac:dyDescent="0.2">
      <c r="A986" s="2" t="s">
        <v>1731</v>
      </c>
      <c r="B986" s="42" t="s">
        <v>24</v>
      </c>
      <c r="C986" s="43" t="s">
        <v>1732</v>
      </c>
      <c r="D986" s="44">
        <v>25</v>
      </c>
      <c r="E986" s="45" t="s">
        <v>600</v>
      </c>
      <c r="F986" s="44">
        <v>6518520</v>
      </c>
      <c r="G986" s="44">
        <f>ROUNDDOWN(D986*F986,-3)</f>
        <v>162963000</v>
      </c>
      <c r="H986" s="44"/>
      <c r="I986" s="44"/>
      <c r="J986" s="44"/>
      <c r="K986" s="44"/>
      <c r="L986" s="44"/>
      <c r="M986" s="44"/>
      <c r="N986" s="44"/>
      <c r="O986" s="44"/>
      <c r="P986" s="44"/>
      <c r="Q986" s="44"/>
      <c r="R986" s="44"/>
      <c r="S986" s="44"/>
    </row>
    <row r="987" spans="1:19" ht="13.5" customHeight="1" x14ac:dyDescent="0.2">
      <c r="A987" s="2" t="s">
        <v>1733</v>
      </c>
      <c r="B987" s="12" t="s">
        <v>60</v>
      </c>
      <c r="C987" s="40" t="s">
        <v>61</v>
      </c>
      <c r="D987" s="41">
        <v>0</v>
      </c>
      <c r="E987" s="15" t="s">
        <v>24</v>
      </c>
      <c r="F987" s="41">
        <v>0</v>
      </c>
      <c r="G987" s="41">
        <f t="shared" ref="G987:S987" si="474">G988</f>
        <v>10800000</v>
      </c>
      <c r="H987" s="41">
        <f t="shared" si="474"/>
        <v>0</v>
      </c>
      <c r="I987" s="41">
        <f t="shared" si="474"/>
        <v>0</v>
      </c>
      <c r="J987" s="41">
        <f t="shared" si="474"/>
        <v>0</v>
      </c>
      <c r="K987" s="41">
        <f t="shared" si="474"/>
        <v>0</v>
      </c>
      <c r="L987" s="41">
        <f t="shared" si="474"/>
        <v>0</v>
      </c>
      <c r="M987" s="41">
        <f t="shared" si="474"/>
        <v>0</v>
      </c>
      <c r="N987" s="41">
        <f t="shared" si="474"/>
        <v>0</v>
      </c>
      <c r="O987" s="41">
        <f t="shared" si="474"/>
        <v>0</v>
      </c>
      <c r="P987" s="41">
        <f t="shared" si="474"/>
        <v>0</v>
      </c>
      <c r="Q987" s="41">
        <f t="shared" si="474"/>
        <v>0</v>
      </c>
      <c r="R987" s="41">
        <f t="shared" si="474"/>
        <v>0</v>
      </c>
      <c r="S987" s="41">
        <f t="shared" si="474"/>
        <v>0</v>
      </c>
    </row>
    <row r="988" spans="1:19" ht="13.5" customHeight="1" x14ac:dyDescent="0.2">
      <c r="A988" s="2" t="s">
        <v>1734</v>
      </c>
      <c r="B988" s="42" t="s">
        <v>24</v>
      </c>
      <c r="C988" s="43" t="s">
        <v>1735</v>
      </c>
      <c r="D988" s="44">
        <v>30</v>
      </c>
      <c r="E988" s="45" t="s">
        <v>600</v>
      </c>
      <c r="F988" s="44">
        <v>360000</v>
      </c>
      <c r="G988" s="44">
        <f>ROUNDDOWN(D988*F988,-3)</f>
        <v>10800000</v>
      </c>
      <c r="H988" s="44"/>
      <c r="I988" s="44"/>
      <c r="J988" s="44"/>
      <c r="K988" s="44"/>
      <c r="L988" s="44"/>
      <c r="M988" s="44"/>
      <c r="N988" s="44"/>
      <c r="O988" s="44"/>
      <c r="P988" s="44"/>
      <c r="Q988" s="44"/>
      <c r="R988" s="44"/>
      <c r="S988" s="44"/>
    </row>
    <row r="989" spans="1:19" ht="13.5" customHeight="1" x14ac:dyDescent="0.2">
      <c r="A989" s="2" t="s">
        <v>1736</v>
      </c>
      <c r="B989" s="12" t="s">
        <v>65</v>
      </c>
      <c r="C989" s="40" t="s">
        <v>66</v>
      </c>
      <c r="D989" s="41">
        <v>0</v>
      </c>
      <c r="E989" s="15" t="s">
        <v>24</v>
      </c>
      <c r="F989" s="41">
        <v>0</v>
      </c>
      <c r="G989" s="46">
        <f t="shared" ref="G989:S989" si="475">G990</f>
        <v>421600000</v>
      </c>
      <c r="H989" s="46">
        <f t="shared" si="475"/>
        <v>0</v>
      </c>
      <c r="I989" s="46">
        <f t="shared" si="475"/>
        <v>0</v>
      </c>
      <c r="J989" s="46">
        <f t="shared" si="475"/>
        <v>0</v>
      </c>
      <c r="K989" s="46">
        <f t="shared" si="475"/>
        <v>0</v>
      </c>
      <c r="L989" s="46">
        <f t="shared" si="475"/>
        <v>0</v>
      </c>
      <c r="M989" s="46">
        <f t="shared" si="475"/>
        <v>0</v>
      </c>
      <c r="N989" s="46">
        <f t="shared" si="475"/>
        <v>0</v>
      </c>
      <c r="O989" s="46">
        <f t="shared" si="475"/>
        <v>0</v>
      </c>
      <c r="P989" s="46">
        <f t="shared" si="475"/>
        <v>0</v>
      </c>
      <c r="Q989" s="46">
        <f t="shared" si="475"/>
        <v>0</v>
      </c>
      <c r="R989" s="46">
        <f t="shared" si="475"/>
        <v>0</v>
      </c>
      <c r="S989" s="46">
        <f t="shared" si="475"/>
        <v>0</v>
      </c>
    </row>
    <row r="990" spans="1:19" ht="13.5" customHeight="1" x14ac:dyDescent="0.2">
      <c r="A990" s="2"/>
      <c r="B990" s="42" t="s">
        <v>24</v>
      </c>
      <c r="C990" s="40" t="s">
        <v>1723</v>
      </c>
      <c r="D990" s="41">
        <v>0</v>
      </c>
      <c r="E990" s="15" t="s">
        <v>24</v>
      </c>
      <c r="F990" s="41">
        <v>0</v>
      </c>
      <c r="G990" s="41">
        <f t="shared" ref="G990:S990" si="476">SUM(G991:G994,G995)</f>
        <v>421600000</v>
      </c>
      <c r="H990" s="41">
        <f t="shared" si="476"/>
        <v>0</v>
      </c>
      <c r="I990" s="41">
        <f t="shared" si="476"/>
        <v>0</v>
      </c>
      <c r="J990" s="41">
        <f t="shared" si="476"/>
        <v>0</v>
      </c>
      <c r="K990" s="41">
        <f t="shared" si="476"/>
        <v>0</v>
      </c>
      <c r="L990" s="41">
        <f t="shared" si="476"/>
        <v>0</v>
      </c>
      <c r="M990" s="41">
        <f t="shared" si="476"/>
        <v>0</v>
      </c>
      <c r="N990" s="41">
        <f t="shared" si="476"/>
        <v>0</v>
      </c>
      <c r="O990" s="41">
        <f t="shared" si="476"/>
        <v>0</v>
      </c>
      <c r="P990" s="41">
        <f t="shared" si="476"/>
        <v>0</v>
      </c>
      <c r="Q990" s="41">
        <f t="shared" si="476"/>
        <v>0</v>
      </c>
      <c r="R990" s="41">
        <f t="shared" si="476"/>
        <v>0</v>
      </c>
      <c r="S990" s="41">
        <f t="shared" si="476"/>
        <v>0</v>
      </c>
    </row>
    <row r="991" spans="1:19" ht="13.5" customHeight="1" x14ac:dyDescent="0.2">
      <c r="A991" s="2" t="s">
        <v>1737</v>
      </c>
      <c r="B991" s="42" t="s">
        <v>24</v>
      </c>
      <c r="C991" s="43" t="s">
        <v>1738</v>
      </c>
      <c r="D991" s="44">
        <v>450</v>
      </c>
      <c r="E991" s="45" t="s">
        <v>600</v>
      </c>
      <c r="F991" s="44">
        <v>822000</v>
      </c>
      <c r="G991" s="44">
        <f t="shared" ref="G991:G994" si="477">ROUNDDOWN(D991*F991,-3)</f>
        <v>369900000</v>
      </c>
      <c r="H991" s="44"/>
      <c r="I991" s="44"/>
      <c r="J991" s="44"/>
      <c r="K991" s="44"/>
      <c r="L991" s="44"/>
      <c r="M991" s="44"/>
      <c r="N991" s="44"/>
      <c r="O991" s="44"/>
      <c r="P991" s="44"/>
      <c r="Q991" s="44"/>
      <c r="R991" s="44"/>
      <c r="S991" s="44"/>
    </row>
    <row r="992" spans="1:19" ht="13.5" customHeight="1" x14ac:dyDescent="0.2">
      <c r="A992" s="2" t="s">
        <v>1739</v>
      </c>
      <c r="B992" s="42" t="s">
        <v>24</v>
      </c>
      <c r="C992" s="43" t="s">
        <v>1740</v>
      </c>
      <c r="D992" s="44">
        <v>30</v>
      </c>
      <c r="E992" s="45" t="s">
        <v>798</v>
      </c>
      <c r="F992" s="44">
        <v>150000</v>
      </c>
      <c r="G992" s="44">
        <f t="shared" si="477"/>
        <v>4500000</v>
      </c>
      <c r="H992" s="44"/>
      <c r="I992" s="44"/>
      <c r="J992" s="44"/>
      <c r="K992" s="44"/>
      <c r="L992" s="44"/>
      <c r="M992" s="44"/>
      <c r="N992" s="44"/>
      <c r="O992" s="44"/>
      <c r="P992" s="44"/>
      <c r="Q992" s="44"/>
      <c r="R992" s="44"/>
      <c r="S992" s="44"/>
    </row>
    <row r="993" spans="1:19" ht="13.5" customHeight="1" x14ac:dyDescent="0.2">
      <c r="A993" s="2" t="s">
        <v>1741</v>
      </c>
      <c r="B993" s="42" t="s">
        <v>24</v>
      </c>
      <c r="C993" s="43" t="s">
        <v>1742</v>
      </c>
      <c r="D993" s="44">
        <v>10</v>
      </c>
      <c r="E993" s="45" t="s">
        <v>600</v>
      </c>
      <c r="F993" s="44">
        <v>1030000</v>
      </c>
      <c r="G993" s="44">
        <f t="shared" si="477"/>
        <v>10300000</v>
      </c>
      <c r="H993" s="44"/>
      <c r="I993" s="44"/>
      <c r="J993" s="44"/>
      <c r="K993" s="44"/>
      <c r="L993" s="44"/>
      <c r="M993" s="44"/>
      <c r="N993" s="44"/>
      <c r="O993" s="44"/>
      <c r="P993" s="44"/>
      <c r="Q993" s="44"/>
      <c r="R993" s="44"/>
      <c r="S993" s="44"/>
    </row>
    <row r="994" spans="1:19" ht="13.5" customHeight="1" x14ac:dyDescent="0.2">
      <c r="A994" s="2" t="s">
        <v>1743</v>
      </c>
      <c r="B994" s="42" t="s">
        <v>24</v>
      </c>
      <c r="C994" s="43" t="s">
        <v>1744</v>
      </c>
      <c r="D994" s="44">
        <v>24</v>
      </c>
      <c r="E994" s="45" t="s">
        <v>600</v>
      </c>
      <c r="F994" s="44">
        <v>600000</v>
      </c>
      <c r="G994" s="44">
        <f t="shared" si="477"/>
        <v>14400000</v>
      </c>
      <c r="H994" s="44"/>
      <c r="I994" s="44"/>
      <c r="J994" s="44"/>
      <c r="K994" s="44"/>
      <c r="L994" s="44"/>
      <c r="M994" s="44"/>
      <c r="N994" s="44"/>
      <c r="O994" s="44"/>
      <c r="P994" s="44"/>
      <c r="Q994" s="44"/>
      <c r="R994" s="44"/>
      <c r="S994" s="44"/>
    </row>
    <row r="995" spans="1:19" ht="13.5" customHeight="1" x14ac:dyDescent="0.2">
      <c r="A995" s="2"/>
      <c r="B995" s="42" t="s">
        <v>24</v>
      </c>
      <c r="C995" s="40" t="s">
        <v>1745</v>
      </c>
      <c r="D995" s="41">
        <v>0</v>
      </c>
      <c r="E995" s="15" t="s">
        <v>24</v>
      </c>
      <c r="F995" s="41">
        <v>0</v>
      </c>
      <c r="G995" s="41">
        <f t="shared" ref="G995:S995" si="478">SUM(G996:G997)</f>
        <v>22500000</v>
      </c>
      <c r="H995" s="41">
        <f t="shared" si="478"/>
        <v>0</v>
      </c>
      <c r="I995" s="41">
        <f t="shared" si="478"/>
        <v>0</v>
      </c>
      <c r="J995" s="41">
        <f t="shared" si="478"/>
        <v>0</v>
      </c>
      <c r="K995" s="41">
        <f t="shared" si="478"/>
        <v>0</v>
      </c>
      <c r="L995" s="41">
        <f t="shared" si="478"/>
        <v>0</v>
      </c>
      <c r="M995" s="41">
        <f t="shared" si="478"/>
        <v>0</v>
      </c>
      <c r="N995" s="41">
        <f t="shared" si="478"/>
        <v>0</v>
      </c>
      <c r="O995" s="41">
        <f t="shared" si="478"/>
        <v>0</v>
      </c>
      <c r="P995" s="41">
        <f t="shared" si="478"/>
        <v>0</v>
      </c>
      <c r="Q995" s="41">
        <f t="shared" si="478"/>
        <v>0</v>
      </c>
      <c r="R995" s="41">
        <f t="shared" si="478"/>
        <v>0</v>
      </c>
      <c r="S995" s="41">
        <f t="shared" si="478"/>
        <v>0</v>
      </c>
    </row>
    <row r="996" spans="1:19" ht="13.5" customHeight="1" x14ac:dyDescent="0.2">
      <c r="A996" s="2" t="s">
        <v>1746</v>
      </c>
      <c r="B996" s="42" t="s">
        <v>24</v>
      </c>
      <c r="C996" s="43" t="s">
        <v>1747</v>
      </c>
      <c r="D996" s="44">
        <v>30</v>
      </c>
      <c r="E996" s="45" t="s">
        <v>798</v>
      </c>
      <c r="F996" s="44">
        <v>150000</v>
      </c>
      <c r="G996" s="44">
        <f t="shared" ref="G996:G997" si="479">ROUNDDOWN(D996*F996,-3)</f>
        <v>4500000</v>
      </c>
      <c r="H996" s="44"/>
      <c r="I996" s="44"/>
      <c r="J996" s="44"/>
      <c r="K996" s="44"/>
      <c r="L996" s="44"/>
      <c r="M996" s="44"/>
      <c r="N996" s="44"/>
      <c r="O996" s="44"/>
      <c r="P996" s="44"/>
      <c r="Q996" s="44"/>
      <c r="R996" s="44"/>
      <c r="S996" s="44"/>
    </row>
    <row r="997" spans="1:19" ht="13.5" customHeight="1" x14ac:dyDescent="0.2">
      <c r="A997" s="2" t="s">
        <v>1748</v>
      </c>
      <c r="B997" s="42" t="s">
        <v>24</v>
      </c>
      <c r="C997" s="43" t="s">
        <v>1749</v>
      </c>
      <c r="D997" s="44">
        <v>30</v>
      </c>
      <c r="E997" s="45" t="s">
        <v>600</v>
      </c>
      <c r="F997" s="44">
        <v>600000</v>
      </c>
      <c r="G997" s="44">
        <f t="shared" si="479"/>
        <v>18000000</v>
      </c>
      <c r="H997" s="44"/>
      <c r="I997" s="44"/>
      <c r="J997" s="44"/>
      <c r="K997" s="44"/>
      <c r="L997" s="44"/>
      <c r="M997" s="44"/>
      <c r="N997" s="44"/>
      <c r="O997" s="44"/>
      <c r="P997" s="44"/>
      <c r="Q997" s="44"/>
      <c r="R997" s="44"/>
      <c r="S997" s="44"/>
    </row>
    <row r="998" spans="1:19" ht="13.5" customHeight="1" x14ac:dyDescent="0.2">
      <c r="A998" s="2" t="s">
        <v>1750</v>
      </c>
      <c r="B998" s="28" t="s">
        <v>1751</v>
      </c>
      <c r="C998" s="29" t="s">
        <v>1752</v>
      </c>
      <c r="D998" s="30">
        <v>0</v>
      </c>
      <c r="E998" s="31" t="s">
        <v>24</v>
      </c>
      <c r="F998" s="30">
        <v>0</v>
      </c>
      <c r="G998" s="30">
        <f t="shared" ref="G998:S998" si="480">SUM(G999)</f>
        <v>923240000</v>
      </c>
      <c r="H998" s="30">
        <f t="shared" si="480"/>
        <v>0</v>
      </c>
      <c r="I998" s="30">
        <f t="shared" si="480"/>
        <v>0</v>
      </c>
      <c r="J998" s="30">
        <f t="shared" si="480"/>
        <v>0</v>
      </c>
      <c r="K998" s="30">
        <f t="shared" si="480"/>
        <v>0</v>
      </c>
      <c r="L998" s="30">
        <f t="shared" si="480"/>
        <v>0</v>
      </c>
      <c r="M998" s="30">
        <f t="shared" si="480"/>
        <v>0</v>
      </c>
      <c r="N998" s="30">
        <f t="shared" si="480"/>
        <v>0</v>
      </c>
      <c r="O998" s="30">
        <f t="shared" si="480"/>
        <v>0</v>
      </c>
      <c r="P998" s="30">
        <f t="shared" si="480"/>
        <v>0</v>
      </c>
      <c r="Q998" s="30">
        <f t="shared" si="480"/>
        <v>0</v>
      </c>
      <c r="R998" s="30">
        <f t="shared" si="480"/>
        <v>0</v>
      </c>
      <c r="S998" s="30">
        <f t="shared" si="480"/>
        <v>0</v>
      </c>
    </row>
    <row r="999" spans="1:19" ht="13.5" customHeight="1" x14ac:dyDescent="0.2">
      <c r="A999" s="2" t="s">
        <v>1753</v>
      </c>
      <c r="B999" s="32" t="s">
        <v>780</v>
      </c>
      <c r="C999" s="33" t="s">
        <v>1561</v>
      </c>
      <c r="D999" s="34">
        <v>0</v>
      </c>
      <c r="E999" s="35" t="s">
        <v>24</v>
      </c>
      <c r="F999" s="34">
        <v>0</v>
      </c>
      <c r="G999" s="34">
        <f t="shared" ref="G999:S999" si="481">SUM(G1000,G1009,G1020,G1044)</f>
        <v>923240000</v>
      </c>
      <c r="H999" s="34">
        <f t="shared" si="481"/>
        <v>0</v>
      </c>
      <c r="I999" s="34">
        <f t="shared" si="481"/>
        <v>0</v>
      </c>
      <c r="J999" s="34">
        <f t="shared" si="481"/>
        <v>0</v>
      </c>
      <c r="K999" s="34">
        <f t="shared" si="481"/>
        <v>0</v>
      </c>
      <c r="L999" s="34">
        <f t="shared" si="481"/>
        <v>0</v>
      </c>
      <c r="M999" s="34">
        <f t="shared" si="481"/>
        <v>0</v>
      </c>
      <c r="N999" s="34">
        <f t="shared" si="481"/>
        <v>0</v>
      </c>
      <c r="O999" s="34">
        <f t="shared" si="481"/>
        <v>0</v>
      </c>
      <c r="P999" s="34">
        <f t="shared" si="481"/>
        <v>0</v>
      </c>
      <c r="Q999" s="34">
        <f t="shared" si="481"/>
        <v>0</v>
      </c>
      <c r="R999" s="34">
        <f t="shared" si="481"/>
        <v>0</v>
      </c>
      <c r="S999" s="34">
        <f t="shared" si="481"/>
        <v>0</v>
      </c>
    </row>
    <row r="1000" spans="1:19" ht="13.5" customHeight="1" x14ac:dyDescent="0.2">
      <c r="A1000" s="2" t="s">
        <v>1754</v>
      </c>
      <c r="B1000" s="36" t="s">
        <v>39</v>
      </c>
      <c r="C1000" s="37" t="s">
        <v>1755</v>
      </c>
      <c r="D1000" s="38">
        <v>0</v>
      </c>
      <c r="E1000" s="39" t="s">
        <v>24</v>
      </c>
      <c r="F1000" s="38">
        <v>0</v>
      </c>
      <c r="G1000" s="38">
        <f t="shared" ref="G1000:S1000" si="482">SUM(G1001,G1007)</f>
        <v>99520000</v>
      </c>
      <c r="H1000" s="38">
        <f t="shared" si="482"/>
        <v>0</v>
      </c>
      <c r="I1000" s="38">
        <f t="shared" si="482"/>
        <v>0</v>
      </c>
      <c r="J1000" s="38">
        <f t="shared" si="482"/>
        <v>0</v>
      </c>
      <c r="K1000" s="38">
        <f t="shared" si="482"/>
        <v>0</v>
      </c>
      <c r="L1000" s="38">
        <f t="shared" si="482"/>
        <v>0</v>
      </c>
      <c r="M1000" s="38">
        <f t="shared" si="482"/>
        <v>0</v>
      </c>
      <c r="N1000" s="38">
        <f t="shared" si="482"/>
        <v>0</v>
      </c>
      <c r="O1000" s="38">
        <f t="shared" si="482"/>
        <v>0</v>
      </c>
      <c r="P1000" s="38">
        <f t="shared" si="482"/>
        <v>0</v>
      </c>
      <c r="Q1000" s="38">
        <f t="shared" si="482"/>
        <v>0</v>
      </c>
      <c r="R1000" s="38">
        <f t="shared" si="482"/>
        <v>0</v>
      </c>
      <c r="S1000" s="38">
        <f t="shared" si="482"/>
        <v>0</v>
      </c>
    </row>
    <row r="1001" spans="1:19" ht="13.5" customHeight="1" x14ac:dyDescent="0.2">
      <c r="A1001" s="2" t="s">
        <v>1756</v>
      </c>
      <c r="B1001" s="12" t="s">
        <v>42</v>
      </c>
      <c r="C1001" s="40" t="s">
        <v>43</v>
      </c>
      <c r="D1001" s="41">
        <v>0</v>
      </c>
      <c r="E1001" s="15" t="s">
        <v>24</v>
      </c>
      <c r="F1001" s="41">
        <v>0</v>
      </c>
      <c r="G1001" s="41">
        <f t="shared" ref="G1001:S1001" si="483">SUM(G1002:G1006)</f>
        <v>27520000</v>
      </c>
      <c r="H1001" s="41">
        <f t="shared" si="483"/>
        <v>0</v>
      </c>
      <c r="I1001" s="41">
        <f t="shared" si="483"/>
        <v>0</v>
      </c>
      <c r="J1001" s="41">
        <f t="shared" si="483"/>
        <v>0</v>
      </c>
      <c r="K1001" s="41">
        <f t="shared" si="483"/>
        <v>0</v>
      </c>
      <c r="L1001" s="41">
        <f t="shared" si="483"/>
        <v>0</v>
      </c>
      <c r="M1001" s="41">
        <f t="shared" si="483"/>
        <v>0</v>
      </c>
      <c r="N1001" s="41">
        <f t="shared" si="483"/>
        <v>0</v>
      </c>
      <c r="O1001" s="41">
        <f t="shared" si="483"/>
        <v>0</v>
      </c>
      <c r="P1001" s="41">
        <f t="shared" si="483"/>
        <v>0</v>
      </c>
      <c r="Q1001" s="41">
        <f t="shared" si="483"/>
        <v>0</v>
      </c>
      <c r="R1001" s="41">
        <f t="shared" si="483"/>
        <v>0</v>
      </c>
      <c r="S1001" s="41">
        <f t="shared" si="483"/>
        <v>0</v>
      </c>
    </row>
    <row r="1002" spans="1:19" ht="13.5" customHeight="1" x14ac:dyDescent="0.2">
      <c r="A1002" s="2" t="s">
        <v>1757</v>
      </c>
      <c r="B1002" s="42" t="s">
        <v>24</v>
      </c>
      <c r="C1002" s="43" t="s">
        <v>51</v>
      </c>
      <c r="D1002" s="44">
        <v>3</v>
      </c>
      <c r="E1002" s="45" t="s">
        <v>46</v>
      </c>
      <c r="F1002" s="44">
        <v>1000000</v>
      </c>
      <c r="G1002" s="44">
        <f t="shared" ref="G1002:G1006" si="484">ROUNDDOWN(D1002*F1002,-3)</f>
        <v>3000000</v>
      </c>
      <c r="H1002" s="44"/>
      <c r="I1002" s="44"/>
      <c r="J1002" s="44"/>
      <c r="K1002" s="44"/>
      <c r="L1002" s="44"/>
      <c r="M1002" s="44"/>
      <c r="N1002" s="44"/>
      <c r="O1002" s="44"/>
      <c r="P1002" s="44"/>
      <c r="Q1002" s="44"/>
      <c r="R1002" s="44"/>
      <c r="S1002" s="44"/>
    </row>
    <row r="1003" spans="1:19" ht="13.5" customHeight="1" x14ac:dyDescent="0.2">
      <c r="A1003" s="2" t="s">
        <v>1758</v>
      </c>
      <c r="B1003" s="42" t="s">
        <v>24</v>
      </c>
      <c r="C1003" s="43" t="s">
        <v>53</v>
      </c>
      <c r="D1003" s="44">
        <v>3</v>
      </c>
      <c r="E1003" s="45" t="s">
        <v>46</v>
      </c>
      <c r="F1003" s="44">
        <v>1000000</v>
      </c>
      <c r="G1003" s="44">
        <f t="shared" si="484"/>
        <v>3000000</v>
      </c>
      <c r="H1003" s="44"/>
      <c r="I1003" s="44"/>
      <c r="J1003" s="44"/>
      <c r="K1003" s="44"/>
      <c r="L1003" s="44"/>
      <c r="M1003" s="44"/>
      <c r="N1003" s="44"/>
      <c r="O1003" s="44"/>
      <c r="P1003" s="44"/>
      <c r="Q1003" s="44"/>
      <c r="R1003" s="44"/>
      <c r="S1003" s="44"/>
    </row>
    <row r="1004" spans="1:19" ht="13.5" customHeight="1" x14ac:dyDescent="0.2">
      <c r="A1004" s="2" t="s">
        <v>1759</v>
      </c>
      <c r="B1004" s="42" t="s">
        <v>24</v>
      </c>
      <c r="C1004" s="43" t="s">
        <v>45</v>
      </c>
      <c r="D1004" s="44">
        <v>3</v>
      </c>
      <c r="E1004" s="45" t="s">
        <v>46</v>
      </c>
      <c r="F1004" s="44">
        <v>1000000</v>
      </c>
      <c r="G1004" s="44">
        <f t="shared" si="484"/>
        <v>3000000</v>
      </c>
      <c r="H1004" s="44"/>
      <c r="I1004" s="44"/>
      <c r="J1004" s="44"/>
      <c r="K1004" s="44"/>
      <c r="L1004" s="44"/>
      <c r="M1004" s="44"/>
      <c r="N1004" s="44"/>
      <c r="O1004" s="44"/>
      <c r="P1004" s="44"/>
      <c r="Q1004" s="44"/>
      <c r="R1004" s="44"/>
      <c r="S1004" s="44"/>
    </row>
    <row r="1005" spans="1:19" ht="13.5" customHeight="1" x14ac:dyDescent="0.2">
      <c r="A1005" s="2" t="s">
        <v>1760</v>
      </c>
      <c r="B1005" s="42" t="s">
        <v>24</v>
      </c>
      <c r="C1005" s="43" t="s">
        <v>1761</v>
      </c>
      <c r="D1005" s="44">
        <v>160</v>
      </c>
      <c r="E1005" s="45" t="s">
        <v>49</v>
      </c>
      <c r="F1005" s="44">
        <v>22000</v>
      </c>
      <c r="G1005" s="44">
        <f t="shared" si="484"/>
        <v>3520000</v>
      </c>
      <c r="H1005" s="44"/>
      <c r="I1005" s="44"/>
      <c r="J1005" s="44"/>
      <c r="K1005" s="44"/>
      <c r="L1005" s="44"/>
      <c r="M1005" s="44"/>
      <c r="N1005" s="44"/>
      <c r="O1005" s="44"/>
      <c r="P1005" s="44"/>
      <c r="Q1005" s="44"/>
      <c r="R1005" s="44"/>
      <c r="S1005" s="44"/>
    </row>
    <row r="1006" spans="1:19" ht="13.5" customHeight="1" x14ac:dyDescent="0.2">
      <c r="A1006" s="2" t="s">
        <v>1762</v>
      </c>
      <c r="B1006" s="42" t="s">
        <v>24</v>
      </c>
      <c r="C1006" s="43" t="s">
        <v>1763</v>
      </c>
      <c r="D1006" s="44">
        <v>3</v>
      </c>
      <c r="E1006" s="45" t="s">
        <v>46</v>
      </c>
      <c r="F1006" s="44">
        <v>5000000</v>
      </c>
      <c r="G1006" s="44">
        <f t="shared" si="484"/>
        <v>15000000</v>
      </c>
      <c r="H1006" s="44"/>
      <c r="I1006" s="44"/>
      <c r="J1006" s="44"/>
      <c r="K1006" s="44"/>
      <c r="L1006" s="44"/>
      <c r="M1006" s="44"/>
      <c r="N1006" s="44"/>
      <c r="O1006" s="44"/>
      <c r="P1006" s="44"/>
      <c r="Q1006" s="44"/>
      <c r="R1006" s="44"/>
      <c r="S1006" s="44"/>
    </row>
    <row r="1007" spans="1:19" ht="13.5" customHeight="1" x14ac:dyDescent="0.2">
      <c r="A1007" s="2" t="s">
        <v>1764</v>
      </c>
      <c r="B1007" s="12" t="s">
        <v>111</v>
      </c>
      <c r="C1007" s="40" t="s">
        <v>112</v>
      </c>
      <c r="D1007" s="41">
        <v>0</v>
      </c>
      <c r="E1007" s="15" t="s">
        <v>24</v>
      </c>
      <c r="F1007" s="41">
        <v>0</v>
      </c>
      <c r="G1007" s="41">
        <f t="shared" ref="G1007:S1007" si="485">G1008</f>
        <v>72000000</v>
      </c>
      <c r="H1007" s="41">
        <f t="shared" si="485"/>
        <v>0</v>
      </c>
      <c r="I1007" s="41">
        <f t="shared" si="485"/>
        <v>0</v>
      </c>
      <c r="J1007" s="41">
        <f t="shared" si="485"/>
        <v>0</v>
      </c>
      <c r="K1007" s="41">
        <f t="shared" si="485"/>
        <v>0</v>
      </c>
      <c r="L1007" s="41">
        <f t="shared" si="485"/>
        <v>0</v>
      </c>
      <c r="M1007" s="41">
        <f t="shared" si="485"/>
        <v>0</v>
      </c>
      <c r="N1007" s="41">
        <f t="shared" si="485"/>
        <v>0</v>
      </c>
      <c r="O1007" s="41">
        <f t="shared" si="485"/>
        <v>0</v>
      </c>
      <c r="P1007" s="41">
        <f t="shared" si="485"/>
        <v>0</v>
      </c>
      <c r="Q1007" s="41">
        <f t="shared" si="485"/>
        <v>0</v>
      </c>
      <c r="R1007" s="41">
        <f t="shared" si="485"/>
        <v>0</v>
      </c>
      <c r="S1007" s="41">
        <f t="shared" si="485"/>
        <v>0</v>
      </c>
    </row>
    <row r="1008" spans="1:19" ht="13.5" customHeight="1" x14ac:dyDescent="0.2">
      <c r="A1008" s="2" t="s">
        <v>1765</v>
      </c>
      <c r="B1008" s="42" t="s">
        <v>24</v>
      </c>
      <c r="C1008" s="43" t="s">
        <v>1766</v>
      </c>
      <c r="D1008" s="44">
        <v>18</v>
      </c>
      <c r="E1008" s="45" t="s">
        <v>49</v>
      </c>
      <c r="F1008" s="44">
        <v>4000000</v>
      </c>
      <c r="G1008" s="44">
        <f>ROUNDDOWN(D1008*F1008,-3)</f>
        <v>72000000</v>
      </c>
      <c r="H1008" s="44"/>
      <c r="I1008" s="44"/>
      <c r="J1008" s="44"/>
      <c r="K1008" s="44"/>
      <c r="L1008" s="44"/>
      <c r="M1008" s="44"/>
      <c r="N1008" s="44"/>
      <c r="O1008" s="44"/>
      <c r="P1008" s="44"/>
      <c r="Q1008" s="44"/>
      <c r="R1008" s="44"/>
      <c r="S1008" s="44"/>
    </row>
    <row r="1009" spans="1:19" ht="13.5" customHeight="1" x14ac:dyDescent="0.2">
      <c r="A1009" s="2" t="s">
        <v>1767</v>
      </c>
      <c r="B1009" s="36" t="s">
        <v>77</v>
      </c>
      <c r="C1009" s="37" t="s">
        <v>1768</v>
      </c>
      <c r="D1009" s="38">
        <v>0</v>
      </c>
      <c r="E1009" s="39" t="s">
        <v>24</v>
      </c>
      <c r="F1009" s="38">
        <v>0</v>
      </c>
      <c r="G1009" s="38">
        <f t="shared" ref="G1009:S1009" si="486">SUM(G1010,G1016,G1018)</f>
        <v>110520000</v>
      </c>
      <c r="H1009" s="38">
        <f t="shared" si="486"/>
        <v>0</v>
      </c>
      <c r="I1009" s="38">
        <f t="shared" si="486"/>
        <v>0</v>
      </c>
      <c r="J1009" s="38">
        <f t="shared" si="486"/>
        <v>0</v>
      </c>
      <c r="K1009" s="38">
        <f t="shared" si="486"/>
        <v>0</v>
      </c>
      <c r="L1009" s="38">
        <f t="shared" si="486"/>
        <v>0</v>
      </c>
      <c r="M1009" s="38">
        <f t="shared" si="486"/>
        <v>0</v>
      </c>
      <c r="N1009" s="38">
        <f t="shared" si="486"/>
        <v>0</v>
      </c>
      <c r="O1009" s="38">
        <f t="shared" si="486"/>
        <v>0</v>
      </c>
      <c r="P1009" s="38">
        <f t="shared" si="486"/>
        <v>0</v>
      </c>
      <c r="Q1009" s="38">
        <f t="shared" si="486"/>
        <v>0</v>
      </c>
      <c r="R1009" s="38">
        <f t="shared" si="486"/>
        <v>0</v>
      </c>
      <c r="S1009" s="38">
        <f t="shared" si="486"/>
        <v>0</v>
      </c>
    </row>
    <row r="1010" spans="1:19" ht="13.5" customHeight="1" x14ac:dyDescent="0.2">
      <c r="A1010" s="2" t="s">
        <v>1769</v>
      </c>
      <c r="B1010" s="12" t="s">
        <v>42</v>
      </c>
      <c r="C1010" s="40" t="s">
        <v>43</v>
      </c>
      <c r="D1010" s="41">
        <v>0</v>
      </c>
      <c r="E1010" s="15" t="s">
        <v>24</v>
      </c>
      <c r="F1010" s="41">
        <v>0</v>
      </c>
      <c r="G1010" s="41">
        <f t="shared" ref="G1010:S1010" si="487">SUM(G1011:G1015)</f>
        <v>27520000</v>
      </c>
      <c r="H1010" s="41">
        <f t="shared" si="487"/>
        <v>0</v>
      </c>
      <c r="I1010" s="41">
        <f t="shared" si="487"/>
        <v>0</v>
      </c>
      <c r="J1010" s="41">
        <f t="shared" si="487"/>
        <v>0</v>
      </c>
      <c r="K1010" s="41">
        <f t="shared" si="487"/>
        <v>0</v>
      </c>
      <c r="L1010" s="41">
        <f t="shared" si="487"/>
        <v>0</v>
      </c>
      <c r="M1010" s="41">
        <f t="shared" si="487"/>
        <v>0</v>
      </c>
      <c r="N1010" s="41">
        <f t="shared" si="487"/>
        <v>0</v>
      </c>
      <c r="O1010" s="41">
        <f t="shared" si="487"/>
        <v>0</v>
      </c>
      <c r="P1010" s="41">
        <f t="shared" si="487"/>
        <v>0</v>
      </c>
      <c r="Q1010" s="41">
        <f t="shared" si="487"/>
        <v>0</v>
      </c>
      <c r="R1010" s="41">
        <f t="shared" si="487"/>
        <v>0</v>
      </c>
      <c r="S1010" s="41">
        <f t="shared" si="487"/>
        <v>0</v>
      </c>
    </row>
    <row r="1011" spans="1:19" ht="13.5" customHeight="1" x14ac:dyDescent="0.2">
      <c r="A1011" s="2" t="s">
        <v>1770</v>
      </c>
      <c r="B1011" s="42" t="s">
        <v>24</v>
      </c>
      <c r="C1011" s="43" t="s">
        <v>51</v>
      </c>
      <c r="D1011" s="44">
        <v>3</v>
      </c>
      <c r="E1011" s="45" t="s">
        <v>46</v>
      </c>
      <c r="F1011" s="44">
        <v>1000000</v>
      </c>
      <c r="G1011" s="44">
        <f t="shared" ref="G1011:G1015" si="488">ROUNDDOWN(D1011*F1011,-3)</f>
        <v>3000000</v>
      </c>
      <c r="H1011" s="44"/>
      <c r="I1011" s="44"/>
      <c r="J1011" s="44"/>
      <c r="K1011" s="44"/>
      <c r="L1011" s="44"/>
      <c r="M1011" s="44"/>
      <c r="N1011" s="44"/>
      <c r="O1011" s="44"/>
      <c r="P1011" s="44"/>
      <c r="Q1011" s="44"/>
      <c r="R1011" s="44"/>
      <c r="S1011" s="44"/>
    </row>
    <row r="1012" spans="1:19" ht="13.5" customHeight="1" x14ac:dyDescent="0.2">
      <c r="A1012" s="2" t="s">
        <v>1771</v>
      </c>
      <c r="B1012" s="42" t="s">
        <v>24</v>
      </c>
      <c r="C1012" s="43" t="s">
        <v>53</v>
      </c>
      <c r="D1012" s="44">
        <v>3</v>
      </c>
      <c r="E1012" s="45" t="s">
        <v>46</v>
      </c>
      <c r="F1012" s="44">
        <v>1000000</v>
      </c>
      <c r="G1012" s="44">
        <f t="shared" si="488"/>
        <v>3000000</v>
      </c>
      <c r="H1012" s="44"/>
      <c r="I1012" s="44"/>
      <c r="J1012" s="44"/>
      <c r="K1012" s="44"/>
      <c r="L1012" s="44"/>
      <c r="M1012" s="44"/>
      <c r="N1012" s="44"/>
      <c r="O1012" s="44"/>
      <c r="P1012" s="44"/>
      <c r="Q1012" s="44"/>
      <c r="R1012" s="44"/>
      <c r="S1012" s="44"/>
    </row>
    <row r="1013" spans="1:19" ht="13.5" customHeight="1" x14ac:dyDescent="0.2">
      <c r="A1013" s="2" t="s">
        <v>1772</v>
      </c>
      <c r="B1013" s="42" t="s">
        <v>24</v>
      </c>
      <c r="C1013" s="43" t="s">
        <v>45</v>
      </c>
      <c r="D1013" s="44">
        <v>3</v>
      </c>
      <c r="E1013" s="45" t="s">
        <v>46</v>
      </c>
      <c r="F1013" s="44">
        <v>1000000</v>
      </c>
      <c r="G1013" s="44">
        <f t="shared" si="488"/>
        <v>3000000</v>
      </c>
      <c r="H1013" s="44"/>
      <c r="I1013" s="44"/>
      <c r="J1013" s="44"/>
      <c r="K1013" s="44"/>
      <c r="L1013" s="44"/>
      <c r="M1013" s="44"/>
      <c r="N1013" s="44"/>
      <c r="O1013" s="44"/>
      <c r="P1013" s="44"/>
      <c r="Q1013" s="44"/>
      <c r="R1013" s="44"/>
      <c r="S1013" s="44"/>
    </row>
    <row r="1014" spans="1:19" ht="13.5" customHeight="1" x14ac:dyDescent="0.2">
      <c r="A1014" s="2" t="s">
        <v>1773</v>
      </c>
      <c r="B1014" s="42" t="s">
        <v>24</v>
      </c>
      <c r="C1014" s="43" t="s">
        <v>1761</v>
      </c>
      <c r="D1014" s="44">
        <v>160</v>
      </c>
      <c r="E1014" s="45" t="s">
        <v>49</v>
      </c>
      <c r="F1014" s="44">
        <v>22000</v>
      </c>
      <c r="G1014" s="44">
        <f t="shared" si="488"/>
        <v>3520000</v>
      </c>
      <c r="H1014" s="44"/>
      <c r="I1014" s="44"/>
      <c r="J1014" s="44"/>
      <c r="K1014" s="44"/>
      <c r="L1014" s="44"/>
      <c r="M1014" s="44"/>
      <c r="N1014" s="44"/>
      <c r="O1014" s="44"/>
      <c r="P1014" s="44"/>
      <c r="Q1014" s="44"/>
      <c r="R1014" s="44"/>
      <c r="S1014" s="44"/>
    </row>
    <row r="1015" spans="1:19" ht="13.5" customHeight="1" x14ac:dyDescent="0.2">
      <c r="A1015" s="2" t="s">
        <v>1774</v>
      </c>
      <c r="B1015" s="42" t="s">
        <v>24</v>
      </c>
      <c r="C1015" s="43" t="s">
        <v>1763</v>
      </c>
      <c r="D1015" s="44">
        <v>3</v>
      </c>
      <c r="E1015" s="45" t="s">
        <v>46</v>
      </c>
      <c r="F1015" s="44">
        <v>5000000</v>
      </c>
      <c r="G1015" s="44">
        <f t="shared" si="488"/>
        <v>15000000</v>
      </c>
      <c r="H1015" s="44"/>
      <c r="I1015" s="44"/>
      <c r="J1015" s="44"/>
      <c r="K1015" s="44"/>
      <c r="L1015" s="44"/>
      <c r="M1015" s="44"/>
      <c r="N1015" s="44"/>
      <c r="O1015" s="44"/>
      <c r="P1015" s="44"/>
      <c r="Q1015" s="44"/>
      <c r="R1015" s="44"/>
      <c r="S1015" s="44"/>
    </row>
    <row r="1016" spans="1:19" ht="13.5" customHeight="1" x14ac:dyDescent="0.2">
      <c r="A1016" s="2" t="s">
        <v>1775</v>
      </c>
      <c r="B1016" s="12" t="s">
        <v>111</v>
      </c>
      <c r="C1016" s="40" t="s">
        <v>112</v>
      </c>
      <c r="D1016" s="41">
        <v>0</v>
      </c>
      <c r="E1016" s="15" t="s">
        <v>24</v>
      </c>
      <c r="F1016" s="41">
        <v>0</v>
      </c>
      <c r="G1016" s="41">
        <f t="shared" ref="G1016:S1016" si="489">G1017</f>
        <v>80000000</v>
      </c>
      <c r="H1016" s="41">
        <f t="shared" si="489"/>
        <v>0</v>
      </c>
      <c r="I1016" s="41">
        <f t="shared" si="489"/>
        <v>0</v>
      </c>
      <c r="J1016" s="41">
        <f t="shared" si="489"/>
        <v>0</v>
      </c>
      <c r="K1016" s="41">
        <f t="shared" si="489"/>
        <v>0</v>
      </c>
      <c r="L1016" s="41">
        <f t="shared" si="489"/>
        <v>0</v>
      </c>
      <c r="M1016" s="41">
        <f t="shared" si="489"/>
        <v>0</v>
      </c>
      <c r="N1016" s="41">
        <f t="shared" si="489"/>
        <v>0</v>
      </c>
      <c r="O1016" s="41">
        <f t="shared" si="489"/>
        <v>0</v>
      </c>
      <c r="P1016" s="41">
        <f t="shared" si="489"/>
        <v>0</v>
      </c>
      <c r="Q1016" s="41">
        <f t="shared" si="489"/>
        <v>0</v>
      </c>
      <c r="R1016" s="41">
        <f t="shared" si="489"/>
        <v>0</v>
      </c>
      <c r="S1016" s="41">
        <f t="shared" si="489"/>
        <v>0</v>
      </c>
    </row>
    <row r="1017" spans="1:19" ht="13.5" customHeight="1" x14ac:dyDescent="0.2">
      <c r="A1017" s="2" t="s">
        <v>1776</v>
      </c>
      <c r="B1017" s="42" t="s">
        <v>24</v>
      </c>
      <c r="C1017" s="43" t="s">
        <v>1766</v>
      </c>
      <c r="D1017" s="44">
        <v>20</v>
      </c>
      <c r="E1017" s="45" t="s">
        <v>49</v>
      </c>
      <c r="F1017" s="44">
        <v>4000000</v>
      </c>
      <c r="G1017" s="44">
        <f>ROUNDDOWN(D1017*F1017,-3)</f>
        <v>80000000</v>
      </c>
      <c r="H1017" s="44"/>
      <c r="I1017" s="44"/>
      <c r="J1017" s="44"/>
      <c r="K1017" s="44"/>
      <c r="L1017" s="44"/>
      <c r="M1017" s="44"/>
      <c r="N1017" s="44"/>
      <c r="O1017" s="44"/>
      <c r="P1017" s="44"/>
      <c r="Q1017" s="44"/>
      <c r="R1017" s="44"/>
      <c r="S1017" s="44"/>
    </row>
    <row r="1018" spans="1:19" ht="13.5" customHeight="1" x14ac:dyDescent="0.2">
      <c r="A1018" s="2" t="s">
        <v>1777</v>
      </c>
      <c r="B1018" s="12" t="s">
        <v>55</v>
      </c>
      <c r="C1018" s="40" t="s">
        <v>56</v>
      </c>
      <c r="D1018" s="41">
        <v>0</v>
      </c>
      <c r="E1018" s="15" t="s">
        <v>24</v>
      </c>
      <c r="F1018" s="41">
        <v>0</v>
      </c>
      <c r="G1018" s="41">
        <f t="shared" ref="G1018:S1018" si="490">G1019</f>
        <v>3000000</v>
      </c>
      <c r="H1018" s="41">
        <f t="shared" si="490"/>
        <v>0</v>
      </c>
      <c r="I1018" s="41">
        <f t="shared" si="490"/>
        <v>0</v>
      </c>
      <c r="J1018" s="41">
        <f t="shared" si="490"/>
        <v>0</v>
      </c>
      <c r="K1018" s="41">
        <f t="shared" si="490"/>
        <v>0</v>
      </c>
      <c r="L1018" s="41">
        <f t="shared" si="490"/>
        <v>0</v>
      </c>
      <c r="M1018" s="41">
        <f t="shared" si="490"/>
        <v>0</v>
      </c>
      <c r="N1018" s="41">
        <f t="shared" si="490"/>
        <v>0</v>
      </c>
      <c r="O1018" s="41">
        <f t="shared" si="490"/>
        <v>0</v>
      </c>
      <c r="P1018" s="41">
        <f t="shared" si="490"/>
        <v>0</v>
      </c>
      <c r="Q1018" s="41">
        <f t="shared" si="490"/>
        <v>0</v>
      </c>
      <c r="R1018" s="41">
        <f t="shared" si="490"/>
        <v>0</v>
      </c>
      <c r="S1018" s="41">
        <f t="shared" si="490"/>
        <v>0</v>
      </c>
    </row>
    <row r="1019" spans="1:19" ht="13.5" customHeight="1" x14ac:dyDescent="0.2">
      <c r="A1019" s="2" t="s">
        <v>1778</v>
      </c>
      <c r="B1019" s="42" t="s">
        <v>24</v>
      </c>
      <c r="C1019" s="43" t="s">
        <v>1779</v>
      </c>
      <c r="D1019" s="44">
        <v>20</v>
      </c>
      <c r="E1019" s="45" t="s">
        <v>49</v>
      </c>
      <c r="F1019" s="44">
        <v>150000</v>
      </c>
      <c r="G1019" s="44">
        <f>ROUNDDOWN(D1019*F1019,-3)</f>
        <v>3000000</v>
      </c>
      <c r="H1019" s="44"/>
      <c r="I1019" s="44"/>
      <c r="J1019" s="44"/>
      <c r="K1019" s="44"/>
      <c r="L1019" s="44"/>
      <c r="M1019" s="44"/>
      <c r="N1019" s="44"/>
      <c r="O1019" s="44"/>
      <c r="P1019" s="44"/>
      <c r="Q1019" s="44"/>
      <c r="R1019" s="44"/>
      <c r="S1019" s="44"/>
    </row>
    <row r="1020" spans="1:19" ht="13.5" customHeight="1" x14ac:dyDescent="0.2">
      <c r="A1020" s="2" t="s">
        <v>1780</v>
      </c>
      <c r="B1020" s="36" t="s">
        <v>102</v>
      </c>
      <c r="C1020" s="37" t="s">
        <v>1781</v>
      </c>
      <c r="D1020" s="38">
        <v>0</v>
      </c>
      <c r="E1020" s="39" t="s">
        <v>24</v>
      </c>
      <c r="F1020" s="38">
        <v>0</v>
      </c>
      <c r="G1020" s="38">
        <f t="shared" ref="G1020:S1020" si="491">SUM(G1021,G1029,G1034,G1038,G1040)</f>
        <v>379370000</v>
      </c>
      <c r="H1020" s="38">
        <f t="shared" si="491"/>
        <v>0</v>
      </c>
      <c r="I1020" s="38">
        <f t="shared" si="491"/>
        <v>0</v>
      </c>
      <c r="J1020" s="38">
        <f t="shared" si="491"/>
        <v>0</v>
      </c>
      <c r="K1020" s="38">
        <f t="shared" si="491"/>
        <v>0</v>
      </c>
      <c r="L1020" s="38">
        <f t="shared" si="491"/>
        <v>0</v>
      </c>
      <c r="M1020" s="38">
        <f t="shared" si="491"/>
        <v>0</v>
      </c>
      <c r="N1020" s="38">
        <f t="shared" si="491"/>
        <v>0</v>
      </c>
      <c r="O1020" s="38">
        <f t="shared" si="491"/>
        <v>0</v>
      </c>
      <c r="P1020" s="38">
        <f t="shared" si="491"/>
        <v>0</v>
      </c>
      <c r="Q1020" s="38">
        <f t="shared" si="491"/>
        <v>0</v>
      </c>
      <c r="R1020" s="38">
        <f t="shared" si="491"/>
        <v>0</v>
      </c>
      <c r="S1020" s="38">
        <f t="shared" si="491"/>
        <v>0</v>
      </c>
    </row>
    <row r="1021" spans="1:19" ht="13.5" customHeight="1" x14ac:dyDescent="0.2">
      <c r="A1021" s="2" t="s">
        <v>1782</v>
      </c>
      <c r="B1021" s="12" t="s">
        <v>42</v>
      </c>
      <c r="C1021" s="40" t="s">
        <v>43</v>
      </c>
      <c r="D1021" s="41">
        <v>0</v>
      </c>
      <c r="E1021" s="15" t="s">
        <v>24</v>
      </c>
      <c r="F1021" s="41">
        <v>0</v>
      </c>
      <c r="G1021" s="41">
        <f t="shared" ref="G1021:S1021" si="492">SUM(G1022:G1028)</f>
        <v>30320000</v>
      </c>
      <c r="H1021" s="41">
        <f t="shared" si="492"/>
        <v>0</v>
      </c>
      <c r="I1021" s="41">
        <f t="shared" si="492"/>
        <v>0</v>
      </c>
      <c r="J1021" s="41">
        <f t="shared" si="492"/>
        <v>0</v>
      </c>
      <c r="K1021" s="41">
        <f t="shared" si="492"/>
        <v>0</v>
      </c>
      <c r="L1021" s="41">
        <f t="shared" si="492"/>
        <v>0</v>
      </c>
      <c r="M1021" s="41">
        <f t="shared" si="492"/>
        <v>0</v>
      </c>
      <c r="N1021" s="41">
        <f t="shared" si="492"/>
        <v>0</v>
      </c>
      <c r="O1021" s="41">
        <f t="shared" si="492"/>
        <v>0</v>
      </c>
      <c r="P1021" s="41">
        <f t="shared" si="492"/>
        <v>0</v>
      </c>
      <c r="Q1021" s="41">
        <f t="shared" si="492"/>
        <v>0</v>
      </c>
      <c r="R1021" s="41">
        <f t="shared" si="492"/>
        <v>0</v>
      </c>
      <c r="S1021" s="41">
        <f t="shared" si="492"/>
        <v>0</v>
      </c>
    </row>
    <row r="1022" spans="1:19" ht="13.5" customHeight="1" x14ac:dyDescent="0.2">
      <c r="A1022" s="2" t="s">
        <v>1783</v>
      </c>
      <c r="B1022" s="42" t="s">
        <v>24</v>
      </c>
      <c r="C1022" s="43" t="s">
        <v>51</v>
      </c>
      <c r="D1022" s="44">
        <v>1</v>
      </c>
      <c r="E1022" s="45" t="s">
        <v>46</v>
      </c>
      <c r="F1022" s="44">
        <v>1500000</v>
      </c>
      <c r="G1022" s="44">
        <f t="shared" ref="G1022:G1028" si="493">ROUNDDOWN(D1022*F1022,-3)</f>
        <v>1500000</v>
      </c>
      <c r="H1022" s="44"/>
      <c r="I1022" s="44"/>
      <c r="J1022" s="44"/>
      <c r="K1022" s="44"/>
      <c r="L1022" s="44"/>
      <c r="M1022" s="44"/>
      <c r="N1022" s="44"/>
      <c r="O1022" s="44"/>
      <c r="P1022" s="44"/>
      <c r="Q1022" s="44"/>
      <c r="R1022" s="44"/>
      <c r="S1022" s="44"/>
    </row>
    <row r="1023" spans="1:19" ht="13.5" customHeight="1" x14ac:dyDescent="0.2">
      <c r="A1023" s="2" t="s">
        <v>1784</v>
      </c>
      <c r="B1023" s="42" t="s">
        <v>24</v>
      </c>
      <c r="C1023" s="43" t="s">
        <v>53</v>
      </c>
      <c r="D1023" s="44">
        <v>1</v>
      </c>
      <c r="E1023" s="45" t="s">
        <v>46</v>
      </c>
      <c r="F1023" s="44">
        <v>1500000</v>
      </c>
      <c r="G1023" s="44">
        <f t="shared" si="493"/>
        <v>1500000</v>
      </c>
      <c r="H1023" s="44"/>
      <c r="I1023" s="44"/>
      <c r="J1023" s="44"/>
      <c r="K1023" s="44"/>
      <c r="L1023" s="44"/>
      <c r="M1023" s="44"/>
      <c r="N1023" s="44"/>
      <c r="O1023" s="44"/>
      <c r="P1023" s="44"/>
      <c r="Q1023" s="44"/>
      <c r="R1023" s="44"/>
      <c r="S1023" s="44"/>
    </row>
    <row r="1024" spans="1:19" ht="13.5" customHeight="1" x14ac:dyDescent="0.2">
      <c r="A1024" s="2" t="s">
        <v>1785</v>
      </c>
      <c r="B1024" s="42" t="s">
        <v>24</v>
      </c>
      <c r="C1024" s="43" t="s">
        <v>45</v>
      </c>
      <c r="D1024" s="44">
        <v>1</v>
      </c>
      <c r="E1024" s="45" t="s">
        <v>46</v>
      </c>
      <c r="F1024" s="44">
        <v>1500000</v>
      </c>
      <c r="G1024" s="44">
        <f t="shared" si="493"/>
        <v>1500000</v>
      </c>
      <c r="H1024" s="44"/>
      <c r="I1024" s="44"/>
      <c r="J1024" s="44"/>
      <c r="K1024" s="44"/>
      <c r="L1024" s="44"/>
      <c r="M1024" s="44"/>
      <c r="N1024" s="44"/>
      <c r="O1024" s="44"/>
      <c r="P1024" s="44"/>
      <c r="Q1024" s="44"/>
      <c r="R1024" s="44"/>
      <c r="S1024" s="44"/>
    </row>
    <row r="1025" spans="1:19" ht="13.5" customHeight="1" x14ac:dyDescent="0.2">
      <c r="A1025" s="2" t="s">
        <v>1786</v>
      </c>
      <c r="B1025" s="42" t="s">
        <v>24</v>
      </c>
      <c r="C1025" s="43" t="s">
        <v>1569</v>
      </c>
      <c r="D1025" s="44">
        <v>1</v>
      </c>
      <c r="E1025" s="45" t="s">
        <v>1787</v>
      </c>
      <c r="F1025" s="44">
        <v>1500000</v>
      </c>
      <c r="G1025" s="44">
        <f t="shared" si="493"/>
        <v>1500000</v>
      </c>
      <c r="H1025" s="44"/>
      <c r="I1025" s="44"/>
      <c r="J1025" s="44"/>
      <c r="K1025" s="44"/>
      <c r="L1025" s="44"/>
      <c r="M1025" s="44"/>
      <c r="N1025" s="44"/>
      <c r="O1025" s="44"/>
      <c r="P1025" s="44"/>
      <c r="Q1025" s="44"/>
      <c r="R1025" s="44"/>
      <c r="S1025" s="44"/>
    </row>
    <row r="1026" spans="1:19" ht="13.5" customHeight="1" x14ac:dyDescent="0.2">
      <c r="A1026" s="2" t="s">
        <v>1788</v>
      </c>
      <c r="B1026" s="42" t="s">
        <v>24</v>
      </c>
      <c r="C1026" s="43" t="s">
        <v>1789</v>
      </c>
      <c r="D1026" s="44">
        <v>60</v>
      </c>
      <c r="E1026" s="45" t="s">
        <v>46</v>
      </c>
      <c r="F1026" s="44">
        <v>300000</v>
      </c>
      <c r="G1026" s="44">
        <f t="shared" si="493"/>
        <v>18000000</v>
      </c>
      <c r="H1026" s="44"/>
      <c r="I1026" s="44"/>
      <c r="J1026" s="44"/>
      <c r="K1026" s="44"/>
      <c r="L1026" s="44"/>
      <c r="M1026" s="44"/>
      <c r="N1026" s="44"/>
      <c r="O1026" s="44"/>
      <c r="P1026" s="44"/>
      <c r="Q1026" s="44"/>
      <c r="R1026" s="44"/>
      <c r="S1026" s="44"/>
    </row>
    <row r="1027" spans="1:19" ht="13.5" customHeight="1" x14ac:dyDescent="0.2">
      <c r="A1027" s="2" t="s">
        <v>1790</v>
      </c>
      <c r="B1027" s="42" t="s">
        <v>24</v>
      </c>
      <c r="C1027" s="43" t="s">
        <v>1791</v>
      </c>
      <c r="D1027" s="44">
        <v>1</v>
      </c>
      <c r="E1027" s="45" t="s">
        <v>46</v>
      </c>
      <c r="F1027" s="44">
        <v>5000000</v>
      </c>
      <c r="G1027" s="44">
        <f t="shared" si="493"/>
        <v>5000000</v>
      </c>
      <c r="H1027" s="44"/>
      <c r="I1027" s="44"/>
      <c r="J1027" s="44"/>
      <c r="K1027" s="44"/>
      <c r="L1027" s="44"/>
      <c r="M1027" s="44"/>
      <c r="N1027" s="44"/>
      <c r="O1027" s="44"/>
      <c r="P1027" s="44"/>
      <c r="Q1027" s="44"/>
      <c r="R1027" s="44"/>
      <c r="S1027" s="44"/>
    </row>
    <row r="1028" spans="1:19" ht="13.5" customHeight="1" x14ac:dyDescent="0.2">
      <c r="A1028" s="2" t="s">
        <v>1792</v>
      </c>
      <c r="B1028" s="42" t="s">
        <v>24</v>
      </c>
      <c r="C1028" s="43" t="s">
        <v>1761</v>
      </c>
      <c r="D1028" s="44">
        <v>60</v>
      </c>
      <c r="E1028" s="45" t="s">
        <v>49</v>
      </c>
      <c r="F1028" s="44">
        <v>22000</v>
      </c>
      <c r="G1028" s="44">
        <f t="shared" si="493"/>
        <v>1320000</v>
      </c>
      <c r="H1028" s="44"/>
      <c r="I1028" s="44"/>
      <c r="J1028" s="44"/>
      <c r="K1028" s="44"/>
      <c r="L1028" s="44"/>
      <c r="M1028" s="44"/>
      <c r="N1028" s="44"/>
      <c r="O1028" s="44"/>
      <c r="P1028" s="44"/>
      <c r="Q1028" s="44"/>
      <c r="R1028" s="44"/>
      <c r="S1028" s="44"/>
    </row>
    <row r="1029" spans="1:19" ht="13.5" customHeight="1" x14ac:dyDescent="0.2">
      <c r="A1029" s="2" t="s">
        <v>1793</v>
      </c>
      <c r="B1029" s="12" t="s">
        <v>211</v>
      </c>
      <c r="C1029" s="40" t="s">
        <v>212</v>
      </c>
      <c r="D1029" s="41">
        <v>0</v>
      </c>
      <c r="E1029" s="15" t="s">
        <v>24</v>
      </c>
      <c r="F1029" s="41">
        <v>0</v>
      </c>
      <c r="G1029" s="41">
        <f t="shared" ref="G1029:S1029" si="494">SUM(G1030:G1033)</f>
        <v>1750000</v>
      </c>
      <c r="H1029" s="41">
        <f t="shared" si="494"/>
        <v>0</v>
      </c>
      <c r="I1029" s="41">
        <f t="shared" si="494"/>
        <v>0</v>
      </c>
      <c r="J1029" s="41">
        <f t="shared" si="494"/>
        <v>0</v>
      </c>
      <c r="K1029" s="41">
        <f t="shared" si="494"/>
        <v>0</v>
      </c>
      <c r="L1029" s="41">
        <f t="shared" si="494"/>
        <v>0</v>
      </c>
      <c r="M1029" s="41">
        <f t="shared" si="494"/>
        <v>0</v>
      </c>
      <c r="N1029" s="41">
        <f t="shared" si="494"/>
        <v>0</v>
      </c>
      <c r="O1029" s="41">
        <f t="shared" si="494"/>
        <v>0</v>
      </c>
      <c r="P1029" s="41">
        <f t="shared" si="494"/>
        <v>0</v>
      </c>
      <c r="Q1029" s="41">
        <f t="shared" si="494"/>
        <v>0</v>
      </c>
      <c r="R1029" s="41">
        <f t="shared" si="494"/>
        <v>0</v>
      </c>
      <c r="S1029" s="41">
        <f t="shared" si="494"/>
        <v>0</v>
      </c>
    </row>
    <row r="1030" spans="1:19" ht="13.5" customHeight="1" x14ac:dyDescent="0.2">
      <c r="A1030" s="2" t="s">
        <v>1794</v>
      </c>
      <c r="B1030" s="42" t="s">
        <v>24</v>
      </c>
      <c r="C1030" s="43" t="s">
        <v>1795</v>
      </c>
      <c r="D1030" s="44">
        <v>1</v>
      </c>
      <c r="E1030" s="45" t="s">
        <v>49</v>
      </c>
      <c r="F1030" s="44">
        <v>450000</v>
      </c>
      <c r="G1030" s="44">
        <f t="shared" ref="G1030:G1033" si="495">ROUNDDOWN(D1030*F1030,-3)</f>
        <v>450000</v>
      </c>
      <c r="H1030" s="44"/>
      <c r="I1030" s="44"/>
      <c r="J1030" s="44"/>
      <c r="K1030" s="44"/>
      <c r="L1030" s="44"/>
      <c r="M1030" s="44"/>
      <c r="N1030" s="44"/>
      <c r="O1030" s="44"/>
      <c r="P1030" s="44"/>
      <c r="Q1030" s="44"/>
      <c r="R1030" s="44"/>
      <c r="S1030" s="44"/>
    </row>
    <row r="1031" spans="1:19" ht="13.5" customHeight="1" x14ac:dyDescent="0.2">
      <c r="A1031" s="2" t="s">
        <v>1796</v>
      </c>
      <c r="B1031" s="42" t="s">
        <v>24</v>
      </c>
      <c r="C1031" s="43" t="s">
        <v>1797</v>
      </c>
      <c r="D1031" s="44">
        <v>1</v>
      </c>
      <c r="E1031" s="45" t="s">
        <v>49</v>
      </c>
      <c r="F1031" s="44">
        <v>400000</v>
      </c>
      <c r="G1031" s="44">
        <f t="shared" si="495"/>
        <v>400000</v>
      </c>
      <c r="H1031" s="44"/>
      <c r="I1031" s="44"/>
      <c r="J1031" s="44"/>
      <c r="K1031" s="44"/>
      <c r="L1031" s="44"/>
      <c r="M1031" s="44"/>
      <c r="N1031" s="44"/>
      <c r="O1031" s="44"/>
      <c r="P1031" s="44"/>
      <c r="Q1031" s="44"/>
      <c r="R1031" s="44"/>
      <c r="S1031" s="44"/>
    </row>
    <row r="1032" spans="1:19" ht="13.5" customHeight="1" x14ac:dyDescent="0.2">
      <c r="A1032" s="2" t="s">
        <v>1798</v>
      </c>
      <c r="B1032" s="42" t="s">
        <v>24</v>
      </c>
      <c r="C1032" s="43" t="s">
        <v>1799</v>
      </c>
      <c r="D1032" s="44">
        <v>1</v>
      </c>
      <c r="E1032" s="45" t="s">
        <v>49</v>
      </c>
      <c r="F1032" s="44">
        <v>300000</v>
      </c>
      <c r="G1032" s="44">
        <f t="shared" si="495"/>
        <v>300000</v>
      </c>
      <c r="H1032" s="44"/>
      <c r="I1032" s="44"/>
      <c r="J1032" s="44"/>
      <c r="K1032" s="44"/>
      <c r="L1032" s="44"/>
      <c r="M1032" s="44"/>
      <c r="N1032" s="44"/>
      <c r="O1032" s="44"/>
      <c r="P1032" s="44"/>
      <c r="Q1032" s="44"/>
      <c r="R1032" s="44"/>
      <c r="S1032" s="44"/>
    </row>
    <row r="1033" spans="1:19" ht="13.5" customHeight="1" x14ac:dyDescent="0.2">
      <c r="A1033" s="2" t="s">
        <v>1800</v>
      </c>
      <c r="B1033" s="42" t="s">
        <v>24</v>
      </c>
      <c r="C1033" s="43" t="s">
        <v>1801</v>
      </c>
      <c r="D1033" s="44">
        <v>2</v>
      </c>
      <c r="E1033" s="45" t="s">
        <v>49</v>
      </c>
      <c r="F1033" s="44">
        <v>300000</v>
      </c>
      <c r="G1033" s="44">
        <f t="shared" si="495"/>
        <v>600000</v>
      </c>
      <c r="H1033" s="44"/>
      <c r="I1033" s="44"/>
      <c r="J1033" s="44"/>
      <c r="K1033" s="44"/>
      <c r="L1033" s="44"/>
      <c r="M1033" s="44"/>
      <c r="N1033" s="44"/>
      <c r="O1033" s="44"/>
      <c r="P1033" s="44"/>
      <c r="Q1033" s="44"/>
      <c r="R1033" s="44"/>
      <c r="S1033" s="44"/>
    </row>
    <row r="1034" spans="1:19" ht="13.5" customHeight="1" x14ac:dyDescent="0.2">
      <c r="A1034" s="2" t="s">
        <v>1802</v>
      </c>
      <c r="B1034" s="12" t="s">
        <v>162</v>
      </c>
      <c r="C1034" s="40" t="s">
        <v>163</v>
      </c>
      <c r="D1034" s="41">
        <v>0</v>
      </c>
      <c r="E1034" s="15" t="s">
        <v>24</v>
      </c>
      <c r="F1034" s="41">
        <v>0</v>
      </c>
      <c r="G1034" s="41">
        <f t="shared" ref="G1034:S1034" si="496">SUM(G1035:G1037)</f>
        <v>20800000</v>
      </c>
      <c r="H1034" s="41">
        <f t="shared" si="496"/>
        <v>0</v>
      </c>
      <c r="I1034" s="41">
        <f t="shared" si="496"/>
        <v>0</v>
      </c>
      <c r="J1034" s="41">
        <f t="shared" si="496"/>
        <v>0</v>
      </c>
      <c r="K1034" s="41">
        <f t="shared" si="496"/>
        <v>0</v>
      </c>
      <c r="L1034" s="41">
        <f t="shared" si="496"/>
        <v>0</v>
      </c>
      <c r="M1034" s="41">
        <f t="shared" si="496"/>
        <v>0</v>
      </c>
      <c r="N1034" s="41">
        <f t="shared" si="496"/>
        <v>0</v>
      </c>
      <c r="O1034" s="41">
        <f t="shared" si="496"/>
        <v>0</v>
      </c>
      <c r="P1034" s="41">
        <f t="shared" si="496"/>
        <v>0</v>
      </c>
      <c r="Q1034" s="41">
        <f t="shared" si="496"/>
        <v>0</v>
      </c>
      <c r="R1034" s="41">
        <f t="shared" si="496"/>
        <v>0</v>
      </c>
      <c r="S1034" s="41">
        <f t="shared" si="496"/>
        <v>0</v>
      </c>
    </row>
    <row r="1035" spans="1:19" ht="13.5" customHeight="1" x14ac:dyDescent="0.2">
      <c r="A1035" s="2" t="s">
        <v>1803</v>
      </c>
      <c r="B1035" s="42" t="s">
        <v>24</v>
      </c>
      <c r="C1035" s="43" t="s">
        <v>1804</v>
      </c>
      <c r="D1035" s="44">
        <v>4</v>
      </c>
      <c r="E1035" s="45" t="s">
        <v>166</v>
      </c>
      <c r="F1035" s="44">
        <v>1400000</v>
      </c>
      <c r="G1035" s="44">
        <f t="shared" ref="G1035:G1037" si="497">ROUNDDOWN(D1035*F1035,-3)</f>
        <v>5600000</v>
      </c>
      <c r="H1035" s="44"/>
      <c r="I1035" s="44"/>
      <c r="J1035" s="44"/>
      <c r="K1035" s="44"/>
      <c r="L1035" s="44"/>
      <c r="M1035" s="44"/>
      <c r="N1035" s="44"/>
      <c r="O1035" s="44"/>
      <c r="P1035" s="44"/>
      <c r="Q1035" s="44"/>
      <c r="R1035" s="44"/>
      <c r="S1035" s="44"/>
    </row>
    <row r="1036" spans="1:19" ht="13.5" customHeight="1" x14ac:dyDescent="0.2">
      <c r="A1036" s="2" t="s">
        <v>1805</v>
      </c>
      <c r="B1036" s="42" t="s">
        <v>24</v>
      </c>
      <c r="C1036" s="43" t="s">
        <v>1806</v>
      </c>
      <c r="D1036" s="44">
        <v>8</v>
      </c>
      <c r="E1036" s="45" t="s">
        <v>166</v>
      </c>
      <c r="F1036" s="44">
        <v>1000000</v>
      </c>
      <c r="G1036" s="44">
        <f t="shared" si="497"/>
        <v>8000000</v>
      </c>
      <c r="H1036" s="44"/>
      <c r="I1036" s="44"/>
      <c r="J1036" s="44"/>
      <c r="K1036" s="44"/>
      <c r="L1036" s="44"/>
      <c r="M1036" s="44"/>
      <c r="N1036" s="44"/>
      <c r="O1036" s="44"/>
      <c r="P1036" s="44"/>
      <c r="Q1036" s="44"/>
      <c r="R1036" s="44"/>
      <c r="S1036" s="44"/>
    </row>
    <row r="1037" spans="1:19" ht="13.5" customHeight="1" x14ac:dyDescent="0.2">
      <c r="A1037" s="2" t="s">
        <v>1807</v>
      </c>
      <c r="B1037" s="42" t="s">
        <v>24</v>
      </c>
      <c r="C1037" s="43" t="s">
        <v>1808</v>
      </c>
      <c r="D1037" s="44">
        <v>8</v>
      </c>
      <c r="E1037" s="45" t="s">
        <v>166</v>
      </c>
      <c r="F1037" s="44">
        <v>900000</v>
      </c>
      <c r="G1037" s="44">
        <f t="shared" si="497"/>
        <v>7200000</v>
      </c>
      <c r="H1037" s="44"/>
      <c r="I1037" s="44"/>
      <c r="J1037" s="44"/>
      <c r="K1037" s="44"/>
      <c r="L1037" s="44"/>
      <c r="M1037" s="44"/>
      <c r="N1037" s="44"/>
      <c r="O1037" s="44"/>
      <c r="P1037" s="44"/>
      <c r="Q1037" s="44"/>
      <c r="R1037" s="44"/>
      <c r="S1037" s="44"/>
    </row>
    <row r="1038" spans="1:19" ht="13.5" customHeight="1" x14ac:dyDescent="0.2">
      <c r="A1038" s="2" t="s">
        <v>1809</v>
      </c>
      <c r="B1038" s="12" t="s">
        <v>111</v>
      </c>
      <c r="C1038" s="40" t="s">
        <v>112</v>
      </c>
      <c r="D1038" s="41">
        <v>0</v>
      </c>
      <c r="E1038" s="15" t="s">
        <v>24</v>
      </c>
      <c r="F1038" s="41">
        <v>0</v>
      </c>
      <c r="G1038" s="41">
        <f t="shared" ref="G1038:S1038" si="498">G1039</f>
        <v>42000000</v>
      </c>
      <c r="H1038" s="41">
        <f t="shared" si="498"/>
        <v>0</v>
      </c>
      <c r="I1038" s="41">
        <f t="shared" si="498"/>
        <v>0</v>
      </c>
      <c r="J1038" s="41">
        <f t="shared" si="498"/>
        <v>0</v>
      </c>
      <c r="K1038" s="41">
        <f t="shared" si="498"/>
        <v>0</v>
      </c>
      <c r="L1038" s="41">
        <f t="shared" si="498"/>
        <v>0</v>
      </c>
      <c r="M1038" s="41">
        <f t="shared" si="498"/>
        <v>0</v>
      </c>
      <c r="N1038" s="41">
        <f t="shared" si="498"/>
        <v>0</v>
      </c>
      <c r="O1038" s="41">
        <f t="shared" si="498"/>
        <v>0</v>
      </c>
      <c r="P1038" s="41">
        <f t="shared" si="498"/>
        <v>0</v>
      </c>
      <c r="Q1038" s="41">
        <f t="shared" si="498"/>
        <v>0</v>
      </c>
      <c r="R1038" s="41">
        <f t="shared" si="498"/>
        <v>0</v>
      </c>
      <c r="S1038" s="41">
        <f t="shared" si="498"/>
        <v>0</v>
      </c>
    </row>
    <row r="1039" spans="1:19" ht="13.5" customHeight="1" x14ac:dyDescent="0.2">
      <c r="A1039" s="2" t="s">
        <v>1810</v>
      </c>
      <c r="B1039" s="42" t="s">
        <v>24</v>
      </c>
      <c r="C1039" s="43" t="s">
        <v>1811</v>
      </c>
      <c r="D1039" s="44">
        <v>14</v>
      </c>
      <c r="E1039" s="45" t="s">
        <v>49</v>
      </c>
      <c r="F1039" s="44">
        <v>3000000</v>
      </c>
      <c r="G1039" s="44">
        <f>ROUNDDOWN(D1039*F1039,-3)</f>
        <v>42000000</v>
      </c>
      <c r="H1039" s="44"/>
      <c r="I1039" s="44"/>
      <c r="J1039" s="44"/>
      <c r="K1039" s="44"/>
      <c r="L1039" s="44"/>
      <c r="M1039" s="44"/>
      <c r="N1039" s="44"/>
      <c r="O1039" s="44"/>
      <c r="P1039" s="44"/>
      <c r="Q1039" s="44"/>
      <c r="R1039" s="44"/>
      <c r="S1039" s="44"/>
    </row>
    <row r="1040" spans="1:19" ht="13.5" customHeight="1" x14ac:dyDescent="0.2">
      <c r="A1040" s="2" t="s">
        <v>1812</v>
      </c>
      <c r="B1040" s="12" t="s">
        <v>65</v>
      </c>
      <c r="C1040" s="40" t="s">
        <v>66</v>
      </c>
      <c r="D1040" s="41">
        <v>0</v>
      </c>
      <c r="E1040" s="15" t="s">
        <v>24</v>
      </c>
      <c r="F1040" s="41">
        <v>0</v>
      </c>
      <c r="G1040" s="41">
        <f t="shared" ref="G1040:S1040" si="499">SUM(G1041:G1043)</f>
        <v>284500000</v>
      </c>
      <c r="H1040" s="41">
        <f t="shared" si="499"/>
        <v>0</v>
      </c>
      <c r="I1040" s="41">
        <f t="shared" si="499"/>
        <v>0</v>
      </c>
      <c r="J1040" s="41">
        <f t="shared" si="499"/>
        <v>0</v>
      </c>
      <c r="K1040" s="41">
        <f t="shared" si="499"/>
        <v>0</v>
      </c>
      <c r="L1040" s="41">
        <f t="shared" si="499"/>
        <v>0</v>
      </c>
      <c r="M1040" s="41">
        <f t="shared" si="499"/>
        <v>0</v>
      </c>
      <c r="N1040" s="41">
        <f t="shared" si="499"/>
        <v>0</v>
      </c>
      <c r="O1040" s="41">
        <f t="shared" si="499"/>
        <v>0</v>
      </c>
      <c r="P1040" s="41">
        <f t="shared" si="499"/>
        <v>0</v>
      </c>
      <c r="Q1040" s="41">
        <f t="shared" si="499"/>
        <v>0</v>
      </c>
      <c r="R1040" s="41">
        <f t="shared" si="499"/>
        <v>0</v>
      </c>
      <c r="S1040" s="41">
        <f t="shared" si="499"/>
        <v>0</v>
      </c>
    </row>
    <row r="1041" spans="1:19" ht="13.5" customHeight="1" x14ac:dyDescent="0.2">
      <c r="A1041" s="2" t="s">
        <v>1813</v>
      </c>
      <c r="B1041" s="42" t="s">
        <v>24</v>
      </c>
      <c r="C1041" s="43" t="s">
        <v>1814</v>
      </c>
      <c r="D1041" s="44">
        <v>100</v>
      </c>
      <c r="E1041" s="45" t="s">
        <v>49</v>
      </c>
      <c r="F1041" s="44">
        <v>820000</v>
      </c>
      <c r="G1041" s="44">
        <f t="shared" ref="G1041:G1043" si="500">ROUNDDOWN(D1041*F1041,-3)</f>
        <v>82000000</v>
      </c>
      <c r="H1041" s="44"/>
      <c r="I1041" s="44"/>
      <c r="J1041" s="44"/>
      <c r="K1041" s="44"/>
      <c r="L1041" s="44"/>
      <c r="M1041" s="44"/>
      <c r="N1041" s="44"/>
      <c r="O1041" s="44"/>
      <c r="P1041" s="44"/>
      <c r="Q1041" s="44"/>
      <c r="R1041" s="44"/>
      <c r="S1041" s="44"/>
    </row>
    <row r="1042" spans="1:19" ht="13.5" customHeight="1" x14ac:dyDescent="0.2">
      <c r="A1042" s="2" t="s">
        <v>1815</v>
      </c>
      <c r="B1042" s="42" t="s">
        <v>24</v>
      </c>
      <c r="C1042" s="43" t="s">
        <v>1816</v>
      </c>
      <c r="D1042" s="44">
        <v>150</v>
      </c>
      <c r="E1042" s="45" t="s">
        <v>71</v>
      </c>
      <c r="F1042" s="44">
        <v>150000</v>
      </c>
      <c r="G1042" s="44">
        <f t="shared" si="500"/>
        <v>22500000</v>
      </c>
      <c r="H1042" s="44"/>
      <c r="I1042" s="44"/>
      <c r="J1042" s="44"/>
      <c r="K1042" s="44"/>
      <c r="L1042" s="44"/>
      <c r="M1042" s="44"/>
      <c r="N1042" s="44"/>
      <c r="O1042" s="44"/>
      <c r="P1042" s="44"/>
      <c r="Q1042" s="44"/>
      <c r="R1042" s="44"/>
      <c r="S1042" s="44"/>
    </row>
    <row r="1043" spans="1:19" ht="13.5" customHeight="1" x14ac:dyDescent="0.2">
      <c r="A1043" s="2" t="s">
        <v>1817</v>
      </c>
      <c r="B1043" s="42" t="s">
        <v>24</v>
      </c>
      <c r="C1043" s="43" t="s">
        <v>1818</v>
      </c>
      <c r="D1043" s="44">
        <v>60</v>
      </c>
      <c r="E1043" s="45" t="s">
        <v>49</v>
      </c>
      <c r="F1043" s="44">
        <v>3000000</v>
      </c>
      <c r="G1043" s="44">
        <f t="shared" si="500"/>
        <v>180000000</v>
      </c>
      <c r="H1043" s="44"/>
      <c r="I1043" s="44"/>
      <c r="J1043" s="44"/>
      <c r="K1043" s="44"/>
      <c r="L1043" s="44"/>
      <c r="M1043" s="44"/>
      <c r="N1043" s="44"/>
      <c r="O1043" s="44"/>
      <c r="P1043" s="44"/>
      <c r="Q1043" s="44"/>
      <c r="R1043" s="44"/>
      <c r="S1043" s="44"/>
    </row>
    <row r="1044" spans="1:19" ht="13.5" customHeight="1" x14ac:dyDescent="0.2">
      <c r="A1044" s="2" t="s">
        <v>1819</v>
      </c>
      <c r="B1044" s="36" t="s">
        <v>120</v>
      </c>
      <c r="C1044" s="37" t="s">
        <v>1820</v>
      </c>
      <c r="D1044" s="38">
        <v>0</v>
      </c>
      <c r="E1044" s="39" t="s">
        <v>24</v>
      </c>
      <c r="F1044" s="38">
        <v>0</v>
      </c>
      <c r="G1044" s="38">
        <f t="shared" ref="G1044:S1044" si="501">SUM(G1045,G1051,G1053,G1058,G1063)</f>
        <v>333830000</v>
      </c>
      <c r="H1044" s="38">
        <f t="shared" si="501"/>
        <v>0</v>
      </c>
      <c r="I1044" s="38">
        <f t="shared" si="501"/>
        <v>0</v>
      </c>
      <c r="J1044" s="38">
        <f t="shared" si="501"/>
        <v>0</v>
      </c>
      <c r="K1044" s="38">
        <f t="shared" si="501"/>
        <v>0</v>
      </c>
      <c r="L1044" s="38">
        <f t="shared" si="501"/>
        <v>0</v>
      </c>
      <c r="M1044" s="38">
        <f t="shared" si="501"/>
        <v>0</v>
      </c>
      <c r="N1044" s="38">
        <f t="shared" si="501"/>
        <v>0</v>
      </c>
      <c r="O1044" s="38">
        <f t="shared" si="501"/>
        <v>0</v>
      </c>
      <c r="P1044" s="38">
        <f t="shared" si="501"/>
        <v>0</v>
      </c>
      <c r="Q1044" s="38">
        <f t="shared" si="501"/>
        <v>0</v>
      </c>
      <c r="R1044" s="38">
        <f t="shared" si="501"/>
        <v>0</v>
      </c>
      <c r="S1044" s="38">
        <f t="shared" si="501"/>
        <v>0</v>
      </c>
    </row>
    <row r="1045" spans="1:19" ht="13.5" customHeight="1" x14ac:dyDescent="0.2">
      <c r="A1045" s="2" t="s">
        <v>1821</v>
      </c>
      <c r="B1045" s="12" t="s">
        <v>42</v>
      </c>
      <c r="C1045" s="40" t="s">
        <v>43</v>
      </c>
      <c r="D1045" s="41">
        <v>0</v>
      </c>
      <c r="E1045" s="15" t="s">
        <v>24</v>
      </c>
      <c r="F1045" s="41">
        <v>0</v>
      </c>
      <c r="G1045" s="41">
        <f t="shared" ref="G1045:S1045" si="502">SUM(G1046:G1050)</f>
        <v>40400000</v>
      </c>
      <c r="H1045" s="41">
        <f t="shared" si="502"/>
        <v>0</v>
      </c>
      <c r="I1045" s="41">
        <f t="shared" si="502"/>
        <v>0</v>
      </c>
      <c r="J1045" s="41">
        <f t="shared" si="502"/>
        <v>0</v>
      </c>
      <c r="K1045" s="41">
        <f t="shared" si="502"/>
        <v>0</v>
      </c>
      <c r="L1045" s="41">
        <f t="shared" si="502"/>
        <v>0</v>
      </c>
      <c r="M1045" s="41">
        <f t="shared" si="502"/>
        <v>0</v>
      </c>
      <c r="N1045" s="41">
        <f t="shared" si="502"/>
        <v>0</v>
      </c>
      <c r="O1045" s="41">
        <f t="shared" si="502"/>
        <v>0</v>
      </c>
      <c r="P1045" s="41">
        <f t="shared" si="502"/>
        <v>0</v>
      </c>
      <c r="Q1045" s="41">
        <f t="shared" si="502"/>
        <v>0</v>
      </c>
      <c r="R1045" s="41">
        <f t="shared" si="502"/>
        <v>0</v>
      </c>
      <c r="S1045" s="41">
        <f t="shared" si="502"/>
        <v>0</v>
      </c>
    </row>
    <row r="1046" spans="1:19" ht="13.5" customHeight="1" x14ac:dyDescent="0.2">
      <c r="A1046" s="2" t="s">
        <v>1822</v>
      </c>
      <c r="B1046" s="42" t="s">
        <v>24</v>
      </c>
      <c r="C1046" s="43" t="s">
        <v>51</v>
      </c>
      <c r="D1046" s="44">
        <v>4</v>
      </c>
      <c r="E1046" s="45" t="s">
        <v>46</v>
      </c>
      <c r="F1046" s="44">
        <v>1000000</v>
      </c>
      <c r="G1046" s="44">
        <f t="shared" ref="G1046:G1050" si="503">ROUNDDOWN(D1046*F1046,-3)</f>
        <v>4000000</v>
      </c>
      <c r="H1046" s="44"/>
      <c r="I1046" s="44"/>
      <c r="J1046" s="44"/>
      <c r="K1046" s="44"/>
      <c r="L1046" s="44"/>
      <c r="M1046" s="44"/>
      <c r="N1046" s="44"/>
      <c r="O1046" s="44"/>
      <c r="P1046" s="44"/>
      <c r="Q1046" s="44"/>
      <c r="R1046" s="44"/>
      <c r="S1046" s="44"/>
    </row>
    <row r="1047" spans="1:19" ht="13.5" customHeight="1" x14ac:dyDescent="0.2">
      <c r="A1047" s="2" t="s">
        <v>1823</v>
      </c>
      <c r="B1047" s="42" t="s">
        <v>24</v>
      </c>
      <c r="C1047" s="43" t="s">
        <v>53</v>
      </c>
      <c r="D1047" s="44">
        <v>4</v>
      </c>
      <c r="E1047" s="45" t="s">
        <v>46</v>
      </c>
      <c r="F1047" s="44">
        <v>1000000</v>
      </c>
      <c r="G1047" s="44">
        <f t="shared" si="503"/>
        <v>4000000</v>
      </c>
      <c r="H1047" s="44"/>
      <c r="I1047" s="44"/>
      <c r="J1047" s="44"/>
      <c r="K1047" s="44"/>
      <c r="L1047" s="44"/>
      <c r="M1047" s="44"/>
      <c r="N1047" s="44"/>
      <c r="O1047" s="44"/>
      <c r="P1047" s="44"/>
      <c r="Q1047" s="44"/>
      <c r="R1047" s="44"/>
      <c r="S1047" s="44"/>
    </row>
    <row r="1048" spans="1:19" ht="13.5" customHeight="1" x14ac:dyDescent="0.2">
      <c r="A1048" s="2" t="s">
        <v>1824</v>
      </c>
      <c r="B1048" s="42" t="s">
        <v>24</v>
      </c>
      <c r="C1048" s="43" t="s">
        <v>45</v>
      </c>
      <c r="D1048" s="44">
        <v>4</v>
      </c>
      <c r="E1048" s="45" t="s">
        <v>46</v>
      </c>
      <c r="F1048" s="44">
        <v>1000000</v>
      </c>
      <c r="G1048" s="44">
        <f t="shared" si="503"/>
        <v>4000000</v>
      </c>
      <c r="H1048" s="44"/>
      <c r="I1048" s="44"/>
      <c r="J1048" s="44"/>
      <c r="K1048" s="44"/>
      <c r="L1048" s="44"/>
      <c r="M1048" s="44"/>
      <c r="N1048" s="44"/>
      <c r="O1048" s="44"/>
      <c r="P1048" s="44"/>
      <c r="Q1048" s="44"/>
      <c r="R1048" s="44"/>
      <c r="S1048" s="44"/>
    </row>
    <row r="1049" spans="1:19" ht="13.5" customHeight="1" x14ac:dyDescent="0.2">
      <c r="A1049" s="2" t="s">
        <v>1825</v>
      </c>
      <c r="B1049" s="42" t="s">
        <v>24</v>
      </c>
      <c r="C1049" s="43" t="s">
        <v>1791</v>
      </c>
      <c r="D1049" s="44">
        <v>4</v>
      </c>
      <c r="E1049" s="45" t="s">
        <v>46</v>
      </c>
      <c r="F1049" s="44">
        <v>6000000</v>
      </c>
      <c r="G1049" s="44">
        <f t="shared" si="503"/>
        <v>24000000</v>
      </c>
      <c r="H1049" s="44"/>
      <c r="I1049" s="44"/>
      <c r="J1049" s="44"/>
      <c r="K1049" s="44"/>
      <c r="L1049" s="44"/>
      <c r="M1049" s="44"/>
      <c r="N1049" s="44"/>
      <c r="O1049" s="44"/>
      <c r="P1049" s="44"/>
      <c r="Q1049" s="44"/>
      <c r="R1049" s="44"/>
      <c r="S1049" s="44"/>
    </row>
    <row r="1050" spans="1:19" ht="13.5" customHeight="1" x14ac:dyDescent="0.2">
      <c r="A1050" s="2" t="s">
        <v>1826</v>
      </c>
      <c r="B1050" s="42" t="s">
        <v>24</v>
      </c>
      <c r="C1050" s="43" t="s">
        <v>1761</v>
      </c>
      <c r="D1050" s="44">
        <v>200</v>
      </c>
      <c r="E1050" s="45" t="s">
        <v>49</v>
      </c>
      <c r="F1050" s="44">
        <v>22000</v>
      </c>
      <c r="G1050" s="44">
        <f t="shared" si="503"/>
        <v>4400000</v>
      </c>
      <c r="H1050" s="44"/>
      <c r="I1050" s="44"/>
      <c r="J1050" s="44"/>
      <c r="K1050" s="44"/>
      <c r="L1050" s="44"/>
      <c r="M1050" s="44"/>
      <c r="N1050" s="44"/>
      <c r="O1050" s="44"/>
      <c r="P1050" s="44"/>
      <c r="Q1050" s="44"/>
      <c r="R1050" s="44"/>
      <c r="S1050" s="44"/>
    </row>
    <row r="1051" spans="1:19" ht="13.5" customHeight="1" x14ac:dyDescent="0.2">
      <c r="A1051" s="2" t="s">
        <v>1827</v>
      </c>
      <c r="B1051" s="12" t="s">
        <v>129</v>
      </c>
      <c r="C1051" s="40" t="s">
        <v>130</v>
      </c>
      <c r="D1051" s="41">
        <v>0</v>
      </c>
      <c r="E1051" s="15" t="s">
        <v>24</v>
      </c>
      <c r="F1051" s="41">
        <v>0</v>
      </c>
      <c r="G1051" s="41">
        <f t="shared" ref="G1051:S1051" si="504">G1052</f>
        <v>12000000</v>
      </c>
      <c r="H1051" s="41">
        <f t="shared" si="504"/>
        <v>0</v>
      </c>
      <c r="I1051" s="41">
        <f t="shared" si="504"/>
        <v>0</v>
      </c>
      <c r="J1051" s="41">
        <f t="shared" si="504"/>
        <v>0</v>
      </c>
      <c r="K1051" s="41">
        <f t="shared" si="504"/>
        <v>0</v>
      </c>
      <c r="L1051" s="41">
        <f t="shared" si="504"/>
        <v>0</v>
      </c>
      <c r="M1051" s="41">
        <f t="shared" si="504"/>
        <v>0</v>
      </c>
      <c r="N1051" s="41">
        <f t="shared" si="504"/>
        <v>0</v>
      </c>
      <c r="O1051" s="41">
        <f t="shared" si="504"/>
        <v>0</v>
      </c>
      <c r="P1051" s="41">
        <f t="shared" si="504"/>
        <v>0</v>
      </c>
      <c r="Q1051" s="41">
        <f t="shared" si="504"/>
        <v>0</v>
      </c>
      <c r="R1051" s="41">
        <f t="shared" si="504"/>
        <v>0</v>
      </c>
      <c r="S1051" s="41">
        <f t="shared" si="504"/>
        <v>0</v>
      </c>
    </row>
    <row r="1052" spans="1:19" ht="13.5" customHeight="1" x14ac:dyDescent="0.2">
      <c r="A1052" s="2" t="s">
        <v>1828</v>
      </c>
      <c r="B1052" s="42" t="s">
        <v>24</v>
      </c>
      <c r="C1052" s="43" t="s">
        <v>1829</v>
      </c>
      <c r="D1052" s="44">
        <v>60</v>
      </c>
      <c r="E1052" s="45" t="s">
        <v>133</v>
      </c>
      <c r="F1052" s="44">
        <v>200000</v>
      </c>
      <c r="G1052" s="44">
        <f>ROUNDDOWN(D1052*F1052,-3)</f>
        <v>12000000</v>
      </c>
      <c r="H1052" s="44"/>
      <c r="I1052" s="44"/>
      <c r="J1052" s="44"/>
      <c r="K1052" s="44"/>
      <c r="L1052" s="44"/>
      <c r="M1052" s="44"/>
      <c r="N1052" s="44"/>
      <c r="O1052" s="44"/>
      <c r="P1052" s="44"/>
      <c r="Q1052" s="44"/>
      <c r="R1052" s="44"/>
      <c r="S1052" s="44"/>
    </row>
    <row r="1053" spans="1:19" ht="13.5" customHeight="1" x14ac:dyDescent="0.2">
      <c r="A1053" s="2" t="s">
        <v>1830</v>
      </c>
      <c r="B1053" s="12" t="s">
        <v>162</v>
      </c>
      <c r="C1053" s="40" t="s">
        <v>163</v>
      </c>
      <c r="D1053" s="41">
        <v>0</v>
      </c>
      <c r="E1053" s="15" t="s">
        <v>24</v>
      </c>
      <c r="F1053" s="41">
        <v>0</v>
      </c>
      <c r="G1053" s="41">
        <f t="shared" ref="G1053:S1053" si="505">SUM(G1054:G1057)</f>
        <v>30700000</v>
      </c>
      <c r="H1053" s="41">
        <f t="shared" si="505"/>
        <v>0</v>
      </c>
      <c r="I1053" s="41">
        <f t="shared" si="505"/>
        <v>0</v>
      </c>
      <c r="J1053" s="41">
        <f t="shared" si="505"/>
        <v>0</v>
      </c>
      <c r="K1053" s="41">
        <f t="shared" si="505"/>
        <v>0</v>
      </c>
      <c r="L1053" s="41">
        <f t="shared" si="505"/>
        <v>0</v>
      </c>
      <c r="M1053" s="41">
        <f t="shared" si="505"/>
        <v>0</v>
      </c>
      <c r="N1053" s="41">
        <f t="shared" si="505"/>
        <v>0</v>
      </c>
      <c r="O1053" s="41">
        <f t="shared" si="505"/>
        <v>0</v>
      </c>
      <c r="P1053" s="41">
        <f t="shared" si="505"/>
        <v>0</v>
      </c>
      <c r="Q1053" s="41">
        <f t="shared" si="505"/>
        <v>0</v>
      </c>
      <c r="R1053" s="41">
        <f t="shared" si="505"/>
        <v>0</v>
      </c>
      <c r="S1053" s="41">
        <f t="shared" si="505"/>
        <v>0</v>
      </c>
    </row>
    <row r="1054" spans="1:19" ht="13.5" customHeight="1" x14ac:dyDescent="0.2">
      <c r="A1054" s="2" t="s">
        <v>1831</v>
      </c>
      <c r="B1054" s="42" t="s">
        <v>24</v>
      </c>
      <c r="C1054" s="43" t="s">
        <v>1832</v>
      </c>
      <c r="D1054" s="44">
        <v>3</v>
      </c>
      <c r="E1054" s="45" t="s">
        <v>166</v>
      </c>
      <c r="F1054" s="44">
        <v>1700000</v>
      </c>
      <c r="G1054" s="44">
        <f t="shared" ref="G1054:G1057" si="506">ROUNDDOWN(D1054*F1054,-3)</f>
        <v>5100000</v>
      </c>
      <c r="H1054" s="44"/>
      <c r="I1054" s="44"/>
      <c r="J1054" s="44"/>
      <c r="K1054" s="44"/>
      <c r="L1054" s="44"/>
      <c r="M1054" s="44"/>
      <c r="N1054" s="44"/>
      <c r="O1054" s="44"/>
      <c r="P1054" s="44"/>
      <c r="Q1054" s="44"/>
      <c r="R1054" s="44"/>
      <c r="S1054" s="44"/>
    </row>
    <row r="1055" spans="1:19" ht="13.5" customHeight="1" x14ac:dyDescent="0.2">
      <c r="A1055" s="2" t="s">
        <v>1833</v>
      </c>
      <c r="B1055" s="42" t="s">
        <v>24</v>
      </c>
      <c r="C1055" s="43" t="s">
        <v>1834</v>
      </c>
      <c r="D1055" s="44">
        <v>8</v>
      </c>
      <c r="E1055" s="45" t="s">
        <v>166</v>
      </c>
      <c r="F1055" s="44">
        <v>1400000</v>
      </c>
      <c r="G1055" s="44">
        <f t="shared" si="506"/>
        <v>11200000</v>
      </c>
      <c r="H1055" s="44"/>
      <c r="I1055" s="44"/>
      <c r="J1055" s="44"/>
      <c r="K1055" s="44"/>
      <c r="L1055" s="44"/>
      <c r="M1055" s="44"/>
      <c r="N1055" s="44"/>
      <c r="O1055" s="44"/>
      <c r="P1055" s="44"/>
      <c r="Q1055" s="44"/>
      <c r="R1055" s="44"/>
      <c r="S1055" s="44"/>
    </row>
    <row r="1056" spans="1:19" ht="13.5" customHeight="1" x14ac:dyDescent="0.2">
      <c r="A1056" s="2" t="s">
        <v>1835</v>
      </c>
      <c r="B1056" s="42" t="s">
        <v>24</v>
      </c>
      <c r="C1056" s="43" t="s">
        <v>1836</v>
      </c>
      <c r="D1056" s="44">
        <v>8</v>
      </c>
      <c r="E1056" s="45" t="s">
        <v>166</v>
      </c>
      <c r="F1056" s="44">
        <v>1000000</v>
      </c>
      <c r="G1056" s="44">
        <f t="shared" si="506"/>
        <v>8000000</v>
      </c>
      <c r="H1056" s="44"/>
      <c r="I1056" s="44"/>
      <c r="J1056" s="44"/>
      <c r="K1056" s="44"/>
      <c r="L1056" s="44"/>
      <c r="M1056" s="44"/>
      <c r="N1056" s="44"/>
      <c r="O1056" s="44"/>
      <c r="P1056" s="44"/>
      <c r="Q1056" s="44"/>
      <c r="R1056" s="44"/>
      <c r="S1056" s="44"/>
    </row>
    <row r="1057" spans="1:19" ht="13.5" customHeight="1" x14ac:dyDescent="0.2">
      <c r="A1057" s="2" t="s">
        <v>1837</v>
      </c>
      <c r="B1057" s="42" t="s">
        <v>24</v>
      </c>
      <c r="C1057" s="43" t="s">
        <v>1838</v>
      </c>
      <c r="D1057" s="44">
        <v>8</v>
      </c>
      <c r="E1057" s="45" t="s">
        <v>166</v>
      </c>
      <c r="F1057" s="44">
        <v>800000</v>
      </c>
      <c r="G1057" s="44">
        <f t="shared" si="506"/>
        <v>6400000</v>
      </c>
      <c r="H1057" s="44"/>
      <c r="I1057" s="44"/>
      <c r="J1057" s="44"/>
      <c r="K1057" s="44"/>
      <c r="L1057" s="44"/>
      <c r="M1057" s="44"/>
      <c r="N1057" s="44"/>
      <c r="O1057" s="44"/>
      <c r="P1057" s="44"/>
      <c r="Q1057" s="44"/>
      <c r="R1057" s="44"/>
      <c r="S1057" s="44"/>
    </row>
    <row r="1058" spans="1:19" ht="13.5" customHeight="1" x14ac:dyDescent="0.2">
      <c r="A1058" s="2" t="s">
        <v>1839</v>
      </c>
      <c r="B1058" s="12" t="s">
        <v>111</v>
      </c>
      <c r="C1058" s="40" t="s">
        <v>112</v>
      </c>
      <c r="D1058" s="41">
        <v>0</v>
      </c>
      <c r="E1058" s="15" t="s">
        <v>24</v>
      </c>
      <c r="F1058" s="41">
        <v>0</v>
      </c>
      <c r="G1058" s="41">
        <f t="shared" ref="G1058:S1058" si="507">SUM(G1059:G1062)</f>
        <v>247730000</v>
      </c>
      <c r="H1058" s="41">
        <f t="shared" si="507"/>
        <v>0</v>
      </c>
      <c r="I1058" s="41">
        <f t="shared" si="507"/>
        <v>0</v>
      </c>
      <c r="J1058" s="41">
        <f t="shared" si="507"/>
        <v>0</v>
      </c>
      <c r="K1058" s="41">
        <f t="shared" si="507"/>
        <v>0</v>
      </c>
      <c r="L1058" s="41">
        <f t="shared" si="507"/>
        <v>0</v>
      </c>
      <c r="M1058" s="41">
        <f t="shared" si="507"/>
        <v>0</v>
      </c>
      <c r="N1058" s="41">
        <f t="shared" si="507"/>
        <v>0</v>
      </c>
      <c r="O1058" s="41">
        <f t="shared" si="507"/>
        <v>0</v>
      </c>
      <c r="P1058" s="41">
        <f t="shared" si="507"/>
        <v>0</v>
      </c>
      <c r="Q1058" s="41">
        <f t="shared" si="507"/>
        <v>0</v>
      </c>
      <c r="R1058" s="41">
        <f t="shared" si="507"/>
        <v>0</v>
      </c>
      <c r="S1058" s="41">
        <f t="shared" si="507"/>
        <v>0</v>
      </c>
    </row>
    <row r="1059" spans="1:19" ht="13.5" customHeight="1" x14ac:dyDescent="0.2">
      <c r="A1059" s="2" t="s">
        <v>1840</v>
      </c>
      <c r="B1059" s="42" t="s">
        <v>24</v>
      </c>
      <c r="C1059" s="43" t="s">
        <v>1841</v>
      </c>
      <c r="D1059" s="44">
        <v>17</v>
      </c>
      <c r="E1059" s="45" t="s">
        <v>49</v>
      </c>
      <c r="F1059" s="44">
        <v>3984119</v>
      </c>
      <c r="G1059" s="44">
        <f t="shared" ref="G1059:G1062" si="508">ROUNDDOWN(D1059*F1059,-3)</f>
        <v>67730000</v>
      </c>
      <c r="H1059" s="44"/>
      <c r="I1059" s="44"/>
      <c r="J1059" s="44"/>
      <c r="K1059" s="44"/>
      <c r="L1059" s="44"/>
      <c r="M1059" s="44"/>
      <c r="N1059" s="44"/>
      <c r="O1059" s="44"/>
      <c r="P1059" s="44"/>
      <c r="Q1059" s="44"/>
      <c r="R1059" s="44"/>
      <c r="S1059" s="44"/>
    </row>
    <row r="1060" spans="1:19" ht="13.5" customHeight="1" x14ac:dyDescent="0.2">
      <c r="A1060" s="2" t="s">
        <v>1842</v>
      </c>
      <c r="B1060" s="42" t="s">
        <v>24</v>
      </c>
      <c r="C1060" s="43" t="s">
        <v>1843</v>
      </c>
      <c r="D1060" s="44">
        <v>15</v>
      </c>
      <c r="E1060" s="45" t="s">
        <v>49</v>
      </c>
      <c r="F1060" s="44">
        <v>4000000</v>
      </c>
      <c r="G1060" s="44">
        <f t="shared" si="508"/>
        <v>60000000</v>
      </c>
      <c r="H1060" s="44"/>
      <c r="I1060" s="44"/>
      <c r="J1060" s="44"/>
      <c r="K1060" s="44"/>
      <c r="L1060" s="44"/>
      <c r="M1060" s="44"/>
      <c r="N1060" s="44"/>
      <c r="O1060" s="44"/>
      <c r="P1060" s="44"/>
      <c r="Q1060" s="44"/>
      <c r="R1060" s="44"/>
      <c r="S1060" s="44"/>
    </row>
    <row r="1061" spans="1:19" ht="13.5" customHeight="1" x14ac:dyDescent="0.2">
      <c r="A1061" s="2" t="s">
        <v>1844</v>
      </c>
      <c r="B1061" s="42" t="s">
        <v>24</v>
      </c>
      <c r="C1061" s="43" t="s">
        <v>1845</v>
      </c>
      <c r="D1061" s="44">
        <v>15</v>
      </c>
      <c r="E1061" s="45" t="s">
        <v>49</v>
      </c>
      <c r="F1061" s="44">
        <v>4000000</v>
      </c>
      <c r="G1061" s="44">
        <f t="shared" si="508"/>
        <v>60000000</v>
      </c>
      <c r="H1061" s="44"/>
      <c r="I1061" s="44"/>
      <c r="J1061" s="44"/>
      <c r="K1061" s="44"/>
      <c r="L1061" s="44"/>
      <c r="M1061" s="44"/>
      <c r="N1061" s="44"/>
      <c r="O1061" s="44"/>
      <c r="P1061" s="44"/>
      <c r="Q1061" s="44"/>
      <c r="R1061" s="44"/>
      <c r="S1061" s="44"/>
    </row>
    <row r="1062" spans="1:19" ht="13.5" customHeight="1" x14ac:dyDescent="0.2">
      <c r="A1062" s="2" t="s">
        <v>1846</v>
      </c>
      <c r="B1062" s="42" t="s">
        <v>24</v>
      </c>
      <c r="C1062" s="43" t="s">
        <v>1847</v>
      </c>
      <c r="D1062" s="44">
        <v>15</v>
      </c>
      <c r="E1062" s="45" t="s">
        <v>49</v>
      </c>
      <c r="F1062" s="44">
        <v>4000000</v>
      </c>
      <c r="G1062" s="44">
        <f t="shared" si="508"/>
        <v>60000000</v>
      </c>
      <c r="H1062" s="44"/>
      <c r="I1062" s="44"/>
      <c r="J1062" s="44"/>
      <c r="K1062" s="44"/>
      <c r="L1062" s="44"/>
      <c r="M1062" s="44"/>
      <c r="N1062" s="44"/>
      <c r="O1062" s="44"/>
      <c r="P1062" s="44"/>
      <c r="Q1062" s="44"/>
      <c r="R1062" s="44"/>
      <c r="S1062" s="44"/>
    </row>
    <row r="1063" spans="1:19" ht="13.5" customHeight="1" x14ac:dyDescent="0.2">
      <c r="A1063" s="2" t="s">
        <v>1848</v>
      </c>
      <c r="B1063" s="12" t="s">
        <v>55</v>
      </c>
      <c r="C1063" s="40" t="s">
        <v>56</v>
      </c>
      <c r="D1063" s="41">
        <v>0</v>
      </c>
      <c r="E1063" s="15" t="s">
        <v>24</v>
      </c>
      <c r="F1063" s="41">
        <v>0</v>
      </c>
      <c r="G1063" s="41">
        <f t="shared" ref="G1063:S1063" si="509">G1064</f>
        <v>3000000</v>
      </c>
      <c r="H1063" s="41">
        <f t="shared" si="509"/>
        <v>0</v>
      </c>
      <c r="I1063" s="41">
        <f t="shared" si="509"/>
        <v>0</v>
      </c>
      <c r="J1063" s="41">
        <f t="shared" si="509"/>
        <v>0</v>
      </c>
      <c r="K1063" s="41">
        <f t="shared" si="509"/>
        <v>0</v>
      </c>
      <c r="L1063" s="41">
        <f t="shared" si="509"/>
        <v>0</v>
      </c>
      <c r="M1063" s="41">
        <f t="shared" si="509"/>
        <v>0</v>
      </c>
      <c r="N1063" s="41">
        <f t="shared" si="509"/>
        <v>0</v>
      </c>
      <c r="O1063" s="41">
        <f t="shared" si="509"/>
        <v>0</v>
      </c>
      <c r="P1063" s="41">
        <f t="shared" si="509"/>
        <v>0</v>
      </c>
      <c r="Q1063" s="41">
        <f t="shared" si="509"/>
        <v>0</v>
      </c>
      <c r="R1063" s="41">
        <f t="shared" si="509"/>
        <v>0</v>
      </c>
      <c r="S1063" s="41">
        <f t="shared" si="509"/>
        <v>0</v>
      </c>
    </row>
    <row r="1064" spans="1:19" ht="13.5" customHeight="1" x14ac:dyDescent="0.2">
      <c r="A1064" s="2" t="s">
        <v>1849</v>
      </c>
      <c r="B1064" s="42" t="s">
        <v>24</v>
      </c>
      <c r="C1064" s="43" t="s">
        <v>1850</v>
      </c>
      <c r="D1064" s="44">
        <v>20</v>
      </c>
      <c r="E1064" s="45" t="s">
        <v>49</v>
      </c>
      <c r="F1064" s="44">
        <v>150000</v>
      </c>
      <c r="G1064" s="44">
        <f>ROUNDDOWN(D1064*F1064,-3)</f>
        <v>3000000</v>
      </c>
      <c r="H1064" s="44"/>
      <c r="I1064" s="44"/>
      <c r="J1064" s="44"/>
      <c r="K1064" s="44"/>
      <c r="L1064" s="44"/>
      <c r="M1064" s="44"/>
      <c r="N1064" s="44"/>
      <c r="O1064" s="44"/>
      <c r="P1064" s="44"/>
      <c r="Q1064" s="44"/>
      <c r="R1064" s="44"/>
      <c r="S1064" s="44"/>
    </row>
    <row r="1065" spans="1:19" ht="13.5" customHeight="1" x14ac:dyDescent="0.2">
      <c r="A1065" s="2" t="s">
        <v>1851</v>
      </c>
      <c r="B1065" s="28" t="s">
        <v>1852</v>
      </c>
      <c r="C1065" s="29" t="s">
        <v>1853</v>
      </c>
      <c r="D1065" s="30">
        <v>0</v>
      </c>
      <c r="E1065" s="31" t="s">
        <v>24</v>
      </c>
      <c r="F1065" s="30">
        <v>0</v>
      </c>
      <c r="G1065" s="30">
        <f t="shared" ref="G1065:S1065" si="510">SUM(G1066)</f>
        <v>523638000</v>
      </c>
      <c r="H1065" s="30">
        <f t="shared" si="510"/>
        <v>0</v>
      </c>
      <c r="I1065" s="30">
        <f t="shared" si="510"/>
        <v>0</v>
      </c>
      <c r="J1065" s="30">
        <f t="shared" si="510"/>
        <v>0</v>
      </c>
      <c r="K1065" s="30">
        <f t="shared" si="510"/>
        <v>0</v>
      </c>
      <c r="L1065" s="30">
        <f t="shared" si="510"/>
        <v>0</v>
      </c>
      <c r="M1065" s="30">
        <f t="shared" si="510"/>
        <v>0</v>
      </c>
      <c r="N1065" s="30">
        <f t="shared" si="510"/>
        <v>0</v>
      </c>
      <c r="O1065" s="30">
        <f t="shared" si="510"/>
        <v>0</v>
      </c>
      <c r="P1065" s="30">
        <f t="shared" si="510"/>
        <v>0</v>
      </c>
      <c r="Q1065" s="30">
        <f t="shared" si="510"/>
        <v>0</v>
      </c>
      <c r="R1065" s="30">
        <f t="shared" si="510"/>
        <v>0</v>
      </c>
      <c r="S1065" s="30">
        <f t="shared" si="510"/>
        <v>0</v>
      </c>
    </row>
    <row r="1066" spans="1:19" ht="13.5" customHeight="1" x14ac:dyDescent="0.2">
      <c r="A1066" s="2" t="s">
        <v>1854</v>
      </c>
      <c r="B1066" s="32" t="s">
        <v>780</v>
      </c>
      <c r="C1066" s="33" t="s">
        <v>1561</v>
      </c>
      <c r="D1066" s="34">
        <v>0</v>
      </c>
      <c r="E1066" s="35" t="s">
        <v>24</v>
      </c>
      <c r="F1066" s="34">
        <v>0</v>
      </c>
      <c r="G1066" s="34">
        <f t="shared" ref="G1066:S1066" si="511">SUM(G1067,G1079,G1093)</f>
        <v>523638000</v>
      </c>
      <c r="H1066" s="34">
        <f t="shared" si="511"/>
        <v>0</v>
      </c>
      <c r="I1066" s="34">
        <f t="shared" si="511"/>
        <v>0</v>
      </c>
      <c r="J1066" s="34">
        <f t="shared" si="511"/>
        <v>0</v>
      </c>
      <c r="K1066" s="34">
        <f t="shared" si="511"/>
        <v>0</v>
      </c>
      <c r="L1066" s="34">
        <f t="shared" si="511"/>
        <v>0</v>
      </c>
      <c r="M1066" s="34">
        <f t="shared" si="511"/>
        <v>0</v>
      </c>
      <c r="N1066" s="34">
        <f t="shared" si="511"/>
        <v>0</v>
      </c>
      <c r="O1066" s="34">
        <f t="shared" si="511"/>
        <v>0</v>
      </c>
      <c r="P1066" s="34">
        <f t="shared" si="511"/>
        <v>0</v>
      </c>
      <c r="Q1066" s="34">
        <f t="shared" si="511"/>
        <v>0</v>
      </c>
      <c r="R1066" s="34">
        <f t="shared" si="511"/>
        <v>0</v>
      </c>
      <c r="S1066" s="34">
        <f t="shared" si="511"/>
        <v>0</v>
      </c>
    </row>
    <row r="1067" spans="1:19" ht="13.5" customHeight="1" x14ac:dyDescent="0.2">
      <c r="A1067" s="2" t="s">
        <v>1855</v>
      </c>
      <c r="B1067" s="36" t="s">
        <v>39</v>
      </c>
      <c r="C1067" s="37" t="s">
        <v>1856</v>
      </c>
      <c r="D1067" s="38">
        <v>0</v>
      </c>
      <c r="E1067" s="39" t="s">
        <v>24</v>
      </c>
      <c r="F1067" s="38">
        <v>0</v>
      </c>
      <c r="G1067" s="38">
        <f t="shared" ref="G1067:S1067" si="512">SUM(G1068,G1072,G1075,G1077)</f>
        <v>88478000</v>
      </c>
      <c r="H1067" s="38">
        <f t="shared" si="512"/>
        <v>0</v>
      </c>
      <c r="I1067" s="38">
        <f t="shared" si="512"/>
        <v>0</v>
      </c>
      <c r="J1067" s="38">
        <f t="shared" si="512"/>
        <v>0</v>
      </c>
      <c r="K1067" s="38">
        <f t="shared" si="512"/>
        <v>0</v>
      </c>
      <c r="L1067" s="38">
        <f t="shared" si="512"/>
        <v>0</v>
      </c>
      <c r="M1067" s="38">
        <f t="shared" si="512"/>
        <v>0</v>
      </c>
      <c r="N1067" s="38">
        <f t="shared" si="512"/>
        <v>0</v>
      </c>
      <c r="O1067" s="38">
        <f t="shared" si="512"/>
        <v>0</v>
      </c>
      <c r="P1067" s="38">
        <f t="shared" si="512"/>
        <v>0</v>
      </c>
      <c r="Q1067" s="38">
        <f t="shared" si="512"/>
        <v>0</v>
      </c>
      <c r="R1067" s="38">
        <f t="shared" si="512"/>
        <v>0</v>
      </c>
      <c r="S1067" s="38">
        <f t="shared" si="512"/>
        <v>0</v>
      </c>
    </row>
    <row r="1068" spans="1:19" ht="13.5" customHeight="1" x14ac:dyDescent="0.2">
      <c r="A1068" s="2" t="s">
        <v>1857</v>
      </c>
      <c r="B1068" s="12" t="s">
        <v>42</v>
      </c>
      <c r="C1068" s="40" t="s">
        <v>43</v>
      </c>
      <c r="D1068" s="41">
        <v>0</v>
      </c>
      <c r="E1068" s="15" t="s">
        <v>24</v>
      </c>
      <c r="F1068" s="41">
        <v>0</v>
      </c>
      <c r="G1068" s="41">
        <f t="shared" ref="G1068:S1068" si="513">SUM(G1069:G1071)</f>
        <v>30550000</v>
      </c>
      <c r="H1068" s="41">
        <f t="shared" si="513"/>
        <v>0</v>
      </c>
      <c r="I1068" s="41">
        <f t="shared" si="513"/>
        <v>0</v>
      </c>
      <c r="J1068" s="41">
        <f t="shared" si="513"/>
        <v>0</v>
      </c>
      <c r="K1068" s="41">
        <f t="shared" si="513"/>
        <v>0</v>
      </c>
      <c r="L1068" s="41">
        <f t="shared" si="513"/>
        <v>0</v>
      </c>
      <c r="M1068" s="41">
        <f t="shared" si="513"/>
        <v>0</v>
      </c>
      <c r="N1068" s="41">
        <f t="shared" si="513"/>
        <v>0</v>
      </c>
      <c r="O1068" s="41">
        <f t="shared" si="513"/>
        <v>0</v>
      </c>
      <c r="P1068" s="41">
        <f t="shared" si="513"/>
        <v>0</v>
      </c>
      <c r="Q1068" s="41">
        <f t="shared" si="513"/>
        <v>0</v>
      </c>
      <c r="R1068" s="41">
        <f t="shared" si="513"/>
        <v>0</v>
      </c>
      <c r="S1068" s="41">
        <f t="shared" si="513"/>
        <v>0</v>
      </c>
    </row>
    <row r="1069" spans="1:19" ht="13.5" customHeight="1" x14ac:dyDescent="0.2">
      <c r="A1069" s="2" t="s">
        <v>1858</v>
      </c>
      <c r="B1069" s="42" t="s">
        <v>24</v>
      </c>
      <c r="C1069" s="43" t="s">
        <v>599</v>
      </c>
      <c r="D1069" s="44">
        <v>90</v>
      </c>
      <c r="E1069" s="45" t="s">
        <v>600</v>
      </c>
      <c r="F1069" s="44">
        <v>70000</v>
      </c>
      <c r="G1069" s="44">
        <f t="shared" ref="G1069:G1071" si="514">ROUNDDOWN(D1069*F1069,-3)</f>
        <v>6300000</v>
      </c>
      <c r="H1069" s="44"/>
      <c r="I1069" s="44"/>
      <c r="J1069" s="44"/>
      <c r="K1069" s="44"/>
      <c r="L1069" s="44"/>
      <c r="M1069" s="44"/>
      <c r="N1069" s="44"/>
      <c r="O1069" s="44"/>
      <c r="P1069" s="44"/>
      <c r="Q1069" s="44"/>
      <c r="R1069" s="44"/>
      <c r="S1069" s="44"/>
    </row>
    <row r="1070" spans="1:19" ht="13.5" customHeight="1" x14ac:dyDescent="0.2">
      <c r="A1070" s="2" t="s">
        <v>1859</v>
      </c>
      <c r="B1070" s="42" t="s">
        <v>24</v>
      </c>
      <c r="C1070" s="43" t="s">
        <v>45</v>
      </c>
      <c r="D1070" s="44">
        <v>10</v>
      </c>
      <c r="E1070" s="45" t="s">
        <v>602</v>
      </c>
      <c r="F1070" s="44">
        <v>1500000</v>
      </c>
      <c r="G1070" s="44">
        <f t="shared" si="514"/>
        <v>15000000</v>
      </c>
      <c r="H1070" s="44"/>
      <c r="I1070" s="44"/>
      <c r="J1070" s="44"/>
      <c r="K1070" s="44"/>
      <c r="L1070" s="44"/>
      <c r="M1070" s="44"/>
      <c r="N1070" s="44"/>
      <c r="O1070" s="44"/>
      <c r="P1070" s="44"/>
      <c r="Q1070" s="44"/>
      <c r="R1070" s="44"/>
      <c r="S1070" s="44"/>
    </row>
    <row r="1071" spans="1:19" ht="13.5" customHeight="1" x14ac:dyDescent="0.2">
      <c r="A1071" s="2" t="s">
        <v>1860</v>
      </c>
      <c r="B1071" s="42" t="s">
        <v>24</v>
      </c>
      <c r="C1071" s="43" t="s">
        <v>1454</v>
      </c>
      <c r="D1071" s="44">
        <v>25</v>
      </c>
      <c r="E1071" s="45" t="s">
        <v>657</v>
      </c>
      <c r="F1071" s="44">
        <v>370000</v>
      </c>
      <c r="G1071" s="44">
        <f t="shared" si="514"/>
        <v>9250000</v>
      </c>
      <c r="H1071" s="44"/>
      <c r="I1071" s="44"/>
      <c r="J1071" s="44"/>
      <c r="K1071" s="44"/>
      <c r="L1071" s="44"/>
      <c r="M1071" s="44"/>
      <c r="N1071" s="44"/>
      <c r="O1071" s="44"/>
      <c r="P1071" s="44"/>
      <c r="Q1071" s="44"/>
      <c r="R1071" s="44"/>
      <c r="S1071" s="44"/>
    </row>
    <row r="1072" spans="1:19" ht="13.5" customHeight="1" x14ac:dyDescent="0.2">
      <c r="A1072" s="2" t="s">
        <v>1861</v>
      </c>
      <c r="B1072" s="12" t="s">
        <v>718</v>
      </c>
      <c r="C1072" s="40" t="s">
        <v>719</v>
      </c>
      <c r="D1072" s="41">
        <v>0</v>
      </c>
      <c r="E1072" s="15" t="s">
        <v>24</v>
      </c>
      <c r="F1072" s="41">
        <v>0</v>
      </c>
      <c r="G1072" s="41">
        <f t="shared" ref="G1072:S1072" si="515">SUM(G1073:G1074)</f>
        <v>15000000</v>
      </c>
      <c r="H1072" s="41">
        <f t="shared" si="515"/>
        <v>0</v>
      </c>
      <c r="I1072" s="41">
        <f t="shared" si="515"/>
        <v>0</v>
      </c>
      <c r="J1072" s="41">
        <f t="shared" si="515"/>
        <v>0</v>
      </c>
      <c r="K1072" s="41">
        <f t="shared" si="515"/>
        <v>0</v>
      </c>
      <c r="L1072" s="41">
        <f t="shared" si="515"/>
        <v>0</v>
      </c>
      <c r="M1072" s="41">
        <f t="shared" si="515"/>
        <v>0</v>
      </c>
      <c r="N1072" s="41">
        <f t="shared" si="515"/>
        <v>0</v>
      </c>
      <c r="O1072" s="41">
        <f t="shared" si="515"/>
        <v>0</v>
      </c>
      <c r="P1072" s="41">
        <f t="shared" si="515"/>
        <v>0</v>
      </c>
      <c r="Q1072" s="41">
        <f t="shared" si="515"/>
        <v>0</v>
      </c>
      <c r="R1072" s="41">
        <f t="shared" si="515"/>
        <v>0</v>
      </c>
      <c r="S1072" s="41">
        <f t="shared" si="515"/>
        <v>0</v>
      </c>
    </row>
    <row r="1073" spans="1:19" ht="13.5" customHeight="1" x14ac:dyDescent="0.2">
      <c r="A1073" s="2" t="s">
        <v>1862</v>
      </c>
      <c r="B1073" s="42" t="s">
        <v>24</v>
      </c>
      <c r="C1073" s="43" t="s">
        <v>51</v>
      </c>
      <c r="D1073" s="44">
        <v>6</v>
      </c>
      <c r="E1073" s="45" t="s">
        <v>602</v>
      </c>
      <c r="F1073" s="44">
        <v>1000000</v>
      </c>
      <c r="G1073" s="44">
        <f t="shared" ref="G1073:G1074" si="516">ROUNDDOWN(D1073*F1073,-3)</f>
        <v>6000000</v>
      </c>
      <c r="H1073" s="44"/>
      <c r="I1073" s="44"/>
      <c r="J1073" s="44"/>
      <c r="K1073" s="44"/>
      <c r="L1073" s="44"/>
      <c r="M1073" s="44"/>
      <c r="N1073" s="44"/>
      <c r="O1073" s="44"/>
      <c r="P1073" s="44"/>
      <c r="Q1073" s="44"/>
      <c r="R1073" s="44"/>
      <c r="S1073" s="44"/>
    </row>
    <row r="1074" spans="1:19" ht="13.5" customHeight="1" x14ac:dyDescent="0.2">
      <c r="A1074" s="2" t="s">
        <v>1863</v>
      </c>
      <c r="B1074" s="42" t="s">
        <v>24</v>
      </c>
      <c r="C1074" s="43" t="s">
        <v>53</v>
      </c>
      <c r="D1074" s="44">
        <v>6</v>
      </c>
      <c r="E1074" s="45" t="s">
        <v>602</v>
      </c>
      <c r="F1074" s="44">
        <v>1500000</v>
      </c>
      <c r="G1074" s="44">
        <f t="shared" si="516"/>
        <v>9000000</v>
      </c>
      <c r="H1074" s="44"/>
      <c r="I1074" s="44"/>
      <c r="J1074" s="44"/>
      <c r="K1074" s="44"/>
      <c r="L1074" s="44"/>
      <c r="M1074" s="44"/>
      <c r="N1074" s="44"/>
      <c r="O1074" s="44"/>
      <c r="P1074" s="44"/>
      <c r="Q1074" s="44"/>
      <c r="R1074" s="44"/>
      <c r="S1074" s="44"/>
    </row>
    <row r="1075" spans="1:19" ht="13.5" customHeight="1" x14ac:dyDescent="0.2">
      <c r="A1075" s="2" t="s">
        <v>1864</v>
      </c>
      <c r="B1075" s="12" t="s">
        <v>162</v>
      </c>
      <c r="C1075" s="40" t="s">
        <v>163</v>
      </c>
      <c r="D1075" s="41">
        <v>0</v>
      </c>
      <c r="E1075" s="15" t="s">
        <v>24</v>
      </c>
      <c r="F1075" s="41">
        <v>0</v>
      </c>
      <c r="G1075" s="41">
        <f t="shared" ref="G1075:S1075" si="517">G1076</f>
        <v>6000000</v>
      </c>
      <c r="H1075" s="41">
        <f t="shared" si="517"/>
        <v>0</v>
      </c>
      <c r="I1075" s="41">
        <f t="shared" si="517"/>
        <v>0</v>
      </c>
      <c r="J1075" s="41">
        <f t="shared" si="517"/>
        <v>0</v>
      </c>
      <c r="K1075" s="41">
        <f t="shared" si="517"/>
        <v>0</v>
      </c>
      <c r="L1075" s="41">
        <f t="shared" si="517"/>
        <v>0</v>
      </c>
      <c r="M1075" s="41">
        <f t="shared" si="517"/>
        <v>0</v>
      </c>
      <c r="N1075" s="41">
        <f t="shared" si="517"/>
        <v>0</v>
      </c>
      <c r="O1075" s="41">
        <f t="shared" si="517"/>
        <v>0</v>
      </c>
      <c r="P1075" s="41">
        <f t="shared" si="517"/>
        <v>0</v>
      </c>
      <c r="Q1075" s="41">
        <f t="shared" si="517"/>
        <v>0</v>
      </c>
      <c r="R1075" s="41">
        <f t="shared" si="517"/>
        <v>0</v>
      </c>
      <c r="S1075" s="41">
        <f t="shared" si="517"/>
        <v>0</v>
      </c>
    </row>
    <row r="1076" spans="1:19" ht="13.5" customHeight="1" x14ac:dyDescent="0.2">
      <c r="A1076" s="2" t="s">
        <v>1865</v>
      </c>
      <c r="B1076" s="42" t="s">
        <v>24</v>
      </c>
      <c r="C1076" s="43" t="s">
        <v>1866</v>
      </c>
      <c r="D1076" s="44">
        <v>6</v>
      </c>
      <c r="E1076" s="45" t="s">
        <v>613</v>
      </c>
      <c r="F1076" s="44">
        <v>1000000</v>
      </c>
      <c r="G1076" s="44">
        <f>ROUNDDOWN(D1076*F1076,-3)</f>
        <v>6000000</v>
      </c>
      <c r="H1076" s="44"/>
      <c r="I1076" s="44"/>
      <c r="J1076" s="44"/>
      <c r="K1076" s="44"/>
      <c r="L1076" s="44"/>
      <c r="M1076" s="44"/>
      <c r="N1076" s="44"/>
      <c r="O1076" s="44"/>
      <c r="P1076" s="44"/>
      <c r="Q1076" s="44"/>
      <c r="R1076" s="44"/>
      <c r="S1076" s="44"/>
    </row>
    <row r="1077" spans="1:19" ht="13.5" customHeight="1" x14ac:dyDescent="0.2">
      <c r="A1077" s="2" t="s">
        <v>1867</v>
      </c>
      <c r="B1077" s="12" t="s">
        <v>111</v>
      </c>
      <c r="C1077" s="40" t="s">
        <v>112</v>
      </c>
      <c r="D1077" s="41">
        <v>0</v>
      </c>
      <c r="E1077" s="15" t="s">
        <v>24</v>
      </c>
      <c r="F1077" s="41">
        <v>0</v>
      </c>
      <c r="G1077" s="41">
        <f t="shared" ref="G1077:S1077" si="518">G1078</f>
        <v>36928000</v>
      </c>
      <c r="H1077" s="41">
        <f t="shared" si="518"/>
        <v>0</v>
      </c>
      <c r="I1077" s="41">
        <f t="shared" si="518"/>
        <v>0</v>
      </c>
      <c r="J1077" s="41">
        <f t="shared" si="518"/>
        <v>0</v>
      </c>
      <c r="K1077" s="41">
        <f t="shared" si="518"/>
        <v>0</v>
      </c>
      <c r="L1077" s="41">
        <f t="shared" si="518"/>
        <v>0</v>
      </c>
      <c r="M1077" s="41">
        <f t="shared" si="518"/>
        <v>0</v>
      </c>
      <c r="N1077" s="41">
        <f t="shared" si="518"/>
        <v>0</v>
      </c>
      <c r="O1077" s="41">
        <f t="shared" si="518"/>
        <v>0</v>
      </c>
      <c r="P1077" s="41">
        <f t="shared" si="518"/>
        <v>0</v>
      </c>
      <c r="Q1077" s="41">
        <f t="shared" si="518"/>
        <v>0</v>
      </c>
      <c r="R1077" s="41">
        <f t="shared" si="518"/>
        <v>0</v>
      </c>
      <c r="S1077" s="41">
        <f t="shared" si="518"/>
        <v>0</v>
      </c>
    </row>
    <row r="1078" spans="1:19" ht="13.5" customHeight="1" x14ac:dyDescent="0.2">
      <c r="A1078" s="2" t="s">
        <v>1868</v>
      </c>
      <c r="B1078" s="42" t="s">
        <v>24</v>
      </c>
      <c r="C1078" s="43" t="s">
        <v>1869</v>
      </c>
      <c r="D1078" s="44">
        <v>10</v>
      </c>
      <c r="E1078" s="45" t="s">
        <v>600</v>
      </c>
      <c r="F1078" s="44">
        <v>3692800</v>
      </c>
      <c r="G1078" s="44">
        <f>ROUNDDOWN(D1078*F1078,-3)</f>
        <v>36928000</v>
      </c>
      <c r="H1078" s="44"/>
      <c r="I1078" s="44"/>
      <c r="J1078" s="44"/>
      <c r="K1078" s="44"/>
      <c r="L1078" s="44"/>
      <c r="M1078" s="44"/>
      <c r="N1078" s="44"/>
      <c r="O1078" s="44"/>
      <c r="P1078" s="44"/>
      <c r="Q1078" s="44"/>
      <c r="R1078" s="44"/>
      <c r="S1078" s="44"/>
    </row>
    <row r="1079" spans="1:19" ht="13.5" customHeight="1" x14ac:dyDescent="0.2">
      <c r="A1079" s="2" t="s">
        <v>1870</v>
      </c>
      <c r="B1079" s="36" t="s">
        <v>77</v>
      </c>
      <c r="C1079" s="37" t="s">
        <v>1871</v>
      </c>
      <c r="D1079" s="38">
        <v>0</v>
      </c>
      <c r="E1079" s="39" t="s">
        <v>24</v>
      </c>
      <c r="F1079" s="38">
        <v>0</v>
      </c>
      <c r="G1079" s="38">
        <f t="shared" ref="G1079:S1079" si="519">SUM(G1080,G1084,G1086,G1089,G1091)</f>
        <v>234159000</v>
      </c>
      <c r="H1079" s="38">
        <f t="shared" si="519"/>
        <v>0</v>
      </c>
      <c r="I1079" s="38">
        <f t="shared" si="519"/>
        <v>0</v>
      </c>
      <c r="J1079" s="38">
        <f t="shared" si="519"/>
        <v>0</v>
      </c>
      <c r="K1079" s="38">
        <f t="shared" si="519"/>
        <v>0</v>
      </c>
      <c r="L1079" s="38">
        <f t="shared" si="519"/>
        <v>0</v>
      </c>
      <c r="M1079" s="38">
        <f t="shared" si="519"/>
        <v>0</v>
      </c>
      <c r="N1079" s="38">
        <f t="shared" si="519"/>
        <v>0</v>
      </c>
      <c r="O1079" s="38">
        <f t="shared" si="519"/>
        <v>0</v>
      </c>
      <c r="P1079" s="38">
        <f t="shared" si="519"/>
        <v>0</v>
      </c>
      <c r="Q1079" s="38">
        <f t="shared" si="519"/>
        <v>0</v>
      </c>
      <c r="R1079" s="38">
        <f t="shared" si="519"/>
        <v>0</v>
      </c>
      <c r="S1079" s="38">
        <f t="shared" si="519"/>
        <v>0</v>
      </c>
    </row>
    <row r="1080" spans="1:19" ht="13.5" customHeight="1" x14ac:dyDescent="0.2">
      <c r="A1080" s="2" t="s">
        <v>1872</v>
      </c>
      <c r="B1080" s="12" t="s">
        <v>42</v>
      </c>
      <c r="C1080" s="40" t="s">
        <v>43</v>
      </c>
      <c r="D1080" s="41">
        <v>0</v>
      </c>
      <c r="E1080" s="15" t="s">
        <v>24</v>
      </c>
      <c r="F1080" s="41">
        <v>0</v>
      </c>
      <c r="G1080" s="41">
        <f t="shared" ref="G1080:S1080" si="520">SUM(G1081:G1083)</f>
        <v>31250000</v>
      </c>
      <c r="H1080" s="41">
        <f t="shared" si="520"/>
        <v>0</v>
      </c>
      <c r="I1080" s="41">
        <f t="shared" si="520"/>
        <v>0</v>
      </c>
      <c r="J1080" s="41">
        <f t="shared" si="520"/>
        <v>0</v>
      </c>
      <c r="K1080" s="41">
        <f t="shared" si="520"/>
        <v>0</v>
      </c>
      <c r="L1080" s="41">
        <f t="shared" si="520"/>
        <v>0</v>
      </c>
      <c r="M1080" s="41">
        <f t="shared" si="520"/>
        <v>0</v>
      </c>
      <c r="N1080" s="41">
        <f t="shared" si="520"/>
        <v>0</v>
      </c>
      <c r="O1080" s="41">
        <f t="shared" si="520"/>
        <v>0</v>
      </c>
      <c r="P1080" s="41">
        <f t="shared" si="520"/>
        <v>0</v>
      </c>
      <c r="Q1080" s="41">
        <f t="shared" si="520"/>
        <v>0</v>
      </c>
      <c r="R1080" s="41">
        <f t="shared" si="520"/>
        <v>0</v>
      </c>
      <c r="S1080" s="41">
        <f t="shared" si="520"/>
        <v>0</v>
      </c>
    </row>
    <row r="1081" spans="1:19" ht="13.5" customHeight="1" x14ac:dyDescent="0.2">
      <c r="A1081" s="2" t="s">
        <v>1873</v>
      </c>
      <c r="B1081" s="42" t="s">
        <v>24</v>
      </c>
      <c r="C1081" s="43" t="s">
        <v>599</v>
      </c>
      <c r="D1081" s="44">
        <v>100</v>
      </c>
      <c r="E1081" s="45" t="s">
        <v>600</v>
      </c>
      <c r="F1081" s="44">
        <v>70000</v>
      </c>
      <c r="G1081" s="44">
        <f t="shared" ref="G1081:G1083" si="521">ROUNDDOWN(D1081*F1081,-3)</f>
        <v>7000000</v>
      </c>
      <c r="H1081" s="44"/>
      <c r="I1081" s="44"/>
      <c r="J1081" s="44"/>
      <c r="K1081" s="44"/>
      <c r="L1081" s="44"/>
      <c r="M1081" s="44"/>
      <c r="N1081" s="44"/>
      <c r="O1081" s="44"/>
      <c r="P1081" s="44"/>
      <c r="Q1081" s="44"/>
      <c r="R1081" s="44"/>
      <c r="S1081" s="44"/>
    </row>
    <row r="1082" spans="1:19" ht="13.5" customHeight="1" x14ac:dyDescent="0.2">
      <c r="A1082" s="2" t="s">
        <v>1874</v>
      </c>
      <c r="B1082" s="42" t="s">
        <v>24</v>
      </c>
      <c r="C1082" s="43" t="s">
        <v>45</v>
      </c>
      <c r="D1082" s="44">
        <v>10</v>
      </c>
      <c r="E1082" s="45" t="s">
        <v>602</v>
      </c>
      <c r="F1082" s="44">
        <v>1500000</v>
      </c>
      <c r="G1082" s="44">
        <f t="shared" si="521"/>
        <v>15000000</v>
      </c>
      <c r="H1082" s="44"/>
      <c r="I1082" s="44"/>
      <c r="J1082" s="44"/>
      <c r="K1082" s="44"/>
      <c r="L1082" s="44"/>
      <c r="M1082" s="44"/>
      <c r="N1082" s="44"/>
      <c r="O1082" s="44"/>
      <c r="P1082" s="44"/>
      <c r="Q1082" s="44"/>
      <c r="R1082" s="44"/>
      <c r="S1082" s="44"/>
    </row>
    <row r="1083" spans="1:19" ht="13.5" customHeight="1" x14ac:dyDescent="0.2">
      <c r="A1083" s="2" t="s">
        <v>1875</v>
      </c>
      <c r="B1083" s="42" t="s">
        <v>24</v>
      </c>
      <c r="C1083" s="43" t="s">
        <v>1454</v>
      </c>
      <c r="D1083" s="44">
        <v>25</v>
      </c>
      <c r="E1083" s="45" t="s">
        <v>657</v>
      </c>
      <c r="F1083" s="44">
        <v>370000</v>
      </c>
      <c r="G1083" s="44">
        <f t="shared" si="521"/>
        <v>9250000</v>
      </c>
      <c r="H1083" s="44"/>
      <c r="I1083" s="44"/>
      <c r="J1083" s="44"/>
      <c r="K1083" s="44"/>
      <c r="L1083" s="44"/>
      <c r="M1083" s="44"/>
      <c r="N1083" s="44"/>
      <c r="O1083" s="44"/>
      <c r="P1083" s="44"/>
      <c r="Q1083" s="44"/>
      <c r="R1083" s="44"/>
      <c r="S1083" s="44"/>
    </row>
    <row r="1084" spans="1:19" ht="13.5" customHeight="1" x14ac:dyDescent="0.2">
      <c r="A1084" s="2" t="s">
        <v>1876</v>
      </c>
      <c r="B1084" s="12" t="s">
        <v>606</v>
      </c>
      <c r="C1084" s="40" t="s">
        <v>607</v>
      </c>
      <c r="D1084" s="41">
        <v>0</v>
      </c>
      <c r="E1084" s="15" t="s">
        <v>24</v>
      </c>
      <c r="F1084" s="41">
        <v>0</v>
      </c>
      <c r="G1084" s="41">
        <f t="shared" ref="G1084:S1084" si="522">G1085</f>
        <v>750000</v>
      </c>
      <c r="H1084" s="41">
        <f t="shared" si="522"/>
        <v>0</v>
      </c>
      <c r="I1084" s="41">
        <f t="shared" si="522"/>
        <v>0</v>
      </c>
      <c r="J1084" s="41">
        <f t="shared" si="522"/>
        <v>0</v>
      </c>
      <c r="K1084" s="41">
        <f t="shared" si="522"/>
        <v>0</v>
      </c>
      <c r="L1084" s="41">
        <f t="shared" si="522"/>
        <v>0</v>
      </c>
      <c r="M1084" s="41">
        <f t="shared" si="522"/>
        <v>0</v>
      </c>
      <c r="N1084" s="41">
        <f t="shared" si="522"/>
        <v>0</v>
      </c>
      <c r="O1084" s="41">
        <f t="shared" si="522"/>
        <v>0</v>
      </c>
      <c r="P1084" s="41">
        <f t="shared" si="522"/>
        <v>0</v>
      </c>
      <c r="Q1084" s="41">
        <f t="shared" si="522"/>
        <v>0</v>
      </c>
      <c r="R1084" s="41">
        <f t="shared" si="522"/>
        <v>0</v>
      </c>
      <c r="S1084" s="41">
        <f t="shared" si="522"/>
        <v>0</v>
      </c>
    </row>
    <row r="1085" spans="1:19" ht="13.5" customHeight="1" x14ac:dyDescent="0.2">
      <c r="A1085" s="2" t="s">
        <v>1877</v>
      </c>
      <c r="B1085" s="42" t="s">
        <v>24</v>
      </c>
      <c r="C1085" s="43" t="s">
        <v>609</v>
      </c>
      <c r="D1085" s="44">
        <v>3</v>
      </c>
      <c r="E1085" s="45" t="s">
        <v>600</v>
      </c>
      <c r="F1085" s="44">
        <v>250000</v>
      </c>
      <c r="G1085" s="44">
        <f>ROUNDDOWN(D1085*F1085,-3)</f>
        <v>750000</v>
      </c>
      <c r="H1085" s="44"/>
      <c r="I1085" s="44"/>
      <c r="J1085" s="44"/>
      <c r="K1085" s="44"/>
      <c r="L1085" s="44"/>
      <c r="M1085" s="44"/>
      <c r="N1085" s="44"/>
      <c r="O1085" s="44"/>
      <c r="P1085" s="44"/>
      <c r="Q1085" s="44"/>
      <c r="R1085" s="44"/>
      <c r="S1085" s="44"/>
    </row>
    <row r="1086" spans="1:19" ht="13.5" customHeight="1" x14ac:dyDescent="0.2">
      <c r="A1086" s="2" t="s">
        <v>1878</v>
      </c>
      <c r="B1086" s="12" t="s">
        <v>718</v>
      </c>
      <c r="C1086" s="40" t="s">
        <v>719</v>
      </c>
      <c r="D1086" s="41">
        <v>0</v>
      </c>
      <c r="E1086" s="15" t="s">
        <v>24</v>
      </c>
      <c r="F1086" s="41">
        <v>0</v>
      </c>
      <c r="G1086" s="41">
        <f t="shared" ref="G1086:S1086" si="523">SUM(G1087:G1088)</f>
        <v>25000000</v>
      </c>
      <c r="H1086" s="41">
        <f t="shared" si="523"/>
        <v>0</v>
      </c>
      <c r="I1086" s="41">
        <f t="shared" si="523"/>
        <v>0</v>
      </c>
      <c r="J1086" s="41">
        <f t="shared" si="523"/>
        <v>0</v>
      </c>
      <c r="K1086" s="41">
        <f t="shared" si="523"/>
        <v>0</v>
      </c>
      <c r="L1086" s="41">
        <f t="shared" si="523"/>
        <v>0</v>
      </c>
      <c r="M1086" s="41">
        <f t="shared" si="523"/>
        <v>0</v>
      </c>
      <c r="N1086" s="41">
        <f t="shared" si="523"/>
        <v>0</v>
      </c>
      <c r="O1086" s="41">
        <f t="shared" si="523"/>
        <v>0</v>
      </c>
      <c r="P1086" s="41">
        <f t="shared" si="523"/>
        <v>0</v>
      </c>
      <c r="Q1086" s="41">
        <f t="shared" si="523"/>
        <v>0</v>
      </c>
      <c r="R1086" s="41">
        <f t="shared" si="523"/>
        <v>0</v>
      </c>
      <c r="S1086" s="41">
        <f t="shared" si="523"/>
        <v>0</v>
      </c>
    </row>
    <row r="1087" spans="1:19" ht="13.5" customHeight="1" x14ac:dyDescent="0.2">
      <c r="A1087" s="2" t="s">
        <v>1879</v>
      </c>
      <c r="B1087" s="42" t="s">
        <v>24</v>
      </c>
      <c r="C1087" s="43" t="s">
        <v>51</v>
      </c>
      <c r="D1087" s="44">
        <v>10</v>
      </c>
      <c r="E1087" s="45" t="s">
        <v>602</v>
      </c>
      <c r="F1087" s="44">
        <v>1000000</v>
      </c>
      <c r="G1087" s="44">
        <f t="shared" ref="G1087:G1088" si="524">ROUNDDOWN(D1087*F1087,-3)</f>
        <v>10000000</v>
      </c>
      <c r="H1087" s="44"/>
      <c r="I1087" s="44"/>
      <c r="J1087" s="44"/>
      <c r="K1087" s="44"/>
      <c r="L1087" s="44"/>
      <c r="M1087" s="44"/>
      <c r="N1087" s="44"/>
      <c r="O1087" s="44"/>
      <c r="P1087" s="44"/>
      <c r="Q1087" s="44"/>
      <c r="R1087" s="44"/>
      <c r="S1087" s="44"/>
    </row>
    <row r="1088" spans="1:19" ht="13.5" customHeight="1" x14ac:dyDescent="0.2">
      <c r="A1088" s="2" t="s">
        <v>1880</v>
      </c>
      <c r="B1088" s="42" t="s">
        <v>24</v>
      </c>
      <c r="C1088" s="43" t="s">
        <v>53</v>
      </c>
      <c r="D1088" s="44">
        <v>10</v>
      </c>
      <c r="E1088" s="45" t="s">
        <v>602</v>
      </c>
      <c r="F1088" s="44">
        <v>1500000</v>
      </c>
      <c r="G1088" s="44">
        <f t="shared" si="524"/>
        <v>15000000</v>
      </c>
      <c r="H1088" s="44"/>
      <c r="I1088" s="44"/>
      <c r="J1088" s="44"/>
      <c r="K1088" s="44"/>
      <c r="L1088" s="44"/>
      <c r="M1088" s="44"/>
      <c r="N1088" s="44"/>
      <c r="O1088" s="44"/>
      <c r="P1088" s="44"/>
      <c r="Q1088" s="44"/>
      <c r="R1088" s="44"/>
      <c r="S1088" s="44"/>
    </row>
    <row r="1089" spans="1:19" ht="13.5" customHeight="1" x14ac:dyDescent="0.2">
      <c r="A1089" s="2" t="s">
        <v>1881</v>
      </c>
      <c r="B1089" s="12" t="s">
        <v>162</v>
      </c>
      <c r="C1089" s="40" t="s">
        <v>163</v>
      </c>
      <c r="D1089" s="41">
        <v>0</v>
      </c>
      <c r="E1089" s="15" t="s">
        <v>24</v>
      </c>
      <c r="F1089" s="41">
        <v>0</v>
      </c>
      <c r="G1089" s="41">
        <f t="shared" ref="G1089:S1089" si="525">G1090</f>
        <v>10000000</v>
      </c>
      <c r="H1089" s="41">
        <f t="shared" si="525"/>
        <v>0</v>
      </c>
      <c r="I1089" s="41">
        <f t="shared" si="525"/>
        <v>0</v>
      </c>
      <c r="J1089" s="41">
        <f t="shared" si="525"/>
        <v>0</v>
      </c>
      <c r="K1089" s="41">
        <f t="shared" si="525"/>
        <v>0</v>
      </c>
      <c r="L1089" s="41">
        <f t="shared" si="525"/>
        <v>0</v>
      </c>
      <c r="M1089" s="41">
        <f t="shared" si="525"/>
        <v>0</v>
      </c>
      <c r="N1089" s="41">
        <f t="shared" si="525"/>
        <v>0</v>
      </c>
      <c r="O1089" s="41">
        <f t="shared" si="525"/>
        <v>0</v>
      </c>
      <c r="P1089" s="41">
        <f t="shared" si="525"/>
        <v>0</v>
      </c>
      <c r="Q1089" s="41">
        <f t="shared" si="525"/>
        <v>0</v>
      </c>
      <c r="R1089" s="41">
        <f t="shared" si="525"/>
        <v>0</v>
      </c>
      <c r="S1089" s="41">
        <f t="shared" si="525"/>
        <v>0</v>
      </c>
    </row>
    <row r="1090" spans="1:19" ht="13.5" customHeight="1" x14ac:dyDescent="0.2">
      <c r="A1090" s="2" t="s">
        <v>1882</v>
      </c>
      <c r="B1090" s="42" t="s">
        <v>24</v>
      </c>
      <c r="C1090" s="43" t="s">
        <v>1866</v>
      </c>
      <c r="D1090" s="44">
        <v>10</v>
      </c>
      <c r="E1090" s="45" t="s">
        <v>613</v>
      </c>
      <c r="F1090" s="44">
        <v>1000000</v>
      </c>
      <c r="G1090" s="44">
        <f>ROUNDDOWN(D1090*F1090,-3)</f>
        <v>10000000</v>
      </c>
      <c r="H1090" s="44"/>
      <c r="I1090" s="44"/>
      <c r="J1090" s="44"/>
      <c r="K1090" s="44"/>
      <c r="L1090" s="44"/>
      <c r="M1090" s="44"/>
      <c r="N1090" s="44"/>
      <c r="O1090" s="44"/>
      <c r="P1090" s="44"/>
      <c r="Q1090" s="44"/>
      <c r="R1090" s="44"/>
      <c r="S1090" s="44"/>
    </row>
    <row r="1091" spans="1:19" ht="13.5" customHeight="1" x14ac:dyDescent="0.2">
      <c r="A1091" s="2" t="s">
        <v>1883</v>
      </c>
      <c r="B1091" s="12" t="s">
        <v>111</v>
      </c>
      <c r="C1091" s="40" t="s">
        <v>112</v>
      </c>
      <c r="D1091" s="41">
        <v>0</v>
      </c>
      <c r="E1091" s="15" t="s">
        <v>24</v>
      </c>
      <c r="F1091" s="41">
        <v>0</v>
      </c>
      <c r="G1091" s="41">
        <f t="shared" ref="G1091:S1091" si="526">G1092</f>
        <v>167159000</v>
      </c>
      <c r="H1091" s="41">
        <f t="shared" si="526"/>
        <v>0</v>
      </c>
      <c r="I1091" s="41">
        <f t="shared" si="526"/>
        <v>0</v>
      </c>
      <c r="J1091" s="41">
        <f t="shared" si="526"/>
        <v>0</v>
      </c>
      <c r="K1091" s="41">
        <f t="shared" si="526"/>
        <v>0</v>
      </c>
      <c r="L1091" s="41">
        <f t="shared" si="526"/>
        <v>0</v>
      </c>
      <c r="M1091" s="41">
        <f t="shared" si="526"/>
        <v>0</v>
      </c>
      <c r="N1091" s="41">
        <f t="shared" si="526"/>
        <v>0</v>
      </c>
      <c r="O1091" s="41">
        <f t="shared" si="526"/>
        <v>0</v>
      </c>
      <c r="P1091" s="41">
        <f t="shared" si="526"/>
        <v>0</v>
      </c>
      <c r="Q1091" s="41">
        <f t="shared" si="526"/>
        <v>0</v>
      </c>
      <c r="R1091" s="41">
        <f t="shared" si="526"/>
        <v>0</v>
      </c>
      <c r="S1091" s="41">
        <f t="shared" si="526"/>
        <v>0</v>
      </c>
    </row>
    <row r="1092" spans="1:19" ht="13.5" customHeight="1" x14ac:dyDescent="0.2">
      <c r="A1092" s="2" t="s">
        <v>1884</v>
      </c>
      <c r="B1092" s="42" t="s">
        <v>24</v>
      </c>
      <c r="C1092" s="43" t="s">
        <v>1885</v>
      </c>
      <c r="D1092" s="44">
        <v>30</v>
      </c>
      <c r="E1092" s="45" t="s">
        <v>600</v>
      </c>
      <c r="F1092" s="44">
        <v>5571967</v>
      </c>
      <c r="G1092" s="44">
        <f>ROUNDDOWN(D1092*F1092,-3)</f>
        <v>167159000</v>
      </c>
      <c r="H1092" s="44"/>
      <c r="I1092" s="44"/>
      <c r="J1092" s="44"/>
      <c r="K1092" s="44"/>
      <c r="L1092" s="44"/>
      <c r="M1092" s="44"/>
      <c r="N1092" s="44"/>
      <c r="O1092" s="44"/>
      <c r="P1092" s="44"/>
      <c r="Q1092" s="44"/>
      <c r="R1092" s="44"/>
      <c r="S1092" s="44"/>
    </row>
    <row r="1093" spans="1:19" ht="13.5" customHeight="1" x14ac:dyDescent="0.2">
      <c r="A1093" s="2" t="s">
        <v>1886</v>
      </c>
      <c r="B1093" s="36" t="s">
        <v>102</v>
      </c>
      <c r="C1093" s="37" t="s">
        <v>1887</v>
      </c>
      <c r="D1093" s="38">
        <v>0</v>
      </c>
      <c r="E1093" s="39" t="s">
        <v>24</v>
      </c>
      <c r="F1093" s="38">
        <v>0</v>
      </c>
      <c r="G1093" s="38">
        <f t="shared" ref="G1093:S1093" si="527">SUM(G1094,G1097,G1099,G1102)</f>
        <v>201001000</v>
      </c>
      <c r="H1093" s="38">
        <f t="shared" si="527"/>
        <v>0</v>
      </c>
      <c r="I1093" s="38">
        <f t="shared" si="527"/>
        <v>0</v>
      </c>
      <c r="J1093" s="38">
        <f t="shared" si="527"/>
        <v>0</v>
      </c>
      <c r="K1093" s="38">
        <f t="shared" si="527"/>
        <v>0</v>
      </c>
      <c r="L1093" s="38">
        <f t="shared" si="527"/>
        <v>0</v>
      </c>
      <c r="M1093" s="38">
        <f t="shared" si="527"/>
        <v>0</v>
      </c>
      <c r="N1093" s="38">
        <f t="shared" si="527"/>
        <v>0</v>
      </c>
      <c r="O1093" s="38">
        <f t="shared" si="527"/>
        <v>0</v>
      </c>
      <c r="P1093" s="38">
        <f t="shared" si="527"/>
        <v>0</v>
      </c>
      <c r="Q1093" s="38">
        <f t="shared" si="527"/>
        <v>0</v>
      </c>
      <c r="R1093" s="38">
        <f t="shared" si="527"/>
        <v>0</v>
      </c>
      <c r="S1093" s="38">
        <f t="shared" si="527"/>
        <v>0</v>
      </c>
    </row>
    <row r="1094" spans="1:19" ht="13.5" customHeight="1" x14ac:dyDescent="0.2">
      <c r="A1094" s="2" t="s">
        <v>1888</v>
      </c>
      <c r="B1094" s="12" t="s">
        <v>42</v>
      </c>
      <c r="C1094" s="40" t="s">
        <v>43</v>
      </c>
      <c r="D1094" s="41">
        <v>0</v>
      </c>
      <c r="E1094" s="15" t="s">
        <v>24</v>
      </c>
      <c r="F1094" s="41">
        <v>0</v>
      </c>
      <c r="G1094" s="41">
        <f t="shared" ref="G1094:S1094" si="528">SUM(G1095:G1096)</f>
        <v>29000000</v>
      </c>
      <c r="H1094" s="41">
        <f t="shared" si="528"/>
        <v>0</v>
      </c>
      <c r="I1094" s="41">
        <f t="shared" si="528"/>
        <v>0</v>
      </c>
      <c r="J1094" s="41">
        <f t="shared" si="528"/>
        <v>0</v>
      </c>
      <c r="K1094" s="41">
        <f t="shared" si="528"/>
        <v>0</v>
      </c>
      <c r="L1094" s="41">
        <f t="shared" si="528"/>
        <v>0</v>
      </c>
      <c r="M1094" s="41">
        <f t="shared" si="528"/>
        <v>0</v>
      </c>
      <c r="N1094" s="41">
        <f t="shared" si="528"/>
        <v>0</v>
      </c>
      <c r="O1094" s="41">
        <f t="shared" si="528"/>
        <v>0</v>
      </c>
      <c r="P1094" s="41">
        <f t="shared" si="528"/>
        <v>0</v>
      </c>
      <c r="Q1094" s="41">
        <f t="shared" si="528"/>
        <v>0</v>
      </c>
      <c r="R1094" s="41">
        <f t="shared" si="528"/>
        <v>0</v>
      </c>
      <c r="S1094" s="41">
        <f t="shared" si="528"/>
        <v>0</v>
      </c>
    </row>
    <row r="1095" spans="1:19" ht="13.5" customHeight="1" x14ac:dyDescent="0.2">
      <c r="A1095" s="2" t="s">
        <v>1889</v>
      </c>
      <c r="B1095" s="42" t="s">
        <v>24</v>
      </c>
      <c r="C1095" s="43" t="s">
        <v>599</v>
      </c>
      <c r="D1095" s="44">
        <v>200</v>
      </c>
      <c r="E1095" s="45" t="s">
        <v>600</v>
      </c>
      <c r="F1095" s="44">
        <v>70000</v>
      </c>
      <c r="G1095" s="44">
        <f t="shared" ref="G1095:G1096" si="529">ROUNDDOWN(D1095*F1095,-3)</f>
        <v>14000000</v>
      </c>
      <c r="H1095" s="44"/>
      <c r="I1095" s="44"/>
      <c r="J1095" s="44"/>
      <c r="K1095" s="44"/>
      <c r="L1095" s="44"/>
      <c r="M1095" s="44"/>
      <c r="N1095" s="44"/>
      <c r="O1095" s="44"/>
      <c r="P1095" s="44"/>
      <c r="Q1095" s="44"/>
      <c r="R1095" s="44"/>
      <c r="S1095" s="44"/>
    </row>
    <row r="1096" spans="1:19" ht="13.5" customHeight="1" x14ac:dyDescent="0.2">
      <c r="A1096" s="2" t="s">
        <v>1890</v>
      </c>
      <c r="B1096" s="42" t="s">
        <v>24</v>
      </c>
      <c r="C1096" s="43" t="s">
        <v>45</v>
      </c>
      <c r="D1096" s="44">
        <v>10</v>
      </c>
      <c r="E1096" s="45" t="s">
        <v>602</v>
      </c>
      <c r="F1096" s="44">
        <v>1500000</v>
      </c>
      <c r="G1096" s="44">
        <f t="shared" si="529"/>
        <v>15000000</v>
      </c>
      <c r="H1096" s="44"/>
      <c r="I1096" s="44"/>
      <c r="J1096" s="44"/>
      <c r="K1096" s="44"/>
      <c r="L1096" s="44"/>
      <c r="M1096" s="44"/>
      <c r="N1096" s="44"/>
      <c r="O1096" s="44"/>
      <c r="P1096" s="44"/>
      <c r="Q1096" s="44"/>
      <c r="R1096" s="44"/>
      <c r="S1096" s="44"/>
    </row>
    <row r="1097" spans="1:19" ht="13.5" customHeight="1" x14ac:dyDescent="0.2">
      <c r="A1097" s="2" t="s">
        <v>1891</v>
      </c>
      <c r="B1097" s="12" t="s">
        <v>606</v>
      </c>
      <c r="C1097" s="40" t="s">
        <v>607</v>
      </c>
      <c r="D1097" s="41">
        <v>0</v>
      </c>
      <c r="E1097" s="15" t="s">
        <v>24</v>
      </c>
      <c r="F1097" s="41">
        <v>0</v>
      </c>
      <c r="G1097" s="41">
        <f t="shared" ref="G1097:S1097" si="530">G1098</f>
        <v>750000</v>
      </c>
      <c r="H1097" s="41">
        <f t="shared" si="530"/>
        <v>0</v>
      </c>
      <c r="I1097" s="41">
        <f t="shared" si="530"/>
        <v>0</v>
      </c>
      <c r="J1097" s="41">
        <f t="shared" si="530"/>
        <v>0</v>
      </c>
      <c r="K1097" s="41">
        <f t="shared" si="530"/>
        <v>0</v>
      </c>
      <c r="L1097" s="41">
        <f t="shared" si="530"/>
        <v>0</v>
      </c>
      <c r="M1097" s="41">
        <f t="shared" si="530"/>
        <v>0</v>
      </c>
      <c r="N1097" s="41">
        <f t="shared" si="530"/>
        <v>0</v>
      </c>
      <c r="O1097" s="41">
        <f t="shared" si="530"/>
        <v>0</v>
      </c>
      <c r="P1097" s="41">
        <f t="shared" si="530"/>
        <v>0</v>
      </c>
      <c r="Q1097" s="41">
        <f t="shared" si="530"/>
        <v>0</v>
      </c>
      <c r="R1097" s="41">
        <f t="shared" si="530"/>
        <v>0</v>
      </c>
      <c r="S1097" s="41">
        <f t="shared" si="530"/>
        <v>0</v>
      </c>
    </row>
    <row r="1098" spans="1:19" ht="13.5" customHeight="1" x14ac:dyDescent="0.2">
      <c r="A1098" s="2" t="s">
        <v>1892</v>
      </c>
      <c r="B1098" s="42" t="s">
        <v>24</v>
      </c>
      <c r="C1098" s="43" t="s">
        <v>609</v>
      </c>
      <c r="D1098" s="44">
        <v>3</v>
      </c>
      <c r="E1098" s="45" t="s">
        <v>600</v>
      </c>
      <c r="F1098" s="44">
        <v>250000</v>
      </c>
      <c r="G1098" s="44">
        <f>ROUNDDOWN(D1098*F1098,-3)</f>
        <v>750000</v>
      </c>
      <c r="H1098" s="44"/>
      <c r="I1098" s="44"/>
      <c r="J1098" s="44"/>
      <c r="K1098" s="44"/>
      <c r="L1098" s="44"/>
      <c r="M1098" s="44"/>
      <c r="N1098" s="44"/>
      <c r="O1098" s="44"/>
      <c r="P1098" s="44"/>
      <c r="Q1098" s="44"/>
      <c r="R1098" s="44"/>
      <c r="S1098" s="44"/>
    </row>
    <row r="1099" spans="1:19" ht="13.5" customHeight="1" x14ac:dyDescent="0.2">
      <c r="A1099" s="2" t="s">
        <v>1893</v>
      </c>
      <c r="B1099" s="12" t="s">
        <v>718</v>
      </c>
      <c r="C1099" s="40" t="s">
        <v>719</v>
      </c>
      <c r="D1099" s="41">
        <v>0</v>
      </c>
      <c r="E1099" s="15" t="s">
        <v>24</v>
      </c>
      <c r="F1099" s="41">
        <v>0</v>
      </c>
      <c r="G1099" s="41">
        <f t="shared" ref="G1099:S1099" si="531">SUM(G1100:G1101)</f>
        <v>25000000</v>
      </c>
      <c r="H1099" s="41">
        <f t="shared" si="531"/>
        <v>0</v>
      </c>
      <c r="I1099" s="41">
        <f t="shared" si="531"/>
        <v>0</v>
      </c>
      <c r="J1099" s="41">
        <f t="shared" si="531"/>
        <v>0</v>
      </c>
      <c r="K1099" s="41">
        <f t="shared" si="531"/>
        <v>0</v>
      </c>
      <c r="L1099" s="41">
        <f t="shared" si="531"/>
        <v>0</v>
      </c>
      <c r="M1099" s="41">
        <f t="shared" si="531"/>
        <v>0</v>
      </c>
      <c r="N1099" s="41">
        <f t="shared" si="531"/>
        <v>0</v>
      </c>
      <c r="O1099" s="41">
        <f t="shared" si="531"/>
        <v>0</v>
      </c>
      <c r="P1099" s="41">
        <f t="shared" si="531"/>
        <v>0</v>
      </c>
      <c r="Q1099" s="41">
        <f t="shared" si="531"/>
        <v>0</v>
      </c>
      <c r="R1099" s="41">
        <f t="shared" si="531"/>
        <v>0</v>
      </c>
      <c r="S1099" s="41">
        <f t="shared" si="531"/>
        <v>0</v>
      </c>
    </row>
    <row r="1100" spans="1:19" ht="13.5" customHeight="1" x14ac:dyDescent="0.2">
      <c r="A1100" s="2" t="s">
        <v>1894</v>
      </c>
      <c r="B1100" s="42" t="s">
        <v>24</v>
      </c>
      <c r="C1100" s="43" t="s">
        <v>51</v>
      </c>
      <c r="D1100" s="44">
        <v>10</v>
      </c>
      <c r="E1100" s="45" t="s">
        <v>602</v>
      </c>
      <c r="F1100" s="44">
        <v>1000000</v>
      </c>
      <c r="G1100" s="44">
        <f t="shared" ref="G1100:G1101" si="532">ROUNDDOWN(D1100*F1100,-3)</f>
        <v>10000000</v>
      </c>
      <c r="H1100" s="44"/>
      <c r="I1100" s="44"/>
      <c r="J1100" s="44"/>
      <c r="K1100" s="44"/>
      <c r="L1100" s="44"/>
      <c r="M1100" s="44"/>
      <c r="N1100" s="44"/>
      <c r="O1100" s="44"/>
      <c r="P1100" s="44"/>
      <c r="Q1100" s="44"/>
      <c r="R1100" s="44"/>
      <c r="S1100" s="44"/>
    </row>
    <row r="1101" spans="1:19" ht="13.5" customHeight="1" x14ac:dyDescent="0.2">
      <c r="A1101" s="2" t="s">
        <v>1895</v>
      </c>
      <c r="B1101" s="42" t="s">
        <v>24</v>
      </c>
      <c r="C1101" s="43" t="s">
        <v>53</v>
      </c>
      <c r="D1101" s="44">
        <v>10</v>
      </c>
      <c r="E1101" s="45" t="s">
        <v>602</v>
      </c>
      <c r="F1101" s="44">
        <v>1500000</v>
      </c>
      <c r="G1101" s="44">
        <f t="shared" si="532"/>
        <v>15000000</v>
      </c>
      <c r="H1101" s="44"/>
      <c r="I1101" s="44"/>
      <c r="J1101" s="44"/>
      <c r="K1101" s="44"/>
      <c r="L1101" s="44"/>
      <c r="M1101" s="44"/>
      <c r="N1101" s="44"/>
      <c r="O1101" s="44"/>
      <c r="P1101" s="44"/>
      <c r="Q1101" s="44"/>
      <c r="R1101" s="44"/>
      <c r="S1101" s="44"/>
    </row>
    <row r="1102" spans="1:19" ht="13.5" customHeight="1" x14ac:dyDescent="0.2">
      <c r="A1102" s="2" t="s">
        <v>1896</v>
      </c>
      <c r="B1102" s="12" t="s">
        <v>111</v>
      </c>
      <c r="C1102" s="40" t="s">
        <v>112</v>
      </c>
      <c r="D1102" s="41">
        <v>0</v>
      </c>
      <c r="E1102" s="15" t="s">
        <v>24</v>
      </c>
      <c r="F1102" s="41">
        <v>0</v>
      </c>
      <c r="G1102" s="41">
        <f t="shared" ref="G1102:S1102" si="533">G1103</f>
        <v>146251000</v>
      </c>
      <c r="H1102" s="41">
        <f t="shared" si="533"/>
        <v>0</v>
      </c>
      <c r="I1102" s="41">
        <f t="shared" si="533"/>
        <v>0</v>
      </c>
      <c r="J1102" s="41">
        <f t="shared" si="533"/>
        <v>0</v>
      </c>
      <c r="K1102" s="41">
        <f t="shared" si="533"/>
        <v>0</v>
      </c>
      <c r="L1102" s="41">
        <f t="shared" si="533"/>
        <v>0</v>
      </c>
      <c r="M1102" s="41">
        <f t="shared" si="533"/>
        <v>0</v>
      </c>
      <c r="N1102" s="41">
        <f t="shared" si="533"/>
        <v>0</v>
      </c>
      <c r="O1102" s="41">
        <f t="shared" si="533"/>
        <v>0</v>
      </c>
      <c r="P1102" s="41">
        <f t="shared" si="533"/>
        <v>0</v>
      </c>
      <c r="Q1102" s="41">
        <f t="shared" si="533"/>
        <v>0</v>
      </c>
      <c r="R1102" s="41">
        <f t="shared" si="533"/>
        <v>0</v>
      </c>
      <c r="S1102" s="41">
        <f t="shared" si="533"/>
        <v>0</v>
      </c>
    </row>
    <row r="1103" spans="1:19" ht="13.5" customHeight="1" x14ac:dyDescent="0.2">
      <c r="A1103" s="2" t="s">
        <v>1897</v>
      </c>
      <c r="B1103" s="42" t="s">
        <v>24</v>
      </c>
      <c r="C1103" s="43" t="s">
        <v>1885</v>
      </c>
      <c r="D1103" s="44">
        <v>25</v>
      </c>
      <c r="E1103" s="45" t="s">
        <v>600</v>
      </c>
      <c r="F1103" s="44">
        <v>5850040</v>
      </c>
      <c r="G1103" s="44">
        <f>ROUNDDOWN(D1103*F1103,-3)</f>
        <v>146251000</v>
      </c>
      <c r="H1103" s="44"/>
      <c r="I1103" s="44"/>
      <c r="J1103" s="44"/>
      <c r="K1103" s="44"/>
      <c r="L1103" s="44"/>
      <c r="M1103" s="44"/>
      <c r="N1103" s="44"/>
      <c r="O1103" s="44"/>
      <c r="P1103" s="44"/>
      <c r="Q1103" s="44"/>
      <c r="R1103" s="44"/>
      <c r="S1103" s="44"/>
    </row>
    <row r="1104" spans="1:19" ht="13.5" customHeight="1" x14ac:dyDescent="0.2">
      <c r="A1104" s="2" t="s">
        <v>1898</v>
      </c>
      <c r="B1104" s="24" t="s">
        <v>1899</v>
      </c>
      <c r="C1104" s="25" t="s">
        <v>1900</v>
      </c>
      <c r="D1104" s="26">
        <v>3</v>
      </c>
      <c r="E1104" s="27" t="s">
        <v>874</v>
      </c>
      <c r="F1104" s="26">
        <v>0</v>
      </c>
      <c r="G1104" s="26">
        <f t="shared" ref="G1104:S1104" si="534">SUM(G1105,G1186,G1287)</f>
        <v>6878776000</v>
      </c>
      <c r="H1104" s="26">
        <f t="shared" si="534"/>
        <v>0</v>
      </c>
      <c r="I1104" s="26">
        <f t="shared" si="534"/>
        <v>0</v>
      </c>
      <c r="J1104" s="26">
        <f t="shared" si="534"/>
        <v>0</v>
      </c>
      <c r="K1104" s="26">
        <f t="shared" si="534"/>
        <v>0</v>
      </c>
      <c r="L1104" s="26">
        <f t="shared" si="534"/>
        <v>0</v>
      </c>
      <c r="M1104" s="26">
        <f t="shared" si="534"/>
        <v>0</v>
      </c>
      <c r="N1104" s="26">
        <f t="shared" si="534"/>
        <v>0</v>
      </c>
      <c r="O1104" s="26">
        <f t="shared" si="534"/>
        <v>0</v>
      </c>
      <c r="P1104" s="26">
        <f t="shared" si="534"/>
        <v>0</v>
      </c>
      <c r="Q1104" s="26">
        <f t="shared" si="534"/>
        <v>0</v>
      </c>
      <c r="R1104" s="26">
        <f t="shared" si="534"/>
        <v>0</v>
      </c>
      <c r="S1104" s="26">
        <f t="shared" si="534"/>
        <v>0</v>
      </c>
    </row>
    <row r="1105" spans="1:19" ht="13.5" customHeight="1" x14ac:dyDescent="0.2">
      <c r="A1105" s="2" t="s">
        <v>1901</v>
      </c>
      <c r="B1105" s="28" t="s">
        <v>1902</v>
      </c>
      <c r="C1105" s="29" t="s">
        <v>1903</v>
      </c>
      <c r="D1105" s="30">
        <v>0</v>
      </c>
      <c r="E1105" s="31" t="s">
        <v>24</v>
      </c>
      <c r="F1105" s="30">
        <v>0</v>
      </c>
      <c r="G1105" s="30">
        <f t="shared" ref="G1105:S1105" si="535">SUM(G1106)</f>
        <v>3015194000</v>
      </c>
      <c r="H1105" s="30">
        <f t="shared" si="535"/>
        <v>0</v>
      </c>
      <c r="I1105" s="30">
        <f t="shared" si="535"/>
        <v>0</v>
      </c>
      <c r="J1105" s="30">
        <f t="shared" si="535"/>
        <v>0</v>
      </c>
      <c r="K1105" s="30">
        <f t="shared" si="535"/>
        <v>0</v>
      </c>
      <c r="L1105" s="30">
        <f t="shared" si="535"/>
        <v>0</v>
      </c>
      <c r="M1105" s="30">
        <f t="shared" si="535"/>
        <v>0</v>
      </c>
      <c r="N1105" s="30">
        <f t="shared" si="535"/>
        <v>0</v>
      </c>
      <c r="O1105" s="30">
        <f t="shared" si="535"/>
        <v>0</v>
      </c>
      <c r="P1105" s="30">
        <f t="shared" si="535"/>
        <v>0</v>
      </c>
      <c r="Q1105" s="30">
        <f t="shared" si="535"/>
        <v>0</v>
      </c>
      <c r="R1105" s="30">
        <f t="shared" si="535"/>
        <v>0</v>
      </c>
      <c r="S1105" s="30">
        <f t="shared" si="535"/>
        <v>0</v>
      </c>
    </row>
    <row r="1106" spans="1:19" ht="13.5" customHeight="1" x14ac:dyDescent="0.2">
      <c r="A1106" s="2" t="s">
        <v>1904</v>
      </c>
      <c r="B1106" s="32" t="s">
        <v>1905</v>
      </c>
      <c r="C1106" s="33" t="s">
        <v>1906</v>
      </c>
      <c r="D1106" s="34">
        <v>0</v>
      </c>
      <c r="E1106" s="35" t="s">
        <v>24</v>
      </c>
      <c r="F1106" s="34">
        <v>0</v>
      </c>
      <c r="G1106" s="34">
        <f t="shared" ref="G1106:S1106" si="536">SUM(G1107,G1121,G1130,G1146,G1157,G1175)</f>
        <v>3015194000</v>
      </c>
      <c r="H1106" s="34">
        <f t="shared" si="536"/>
        <v>0</v>
      </c>
      <c r="I1106" s="34">
        <f t="shared" si="536"/>
        <v>0</v>
      </c>
      <c r="J1106" s="34">
        <f t="shared" si="536"/>
        <v>0</v>
      </c>
      <c r="K1106" s="34">
        <f t="shared" si="536"/>
        <v>0</v>
      </c>
      <c r="L1106" s="34">
        <f t="shared" si="536"/>
        <v>0</v>
      </c>
      <c r="M1106" s="34">
        <f t="shared" si="536"/>
        <v>0</v>
      </c>
      <c r="N1106" s="34">
        <f t="shared" si="536"/>
        <v>0</v>
      </c>
      <c r="O1106" s="34">
        <f t="shared" si="536"/>
        <v>0</v>
      </c>
      <c r="P1106" s="34">
        <f t="shared" si="536"/>
        <v>0</v>
      </c>
      <c r="Q1106" s="34">
        <f t="shared" si="536"/>
        <v>0</v>
      </c>
      <c r="R1106" s="34">
        <f t="shared" si="536"/>
        <v>0</v>
      </c>
      <c r="S1106" s="34">
        <f t="shared" si="536"/>
        <v>0</v>
      </c>
    </row>
    <row r="1107" spans="1:19" ht="13.5" customHeight="1" x14ac:dyDescent="0.2">
      <c r="A1107" s="2" t="s">
        <v>1907</v>
      </c>
      <c r="B1107" s="36" t="s">
        <v>39</v>
      </c>
      <c r="C1107" s="37" t="s">
        <v>1908</v>
      </c>
      <c r="D1107" s="38">
        <v>0</v>
      </c>
      <c r="E1107" s="39" t="s">
        <v>24</v>
      </c>
      <c r="F1107" s="38">
        <v>0</v>
      </c>
      <c r="G1107" s="38">
        <f t="shared" ref="G1107:S1107" si="537">SUM(G1108,G1112,G1115,G1119)</f>
        <v>208050000</v>
      </c>
      <c r="H1107" s="38">
        <f t="shared" si="537"/>
        <v>0</v>
      </c>
      <c r="I1107" s="38">
        <f t="shared" si="537"/>
        <v>0</v>
      </c>
      <c r="J1107" s="38">
        <f t="shared" si="537"/>
        <v>0</v>
      </c>
      <c r="K1107" s="38">
        <f t="shared" si="537"/>
        <v>0</v>
      </c>
      <c r="L1107" s="38">
        <f t="shared" si="537"/>
        <v>0</v>
      </c>
      <c r="M1107" s="38">
        <f t="shared" si="537"/>
        <v>0</v>
      </c>
      <c r="N1107" s="38">
        <f t="shared" si="537"/>
        <v>0</v>
      </c>
      <c r="O1107" s="38">
        <f t="shared" si="537"/>
        <v>0</v>
      </c>
      <c r="P1107" s="38">
        <f t="shared" si="537"/>
        <v>0</v>
      </c>
      <c r="Q1107" s="38">
        <f t="shared" si="537"/>
        <v>0</v>
      </c>
      <c r="R1107" s="38">
        <f t="shared" si="537"/>
        <v>0</v>
      </c>
      <c r="S1107" s="38">
        <f t="shared" si="537"/>
        <v>0</v>
      </c>
    </row>
    <row r="1108" spans="1:19" ht="13.5" customHeight="1" x14ac:dyDescent="0.2">
      <c r="A1108" s="2" t="s">
        <v>1909</v>
      </c>
      <c r="B1108" s="12" t="s">
        <v>42</v>
      </c>
      <c r="C1108" s="40" t="s">
        <v>43</v>
      </c>
      <c r="D1108" s="41">
        <v>0</v>
      </c>
      <c r="E1108" s="15" t="s">
        <v>24</v>
      </c>
      <c r="F1108" s="41">
        <v>0</v>
      </c>
      <c r="G1108" s="41">
        <f t="shared" ref="G1108:S1108" si="538">SUM(G1109:G1111)</f>
        <v>61500000</v>
      </c>
      <c r="H1108" s="41">
        <f t="shared" si="538"/>
        <v>0</v>
      </c>
      <c r="I1108" s="41">
        <f t="shared" si="538"/>
        <v>0</v>
      </c>
      <c r="J1108" s="41">
        <f t="shared" si="538"/>
        <v>0</v>
      </c>
      <c r="K1108" s="41">
        <f t="shared" si="538"/>
        <v>0</v>
      </c>
      <c r="L1108" s="41">
        <f t="shared" si="538"/>
        <v>0</v>
      </c>
      <c r="M1108" s="41">
        <f t="shared" si="538"/>
        <v>0</v>
      </c>
      <c r="N1108" s="41">
        <f t="shared" si="538"/>
        <v>0</v>
      </c>
      <c r="O1108" s="41">
        <f t="shared" si="538"/>
        <v>0</v>
      </c>
      <c r="P1108" s="41">
        <f t="shared" si="538"/>
        <v>0</v>
      </c>
      <c r="Q1108" s="41">
        <f t="shared" si="538"/>
        <v>0</v>
      </c>
      <c r="R1108" s="41">
        <f t="shared" si="538"/>
        <v>0</v>
      </c>
      <c r="S1108" s="41">
        <f t="shared" si="538"/>
        <v>0</v>
      </c>
    </row>
    <row r="1109" spans="1:19" ht="13.5" customHeight="1" x14ac:dyDescent="0.2">
      <c r="A1109" s="2" t="s">
        <v>1910</v>
      </c>
      <c r="B1109" s="42" t="s">
        <v>24</v>
      </c>
      <c r="C1109" s="43" t="s">
        <v>45</v>
      </c>
      <c r="D1109" s="44">
        <v>12</v>
      </c>
      <c r="E1109" s="45" t="s">
        <v>787</v>
      </c>
      <c r="F1109" s="44">
        <v>1000000</v>
      </c>
      <c r="G1109" s="44">
        <f t="shared" ref="G1109:G1111" si="539">ROUNDDOWN(D1109*F1109,-3)</f>
        <v>12000000</v>
      </c>
      <c r="H1109" s="44"/>
      <c r="I1109" s="44"/>
      <c r="J1109" s="44"/>
      <c r="K1109" s="44"/>
      <c r="L1109" s="44"/>
      <c r="M1109" s="44"/>
      <c r="N1109" s="44"/>
      <c r="O1109" s="44"/>
      <c r="P1109" s="44"/>
      <c r="Q1109" s="44"/>
      <c r="R1109" s="44"/>
      <c r="S1109" s="44"/>
    </row>
    <row r="1110" spans="1:19" ht="13.5" customHeight="1" x14ac:dyDescent="0.2">
      <c r="A1110" s="2" t="s">
        <v>1911</v>
      </c>
      <c r="B1110" s="42" t="s">
        <v>24</v>
      </c>
      <c r="C1110" s="43" t="s">
        <v>1791</v>
      </c>
      <c r="D1110" s="44">
        <v>12</v>
      </c>
      <c r="E1110" s="45" t="s">
        <v>787</v>
      </c>
      <c r="F1110" s="44">
        <v>1000000</v>
      </c>
      <c r="G1110" s="44">
        <f t="shared" si="539"/>
        <v>12000000</v>
      </c>
      <c r="H1110" s="44"/>
      <c r="I1110" s="44"/>
      <c r="J1110" s="44"/>
      <c r="K1110" s="44"/>
      <c r="L1110" s="44"/>
      <c r="M1110" s="44"/>
      <c r="N1110" s="44"/>
      <c r="O1110" s="44"/>
      <c r="P1110" s="44"/>
      <c r="Q1110" s="44"/>
      <c r="R1110" s="44"/>
      <c r="S1110" s="44"/>
    </row>
    <row r="1111" spans="1:19" ht="13.5" customHeight="1" x14ac:dyDescent="0.2">
      <c r="A1111" s="2" t="s">
        <v>1912</v>
      </c>
      <c r="B1111" s="42" t="s">
        <v>24</v>
      </c>
      <c r="C1111" s="43" t="s">
        <v>1913</v>
      </c>
      <c r="D1111" s="44">
        <v>125</v>
      </c>
      <c r="E1111" s="45" t="s">
        <v>1914</v>
      </c>
      <c r="F1111" s="44">
        <v>300000</v>
      </c>
      <c r="G1111" s="44">
        <f t="shared" si="539"/>
        <v>37500000</v>
      </c>
      <c r="H1111" s="44"/>
      <c r="I1111" s="44"/>
      <c r="J1111" s="44"/>
      <c r="K1111" s="44"/>
      <c r="L1111" s="44"/>
      <c r="M1111" s="44"/>
      <c r="N1111" s="44"/>
      <c r="O1111" s="44"/>
      <c r="P1111" s="44"/>
      <c r="Q1111" s="44"/>
      <c r="R1111" s="44"/>
      <c r="S1111" s="44"/>
    </row>
    <row r="1112" spans="1:19" ht="13.5" customHeight="1" x14ac:dyDescent="0.2">
      <c r="A1112" s="2" t="s">
        <v>1915</v>
      </c>
      <c r="B1112" s="12" t="s">
        <v>718</v>
      </c>
      <c r="C1112" s="40" t="s">
        <v>719</v>
      </c>
      <c r="D1112" s="41">
        <v>0</v>
      </c>
      <c r="E1112" s="15" t="s">
        <v>24</v>
      </c>
      <c r="F1112" s="41">
        <v>0</v>
      </c>
      <c r="G1112" s="41">
        <f t="shared" ref="G1112:S1112" si="540">SUM(G1113:G1114)</f>
        <v>24000000</v>
      </c>
      <c r="H1112" s="41">
        <f t="shared" si="540"/>
        <v>0</v>
      </c>
      <c r="I1112" s="41">
        <f t="shared" si="540"/>
        <v>0</v>
      </c>
      <c r="J1112" s="41">
        <f t="shared" si="540"/>
        <v>0</v>
      </c>
      <c r="K1112" s="41">
        <f t="shared" si="540"/>
        <v>0</v>
      </c>
      <c r="L1112" s="41">
        <f t="shared" si="540"/>
        <v>0</v>
      </c>
      <c r="M1112" s="41">
        <f t="shared" si="540"/>
        <v>0</v>
      </c>
      <c r="N1112" s="41">
        <f t="shared" si="540"/>
        <v>0</v>
      </c>
      <c r="O1112" s="41">
        <f t="shared" si="540"/>
        <v>0</v>
      </c>
      <c r="P1112" s="41">
        <f t="shared" si="540"/>
        <v>0</v>
      </c>
      <c r="Q1112" s="41">
        <f t="shared" si="540"/>
        <v>0</v>
      </c>
      <c r="R1112" s="41">
        <f t="shared" si="540"/>
        <v>0</v>
      </c>
      <c r="S1112" s="41">
        <f t="shared" si="540"/>
        <v>0</v>
      </c>
    </row>
    <row r="1113" spans="1:19" ht="13.5" customHeight="1" x14ac:dyDescent="0.2">
      <c r="A1113" s="2" t="s">
        <v>1916</v>
      </c>
      <c r="B1113" s="42" t="s">
        <v>24</v>
      </c>
      <c r="C1113" s="43" t="s">
        <v>51</v>
      </c>
      <c r="D1113" s="44">
        <v>12</v>
      </c>
      <c r="E1113" s="45" t="s">
        <v>790</v>
      </c>
      <c r="F1113" s="44">
        <v>1000000</v>
      </c>
      <c r="G1113" s="44">
        <f t="shared" ref="G1113:G1114" si="541">ROUNDDOWN(D1113*F1113,-3)</f>
        <v>12000000</v>
      </c>
      <c r="H1113" s="44"/>
      <c r="I1113" s="44"/>
      <c r="J1113" s="44"/>
      <c r="K1113" s="44"/>
      <c r="L1113" s="44"/>
      <c r="M1113" s="44"/>
      <c r="N1113" s="44"/>
      <c r="O1113" s="44"/>
      <c r="P1113" s="44"/>
      <c r="Q1113" s="44"/>
      <c r="R1113" s="44"/>
      <c r="S1113" s="44"/>
    </row>
    <row r="1114" spans="1:19" ht="13.5" customHeight="1" x14ac:dyDescent="0.2">
      <c r="A1114" s="2" t="s">
        <v>1917</v>
      </c>
      <c r="B1114" s="42" t="s">
        <v>24</v>
      </c>
      <c r="C1114" s="43" t="s">
        <v>53</v>
      </c>
      <c r="D1114" s="44">
        <v>12</v>
      </c>
      <c r="E1114" s="45" t="s">
        <v>790</v>
      </c>
      <c r="F1114" s="44">
        <v>1000000</v>
      </c>
      <c r="G1114" s="44">
        <f t="shared" si="541"/>
        <v>12000000</v>
      </c>
      <c r="H1114" s="44"/>
      <c r="I1114" s="44"/>
      <c r="J1114" s="44"/>
      <c r="K1114" s="44"/>
      <c r="L1114" s="44"/>
      <c r="M1114" s="44"/>
      <c r="N1114" s="44"/>
      <c r="O1114" s="44"/>
      <c r="P1114" s="44"/>
      <c r="Q1114" s="44"/>
      <c r="R1114" s="44"/>
      <c r="S1114" s="44"/>
    </row>
    <row r="1115" spans="1:19" ht="13.5" customHeight="1" x14ac:dyDescent="0.2">
      <c r="A1115" s="2" t="s">
        <v>1918</v>
      </c>
      <c r="B1115" s="12" t="s">
        <v>111</v>
      </c>
      <c r="C1115" s="40" t="s">
        <v>112</v>
      </c>
      <c r="D1115" s="41">
        <v>0</v>
      </c>
      <c r="E1115" s="15" t="s">
        <v>24</v>
      </c>
      <c r="F1115" s="41">
        <v>0</v>
      </c>
      <c r="G1115" s="41">
        <f t="shared" ref="G1115:S1115" si="542">SUM(G1116:G1118)</f>
        <v>105600000</v>
      </c>
      <c r="H1115" s="41">
        <f t="shared" si="542"/>
        <v>0</v>
      </c>
      <c r="I1115" s="41">
        <f t="shared" si="542"/>
        <v>0</v>
      </c>
      <c r="J1115" s="41">
        <f t="shared" si="542"/>
        <v>0</v>
      </c>
      <c r="K1115" s="41">
        <f t="shared" si="542"/>
        <v>0</v>
      </c>
      <c r="L1115" s="41">
        <f t="shared" si="542"/>
        <v>0</v>
      </c>
      <c r="M1115" s="41">
        <f t="shared" si="542"/>
        <v>0</v>
      </c>
      <c r="N1115" s="41">
        <f t="shared" si="542"/>
        <v>0</v>
      </c>
      <c r="O1115" s="41">
        <f t="shared" si="542"/>
        <v>0</v>
      </c>
      <c r="P1115" s="41">
        <f t="shared" si="542"/>
        <v>0</v>
      </c>
      <c r="Q1115" s="41">
        <f t="shared" si="542"/>
        <v>0</v>
      </c>
      <c r="R1115" s="41">
        <f t="shared" si="542"/>
        <v>0</v>
      </c>
      <c r="S1115" s="41">
        <f t="shared" si="542"/>
        <v>0</v>
      </c>
    </row>
    <row r="1116" spans="1:19" ht="13.5" customHeight="1" x14ac:dyDescent="0.2">
      <c r="A1116" s="2" t="s">
        <v>1919</v>
      </c>
      <c r="B1116" s="42" t="s">
        <v>24</v>
      </c>
      <c r="C1116" s="43" t="s">
        <v>1920</v>
      </c>
      <c r="D1116" s="44">
        <v>8</v>
      </c>
      <c r="E1116" s="45" t="s">
        <v>600</v>
      </c>
      <c r="F1116" s="44">
        <v>4400000</v>
      </c>
      <c r="G1116" s="44">
        <f t="shared" ref="G1116:G1118" si="543">ROUNDDOWN(D1116*F1116,-3)</f>
        <v>35200000</v>
      </c>
      <c r="H1116" s="44"/>
      <c r="I1116" s="44"/>
      <c r="J1116" s="44"/>
      <c r="K1116" s="44"/>
      <c r="L1116" s="44"/>
      <c r="M1116" s="44"/>
      <c r="N1116" s="44"/>
      <c r="O1116" s="44"/>
      <c r="P1116" s="44"/>
      <c r="Q1116" s="44"/>
      <c r="R1116" s="44"/>
      <c r="S1116" s="44"/>
    </row>
    <row r="1117" spans="1:19" ht="13.5" customHeight="1" x14ac:dyDescent="0.2">
      <c r="A1117" s="2" t="s">
        <v>1921</v>
      </c>
      <c r="B1117" s="42" t="s">
        <v>24</v>
      </c>
      <c r="C1117" s="43" t="s">
        <v>1922</v>
      </c>
      <c r="D1117" s="44">
        <v>8</v>
      </c>
      <c r="E1117" s="45" t="s">
        <v>600</v>
      </c>
      <c r="F1117" s="44">
        <v>4400000</v>
      </c>
      <c r="G1117" s="44">
        <f t="shared" si="543"/>
        <v>35200000</v>
      </c>
      <c r="H1117" s="44"/>
      <c r="I1117" s="44"/>
      <c r="J1117" s="44"/>
      <c r="K1117" s="44"/>
      <c r="L1117" s="44"/>
      <c r="M1117" s="44"/>
      <c r="N1117" s="44"/>
      <c r="O1117" s="44"/>
      <c r="P1117" s="44"/>
      <c r="Q1117" s="44"/>
      <c r="R1117" s="44"/>
      <c r="S1117" s="44"/>
    </row>
    <row r="1118" spans="1:19" ht="13.5" customHeight="1" x14ac:dyDescent="0.2">
      <c r="A1118" s="2" t="s">
        <v>1923</v>
      </c>
      <c r="B1118" s="42" t="s">
        <v>24</v>
      </c>
      <c r="C1118" s="43" t="s">
        <v>1924</v>
      </c>
      <c r="D1118" s="44">
        <v>8</v>
      </c>
      <c r="E1118" s="45" t="s">
        <v>600</v>
      </c>
      <c r="F1118" s="44">
        <v>4400000</v>
      </c>
      <c r="G1118" s="44">
        <f t="shared" si="543"/>
        <v>35200000</v>
      </c>
      <c r="H1118" s="44"/>
      <c r="I1118" s="44"/>
      <c r="J1118" s="44"/>
      <c r="K1118" s="44"/>
      <c r="L1118" s="44"/>
      <c r="M1118" s="44"/>
      <c r="N1118" s="44"/>
      <c r="O1118" s="44"/>
      <c r="P1118" s="44"/>
      <c r="Q1118" s="44"/>
      <c r="R1118" s="44"/>
      <c r="S1118" s="44"/>
    </row>
    <row r="1119" spans="1:19" ht="13.5" customHeight="1" x14ac:dyDescent="0.2">
      <c r="A1119" s="2" t="s">
        <v>1925</v>
      </c>
      <c r="B1119" s="12" t="s">
        <v>60</v>
      </c>
      <c r="C1119" s="40" t="s">
        <v>61</v>
      </c>
      <c r="D1119" s="41">
        <v>0</v>
      </c>
      <c r="E1119" s="15" t="s">
        <v>24</v>
      </c>
      <c r="F1119" s="41">
        <v>0</v>
      </c>
      <c r="G1119" s="41">
        <f t="shared" ref="G1119:S1119" si="544">G1120</f>
        <v>16950000</v>
      </c>
      <c r="H1119" s="41">
        <f t="shared" si="544"/>
        <v>0</v>
      </c>
      <c r="I1119" s="41">
        <f t="shared" si="544"/>
        <v>0</v>
      </c>
      <c r="J1119" s="41">
        <f t="shared" si="544"/>
        <v>0</v>
      </c>
      <c r="K1119" s="41">
        <f t="shared" si="544"/>
        <v>0</v>
      </c>
      <c r="L1119" s="41">
        <f t="shared" si="544"/>
        <v>0</v>
      </c>
      <c r="M1119" s="41">
        <f t="shared" si="544"/>
        <v>0</v>
      </c>
      <c r="N1119" s="41">
        <f t="shared" si="544"/>
        <v>0</v>
      </c>
      <c r="O1119" s="41">
        <f t="shared" si="544"/>
        <v>0</v>
      </c>
      <c r="P1119" s="41">
        <f t="shared" si="544"/>
        <v>0</v>
      </c>
      <c r="Q1119" s="41">
        <f t="shared" si="544"/>
        <v>0</v>
      </c>
      <c r="R1119" s="41">
        <f t="shared" si="544"/>
        <v>0</v>
      </c>
      <c r="S1119" s="41">
        <f t="shared" si="544"/>
        <v>0</v>
      </c>
    </row>
    <row r="1120" spans="1:19" ht="13.5" customHeight="1" x14ac:dyDescent="0.2">
      <c r="A1120" s="2" t="s">
        <v>1926</v>
      </c>
      <c r="B1120" s="42" t="s">
        <v>24</v>
      </c>
      <c r="C1120" s="43" t="s">
        <v>58</v>
      </c>
      <c r="D1120" s="44">
        <v>113</v>
      </c>
      <c r="E1120" s="45" t="s">
        <v>798</v>
      </c>
      <c r="F1120" s="44">
        <v>150000</v>
      </c>
      <c r="G1120" s="44">
        <f>ROUNDDOWN(D1120*F1120,-3)</f>
        <v>16950000</v>
      </c>
      <c r="H1120" s="44"/>
      <c r="I1120" s="44"/>
      <c r="J1120" s="44"/>
      <c r="K1120" s="44"/>
      <c r="L1120" s="44"/>
      <c r="M1120" s="44"/>
      <c r="N1120" s="44"/>
      <c r="O1120" s="44"/>
      <c r="P1120" s="44"/>
      <c r="Q1120" s="44"/>
      <c r="R1120" s="44"/>
      <c r="S1120" s="44"/>
    </row>
    <row r="1121" spans="1:19" ht="13.5" customHeight="1" x14ac:dyDescent="0.2">
      <c r="A1121" s="2" t="s">
        <v>1927</v>
      </c>
      <c r="B1121" s="36" t="s">
        <v>77</v>
      </c>
      <c r="C1121" s="37" t="s">
        <v>1928</v>
      </c>
      <c r="D1121" s="38">
        <v>0</v>
      </c>
      <c r="E1121" s="39" t="s">
        <v>24</v>
      </c>
      <c r="F1121" s="38">
        <v>0</v>
      </c>
      <c r="G1121" s="38">
        <f t="shared" ref="G1121:S1121" si="545">SUM(G1122,G1125,G1128)</f>
        <v>180000000</v>
      </c>
      <c r="H1121" s="38">
        <f t="shared" si="545"/>
        <v>0</v>
      </c>
      <c r="I1121" s="38">
        <f t="shared" si="545"/>
        <v>0</v>
      </c>
      <c r="J1121" s="38">
        <f t="shared" si="545"/>
        <v>0</v>
      </c>
      <c r="K1121" s="38">
        <f t="shared" si="545"/>
        <v>0</v>
      </c>
      <c r="L1121" s="38">
        <f t="shared" si="545"/>
        <v>0</v>
      </c>
      <c r="M1121" s="38">
        <f t="shared" si="545"/>
        <v>0</v>
      </c>
      <c r="N1121" s="38">
        <f t="shared" si="545"/>
        <v>0</v>
      </c>
      <c r="O1121" s="38">
        <f t="shared" si="545"/>
        <v>0</v>
      </c>
      <c r="P1121" s="38">
        <f t="shared" si="545"/>
        <v>0</v>
      </c>
      <c r="Q1121" s="38">
        <f t="shared" si="545"/>
        <v>0</v>
      </c>
      <c r="R1121" s="38">
        <f t="shared" si="545"/>
        <v>0</v>
      </c>
      <c r="S1121" s="38">
        <f t="shared" si="545"/>
        <v>0</v>
      </c>
    </row>
    <row r="1122" spans="1:19" ht="13.5" customHeight="1" x14ac:dyDescent="0.2">
      <c r="A1122" s="2" t="s">
        <v>1929</v>
      </c>
      <c r="B1122" s="12" t="s">
        <v>42</v>
      </c>
      <c r="C1122" s="40" t="s">
        <v>43</v>
      </c>
      <c r="D1122" s="41">
        <v>0</v>
      </c>
      <c r="E1122" s="15" t="s">
        <v>24</v>
      </c>
      <c r="F1122" s="41">
        <v>0</v>
      </c>
      <c r="G1122" s="41">
        <f t="shared" ref="G1122:S1122" si="546">SUM(G1123:G1124)</f>
        <v>24000000</v>
      </c>
      <c r="H1122" s="41">
        <f t="shared" si="546"/>
        <v>0</v>
      </c>
      <c r="I1122" s="41">
        <f t="shared" si="546"/>
        <v>0</v>
      </c>
      <c r="J1122" s="41">
        <f t="shared" si="546"/>
        <v>0</v>
      </c>
      <c r="K1122" s="41">
        <f t="shared" si="546"/>
        <v>0</v>
      </c>
      <c r="L1122" s="41">
        <f t="shared" si="546"/>
        <v>0</v>
      </c>
      <c r="M1122" s="41">
        <f t="shared" si="546"/>
        <v>0</v>
      </c>
      <c r="N1122" s="41">
        <f t="shared" si="546"/>
        <v>0</v>
      </c>
      <c r="O1122" s="41">
        <f t="shared" si="546"/>
        <v>0</v>
      </c>
      <c r="P1122" s="41">
        <f t="shared" si="546"/>
        <v>0</v>
      </c>
      <c r="Q1122" s="41">
        <f t="shared" si="546"/>
        <v>0</v>
      </c>
      <c r="R1122" s="41">
        <f t="shared" si="546"/>
        <v>0</v>
      </c>
      <c r="S1122" s="41">
        <f t="shared" si="546"/>
        <v>0</v>
      </c>
    </row>
    <row r="1123" spans="1:19" ht="13.5" customHeight="1" x14ac:dyDescent="0.2">
      <c r="A1123" s="2" t="s">
        <v>1930</v>
      </c>
      <c r="B1123" s="42" t="s">
        <v>24</v>
      </c>
      <c r="C1123" s="43" t="s">
        <v>45</v>
      </c>
      <c r="D1123" s="44">
        <v>12</v>
      </c>
      <c r="E1123" s="45" t="s">
        <v>787</v>
      </c>
      <c r="F1123" s="44">
        <v>1000000</v>
      </c>
      <c r="G1123" s="44">
        <f t="shared" ref="G1123:G1124" si="547">ROUNDDOWN(D1123*F1123,-3)</f>
        <v>12000000</v>
      </c>
      <c r="H1123" s="44"/>
      <c r="I1123" s="44"/>
      <c r="J1123" s="44"/>
      <c r="K1123" s="44"/>
      <c r="L1123" s="44"/>
      <c r="M1123" s="44"/>
      <c r="N1123" s="44"/>
      <c r="O1123" s="44"/>
      <c r="P1123" s="44"/>
      <c r="Q1123" s="44"/>
      <c r="R1123" s="44"/>
      <c r="S1123" s="44"/>
    </row>
    <row r="1124" spans="1:19" ht="13.5" customHeight="1" x14ac:dyDescent="0.2">
      <c r="A1124" s="2" t="s">
        <v>1931</v>
      </c>
      <c r="B1124" s="42" t="s">
        <v>24</v>
      </c>
      <c r="C1124" s="43" t="s">
        <v>1932</v>
      </c>
      <c r="D1124" s="44">
        <v>12</v>
      </c>
      <c r="E1124" s="45" t="s">
        <v>787</v>
      </c>
      <c r="F1124" s="44">
        <v>1000000</v>
      </c>
      <c r="G1124" s="44">
        <f t="shared" si="547"/>
        <v>12000000</v>
      </c>
      <c r="H1124" s="44"/>
      <c r="I1124" s="44"/>
      <c r="J1124" s="44"/>
      <c r="K1124" s="44"/>
      <c r="L1124" s="44"/>
      <c r="M1124" s="44"/>
      <c r="N1124" s="44"/>
      <c r="O1124" s="44"/>
      <c r="P1124" s="44"/>
      <c r="Q1124" s="44"/>
      <c r="R1124" s="44"/>
      <c r="S1124" s="44"/>
    </row>
    <row r="1125" spans="1:19" ht="13.5" customHeight="1" x14ac:dyDescent="0.2">
      <c r="A1125" s="2" t="s">
        <v>1933</v>
      </c>
      <c r="B1125" s="12" t="s">
        <v>718</v>
      </c>
      <c r="C1125" s="40" t="s">
        <v>719</v>
      </c>
      <c r="D1125" s="41">
        <v>0</v>
      </c>
      <c r="E1125" s="15" t="s">
        <v>24</v>
      </c>
      <c r="F1125" s="41">
        <v>0</v>
      </c>
      <c r="G1125" s="41">
        <f t="shared" ref="G1125:S1125" si="548">SUM(G1126:G1127)</f>
        <v>24000000</v>
      </c>
      <c r="H1125" s="41">
        <f t="shared" si="548"/>
        <v>0</v>
      </c>
      <c r="I1125" s="41">
        <f t="shared" si="548"/>
        <v>0</v>
      </c>
      <c r="J1125" s="41">
        <f t="shared" si="548"/>
        <v>0</v>
      </c>
      <c r="K1125" s="41">
        <f t="shared" si="548"/>
        <v>0</v>
      </c>
      <c r="L1125" s="41">
        <f t="shared" si="548"/>
        <v>0</v>
      </c>
      <c r="M1125" s="41">
        <f t="shared" si="548"/>
        <v>0</v>
      </c>
      <c r="N1125" s="41">
        <f t="shared" si="548"/>
        <v>0</v>
      </c>
      <c r="O1125" s="41">
        <f t="shared" si="548"/>
        <v>0</v>
      </c>
      <c r="P1125" s="41">
        <f t="shared" si="548"/>
        <v>0</v>
      </c>
      <c r="Q1125" s="41">
        <f t="shared" si="548"/>
        <v>0</v>
      </c>
      <c r="R1125" s="41">
        <f t="shared" si="548"/>
        <v>0</v>
      </c>
      <c r="S1125" s="41">
        <f t="shared" si="548"/>
        <v>0</v>
      </c>
    </row>
    <row r="1126" spans="1:19" ht="13.5" customHeight="1" x14ac:dyDescent="0.2">
      <c r="A1126" s="2" t="s">
        <v>1934</v>
      </c>
      <c r="B1126" s="42" t="s">
        <v>24</v>
      </c>
      <c r="C1126" s="43" t="s">
        <v>51</v>
      </c>
      <c r="D1126" s="44">
        <v>12</v>
      </c>
      <c r="E1126" s="45" t="s">
        <v>790</v>
      </c>
      <c r="F1126" s="44">
        <v>1000000</v>
      </c>
      <c r="G1126" s="44">
        <f t="shared" ref="G1126:G1127" si="549">ROUNDDOWN(D1126*F1126,-3)</f>
        <v>12000000</v>
      </c>
      <c r="H1126" s="44"/>
      <c r="I1126" s="44"/>
      <c r="J1126" s="44"/>
      <c r="K1126" s="44"/>
      <c r="L1126" s="44"/>
      <c r="M1126" s="44"/>
      <c r="N1126" s="44"/>
      <c r="O1126" s="44"/>
      <c r="P1126" s="44"/>
      <c r="Q1126" s="44"/>
      <c r="R1126" s="44"/>
      <c r="S1126" s="44"/>
    </row>
    <row r="1127" spans="1:19" ht="13.5" customHeight="1" x14ac:dyDescent="0.2">
      <c r="A1127" s="2" t="s">
        <v>1935</v>
      </c>
      <c r="B1127" s="42" t="s">
        <v>24</v>
      </c>
      <c r="C1127" s="43" t="s">
        <v>53</v>
      </c>
      <c r="D1127" s="44">
        <v>12</v>
      </c>
      <c r="E1127" s="45" t="s">
        <v>790</v>
      </c>
      <c r="F1127" s="44">
        <v>1000000</v>
      </c>
      <c r="G1127" s="44">
        <f t="shared" si="549"/>
        <v>12000000</v>
      </c>
      <c r="H1127" s="44"/>
      <c r="I1127" s="44"/>
      <c r="J1127" s="44"/>
      <c r="K1127" s="44"/>
      <c r="L1127" s="44"/>
      <c r="M1127" s="44"/>
      <c r="N1127" s="44"/>
      <c r="O1127" s="44"/>
      <c r="P1127" s="44"/>
      <c r="Q1127" s="44"/>
      <c r="R1127" s="44"/>
      <c r="S1127" s="44"/>
    </row>
    <row r="1128" spans="1:19" ht="13.5" customHeight="1" x14ac:dyDescent="0.2">
      <c r="A1128" s="2" t="s">
        <v>1936</v>
      </c>
      <c r="B1128" s="12" t="s">
        <v>111</v>
      </c>
      <c r="C1128" s="40" t="s">
        <v>112</v>
      </c>
      <c r="D1128" s="41">
        <v>0</v>
      </c>
      <c r="E1128" s="15" t="s">
        <v>24</v>
      </c>
      <c r="F1128" s="41">
        <v>0</v>
      </c>
      <c r="G1128" s="41">
        <f t="shared" ref="G1128:S1128" si="550">G1129</f>
        <v>132000000</v>
      </c>
      <c r="H1128" s="41">
        <f t="shared" si="550"/>
        <v>0</v>
      </c>
      <c r="I1128" s="41">
        <f t="shared" si="550"/>
        <v>0</v>
      </c>
      <c r="J1128" s="41">
        <f t="shared" si="550"/>
        <v>0</v>
      </c>
      <c r="K1128" s="41">
        <f t="shared" si="550"/>
        <v>0</v>
      </c>
      <c r="L1128" s="41">
        <f t="shared" si="550"/>
        <v>0</v>
      </c>
      <c r="M1128" s="41">
        <f t="shared" si="550"/>
        <v>0</v>
      </c>
      <c r="N1128" s="41">
        <f t="shared" si="550"/>
        <v>0</v>
      </c>
      <c r="O1128" s="41">
        <f t="shared" si="550"/>
        <v>0</v>
      </c>
      <c r="P1128" s="41">
        <f t="shared" si="550"/>
        <v>0</v>
      </c>
      <c r="Q1128" s="41">
        <f t="shared" si="550"/>
        <v>0</v>
      </c>
      <c r="R1128" s="41">
        <f t="shared" si="550"/>
        <v>0</v>
      </c>
      <c r="S1128" s="41">
        <f t="shared" si="550"/>
        <v>0</v>
      </c>
    </row>
    <row r="1129" spans="1:19" ht="13.5" customHeight="1" x14ac:dyDescent="0.2">
      <c r="A1129" s="2" t="s">
        <v>1937</v>
      </c>
      <c r="B1129" s="42" t="s">
        <v>24</v>
      </c>
      <c r="C1129" s="43" t="s">
        <v>1938</v>
      </c>
      <c r="D1129" s="44">
        <v>30</v>
      </c>
      <c r="E1129" s="45" t="s">
        <v>798</v>
      </c>
      <c r="F1129" s="44">
        <v>4400000</v>
      </c>
      <c r="G1129" s="44">
        <f>ROUNDDOWN(D1129*F1129,-3)</f>
        <v>132000000</v>
      </c>
      <c r="H1129" s="44"/>
      <c r="I1129" s="44"/>
      <c r="J1129" s="44"/>
      <c r="K1129" s="44"/>
      <c r="L1129" s="44"/>
      <c r="M1129" s="44"/>
      <c r="N1129" s="44"/>
      <c r="O1129" s="44"/>
      <c r="P1129" s="44"/>
      <c r="Q1129" s="44"/>
      <c r="R1129" s="44"/>
      <c r="S1129" s="44"/>
    </row>
    <row r="1130" spans="1:19" ht="13.5" customHeight="1" x14ac:dyDescent="0.2">
      <c r="A1130" s="2" t="s">
        <v>1939</v>
      </c>
      <c r="B1130" s="36" t="s">
        <v>102</v>
      </c>
      <c r="C1130" s="37" t="s">
        <v>1940</v>
      </c>
      <c r="D1130" s="38">
        <v>0</v>
      </c>
      <c r="E1130" s="39" t="s">
        <v>24</v>
      </c>
      <c r="F1130" s="38">
        <v>0</v>
      </c>
      <c r="G1130" s="38">
        <f t="shared" ref="G1130:S1130" si="551">SUM(G1131,G1133,G1136,G1139,G1143)</f>
        <v>222600000</v>
      </c>
      <c r="H1130" s="38">
        <f t="shared" si="551"/>
        <v>0</v>
      </c>
      <c r="I1130" s="38">
        <f t="shared" si="551"/>
        <v>0</v>
      </c>
      <c r="J1130" s="38">
        <f t="shared" si="551"/>
        <v>0</v>
      </c>
      <c r="K1130" s="38">
        <f t="shared" si="551"/>
        <v>0</v>
      </c>
      <c r="L1130" s="38">
        <f t="shared" si="551"/>
        <v>0</v>
      </c>
      <c r="M1130" s="38">
        <f t="shared" si="551"/>
        <v>0</v>
      </c>
      <c r="N1130" s="38">
        <f t="shared" si="551"/>
        <v>0</v>
      </c>
      <c r="O1130" s="38">
        <f t="shared" si="551"/>
        <v>0</v>
      </c>
      <c r="P1130" s="38">
        <f t="shared" si="551"/>
        <v>0</v>
      </c>
      <c r="Q1130" s="38">
        <f t="shared" si="551"/>
        <v>0</v>
      </c>
      <c r="R1130" s="38">
        <f t="shared" si="551"/>
        <v>0</v>
      </c>
      <c r="S1130" s="38">
        <f t="shared" si="551"/>
        <v>0</v>
      </c>
    </row>
    <row r="1131" spans="1:19" ht="13.5" customHeight="1" x14ac:dyDescent="0.2">
      <c r="A1131" s="2" t="s">
        <v>1941</v>
      </c>
      <c r="B1131" s="12" t="s">
        <v>42</v>
      </c>
      <c r="C1131" s="40" t="s">
        <v>43</v>
      </c>
      <c r="D1131" s="41">
        <v>0</v>
      </c>
      <c r="E1131" s="15" t="s">
        <v>24</v>
      </c>
      <c r="F1131" s="41">
        <v>0</v>
      </c>
      <c r="G1131" s="41">
        <f t="shared" ref="G1131:S1131" si="552">G1132</f>
        <v>12000000</v>
      </c>
      <c r="H1131" s="41">
        <f t="shared" si="552"/>
        <v>0</v>
      </c>
      <c r="I1131" s="41">
        <f t="shared" si="552"/>
        <v>0</v>
      </c>
      <c r="J1131" s="41">
        <f t="shared" si="552"/>
        <v>0</v>
      </c>
      <c r="K1131" s="41">
        <f t="shared" si="552"/>
        <v>0</v>
      </c>
      <c r="L1131" s="41">
        <f t="shared" si="552"/>
        <v>0</v>
      </c>
      <c r="M1131" s="41">
        <f t="shared" si="552"/>
        <v>0</v>
      </c>
      <c r="N1131" s="41">
        <f t="shared" si="552"/>
        <v>0</v>
      </c>
      <c r="O1131" s="41">
        <f t="shared" si="552"/>
        <v>0</v>
      </c>
      <c r="P1131" s="41">
        <f t="shared" si="552"/>
        <v>0</v>
      </c>
      <c r="Q1131" s="41">
        <f t="shared" si="552"/>
        <v>0</v>
      </c>
      <c r="R1131" s="41">
        <f t="shared" si="552"/>
        <v>0</v>
      </c>
      <c r="S1131" s="41">
        <f t="shared" si="552"/>
        <v>0</v>
      </c>
    </row>
    <row r="1132" spans="1:19" ht="13.5" customHeight="1" x14ac:dyDescent="0.2">
      <c r="A1132" s="2" t="s">
        <v>1942</v>
      </c>
      <c r="B1132" s="42" t="s">
        <v>24</v>
      </c>
      <c r="C1132" s="43" t="s">
        <v>1943</v>
      </c>
      <c r="D1132" s="44">
        <v>12</v>
      </c>
      <c r="E1132" s="45" t="s">
        <v>787</v>
      </c>
      <c r="F1132" s="44">
        <v>1000000</v>
      </c>
      <c r="G1132" s="44">
        <f>ROUNDDOWN(D1132*F1132,-3)</f>
        <v>12000000</v>
      </c>
      <c r="H1132" s="44"/>
      <c r="I1132" s="44"/>
      <c r="J1132" s="44"/>
      <c r="K1132" s="44"/>
      <c r="L1132" s="44"/>
      <c r="M1132" s="44"/>
      <c r="N1132" s="44"/>
      <c r="O1132" s="44"/>
      <c r="P1132" s="44"/>
      <c r="Q1132" s="44"/>
      <c r="R1132" s="44"/>
      <c r="S1132" s="44"/>
    </row>
    <row r="1133" spans="1:19" ht="13.5" customHeight="1" x14ac:dyDescent="0.2">
      <c r="A1133" s="2" t="s">
        <v>1944</v>
      </c>
      <c r="B1133" s="12" t="s">
        <v>718</v>
      </c>
      <c r="C1133" s="40" t="s">
        <v>719</v>
      </c>
      <c r="D1133" s="41">
        <v>0</v>
      </c>
      <c r="E1133" s="15" t="s">
        <v>24</v>
      </c>
      <c r="F1133" s="41">
        <v>0</v>
      </c>
      <c r="G1133" s="41">
        <f t="shared" ref="G1133:S1133" si="553">SUM(G1134:G1135)</f>
        <v>24000000</v>
      </c>
      <c r="H1133" s="41">
        <f t="shared" si="553"/>
        <v>0</v>
      </c>
      <c r="I1133" s="41">
        <f t="shared" si="553"/>
        <v>0</v>
      </c>
      <c r="J1133" s="41">
        <f t="shared" si="553"/>
        <v>0</v>
      </c>
      <c r="K1133" s="41">
        <f t="shared" si="553"/>
        <v>0</v>
      </c>
      <c r="L1133" s="41">
        <f t="shared" si="553"/>
        <v>0</v>
      </c>
      <c r="M1133" s="41">
        <f t="shared" si="553"/>
        <v>0</v>
      </c>
      <c r="N1133" s="41">
        <f t="shared" si="553"/>
        <v>0</v>
      </c>
      <c r="O1133" s="41">
        <f t="shared" si="553"/>
        <v>0</v>
      </c>
      <c r="P1133" s="41">
        <f t="shared" si="553"/>
        <v>0</v>
      </c>
      <c r="Q1133" s="41">
        <f t="shared" si="553"/>
        <v>0</v>
      </c>
      <c r="R1133" s="41">
        <f t="shared" si="553"/>
        <v>0</v>
      </c>
      <c r="S1133" s="41">
        <f t="shared" si="553"/>
        <v>0</v>
      </c>
    </row>
    <row r="1134" spans="1:19" ht="13.5" customHeight="1" x14ac:dyDescent="0.2">
      <c r="A1134" s="2" t="s">
        <v>1945</v>
      </c>
      <c r="B1134" s="42" t="s">
        <v>24</v>
      </c>
      <c r="C1134" s="43" t="s">
        <v>51</v>
      </c>
      <c r="D1134" s="44">
        <v>12</v>
      </c>
      <c r="E1134" s="45" t="s">
        <v>790</v>
      </c>
      <c r="F1134" s="44">
        <v>1000000</v>
      </c>
      <c r="G1134" s="44">
        <f t="shared" ref="G1134:G1135" si="554">ROUNDDOWN(D1134*F1134,-3)</f>
        <v>12000000</v>
      </c>
      <c r="H1134" s="44"/>
      <c r="I1134" s="44"/>
      <c r="J1134" s="44"/>
      <c r="K1134" s="44"/>
      <c r="L1134" s="44"/>
      <c r="M1134" s="44"/>
      <c r="N1134" s="44"/>
      <c r="O1134" s="44"/>
      <c r="P1134" s="44"/>
      <c r="Q1134" s="44"/>
      <c r="R1134" s="44"/>
      <c r="S1134" s="44"/>
    </row>
    <row r="1135" spans="1:19" ht="13.5" customHeight="1" x14ac:dyDescent="0.2">
      <c r="A1135" s="2" t="s">
        <v>1946</v>
      </c>
      <c r="B1135" s="42" t="s">
        <v>24</v>
      </c>
      <c r="C1135" s="43" t="s">
        <v>1574</v>
      </c>
      <c r="D1135" s="44">
        <v>12</v>
      </c>
      <c r="E1135" s="45" t="s">
        <v>790</v>
      </c>
      <c r="F1135" s="44">
        <v>1000000</v>
      </c>
      <c r="G1135" s="44">
        <f t="shared" si="554"/>
        <v>12000000</v>
      </c>
      <c r="H1135" s="44"/>
      <c r="I1135" s="44"/>
      <c r="J1135" s="44"/>
      <c r="K1135" s="44"/>
      <c r="L1135" s="44"/>
      <c r="M1135" s="44"/>
      <c r="N1135" s="44"/>
      <c r="O1135" s="44"/>
      <c r="P1135" s="44"/>
      <c r="Q1135" s="44"/>
      <c r="R1135" s="44"/>
      <c r="S1135" s="44"/>
    </row>
    <row r="1136" spans="1:19" ht="13.5" customHeight="1" x14ac:dyDescent="0.2">
      <c r="A1136" s="2" t="s">
        <v>1947</v>
      </c>
      <c r="B1136" s="12" t="s">
        <v>162</v>
      </c>
      <c r="C1136" s="40" t="s">
        <v>163</v>
      </c>
      <c r="D1136" s="41">
        <v>0</v>
      </c>
      <c r="E1136" s="15" t="s">
        <v>24</v>
      </c>
      <c r="F1136" s="41">
        <v>0</v>
      </c>
      <c r="G1136" s="41">
        <f t="shared" ref="G1136:S1136" si="555">SUM(G1137:G1138)</f>
        <v>27600000</v>
      </c>
      <c r="H1136" s="41">
        <f t="shared" si="555"/>
        <v>0</v>
      </c>
      <c r="I1136" s="41">
        <f t="shared" si="555"/>
        <v>0</v>
      </c>
      <c r="J1136" s="41">
        <f t="shared" si="555"/>
        <v>0</v>
      </c>
      <c r="K1136" s="41">
        <f t="shared" si="555"/>
        <v>0</v>
      </c>
      <c r="L1136" s="41">
        <f t="shared" si="555"/>
        <v>0</v>
      </c>
      <c r="M1136" s="41">
        <f t="shared" si="555"/>
        <v>0</v>
      </c>
      <c r="N1136" s="41">
        <f t="shared" si="555"/>
        <v>0</v>
      </c>
      <c r="O1136" s="41">
        <f t="shared" si="555"/>
        <v>0</v>
      </c>
      <c r="P1136" s="41">
        <f t="shared" si="555"/>
        <v>0</v>
      </c>
      <c r="Q1136" s="41">
        <f t="shared" si="555"/>
        <v>0</v>
      </c>
      <c r="R1136" s="41">
        <f t="shared" si="555"/>
        <v>0</v>
      </c>
      <c r="S1136" s="41">
        <f t="shared" si="555"/>
        <v>0</v>
      </c>
    </row>
    <row r="1137" spans="1:19" ht="13.5" customHeight="1" x14ac:dyDescent="0.2">
      <c r="A1137" s="2" t="s">
        <v>1948</v>
      </c>
      <c r="B1137" s="42" t="s">
        <v>24</v>
      </c>
      <c r="C1137" s="43" t="s">
        <v>1949</v>
      </c>
      <c r="D1137" s="44">
        <v>6</v>
      </c>
      <c r="E1137" s="45" t="s">
        <v>613</v>
      </c>
      <c r="F1137" s="44">
        <v>1000000</v>
      </c>
      <c r="G1137" s="44">
        <f t="shared" ref="G1137:G1138" si="556">ROUNDDOWN(D1137*F1137,-3)</f>
        <v>6000000</v>
      </c>
      <c r="H1137" s="44"/>
      <c r="I1137" s="44"/>
      <c r="J1137" s="44"/>
      <c r="K1137" s="44"/>
      <c r="L1137" s="44"/>
      <c r="M1137" s="44"/>
      <c r="N1137" s="44"/>
      <c r="O1137" s="44"/>
      <c r="P1137" s="44"/>
      <c r="Q1137" s="44"/>
      <c r="R1137" s="44"/>
      <c r="S1137" s="44"/>
    </row>
    <row r="1138" spans="1:19" ht="13.5" customHeight="1" x14ac:dyDescent="0.2">
      <c r="A1138" s="2" t="s">
        <v>1950</v>
      </c>
      <c r="B1138" s="42" t="s">
        <v>24</v>
      </c>
      <c r="C1138" s="43" t="s">
        <v>1951</v>
      </c>
      <c r="D1138" s="44">
        <v>24</v>
      </c>
      <c r="E1138" s="45" t="s">
        <v>613</v>
      </c>
      <c r="F1138" s="44">
        <v>900000</v>
      </c>
      <c r="G1138" s="44">
        <f t="shared" si="556"/>
        <v>21600000</v>
      </c>
      <c r="H1138" s="44"/>
      <c r="I1138" s="44"/>
      <c r="J1138" s="44"/>
      <c r="K1138" s="44"/>
      <c r="L1138" s="44"/>
      <c r="M1138" s="44"/>
      <c r="N1138" s="44"/>
      <c r="O1138" s="44"/>
      <c r="P1138" s="44"/>
      <c r="Q1138" s="44"/>
      <c r="R1138" s="44"/>
      <c r="S1138" s="44"/>
    </row>
    <row r="1139" spans="1:19" ht="13.5" customHeight="1" x14ac:dyDescent="0.2">
      <c r="A1139" s="2" t="s">
        <v>1952</v>
      </c>
      <c r="B1139" s="12" t="s">
        <v>111</v>
      </c>
      <c r="C1139" s="40" t="s">
        <v>112</v>
      </c>
      <c r="D1139" s="41">
        <v>0</v>
      </c>
      <c r="E1139" s="15" t="s">
        <v>24</v>
      </c>
      <c r="F1139" s="41">
        <v>0</v>
      </c>
      <c r="G1139" s="41">
        <f t="shared" ref="G1139:S1139" si="557">SUM(G1140:G1142)</f>
        <v>132000000</v>
      </c>
      <c r="H1139" s="41">
        <f t="shared" si="557"/>
        <v>0</v>
      </c>
      <c r="I1139" s="41">
        <f t="shared" si="557"/>
        <v>0</v>
      </c>
      <c r="J1139" s="41">
        <f t="shared" si="557"/>
        <v>0</v>
      </c>
      <c r="K1139" s="41">
        <f t="shared" si="557"/>
        <v>0</v>
      </c>
      <c r="L1139" s="41">
        <f t="shared" si="557"/>
        <v>0</v>
      </c>
      <c r="M1139" s="41">
        <f t="shared" si="557"/>
        <v>0</v>
      </c>
      <c r="N1139" s="41">
        <f t="shared" si="557"/>
        <v>0</v>
      </c>
      <c r="O1139" s="41">
        <f t="shared" si="557"/>
        <v>0</v>
      </c>
      <c r="P1139" s="41">
        <f t="shared" si="557"/>
        <v>0</v>
      </c>
      <c r="Q1139" s="41">
        <f t="shared" si="557"/>
        <v>0</v>
      </c>
      <c r="R1139" s="41">
        <f t="shared" si="557"/>
        <v>0</v>
      </c>
      <c r="S1139" s="41">
        <f t="shared" si="557"/>
        <v>0</v>
      </c>
    </row>
    <row r="1140" spans="1:19" ht="13.5" customHeight="1" x14ac:dyDescent="0.2">
      <c r="A1140" s="2" t="s">
        <v>1953</v>
      </c>
      <c r="B1140" s="42" t="s">
        <v>24</v>
      </c>
      <c r="C1140" s="43" t="s">
        <v>1954</v>
      </c>
      <c r="D1140" s="44">
        <v>10</v>
      </c>
      <c r="E1140" s="45" t="s">
        <v>600</v>
      </c>
      <c r="F1140" s="44">
        <v>4400000</v>
      </c>
      <c r="G1140" s="44">
        <f t="shared" ref="G1140:G1142" si="558">ROUNDDOWN(D1140*F1140,-3)</f>
        <v>44000000</v>
      </c>
      <c r="H1140" s="44"/>
      <c r="I1140" s="44"/>
      <c r="J1140" s="44"/>
      <c r="K1140" s="44"/>
      <c r="L1140" s="44"/>
      <c r="M1140" s="44"/>
      <c r="N1140" s="44"/>
      <c r="O1140" s="44"/>
      <c r="P1140" s="44"/>
      <c r="Q1140" s="44"/>
      <c r="R1140" s="44"/>
      <c r="S1140" s="44"/>
    </row>
    <row r="1141" spans="1:19" ht="13.5" customHeight="1" x14ac:dyDescent="0.2">
      <c r="A1141" s="2" t="s">
        <v>1955</v>
      </c>
      <c r="B1141" s="42" t="s">
        <v>24</v>
      </c>
      <c r="C1141" s="43" t="s">
        <v>1956</v>
      </c>
      <c r="D1141" s="44">
        <v>10</v>
      </c>
      <c r="E1141" s="45" t="s">
        <v>600</v>
      </c>
      <c r="F1141" s="44">
        <v>4400000</v>
      </c>
      <c r="G1141" s="44">
        <f t="shared" si="558"/>
        <v>44000000</v>
      </c>
      <c r="H1141" s="44"/>
      <c r="I1141" s="44"/>
      <c r="J1141" s="44"/>
      <c r="K1141" s="44"/>
      <c r="L1141" s="44"/>
      <c r="M1141" s="44"/>
      <c r="N1141" s="44"/>
      <c r="O1141" s="44"/>
      <c r="P1141" s="44"/>
      <c r="Q1141" s="44"/>
      <c r="R1141" s="44"/>
      <c r="S1141" s="44"/>
    </row>
    <row r="1142" spans="1:19" ht="13.5" customHeight="1" x14ac:dyDescent="0.2">
      <c r="A1142" s="2" t="s">
        <v>1957</v>
      </c>
      <c r="B1142" s="42" t="s">
        <v>24</v>
      </c>
      <c r="C1142" s="43" t="s">
        <v>1958</v>
      </c>
      <c r="D1142" s="44">
        <v>10</v>
      </c>
      <c r="E1142" s="45" t="s">
        <v>600</v>
      </c>
      <c r="F1142" s="44">
        <v>4400000</v>
      </c>
      <c r="G1142" s="44">
        <f t="shared" si="558"/>
        <v>44000000</v>
      </c>
      <c r="H1142" s="44"/>
      <c r="I1142" s="44"/>
      <c r="J1142" s="44"/>
      <c r="K1142" s="44"/>
      <c r="L1142" s="44"/>
      <c r="M1142" s="44"/>
      <c r="N1142" s="44"/>
      <c r="O1142" s="44"/>
      <c r="P1142" s="44"/>
      <c r="Q1142" s="44"/>
      <c r="R1142" s="44"/>
      <c r="S1142" s="44"/>
    </row>
    <row r="1143" spans="1:19" ht="13.5" customHeight="1" x14ac:dyDescent="0.2">
      <c r="A1143" s="2" t="s">
        <v>1959</v>
      </c>
      <c r="B1143" s="12" t="s">
        <v>60</v>
      </c>
      <c r="C1143" s="40" t="s">
        <v>61</v>
      </c>
      <c r="D1143" s="41">
        <v>0</v>
      </c>
      <c r="E1143" s="15" t="s">
        <v>24</v>
      </c>
      <c r="F1143" s="41">
        <v>0</v>
      </c>
      <c r="G1143" s="41">
        <f t="shared" ref="G1143:S1143" si="559">SUM(G1144:G1145)</f>
        <v>27000000</v>
      </c>
      <c r="H1143" s="41">
        <f t="shared" si="559"/>
        <v>0</v>
      </c>
      <c r="I1143" s="41">
        <f t="shared" si="559"/>
        <v>0</v>
      </c>
      <c r="J1143" s="41">
        <f t="shared" si="559"/>
        <v>0</v>
      </c>
      <c r="K1143" s="41">
        <f t="shared" si="559"/>
        <v>0</v>
      </c>
      <c r="L1143" s="41">
        <f t="shared" si="559"/>
        <v>0</v>
      </c>
      <c r="M1143" s="41">
        <f t="shared" si="559"/>
        <v>0</v>
      </c>
      <c r="N1143" s="41">
        <f t="shared" si="559"/>
        <v>0</v>
      </c>
      <c r="O1143" s="41">
        <f t="shared" si="559"/>
        <v>0</v>
      </c>
      <c r="P1143" s="41">
        <f t="shared" si="559"/>
        <v>0</v>
      </c>
      <c r="Q1143" s="41">
        <f t="shared" si="559"/>
        <v>0</v>
      </c>
      <c r="R1143" s="41">
        <f t="shared" si="559"/>
        <v>0</v>
      </c>
      <c r="S1143" s="41">
        <f t="shared" si="559"/>
        <v>0</v>
      </c>
    </row>
    <row r="1144" spans="1:19" ht="13.5" customHeight="1" x14ac:dyDescent="0.2">
      <c r="A1144" s="2" t="s">
        <v>1960</v>
      </c>
      <c r="B1144" s="42" t="s">
        <v>24</v>
      </c>
      <c r="C1144" s="43" t="s">
        <v>1961</v>
      </c>
      <c r="D1144" s="44">
        <v>75</v>
      </c>
      <c r="E1144" s="45" t="s">
        <v>600</v>
      </c>
      <c r="F1144" s="44">
        <v>210000</v>
      </c>
      <c r="G1144" s="44">
        <f t="shared" ref="G1144:G1145" si="560">ROUNDDOWN(D1144*F1144,-3)</f>
        <v>15750000</v>
      </c>
      <c r="H1144" s="44"/>
      <c r="I1144" s="44"/>
      <c r="J1144" s="44"/>
      <c r="K1144" s="44"/>
      <c r="L1144" s="44"/>
      <c r="M1144" s="44"/>
      <c r="N1144" s="44"/>
      <c r="O1144" s="44"/>
      <c r="P1144" s="44"/>
      <c r="Q1144" s="44"/>
      <c r="R1144" s="44"/>
      <c r="S1144" s="44"/>
    </row>
    <row r="1145" spans="1:19" ht="13.5" customHeight="1" x14ac:dyDescent="0.2">
      <c r="A1145" s="2" t="s">
        <v>1962</v>
      </c>
      <c r="B1145" s="42" t="s">
        <v>24</v>
      </c>
      <c r="C1145" s="43" t="s">
        <v>1963</v>
      </c>
      <c r="D1145" s="44">
        <v>75</v>
      </c>
      <c r="E1145" s="45" t="s">
        <v>600</v>
      </c>
      <c r="F1145" s="44">
        <v>150000</v>
      </c>
      <c r="G1145" s="44">
        <f t="shared" si="560"/>
        <v>11250000</v>
      </c>
      <c r="H1145" s="44"/>
      <c r="I1145" s="44"/>
      <c r="J1145" s="44"/>
      <c r="K1145" s="44"/>
      <c r="L1145" s="44"/>
      <c r="M1145" s="44"/>
      <c r="N1145" s="44"/>
      <c r="O1145" s="44"/>
      <c r="P1145" s="44"/>
      <c r="Q1145" s="44"/>
      <c r="R1145" s="44"/>
      <c r="S1145" s="44"/>
    </row>
    <row r="1146" spans="1:19" ht="13.5" customHeight="1" x14ac:dyDescent="0.2">
      <c r="A1146" s="2" t="s">
        <v>1964</v>
      </c>
      <c r="B1146" s="36" t="s">
        <v>120</v>
      </c>
      <c r="C1146" s="37" t="s">
        <v>1965</v>
      </c>
      <c r="D1146" s="38">
        <v>0</v>
      </c>
      <c r="E1146" s="39" t="s">
        <v>24</v>
      </c>
      <c r="F1146" s="38">
        <v>0</v>
      </c>
      <c r="G1146" s="38">
        <f t="shared" ref="G1146:S1146" si="561">SUM(G1147,G1150,G1153,G1155)</f>
        <v>88054000</v>
      </c>
      <c r="H1146" s="38">
        <f t="shared" si="561"/>
        <v>0</v>
      </c>
      <c r="I1146" s="38">
        <f t="shared" si="561"/>
        <v>0</v>
      </c>
      <c r="J1146" s="38">
        <f t="shared" si="561"/>
        <v>0</v>
      </c>
      <c r="K1146" s="38">
        <f t="shared" si="561"/>
        <v>0</v>
      </c>
      <c r="L1146" s="38">
        <f t="shared" si="561"/>
        <v>0</v>
      </c>
      <c r="M1146" s="38">
        <f t="shared" si="561"/>
        <v>0</v>
      </c>
      <c r="N1146" s="38">
        <f t="shared" si="561"/>
        <v>0</v>
      </c>
      <c r="O1146" s="38">
        <f t="shared" si="561"/>
        <v>0</v>
      </c>
      <c r="P1146" s="38">
        <f t="shared" si="561"/>
        <v>0</v>
      </c>
      <c r="Q1146" s="38">
        <f t="shared" si="561"/>
        <v>0</v>
      </c>
      <c r="R1146" s="38">
        <f t="shared" si="561"/>
        <v>0</v>
      </c>
      <c r="S1146" s="38">
        <f t="shared" si="561"/>
        <v>0</v>
      </c>
    </row>
    <row r="1147" spans="1:19" ht="13.5" customHeight="1" x14ac:dyDescent="0.2">
      <c r="A1147" s="2" t="s">
        <v>1966</v>
      </c>
      <c r="B1147" s="12" t="s">
        <v>42</v>
      </c>
      <c r="C1147" s="40" t="s">
        <v>43</v>
      </c>
      <c r="D1147" s="41">
        <v>0</v>
      </c>
      <c r="E1147" s="15" t="s">
        <v>24</v>
      </c>
      <c r="F1147" s="41">
        <v>0</v>
      </c>
      <c r="G1147" s="41">
        <f t="shared" ref="G1147:S1147" si="562">SUM(G1148:G1149)</f>
        <v>18000000</v>
      </c>
      <c r="H1147" s="41">
        <f t="shared" si="562"/>
        <v>0</v>
      </c>
      <c r="I1147" s="41">
        <f t="shared" si="562"/>
        <v>0</v>
      </c>
      <c r="J1147" s="41">
        <f t="shared" si="562"/>
        <v>0</v>
      </c>
      <c r="K1147" s="41">
        <f t="shared" si="562"/>
        <v>0</v>
      </c>
      <c r="L1147" s="41">
        <f t="shared" si="562"/>
        <v>0</v>
      </c>
      <c r="M1147" s="41">
        <f t="shared" si="562"/>
        <v>0</v>
      </c>
      <c r="N1147" s="41">
        <f t="shared" si="562"/>
        <v>0</v>
      </c>
      <c r="O1147" s="41">
        <f t="shared" si="562"/>
        <v>0</v>
      </c>
      <c r="P1147" s="41">
        <f t="shared" si="562"/>
        <v>0</v>
      </c>
      <c r="Q1147" s="41">
        <f t="shared" si="562"/>
        <v>0</v>
      </c>
      <c r="R1147" s="41">
        <f t="shared" si="562"/>
        <v>0</v>
      </c>
      <c r="S1147" s="41">
        <f t="shared" si="562"/>
        <v>0</v>
      </c>
    </row>
    <row r="1148" spans="1:19" ht="13.5" customHeight="1" x14ac:dyDescent="0.2">
      <c r="A1148" s="2" t="s">
        <v>1967</v>
      </c>
      <c r="B1148" s="42" t="s">
        <v>24</v>
      </c>
      <c r="C1148" s="43" t="s">
        <v>1943</v>
      </c>
      <c r="D1148" s="44">
        <v>12</v>
      </c>
      <c r="E1148" s="45" t="s">
        <v>787</v>
      </c>
      <c r="F1148" s="44">
        <v>1000000</v>
      </c>
      <c r="G1148" s="44">
        <f t="shared" ref="G1148:G1149" si="563">ROUNDDOWN(D1148*F1148,-3)</f>
        <v>12000000</v>
      </c>
      <c r="H1148" s="44"/>
      <c r="I1148" s="44"/>
      <c r="J1148" s="44"/>
      <c r="K1148" s="44"/>
      <c r="L1148" s="44"/>
      <c r="M1148" s="44"/>
      <c r="N1148" s="44"/>
      <c r="O1148" s="44"/>
      <c r="P1148" s="44"/>
      <c r="Q1148" s="44"/>
      <c r="R1148" s="44"/>
      <c r="S1148" s="44"/>
    </row>
    <row r="1149" spans="1:19" ht="13.5" customHeight="1" x14ac:dyDescent="0.2">
      <c r="A1149" s="2" t="s">
        <v>1968</v>
      </c>
      <c r="B1149" s="42" t="s">
        <v>24</v>
      </c>
      <c r="C1149" s="43" t="s">
        <v>1791</v>
      </c>
      <c r="D1149" s="44">
        <v>6</v>
      </c>
      <c r="E1149" s="45" t="s">
        <v>787</v>
      </c>
      <c r="F1149" s="44">
        <v>1000000</v>
      </c>
      <c r="G1149" s="44">
        <f t="shared" si="563"/>
        <v>6000000</v>
      </c>
      <c r="H1149" s="44"/>
      <c r="I1149" s="44"/>
      <c r="J1149" s="44"/>
      <c r="K1149" s="44"/>
      <c r="L1149" s="44"/>
      <c r="M1149" s="44"/>
      <c r="N1149" s="44"/>
      <c r="O1149" s="44"/>
      <c r="P1149" s="44"/>
      <c r="Q1149" s="44"/>
      <c r="R1149" s="44"/>
      <c r="S1149" s="44"/>
    </row>
    <row r="1150" spans="1:19" ht="13.5" customHeight="1" x14ac:dyDescent="0.2">
      <c r="A1150" s="2" t="s">
        <v>1969</v>
      </c>
      <c r="B1150" s="12" t="s">
        <v>718</v>
      </c>
      <c r="C1150" s="40" t="s">
        <v>719</v>
      </c>
      <c r="D1150" s="41">
        <v>0</v>
      </c>
      <c r="E1150" s="15" t="s">
        <v>24</v>
      </c>
      <c r="F1150" s="41">
        <v>0</v>
      </c>
      <c r="G1150" s="41">
        <f t="shared" ref="G1150:S1150" si="564">SUM(G1151:G1152)</f>
        <v>24000000</v>
      </c>
      <c r="H1150" s="41">
        <f t="shared" si="564"/>
        <v>0</v>
      </c>
      <c r="I1150" s="41">
        <f t="shared" si="564"/>
        <v>0</v>
      </c>
      <c r="J1150" s="41">
        <f t="shared" si="564"/>
        <v>0</v>
      </c>
      <c r="K1150" s="41">
        <f t="shared" si="564"/>
        <v>0</v>
      </c>
      <c r="L1150" s="41">
        <f t="shared" si="564"/>
        <v>0</v>
      </c>
      <c r="M1150" s="41">
        <f t="shared" si="564"/>
        <v>0</v>
      </c>
      <c r="N1150" s="41">
        <f t="shared" si="564"/>
        <v>0</v>
      </c>
      <c r="O1150" s="41">
        <f t="shared" si="564"/>
        <v>0</v>
      </c>
      <c r="P1150" s="41">
        <f t="shared" si="564"/>
        <v>0</v>
      </c>
      <c r="Q1150" s="41">
        <f t="shared" si="564"/>
        <v>0</v>
      </c>
      <c r="R1150" s="41">
        <f t="shared" si="564"/>
        <v>0</v>
      </c>
      <c r="S1150" s="41">
        <f t="shared" si="564"/>
        <v>0</v>
      </c>
    </row>
    <row r="1151" spans="1:19" ht="13.5" customHeight="1" x14ac:dyDescent="0.2">
      <c r="A1151" s="2" t="s">
        <v>1970</v>
      </c>
      <c r="B1151" s="42" t="s">
        <v>24</v>
      </c>
      <c r="C1151" s="43" t="s">
        <v>51</v>
      </c>
      <c r="D1151" s="44">
        <v>12</v>
      </c>
      <c r="E1151" s="45" t="s">
        <v>790</v>
      </c>
      <c r="F1151" s="44">
        <v>1000000</v>
      </c>
      <c r="G1151" s="44">
        <f t="shared" ref="G1151:G1152" si="565">ROUNDDOWN(D1151*F1151,-3)</f>
        <v>12000000</v>
      </c>
      <c r="H1151" s="44"/>
      <c r="I1151" s="44"/>
      <c r="J1151" s="44"/>
      <c r="K1151" s="44"/>
      <c r="L1151" s="44"/>
      <c r="M1151" s="44"/>
      <c r="N1151" s="44"/>
      <c r="O1151" s="44"/>
      <c r="P1151" s="44"/>
      <c r="Q1151" s="44"/>
      <c r="R1151" s="44"/>
      <c r="S1151" s="44"/>
    </row>
    <row r="1152" spans="1:19" ht="13.5" customHeight="1" x14ac:dyDescent="0.2">
      <c r="A1152" s="2" t="s">
        <v>1971</v>
      </c>
      <c r="B1152" s="42" t="s">
        <v>24</v>
      </c>
      <c r="C1152" s="43" t="s">
        <v>53</v>
      </c>
      <c r="D1152" s="44">
        <v>12</v>
      </c>
      <c r="E1152" s="45" t="s">
        <v>790</v>
      </c>
      <c r="F1152" s="44">
        <v>1000000</v>
      </c>
      <c r="G1152" s="44">
        <f t="shared" si="565"/>
        <v>12000000</v>
      </c>
      <c r="H1152" s="44"/>
      <c r="I1152" s="44"/>
      <c r="J1152" s="44"/>
      <c r="K1152" s="44"/>
      <c r="L1152" s="44"/>
      <c r="M1152" s="44"/>
      <c r="N1152" s="44"/>
      <c r="O1152" s="44"/>
      <c r="P1152" s="44"/>
      <c r="Q1152" s="44"/>
      <c r="R1152" s="44"/>
      <c r="S1152" s="44"/>
    </row>
    <row r="1153" spans="1:19" ht="13.5" customHeight="1" x14ac:dyDescent="0.2">
      <c r="A1153" s="2" t="s">
        <v>1972</v>
      </c>
      <c r="B1153" s="12" t="s">
        <v>162</v>
      </c>
      <c r="C1153" s="40" t="s">
        <v>163</v>
      </c>
      <c r="D1153" s="41">
        <v>0</v>
      </c>
      <c r="E1153" s="15" t="s">
        <v>24</v>
      </c>
      <c r="F1153" s="41">
        <v>0</v>
      </c>
      <c r="G1153" s="41">
        <f t="shared" ref="G1153:S1153" si="566">G1154</f>
        <v>5600000</v>
      </c>
      <c r="H1153" s="41">
        <f t="shared" si="566"/>
        <v>0</v>
      </c>
      <c r="I1153" s="41">
        <f t="shared" si="566"/>
        <v>0</v>
      </c>
      <c r="J1153" s="41">
        <f t="shared" si="566"/>
        <v>0</v>
      </c>
      <c r="K1153" s="41">
        <f t="shared" si="566"/>
        <v>0</v>
      </c>
      <c r="L1153" s="41">
        <f t="shared" si="566"/>
        <v>0</v>
      </c>
      <c r="M1153" s="41">
        <f t="shared" si="566"/>
        <v>0</v>
      </c>
      <c r="N1153" s="41">
        <f t="shared" si="566"/>
        <v>0</v>
      </c>
      <c r="O1153" s="41">
        <f t="shared" si="566"/>
        <v>0</v>
      </c>
      <c r="P1153" s="41">
        <f t="shared" si="566"/>
        <v>0</v>
      </c>
      <c r="Q1153" s="41">
        <f t="shared" si="566"/>
        <v>0</v>
      </c>
      <c r="R1153" s="41">
        <f t="shared" si="566"/>
        <v>0</v>
      </c>
      <c r="S1153" s="41">
        <f t="shared" si="566"/>
        <v>0</v>
      </c>
    </row>
    <row r="1154" spans="1:19" ht="13.5" customHeight="1" x14ac:dyDescent="0.2">
      <c r="A1154" s="2" t="s">
        <v>1973</v>
      </c>
      <c r="B1154" s="42" t="s">
        <v>24</v>
      </c>
      <c r="C1154" s="43" t="s">
        <v>1974</v>
      </c>
      <c r="D1154" s="44">
        <v>8</v>
      </c>
      <c r="E1154" s="45" t="s">
        <v>613</v>
      </c>
      <c r="F1154" s="44">
        <v>700000</v>
      </c>
      <c r="G1154" s="44">
        <f>ROUNDDOWN(D1154*F1154,-3)</f>
        <v>5600000</v>
      </c>
      <c r="H1154" s="44"/>
      <c r="I1154" s="44"/>
      <c r="J1154" s="44"/>
      <c r="K1154" s="44"/>
      <c r="L1154" s="44"/>
      <c r="M1154" s="44"/>
      <c r="N1154" s="44"/>
      <c r="O1154" s="44"/>
      <c r="P1154" s="44"/>
      <c r="Q1154" s="44"/>
      <c r="R1154" s="44"/>
      <c r="S1154" s="44"/>
    </row>
    <row r="1155" spans="1:19" ht="13.5" customHeight="1" x14ac:dyDescent="0.2">
      <c r="A1155" s="2" t="s">
        <v>1975</v>
      </c>
      <c r="B1155" s="12" t="s">
        <v>111</v>
      </c>
      <c r="C1155" s="40" t="s">
        <v>112</v>
      </c>
      <c r="D1155" s="41">
        <v>0</v>
      </c>
      <c r="E1155" s="15" t="s">
        <v>24</v>
      </c>
      <c r="F1155" s="41">
        <v>0</v>
      </c>
      <c r="G1155" s="41">
        <f t="shared" ref="G1155:S1155" si="567">G1156</f>
        <v>40454000</v>
      </c>
      <c r="H1155" s="41">
        <f t="shared" si="567"/>
        <v>0</v>
      </c>
      <c r="I1155" s="41">
        <f t="shared" si="567"/>
        <v>0</v>
      </c>
      <c r="J1155" s="41">
        <f t="shared" si="567"/>
        <v>0</v>
      </c>
      <c r="K1155" s="41">
        <f t="shared" si="567"/>
        <v>0</v>
      </c>
      <c r="L1155" s="41">
        <f t="shared" si="567"/>
        <v>0</v>
      </c>
      <c r="M1155" s="41">
        <f t="shared" si="567"/>
        <v>0</v>
      </c>
      <c r="N1155" s="41">
        <f t="shared" si="567"/>
        <v>0</v>
      </c>
      <c r="O1155" s="41">
        <f t="shared" si="567"/>
        <v>0</v>
      </c>
      <c r="P1155" s="41">
        <f t="shared" si="567"/>
        <v>0</v>
      </c>
      <c r="Q1155" s="41">
        <f t="shared" si="567"/>
        <v>0</v>
      </c>
      <c r="R1155" s="41">
        <f t="shared" si="567"/>
        <v>0</v>
      </c>
      <c r="S1155" s="41">
        <f t="shared" si="567"/>
        <v>0</v>
      </c>
    </row>
    <row r="1156" spans="1:19" ht="13.5" customHeight="1" x14ac:dyDescent="0.2">
      <c r="A1156" s="2" t="s">
        <v>1976</v>
      </c>
      <c r="B1156" s="42" t="s">
        <v>24</v>
      </c>
      <c r="C1156" s="43" t="s">
        <v>1977</v>
      </c>
      <c r="D1156" s="44">
        <v>8</v>
      </c>
      <c r="E1156" s="45" t="s">
        <v>600</v>
      </c>
      <c r="F1156" s="44">
        <v>5056750</v>
      </c>
      <c r="G1156" s="44">
        <f>ROUNDDOWN(D1156*F1156,-3)</f>
        <v>40454000</v>
      </c>
      <c r="H1156" s="44"/>
      <c r="I1156" s="44"/>
      <c r="J1156" s="44"/>
      <c r="K1156" s="44"/>
      <c r="L1156" s="44"/>
      <c r="M1156" s="44"/>
      <c r="N1156" s="44"/>
      <c r="O1156" s="44"/>
      <c r="P1156" s="44"/>
      <c r="Q1156" s="44"/>
      <c r="R1156" s="44"/>
      <c r="S1156" s="44"/>
    </row>
    <row r="1157" spans="1:19" ht="13.5" customHeight="1" x14ac:dyDescent="0.2">
      <c r="A1157" s="2" t="s">
        <v>1978</v>
      </c>
      <c r="B1157" s="36" t="s">
        <v>153</v>
      </c>
      <c r="C1157" s="37" t="s">
        <v>1979</v>
      </c>
      <c r="D1157" s="38">
        <v>0</v>
      </c>
      <c r="E1157" s="39" t="s">
        <v>24</v>
      </c>
      <c r="F1157" s="38">
        <v>0</v>
      </c>
      <c r="G1157" s="38">
        <f t="shared" ref="G1157:S1157" si="568">SUM(G1158,G1160,G1163,G1166,G1168,G1172)</f>
        <v>1757740000</v>
      </c>
      <c r="H1157" s="38">
        <f t="shared" si="568"/>
        <v>0</v>
      </c>
      <c r="I1157" s="38">
        <f t="shared" si="568"/>
        <v>0</v>
      </c>
      <c r="J1157" s="38">
        <f t="shared" si="568"/>
        <v>0</v>
      </c>
      <c r="K1157" s="38">
        <f t="shared" si="568"/>
        <v>0</v>
      </c>
      <c r="L1157" s="38">
        <f t="shared" si="568"/>
        <v>0</v>
      </c>
      <c r="M1157" s="38">
        <f t="shared" si="568"/>
        <v>0</v>
      </c>
      <c r="N1157" s="38">
        <f t="shared" si="568"/>
        <v>0</v>
      </c>
      <c r="O1157" s="38">
        <f t="shared" si="568"/>
        <v>0</v>
      </c>
      <c r="P1157" s="38">
        <f t="shared" si="568"/>
        <v>0</v>
      </c>
      <c r="Q1157" s="38">
        <f t="shared" si="568"/>
        <v>0</v>
      </c>
      <c r="R1157" s="38">
        <f t="shared" si="568"/>
        <v>0</v>
      </c>
      <c r="S1157" s="38">
        <f t="shared" si="568"/>
        <v>0</v>
      </c>
    </row>
    <row r="1158" spans="1:19" ht="13.5" customHeight="1" x14ac:dyDescent="0.2">
      <c r="A1158" s="2" t="s">
        <v>1980</v>
      </c>
      <c r="B1158" s="12" t="s">
        <v>42</v>
      </c>
      <c r="C1158" s="40" t="s">
        <v>43</v>
      </c>
      <c r="D1158" s="41">
        <v>0</v>
      </c>
      <c r="E1158" s="15" t="s">
        <v>24</v>
      </c>
      <c r="F1158" s="41">
        <v>0</v>
      </c>
      <c r="G1158" s="41">
        <f t="shared" ref="G1158:S1158" si="569">G1159</f>
        <v>12000000</v>
      </c>
      <c r="H1158" s="41">
        <f t="shared" si="569"/>
        <v>0</v>
      </c>
      <c r="I1158" s="41">
        <f t="shared" si="569"/>
        <v>0</v>
      </c>
      <c r="J1158" s="41">
        <f t="shared" si="569"/>
        <v>0</v>
      </c>
      <c r="K1158" s="41">
        <f t="shared" si="569"/>
        <v>0</v>
      </c>
      <c r="L1158" s="41">
        <f t="shared" si="569"/>
        <v>0</v>
      </c>
      <c r="M1158" s="41">
        <f t="shared" si="569"/>
        <v>0</v>
      </c>
      <c r="N1158" s="41">
        <f t="shared" si="569"/>
        <v>0</v>
      </c>
      <c r="O1158" s="41">
        <f t="shared" si="569"/>
        <v>0</v>
      </c>
      <c r="P1158" s="41">
        <f t="shared" si="569"/>
        <v>0</v>
      </c>
      <c r="Q1158" s="41">
        <f t="shared" si="569"/>
        <v>0</v>
      </c>
      <c r="R1158" s="41">
        <f t="shared" si="569"/>
        <v>0</v>
      </c>
      <c r="S1158" s="41">
        <f t="shared" si="569"/>
        <v>0</v>
      </c>
    </row>
    <row r="1159" spans="1:19" ht="13.5" customHeight="1" x14ac:dyDescent="0.2">
      <c r="A1159" s="2" t="s">
        <v>1981</v>
      </c>
      <c r="B1159" s="42" t="s">
        <v>24</v>
      </c>
      <c r="C1159" s="43" t="s">
        <v>1982</v>
      </c>
      <c r="D1159" s="44">
        <v>12</v>
      </c>
      <c r="E1159" s="45" t="s">
        <v>787</v>
      </c>
      <c r="F1159" s="44">
        <v>1000000</v>
      </c>
      <c r="G1159" s="44">
        <f>ROUNDDOWN(D1159*F1159,-3)</f>
        <v>12000000</v>
      </c>
      <c r="H1159" s="44"/>
      <c r="I1159" s="44"/>
      <c r="J1159" s="44"/>
      <c r="K1159" s="44"/>
      <c r="L1159" s="44"/>
      <c r="M1159" s="44"/>
      <c r="N1159" s="44"/>
      <c r="O1159" s="44"/>
      <c r="P1159" s="44"/>
      <c r="Q1159" s="44"/>
      <c r="R1159" s="44"/>
      <c r="S1159" s="44"/>
    </row>
    <row r="1160" spans="1:19" ht="13.5" customHeight="1" x14ac:dyDescent="0.2">
      <c r="A1160" s="2" t="s">
        <v>1983</v>
      </c>
      <c r="B1160" s="12" t="s">
        <v>129</v>
      </c>
      <c r="C1160" s="40" t="s">
        <v>130</v>
      </c>
      <c r="D1160" s="41">
        <v>0</v>
      </c>
      <c r="E1160" s="15" t="s">
        <v>24</v>
      </c>
      <c r="F1160" s="41">
        <v>0</v>
      </c>
      <c r="G1160" s="41">
        <f t="shared" ref="G1160:S1160" si="570">SUM(G1161:G1162)</f>
        <v>65400000</v>
      </c>
      <c r="H1160" s="41">
        <f t="shared" si="570"/>
        <v>0</v>
      </c>
      <c r="I1160" s="41">
        <f t="shared" si="570"/>
        <v>0</v>
      </c>
      <c r="J1160" s="41">
        <f t="shared" si="570"/>
        <v>0</v>
      </c>
      <c r="K1160" s="41">
        <f t="shared" si="570"/>
        <v>0</v>
      </c>
      <c r="L1160" s="41">
        <f t="shared" si="570"/>
        <v>0</v>
      </c>
      <c r="M1160" s="41">
        <f t="shared" si="570"/>
        <v>0</v>
      </c>
      <c r="N1160" s="41">
        <f t="shared" si="570"/>
        <v>0</v>
      </c>
      <c r="O1160" s="41">
        <f t="shared" si="570"/>
        <v>0</v>
      </c>
      <c r="P1160" s="41">
        <f t="shared" si="570"/>
        <v>0</v>
      </c>
      <c r="Q1160" s="41">
        <f t="shared" si="570"/>
        <v>0</v>
      </c>
      <c r="R1160" s="41">
        <f t="shared" si="570"/>
        <v>0</v>
      </c>
      <c r="S1160" s="41">
        <f t="shared" si="570"/>
        <v>0</v>
      </c>
    </row>
    <row r="1161" spans="1:19" ht="13.5" customHeight="1" x14ac:dyDescent="0.2">
      <c r="A1161" s="2" t="s">
        <v>1984</v>
      </c>
      <c r="B1161" s="42" t="s">
        <v>24</v>
      </c>
      <c r="C1161" s="43" t="s">
        <v>1985</v>
      </c>
      <c r="D1161" s="44">
        <v>24</v>
      </c>
      <c r="E1161" s="45" t="s">
        <v>820</v>
      </c>
      <c r="F1161" s="44">
        <v>400000</v>
      </c>
      <c r="G1161" s="44">
        <f t="shared" ref="G1161:G1162" si="571">ROUNDDOWN(D1161*F1161,-3)</f>
        <v>9600000</v>
      </c>
      <c r="H1161" s="44"/>
      <c r="I1161" s="44"/>
      <c r="J1161" s="44"/>
      <c r="K1161" s="44"/>
      <c r="L1161" s="44"/>
      <c r="M1161" s="44"/>
      <c r="N1161" s="44"/>
      <c r="O1161" s="44"/>
      <c r="P1161" s="44"/>
      <c r="Q1161" s="44"/>
      <c r="R1161" s="44"/>
      <c r="S1161" s="44"/>
    </row>
    <row r="1162" spans="1:19" ht="13.5" customHeight="1" x14ac:dyDescent="0.2">
      <c r="A1162" s="2" t="s">
        <v>1986</v>
      </c>
      <c r="B1162" s="42" t="s">
        <v>24</v>
      </c>
      <c r="C1162" s="43" t="s">
        <v>1987</v>
      </c>
      <c r="D1162" s="44">
        <v>372</v>
      </c>
      <c r="E1162" s="45" t="s">
        <v>820</v>
      </c>
      <c r="F1162" s="44">
        <v>150000</v>
      </c>
      <c r="G1162" s="44">
        <f t="shared" si="571"/>
        <v>55800000</v>
      </c>
      <c r="H1162" s="44"/>
      <c r="I1162" s="44"/>
      <c r="J1162" s="44"/>
      <c r="K1162" s="44"/>
      <c r="L1162" s="44"/>
      <c r="M1162" s="44"/>
      <c r="N1162" s="44"/>
      <c r="O1162" s="44"/>
      <c r="P1162" s="44"/>
      <c r="Q1162" s="44"/>
      <c r="R1162" s="44"/>
      <c r="S1162" s="44"/>
    </row>
    <row r="1163" spans="1:19" ht="13.5" customHeight="1" x14ac:dyDescent="0.2">
      <c r="A1163" s="2" t="s">
        <v>1988</v>
      </c>
      <c r="B1163" s="12" t="s">
        <v>718</v>
      </c>
      <c r="C1163" s="40" t="s">
        <v>719</v>
      </c>
      <c r="D1163" s="41">
        <v>0</v>
      </c>
      <c r="E1163" s="15" t="s">
        <v>24</v>
      </c>
      <c r="F1163" s="41">
        <v>0</v>
      </c>
      <c r="G1163" s="41">
        <f t="shared" ref="G1163:S1163" si="572">SUM(G1164:G1165)</f>
        <v>24000000</v>
      </c>
      <c r="H1163" s="41">
        <f t="shared" si="572"/>
        <v>0</v>
      </c>
      <c r="I1163" s="41">
        <f t="shared" si="572"/>
        <v>0</v>
      </c>
      <c r="J1163" s="41">
        <f t="shared" si="572"/>
        <v>0</v>
      </c>
      <c r="K1163" s="41">
        <f t="shared" si="572"/>
        <v>0</v>
      </c>
      <c r="L1163" s="41">
        <f t="shared" si="572"/>
        <v>0</v>
      </c>
      <c r="M1163" s="41">
        <f t="shared" si="572"/>
        <v>0</v>
      </c>
      <c r="N1163" s="41">
        <f t="shared" si="572"/>
        <v>0</v>
      </c>
      <c r="O1163" s="41">
        <f t="shared" si="572"/>
        <v>0</v>
      </c>
      <c r="P1163" s="41">
        <f t="shared" si="572"/>
        <v>0</v>
      </c>
      <c r="Q1163" s="41">
        <f t="shared" si="572"/>
        <v>0</v>
      </c>
      <c r="R1163" s="41">
        <f t="shared" si="572"/>
        <v>0</v>
      </c>
      <c r="S1163" s="41">
        <f t="shared" si="572"/>
        <v>0</v>
      </c>
    </row>
    <row r="1164" spans="1:19" ht="13.5" customHeight="1" x14ac:dyDescent="0.2">
      <c r="A1164" s="2" t="s">
        <v>1989</v>
      </c>
      <c r="B1164" s="42" t="s">
        <v>24</v>
      </c>
      <c r="C1164" s="43" t="s">
        <v>51</v>
      </c>
      <c r="D1164" s="44">
        <v>12</v>
      </c>
      <c r="E1164" s="45" t="s">
        <v>790</v>
      </c>
      <c r="F1164" s="44">
        <v>1000000</v>
      </c>
      <c r="G1164" s="44">
        <f t="shared" ref="G1164:G1165" si="573">ROUNDDOWN(D1164*F1164,-3)</f>
        <v>12000000</v>
      </c>
      <c r="H1164" s="44"/>
      <c r="I1164" s="44"/>
      <c r="J1164" s="44"/>
      <c r="K1164" s="44"/>
      <c r="L1164" s="44"/>
      <c r="M1164" s="44"/>
      <c r="N1164" s="44"/>
      <c r="O1164" s="44"/>
      <c r="P1164" s="44"/>
      <c r="Q1164" s="44"/>
      <c r="R1164" s="44"/>
      <c r="S1164" s="44"/>
    </row>
    <row r="1165" spans="1:19" ht="13.5" customHeight="1" x14ac:dyDescent="0.2">
      <c r="A1165" s="2" t="s">
        <v>1990</v>
      </c>
      <c r="B1165" s="42" t="s">
        <v>24</v>
      </c>
      <c r="C1165" s="43" t="s">
        <v>53</v>
      </c>
      <c r="D1165" s="44">
        <v>12</v>
      </c>
      <c r="E1165" s="45" t="s">
        <v>790</v>
      </c>
      <c r="F1165" s="44">
        <v>1000000</v>
      </c>
      <c r="G1165" s="44">
        <f t="shared" si="573"/>
        <v>12000000</v>
      </c>
      <c r="H1165" s="44"/>
      <c r="I1165" s="44"/>
      <c r="J1165" s="44"/>
      <c r="K1165" s="44"/>
      <c r="L1165" s="44"/>
      <c r="M1165" s="44"/>
      <c r="N1165" s="44"/>
      <c r="O1165" s="44"/>
      <c r="P1165" s="44"/>
      <c r="Q1165" s="44"/>
      <c r="R1165" s="44"/>
      <c r="S1165" s="44"/>
    </row>
    <row r="1166" spans="1:19" ht="13.5" customHeight="1" x14ac:dyDescent="0.2">
      <c r="A1166" s="2" t="s">
        <v>1991</v>
      </c>
      <c r="B1166" s="12" t="s">
        <v>1992</v>
      </c>
      <c r="C1166" s="40" t="s">
        <v>1993</v>
      </c>
      <c r="D1166" s="41">
        <v>0</v>
      </c>
      <c r="E1166" s="15" t="s">
        <v>24</v>
      </c>
      <c r="F1166" s="41">
        <v>0</v>
      </c>
      <c r="G1166" s="41">
        <f t="shared" ref="G1166:S1166" si="574">G1167</f>
        <v>69900000</v>
      </c>
      <c r="H1166" s="41">
        <f t="shared" si="574"/>
        <v>0</v>
      </c>
      <c r="I1166" s="41">
        <f t="shared" si="574"/>
        <v>0</v>
      </c>
      <c r="J1166" s="41">
        <f t="shared" si="574"/>
        <v>0</v>
      </c>
      <c r="K1166" s="41">
        <f t="shared" si="574"/>
        <v>0</v>
      </c>
      <c r="L1166" s="41">
        <f t="shared" si="574"/>
        <v>0</v>
      </c>
      <c r="M1166" s="41">
        <f t="shared" si="574"/>
        <v>0</v>
      </c>
      <c r="N1166" s="41">
        <f t="shared" si="574"/>
        <v>0</v>
      </c>
      <c r="O1166" s="41">
        <f t="shared" si="574"/>
        <v>0</v>
      </c>
      <c r="P1166" s="41">
        <f t="shared" si="574"/>
        <v>0</v>
      </c>
      <c r="Q1166" s="41">
        <f t="shared" si="574"/>
        <v>0</v>
      </c>
      <c r="R1166" s="41">
        <f t="shared" si="574"/>
        <v>0</v>
      </c>
      <c r="S1166" s="41">
        <f t="shared" si="574"/>
        <v>0</v>
      </c>
    </row>
    <row r="1167" spans="1:19" ht="13.5" customHeight="1" x14ac:dyDescent="0.2">
      <c r="A1167" s="2" t="s">
        <v>1994</v>
      </c>
      <c r="B1167" s="42" t="s">
        <v>24</v>
      </c>
      <c r="C1167" s="43" t="s">
        <v>1995</v>
      </c>
      <c r="D1167" s="44">
        <v>466</v>
      </c>
      <c r="E1167" s="45" t="s">
        <v>600</v>
      </c>
      <c r="F1167" s="44">
        <v>150000</v>
      </c>
      <c r="G1167" s="44">
        <f>ROUNDDOWN(D1167*F1167,-3)</f>
        <v>69900000</v>
      </c>
      <c r="H1167" s="44"/>
      <c r="I1167" s="44"/>
      <c r="J1167" s="44"/>
      <c r="K1167" s="44"/>
      <c r="L1167" s="44"/>
      <c r="M1167" s="44"/>
      <c r="N1167" s="44"/>
      <c r="O1167" s="44"/>
      <c r="P1167" s="44"/>
      <c r="Q1167" s="44"/>
      <c r="R1167" s="44"/>
      <c r="S1167" s="44"/>
    </row>
    <row r="1168" spans="1:19" ht="13.5" customHeight="1" x14ac:dyDescent="0.2">
      <c r="A1168" s="2" t="s">
        <v>1996</v>
      </c>
      <c r="B1168" s="12" t="s">
        <v>111</v>
      </c>
      <c r="C1168" s="40" t="s">
        <v>112</v>
      </c>
      <c r="D1168" s="41">
        <v>0</v>
      </c>
      <c r="E1168" s="15" t="s">
        <v>24</v>
      </c>
      <c r="F1168" s="41">
        <v>0</v>
      </c>
      <c r="G1168" s="41">
        <f t="shared" ref="G1168:S1168" si="575">SUM(G1169:G1171)</f>
        <v>1564000000</v>
      </c>
      <c r="H1168" s="41">
        <f t="shared" si="575"/>
        <v>0</v>
      </c>
      <c r="I1168" s="41">
        <f t="shared" si="575"/>
        <v>0</v>
      </c>
      <c r="J1168" s="41">
        <f t="shared" si="575"/>
        <v>0</v>
      </c>
      <c r="K1168" s="41">
        <f t="shared" si="575"/>
        <v>0</v>
      </c>
      <c r="L1168" s="41">
        <f t="shared" si="575"/>
        <v>0</v>
      </c>
      <c r="M1168" s="41">
        <f t="shared" si="575"/>
        <v>0</v>
      </c>
      <c r="N1168" s="41">
        <f t="shared" si="575"/>
        <v>0</v>
      </c>
      <c r="O1168" s="41">
        <f t="shared" si="575"/>
        <v>0</v>
      </c>
      <c r="P1168" s="41">
        <f t="shared" si="575"/>
        <v>0</v>
      </c>
      <c r="Q1168" s="41">
        <f t="shared" si="575"/>
        <v>0</v>
      </c>
      <c r="R1168" s="41">
        <f t="shared" si="575"/>
        <v>0</v>
      </c>
      <c r="S1168" s="41">
        <f t="shared" si="575"/>
        <v>0</v>
      </c>
    </row>
    <row r="1169" spans="1:19" ht="13.5" customHeight="1" x14ac:dyDescent="0.2">
      <c r="A1169" s="2" t="s">
        <v>1997</v>
      </c>
      <c r="B1169" s="42" t="s">
        <v>24</v>
      </c>
      <c r="C1169" s="43" t="s">
        <v>1998</v>
      </c>
      <c r="D1169" s="44">
        <v>60</v>
      </c>
      <c r="E1169" s="45" t="s">
        <v>600</v>
      </c>
      <c r="F1169" s="44">
        <v>4400000</v>
      </c>
      <c r="G1169" s="44">
        <f t="shared" ref="G1169:G1171" si="576">ROUNDDOWN(D1169*F1169,-3)</f>
        <v>264000000</v>
      </c>
      <c r="H1169" s="44"/>
      <c r="I1169" s="44"/>
      <c r="J1169" s="44"/>
      <c r="K1169" s="44"/>
      <c r="L1169" s="44"/>
      <c r="M1169" s="44"/>
      <c r="N1169" s="44"/>
      <c r="O1169" s="44"/>
      <c r="P1169" s="44"/>
      <c r="Q1169" s="44"/>
      <c r="R1169" s="44"/>
      <c r="S1169" s="44"/>
    </row>
    <row r="1170" spans="1:19" ht="13.5" customHeight="1" x14ac:dyDescent="0.2">
      <c r="A1170" s="2" t="s">
        <v>1999</v>
      </c>
      <c r="B1170" s="42" t="s">
        <v>24</v>
      </c>
      <c r="C1170" s="43" t="s">
        <v>2000</v>
      </c>
      <c r="D1170" s="44">
        <v>60</v>
      </c>
      <c r="E1170" s="45" t="s">
        <v>600</v>
      </c>
      <c r="F1170" s="44">
        <v>10000000</v>
      </c>
      <c r="G1170" s="44">
        <f t="shared" si="576"/>
        <v>600000000</v>
      </c>
      <c r="H1170" s="44"/>
      <c r="I1170" s="44"/>
      <c r="J1170" s="44"/>
      <c r="K1170" s="44"/>
      <c r="L1170" s="44"/>
      <c r="M1170" s="44"/>
      <c r="N1170" s="44"/>
      <c r="O1170" s="44"/>
      <c r="P1170" s="44"/>
      <c r="Q1170" s="44"/>
      <c r="R1170" s="44"/>
      <c r="S1170" s="44"/>
    </row>
    <row r="1171" spans="1:19" ht="13.5" customHeight="1" x14ac:dyDescent="0.2">
      <c r="A1171" s="2" t="s">
        <v>2001</v>
      </c>
      <c r="B1171" s="42" t="s">
        <v>24</v>
      </c>
      <c r="C1171" s="43" t="s">
        <v>2002</v>
      </c>
      <c r="D1171" s="44">
        <v>70</v>
      </c>
      <c r="E1171" s="45" t="s">
        <v>600</v>
      </c>
      <c r="F1171" s="44">
        <v>10000000</v>
      </c>
      <c r="G1171" s="44">
        <f t="shared" si="576"/>
        <v>700000000</v>
      </c>
      <c r="H1171" s="44"/>
      <c r="I1171" s="44"/>
      <c r="J1171" s="44"/>
      <c r="K1171" s="44"/>
      <c r="L1171" s="44"/>
      <c r="M1171" s="44"/>
      <c r="N1171" s="44"/>
      <c r="O1171" s="44"/>
      <c r="P1171" s="44"/>
      <c r="Q1171" s="44"/>
      <c r="R1171" s="44"/>
      <c r="S1171" s="44"/>
    </row>
    <row r="1172" spans="1:19" ht="13.5" customHeight="1" x14ac:dyDescent="0.2">
      <c r="A1172" s="2" t="s">
        <v>2003</v>
      </c>
      <c r="B1172" s="12" t="s">
        <v>60</v>
      </c>
      <c r="C1172" s="40" t="s">
        <v>61</v>
      </c>
      <c r="D1172" s="41">
        <v>0</v>
      </c>
      <c r="E1172" s="15" t="s">
        <v>24</v>
      </c>
      <c r="F1172" s="41">
        <v>0</v>
      </c>
      <c r="G1172" s="41">
        <f t="shared" ref="G1172:S1172" si="577">SUM(G1173:G1174)</f>
        <v>22440000</v>
      </c>
      <c r="H1172" s="41">
        <f t="shared" si="577"/>
        <v>0</v>
      </c>
      <c r="I1172" s="41">
        <f t="shared" si="577"/>
        <v>0</v>
      </c>
      <c r="J1172" s="41">
        <f t="shared" si="577"/>
        <v>0</v>
      </c>
      <c r="K1172" s="41">
        <f t="shared" si="577"/>
        <v>0</v>
      </c>
      <c r="L1172" s="41">
        <f t="shared" si="577"/>
        <v>0</v>
      </c>
      <c r="M1172" s="41">
        <f t="shared" si="577"/>
        <v>0</v>
      </c>
      <c r="N1172" s="41">
        <f t="shared" si="577"/>
        <v>0</v>
      </c>
      <c r="O1172" s="41">
        <f t="shared" si="577"/>
        <v>0</v>
      </c>
      <c r="P1172" s="41">
        <f t="shared" si="577"/>
        <v>0</v>
      </c>
      <c r="Q1172" s="41">
        <f t="shared" si="577"/>
        <v>0</v>
      </c>
      <c r="R1172" s="41">
        <f t="shared" si="577"/>
        <v>0</v>
      </c>
      <c r="S1172" s="41">
        <f t="shared" si="577"/>
        <v>0</v>
      </c>
    </row>
    <row r="1173" spans="1:19" ht="13.5" customHeight="1" x14ac:dyDescent="0.2">
      <c r="A1173" s="2" t="s">
        <v>2004</v>
      </c>
      <c r="B1173" s="42" t="s">
        <v>24</v>
      </c>
      <c r="C1173" s="43" t="s">
        <v>2005</v>
      </c>
      <c r="D1173" s="44">
        <v>64</v>
      </c>
      <c r="E1173" s="45" t="s">
        <v>600</v>
      </c>
      <c r="F1173" s="44">
        <v>210000</v>
      </c>
      <c r="G1173" s="44">
        <f t="shared" ref="G1173:G1174" si="578">ROUNDDOWN(D1173*F1173,-3)</f>
        <v>13440000</v>
      </c>
      <c r="H1173" s="44"/>
      <c r="I1173" s="44"/>
      <c r="J1173" s="44"/>
      <c r="K1173" s="44"/>
      <c r="L1173" s="44"/>
      <c r="M1173" s="44"/>
      <c r="N1173" s="44"/>
      <c r="O1173" s="44"/>
      <c r="P1173" s="44"/>
      <c r="Q1173" s="44"/>
      <c r="R1173" s="44"/>
      <c r="S1173" s="44"/>
    </row>
    <row r="1174" spans="1:19" ht="13.5" customHeight="1" x14ac:dyDescent="0.2">
      <c r="A1174" s="2" t="s">
        <v>2006</v>
      </c>
      <c r="B1174" s="42" t="s">
        <v>24</v>
      </c>
      <c r="C1174" s="43" t="s">
        <v>58</v>
      </c>
      <c r="D1174" s="44">
        <v>60</v>
      </c>
      <c r="E1174" s="45" t="s">
        <v>600</v>
      </c>
      <c r="F1174" s="44">
        <v>150000</v>
      </c>
      <c r="G1174" s="44">
        <f t="shared" si="578"/>
        <v>9000000</v>
      </c>
      <c r="H1174" s="44"/>
      <c r="I1174" s="44"/>
      <c r="J1174" s="44"/>
      <c r="K1174" s="44"/>
      <c r="L1174" s="44"/>
      <c r="M1174" s="44"/>
      <c r="N1174" s="44"/>
      <c r="O1174" s="44"/>
      <c r="P1174" s="44"/>
      <c r="Q1174" s="44"/>
      <c r="R1174" s="44"/>
      <c r="S1174" s="44"/>
    </row>
    <row r="1175" spans="1:19" ht="13.5" customHeight="1" x14ac:dyDescent="0.2">
      <c r="A1175" s="2" t="s">
        <v>2007</v>
      </c>
      <c r="B1175" s="36" t="s">
        <v>280</v>
      </c>
      <c r="C1175" s="37" t="s">
        <v>2008</v>
      </c>
      <c r="D1175" s="38">
        <v>0</v>
      </c>
      <c r="E1175" s="39" t="s">
        <v>24</v>
      </c>
      <c r="F1175" s="38">
        <v>0</v>
      </c>
      <c r="G1175" s="38">
        <f t="shared" ref="G1175:S1175" si="579">SUM(G1176,G1181,G1183)</f>
        <v>558750000</v>
      </c>
      <c r="H1175" s="38">
        <f t="shared" si="579"/>
        <v>0</v>
      </c>
      <c r="I1175" s="38">
        <f t="shared" si="579"/>
        <v>0</v>
      </c>
      <c r="J1175" s="38">
        <f t="shared" si="579"/>
        <v>0</v>
      </c>
      <c r="K1175" s="38">
        <f t="shared" si="579"/>
        <v>0</v>
      </c>
      <c r="L1175" s="38">
        <f t="shared" si="579"/>
        <v>0</v>
      </c>
      <c r="M1175" s="38">
        <f t="shared" si="579"/>
        <v>0</v>
      </c>
      <c r="N1175" s="38">
        <f t="shared" si="579"/>
        <v>0</v>
      </c>
      <c r="O1175" s="38">
        <f t="shared" si="579"/>
        <v>0</v>
      </c>
      <c r="P1175" s="38">
        <f t="shared" si="579"/>
        <v>0</v>
      </c>
      <c r="Q1175" s="38">
        <f t="shared" si="579"/>
        <v>0</v>
      </c>
      <c r="R1175" s="38">
        <f t="shared" si="579"/>
        <v>0</v>
      </c>
      <c r="S1175" s="38">
        <f t="shared" si="579"/>
        <v>0</v>
      </c>
    </row>
    <row r="1176" spans="1:19" ht="13.5" customHeight="1" x14ac:dyDescent="0.2">
      <c r="A1176" s="2" t="s">
        <v>2009</v>
      </c>
      <c r="B1176" s="12" t="s">
        <v>42</v>
      </c>
      <c r="C1176" s="40" t="s">
        <v>43</v>
      </c>
      <c r="D1176" s="41">
        <v>0</v>
      </c>
      <c r="E1176" s="15" t="s">
        <v>24</v>
      </c>
      <c r="F1176" s="41">
        <v>0</v>
      </c>
      <c r="G1176" s="41">
        <f t="shared" ref="G1176:S1176" si="580">SUM(G1177:G1180)</f>
        <v>6000000</v>
      </c>
      <c r="H1176" s="41">
        <f t="shared" si="580"/>
        <v>0</v>
      </c>
      <c r="I1176" s="41">
        <f t="shared" si="580"/>
        <v>0</v>
      </c>
      <c r="J1176" s="41">
        <f t="shared" si="580"/>
        <v>0</v>
      </c>
      <c r="K1176" s="41">
        <f t="shared" si="580"/>
        <v>0</v>
      </c>
      <c r="L1176" s="41">
        <f t="shared" si="580"/>
        <v>0</v>
      </c>
      <c r="M1176" s="41">
        <f t="shared" si="580"/>
        <v>0</v>
      </c>
      <c r="N1176" s="41">
        <f t="shared" si="580"/>
        <v>0</v>
      </c>
      <c r="O1176" s="41">
        <f t="shared" si="580"/>
        <v>0</v>
      </c>
      <c r="P1176" s="41">
        <f t="shared" si="580"/>
        <v>0</v>
      </c>
      <c r="Q1176" s="41">
        <f t="shared" si="580"/>
        <v>0</v>
      </c>
      <c r="R1176" s="41">
        <f t="shared" si="580"/>
        <v>0</v>
      </c>
      <c r="S1176" s="41">
        <f t="shared" si="580"/>
        <v>0</v>
      </c>
    </row>
    <row r="1177" spans="1:19" ht="13.5" customHeight="1" x14ac:dyDescent="0.2">
      <c r="A1177" s="2" t="s">
        <v>2010</v>
      </c>
      <c r="B1177" s="42" t="s">
        <v>24</v>
      </c>
      <c r="C1177" s="43" t="s">
        <v>51</v>
      </c>
      <c r="D1177" s="44">
        <v>1</v>
      </c>
      <c r="E1177" s="45" t="s">
        <v>790</v>
      </c>
      <c r="F1177" s="44">
        <v>1000000</v>
      </c>
      <c r="G1177" s="44">
        <f t="shared" ref="G1177:G1180" si="581">ROUNDDOWN(D1177*F1177,-3)</f>
        <v>1000000</v>
      </c>
      <c r="H1177" s="44"/>
      <c r="I1177" s="44"/>
      <c r="J1177" s="44"/>
      <c r="K1177" s="44"/>
      <c r="L1177" s="44"/>
      <c r="M1177" s="44"/>
      <c r="N1177" s="44"/>
      <c r="O1177" s="44"/>
      <c r="P1177" s="44"/>
      <c r="Q1177" s="44"/>
      <c r="R1177" s="44"/>
      <c r="S1177" s="44"/>
    </row>
    <row r="1178" spans="1:19" ht="13.5" customHeight="1" x14ac:dyDescent="0.2">
      <c r="A1178" s="2" t="s">
        <v>2011</v>
      </c>
      <c r="B1178" s="42" t="s">
        <v>24</v>
      </c>
      <c r="C1178" s="43" t="s">
        <v>53</v>
      </c>
      <c r="D1178" s="44">
        <v>1</v>
      </c>
      <c r="E1178" s="45" t="s">
        <v>790</v>
      </c>
      <c r="F1178" s="44">
        <v>1000000</v>
      </c>
      <c r="G1178" s="44">
        <f t="shared" si="581"/>
        <v>1000000</v>
      </c>
      <c r="H1178" s="44"/>
      <c r="I1178" s="44"/>
      <c r="J1178" s="44"/>
      <c r="K1178" s="44"/>
      <c r="L1178" s="44"/>
      <c r="M1178" s="44"/>
      <c r="N1178" s="44"/>
      <c r="O1178" s="44"/>
      <c r="P1178" s="44"/>
      <c r="Q1178" s="44"/>
      <c r="R1178" s="44"/>
      <c r="S1178" s="44"/>
    </row>
    <row r="1179" spans="1:19" ht="13.5" customHeight="1" x14ac:dyDescent="0.2">
      <c r="A1179" s="2" t="s">
        <v>2012</v>
      </c>
      <c r="B1179" s="42" t="s">
        <v>24</v>
      </c>
      <c r="C1179" s="43" t="s">
        <v>1943</v>
      </c>
      <c r="D1179" s="44">
        <v>1</v>
      </c>
      <c r="E1179" s="45" t="s">
        <v>787</v>
      </c>
      <c r="F1179" s="44">
        <v>1000000</v>
      </c>
      <c r="G1179" s="44">
        <f t="shared" si="581"/>
        <v>1000000</v>
      </c>
      <c r="H1179" s="44"/>
      <c r="I1179" s="44"/>
      <c r="J1179" s="44"/>
      <c r="K1179" s="44"/>
      <c r="L1179" s="44"/>
      <c r="M1179" s="44"/>
      <c r="N1179" s="44"/>
      <c r="O1179" s="44"/>
      <c r="P1179" s="44"/>
      <c r="Q1179" s="44"/>
      <c r="R1179" s="44"/>
      <c r="S1179" s="44"/>
    </row>
    <row r="1180" spans="1:19" ht="13.5" customHeight="1" x14ac:dyDescent="0.2">
      <c r="A1180" s="2" t="s">
        <v>2013</v>
      </c>
      <c r="B1180" s="42" t="s">
        <v>24</v>
      </c>
      <c r="C1180" s="43" t="s">
        <v>1791</v>
      </c>
      <c r="D1180" s="44">
        <v>3</v>
      </c>
      <c r="E1180" s="45" t="s">
        <v>787</v>
      </c>
      <c r="F1180" s="44">
        <v>1000000</v>
      </c>
      <c r="G1180" s="44">
        <f t="shared" si="581"/>
        <v>3000000</v>
      </c>
      <c r="H1180" s="44"/>
      <c r="I1180" s="44"/>
      <c r="J1180" s="44"/>
      <c r="K1180" s="44"/>
      <c r="L1180" s="44"/>
      <c r="M1180" s="44"/>
      <c r="N1180" s="44"/>
      <c r="O1180" s="44"/>
      <c r="P1180" s="44"/>
      <c r="Q1180" s="44"/>
      <c r="R1180" s="44"/>
      <c r="S1180" s="44"/>
    </row>
    <row r="1181" spans="1:19" ht="13.5" customHeight="1" x14ac:dyDescent="0.2">
      <c r="A1181" s="2" t="s">
        <v>2014</v>
      </c>
      <c r="B1181" s="12" t="s">
        <v>639</v>
      </c>
      <c r="C1181" s="40" t="s">
        <v>640</v>
      </c>
      <c r="D1181" s="41">
        <v>0</v>
      </c>
      <c r="E1181" s="15" t="s">
        <v>24</v>
      </c>
      <c r="F1181" s="41">
        <v>0</v>
      </c>
      <c r="G1181" s="41">
        <f t="shared" ref="G1181:S1181" si="582">G1182</f>
        <v>288750000</v>
      </c>
      <c r="H1181" s="41">
        <f t="shared" si="582"/>
        <v>0</v>
      </c>
      <c r="I1181" s="41">
        <f t="shared" si="582"/>
        <v>0</v>
      </c>
      <c r="J1181" s="41">
        <f t="shared" si="582"/>
        <v>0</v>
      </c>
      <c r="K1181" s="41">
        <f t="shared" si="582"/>
        <v>0</v>
      </c>
      <c r="L1181" s="41">
        <f t="shared" si="582"/>
        <v>0</v>
      </c>
      <c r="M1181" s="41">
        <f t="shared" si="582"/>
        <v>0</v>
      </c>
      <c r="N1181" s="41">
        <f t="shared" si="582"/>
        <v>0</v>
      </c>
      <c r="O1181" s="41">
        <f t="shared" si="582"/>
        <v>0</v>
      </c>
      <c r="P1181" s="41">
        <f t="shared" si="582"/>
        <v>0</v>
      </c>
      <c r="Q1181" s="41">
        <f t="shared" si="582"/>
        <v>0</v>
      </c>
      <c r="R1181" s="41">
        <f t="shared" si="582"/>
        <v>0</v>
      </c>
      <c r="S1181" s="41">
        <f t="shared" si="582"/>
        <v>0</v>
      </c>
    </row>
    <row r="1182" spans="1:19" ht="13.5" customHeight="1" x14ac:dyDescent="0.2">
      <c r="A1182" s="2" t="s">
        <v>2015</v>
      </c>
      <c r="B1182" s="42" t="s">
        <v>24</v>
      </c>
      <c r="C1182" s="43" t="s">
        <v>2016</v>
      </c>
      <c r="D1182" s="44">
        <v>825</v>
      </c>
      <c r="E1182" s="45" t="s">
        <v>2017</v>
      </c>
      <c r="F1182" s="44">
        <v>350000</v>
      </c>
      <c r="G1182" s="44">
        <f>ROUNDDOWN(D1182*F1182,-3)</f>
        <v>288750000</v>
      </c>
      <c r="H1182" s="44"/>
      <c r="I1182" s="44"/>
      <c r="J1182" s="44"/>
      <c r="K1182" s="44"/>
      <c r="L1182" s="44"/>
      <c r="M1182" s="44"/>
      <c r="N1182" s="44"/>
      <c r="O1182" s="44"/>
      <c r="P1182" s="44"/>
      <c r="Q1182" s="44"/>
      <c r="R1182" s="44"/>
      <c r="S1182" s="44"/>
    </row>
    <row r="1183" spans="1:19" ht="13.5" customHeight="1" x14ac:dyDescent="0.2">
      <c r="A1183" s="2" t="s">
        <v>2018</v>
      </c>
      <c r="B1183" s="12" t="s">
        <v>65</v>
      </c>
      <c r="C1183" s="40" t="s">
        <v>66</v>
      </c>
      <c r="D1183" s="41">
        <v>0</v>
      </c>
      <c r="E1183" s="15" t="s">
        <v>24</v>
      </c>
      <c r="F1183" s="41">
        <v>0</v>
      </c>
      <c r="G1183" s="41">
        <f t="shared" ref="G1183:S1183" si="583">SUM(G1184:G1185)</f>
        <v>264000000</v>
      </c>
      <c r="H1183" s="41">
        <f t="shared" si="583"/>
        <v>0</v>
      </c>
      <c r="I1183" s="41">
        <f t="shared" si="583"/>
        <v>0</v>
      </c>
      <c r="J1183" s="41">
        <f t="shared" si="583"/>
        <v>0</v>
      </c>
      <c r="K1183" s="41">
        <f t="shared" si="583"/>
        <v>0</v>
      </c>
      <c r="L1183" s="41">
        <f t="shared" si="583"/>
        <v>0</v>
      </c>
      <c r="M1183" s="41">
        <f t="shared" si="583"/>
        <v>0</v>
      </c>
      <c r="N1183" s="41">
        <f t="shared" si="583"/>
        <v>0</v>
      </c>
      <c r="O1183" s="41">
        <f t="shared" si="583"/>
        <v>0</v>
      </c>
      <c r="P1183" s="41">
        <f t="shared" si="583"/>
        <v>0</v>
      </c>
      <c r="Q1183" s="41">
        <f t="shared" si="583"/>
        <v>0</v>
      </c>
      <c r="R1183" s="41">
        <f t="shared" si="583"/>
        <v>0</v>
      </c>
      <c r="S1183" s="41">
        <f t="shared" si="583"/>
        <v>0</v>
      </c>
    </row>
    <row r="1184" spans="1:19" ht="13.5" customHeight="1" x14ac:dyDescent="0.2">
      <c r="A1184" s="2" t="s">
        <v>2019</v>
      </c>
      <c r="B1184" s="42" t="s">
        <v>24</v>
      </c>
      <c r="C1184" s="43" t="s">
        <v>2020</v>
      </c>
      <c r="D1184" s="44">
        <v>1584</v>
      </c>
      <c r="E1184" s="45" t="s">
        <v>798</v>
      </c>
      <c r="F1184" s="44">
        <v>150000</v>
      </c>
      <c r="G1184" s="44">
        <f t="shared" ref="G1184:G1185" si="584">ROUNDDOWN(D1184*F1184,-3)</f>
        <v>237600000</v>
      </c>
      <c r="H1184" s="44"/>
      <c r="I1184" s="44"/>
      <c r="J1184" s="44"/>
      <c r="K1184" s="44"/>
      <c r="L1184" s="44"/>
      <c r="M1184" s="44"/>
      <c r="N1184" s="44"/>
      <c r="O1184" s="44"/>
      <c r="P1184" s="44"/>
      <c r="Q1184" s="44"/>
      <c r="R1184" s="44"/>
      <c r="S1184" s="44"/>
    </row>
    <row r="1185" spans="1:19" ht="13.5" customHeight="1" x14ac:dyDescent="0.2">
      <c r="A1185" s="2" t="s">
        <v>2021</v>
      </c>
      <c r="B1185" s="42" t="s">
        <v>24</v>
      </c>
      <c r="C1185" s="43" t="s">
        <v>2022</v>
      </c>
      <c r="D1185" s="44">
        <v>176</v>
      </c>
      <c r="E1185" s="45" t="s">
        <v>798</v>
      </c>
      <c r="F1185" s="44">
        <v>150000</v>
      </c>
      <c r="G1185" s="44">
        <f t="shared" si="584"/>
        <v>26400000</v>
      </c>
      <c r="H1185" s="44"/>
      <c r="I1185" s="44"/>
      <c r="J1185" s="44"/>
      <c r="K1185" s="44"/>
      <c r="L1185" s="44"/>
      <c r="M1185" s="44"/>
      <c r="N1185" s="44"/>
      <c r="O1185" s="44"/>
      <c r="P1185" s="44"/>
      <c r="Q1185" s="44"/>
      <c r="R1185" s="44"/>
      <c r="S1185" s="44"/>
    </row>
    <row r="1186" spans="1:19" ht="13.5" customHeight="1" x14ac:dyDescent="0.2">
      <c r="A1186" s="2" t="s">
        <v>2023</v>
      </c>
      <c r="B1186" s="28" t="s">
        <v>2024</v>
      </c>
      <c r="C1186" s="29" t="s">
        <v>2025</v>
      </c>
      <c r="D1186" s="30">
        <v>0</v>
      </c>
      <c r="E1186" s="31" t="s">
        <v>24</v>
      </c>
      <c r="F1186" s="30">
        <v>0</v>
      </c>
      <c r="G1186" s="30">
        <f t="shared" ref="G1186:S1186" si="585">SUM(G1187,G1225,G1244)</f>
        <v>1127080000</v>
      </c>
      <c r="H1186" s="30">
        <f t="shared" si="585"/>
        <v>0</v>
      </c>
      <c r="I1186" s="30">
        <f t="shared" si="585"/>
        <v>0</v>
      </c>
      <c r="J1186" s="30">
        <f t="shared" si="585"/>
        <v>0</v>
      </c>
      <c r="K1186" s="30">
        <f t="shared" si="585"/>
        <v>0</v>
      </c>
      <c r="L1186" s="30">
        <f t="shared" si="585"/>
        <v>0</v>
      </c>
      <c r="M1186" s="30">
        <f t="shared" si="585"/>
        <v>0</v>
      </c>
      <c r="N1186" s="30">
        <f t="shared" si="585"/>
        <v>0</v>
      </c>
      <c r="O1186" s="30">
        <f t="shared" si="585"/>
        <v>0</v>
      </c>
      <c r="P1186" s="30">
        <f t="shared" si="585"/>
        <v>0</v>
      </c>
      <c r="Q1186" s="30">
        <f t="shared" si="585"/>
        <v>0</v>
      </c>
      <c r="R1186" s="30">
        <f t="shared" si="585"/>
        <v>0</v>
      </c>
      <c r="S1186" s="30">
        <f t="shared" si="585"/>
        <v>0</v>
      </c>
    </row>
    <row r="1187" spans="1:19" ht="13.5" customHeight="1" x14ac:dyDescent="0.2">
      <c r="A1187" s="2" t="s">
        <v>2026</v>
      </c>
      <c r="B1187" s="32" t="s">
        <v>780</v>
      </c>
      <c r="C1187" s="33" t="s">
        <v>2027</v>
      </c>
      <c r="D1187" s="34">
        <v>0</v>
      </c>
      <c r="E1187" s="35" t="s">
        <v>24</v>
      </c>
      <c r="F1187" s="34">
        <v>0</v>
      </c>
      <c r="G1187" s="34">
        <f t="shared" ref="G1187:S1187" si="586">SUM(G1188,G1199,G1208,G1215)</f>
        <v>293700000</v>
      </c>
      <c r="H1187" s="34">
        <f t="shared" si="586"/>
        <v>0</v>
      </c>
      <c r="I1187" s="34">
        <f t="shared" si="586"/>
        <v>0</v>
      </c>
      <c r="J1187" s="34">
        <f t="shared" si="586"/>
        <v>0</v>
      </c>
      <c r="K1187" s="34">
        <f t="shared" si="586"/>
        <v>0</v>
      </c>
      <c r="L1187" s="34">
        <f t="shared" si="586"/>
        <v>0</v>
      </c>
      <c r="M1187" s="34">
        <f t="shared" si="586"/>
        <v>0</v>
      </c>
      <c r="N1187" s="34">
        <f t="shared" si="586"/>
        <v>0</v>
      </c>
      <c r="O1187" s="34">
        <f t="shared" si="586"/>
        <v>0</v>
      </c>
      <c r="P1187" s="34">
        <f t="shared" si="586"/>
        <v>0</v>
      </c>
      <c r="Q1187" s="34">
        <f t="shared" si="586"/>
        <v>0</v>
      </c>
      <c r="R1187" s="34">
        <f t="shared" si="586"/>
        <v>0</v>
      </c>
      <c r="S1187" s="34">
        <f t="shared" si="586"/>
        <v>0</v>
      </c>
    </row>
    <row r="1188" spans="1:19" ht="13.5" customHeight="1" x14ac:dyDescent="0.2">
      <c r="A1188" s="2" t="s">
        <v>2028</v>
      </c>
      <c r="B1188" s="36" t="s">
        <v>39</v>
      </c>
      <c r="C1188" s="37" t="s">
        <v>2029</v>
      </c>
      <c r="D1188" s="38">
        <v>0</v>
      </c>
      <c r="E1188" s="39" t="s">
        <v>24</v>
      </c>
      <c r="F1188" s="38">
        <v>0</v>
      </c>
      <c r="G1188" s="38">
        <f t="shared" ref="G1188:S1188" si="587">SUM(G1189,G1193,G1195,G1197)</f>
        <v>39300000</v>
      </c>
      <c r="H1188" s="38">
        <f t="shared" si="587"/>
        <v>0</v>
      </c>
      <c r="I1188" s="38">
        <f t="shared" si="587"/>
        <v>0</v>
      </c>
      <c r="J1188" s="38">
        <f t="shared" si="587"/>
        <v>0</v>
      </c>
      <c r="K1188" s="38">
        <f t="shared" si="587"/>
        <v>0</v>
      </c>
      <c r="L1188" s="38">
        <f t="shared" si="587"/>
        <v>0</v>
      </c>
      <c r="M1188" s="38">
        <f t="shared" si="587"/>
        <v>0</v>
      </c>
      <c r="N1188" s="38">
        <f t="shared" si="587"/>
        <v>0</v>
      </c>
      <c r="O1188" s="38">
        <f t="shared" si="587"/>
        <v>0</v>
      </c>
      <c r="P1188" s="38">
        <f t="shared" si="587"/>
        <v>0</v>
      </c>
      <c r="Q1188" s="38">
        <f t="shared" si="587"/>
        <v>0</v>
      </c>
      <c r="R1188" s="38">
        <f t="shared" si="587"/>
        <v>0</v>
      </c>
      <c r="S1188" s="38">
        <f t="shared" si="587"/>
        <v>0</v>
      </c>
    </row>
    <row r="1189" spans="1:19" ht="13.5" customHeight="1" x14ac:dyDescent="0.2">
      <c r="A1189" s="2" t="s">
        <v>2030</v>
      </c>
      <c r="B1189" s="12" t="s">
        <v>42</v>
      </c>
      <c r="C1189" s="40" t="s">
        <v>43</v>
      </c>
      <c r="D1189" s="41">
        <v>0</v>
      </c>
      <c r="E1189" s="15" t="s">
        <v>24</v>
      </c>
      <c r="F1189" s="41">
        <v>0</v>
      </c>
      <c r="G1189" s="41">
        <f t="shared" ref="G1189:S1189" si="588">SUM(G1190:G1192)</f>
        <v>12400000</v>
      </c>
      <c r="H1189" s="41">
        <f t="shared" si="588"/>
        <v>0</v>
      </c>
      <c r="I1189" s="41">
        <f t="shared" si="588"/>
        <v>0</v>
      </c>
      <c r="J1189" s="41">
        <f t="shared" si="588"/>
        <v>0</v>
      </c>
      <c r="K1189" s="41">
        <f t="shared" si="588"/>
        <v>0</v>
      </c>
      <c r="L1189" s="41">
        <f t="shared" si="588"/>
        <v>0</v>
      </c>
      <c r="M1189" s="41">
        <f t="shared" si="588"/>
        <v>0</v>
      </c>
      <c r="N1189" s="41">
        <f t="shared" si="588"/>
        <v>0</v>
      </c>
      <c r="O1189" s="41">
        <f t="shared" si="588"/>
        <v>0</v>
      </c>
      <c r="P1189" s="41">
        <f t="shared" si="588"/>
        <v>0</v>
      </c>
      <c r="Q1189" s="41">
        <f t="shared" si="588"/>
        <v>0</v>
      </c>
      <c r="R1189" s="41">
        <f t="shared" si="588"/>
        <v>0</v>
      </c>
      <c r="S1189" s="41">
        <f t="shared" si="588"/>
        <v>0</v>
      </c>
    </row>
    <row r="1190" spans="1:19" ht="13.5" customHeight="1" x14ac:dyDescent="0.2">
      <c r="A1190" s="2" t="s">
        <v>2031</v>
      </c>
      <c r="B1190" s="42" t="s">
        <v>24</v>
      </c>
      <c r="C1190" s="43" t="s">
        <v>51</v>
      </c>
      <c r="D1190" s="44">
        <v>4</v>
      </c>
      <c r="E1190" s="45" t="s">
        <v>46</v>
      </c>
      <c r="F1190" s="44">
        <v>1000000</v>
      </c>
      <c r="G1190" s="44">
        <f t="shared" ref="G1190:G1192" si="589">ROUNDDOWN(D1190*F1190,-3)</f>
        <v>4000000</v>
      </c>
      <c r="H1190" s="44"/>
      <c r="I1190" s="44"/>
      <c r="J1190" s="44"/>
      <c r="K1190" s="44"/>
      <c r="L1190" s="44"/>
      <c r="M1190" s="44"/>
      <c r="N1190" s="44"/>
      <c r="O1190" s="44"/>
      <c r="P1190" s="44"/>
      <c r="Q1190" s="44"/>
      <c r="R1190" s="44"/>
      <c r="S1190" s="44"/>
    </row>
    <row r="1191" spans="1:19" ht="13.5" customHeight="1" x14ac:dyDescent="0.2">
      <c r="A1191" s="2" t="s">
        <v>2032</v>
      </c>
      <c r="B1191" s="42" t="s">
        <v>24</v>
      </c>
      <c r="C1191" s="43" t="s">
        <v>53</v>
      </c>
      <c r="D1191" s="44">
        <v>4</v>
      </c>
      <c r="E1191" s="45" t="s">
        <v>46</v>
      </c>
      <c r="F1191" s="44">
        <v>1000000</v>
      </c>
      <c r="G1191" s="44">
        <f t="shared" si="589"/>
        <v>4000000</v>
      </c>
      <c r="H1191" s="44"/>
      <c r="I1191" s="44"/>
      <c r="J1191" s="44"/>
      <c r="K1191" s="44"/>
      <c r="L1191" s="44"/>
      <c r="M1191" s="44"/>
      <c r="N1191" s="44"/>
      <c r="O1191" s="44"/>
      <c r="P1191" s="44"/>
      <c r="Q1191" s="44"/>
      <c r="R1191" s="44"/>
      <c r="S1191" s="44"/>
    </row>
    <row r="1192" spans="1:19" ht="13.5" customHeight="1" x14ac:dyDescent="0.2">
      <c r="A1192" s="2" t="s">
        <v>2033</v>
      </c>
      <c r="B1192" s="42" t="s">
        <v>24</v>
      </c>
      <c r="C1192" s="43" t="s">
        <v>2034</v>
      </c>
      <c r="D1192" s="44">
        <v>200</v>
      </c>
      <c r="E1192" s="45" t="s">
        <v>49</v>
      </c>
      <c r="F1192" s="44">
        <v>22000</v>
      </c>
      <c r="G1192" s="44">
        <f t="shared" si="589"/>
        <v>4400000</v>
      </c>
      <c r="H1192" s="44"/>
      <c r="I1192" s="44"/>
      <c r="J1192" s="44"/>
      <c r="K1192" s="44"/>
      <c r="L1192" s="44"/>
      <c r="M1192" s="44"/>
      <c r="N1192" s="44"/>
      <c r="O1192" s="44"/>
      <c r="P1192" s="44"/>
      <c r="Q1192" s="44"/>
      <c r="R1192" s="44"/>
      <c r="S1192" s="44"/>
    </row>
    <row r="1193" spans="1:19" ht="13.5" customHeight="1" x14ac:dyDescent="0.2">
      <c r="A1193" s="2" t="s">
        <v>2035</v>
      </c>
      <c r="B1193" s="12" t="s">
        <v>162</v>
      </c>
      <c r="C1193" s="40" t="s">
        <v>163</v>
      </c>
      <c r="D1193" s="41">
        <v>0</v>
      </c>
      <c r="E1193" s="15" t="s">
        <v>24</v>
      </c>
      <c r="F1193" s="41">
        <v>0</v>
      </c>
      <c r="G1193" s="41">
        <f t="shared" ref="G1193:S1193" si="590">G1194</f>
        <v>5400000</v>
      </c>
      <c r="H1193" s="41">
        <f t="shared" si="590"/>
        <v>0</v>
      </c>
      <c r="I1193" s="41">
        <f t="shared" si="590"/>
        <v>0</v>
      </c>
      <c r="J1193" s="41">
        <f t="shared" si="590"/>
        <v>0</v>
      </c>
      <c r="K1193" s="41">
        <f t="shared" si="590"/>
        <v>0</v>
      </c>
      <c r="L1193" s="41">
        <f t="shared" si="590"/>
        <v>0</v>
      </c>
      <c r="M1193" s="41">
        <f t="shared" si="590"/>
        <v>0</v>
      </c>
      <c r="N1193" s="41">
        <f t="shared" si="590"/>
        <v>0</v>
      </c>
      <c r="O1193" s="41">
        <f t="shared" si="590"/>
        <v>0</v>
      </c>
      <c r="P1193" s="41">
        <f t="shared" si="590"/>
        <v>0</v>
      </c>
      <c r="Q1193" s="41">
        <f t="shared" si="590"/>
        <v>0</v>
      </c>
      <c r="R1193" s="41">
        <f t="shared" si="590"/>
        <v>0</v>
      </c>
      <c r="S1193" s="41">
        <f t="shared" si="590"/>
        <v>0</v>
      </c>
    </row>
    <row r="1194" spans="1:19" ht="13.5" customHeight="1" x14ac:dyDescent="0.2">
      <c r="A1194" s="2" t="s">
        <v>2036</v>
      </c>
      <c r="B1194" s="42" t="s">
        <v>24</v>
      </c>
      <c r="C1194" s="43" t="s">
        <v>2037</v>
      </c>
      <c r="D1194" s="44">
        <v>6</v>
      </c>
      <c r="E1194" s="45" t="s">
        <v>166</v>
      </c>
      <c r="F1194" s="44">
        <v>900000</v>
      </c>
      <c r="G1194" s="44">
        <f>ROUNDDOWN(D1194*F1194,-3)</f>
        <v>5400000</v>
      </c>
      <c r="H1194" s="44"/>
      <c r="I1194" s="44"/>
      <c r="J1194" s="44"/>
      <c r="K1194" s="44"/>
      <c r="L1194" s="44"/>
      <c r="M1194" s="44"/>
      <c r="N1194" s="44"/>
      <c r="O1194" s="44"/>
      <c r="P1194" s="44"/>
      <c r="Q1194" s="44"/>
      <c r="R1194" s="44"/>
      <c r="S1194" s="44"/>
    </row>
    <row r="1195" spans="1:19" ht="13.5" customHeight="1" x14ac:dyDescent="0.2">
      <c r="A1195" s="2" t="s">
        <v>2038</v>
      </c>
      <c r="B1195" s="12" t="s">
        <v>111</v>
      </c>
      <c r="C1195" s="40" t="s">
        <v>112</v>
      </c>
      <c r="D1195" s="41">
        <v>0</v>
      </c>
      <c r="E1195" s="15" t="s">
        <v>24</v>
      </c>
      <c r="F1195" s="41">
        <v>0</v>
      </c>
      <c r="G1195" s="41">
        <f t="shared" ref="G1195:S1195" si="591">G1196</f>
        <v>20000000</v>
      </c>
      <c r="H1195" s="41">
        <f t="shared" si="591"/>
        <v>0</v>
      </c>
      <c r="I1195" s="41">
        <f t="shared" si="591"/>
        <v>0</v>
      </c>
      <c r="J1195" s="41">
        <f t="shared" si="591"/>
        <v>0</v>
      </c>
      <c r="K1195" s="41">
        <f t="shared" si="591"/>
        <v>0</v>
      </c>
      <c r="L1195" s="41">
        <f t="shared" si="591"/>
        <v>0</v>
      </c>
      <c r="M1195" s="41">
        <f t="shared" si="591"/>
        <v>0</v>
      </c>
      <c r="N1195" s="41">
        <f t="shared" si="591"/>
        <v>0</v>
      </c>
      <c r="O1195" s="41">
        <f t="shared" si="591"/>
        <v>0</v>
      </c>
      <c r="P1195" s="41">
        <f t="shared" si="591"/>
        <v>0</v>
      </c>
      <c r="Q1195" s="41">
        <f t="shared" si="591"/>
        <v>0</v>
      </c>
      <c r="R1195" s="41">
        <f t="shared" si="591"/>
        <v>0</v>
      </c>
      <c r="S1195" s="41">
        <f t="shared" si="591"/>
        <v>0</v>
      </c>
    </row>
    <row r="1196" spans="1:19" ht="13.5" customHeight="1" x14ac:dyDescent="0.2">
      <c r="A1196" s="2" t="s">
        <v>2039</v>
      </c>
      <c r="B1196" s="42" t="s">
        <v>24</v>
      </c>
      <c r="C1196" s="43" t="s">
        <v>2040</v>
      </c>
      <c r="D1196" s="44">
        <v>5</v>
      </c>
      <c r="E1196" s="45" t="s">
        <v>49</v>
      </c>
      <c r="F1196" s="44">
        <v>4000000</v>
      </c>
      <c r="G1196" s="44">
        <f>ROUNDDOWN(D1196*F1196,-3)</f>
        <v>20000000</v>
      </c>
      <c r="H1196" s="44"/>
      <c r="I1196" s="44"/>
      <c r="J1196" s="44"/>
      <c r="K1196" s="44"/>
      <c r="L1196" s="44"/>
      <c r="M1196" s="44"/>
      <c r="N1196" s="44"/>
      <c r="O1196" s="44"/>
      <c r="P1196" s="44"/>
      <c r="Q1196" s="44"/>
      <c r="R1196" s="44"/>
      <c r="S1196" s="44"/>
    </row>
    <row r="1197" spans="1:19" ht="13.5" customHeight="1" x14ac:dyDescent="0.2">
      <c r="A1197" s="2" t="s">
        <v>2041</v>
      </c>
      <c r="B1197" s="12" t="s">
        <v>55</v>
      </c>
      <c r="C1197" s="40" t="s">
        <v>56</v>
      </c>
      <c r="D1197" s="41">
        <v>0</v>
      </c>
      <c r="E1197" s="15" t="s">
        <v>24</v>
      </c>
      <c r="F1197" s="41">
        <v>0</v>
      </c>
      <c r="G1197" s="41">
        <f t="shared" ref="G1197:S1197" si="592">G1198</f>
        <v>1500000</v>
      </c>
      <c r="H1197" s="41">
        <f t="shared" si="592"/>
        <v>0</v>
      </c>
      <c r="I1197" s="41">
        <f t="shared" si="592"/>
        <v>0</v>
      </c>
      <c r="J1197" s="41">
        <f t="shared" si="592"/>
        <v>0</v>
      </c>
      <c r="K1197" s="41">
        <f t="shared" si="592"/>
        <v>0</v>
      </c>
      <c r="L1197" s="41">
        <f t="shared" si="592"/>
        <v>0</v>
      </c>
      <c r="M1197" s="41">
        <f t="shared" si="592"/>
        <v>0</v>
      </c>
      <c r="N1197" s="41">
        <f t="shared" si="592"/>
        <v>0</v>
      </c>
      <c r="O1197" s="41">
        <f t="shared" si="592"/>
        <v>0</v>
      </c>
      <c r="P1197" s="41">
        <f t="shared" si="592"/>
        <v>0</v>
      </c>
      <c r="Q1197" s="41">
        <f t="shared" si="592"/>
        <v>0</v>
      </c>
      <c r="R1197" s="41">
        <f t="shared" si="592"/>
        <v>0</v>
      </c>
      <c r="S1197" s="41">
        <f t="shared" si="592"/>
        <v>0</v>
      </c>
    </row>
    <row r="1198" spans="1:19" ht="13.5" customHeight="1" x14ac:dyDescent="0.2">
      <c r="A1198" s="2" t="s">
        <v>2042</v>
      </c>
      <c r="B1198" s="42" t="s">
        <v>24</v>
      </c>
      <c r="C1198" s="43" t="s">
        <v>58</v>
      </c>
      <c r="D1198" s="44">
        <v>10</v>
      </c>
      <c r="E1198" s="45" t="s">
        <v>49</v>
      </c>
      <c r="F1198" s="44">
        <v>150000</v>
      </c>
      <c r="G1198" s="44">
        <f>ROUNDDOWN(D1198*F1198,-3)</f>
        <v>1500000</v>
      </c>
      <c r="H1198" s="44"/>
      <c r="I1198" s="44"/>
      <c r="J1198" s="44"/>
      <c r="K1198" s="44"/>
      <c r="L1198" s="44"/>
      <c r="M1198" s="44"/>
      <c r="N1198" s="44"/>
      <c r="O1198" s="44"/>
      <c r="P1198" s="44"/>
      <c r="Q1198" s="44"/>
      <c r="R1198" s="44"/>
      <c r="S1198" s="44"/>
    </row>
    <row r="1199" spans="1:19" ht="13.5" customHeight="1" x14ac:dyDescent="0.2">
      <c r="A1199" s="2" t="s">
        <v>2043</v>
      </c>
      <c r="B1199" s="36" t="s">
        <v>77</v>
      </c>
      <c r="C1199" s="37" t="s">
        <v>2044</v>
      </c>
      <c r="D1199" s="38">
        <v>0</v>
      </c>
      <c r="E1199" s="39" t="s">
        <v>24</v>
      </c>
      <c r="F1199" s="38">
        <v>0</v>
      </c>
      <c r="G1199" s="38">
        <f t="shared" ref="G1199:S1199" si="593">SUM(G1200,G1205)</f>
        <v>94200000</v>
      </c>
      <c r="H1199" s="38">
        <f t="shared" si="593"/>
        <v>0</v>
      </c>
      <c r="I1199" s="38">
        <f t="shared" si="593"/>
        <v>0</v>
      </c>
      <c r="J1199" s="38">
        <f t="shared" si="593"/>
        <v>0</v>
      </c>
      <c r="K1199" s="38">
        <f t="shared" si="593"/>
        <v>0</v>
      </c>
      <c r="L1199" s="38">
        <f t="shared" si="593"/>
        <v>0</v>
      </c>
      <c r="M1199" s="38">
        <f t="shared" si="593"/>
        <v>0</v>
      </c>
      <c r="N1199" s="38">
        <f t="shared" si="593"/>
        <v>0</v>
      </c>
      <c r="O1199" s="38">
        <f t="shared" si="593"/>
        <v>0</v>
      </c>
      <c r="P1199" s="38">
        <f t="shared" si="593"/>
        <v>0</v>
      </c>
      <c r="Q1199" s="38">
        <f t="shared" si="593"/>
        <v>0</v>
      </c>
      <c r="R1199" s="38">
        <f t="shared" si="593"/>
        <v>0</v>
      </c>
      <c r="S1199" s="38">
        <f t="shared" si="593"/>
        <v>0</v>
      </c>
    </row>
    <row r="1200" spans="1:19" ht="13.5" customHeight="1" x14ac:dyDescent="0.2">
      <c r="A1200" s="2" t="s">
        <v>2045</v>
      </c>
      <c r="B1200" s="12" t="s">
        <v>42</v>
      </c>
      <c r="C1200" s="40" t="s">
        <v>43</v>
      </c>
      <c r="D1200" s="41">
        <v>0</v>
      </c>
      <c r="E1200" s="15" t="s">
        <v>24</v>
      </c>
      <c r="F1200" s="41">
        <v>0</v>
      </c>
      <c r="G1200" s="41">
        <f t="shared" ref="G1200:S1200" si="594">SUM(G1201:G1204)</f>
        <v>5200000</v>
      </c>
      <c r="H1200" s="41">
        <f t="shared" si="594"/>
        <v>0</v>
      </c>
      <c r="I1200" s="41">
        <f t="shared" si="594"/>
        <v>0</v>
      </c>
      <c r="J1200" s="41">
        <f t="shared" si="594"/>
        <v>0</v>
      </c>
      <c r="K1200" s="41">
        <f t="shared" si="594"/>
        <v>0</v>
      </c>
      <c r="L1200" s="41">
        <f t="shared" si="594"/>
        <v>0</v>
      </c>
      <c r="M1200" s="41">
        <f t="shared" si="594"/>
        <v>0</v>
      </c>
      <c r="N1200" s="41">
        <f t="shared" si="594"/>
        <v>0</v>
      </c>
      <c r="O1200" s="41">
        <f t="shared" si="594"/>
        <v>0</v>
      </c>
      <c r="P1200" s="41">
        <f t="shared" si="594"/>
        <v>0</v>
      </c>
      <c r="Q1200" s="41">
        <f t="shared" si="594"/>
        <v>0</v>
      </c>
      <c r="R1200" s="41">
        <f t="shared" si="594"/>
        <v>0</v>
      </c>
      <c r="S1200" s="41">
        <f t="shared" si="594"/>
        <v>0</v>
      </c>
    </row>
    <row r="1201" spans="1:19" ht="13.5" customHeight="1" x14ac:dyDescent="0.2">
      <c r="A1201" s="2" t="s">
        <v>2046</v>
      </c>
      <c r="B1201" s="42" t="s">
        <v>24</v>
      </c>
      <c r="C1201" s="43" t="s">
        <v>51</v>
      </c>
      <c r="D1201" s="44">
        <v>1</v>
      </c>
      <c r="E1201" s="45" t="s">
        <v>46</v>
      </c>
      <c r="F1201" s="44">
        <v>1000000</v>
      </c>
      <c r="G1201" s="44">
        <f t="shared" ref="G1201:G1204" si="595">ROUNDDOWN(D1201*F1201,-3)</f>
        <v>1000000</v>
      </c>
      <c r="H1201" s="44"/>
      <c r="I1201" s="44"/>
      <c r="J1201" s="44"/>
      <c r="K1201" s="44"/>
      <c r="L1201" s="44"/>
      <c r="M1201" s="44"/>
      <c r="N1201" s="44"/>
      <c r="O1201" s="44"/>
      <c r="P1201" s="44"/>
      <c r="Q1201" s="44"/>
      <c r="R1201" s="44"/>
      <c r="S1201" s="44"/>
    </row>
    <row r="1202" spans="1:19" ht="13.5" customHeight="1" x14ac:dyDescent="0.2">
      <c r="A1202" s="2" t="s">
        <v>2047</v>
      </c>
      <c r="B1202" s="42" t="s">
        <v>24</v>
      </c>
      <c r="C1202" s="43" t="s">
        <v>53</v>
      </c>
      <c r="D1202" s="44">
        <v>1</v>
      </c>
      <c r="E1202" s="45" t="s">
        <v>46</v>
      </c>
      <c r="F1202" s="44">
        <v>1000000</v>
      </c>
      <c r="G1202" s="44">
        <f t="shared" si="595"/>
        <v>1000000</v>
      </c>
      <c r="H1202" s="44"/>
      <c r="I1202" s="44"/>
      <c r="J1202" s="44"/>
      <c r="K1202" s="44"/>
      <c r="L1202" s="44"/>
      <c r="M1202" s="44"/>
      <c r="N1202" s="44"/>
      <c r="O1202" s="44"/>
      <c r="P1202" s="44"/>
      <c r="Q1202" s="44"/>
      <c r="R1202" s="44"/>
      <c r="S1202" s="44"/>
    </row>
    <row r="1203" spans="1:19" ht="13.5" customHeight="1" x14ac:dyDescent="0.2">
      <c r="A1203" s="2" t="s">
        <v>2048</v>
      </c>
      <c r="B1203" s="42" t="s">
        <v>24</v>
      </c>
      <c r="C1203" s="43" t="s">
        <v>2049</v>
      </c>
      <c r="D1203" s="44">
        <v>1</v>
      </c>
      <c r="E1203" s="45" t="s">
        <v>46</v>
      </c>
      <c r="F1203" s="44">
        <v>1000000</v>
      </c>
      <c r="G1203" s="44">
        <f t="shared" si="595"/>
        <v>1000000</v>
      </c>
      <c r="H1203" s="44"/>
      <c r="I1203" s="44"/>
      <c r="J1203" s="44"/>
      <c r="K1203" s="44"/>
      <c r="L1203" s="44"/>
      <c r="M1203" s="44"/>
      <c r="N1203" s="44"/>
      <c r="O1203" s="44"/>
      <c r="P1203" s="44"/>
      <c r="Q1203" s="44"/>
      <c r="R1203" s="44"/>
      <c r="S1203" s="44"/>
    </row>
    <row r="1204" spans="1:19" ht="13.5" customHeight="1" x14ac:dyDescent="0.2">
      <c r="A1204" s="2" t="s">
        <v>2050</v>
      </c>
      <c r="B1204" s="42" t="s">
        <v>24</v>
      </c>
      <c r="C1204" s="43" t="s">
        <v>2051</v>
      </c>
      <c r="D1204" s="44">
        <v>100</v>
      </c>
      <c r="E1204" s="45" t="s">
        <v>49</v>
      </c>
      <c r="F1204" s="44">
        <v>22000</v>
      </c>
      <c r="G1204" s="44">
        <f t="shared" si="595"/>
        <v>2200000</v>
      </c>
      <c r="H1204" s="44"/>
      <c r="I1204" s="44"/>
      <c r="J1204" s="44"/>
      <c r="K1204" s="44"/>
      <c r="L1204" s="44"/>
      <c r="M1204" s="44"/>
      <c r="N1204" s="44"/>
      <c r="O1204" s="44"/>
      <c r="P1204" s="44"/>
      <c r="Q1204" s="44"/>
      <c r="R1204" s="44"/>
      <c r="S1204" s="44"/>
    </row>
    <row r="1205" spans="1:19" ht="13.5" customHeight="1" x14ac:dyDescent="0.2">
      <c r="A1205" s="2" t="s">
        <v>2052</v>
      </c>
      <c r="B1205" s="12" t="s">
        <v>111</v>
      </c>
      <c r="C1205" s="40" t="s">
        <v>112</v>
      </c>
      <c r="D1205" s="41">
        <v>0</v>
      </c>
      <c r="E1205" s="15" t="s">
        <v>24</v>
      </c>
      <c r="F1205" s="41">
        <v>0</v>
      </c>
      <c r="G1205" s="41">
        <f t="shared" ref="G1205:S1205" si="596">SUM(G1206:G1207)</f>
        <v>89000000</v>
      </c>
      <c r="H1205" s="41">
        <f t="shared" si="596"/>
        <v>0</v>
      </c>
      <c r="I1205" s="41">
        <f t="shared" si="596"/>
        <v>0</v>
      </c>
      <c r="J1205" s="41">
        <f t="shared" si="596"/>
        <v>0</v>
      </c>
      <c r="K1205" s="41">
        <f t="shared" si="596"/>
        <v>0</v>
      </c>
      <c r="L1205" s="41">
        <f t="shared" si="596"/>
        <v>0</v>
      </c>
      <c r="M1205" s="41">
        <f t="shared" si="596"/>
        <v>0</v>
      </c>
      <c r="N1205" s="41">
        <f t="shared" si="596"/>
        <v>0</v>
      </c>
      <c r="O1205" s="41">
        <f t="shared" si="596"/>
        <v>0</v>
      </c>
      <c r="P1205" s="41">
        <f t="shared" si="596"/>
        <v>0</v>
      </c>
      <c r="Q1205" s="41">
        <f t="shared" si="596"/>
        <v>0</v>
      </c>
      <c r="R1205" s="41">
        <f t="shared" si="596"/>
        <v>0</v>
      </c>
      <c r="S1205" s="41">
        <f t="shared" si="596"/>
        <v>0</v>
      </c>
    </row>
    <row r="1206" spans="1:19" ht="13.5" customHeight="1" x14ac:dyDescent="0.2">
      <c r="A1206" s="2" t="s">
        <v>2053</v>
      </c>
      <c r="B1206" s="42" t="s">
        <v>24</v>
      </c>
      <c r="C1206" s="43" t="s">
        <v>2054</v>
      </c>
      <c r="D1206" s="44">
        <v>6</v>
      </c>
      <c r="E1206" s="45" t="s">
        <v>49</v>
      </c>
      <c r="F1206" s="44">
        <v>1500000</v>
      </c>
      <c r="G1206" s="44">
        <f t="shared" ref="G1206:G1207" si="597">ROUNDDOWN(D1206*F1206,-3)</f>
        <v>9000000</v>
      </c>
      <c r="H1206" s="44"/>
      <c r="I1206" s="44"/>
      <c r="J1206" s="44"/>
      <c r="K1206" s="44"/>
      <c r="L1206" s="44"/>
      <c r="M1206" s="44"/>
      <c r="N1206" s="44"/>
      <c r="O1206" s="44"/>
      <c r="P1206" s="44"/>
      <c r="Q1206" s="44"/>
      <c r="R1206" s="44"/>
      <c r="S1206" s="44"/>
    </row>
    <row r="1207" spans="1:19" ht="13.5" customHeight="1" x14ac:dyDescent="0.2">
      <c r="A1207" s="2" t="s">
        <v>2055</v>
      </c>
      <c r="B1207" s="42" t="s">
        <v>24</v>
      </c>
      <c r="C1207" s="43" t="s">
        <v>2056</v>
      </c>
      <c r="D1207" s="44">
        <v>20</v>
      </c>
      <c r="E1207" s="45" t="s">
        <v>49</v>
      </c>
      <c r="F1207" s="44">
        <v>4000000</v>
      </c>
      <c r="G1207" s="44">
        <f t="shared" si="597"/>
        <v>80000000</v>
      </c>
      <c r="H1207" s="44"/>
      <c r="I1207" s="44"/>
      <c r="J1207" s="44"/>
      <c r="K1207" s="44"/>
      <c r="L1207" s="44"/>
      <c r="M1207" s="44"/>
      <c r="N1207" s="44"/>
      <c r="O1207" s="44"/>
      <c r="P1207" s="44"/>
      <c r="Q1207" s="44"/>
      <c r="R1207" s="44"/>
      <c r="S1207" s="44"/>
    </row>
    <row r="1208" spans="1:19" ht="13.5" customHeight="1" x14ac:dyDescent="0.2">
      <c r="A1208" s="2" t="s">
        <v>2057</v>
      </c>
      <c r="B1208" s="36" t="s">
        <v>102</v>
      </c>
      <c r="C1208" s="37" t="s">
        <v>2058</v>
      </c>
      <c r="D1208" s="38">
        <v>0</v>
      </c>
      <c r="E1208" s="39" t="s">
        <v>24</v>
      </c>
      <c r="F1208" s="38">
        <v>0</v>
      </c>
      <c r="G1208" s="38">
        <f t="shared" ref="G1208:S1208" si="598">SUM(G1209,G1213)</f>
        <v>122880000</v>
      </c>
      <c r="H1208" s="38">
        <f t="shared" si="598"/>
        <v>0</v>
      </c>
      <c r="I1208" s="38">
        <f t="shared" si="598"/>
        <v>0</v>
      </c>
      <c r="J1208" s="38">
        <f t="shared" si="598"/>
        <v>0</v>
      </c>
      <c r="K1208" s="38">
        <f t="shared" si="598"/>
        <v>0</v>
      </c>
      <c r="L1208" s="38">
        <f t="shared" si="598"/>
        <v>0</v>
      </c>
      <c r="M1208" s="38">
        <f t="shared" si="598"/>
        <v>0</v>
      </c>
      <c r="N1208" s="38">
        <f t="shared" si="598"/>
        <v>0</v>
      </c>
      <c r="O1208" s="38">
        <f t="shared" si="598"/>
        <v>0</v>
      </c>
      <c r="P1208" s="38">
        <f t="shared" si="598"/>
        <v>0</v>
      </c>
      <c r="Q1208" s="38">
        <f t="shared" si="598"/>
        <v>0</v>
      </c>
      <c r="R1208" s="38">
        <f t="shared" si="598"/>
        <v>0</v>
      </c>
      <c r="S1208" s="38">
        <f t="shared" si="598"/>
        <v>0</v>
      </c>
    </row>
    <row r="1209" spans="1:19" ht="13.5" customHeight="1" x14ac:dyDescent="0.2">
      <c r="A1209" s="2" t="s">
        <v>2059</v>
      </c>
      <c r="B1209" s="12" t="s">
        <v>42</v>
      </c>
      <c r="C1209" s="40" t="s">
        <v>43</v>
      </c>
      <c r="D1209" s="41">
        <v>0</v>
      </c>
      <c r="E1209" s="15" t="s">
        <v>24</v>
      </c>
      <c r="F1209" s="41">
        <v>0</v>
      </c>
      <c r="G1209" s="41">
        <f t="shared" ref="G1209:S1209" si="599">SUM(G1210:G1212)</f>
        <v>2880000</v>
      </c>
      <c r="H1209" s="41">
        <f t="shared" si="599"/>
        <v>0</v>
      </c>
      <c r="I1209" s="41">
        <f t="shared" si="599"/>
        <v>0</v>
      </c>
      <c r="J1209" s="41">
        <f t="shared" si="599"/>
        <v>0</v>
      </c>
      <c r="K1209" s="41">
        <f t="shared" si="599"/>
        <v>0</v>
      </c>
      <c r="L1209" s="41">
        <f t="shared" si="599"/>
        <v>0</v>
      </c>
      <c r="M1209" s="41">
        <f t="shared" si="599"/>
        <v>0</v>
      </c>
      <c r="N1209" s="41">
        <f t="shared" si="599"/>
        <v>0</v>
      </c>
      <c r="O1209" s="41">
        <f t="shared" si="599"/>
        <v>0</v>
      </c>
      <c r="P1209" s="41">
        <f t="shared" si="599"/>
        <v>0</v>
      </c>
      <c r="Q1209" s="41">
        <f t="shared" si="599"/>
        <v>0</v>
      </c>
      <c r="R1209" s="41">
        <f t="shared" si="599"/>
        <v>0</v>
      </c>
      <c r="S1209" s="41">
        <f t="shared" si="599"/>
        <v>0</v>
      </c>
    </row>
    <row r="1210" spans="1:19" ht="13.5" customHeight="1" x14ac:dyDescent="0.2">
      <c r="A1210" s="2" t="s">
        <v>2060</v>
      </c>
      <c r="B1210" s="42" t="s">
        <v>24</v>
      </c>
      <c r="C1210" s="43" t="s">
        <v>51</v>
      </c>
      <c r="D1210" s="44">
        <v>1</v>
      </c>
      <c r="E1210" s="45" t="s">
        <v>46</v>
      </c>
      <c r="F1210" s="44">
        <v>1000000</v>
      </c>
      <c r="G1210" s="44">
        <f t="shared" ref="G1210:G1212" si="600">ROUNDDOWN(D1210*F1210,-3)</f>
        <v>1000000</v>
      </c>
      <c r="H1210" s="44"/>
      <c r="I1210" s="44"/>
      <c r="J1210" s="44"/>
      <c r="K1210" s="44"/>
      <c r="L1210" s="44"/>
      <c r="M1210" s="44"/>
      <c r="N1210" s="44"/>
      <c r="O1210" s="44"/>
      <c r="P1210" s="44"/>
      <c r="Q1210" s="44"/>
      <c r="R1210" s="44"/>
      <c r="S1210" s="44"/>
    </row>
    <row r="1211" spans="1:19" ht="13.5" customHeight="1" x14ac:dyDescent="0.2">
      <c r="A1211" s="2" t="s">
        <v>2061</v>
      </c>
      <c r="B1211" s="42" t="s">
        <v>24</v>
      </c>
      <c r="C1211" s="43" t="s">
        <v>53</v>
      </c>
      <c r="D1211" s="44">
        <v>1</v>
      </c>
      <c r="E1211" s="45" t="s">
        <v>46</v>
      </c>
      <c r="F1211" s="44">
        <v>1000000</v>
      </c>
      <c r="G1211" s="44">
        <f t="shared" si="600"/>
        <v>1000000</v>
      </c>
      <c r="H1211" s="44"/>
      <c r="I1211" s="44"/>
      <c r="J1211" s="44"/>
      <c r="K1211" s="44"/>
      <c r="L1211" s="44"/>
      <c r="M1211" s="44"/>
      <c r="N1211" s="44"/>
      <c r="O1211" s="44"/>
      <c r="P1211" s="44"/>
      <c r="Q1211" s="44"/>
      <c r="R1211" s="44"/>
      <c r="S1211" s="44"/>
    </row>
    <row r="1212" spans="1:19" ht="13.5" customHeight="1" x14ac:dyDescent="0.2">
      <c r="A1212" s="2" t="s">
        <v>2062</v>
      </c>
      <c r="B1212" s="42" t="s">
        <v>24</v>
      </c>
      <c r="C1212" s="43" t="s">
        <v>2063</v>
      </c>
      <c r="D1212" s="44">
        <v>40</v>
      </c>
      <c r="E1212" s="45" t="s">
        <v>49</v>
      </c>
      <c r="F1212" s="44">
        <v>22000</v>
      </c>
      <c r="G1212" s="44">
        <f t="shared" si="600"/>
        <v>880000</v>
      </c>
      <c r="H1212" s="44"/>
      <c r="I1212" s="44"/>
      <c r="J1212" s="44"/>
      <c r="K1212" s="44"/>
      <c r="L1212" s="44"/>
      <c r="M1212" s="44"/>
      <c r="N1212" s="44"/>
      <c r="O1212" s="44"/>
      <c r="P1212" s="44"/>
      <c r="Q1212" s="44"/>
      <c r="R1212" s="44"/>
      <c r="S1212" s="44"/>
    </row>
    <row r="1213" spans="1:19" ht="13.5" customHeight="1" x14ac:dyDescent="0.2">
      <c r="A1213" s="2" t="s">
        <v>2064</v>
      </c>
      <c r="B1213" s="12" t="s">
        <v>111</v>
      </c>
      <c r="C1213" s="40" t="s">
        <v>112</v>
      </c>
      <c r="D1213" s="41">
        <v>0</v>
      </c>
      <c r="E1213" s="15" t="s">
        <v>24</v>
      </c>
      <c r="F1213" s="41">
        <v>0</v>
      </c>
      <c r="G1213" s="41">
        <f t="shared" ref="G1213:S1213" si="601">G1214</f>
        <v>120000000</v>
      </c>
      <c r="H1213" s="41">
        <f t="shared" si="601"/>
        <v>0</v>
      </c>
      <c r="I1213" s="41">
        <f t="shared" si="601"/>
        <v>0</v>
      </c>
      <c r="J1213" s="41">
        <f t="shared" si="601"/>
        <v>0</v>
      </c>
      <c r="K1213" s="41">
        <f t="shared" si="601"/>
        <v>0</v>
      </c>
      <c r="L1213" s="41">
        <f t="shared" si="601"/>
        <v>0</v>
      </c>
      <c r="M1213" s="41">
        <f t="shared" si="601"/>
        <v>0</v>
      </c>
      <c r="N1213" s="41">
        <f t="shared" si="601"/>
        <v>0</v>
      </c>
      <c r="O1213" s="41">
        <f t="shared" si="601"/>
        <v>0</v>
      </c>
      <c r="P1213" s="41">
        <f t="shared" si="601"/>
        <v>0</v>
      </c>
      <c r="Q1213" s="41">
        <f t="shared" si="601"/>
        <v>0</v>
      </c>
      <c r="R1213" s="41">
        <f t="shared" si="601"/>
        <v>0</v>
      </c>
      <c r="S1213" s="41">
        <f t="shared" si="601"/>
        <v>0</v>
      </c>
    </row>
    <row r="1214" spans="1:19" ht="13.5" customHeight="1" x14ac:dyDescent="0.2">
      <c r="A1214" s="2" t="s">
        <v>2065</v>
      </c>
      <c r="B1214" s="42" t="s">
        <v>24</v>
      </c>
      <c r="C1214" s="43" t="s">
        <v>2066</v>
      </c>
      <c r="D1214" s="44">
        <v>30</v>
      </c>
      <c r="E1214" s="45" t="s">
        <v>49</v>
      </c>
      <c r="F1214" s="44">
        <v>4000000</v>
      </c>
      <c r="G1214" s="44">
        <f>ROUNDDOWN(D1214*F1214,-3)</f>
        <v>120000000</v>
      </c>
      <c r="H1214" s="44"/>
      <c r="I1214" s="44"/>
      <c r="J1214" s="44"/>
      <c r="K1214" s="44"/>
      <c r="L1214" s="44"/>
      <c r="M1214" s="44"/>
      <c r="N1214" s="44"/>
      <c r="O1214" s="44"/>
      <c r="P1214" s="44"/>
      <c r="Q1214" s="44"/>
      <c r="R1214" s="44"/>
      <c r="S1214" s="44"/>
    </row>
    <row r="1215" spans="1:19" ht="13.5" customHeight="1" x14ac:dyDescent="0.2">
      <c r="A1215" s="2" t="s">
        <v>2067</v>
      </c>
      <c r="B1215" s="36" t="s">
        <v>120</v>
      </c>
      <c r="C1215" s="37" t="s">
        <v>2068</v>
      </c>
      <c r="D1215" s="38">
        <v>0</v>
      </c>
      <c r="E1215" s="39" t="s">
        <v>24</v>
      </c>
      <c r="F1215" s="38">
        <v>0</v>
      </c>
      <c r="G1215" s="38">
        <f t="shared" ref="G1215:S1215" si="602">SUM(G1216,G1221,G1223)</f>
        <v>37320000</v>
      </c>
      <c r="H1215" s="38">
        <f t="shared" si="602"/>
        <v>0</v>
      </c>
      <c r="I1215" s="38">
        <f t="shared" si="602"/>
        <v>0</v>
      </c>
      <c r="J1215" s="38">
        <f t="shared" si="602"/>
        <v>0</v>
      </c>
      <c r="K1215" s="38">
        <f t="shared" si="602"/>
        <v>0</v>
      </c>
      <c r="L1215" s="38">
        <f t="shared" si="602"/>
        <v>0</v>
      </c>
      <c r="M1215" s="38">
        <f t="shared" si="602"/>
        <v>0</v>
      </c>
      <c r="N1215" s="38">
        <f t="shared" si="602"/>
        <v>0</v>
      </c>
      <c r="O1215" s="38">
        <f t="shared" si="602"/>
        <v>0</v>
      </c>
      <c r="P1215" s="38">
        <f t="shared" si="602"/>
        <v>0</v>
      </c>
      <c r="Q1215" s="38">
        <f t="shared" si="602"/>
        <v>0</v>
      </c>
      <c r="R1215" s="38">
        <f t="shared" si="602"/>
        <v>0</v>
      </c>
      <c r="S1215" s="38">
        <f t="shared" si="602"/>
        <v>0</v>
      </c>
    </row>
    <row r="1216" spans="1:19" ht="13.5" customHeight="1" x14ac:dyDescent="0.2">
      <c r="A1216" s="2" t="s">
        <v>2069</v>
      </c>
      <c r="B1216" s="12" t="s">
        <v>42</v>
      </c>
      <c r="C1216" s="40" t="s">
        <v>43</v>
      </c>
      <c r="D1216" s="41">
        <v>0</v>
      </c>
      <c r="E1216" s="15" t="s">
        <v>24</v>
      </c>
      <c r="F1216" s="41">
        <v>0</v>
      </c>
      <c r="G1216" s="41">
        <f t="shared" ref="G1216:S1216" si="603">SUM(G1217:G1220)</f>
        <v>15520000</v>
      </c>
      <c r="H1216" s="41">
        <f t="shared" si="603"/>
        <v>0</v>
      </c>
      <c r="I1216" s="41">
        <f t="shared" si="603"/>
        <v>0</v>
      </c>
      <c r="J1216" s="41">
        <f t="shared" si="603"/>
        <v>0</v>
      </c>
      <c r="K1216" s="41">
        <f t="shared" si="603"/>
        <v>0</v>
      </c>
      <c r="L1216" s="41">
        <f t="shared" si="603"/>
        <v>0</v>
      </c>
      <c r="M1216" s="41">
        <f t="shared" si="603"/>
        <v>0</v>
      </c>
      <c r="N1216" s="41">
        <f t="shared" si="603"/>
        <v>0</v>
      </c>
      <c r="O1216" s="41">
        <f t="shared" si="603"/>
        <v>0</v>
      </c>
      <c r="P1216" s="41">
        <f t="shared" si="603"/>
        <v>0</v>
      </c>
      <c r="Q1216" s="41">
        <f t="shared" si="603"/>
        <v>0</v>
      </c>
      <c r="R1216" s="41">
        <f t="shared" si="603"/>
        <v>0</v>
      </c>
      <c r="S1216" s="41">
        <f t="shared" si="603"/>
        <v>0</v>
      </c>
    </row>
    <row r="1217" spans="1:19" ht="13.5" customHeight="1" x14ac:dyDescent="0.2">
      <c r="A1217" s="2" t="s">
        <v>2070</v>
      </c>
      <c r="B1217" s="42" t="s">
        <v>24</v>
      </c>
      <c r="C1217" s="43" t="s">
        <v>51</v>
      </c>
      <c r="D1217" s="44">
        <v>4</v>
      </c>
      <c r="E1217" s="45" t="s">
        <v>46</v>
      </c>
      <c r="F1217" s="44">
        <v>1000000</v>
      </c>
      <c r="G1217" s="44">
        <f t="shared" ref="G1217:G1220" si="604">ROUNDDOWN(D1217*F1217,-3)</f>
        <v>4000000</v>
      </c>
      <c r="H1217" s="44"/>
      <c r="I1217" s="44"/>
      <c r="J1217" s="44"/>
      <c r="K1217" s="44"/>
      <c r="L1217" s="44"/>
      <c r="M1217" s="44"/>
      <c r="N1217" s="44"/>
      <c r="O1217" s="44"/>
      <c r="P1217" s="44"/>
      <c r="Q1217" s="44"/>
      <c r="R1217" s="44"/>
      <c r="S1217" s="44"/>
    </row>
    <row r="1218" spans="1:19" ht="13.5" customHeight="1" x14ac:dyDescent="0.2">
      <c r="A1218" s="2" t="s">
        <v>2071</v>
      </c>
      <c r="B1218" s="42" t="s">
        <v>24</v>
      </c>
      <c r="C1218" s="43" t="s">
        <v>53</v>
      </c>
      <c r="D1218" s="44">
        <v>4</v>
      </c>
      <c r="E1218" s="45" t="s">
        <v>46</v>
      </c>
      <c r="F1218" s="44">
        <v>1000000</v>
      </c>
      <c r="G1218" s="44">
        <f t="shared" si="604"/>
        <v>4000000</v>
      </c>
      <c r="H1218" s="44"/>
      <c r="I1218" s="44"/>
      <c r="J1218" s="44"/>
      <c r="K1218" s="44"/>
      <c r="L1218" s="44"/>
      <c r="M1218" s="44"/>
      <c r="N1218" s="44"/>
      <c r="O1218" s="44"/>
      <c r="P1218" s="44"/>
      <c r="Q1218" s="44"/>
      <c r="R1218" s="44"/>
      <c r="S1218" s="44"/>
    </row>
    <row r="1219" spans="1:19" ht="13.5" customHeight="1" x14ac:dyDescent="0.2">
      <c r="A1219" s="2" t="s">
        <v>2072</v>
      </c>
      <c r="B1219" s="42" t="s">
        <v>24</v>
      </c>
      <c r="C1219" s="43" t="s">
        <v>2073</v>
      </c>
      <c r="D1219" s="44">
        <v>4</v>
      </c>
      <c r="E1219" s="45" t="s">
        <v>46</v>
      </c>
      <c r="F1219" s="44">
        <v>1000000</v>
      </c>
      <c r="G1219" s="44">
        <f t="shared" si="604"/>
        <v>4000000</v>
      </c>
      <c r="H1219" s="44"/>
      <c r="I1219" s="44"/>
      <c r="J1219" s="44"/>
      <c r="K1219" s="44"/>
      <c r="L1219" s="44"/>
      <c r="M1219" s="44"/>
      <c r="N1219" s="44"/>
      <c r="O1219" s="44"/>
      <c r="P1219" s="44"/>
      <c r="Q1219" s="44"/>
      <c r="R1219" s="44"/>
      <c r="S1219" s="44"/>
    </row>
    <row r="1220" spans="1:19" ht="13.5" customHeight="1" x14ac:dyDescent="0.2">
      <c r="A1220" s="2" t="s">
        <v>2074</v>
      </c>
      <c r="B1220" s="42" t="s">
        <v>24</v>
      </c>
      <c r="C1220" s="43" t="s">
        <v>2075</v>
      </c>
      <c r="D1220" s="44">
        <v>160</v>
      </c>
      <c r="E1220" s="45" t="s">
        <v>49</v>
      </c>
      <c r="F1220" s="44">
        <v>22000</v>
      </c>
      <c r="G1220" s="44">
        <f t="shared" si="604"/>
        <v>3520000</v>
      </c>
      <c r="H1220" s="44"/>
      <c r="I1220" s="44"/>
      <c r="J1220" s="44"/>
      <c r="K1220" s="44"/>
      <c r="L1220" s="44"/>
      <c r="M1220" s="44"/>
      <c r="N1220" s="44"/>
      <c r="O1220" s="44"/>
      <c r="P1220" s="44"/>
      <c r="Q1220" s="44"/>
      <c r="R1220" s="44"/>
      <c r="S1220" s="44"/>
    </row>
    <row r="1221" spans="1:19" ht="13.5" customHeight="1" x14ac:dyDescent="0.2">
      <c r="A1221" s="2" t="s">
        <v>2076</v>
      </c>
      <c r="B1221" s="12" t="s">
        <v>111</v>
      </c>
      <c r="C1221" s="40" t="s">
        <v>112</v>
      </c>
      <c r="D1221" s="41">
        <v>0</v>
      </c>
      <c r="E1221" s="15" t="s">
        <v>24</v>
      </c>
      <c r="F1221" s="41">
        <v>0</v>
      </c>
      <c r="G1221" s="41">
        <f t="shared" ref="G1221:S1221" si="605">G1222</f>
        <v>20000000</v>
      </c>
      <c r="H1221" s="41">
        <f t="shared" si="605"/>
        <v>0</v>
      </c>
      <c r="I1221" s="41">
        <f t="shared" si="605"/>
        <v>0</v>
      </c>
      <c r="J1221" s="41">
        <f t="shared" si="605"/>
        <v>0</v>
      </c>
      <c r="K1221" s="41">
        <f t="shared" si="605"/>
        <v>0</v>
      </c>
      <c r="L1221" s="41">
        <f t="shared" si="605"/>
        <v>0</v>
      </c>
      <c r="M1221" s="41">
        <f t="shared" si="605"/>
        <v>0</v>
      </c>
      <c r="N1221" s="41">
        <f t="shared" si="605"/>
        <v>0</v>
      </c>
      <c r="O1221" s="41">
        <f t="shared" si="605"/>
        <v>0</v>
      </c>
      <c r="P1221" s="41">
        <f t="shared" si="605"/>
        <v>0</v>
      </c>
      <c r="Q1221" s="41">
        <f t="shared" si="605"/>
        <v>0</v>
      </c>
      <c r="R1221" s="41">
        <f t="shared" si="605"/>
        <v>0</v>
      </c>
      <c r="S1221" s="41">
        <f t="shared" si="605"/>
        <v>0</v>
      </c>
    </row>
    <row r="1222" spans="1:19" ht="13.5" customHeight="1" x14ac:dyDescent="0.2">
      <c r="A1222" s="2" t="s">
        <v>2077</v>
      </c>
      <c r="B1222" s="42" t="s">
        <v>24</v>
      </c>
      <c r="C1222" s="43" t="s">
        <v>2078</v>
      </c>
      <c r="D1222" s="44">
        <v>5</v>
      </c>
      <c r="E1222" s="45" t="s">
        <v>49</v>
      </c>
      <c r="F1222" s="44">
        <v>4000000</v>
      </c>
      <c r="G1222" s="44">
        <f>ROUNDDOWN(D1222*F1222,-3)</f>
        <v>20000000</v>
      </c>
      <c r="H1222" s="44"/>
      <c r="I1222" s="44"/>
      <c r="J1222" s="44"/>
      <c r="K1222" s="44"/>
      <c r="L1222" s="44"/>
      <c r="M1222" s="44"/>
      <c r="N1222" s="44"/>
      <c r="O1222" s="44"/>
      <c r="P1222" s="44"/>
      <c r="Q1222" s="44"/>
      <c r="R1222" s="44"/>
      <c r="S1222" s="44"/>
    </row>
    <row r="1223" spans="1:19" ht="13.5" customHeight="1" x14ac:dyDescent="0.2">
      <c r="A1223" s="2" t="s">
        <v>2079</v>
      </c>
      <c r="B1223" s="12" t="s">
        <v>55</v>
      </c>
      <c r="C1223" s="40" t="s">
        <v>56</v>
      </c>
      <c r="D1223" s="41">
        <v>0</v>
      </c>
      <c r="E1223" s="15" t="s">
        <v>24</v>
      </c>
      <c r="F1223" s="41">
        <v>0</v>
      </c>
      <c r="G1223" s="41">
        <f t="shared" ref="G1223:S1223" si="606">G1224</f>
        <v>1800000</v>
      </c>
      <c r="H1223" s="41">
        <f t="shared" si="606"/>
        <v>0</v>
      </c>
      <c r="I1223" s="41">
        <f t="shared" si="606"/>
        <v>0</v>
      </c>
      <c r="J1223" s="41">
        <f t="shared" si="606"/>
        <v>0</v>
      </c>
      <c r="K1223" s="41">
        <f t="shared" si="606"/>
        <v>0</v>
      </c>
      <c r="L1223" s="41">
        <f t="shared" si="606"/>
        <v>0</v>
      </c>
      <c r="M1223" s="41">
        <f t="shared" si="606"/>
        <v>0</v>
      </c>
      <c r="N1223" s="41">
        <f t="shared" si="606"/>
        <v>0</v>
      </c>
      <c r="O1223" s="41">
        <f t="shared" si="606"/>
        <v>0</v>
      </c>
      <c r="P1223" s="41">
        <f t="shared" si="606"/>
        <v>0</v>
      </c>
      <c r="Q1223" s="41">
        <f t="shared" si="606"/>
        <v>0</v>
      </c>
      <c r="R1223" s="41">
        <f t="shared" si="606"/>
        <v>0</v>
      </c>
      <c r="S1223" s="41">
        <f t="shared" si="606"/>
        <v>0</v>
      </c>
    </row>
    <row r="1224" spans="1:19" ht="13.5" customHeight="1" x14ac:dyDescent="0.2">
      <c r="A1224" s="2" t="s">
        <v>2080</v>
      </c>
      <c r="B1224" s="42" t="s">
        <v>24</v>
      </c>
      <c r="C1224" s="43" t="s">
        <v>2081</v>
      </c>
      <c r="D1224" s="44">
        <v>5</v>
      </c>
      <c r="E1224" s="45" t="s">
        <v>49</v>
      </c>
      <c r="F1224" s="44">
        <v>360000</v>
      </c>
      <c r="G1224" s="44">
        <f>ROUNDDOWN(D1224*F1224,-3)</f>
        <v>1800000</v>
      </c>
      <c r="H1224" s="44"/>
      <c r="I1224" s="44"/>
      <c r="J1224" s="44"/>
      <c r="K1224" s="44"/>
      <c r="L1224" s="44"/>
      <c r="M1224" s="44"/>
      <c r="N1224" s="44"/>
      <c r="O1224" s="44"/>
      <c r="P1224" s="44"/>
      <c r="Q1224" s="44"/>
      <c r="R1224" s="44"/>
      <c r="S1224" s="44"/>
    </row>
    <row r="1225" spans="1:19" ht="13.5" customHeight="1" x14ac:dyDescent="0.2">
      <c r="A1225" s="2" t="s">
        <v>2082</v>
      </c>
      <c r="B1225" s="32" t="s">
        <v>2083</v>
      </c>
      <c r="C1225" s="33" t="s">
        <v>2084</v>
      </c>
      <c r="D1225" s="34">
        <v>0</v>
      </c>
      <c r="E1225" s="35" t="s">
        <v>24</v>
      </c>
      <c r="F1225" s="34">
        <v>0</v>
      </c>
      <c r="G1225" s="34">
        <f t="shared" ref="G1225:S1225" si="607">SUM(G1226,G1234)</f>
        <v>285950000</v>
      </c>
      <c r="H1225" s="34">
        <f t="shared" si="607"/>
        <v>0</v>
      </c>
      <c r="I1225" s="34">
        <f t="shared" si="607"/>
        <v>0</v>
      </c>
      <c r="J1225" s="34">
        <f t="shared" si="607"/>
        <v>0</v>
      </c>
      <c r="K1225" s="34">
        <f t="shared" si="607"/>
        <v>0</v>
      </c>
      <c r="L1225" s="34">
        <f t="shared" si="607"/>
        <v>0</v>
      </c>
      <c r="M1225" s="34">
        <f t="shared" si="607"/>
        <v>0</v>
      </c>
      <c r="N1225" s="34">
        <f t="shared" si="607"/>
        <v>0</v>
      </c>
      <c r="O1225" s="34">
        <f t="shared" si="607"/>
        <v>0</v>
      </c>
      <c r="P1225" s="34">
        <f t="shared" si="607"/>
        <v>0</v>
      </c>
      <c r="Q1225" s="34">
        <f t="shared" si="607"/>
        <v>0</v>
      </c>
      <c r="R1225" s="34">
        <f t="shared" si="607"/>
        <v>0</v>
      </c>
      <c r="S1225" s="34">
        <f t="shared" si="607"/>
        <v>0</v>
      </c>
    </row>
    <row r="1226" spans="1:19" ht="13.5" customHeight="1" x14ac:dyDescent="0.2">
      <c r="A1226" s="2" t="s">
        <v>2085</v>
      </c>
      <c r="B1226" s="36" t="s">
        <v>39</v>
      </c>
      <c r="C1226" s="37" t="s">
        <v>2086</v>
      </c>
      <c r="D1226" s="38">
        <v>0</v>
      </c>
      <c r="E1226" s="39" t="s">
        <v>24</v>
      </c>
      <c r="F1226" s="38">
        <v>0</v>
      </c>
      <c r="G1226" s="38">
        <f t="shared" ref="G1226:S1226" si="608">SUM(G1227,G1232)</f>
        <v>62790000</v>
      </c>
      <c r="H1226" s="38">
        <f t="shared" si="608"/>
        <v>0</v>
      </c>
      <c r="I1226" s="38">
        <f t="shared" si="608"/>
        <v>0</v>
      </c>
      <c r="J1226" s="38">
        <f t="shared" si="608"/>
        <v>0</v>
      </c>
      <c r="K1226" s="38">
        <f t="shared" si="608"/>
        <v>0</v>
      </c>
      <c r="L1226" s="38">
        <f t="shared" si="608"/>
        <v>0</v>
      </c>
      <c r="M1226" s="38">
        <f t="shared" si="608"/>
        <v>0</v>
      </c>
      <c r="N1226" s="38">
        <f t="shared" si="608"/>
        <v>0</v>
      </c>
      <c r="O1226" s="38">
        <f t="shared" si="608"/>
        <v>0</v>
      </c>
      <c r="P1226" s="38">
        <f t="shared" si="608"/>
        <v>0</v>
      </c>
      <c r="Q1226" s="38">
        <f t="shared" si="608"/>
        <v>0</v>
      </c>
      <c r="R1226" s="38">
        <f t="shared" si="608"/>
        <v>0</v>
      </c>
      <c r="S1226" s="38">
        <f t="shared" si="608"/>
        <v>0</v>
      </c>
    </row>
    <row r="1227" spans="1:19" ht="13.5" customHeight="1" x14ac:dyDescent="0.2">
      <c r="A1227" s="2" t="s">
        <v>2087</v>
      </c>
      <c r="B1227" s="12" t="s">
        <v>42</v>
      </c>
      <c r="C1227" s="40" t="s">
        <v>43</v>
      </c>
      <c r="D1227" s="41">
        <v>0</v>
      </c>
      <c r="E1227" s="15" t="s">
        <v>24</v>
      </c>
      <c r="F1227" s="41">
        <v>0</v>
      </c>
      <c r="G1227" s="41">
        <f t="shared" ref="G1227:S1227" si="609">SUM(G1228:G1231)</f>
        <v>6790000</v>
      </c>
      <c r="H1227" s="41">
        <f t="shared" si="609"/>
        <v>0</v>
      </c>
      <c r="I1227" s="41">
        <f t="shared" si="609"/>
        <v>0</v>
      </c>
      <c r="J1227" s="41">
        <f t="shared" si="609"/>
        <v>0</v>
      </c>
      <c r="K1227" s="41">
        <f t="shared" si="609"/>
        <v>0</v>
      </c>
      <c r="L1227" s="41">
        <f t="shared" si="609"/>
        <v>0</v>
      </c>
      <c r="M1227" s="41">
        <f t="shared" si="609"/>
        <v>0</v>
      </c>
      <c r="N1227" s="41">
        <f t="shared" si="609"/>
        <v>0</v>
      </c>
      <c r="O1227" s="41">
        <f t="shared" si="609"/>
        <v>0</v>
      </c>
      <c r="P1227" s="41">
        <f t="shared" si="609"/>
        <v>0</v>
      </c>
      <c r="Q1227" s="41">
        <f t="shared" si="609"/>
        <v>0</v>
      </c>
      <c r="R1227" s="41">
        <f t="shared" si="609"/>
        <v>0</v>
      </c>
      <c r="S1227" s="41">
        <f t="shared" si="609"/>
        <v>0</v>
      </c>
    </row>
    <row r="1228" spans="1:19" ht="13.5" customHeight="1" x14ac:dyDescent="0.2">
      <c r="A1228" s="2" t="s">
        <v>2088</v>
      </c>
      <c r="B1228" s="42" t="s">
        <v>24</v>
      </c>
      <c r="C1228" s="43" t="s">
        <v>51</v>
      </c>
      <c r="D1228" s="44">
        <v>2</v>
      </c>
      <c r="E1228" s="45" t="s">
        <v>46</v>
      </c>
      <c r="F1228" s="44">
        <v>1000000</v>
      </c>
      <c r="G1228" s="44">
        <f t="shared" ref="G1228:G1231" si="610">ROUNDDOWN(D1228*F1228,-3)</f>
        <v>2000000</v>
      </c>
      <c r="H1228" s="44"/>
      <c r="I1228" s="44"/>
      <c r="J1228" s="44"/>
      <c r="K1228" s="44"/>
      <c r="L1228" s="44"/>
      <c r="M1228" s="44"/>
      <c r="N1228" s="44"/>
      <c r="O1228" s="44"/>
      <c r="P1228" s="44"/>
      <c r="Q1228" s="44"/>
      <c r="R1228" s="44"/>
      <c r="S1228" s="44"/>
    </row>
    <row r="1229" spans="1:19" ht="13.5" customHeight="1" x14ac:dyDescent="0.2">
      <c r="A1229" s="2" t="s">
        <v>2089</v>
      </c>
      <c r="B1229" s="42" t="s">
        <v>24</v>
      </c>
      <c r="C1229" s="43" t="s">
        <v>53</v>
      </c>
      <c r="D1229" s="44">
        <v>2</v>
      </c>
      <c r="E1229" s="45" t="s">
        <v>46</v>
      </c>
      <c r="F1229" s="44">
        <v>1000000</v>
      </c>
      <c r="G1229" s="44">
        <f t="shared" si="610"/>
        <v>2000000</v>
      </c>
      <c r="H1229" s="44"/>
      <c r="I1229" s="44"/>
      <c r="J1229" s="44"/>
      <c r="K1229" s="44"/>
      <c r="L1229" s="44"/>
      <c r="M1229" s="44"/>
      <c r="N1229" s="44"/>
      <c r="O1229" s="44"/>
      <c r="P1229" s="44"/>
      <c r="Q1229" s="44"/>
      <c r="R1229" s="44"/>
      <c r="S1229" s="44"/>
    </row>
    <row r="1230" spans="1:19" ht="13.5" customHeight="1" x14ac:dyDescent="0.2">
      <c r="A1230" s="2" t="s">
        <v>2090</v>
      </c>
      <c r="B1230" s="42" t="s">
        <v>24</v>
      </c>
      <c r="C1230" s="43" t="s">
        <v>45</v>
      </c>
      <c r="D1230" s="44">
        <v>2</v>
      </c>
      <c r="E1230" s="45" t="s">
        <v>46</v>
      </c>
      <c r="F1230" s="44">
        <v>691000</v>
      </c>
      <c r="G1230" s="44">
        <f t="shared" si="610"/>
        <v>1382000</v>
      </c>
      <c r="H1230" s="44"/>
      <c r="I1230" s="44"/>
      <c r="J1230" s="44"/>
      <c r="K1230" s="44"/>
      <c r="L1230" s="44"/>
      <c r="M1230" s="44"/>
      <c r="N1230" s="44"/>
      <c r="O1230" s="44"/>
      <c r="P1230" s="44"/>
      <c r="Q1230" s="44"/>
      <c r="R1230" s="44"/>
      <c r="S1230" s="44"/>
    </row>
    <row r="1231" spans="1:19" ht="13.5" customHeight="1" x14ac:dyDescent="0.2">
      <c r="A1231" s="2" t="s">
        <v>2091</v>
      </c>
      <c r="B1231" s="42" t="s">
        <v>24</v>
      </c>
      <c r="C1231" s="43" t="s">
        <v>2092</v>
      </c>
      <c r="D1231" s="44">
        <v>64</v>
      </c>
      <c r="E1231" s="45" t="s">
        <v>49</v>
      </c>
      <c r="F1231" s="44">
        <v>22000</v>
      </c>
      <c r="G1231" s="44">
        <f t="shared" si="610"/>
        <v>1408000</v>
      </c>
      <c r="H1231" s="44"/>
      <c r="I1231" s="44"/>
      <c r="J1231" s="44"/>
      <c r="K1231" s="44"/>
      <c r="L1231" s="44"/>
      <c r="M1231" s="44"/>
      <c r="N1231" s="44"/>
      <c r="O1231" s="44"/>
      <c r="P1231" s="44"/>
      <c r="Q1231" s="44"/>
      <c r="R1231" s="44"/>
      <c r="S1231" s="44"/>
    </row>
    <row r="1232" spans="1:19" ht="13.5" customHeight="1" x14ac:dyDescent="0.2">
      <c r="A1232" s="2" t="s">
        <v>2093</v>
      </c>
      <c r="B1232" s="12" t="s">
        <v>111</v>
      </c>
      <c r="C1232" s="40" t="s">
        <v>112</v>
      </c>
      <c r="D1232" s="41">
        <v>0</v>
      </c>
      <c r="E1232" s="15" t="s">
        <v>24</v>
      </c>
      <c r="F1232" s="41">
        <v>0</v>
      </c>
      <c r="G1232" s="41">
        <f t="shared" ref="G1232:S1232" si="611">G1233</f>
        <v>56000000</v>
      </c>
      <c r="H1232" s="41">
        <f t="shared" si="611"/>
        <v>0</v>
      </c>
      <c r="I1232" s="41">
        <f t="shared" si="611"/>
        <v>0</v>
      </c>
      <c r="J1232" s="41">
        <f t="shared" si="611"/>
        <v>0</v>
      </c>
      <c r="K1232" s="41">
        <f t="shared" si="611"/>
        <v>0</v>
      </c>
      <c r="L1232" s="41">
        <f t="shared" si="611"/>
        <v>0</v>
      </c>
      <c r="M1232" s="41">
        <f t="shared" si="611"/>
        <v>0</v>
      </c>
      <c r="N1232" s="41">
        <f t="shared" si="611"/>
        <v>0</v>
      </c>
      <c r="O1232" s="41">
        <f t="shared" si="611"/>
        <v>0</v>
      </c>
      <c r="P1232" s="41">
        <f t="shared" si="611"/>
        <v>0</v>
      </c>
      <c r="Q1232" s="41">
        <f t="shared" si="611"/>
        <v>0</v>
      </c>
      <c r="R1232" s="41">
        <f t="shared" si="611"/>
        <v>0</v>
      </c>
      <c r="S1232" s="41">
        <f t="shared" si="611"/>
        <v>0</v>
      </c>
    </row>
    <row r="1233" spans="1:19" ht="13.5" customHeight="1" x14ac:dyDescent="0.2">
      <c r="A1233" s="2" t="s">
        <v>2094</v>
      </c>
      <c r="B1233" s="42" t="s">
        <v>24</v>
      </c>
      <c r="C1233" s="43" t="s">
        <v>2095</v>
      </c>
      <c r="D1233" s="44">
        <v>14</v>
      </c>
      <c r="E1233" s="45" t="s">
        <v>49</v>
      </c>
      <c r="F1233" s="44">
        <v>4000000</v>
      </c>
      <c r="G1233" s="44">
        <f>ROUNDDOWN(D1233*F1233,-3)</f>
        <v>56000000</v>
      </c>
      <c r="H1233" s="44"/>
      <c r="I1233" s="44"/>
      <c r="J1233" s="44"/>
      <c r="K1233" s="44"/>
      <c r="L1233" s="44"/>
      <c r="M1233" s="44"/>
      <c r="N1233" s="44"/>
      <c r="O1233" s="44"/>
      <c r="P1233" s="44"/>
      <c r="Q1233" s="44"/>
      <c r="R1233" s="44"/>
      <c r="S1233" s="44"/>
    </row>
    <row r="1234" spans="1:19" ht="13.5" customHeight="1" x14ac:dyDescent="0.2">
      <c r="A1234" s="2" t="s">
        <v>2096</v>
      </c>
      <c r="B1234" s="36" t="s">
        <v>77</v>
      </c>
      <c r="C1234" s="37" t="s">
        <v>2097</v>
      </c>
      <c r="D1234" s="38">
        <v>0</v>
      </c>
      <c r="E1234" s="39" t="s">
        <v>24</v>
      </c>
      <c r="F1234" s="38">
        <v>0</v>
      </c>
      <c r="G1234" s="38">
        <f t="shared" ref="G1234:S1234" si="612">SUM(G1235,G1240,G1242)</f>
        <v>223160000</v>
      </c>
      <c r="H1234" s="38">
        <f t="shared" si="612"/>
        <v>0</v>
      </c>
      <c r="I1234" s="38">
        <f t="shared" si="612"/>
        <v>0</v>
      </c>
      <c r="J1234" s="38">
        <f t="shared" si="612"/>
        <v>0</v>
      </c>
      <c r="K1234" s="38">
        <f t="shared" si="612"/>
        <v>0</v>
      </c>
      <c r="L1234" s="38">
        <f t="shared" si="612"/>
        <v>0</v>
      </c>
      <c r="M1234" s="38">
        <f t="shared" si="612"/>
        <v>0</v>
      </c>
      <c r="N1234" s="38">
        <f t="shared" si="612"/>
        <v>0</v>
      </c>
      <c r="O1234" s="38">
        <f t="shared" si="612"/>
        <v>0</v>
      </c>
      <c r="P1234" s="38">
        <f t="shared" si="612"/>
        <v>0</v>
      </c>
      <c r="Q1234" s="38">
        <f t="shared" si="612"/>
        <v>0</v>
      </c>
      <c r="R1234" s="38">
        <f t="shared" si="612"/>
        <v>0</v>
      </c>
      <c r="S1234" s="38">
        <f t="shared" si="612"/>
        <v>0</v>
      </c>
    </row>
    <row r="1235" spans="1:19" ht="13.5" customHeight="1" x14ac:dyDescent="0.2">
      <c r="A1235" s="2" t="s">
        <v>2098</v>
      </c>
      <c r="B1235" s="12" t="s">
        <v>42</v>
      </c>
      <c r="C1235" s="40" t="s">
        <v>43</v>
      </c>
      <c r="D1235" s="41">
        <v>0</v>
      </c>
      <c r="E1235" s="15" t="s">
        <v>24</v>
      </c>
      <c r="F1235" s="41">
        <v>0</v>
      </c>
      <c r="G1235" s="41">
        <f t="shared" ref="G1235:S1235" si="613">SUM(G1236:G1239)</f>
        <v>28760000</v>
      </c>
      <c r="H1235" s="41">
        <f t="shared" si="613"/>
        <v>0</v>
      </c>
      <c r="I1235" s="41">
        <f t="shared" si="613"/>
        <v>0</v>
      </c>
      <c r="J1235" s="41">
        <f t="shared" si="613"/>
        <v>0</v>
      </c>
      <c r="K1235" s="41">
        <f t="shared" si="613"/>
        <v>0</v>
      </c>
      <c r="L1235" s="41">
        <f t="shared" si="613"/>
        <v>0</v>
      </c>
      <c r="M1235" s="41">
        <f t="shared" si="613"/>
        <v>0</v>
      </c>
      <c r="N1235" s="41">
        <f t="shared" si="613"/>
        <v>0</v>
      </c>
      <c r="O1235" s="41">
        <f t="shared" si="613"/>
        <v>0</v>
      </c>
      <c r="P1235" s="41">
        <f t="shared" si="613"/>
        <v>0</v>
      </c>
      <c r="Q1235" s="41">
        <f t="shared" si="613"/>
        <v>0</v>
      </c>
      <c r="R1235" s="41">
        <f t="shared" si="613"/>
        <v>0</v>
      </c>
      <c r="S1235" s="41">
        <f t="shared" si="613"/>
        <v>0</v>
      </c>
    </row>
    <row r="1236" spans="1:19" ht="13.5" customHeight="1" x14ac:dyDescent="0.2">
      <c r="A1236" s="2" t="s">
        <v>2099</v>
      </c>
      <c r="B1236" s="42" t="s">
        <v>24</v>
      </c>
      <c r="C1236" s="43" t="s">
        <v>2100</v>
      </c>
      <c r="D1236" s="44">
        <v>9</v>
      </c>
      <c r="E1236" s="45" t="s">
        <v>46</v>
      </c>
      <c r="F1236" s="44">
        <v>1000000</v>
      </c>
      <c r="G1236" s="44">
        <f t="shared" ref="G1236:G1239" si="614">ROUNDDOWN(D1236*F1236,-3)</f>
        <v>9000000</v>
      </c>
      <c r="H1236" s="44"/>
      <c r="I1236" s="44"/>
      <c r="J1236" s="44"/>
      <c r="K1236" s="44"/>
      <c r="L1236" s="44"/>
      <c r="M1236" s="44"/>
      <c r="N1236" s="44"/>
      <c r="O1236" s="44"/>
      <c r="P1236" s="44"/>
      <c r="Q1236" s="44"/>
      <c r="R1236" s="44"/>
      <c r="S1236" s="44"/>
    </row>
    <row r="1237" spans="1:19" ht="13.5" customHeight="1" x14ac:dyDescent="0.2">
      <c r="A1237" s="2" t="s">
        <v>2101</v>
      </c>
      <c r="B1237" s="42" t="s">
        <v>24</v>
      </c>
      <c r="C1237" s="43" t="s">
        <v>51</v>
      </c>
      <c r="D1237" s="44">
        <v>9</v>
      </c>
      <c r="E1237" s="45" t="s">
        <v>46</v>
      </c>
      <c r="F1237" s="44">
        <v>1000000</v>
      </c>
      <c r="G1237" s="44">
        <f t="shared" si="614"/>
        <v>9000000</v>
      </c>
      <c r="H1237" s="44"/>
      <c r="I1237" s="44"/>
      <c r="J1237" s="44"/>
      <c r="K1237" s="44"/>
      <c r="L1237" s="44"/>
      <c r="M1237" s="44"/>
      <c r="N1237" s="44"/>
      <c r="O1237" s="44"/>
      <c r="P1237" s="44"/>
      <c r="Q1237" s="44"/>
      <c r="R1237" s="44"/>
      <c r="S1237" s="44"/>
    </row>
    <row r="1238" spans="1:19" ht="13.5" customHeight="1" x14ac:dyDescent="0.2">
      <c r="A1238" s="2" t="s">
        <v>2102</v>
      </c>
      <c r="B1238" s="42" t="s">
        <v>24</v>
      </c>
      <c r="C1238" s="43" t="s">
        <v>2103</v>
      </c>
      <c r="D1238" s="44">
        <v>9</v>
      </c>
      <c r="E1238" s="45" t="s">
        <v>46</v>
      </c>
      <c r="F1238" s="44">
        <v>1000000</v>
      </c>
      <c r="G1238" s="44">
        <f t="shared" si="614"/>
        <v>9000000</v>
      </c>
      <c r="H1238" s="44"/>
      <c r="I1238" s="44"/>
      <c r="J1238" s="44"/>
      <c r="K1238" s="44"/>
      <c r="L1238" s="44"/>
      <c r="M1238" s="44"/>
      <c r="N1238" s="44"/>
      <c r="O1238" s="44"/>
      <c r="P1238" s="44"/>
      <c r="Q1238" s="44"/>
      <c r="R1238" s="44"/>
      <c r="S1238" s="44"/>
    </row>
    <row r="1239" spans="1:19" ht="13.5" customHeight="1" x14ac:dyDescent="0.2">
      <c r="A1239" s="2" t="s">
        <v>2104</v>
      </c>
      <c r="B1239" s="42" t="s">
        <v>24</v>
      </c>
      <c r="C1239" s="43" t="s">
        <v>2105</v>
      </c>
      <c r="D1239" s="44">
        <v>80</v>
      </c>
      <c r="E1239" s="45" t="s">
        <v>49</v>
      </c>
      <c r="F1239" s="44">
        <v>22000</v>
      </c>
      <c r="G1239" s="44">
        <f t="shared" si="614"/>
        <v>1760000</v>
      </c>
      <c r="H1239" s="44"/>
      <c r="I1239" s="44"/>
      <c r="J1239" s="44"/>
      <c r="K1239" s="44"/>
      <c r="L1239" s="44"/>
      <c r="M1239" s="44"/>
      <c r="N1239" s="44"/>
      <c r="O1239" s="44"/>
      <c r="P1239" s="44"/>
      <c r="Q1239" s="44"/>
      <c r="R1239" s="44"/>
      <c r="S1239" s="44"/>
    </row>
    <row r="1240" spans="1:19" ht="13.5" customHeight="1" x14ac:dyDescent="0.2">
      <c r="A1240" s="2" t="s">
        <v>2106</v>
      </c>
      <c r="B1240" s="12" t="s">
        <v>162</v>
      </c>
      <c r="C1240" s="40" t="s">
        <v>163</v>
      </c>
      <c r="D1240" s="41">
        <v>0</v>
      </c>
      <c r="E1240" s="15" t="s">
        <v>24</v>
      </c>
      <c r="F1240" s="41">
        <v>0</v>
      </c>
      <c r="G1240" s="41">
        <f t="shared" ref="G1240:S1240" si="615">G1241</f>
        <v>50400000</v>
      </c>
      <c r="H1240" s="41">
        <f t="shared" si="615"/>
        <v>0</v>
      </c>
      <c r="I1240" s="41">
        <f t="shared" si="615"/>
        <v>0</v>
      </c>
      <c r="J1240" s="41">
        <f t="shared" si="615"/>
        <v>0</v>
      </c>
      <c r="K1240" s="41">
        <f t="shared" si="615"/>
        <v>0</v>
      </c>
      <c r="L1240" s="41">
        <f t="shared" si="615"/>
        <v>0</v>
      </c>
      <c r="M1240" s="41">
        <f t="shared" si="615"/>
        <v>0</v>
      </c>
      <c r="N1240" s="41">
        <f t="shared" si="615"/>
        <v>0</v>
      </c>
      <c r="O1240" s="41">
        <f t="shared" si="615"/>
        <v>0</v>
      </c>
      <c r="P1240" s="41">
        <f t="shared" si="615"/>
        <v>0</v>
      </c>
      <c r="Q1240" s="41">
        <f t="shared" si="615"/>
        <v>0</v>
      </c>
      <c r="R1240" s="41">
        <f t="shared" si="615"/>
        <v>0</v>
      </c>
      <c r="S1240" s="41">
        <f t="shared" si="615"/>
        <v>0</v>
      </c>
    </row>
    <row r="1241" spans="1:19" ht="13.5" customHeight="1" x14ac:dyDescent="0.2">
      <c r="A1241" s="2" t="s">
        <v>2107</v>
      </c>
      <c r="B1241" s="42" t="s">
        <v>24</v>
      </c>
      <c r="C1241" s="43" t="s">
        <v>2108</v>
      </c>
      <c r="D1241" s="44">
        <v>72</v>
      </c>
      <c r="E1241" s="45" t="s">
        <v>166</v>
      </c>
      <c r="F1241" s="44">
        <v>700000</v>
      </c>
      <c r="G1241" s="44">
        <f>ROUNDDOWN(D1241*F1241,-3)</f>
        <v>50400000</v>
      </c>
      <c r="H1241" s="44"/>
      <c r="I1241" s="44"/>
      <c r="J1241" s="44"/>
      <c r="K1241" s="44"/>
      <c r="L1241" s="44"/>
      <c r="M1241" s="44"/>
      <c r="N1241" s="44"/>
      <c r="O1241" s="44"/>
      <c r="P1241" s="44"/>
      <c r="Q1241" s="44"/>
      <c r="R1241" s="44"/>
      <c r="S1241" s="44"/>
    </row>
    <row r="1242" spans="1:19" ht="13.5" customHeight="1" x14ac:dyDescent="0.2">
      <c r="A1242" s="2" t="s">
        <v>2109</v>
      </c>
      <c r="B1242" s="12" t="s">
        <v>111</v>
      </c>
      <c r="C1242" s="40" t="s">
        <v>112</v>
      </c>
      <c r="D1242" s="41">
        <v>0</v>
      </c>
      <c r="E1242" s="15" t="s">
        <v>24</v>
      </c>
      <c r="F1242" s="41">
        <v>0</v>
      </c>
      <c r="G1242" s="41">
        <f t="shared" ref="G1242:S1242" si="616">G1243</f>
        <v>144000000</v>
      </c>
      <c r="H1242" s="41">
        <f t="shared" si="616"/>
        <v>0</v>
      </c>
      <c r="I1242" s="41">
        <f t="shared" si="616"/>
        <v>0</v>
      </c>
      <c r="J1242" s="41">
        <f t="shared" si="616"/>
        <v>0</v>
      </c>
      <c r="K1242" s="41">
        <f t="shared" si="616"/>
        <v>0</v>
      </c>
      <c r="L1242" s="41">
        <f t="shared" si="616"/>
        <v>0</v>
      </c>
      <c r="M1242" s="41">
        <f t="shared" si="616"/>
        <v>0</v>
      </c>
      <c r="N1242" s="41">
        <f t="shared" si="616"/>
        <v>0</v>
      </c>
      <c r="O1242" s="41">
        <f t="shared" si="616"/>
        <v>0</v>
      </c>
      <c r="P1242" s="41">
        <f t="shared" si="616"/>
        <v>0</v>
      </c>
      <c r="Q1242" s="41">
        <f t="shared" si="616"/>
        <v>0</v>
      </c>
      <c r="R1242" s="41">
        <f t="shared" si="616"/>
        <v>0</v>
      </c>
      <c r="S1242" s="41">
        <f t="shared" si="616"/>
        <v>0</v>
      </c>
    </row>
    <row r="1243" spans="1:19" ht="13.5" customHeight="1" x14ac:dyDescent="0.2">
      <c r="A1243" s="2" t="s">
        <v>2110</v>
      </c>
      <c r="B1243" s="42" t="s">
        <v>24</v>
      </c>
      <c r="C1243" s="43" t="s">
        <v>2111</v>
      </c>
      <c r="D1243" s="44">
        <v>36</v>
      </c>
      <c r="E1243" s="45" t="s">
        <v>49</v>
      </c>
      <c r="F1243" s="44">
        <v>4000000</v>
      </c>
      <c r="G1243" s="44">
        <f>ROUNDDOWN(D1243*F1243,-3)</f>
        <v>144000000</v>
      </c>
      <c r="H1243" s="44"/>
      <c r="I1243" s="44"/>
      <c r="J1243" s="44"/>
      <c r="K1243" s="44"/>
      <c r="L1243" s="44"/>
      <c r="M1243" s="44"/>
      <c r="N1243" s="44"/>
      <c r="O1243" s="44"/>
      <c r="P1243" s="44"/>
      <c r="Q1243" s="44"/>
      <c r="R1243" s="44"/>
      <c r="S1243" s="44"/>
    </row>
    <row r="1244" spans="1:19" ht="13.5" customHeight="1" x14ac:dyDescent="0.2">
      <c r="A1244" s="2" t="s">
        <v>2112</v>
      </c>
      <c r="B1244" s="32" t="s">
        <v>1905</v>
      </c>
      <c r="C1244" s="33" t="s">
        <v>1906</v>
      </c>
      <c r="D1244" s="34">
        <v>0</v>
      </c>
      <c r="E1244" s="35" t="s">
        <v>24</v>
      </c>
      <c r="F1244" s="34">
        <v>0</v>
      </c>
      <c r="G1244" s="34">
        <f t="shared" ref="G1244:S1244" si="617">SUM(G1245,G1253,G1260,G1266,G1277)</f>
        <v>547430000</v>
      </c>
      <c r="H1244" s="34">
        <f t="shared" si="617"/>
        <v>0</v>
      </c>
      <c r="I1244" s="34">
        <f t="shared" si="617"/>
        <v>0</v>
      </c>
      <c r="J1244" s="34">
        <f t="shared" si="617"/>
        <v>0</v>
      </c>
      <c r="K1244" s="34">
        <f t="shared" si="617"/>
        <v>0</v>
      </c>
      <c r="L1244" s="34">
        <f t="shared" si="617"/>
        <v>0</v>
      </c>
      <c r="M1244" s="34">
        <f t="shared" si="617"/>
        <v>0</v>
      </c>
      <c r="N1244" s="34">
        <f t="shared" si="617"/>
        <v>0</v>
      </c>
      <c r="O1244" s="34">
        <f t="shared" si="617"/>
        <v>0</v>
      </c>
      <c r="P1244" s="34">
        <f t="shared" si="617"/>
        <v>0</v>
      </c>
      <c r="Q1244" s="34">
        <f t="shared" si="617"/>
        <v>0</v>
      </c>
      <c r="R1244" s="34">
        <f t="shared" si="617"/>
        <v>0</v>
      </c>
      <c r="S1244" s="34">
        <f t="shared" si="617"/>
        <v>0</v>
      </c>
    </row>
    <row r="1245" spans="1:19" ht="13.5" customHeight="1" x14ac:dyDescent="0.2">
      <c r="A1245" s="2" t="s">
        <v>2113</v>
      </c>
      <c r="B1245" s="36" t="s">
        <v>39</v>
      </c>
      <c r="C1245" s="37" t="s">
        <v>2114</v>
      </c>
      <c r="D1245" s="38">
        <v>0</v>
      </c>
      <c r="E1245" s="39" t="s">
        <v>24</v>
      </c>
      <c r="F1245" s="38">
        <v>0</v>
      </c>
      <c r="G1245" s="38">
        <f t="shared" ref="G1245:S1245" si="618">SUM(G1246,G1248,G1251)</f>
        <v>21260000</v>
      </c>
      <c r="H1245" s="38">
        <f t="shared" si="618"/>
        <v>0</v>
      </c>
      <c r="I1245" s="38">
        <f t="shared" si="618"/>
        <v>0</v>
      </c>
      <c r="J1245" s="38">
        <f t="shared" si="618"/>
        <v>0</v>
      </c>
      <c r="K1245" s="38">
        <f t="shared" si="618"/>
        <v>0</v>
      </c>
      <c r="L1245" s="38">
        <f t="shared" si="618"/>
        <v>0</v>
      </c>
      <c r="M1245" s="38">
        <f t="shared" si="618"/>
        <v>0</v>
      </c>
      <c r="N1245" s="38">
        <f t="shared" si="618"/>
        <v>0</v>
      </c>
      <c r="O1245" s="38">
        <f t="shared" si="618"/>
        <v>0</v>
      </c>
      <c r="P1245" s="38">
        <f t="shared" si="618"/>
        <v>0</v>
      </c>
      <c r="Q1245" s="38">
        <f t="shared" si="618"/>
        <v>0</v>
      </c>
      <c r="R1245" s="38">
        <f t="shared" si="618"/>
        <v>0</v>
      </c>
      <c r="S1245" s="38">
        <f t="shared" si="618"/>
        <v>0</v>
      </c>
    </row>
    <row r="1246" spans="1:19" ht="13.5" customHeight="1" x14ac:dyDescent="0.2">
      <c r="A1246" s="2" t="s">
        <v>2115</v>
      </c>
      <c r="B1246" s="12" t="s">
        <v>42</v>
      </c>
      <c r="C1246" s="40" t="s">
        <v>43</v>
      </c>
      <c r="D1246" s="41">
        <v>0</v>
      </c>
      <c r="E1246" s="15" t="s">
        <v>24</v>
      </c>
      <c r="F1246" s="41">
        <v>0</v>
      </c>
      <c r="G1246" s="41">
        <f t="shared" ref="G1246:S1246" si="619">G1247</f>
        <v>1760000</v>
      </c>
      <c r="H1246" s="41">
        <f t="shared" si="619"/>
        <v>0</v>
      </c>
      <c r="I1246" s="41">
        <f t="shared" si="619"/>
        <v>0</v>
      </c>
      <c r="J1246" s="41">
        <f t="shared" si="619"/>
        <v>0</v>
      </c>
      <c r="K1246" s="41">
        <f t="shared" si="619"/>
        <v>0</v>
      </c>
      <c r="L1246" s="41">
        <f t="shared" si="619"/>
        <v>0</v>
      </c>
      <c r="M1246" s="41">
        <f t="shared" si="619"/>
        <v>0</v>
      </c>
      <c r="N1246" s="41">
        <f t="shared" si="619"/>
        <v>0</v>
      </c>
      <c r="O1246" s="41">
        <f t="shared" si="619"/>
        <v>0</v>
      </c>
      <c r="P1246" s="41">
        <f t="shared" si="619"/>
        <v>0</v>
      </c>
      <c r="Q1246" s="41">
        <f t="shared" si="619"/>
        <v>0</v>
      </c>
      <c r="R1246" s="41">
        <f t="shared" si="619"/>
        <v>0</v>
      </c>
      <c r="S1246" s="41">
        <f t="shared" si="619"/>
        <v>0</v>
      </c>
    </row>
    <row r="1247" spans="1:19" ht="13.5" customHeight="1" x14ac:dyDescent="0.2">
      <c r="A1247" s="2" t="s">
        <v>2116</v>
      </c>
      <c r="B1247" s="42" t="s">
        <v>24</v>
      </c>
      <c r="C1247" s="43" t="s">
        <v>2105</v>
      </c>
      <c r="D1247" s="44">
        <v>80</v>
      </c>
      <c r="E1247" s="45" t="s">
        <v>49</v>
      </c>
      <c r="F1247" s="44">
        <v>22000</v>
      </c>
      <c r="G1247" s="44">
        <f>ROUNDDOWN(D1247*F1247,-3)</f>
        <v>1760000</v>
      </c>
      <c r="H1247" s="44"/>
      <c r="I1247" s="44"/>
      <c r="J1247" s="44"/>
      <c r="K1247" s="44"/>
      <c r="L1247" s="44"/>
      <c r="M1247" s="44"/>
      <c r="N1247" s="44"/>
      <c r="O1247" s="44"/>
      <c r="P1247" s="44"/>
      <c r="Q1247" s="44"/>
      <c r="R1247" s="44"/>
      <c r="S1247" s="44"/>
    </row>
    <row r="1248" spans="1:19" ht="13.5" customHeight="1" x14ac:dyDescent="0.2">
      <c r="A1248" s="2" t="s">
        <v>2117</v>
      </c>
      <c r="B1248" s="12" t="s">
        <v>718</v>
      </c>
      <c r="C1248" s="40" t="s">
        <v>719</v>
      </c>
      <c r="D1248" s="41">
        <v>0</v>
      </c>
      <c r="E1248" s="15" t="s">
        <v>24</v>
      </c>
      <c r="F1248" s="41">
        <v>0</v>
      </c>
      <c r="G1248" s="41">
        <f t="shared" ref="G1248:S1248" si="620">SUM(G1249:G1250)</f>
        <v>12000000</v>
      </c>
      <c r="H1248" s="41">
        <f t="shared" si="620"/>
        <v>0</v>
      </c>
      <c r="I1248" s="41">
        <f t="shared" si="620"/>
        <v>0</v>
      </c>
      <c r="J1248" s="41">
        <f t="shared" si="620"/>
        <v>0</v>
      </c>
      <c r="K1248" s="41">
        <f t="shared" si="620"/>
        <v>0</v>
      </c>
      <c r="L1248" s="41">
        <f t="shared" si="620"/>
        <v>0</v>
      </c>
      <c r="M1248" s="41">
        <f t="shared" si="620"/>
        <v>0</v>
      </c>
      <c r="N1248" s="41">
        <f t="shared" si="620"/>
        <v>0</v>
      </c>
      <c r="O1248" s="41">
        <f t="shared" si="620"/>
        <v>0</v>
      </c>
      <c r="P1248" s="41">
        <f t="shared" si="620"/>
        <v>0</v>
      </c>
      <c r="Q1248" s="41">
        <f t="shared" si="620"/>
        <v>0</v>
      </c>
      <c r="R1248" s="41">
        <f t="shared" si="620"/>
        <v>0</v>
      </c>
      <c r="S1248" s="41">
        <f t="shared" si="620"/>
        <v>0</v>
      </c>
    </row>
    <row r="1249" spans="1:19" ht="13.5" customHeight="1" x14ac:dyDescent="0.2">
      <c r="A1249" s="2" t="s">
        <v>2118</v>
      </c>
      <c r="B1249" s="42" t="s">
        <v>24</v>
      </c>
      <c r="C1249" s="43" t="s">
        <v>51</v>
      </c>
      <c r="D1249" s="44">
        <v>12</v>
      </c>
      <c r="E1249" s="45" t="s">
        <v>46</v>
      </c>
      <c r="F1249" s="44">
        <v>500000</v>
      </c>
      <c r="G1249" s="44">
        <f t="shared" ref="G1249:G1250" si="621">ROUNDDOWN(D1249*F1249,-3)</f>
        <v>6000000</v>
      </c>
      <c r="H1249" s="44"/>
      <c r="I1249" s="44"/>
      <c r="J1249" s="44"/>
      <c r="K1249" s="44"/>
      <c r="L1249" s="44"/>
      <c r="M1249" s="44"/>
      <c r="N1249" s="44"/>
      <c r="O1249" s="44"/>
      <c r="P1249" s="44"/>
      <c r="Q1249" s="44"/>
      <c r="R1249" s="44"/>
      <c r="S1249" s="44"/>
    </row>
    <row r="1250" spans="1:19" ht="13.5" customHeight="1" x14ac:dyDescent="0.2">
      <c r="A1250" s="2" t="s">
        <v>2119</v>
      </c>
      <c r="B1250" s="42" t="s">
        <v>24</v>
      </c>
      <c r="C1250" s="43" t="s">
        <v>53</v>
      </c>
      <c r="D1250" s="44">
        <v>12</v>
      </c>
      <c r="E1250" s="45" t="s">
        <v>46</v>
      </c>
      <c r="F1250" s="44">
        <v>500000</v>
      </c>
      <c r="G1250" s="44">
        <f t="shared" si="621"/>
        <v>6000000</v>
      </c>
      <c r="H1250" s="44"/>
      <c r="I1250" s="44"/>
      <c r="J1250" s="44"/>
      <c r="K1250" s="44"/>
      <c r="L1250" s="44"/>
      <c r="M1250" s="44"/>
      <c r="N1250" s="44"/>
      <c r="O1250" s="44"/>
      <c r="P1250" s="44"/>
      <c r="Q1250" s="44"/>
      <c r="R1250" s="44"/>
      <c r="S1250" s="44"/>
    </row>
    <row r="1251" spans="1:19" ht="13.5" customHeight="1" x14ac:dyDescent="0.2">
      <c r="A1251" s="2" t="s">
        <v>2120</v>
      </c>
      <c r="B1251" s="12" t="s">
        <v>111</v>
      </c>
      <c r="C1251" s="40" t="s">
        <v>112</v>
      </c>
      <c r="D1251" s="41">
        <v>0</v>
      </c>
      <c r="E1251" s="15" t="s">
        <v>24</v>
      </c>
      <c r="F1251" s="41">
        <v>0</v>
      </c>
      <c r="G1251" s="41">
        <f t="shared" ref="G1251:S1251" si="622">G1252</f>
        <v>7500000</v>
      </c>
      <c r="H1251" s="41">
        <f t="shared" si="622"/>
        <v>0</v>
      </c>
      <c r="I1251" s="41">
        <f t="shared" si="622"/>
        <v>0</v>
      </c>
      <c r="J1251" s="41">
        <f t="shared" si="622"/>
        <v>0</v>
      </c>
      <c r="K1251" s="41">
        <f t="shared" si="622"/>
        <v>0</v>
      </c>
      <c r="L1251" s="41">
        <f t="shared" si="622"/>
        <v>0</v>
      </c>
      <c r="M1251" s="41">
        <f t="shared" si="622"/>
        <v>0</v>
      </c>
      <c r="N1251" s="41">
        <f t="shared" si="622"/>
        <v>0</v>
      </c>
      <c r="O1251" s="41">
        <f t="shared" si="622"/>
        <v>0</v>
      </c>
      <c r="P1251" s="41">
        <f t="shared" si="622"/>
        <v>0</v>
      </c>
      <c r="Q1251" s="41">
        <f t="shared" si="622"/>
        <v>0</v>
      </c>
      <c r="R1251" s="41">
        <f t="shared" si="622"/>
        <v>0</v>
      </c>
      <c r="S1251" s="41">
        <f t="shared" si="622"/>
        <v>0</v>
      </c>
    </row>
    <row r="1252" spans="1:19" ht="13.5" customHeight="1" x14ac:dyDescent="0.2">
      <c r="A1252" s="2" t="s">
        <v>2121</v>
      </c>
      <c r="B1252" s="42" t="s">
        <v>24</v>
      </c>
      <c r="C1252" s="43" t="s">
        <v>2122</v>
      </c>
      <c r="D1252" s="44">
        <v>5</v>
      </c>
      <c r="E1252" s="45" t="s">
        <v>49</v>
      </c>
      <c r="F1252" s="44">
        <v>1500000</v>
      </c>
      <c r="G1252" s="44">
        <f>ROUNDDOWN(D1252*F1252,-3)</f>
        <v>7500000</v>
      </c>
      <c r="H1252" s="44"/>
      <c r="I1252" s="44"/>
      <c r="J1252" s="44"/>
      <c r="K1252" s="44"/>
      <c r="L1252" s="44"/>
      <c r="M1252" s="44"/>
      <c r="N1252" s="44"/>
      <c r="O1252" s="44"/>
      <c r="P1252" s="44"/>
      <c r="Q1252" s="44"/>
      <c r="R1252" s="44"/>
      <c r="S1252" s="44"/>
    </row>
    <row r="1253" spans="1:19" ht="13.5" customHeight="1" x14ac:dyDescent="0.2">
      <c r="A1253" s="2" t="s">
        <v>2123</v>
      </c>
      <c r="B1253" s="36" t="s">
        <v>77</v>
      </c>
      <c r="C1253" s="37" t="s">
        <v>2124</v>
      </c>
      <c r="D1253" s="38">
        <v>0</v>
      </c>
      <c r="E1253" s="39" t="s">
        <v>24</v>
      </c>
      <c r="F1253" s="38">
        <v>0</v>
      </c>
      <c r="G1253" s="38">
        <f t="shared" ref="G1253:S1253" si="623">SUM(G1254,G1256,G1258)</f>
        <v>293500000</v>
      </c>
      <c r="H1253" s="38">
        <f t="shared" si="623"/>
        <v>0</v>
      </c>
      <c r="I1253" s="38">
        <f t="shared" si="623"/>
        <v>0</v>
      </c>
      <c r="J1253" s="38">
        <f t="shared" si="623"/>
        <v>0</v>
      </c>
      <c r="K1253" s="38">
        <f t="shared" si="623"/>
        <v>0</v>
      </c>
      <c r="L1253" s="38">
        <f t="shared" si="623"/>
        <v>0</v>
      </c>
      <c r="M1253" s="38">
        <f t="shared" si="623"/>
        <v>0</v>
      </c>
      <c r="N1253" s="38">
        <f t="shared" si="623"/>
        <v>0</v>
      </c>
      <c r="O1253" s="38">
        <f t="shared" si="623"/>
        <v>0</v>
      </c>
      <c r="P1253" s="38">
        <f t="shared" si="623"/>
        <v>0</v>
      </c>
      <c r="Q1253" s="38">
        <f t="shared" si="623"/>
        <v>0</v>
      </c>
      <c r="R1253" s="38">
        <f t="shared" si="623"/>
        <v>0</v>
      </c>
      <c r="S1253" s="38">
        <f t="shared" si="623"/>
        <v>0</v>
      </c>
    </row>
    <row r="1254" spans="1:19" ht="13.5" customHeight="1" x14ac:dyDescent="0.2">
      <c r="A1254" s="2" t="s">
        <v>2125</v>
      </c>
      <c r="B1254" s="12" t="s">
        <v>129</v>
      </c>
      <c r="C1254" s="40" t="s">
        <v>130</v>
      </c>
      <c r="D1254" s="41">
        <v>0</v>
      </c>
      <c r="E1254" s="15" t="s">
        <v>24</v>
      </c>
      <c r="F1254" s="41">
        <v>0</v>
      </c>
      <c r="G1254" s="41">
        <f t="shared" ref="G1254:S1254" si="624">G1255</f>
        <v>36000000</v>
      </c>
      <c r="H1254" s="41">
        <f t="shared" si="624"/>
        <v>0</v>
      </c>
      <c r="I1254" s="41">
        <f t="shared" si="624"/>
        <v>0</v>
      </c>
      <c r="J1254" s="41">
        <f t="shared" si="624"/>
        <v>0</v>
      </c>
      <c r="K1254" s="41">
        <f t="shared" si="624"/>
        <v>0</v>
      </c>
      <c r="L1254" s="41">
        <f t="shared" si="624"/>
        <v>0</v>
      </c>
      <c r="M1254" s="41">
        <f t="shared" si="624"/>
        <v>0</v>
      </c>
      <c r="N1254" s="41">
        <f t="shared" si="624"/>
        <v>0</v>
      </c>
      <c r="O1254" s="41">
        <f t="shared" si="624"/>
        <v>0</v>
      </c>
      <c r="P1254" s="41">
        <f t="shared" si="624"/>
        <v>0</v>
      </c>
      <c r="Q1254" s="41">
        <f t="shared" si="624"/>
        <v>0</v>
      </c>
      <c r="R1254" s="41">
        <f t="shared" si="624"/>
        <v>0</v>
      </c>
      <c r="S1254" s="41">
        <f t="shared" si="624"/>
        <v>0</v>
      </c>
    </row>
    <row r="1255" spans="1:19" ht="13.5" customHeight="1" x14ac:dyDescent="0.2">
      <c r="A1255" s="2" t="s">
        <v>2126</v>
      </c>
      <c r="B1255" s="42" t="s">
        <v>24</v>
      </c>
      <c r="C1255" s="43" t="s">
        <v>2127</v>
      </c>
      <c r="D1255" s="44">
        <v>180</v>
      </c>
      <c r="E1255" s="45" t="s">
        <v>133</v>
      </c>
      <c r="F1255" s="44">
        <v>200000</v>
      </c>
      <c r="G1255" s="44">
        <f>ROUNDDOWN(D1255*F1255,-3)</f>
        <v>36000000</v>
      </c>
      <c r="H1255" s="44"/>
      <c r="I1255" s="44"/>
      <c r="J1255" s="44"/>
      <c r="K1255" s="44"/>
      <c r="L1255" s="44"/>
      <c r="M1255" s="44"/>
      <c r="N1255" s="44"/>
      <c r="O1255" s="44"/>
      <c r="P1255" s="44"/>
      <c r="Q1255" s="44"/>
      <c r="R1255" s="44"/>
      <c r="S1255" s="44"/>
    </row>
    <row r="1256" spans="1:19" ht="13.5" customHeight="1" x14ac:dyDescent="0.2">
      <c r="A1256" s="2" t="s">
        <v>2128</v>
      </c>
      <c r="B1256" s="12" t="s">
        <v>111</v>
      </c>
      <c r="C1256" s="40" t="s">
        <v>112</v>
      </c>
      <c r="D1256" s="41">
        <v>0</v>
      </c>
      <c r="E1256" s="15" t="s">
        <v>24</v>
      </c>
      <c r="F1256" s="41">
        <v>0</v>
      </c>
      <c r="G1256" s="41">
        <f t="shared" ref="G1256:S1256" si="625">G1257</f>
        <v>250000000</v>
      </c>
      <c r="H1256" s="41">
        <f t="shared" si="625"/>
        <v>0</v>
      </c>
      <c r="I1256" s="41">
        <f t="shared" si="625"/>
        <v>0</v>
      </c>
      <c r="J1256" s="41">
        <f t="shared" si="625"/>
        <v>0</v>
      </c>
      <c r="K1256" s="41">
        <f t="shared" si="625"/>
        <v>0</v>
      </c>
      <c r="L1256" s="41">
        <f t="shared" si="625"/>
        <v>0</v>
      </c>
      <c r="M1256" s="41">
        <f t="shared" si="625"/>
        <v>0</v>
      </c>
      <c r="N1256" s="41">
        <f t="shared" si="625"/>
        <v>0</v>
      </c>
      <c r="O1256" s="41">
        <f t="shared" si="625"/>
        <v>0</v>
      </c>
      <c r="P1256" s="41">
        <f t="shared" si="625"/>
        <v>0</v>
      </c>
      <c r="Q1256" s="41">
        <f t="shared" si="625"/>
        <v>0</v>
      </c>
      <c r="R1256" s="41">
        <f t="shared" si="625"/>
        <v>0</v>
      </c>
      <c r="S1256" s="41">
        <f t="shared" si="625"/>
        <v>0</v>
      </c>
    </row>
    <row r="1257" spans="1:19" ht="13.5" customHeight="1" x14ac:dyDescent="0.2">
      <c r="A1257" s="2" t="s">
        <v>2129</v>
      </c>
      <c r="B1257" s="42" t="s">
        <v>24</v>
      </c>
      <c r="C1257" s="43" t="s">
        <v>2078</v>
      </c>
      <c r="D1257" s="44">
        <v>50</v>
      </c>
      <c r="E1257" s="45" t="s">
        <v>49</v>
      </c>
      <c r="F1257" s="44">
        <v>5000000</v>
      </c>
      <c r="G1257" s="44">
        <f>ROUNDDOWN(D1257*F1257,-3)</f>
        <v>250000000</v>
      </c>
      <c r="H1257" s="44"/>
      <c r="I1257" s="44"/>
      <c r="J1257" s="44"/>
      <c r="K1257" s="44"/>
      <c r="L1257" s="44"/>
      <c r="M1257" s="44"/>
      <c r="N1257" s="44"/>
      <c r="O1257" s="44"/>
      <c r="P1257" s="44"/>
      <c r="Q1257" s="44"/>
      <c r="R1257" s="44"/>
      <c r="S1257" s="44"/>
    </row>
    <row r="1258" spans="1:19" ht="13.5" customHeight="1" x14ac:dyDescent="0.2">
      <c r="A1258" s="2" t="s">
        <v>2130</v>
      </c>
      <c r="B1258" s="12" t="s">
        <v>55</v>
      </c>
      <c r="C1258" s="40" t="s">
        <v>56</v>
      </c>
      <c r="D1258" s="41">
        <v>0</v>
      </c>
      <c r="E1258" s="15" t="s">
        <v>24</v>
      </c>
      <c r="F1258" s="41">
        <v>0</v>
      </c>
      <c r="G1258" s="41">
        <f t="shared" ref="G1258:S1258" si="626">G1259</f>
        <v>7500000</v>
      </c>
      <c r="H1258" s="41">
        <f t="shared" si="626"/>
        <v>0</v>
      </c>
      <c r="I1258" s="41">
        <f t="shared" si="626"/>
        <v>0</v>
      </c>
      <c r="J1258" s="41">
        <f t="shared" si="626"/>
        <v>0</v>
      </c>
      <c r="K1258" s="41">
        <f t="shared" si="626"/>
        <v>0</v>
      </c>
      <c r="L1258" s="41">
        <f t="shared" si="626"/>
        <v>0</v>
      </c>
      <c r="M1258" s="41">
        <f t="shared" si="626"/>
        <v>0</v>
      </c>
      <c r="N1258" s="41">
        <f t="shared" si="626"/>
        <v>0</v>
      </c>
      <c r="O1258" s="41">
        <f t="shared" si="626"/>
        <v>0</v>
      </c>
      <c r="P1258" s="41">
        <f t="shared" si="626"/>
        <v>0</v>
      </c>
      <c r="Q1258" s="41">
        <f t="shared" si="626"/>
        <v>0</v>
      </c>
      <c r="R1258" s="41">
        <f t="shared" si="626"/>
        <v>0</v>
      </c>
      <c r="S1258" s="41">
        <f t="shared" si="626"/>
        <v>0</v>
      </c>
    </row>
    <row r="1259" spans="1:19" ht="13.5" customHeight="1" x14ac:dyDescent="0.2">
      <c r="A1259" s="2" t="s">
        <v>2131</v>
      </c>
      <c r="B1259" s="42" t="s">
        <v>24</v>
      </c>
      <c r="C1259" s="43" t="s">
        <v>2132</v>
      </c>
      <c r="D1259" s="44">
        <v>50</v>
      </c>
      <c r="E1259" s="45" t="s">
        <v>49</v>
      </c>
      <c r="F1259" s="44">
        <v>150000</v>
      </c>
      <c r="G1259" s="44">
        <f>ROUNDDOWN(D1259*F1259,-3)</f>
        <v>7500000</v>
      </c>
      <c r="H1259" s="44"/>
      <c r="I1259" s="44"/>
      <c r="J1259" s="44"/>
      <c r="K1259" s="44"/>
      <c r="L1259" s="44"/>
      <c r="M1259" s="44"/>
      <c r="N1259" s="44"/>
      <c r="O1259" s="44"/>
      <c r="P1259" s="44"/>
      <c r="Q1259" s="44"/>
      <c r="R1259" s="44"/>
      <c r="S1259" s="44"/>
    </row>
    <row r="1260" spans="1:19" ht="13.5" customHeight="1" x14ac:dyDescent="0.2">
      <c r="A1260" s="2" t="s">
        <v>2133</v>
      </c>
      <c r="B1260" s="36" t="s">
        <v>102</v>
      </c>
      <c r="C1260" s="37" t="s">
        <v>2134</v>
      </c>
      <c r="D1260" s="38">
        <v>0</v>
      </c>
      <c r="E1260" s="39" t="s">
        <v>24</v>
      </c>
      <c r="F1260" s="38">
        <v>0</v>
      </c>
      <c r="G1260" s="38">
        <f t="shared" ref="G1260:S1260" si="627">SUM(G1261)</f>
        <v>5640000</v>
      </c>
      <c r="H1260" s="38">
        <f t="shared" si="627"/>
        <v>0</v>
      </c>
      <c r="I1260" s="38">
        <f t="shared" si="627"/>
        <v>0</v>
      </c>
      <c r="J1260" s="38">
        <f t="shared" si="627"/>
        <v>0</v>
      </c>
      <c r="K1260" s="38">
        <f t="shared" si="627"/>
        <v>0</v>
      </c>
      <c r="L1260" s="38">
        <f t="shared" si="627"/>
        <v>0</v>
      </c>
      <c r="M1260" s="38">
        <f t="shared" si="627"/>
        <v>0</v>
      </c>
      <c r="N1260" s="38">
        <f t="shared" si="627"/>
        <v>0</v>
      </c>
      <c r="O1260" s="38">
        <f t="shared" si="627"/>
        <v>0</v>
      </c>
      <c r="P1260" s="38">
        <f t="shared" si="627"/>
        <v>0</v>
      </c>
      <c r="Q1260" s="38">
        <f t="shared" si="627"/>
        <v>0</v>
      </c>
      <c r="R1260" s="38">
        <f t="shared" si="627"/>
        <v>0</v>
      </c>
      <c r="S1260" s="38">
        <f t="shared" si="627"/>
        <v>0</v>
      </c>
    </row>
    <row r="1261" spans="1:19" ht="13.5" customHeight="1" x14ac:dyDescent="0.2">
      <c r="A1261" s="2" t="s">
        <v>2135</v>
      </c>
      <c r="B1261" s="12" t="s">
        <v>42</v>
      </c>
      <c r="C1261" s="40" t="s">
        <v>43</v>
      </c>
      <c r="D1261" s="41">
        <v>0</v>
      </c>
      <c r="E1261" s="15" t="s">
        <v>24</v>
      </c>
      <c r="F1261" s="41">
        <v>0</v>
      </c>
      <c r="G1261" s="41">
        <f t="shared" ref="G1261:S1261" si="628">SUM(G1262:G1265)</f>
        <v>5640000</v>
      </c>
      <c r="H1261" s="41">
        <f t="shared" si="628"/>
        <v>0</v>
      </c>
      <c r="I1261" s="41">
        <f t="shared" si="628"/>
        <v>0</v>
      </c>
      <c r="J1261" s="41">
        <f t="shared" si="628"/>
        <v>0</v>
      </c>
      <c r="K1261" s="41">
        <f t="shared" si="628"/>
        <v>0</v>
      </c>
      <c r="L1261" s="41">
        <f t="shared" si="628"/>
        <v>0</v>
      </c>
      <c r="M1261" s="41">
        <f t="shared" si="628"/>
        <v>0</v>
      </c>
      <c r="N1261" s="41">
        <f t="shared" si="628"/>
        <v>0</v>
      </c>
      <c r="O1261" s="41">
        <f t="shared" si="628"/>
        <v>0</v>
      </c>
      <c r="P1261" s="41">
        <f t="shared" si="628"/>
        <v>0</v>
      </c>
      <c r="Q1261" s="41">
        <f t="shared" si="628"/>
        <v>0</v>
      </c>
      <c r="R1261" s="41">
        <f t="shared" si="628"/>
        <v>0</v>
      </c>
      <c r="S1261" s="41">
        <f t="shared" si="628"/>
        <v>0</v>
      </c>
    </row>
    <row r="1262" spans="1:19" ht="13.5" customHeight="1" x14ac:dyDescent="0.2">
      <c r="A1262" s="2" t="s">
        <v>2136</v>
      </c>
      <c r="B1262" s="42" t="s">
        <v>24</v>
      </c>
      <c r="C1262" s="43" t="s">
        <v>51</v>
      </c>
      <c r="D1262" s="44">
        <v>1</v>
      </c>
      <c r="E1262" s="45" t="s">
        <v>46</v>
      </c>
      <c r="F1262" s="44">
        <v>1000000</v>
      </c>
      <c r="G1262" s="44">
        <f t="shared" ref="G1262:G1265" si="629">ROUNDDOWN(D1262*F1262,-3)</f>
        <v>1000000</v>
      </c>
      <c r="H1262" s="44"/>
      <c r="I1262" s="44"/>
      <c r="J1262" s="44"/>
      <c r="K1262" s="44"/>
      <c r="L1262" s="44"/>
      <c r="M1262" s="44"/>
      <c r="N1262" s="44"/>
      <c r="O1262" s="44"/>
      <c r="P1262" s="44"/>
      <c r="Q1262" s="44"/>
      <c r="R1262" s="44"/>
      <c r="S1262" s="44"/>
    </row>
    <row r="1263" spans="1:19" ht="13.5" customHeight="1" x14ac:dyDescent="0.2">
      <c r="A1263" s="2" t="s">
        <v>2137</v>
      </c>
      <c r="B1263" s="42" t="s">
        <v>24</v>
      </c>
      <c r="C1263" s="43" t="s">
        <v>53</v>
      </c>
      <c r="D1263" s="44">
        <v>1</v>
      </c>
      <c r="E1263" s="45" t="s">
        <v>46</v>
      </c>
      <c r="F1263" s="44">
        <v>1000000</v>
      </c>
      <c r="G1263" s="44">
        <f t="shared" si="629"/>
        <v>1000000</v>
      </c>
      <c r="H1263" s="44"/>
      <c r="I1263" s="44"/>
      <c r="J1263" s="44"/>
      <c r="K1263" s="44"/>
      <c r="L1263" s="44"/>
      <c r="M1263" s="44"/>
      <c r="N1263" s="44"/>
      <c r="O1263" s="44"/>
      <c r="P1263" s="44"/>
      <c r="Q1263" s="44"/>
      <c r="R1263" s="44"/>
      <c r="S1263" s="44"/>
    </row>
    <row r="1264" spans="1:19" ht="13.5" customHeight="1" x14ac:dyDescent="0.2">
      <c r="A1264" s="2" t="s">
        <v>2138</v>
      </c>
      <c r="B1264" s="42" t="s">
        <v>24</v>
      </c>
      <c r="C1264" s="43" t="s">
        <v>45</v>
      </c>
      <c r="D1264" s="44">
        <v>1</v>
      </c>
      <c r="E1264" s="45" t="s">
        <v>46</v>
      </c>
      <c r="F1264" s="44">
        <v>1000000</v>
      </c>
      <c r="G1264" s="44">
        <f t="shared" si="629"/>
        <v>1000000</v>
      </c>
      <c r="H1264" s="44"/>
      <c r="I1264" s="44"/>
      <c r="J1264" s="44"/>
      <c r="K1264" s="44"/>
      <c r="L1264" s="44"/>
      <c r="M1264" s="44"/>
      <c r="N1264" s="44"/>
      <c r="O1264" s="44"/>
      <c r="P1264" s="44"/>
      <c r="Q1264" s="44"/>
      <c r="R1264" s="44"/>
      <c r="S1264" s="44"/>
    </row>
    <row r="1265" spans="1:19" ht="13.5" customHeight="1" x14ac:dyDescent="0.2">
      <c r="A1265" s="2" t="s">
        <v>2139</v>
      </c>
      <c r="B1265" s="42" t="s">
        <v>24</v>
      </c>
      <c r="C1265" s="43" t="s">
        <v>2140</v>
      </c>
      <c r="D1265" s="44">
        <v>120</v>
      </c>
      <c r="E1265" s="45" t="s">
        <v>49</v>
      </c>
      <c r="F1265" s="44">
        <v>22000</v>
      </c>
      <c r="G1265" s="44">
        <f t="shared" si="629"/>
        <v>2640000</v>
      </c>
      <c r="H1265" s="44"/>
      <c r="I1265" s="44"/>
      <c r="J1265" s="44"/>
      <c r="K1265" s="44"/>
      <c r="L1265" s="44"/>
      <c r="M1265" s="44"/>
      <c r="N1265" s="44"/>
      <c r="O1265" s="44"/>
      <c r="P1265" s="44"/>
      <c r="Q1265" s="44"/>
      <c r="R1265" s="44"/>
      <c r="S1265" s="44"/>
    </row>
    <row r="1266" spans="1:19" ht="13.5" customHeight="1" x14ac:dyDescent="0.2">
      <c r="A1266" s="2" t="s">
        <v>2141</v>
      </c>
      <c r="B1266" s="36" t="s">
        <v>120</v>
      </c>
      <c r="C1266" s="37" t="s">
        <v>2142</v>
      </c>
      <c r="D1266" s="38">
        <v>0</v>
      </c>
      <c r="E1266" s="39" t="s">
        <v>24</v>
      </c>
      <c r="F1266" s="38">
        <v>0</v>
      </c>
      <c r="G1266" s="38">
        <f t="shared" ref="G1266:S1266" si="630">SUM(G1267,G1272,G1274)</f>
        <v>123900000</v>
      </c>
      <c r="H1266" s="38">
        <f t="shared" si="630"/>
        <v>0</v>
      </c>
      <c r="I1266" s="38">
        <f t="shared" si="630"/>
        <v>0</v>
      </c>
      <c r="J1266" s="38">
        <f t="shared" si="630"/>
        <v>0</v>
      </c>
      <c r="K1266" s="38">
        <f t="shared" si="630"/>
        <v>0</v>
      </c>
      <c r="L1266" s="38">
        <f t="shared" si="630"/>
        <v>0</v>
      </c>
      <c r="M1266" s="38">
        <f t="shared" si="630"/>
        <v>0</v>
      </c>
      <c r="N1266" s="38">
        <f t="shared" si="630"/>
        <v>0</v>
      </c>
      <c r="O1266" s="38">
        <f t="shared" si="630"/>
        <v>0</v>
      </c>
      <c r="P1266" s="38">
        <f t="shared" si="630"/>
        <v>0</v>
      </c>
      <c r="Q1266" s="38">
        <f t="shared" si="630"/>
        <v>0</v>
      </c>
      <c r="R1266" s="38">
        <f t="shared" si="630"/>
        <v>0</v>
      </c>
      <c r="S1266" s="38">
        <f t="shared" si="630"/>
        <v>0</v>
      </c>
    </row>
    <row r="1267" spans="1:19" ht="13.5" customHeight="1" x14ac:dyDescent="0.2">
      <c r="A1267" s="2" t="s">
        <v>2143</v>
      </c>
      <c r="B1267" s="12" t="s">
        <v>42</v>
      </c>
      <c r="C1267" s="40" t="s">
        <v>43</v>
      </c>
      <c r="D1267" s="41">
        <v>0</v>
      </c>
      <c r="E1267" s="15" t="s">
        <v>24</v>
      </c>
      <c r="F1267" s="41">
        <v>0</v>
      </c>
      <c r="G1267" s="41">
        <f t="shared" ref="G1267:S1267" si="631">SUM(G1268:G1271)</f>
        <v>7800000</v>
      </c>
      <c r="H1267" s="41">
        <f t="shared" si="631"/>
        <v>0</v>
      </c>
      <c r="I1267" s="41">
        <f t="shared" si="631"/>
        <v>0</v>
      </c>
      <c r="J1267" s="41">
        <f t="shared" si="631"/>
        <v>0</v>
      </c>
      <c r="K1267" s="41">
        <f t="shared" si="631"/>
        <v>0</v>
      </c>
      <c r="L1267" s="41">
        <f t="shared" si="631"/>
        <v>0</v>
      </c>
      <c r="M1267" s="41">
        <f t="shared" si="631"/>
        <v>0</v>
      </c>
      <c r="N1267" s="41">
        <f t="shared" si="631"/>
        <v>0</v>
      </c>
      <c r="O1267" s="41">
        <f t="shared" si="631"/>
        <v>0</v>
      </c>
      <c r="P1267" s="41">
        <f t="shared" si="631"/>
        <v>0</v>
      </c>
      <c r="Q1267" s="41">
        <f t="shared" si="631"/>
        <v>0</v>
      </c>
      <c r="R1267" s="41">
        <f t="shared" si="631"/>
        <v>0</v>
      </c>
      <c r="S1267" s="41">
        <f t="shared" si="631"/>
        <v>0</v>
      </c>
    </row>
    <row r="1268" spans="1:19" ht="13.5" customHeight="1" x14ac:dyDescent="0.2">
      <c r="A1268" s="2" t="s">
        <v>2144</v>
      </c>
      <c r="B1268" s="42" t="s">
        <v>24</v>
      </c>
      <c r="C1268" s="43" t="s">
        <v>51</v>
      </c>
      <c r="D1268" s="44">
        <v>1</v>
      </c>
      <c r="E1268" s="45" t="s">
        <v>46</v>
      </c>
      <c r="F1268" s="44">
        <v>1000000</v>
      </c>
      <c r="G1268" s="44">
        <f t="shared" ref="G1268:G1271" si="632">ROUNDDOWN(D1268*F1268,-3)</f>
        <v>1000000</v>
      </c>
      <c r="H1268" s="44"/>
      <c r="I1268" s="44"/>
      <c r="J1268" s="44"/>
      <c r="K1268" s="44"/>
      <c r="L1268" s="44"/>
      <c r="M1268" s="44"/>
      <c r="N1268" s="44"/>
      <c r="O1268" s="44"/>
      <c r="P1268" s="44"/>
      <c r="Q1268" s="44"/>
      <c r="R1268" s="44"/>
      <c r="S1268" s="44"/>
    </row>
    <row r="1269" spans="1:19" ht="13.5" customHeight="1" x14ac:dyDescent="0.2">
      <c r="A1269" s="2" t="s">
        <v>2145</v>
      </c>
      <c r="B1269" s="42" t="s">
        <v>24</v>
      </c>
      <c r="C1269" s="43" t="s">
        <v>2146</v>
      </c>
      <c r="D1269" s="44">
        <v>1</v>
      </c>
      <c r="E1269" s="45" t="s">
        <v>46</v>
      </c>
      <c r="F1269" s="44">
        <v>1000000</v>
      </c>
      <c r="G1269" s="44">
        <f t="shared" si="632"/>
        <v>1000000</v>
      </c>
      <c r="H1269" s="44"/>
      <c r="I1269" s="44"/>
      <c r="J1269" s="44"/>
      <c r="K1269" s="44"/>
      <c r="L1269" s="44"/>
      <c r="M1269" s="44"/>
      <c r="N1269" s="44"/>
      <c r="O1269" s="44"/>
      <c r="P1269" s="44"/>
      <c r="Q1269" s="44"/>
      <c r="R1269" s="44"/>
      <c r="S1269" s="44"/>
    </row>
    <row r="1270" spans="1:19" ht="13.5" customHeight="1" x14ac:dyDescent="0.2">
      <c r="A1270" s="2" t="s">
        <v>2147</v>
      </c>
      <c r="B1270" s="42" t="s">
        <v>24</v>
      </c>
      <c r="C1270" s="43" t="s">
        <v>2148</v>
      </c>
      <c r="D1270" s="44">
        <v>9</v>
      </c>
      <c r="E1270" s="45" t="s">
        <v>2149</v>
      </c>
      <c r="F1270" s="44">
        <v>400000</v>
      </c>
      <c r="G1270" s="44">
        <f t="shared" si="632"/>
        <v>3600000</v>
      </c>
      <c r="H1270" s="44"/>
      <c r="I1270" s="44"/>
      <c r="J1270" s="44"/>
      <c r="K1270" s="44"/>
      <c r="L1270" s="44"/>
      <c r="M1270" s="44"/>
      <c r="N1270" s="44"/>
      <c r="O1270" s="44"/>
      <c r="P1270" s="44"/>
      <c r="Q1270" s="44"/>
      <c r="R1270" s="44"/>
      <c r="S1270" s="44"/>
    </row>
    <row r="1271" spans="1:19" ht="13.5" customHeight="1" x14ac:dyDescent="0.2">
      <c r="A1271" s="2" t="s">
        <v>2150</v>
      </c>
      <c r="B1271" s="42" t="s">
        <v>24</v>
      </c>
      <c r="C1271" s="43" t="s">
        <v>2151</v>
      </c>
      <c r="D1271" s="44">
        <v>100</v>
      </c>
      <c r="E1271" s="45" t="s">
        <v>49</v>
      </c>
      <c r="F1271" s="44">
        <v>22000</v>
      </c>
      <c r="G1271" s="44">
        <f t="shared" si="632"/>
        <v>2200000</v>
      </c>
      <c r="H1271" s="44"/>
      <c r="I1271" s="44"/>
      <c r="J1271" s="44"/>
      <c r="K1271" s="44"/>
      <c r="L1271" s="44"/>
      <c r="M1271" s="44"/>
      <c r="N1271" s="44"/>
      <c r="O1271" s="44"/>
      <c r="P1271" s="44"/>
      <c r="Q1271" s="44"/>
      <c r="R1271" s="44"/>
      <c r="S1271" s="44"/>
    </row>
    <row r="1272" spans="1:19" ht="13.5" customHeight="1" x14ac:dyDescent="0.2">
      <c r="A1272" s="2" t="s">
        <v>2152</v>
      </c>
      <c r="B1272" s="12" t="s">
        <v>162</v>
      </c>
      <c r="C1272" s="40" t="s">
        <v>163</v>
      </c>
      <c r="D1272" s="41">
        <v>0</v>
      </c>
      <c r="E1272" s="15" t="s">
        <v>24</v>
      </c>
      <c r="F1272" s="41">
        <v>0</v>
      </c>
      <c r="G1272" s="41">
        <f t="shared" ref="G1272:S1272" si="633">G1273</f>
        <v>8100000</v>
      </c>
      <c r="H1272" s="41">
        <f t="shared" si="633"/>
        <v>0</v>
      </c>
      <c r="I1272" s="41">
        <f t="shared" si="633"/>
        <v>0</v>
      </c>
      <c r="J1272" s="41">
        <f t="shared" si="633"/>
        <v>0</v>
      </c>
      <c r="K1272" s="41">
        <f t="shared" si="633"/>
        <v>0</v>
      </c>
      <c r="L1272" s="41">
        <f t="shared" si="633"/>
        <v>0</v>
      </c>
      <c r="M1272" s="41">
        <f t="shared" si="633"/>
        <v>0</v>
      </c>
      <c r="N1272" s="41">
        <f t="shared" si="633"/>
        <v>0</v>
      </c>
      <c r="O1272" s="41">
        <f t="shared" si="633"/>
        <v>0</v>
      </c>
      <c r="P1272" s="41">
        <f t="shared" si="633"/>
        <v>0</v>
      </c>
      <c r="Q1272" s="41">
        <f t="shared" si="633"/>
        <v>0</v>
      </c>
      <c r="R1272" s="41">
        <f t="shared" si="633"/>
        <v>0</v>
      </c>
      <c r="S1272" s="41">
        <f t="shared" si="633"/>
        <v>0</v>
      </c>
    </row>
    <row r="1273" spans="1:19" ht="13.5" customHeight="1" x14ac:dyDescent="0.2">
      <c r="A1273" s="2" t="s">
        <v>2153</v>
      </c>
      <c r="B1273" s="42" t="s">
        <v>24</v>
      </c>
      <c r="C1273" s="43" t="s">
        <v>2154</v>
      </c>
      <c r="D1273" s="44">
        <v>9</v>
      </c>
      <c r="E1273" s="45" t="s">
        <v>166</v>
      </c>
      <c r="F1273" s="44">
        <v>900000</v>
      </c>
      <c r="G1273" s="44">
        <f>ROUNDDOWN(D1273*F1273,-3)</f>
        <v>8100000</v>
      </c>
      <c r="H1273" s="44"/>
      <c r="I1273" s="44"/>
      <c r="J1273" s="44"/>
      <c r="K1273" s="44"/>
      <c r="L1273" s="44"/>
      <c r="M1273" s="44"/>
      <c r="N1273" s="44"/>
      <c r="O1273" s="44"/>
      <c r="P1273" s="44"/>
      <c r="Q1273" s="44"/>
      <c r="R1273" s="44"/>
      <c r="S1273" s="44"/>
    </row>
    <row r="1274" spans="1:19" ht="13.5" customHeight="1" x14ac:dyDescent="0.2">
      <c r="A1274" s="2" t="s">
        <v>2155</v>
      </c>
      <c r="B1274" s="12" t="s">
        <v>111</v>
      </c>
      <c r="C1274" s="40" t="s">
        <v>112</v>
      </c>
      <c r="D1274" s="41">
        <v>0</v>
      </c>
      <c r="E1274" s="15" t="s">
        <v>24</v>
      </c>
      <c r="F1274" s="41">
        <v>0</v>
      </c>
      <c r="G1274" s="41">
        <f t="shared" ref="G1274:S1274" si="634">SUM(G1275:G1276)</f>
        <v>108000000</v>
      </c>
      <c r="H1274" s="41">
        <f t="shared" si="634"/>
        <v>0</v>
      </c>
      <c r="I1274" s="41">
        <f t="shared" si="634"/>
        <v>0</v>
      </c>
      <c r="J1274" s="41">
        <f t="shared" si="634"/>
        <v>0</v>
      </c>
      <c r="K1274" s="41">
        <f t="shared" si="634"/>
        <v>0</v>
      </c>
      <c r="L1274" s="41">
        <f t="shared" si="634"/>
        <v>0</v>
      </c>
      <c r="M1274" s="41">
        <f t="shared" si="634"/>
        <v>0</v>
      </c>
      <c r="N1274" s="41">
        <f t="shared" si="634"/>
        <v>0</v>
      </c>
      <c r="O1274" s="41">
        <f t="shared" si="634"/>
        <v>0</v>
      </c>
      <c r="P1274" s="41">
        <f t="shared" si="634"/>
        <v>0</v>
      </c>
      <c r="Q1274" s="41">
        <f t="shared" si="634"/>
        <v>0</v>
      </c>
      <c r="R1274" s="41">
        <f t="shared" si="634"/>
        <v>0</v>
      </c>
      <c r="S1274" s="41">
        <f t="shared" si="634"/>
        <v>0</v>
      </c>
    </row>
    <row r="1275" spans="1:19" ht="13.5" customHeight="1" x14ac:dyDescent="0.2">
      <c r="A1275" s="2" t="s">
        <v>2156</v>
      </c>
      <c r="B1275" s="42" t="s">
        <v>24</v>
      </c>
      <c r="C1275" s="43" t="s">
        <v>2157</v>
      </c>
      <c r="D1275" s="44">
        <v>18</v>
      </c>
      <c r="E1275" s="45" t="s">
        <v>49</v>
      </c>
      <c r="F1275" s="44">
        <v>4000000</v>
      </c>
      <c r="G1275" s="44">
        <f t="shared" ref="G1275:G1276" si="635">ROUNDDOWN(D1275*F1275,-3)</f>
        <v>72000000</v>
      </c>
      <c r="H1275" s="44"/>
      <c r="I1275" s="44"/>
      <c r="J1275" s="44"/>
      <c r="K1275" s="44"/>
      <c r="L1275" s="44"/>
      <c r="M1275" s="44"/>
      <c r="N1275" s="44"/>
      <c r="O1275" s="44"/>
      <c r="P1275" s="44"/>
      <c r="Q1275" s="44"/>
      <c r="R1275" s="44"/>
      <c r="S1275" s="44"/>
    </row>
    <row r="1276" spans="1:19" ht="13.5" customHeight="1" x14ac:dyDescent="0.2">
      <c r="A1276" s="2" t="s">
        <v>2158</v>
      </c>
      <c r="B1276" s="42" t="s">
        <v>24</v>
      </c>
      <c r="C1276" s="43" t="s">
        <v>2159</v>
      </c>
      <c r="D1276" s="44">
        <v>9</v>
      </c>
      <c r="E1276" s="45" t="s">
        <v>49</v>
      </c>
      <c r="F1276" s="44">
        <v>4000000</v>
      </c>
      <c r="G1276" s="44">
        <f t="shared" si="635"/>
        <v>36000000</v>
      </c>
      <c r="H1276" s="44"/>
      <c r="I1276" s="44"/>
      <c r="J1276" s="44"/>
      <c r="K1276" s="44"/>
      <c r="L1276" s="44"/>
      <c r="M1276" s="44"/>
      <c r="N1276" s="44"/>
      <c r="O1276" s="44"/>
      <c r="P1276" s="44"/>
      <c r="Q1276" s="44"/>
      <c r="R1276" s="44"/>
      <c r="S1276" s="44"/>
    </row>
    <row r="1277" spans="1:19" ht="13.5" customHeight="1" x14ac:dyDescent="0.2">
      <c r="A1277" s="2" t="s">
        <v>2160</v>
      </c>
      <c r="B1277" s="36" t="s">
        <v>153</v>
      </c>
      <c r="C1277" s="37" t="s">
        <v>2161</v>
      </c>
      <c r="D1277" s="38">
        <v>0</v>
      </c>
      <c r="E1277" s="39" t="s">
        <v>24</v>
      </c>
      <c r="F1277" s="38">
        <v>0</v>
      </c>
      <c r="G1277" s="38">
        <f t="shared" ref="G1277:S1277" si="636">SUM(G1278,G1283)</f>
        <v>103130000</v>
      </c>
      <c r="H1277" s="38">
        <f t="shared" si="636"/>
        <v>0</v>
      </c>
      <c r="I1277" s="38">
        <f t="shared" si="636"/>
        <v>0</v>
      </c>
      <c r="J1277" s="38">
        <f t="shared" si="636"/>
        <v>0</v>
      </c>
      <c r="K1277" s="38">
        <f t="shared" si="636"/>
        <v>0</v>
      </c>
      <c r="L1277" s="38">
        <f t="shared" si="636"/>
        <v>0</v>
      </c>
      <c r="M1277" s="38">
        <f t="shared" si="636"/>
        <v>0</v>
      </c>
      <c r="N1277" s="38">
        <f t="shared" si="636"/>
        <v>0</v>
      </c>
      <c r="O1277" s="38">
        <f t="shared" si="636"/>
        <v>0</v>
      </c>
      <c r="P1277" s="38">
        <f t="shared" si="636"/>
        <v>0</v>
      </c>
      <c r="Q1277" s="38">
        <f t="shared" si="636"/>
        <v>0</v>
      </c>
      <c r="R1277" s="38">
        <f t="shared" si="636"/>
        <v>0</v>
      </c>
      <c r="S1277" s="38">
        <f t="shared" si="636"/>
        <v>0</v>
      </c>
    </row>
    <row r="1278" spans="1:19" ht="13.5" customHeight="1" x14ac:dyDescent="0.2">
      <c r="A1278" s="2" t="s">
        <v>2162</v>
      </c>
      <c r="B1278" s="12" t="s">
        <v>42</v>
      </c>
      <c r="C1278" s="40" t="s">
        <v>43</v>
      </c>
      <c r="D1278" s="41">
        <v>0</v>
      </c>
      <c r="E1278" s="15" t="s">
        <v>24</v>
      </c>
      <c r="F1278" s="41">
        <v>0</v>
      </c>
      <c r="G1278" s="41">
        <f t="shared" ref="G1278:S1278" si="637">SUM(G1279:G1282)</f>
        <v>5630000</v>
      </c>
      <c r="H1278" s="41">
        <f t="shared" si="637"/>
        <v>0</v>
      </c>
      <c r="I1278" s="41">
        <f t="shared" si="637"/>
        <v>0</v>
      </c>
      <c r="J1278" s="41">
        <f t="shared" si="637"/>
        <v>0</v>
      </c>
      <c r="K1278" s="41">
        <f t="shared" si="637"/>
        <v>0</v>
      </c>
      <c r="L1278" s="41">
        <f t="shared" si="637"/>
        <v>0</v>
      </c>
      <c r="M1278" s="41">
        <f t="shared" si="637"/>
        <v>0</v>
      </c>
      <c r="N1278" s="41">
        <f t="shared" si="637"/>
        <v>0</v>
      </c>
      <c r="O1278" s="41">
        <f t="shared" si="637"/>
        <v>0</v>
      </c>
      <c r="P1278" s="41">
        <f t="shared" si="637"/>
        <v>0</v>
      </c>
      <c r="Q1278" s="41">
        <f t="shared" si="637"/>
        <v>0</v>
      </c>
      <c r="R1278" s="41">
        <f t="shared" si="637"/>
        <v>0</v>
      </c>
      <c r="S1278" s="41">
        <f t="shared" si="637"/>
        <v>0</v>
      </c>
    </row>
    <row r="1279" spans="1:19" ht="13.5" customHeight="1" x14ac:dyDescent="0.2">
      <c r="A1279" s="2" t="s">
        <v>2163</v>
      </c>
      <c r="B1279" s="42" t="s">
        <v>24</v>
      </c>
      <c r="C1279" s="43" t="s">
        <v>51</v>
      </c>
      <c r="D1279" s="44">
        <v>1</v>
      </c>
      <c r="E1279" s="45" t="s">
        <v>46</v>
      </c>
      <c r="F1279" s="44">
        <v>1000000</v>
      </c>
      <c r="G1279" s="44">
        <f t="shared" ref="G1279:G1282" si="638">ROUNDDOWN(D1279*F1279,-3)</f>
        <v>1000000</v>
      </c>
      <c r="H1279" s="44"/>
      <c r="I1279" s="44"/>
      <c r="J1279" s="44"/>
      <c r="K1279" s="44"/>
      <c r="L1279" s="44"/>
      <c r="M1279" s="44"/>
      <c r="N1279" s="44"/>
      <c r="O1279" s="44"/>
      <c r="P1279" s="44"/>
      <c r="Q1279" s="44"/>
      <c r="R1279" s="44"/>
      <c r="S1279" s="44"/>
    </row>
    <row r="1280" spans="1:19" ht="13.5" customHeight="1" x14ac:dyDescent="0.2">
      <c r="A1280" s="2" t="s">
        <v>2164</v>
      </c>
      <c r="B1280" s="42" t="s">
        <v>24</v>
      </c>
      <c r="C1280" s="43" t="s">
        <v>53</v>
      </c>
      <c r="D1280" s="44">
        <v>1</v>
      </c>
      <c r="E1280" s="45" t="s">
        <v>46</v>
      </c>
      <c r="F1280" s="44">
        <v>1000000</v>
      </c>
      <c r="G1280" s="44">
        <f t="shared" si="638"/>
        <v>1000000</v>
      </c>
      <c r="H1280" s="44"/>
      <c r="I1280" s="44"/>
      <c r="J1280" s="44"/>
      <c r="K1280" s="44"/>
      <c r="L1280" s="44"/>
      <c r="M1280" s="44"/>
      <c r="N1280" s="44"/>
      <c r="O1280" s="44"/>
      <c r="P1280" s="44"/>
      <c r="Q1280" s="44"/>
      <c r="R1280" s="44"/>
      <c r="S1280" s="44"/>
    </row>
    <row r="1281" spans="1:19" ht="13.5" customHeight="1" x14ac:dyDescent="0.2">
      <c r="A1281" s="2" t="s">
        <v>2165</v>
      </c>
      <c r="B1281" s="42" t="s">
        <v>24</v>
      </c>
      <c r="C1281" s="43" t="s">
        <v>2140</v>
      </c>
      <c r="D1281" s="44">
        <v>120</v>
      </c>
      <c r="E1281" s="45" t="s">
        <v>49</v>
      </c>
      <c r="F1281" s="44">
        <v>22000</v>
      </c>
      <c r="G1281" s="44">
        <f t="shared" si="638"/>
        <v>2640000</v>
      </c>
      <c r="H1281" s="44"/>
      <c r="I1281" s="44"/>
      <c r="J1281" s="44"/>
      <c r="K1281" s="44"/>
      <c r="L1281" s="44"/>
      <c r="M1281" s="44"/>
      <c r="N1281" s="44"/>
      <c r="O1281" s="44"/>
      <c r="P1281" s="44"/>
      <c r="Q1281" s="44"/>
      <c r="R1281" s="44"/>
      <c r="S1281" s="44"/>
    </row>
    <row r="1282" spans="1:19" ht="13.5" customHeight="1" x14ac:dyDescent="0.2">
      <c r="A1282" s="2" t="s">
        <v>2166</v>
      </c>
      <c r="B1282" s="42" t="s">
        <v>24</v>
      </c>
      <c r="C1282" s="43" t="s">
        <v>2167</v>
      </c>
      <c r="D1282" s="44">
        <v>45</v>
      </c>
      <c r="E1282" s="45" t="s">
        <v>49</v>
      </c>
      <c r="F1282" s="44">
        <v>22000</v>
      </c>
      <c r="G1282" s="44">
        <f t="shared" si="638"/>
        <v>990000</v>
      </c>
      <c r="H1282" s="44"/>
      <c r="I1282" s="44"/>
      <c r="J1282" s="44"/>
      <c r="K1282" s="44"/>
      <c r="L1282" s="44"/>
      <c r="M1282" s="44"/>
      <c r="N1282" s="44"/>
      <c r="O1282" s="44"/>
      <c r="P1282" s="44"/>
      <c r="Q1282" s="44"/>
      <c r="R1282" s="44"/>
      <c r="S1282" s="44"/>
    </row>
    <row r="1283" spans="1:19" ht="13.5" customHeight="1" x14ac:dyDescent="0.2">
      <c r="A1283" s="2" t="s">
        <v>2168</v>
      </c>
      <c r="B1283" s="12" t="s">
        <v>111</v>
      </c>
      <c r="C1283" s="40" t="s">
        <v>112</v>
      </c>
      <c r="D1283" s="41">
        <v>0</v>
      </c>
      <c r="E1283" s="15" t="s">
        <v>24</v>
      </c>
      <c r="F1283" s="41">
        <v>0</v>
      </c>
      <c r="G1283" s="41">
        <f t="shared" ref="G1283:S1283" si="639">SUM(G1284:G1286)</f>
        <v>97500000</v>
      </c>
      <c r="H1283" s="41">
        <f t="shared" si="639"/>
        <v>0</v>
      </c>
      <c r="I1283" s="41">
        <f t="shared" si="639"/>
        <v>0</v>
      </c>
      <c r="J1283" s="41">
        <f t="shared" si="639"/>
        <v>0</v>
      </c>
      <c r="K1283" s="41">
        <f t="shared" si="639"/>
        <v>0</v>
      </c>
      <c r="L1283" s="41">
        <f t="shared" si="639"/>
        <v>0</v>
      </c>
      <c r="M1283" s="41">
        <f t="shared" si="639"/>
        <v>0</v>
      </c>
      <c r="N1283" s="41">
        <f t="shared" si="639"/>
        <v>0</v>
      </c>
      <c r="O1283" s="41">
        <f t="shared" si="639"/>
        <v>0</v>
      </c>
      <c r="P1283" s="41">
        <f t="shared" si="639"/>
        <v>0</v>
      </c>
      <c r="Q1283" s="41">
        <f t="shared" si="639"/>
        <v>0</v>
      </c>
      <c r="R1283" s="41">
        <f t="shared" si="639"/>
        <v>0</v>
      </c>
      <c r="S1283" s="41">
        <f t="shared" si="639"/>
        <v>0</v>
      </c>
    </row>
    <row r="1284" spans="1:19" ht="13.5" customHeight="1" x14ac:dyDescent="0.2">
      <c r="A1284" s="2" t="s">
        <v>2169</v>
      </c>
      <c r="B1284" s="42" t="s">
        <v>24</v>
      </c>
      <c r="C1284" s="43" t="s">
        <v>2170</v>
      </c>
      <c r="D1284" s="44">
        <v>5</v>
      </c>
      <c r="E1284" s="45" t="s">
        <v>49</v>
      </c>
      <c r="F1284" s="44">
        <v>1500000</v>
      </c>
      <c r="G1284" s="44">
        <f t="shared" ref="G1284:G1286" si="640">ROUNDDOWN(D1284*F1284,-3)</f>
        <v>7500000</v>
      </c>
      <c r="H1284" s="44"/>
      <c r="I1284" s="44"/>
      <c r="J1284" s="44"/>
      <c r="K1284" s="44"/>
      <c r="L1284" s="44"/>
      <c r="M1284" s="44"/>
      <c r="N1284" s="44"/>
      <c r="O1284" s="44"/>
      <c r="P1284" s="44"/>
      <c r="Q1284" s="44"/>
      <c r="R1284" s="44"/>
      <c r="S1284" s="44"/>
    </row>
    <row r="1285" spans="1:19" ht="13.5" customHeight="1" x14ac:dyDescent="0.2">
      <c r="A1285" s="2" t="s">
        <v>2171</v>
      </c>
      <c r="B1285" s="42" t="s">
        <v>24</v>
      </c>
      <c r="C1285" s="43" t="s">
        <v>2172</v>
      </c>
      <c r="D1285" s="44">
        <v>40</v>
      </c>
      <c r="E1285" s="45" t="s">
        <v>49</v>
      </c>
      <c r="F1285" s="44">
        <v>1500000</v>
      </c>
      <c r="G1285" s="44">
        <f t="shared" si="640"/>
        <v>60000000</v>
      </c>
      <c r="H1285" s="44"/>
      <c r="I1285" s="44"/>
      <c r="J1285" s="44"/>
      <c r="K1285" s="44"/>
      <c r="L1285" s="44"/>
      <c r="M1285" s="44"/>
      <c r="N1285" s="44"/>
      <c r="O1285" s="44"/>
      <c r="P1285" s="44"/>
      <c r="Q1285" s="44"/>
      <c r="R1285" s="44"/>
      <c r="S1285" s="44"/>
    </row>
    <row r="1286" spans="1:19" ht="13.5" customHeight="1" x14ac:dyDescent="0.2">
      <c r="A1286" s="2" t="s">
        <v>2173</v>
      </c>
      <c r="B1286" s="42" t="s">
        <v>24</v>
      </c>
      <c r="C1286" s="43" t="s">
        <v>2174</v>
      </c>
      <c r="D1286" s="44">
        <v>5</v>
      </c>
      <c r="E1286" s="45" t="s">
        <v>49</v>
      </c>
      <c r="F1286" s="44">
        <v>6000000</v>
      </c>
      <c r="G1286" s="44">
        <f t="shared" si="640"/>
        <v>30000000</v>
      </c>
      <c r="H1286" s="44"/>
      <c r="I1286" s="44"/>
      <c r="J1286" s="44"/>
      <c r="K1286" s="44"/>
      <c r="L1286" s="44"/>
      <c r="M1286" s="44"/>
      <c r="N1286" s="44"/>
      <c r="O1286" s="44"/>
      <c r="P1286" s="44"/>
      <c r="Q1286" s="44"/>
      <c r="R1286" s="44"/>
      <c r="S1286" s="44"/>
    </row>
    <row r="1287" spans="1:19" ht="13.5" customHeight="1" x14ac:dyDescent="0.2">
      <c r="A1287" s="2" t="s">
        <v>2175</v>
      </c>
      <c r="B1287" s="28" t="s">
        <v>2176</v>
      </c>
      <c r="C1287" s="29" t="s">
        <v>2177</v>
      </c>
      <c r="D1287" s="30">
        <v>0</v>
      </c>
      <c r="E1287" s="31" t="s">
        <v>24</v>
      </c>
      <c r="F1287" s="30">
        <v>0</v>
      </c>
      <c r="G1287" s="30">
        <f t="shared" ref="G1287:S1287" si="641">SUM(G1288,G1363,G1376)</f>
        <v>2736502000</v>
      </c>
      <c r="H1287" s="30">
        <f t="shared" si="641"/>
        <v>0</v>
      </c>
      <c r="I1287" s="30">
        <f t="shared" si="641"/>
        <v>0</v>
      </c>
      <c r="J1287" s="30">
        <f t="shared" si="641"/>
        <v>0</v>
      </c>
      <c r="K1287" s="30">
        <f t="shared" si="641"/>
        <v>0</v>
      </c>
      <c r="L1287" s="30">
        <f t="shared" si="641"/>
        <v>0</v>
      </c>
      <c r="M1287" s="30">
        <f t="shared" si="641"/>
        <v>0</v>
      </c>
      <c r="N1287" s="30">
        <f t="shared" si="641"/>
        <v>0</v>
      </c>
      <c r="O1287" s="30">
        <f t="shared" si="641"/>
        <v>0</v>
      </c>
      <c r="P1287" s="30">
        <f t="shared" si="641"/>
        <v>0</v>
      </c>
      <c r="Q1287" s="30">
        <f t="shared" si="641"/>
        <v>0</v>
      </c>
      <c r="R1287" s="30">
        <f t="shared" si="641"/>
        <v>0</v>
      </c>
      <c r="S1287" s="30">
        <f t="shared" si="641"/>
        <v>0</v>
      </c>
    </row>
    <row r="1288" spans="1:19" ht="13.5" customHeight="1" x14ac:dyDescent="0.2">
      <c r="A1288" s="2" t="s">
        <v>2178</v>
      </c>
      <c r="B1288" s="32" t="s">
        <v>780</v>
      </c>
      <c r="C1288" s="33" t="s">
        <v>2027</v>
      </c>
      <c r="D1288" s="34">
        <v>0</v>
      </c>
      <c r="E1288" s="35" t="s">
        <v>24</v>
      </c>
      <c r="F1288" s="34">
        <v>0</v>
      </c>
      <c r="G1288" s="34">
        <f t="shared" ref="G1288:S1288" si="642">SUM(G1289,G1303,G1313,G1324,G1337,G1350)</f>
        <v>328920000</v>
      </c>
      <c r="H1288" s="34">
        <f t="shared" si="642"/>
        <v>0</v>
      </c>
      <c r="I1288" s="34">
        <f t="shared" si="642"/>
        <v>0</v>
      </c>
      <c r="J1288" s="34">
        <f t="shared" si="642"/>
        <v>0</v>
      </c>
      <c r="K1288" s="34">
        <f t="shared" si="642"/>
        <v>0</v>
      </c>
      <c r="L1288" s="34">
        <f t="shared" si="642"/>
        <v>0</v>
      </c>
      <c r="M1288" s="34">
        <f t="shared" si="642"/>
        <v>0</v>
      </c>
      <c r="N1288" s="34">
        <f t="shared" si="642"/>
        <v>0</v>
      </c>
      <c r="O1288" s="34">
        <f t="shared" si="642"/>
        <v>0</v>
      </c>
      <c r="P1288" s="34">
        <f t="shared" si="642"/>
        <v>0</v>
      </c>
      <c r="Q1288" s="34">
        <f t="shared" si="642"/>
        <v>0</v>
      </c>
      <c r="R1288" s="34">
        <f t="shared" si="642"/>
        <v>0</v>
      </c>
      <c r="S1288" s="34">
        <f t="shared" si="642"/>
        <v>0</v>
      </c>
    </row>
    <row r="1289" spans="1:19" ht="13.5" customHeight="1" x14ac:dyDescent="0.2">
      <c r="A1289" s="2" t="s">
        <v>2179</v>
      </c>
      <c r="B1289" s="36" t="s">
        <v>39</v>
      </c>
      <c r="C1289" s="37" t="s">
        <v>2180</v>
      </c>
      <c r="D1289" s="38">
        <v>0</v>
      </c>
      <c r="E1289" s="39" t="s">
        <v>24</v>
      </c>
      <c r="F1289" s="38">
        <v>0</v>
      </c>
      <c r="G1289" s="38">
        <f t="shared" ref="G1289:S1289" si="643">SUM(G1290,G1294,G1297,G1299,G1301)</f>
        <v>53700000</v>
      </c>
      <c r="H1289" s="38">
        <f t="shared" si="643"/>
        <v>0</v>
      </c>
      <c r="I1289" s="38">
        <f t="shared" si="643"/>
        <v>0</v>
      </c>
      <c r="J1289" s="38">
        <f t="shared" si="643"/>
        <v>0</v>
      </c>
      <c r="K1289" s="38">
        <f t="shared" si="643"/>
        <v>0</v>
      </c>
      <c r="L1289" s="38">
        <f t="shared" si="643"/>
        <v>0</v>
      </c>
      <c r="M1289" s="38">
        <f t="shared" si="643"/>
        <v>0</v>
      </c>
      <c r="N1289" s="38">
        <f t="shared" si="643"/>
        <v>0</v>
      </c>
      <c r="O1289" s="38">
        <f t="shared" si="643"/>
        <v>0</v>
      </c>
      <c r="P1289" s="38">
        <f t="shared" si="643"/>
        <v>0</v>
      </c>
      <c r="Q1289" s="38">
        <f t="shared" si="643"/>
        <v>0</v>
      </c>
      <c r="R1289" s="38">
        <f t="shared" si="643"/>
        <v>0</v>
      </c>
      <c r="S1289" s="38">
        <f t="shared" si="643"/>
        <v>0</v>
      </c>
    </row>
    <row r="1290" spans="1:19" ht="13.5" customHeight="1" x14ac:dyDescent="0.2">
      <c r="A1290" s="2" t="s">
        <v>2181</v>
      </c>
      <c r="B1290" s="12" t="s">
        <v>42</v>
      </c>
      <c r="C1290" s="40" t="s">
        <v>43</v>
      </c>
      <c r="D1290" s="41">
        <v>0</v>
      </c>
      <c r="E1290" s="15" t="s">
        <v>24</v>
      </c>
      <c r="F1290" s="41">
        <v>0</v>
      </c>
      <c r="G1290" s="41">
        <f t="shared" ref="G1290:S1290" si="644">SUM(G1291:G1293)</f>
        <v>18900000</v>
      </c>
      <c r="H1290" s="41">
        <f t="shared" si="644"/>
        <v>0</v>
      </c>
      <c r="I1290" s="41">
        <f t="shared" si="644"/>
        <v>0</v>
      </c>
      <c r="J1290" s="41">
        <f t="shared" si="644"/>
        <v>0</v>
      </c>
      <c r="K1290" s="41">
        <f t="shared" si="644"/>
        <v>0</v>
      </c>
      <c r="L1290" s="41">
        <f t="shared" si="644"/>
        <v>0</v>
      </c>
      <c r="M1290" s="41">
        <f t="shared" si="644"/>
        <v>0</v>
      </c>
      <c r="N1290" s="41">
        <f t="shared" si="644"/>
        <v>0</v>
      </c>
      <c r="O1290" s="41">
        <f t="shared" si="644"/>
        <v>0</v>
      </c>
      <c r="P1290" s="41">
        <f t="shared" si="644"/>
        <v>0</v>
      </c>
      <c r="Q1290" s="41">
        <f t="shared" si="644"/>
        <v>0</v>
      </c>
      <c r="R1290" s="41">
        <f t="shared" si="644"/>
        <v>0</v>
      </c>
      <c r="S1290" s="41">
        <f t="shared" si="644"/>
        <v>0</v>
      </c>
    </row>
    <row r="1291" spans="1:19" ht="13.5" customHeight="1" x14ac:dyDescent="0.2">
      <c r="A1291" s="2" t="s">
        <v>2182</v>
      </c>
      <c r="B1291" s="42" t="s">
        <v>24</v>
      </c>
      <c r="C1291" s="43" t="s">
        <v>599</v>
      </c>
      <c r="D1291" s="44">
        <v>100</v>
      </c>
      <c r="E1291" s="45" t="s">
        <v>600</v>
      </c>
      <c r="F1291" s="44">
        <v>69000</v>
      </c>
      <c r="G1291" s="44">
        <f t="shared" ref="G1291:G1293" si="645">ROUNDDOWN(D1291*F1291,-3)</f>
        <v>6900000</v>
      </c>
      <c r="H1291" s="44"/>
      <c r="I1291" s="44"/>
      <c r="J1291" s="44"/>
      <c r="K1291" s="44"/>
      <c r="L1291" s="44"/>
      <c r="M1291" s="44"/>
      <c r="N1291" s="44"/>
      <c r="O1291" s="44"/>
      <c r="P1291" s="44"/>
      <c r="Q1291" s="44"/>
      <c r="R1291" s="44"/>
      <c r="S1291" s="44"/>
    </row>
    <row r="1292" spans="1:19" ht="13.5" customHeight="1" x14ac:dyDescent="0.2">
      <c r="A1292" s="2" t="s">
        <v>2183</v>
      </c>
      <c r="B1292" s="42" t="s">
        <v>24</v>
      </c>
      <c r="C1292" s="43" t="s">
        <v>1791</v>
      </c>
      <c r="D1292" s="44">
        <v>15</v>
      </c>
      <c r="E1292" s="45" t="s">
        <v>657</v>
      </c>
      <c r="F1292" s="44">
        <v>400000</v>
      </c>
      <c r="G1292" s="44">
        <f t="shared" si="645"/>
        <v>6000000</v>
      </c>
      <c r="H1292" s="44"/>
      <c r="I1292" s="44"/>
      <c r="J1292" s="44"/>
      <c r="K1292" s="44"/>
      <c r="L1292" s="44"/>
      <c r="M1292" s="44"/>
      <c r="N1292" s="44"/>
      <c r="O1292" s="44"/>
      <c r="P1292" s="44"/>
      <c r="Q1292" s="44"/>
      <c r="R1292" s="44"/>
      <c r="S1292" s="44"/>
    </row>
    <row r="1293" spans="1:19" ht="13.5" customHeight="1" x14ac:dyDescent="0.2">
      <c r="A1293" s="2" t="s">
        <v>2184</v>
      </c>
      <c r="B1293" s="42" t="s">
        <v>24</v>
      </c>
      <c r="C1293" s="43" t="s">
        <v>45</v>
      </c>
      <c r="D1293" s="44">
        <v>6</v>
      </c>
      <c r="E1293" s="45" t="s">
        <v>668</v>
      </c>
      <c r="F1293" s="44">
        <v>1000000</v>
      </c>
      <c r="G1293" s="44">
        <f t="shared" si="645"/>
        <v>6000000</v>
      </c>
      <c r="H1293" s="44"/>
      <c r="I1293" s="44"/>
      <c r="J1293" s="44"/>
      <c r="K1293" s="44"/>
      <c r="L1293" s="44"/>
      <c r="M1293" s="44"/>
      <c r="N1293" s="44"/>
      <c r="O1293" s="44"/>
      <c r="P1293" s="44"/>
      <c r="Q1293" s="44"/>
      <c r="R1293" s="44"/>
      <c r="S1293" s="44"/>
    </row>
    <row r="1294" spans="1:19" ht="13.5" customHeight="1" x14ac:dyDescent="0.2">
      <c r="A1294" s="2" t="s">
        <v>2185</v>
      </c>
      <c r="B1294" s="12" t="s">
        <v>718</v>
      </c>
      <c r="C1294" s="40" t="s">
        <v>719</v>
      </c>
      <c r="D1294" s="41">
        <v>0</v>
      </c>
      <c r="E1294" s="15" t="s">
        <v>24</v>
      </c>
      <c r="F1294" s="41">
        <v>0</v>
      </c>
      <c r="G1294" s="41">
        <f t="shared" ref="G1294:S1294" si="646">SUM(G1295:G1296)</f>
        <v>15000000</v>
      </c>
      <c r="H1294" s="41">
        <f t="shared" si="646"/>
        <v>0</v>
      </c>
      <c r="I1294" s="41">
        <f t="shared" si="646"/>
        <v>0</v>
      </c>
      <c r="J1294" s="41">
        <f t="shared" si="646"/>
        <v>0</v>
      </c>
      <c r="K1294" s="41">
        <f t="shared" si="646"/>
        <v>0</v>
      </c>
      <c r="L1294" s="41">
        <f t="shared" si="646"/>
        <v>0</v>
      </c>
      <c r="M1294" s="41">
        <f t="shared" si="646"/>
        <v>0</v>
      </c>
      <c r="N1294" s="41">
        <f t="shared" si="646"/>
        <v>0</v>
      </c>
      <c r="O1294" s="41">
        <f t="shared" si="646"/>
        <v>0</v>
      </c>
      <c r="P1294" s="41">
        <f t="shared" si="646"/>
        <v>0</v>
      </c>
      <c r="Q1294" s="41">
        <f t="shared" si="646"/>
        <v>0</v>
      </c>
      <c r="R1294" s="41">
        <f t="shared" si="646"/>
        <v>0</v>
      </c>
      <c r="S1294" s="41">
        <f t="shared" si="646"/>
        <v>0</v>
      </c>
    </row>
    <row r="1295" spans="1:19" ht="13.5" customHeight="1" x14ac:dyDescent="0.2">
      <c r="A1295" s="2" t="s">
        <v>2186</v>
      </c>
      <c r="B1295" s="42" t="s">
        <v>24</v>
      </c>
      <c r="C1295" s="43" t="s">
        <v>51</v>
      </c>
      <c r="D1295" s="44">
        <v>6</v>
      </c>
      <c r="E1295" s="45" t="s">
        <v>668</v>
      </c>
      <c r="F1295" s="44">
        <v>1000000</v>
      </c>
      <c r="G1295" s="44">
        <f t="shared" ref="G1295:G1296" si="647">ROUNDDOWN(D1295*F1295,-3)</f>
        <v>6000000</v>
      </c>
      <c r="H1295" s="44"/>
      <c r="I1295" s="44"/>
      <c r="J1295" s="44"/>
      <c r="K1295" s="44"/>
      <c r="L1295" s="44"/>
      <c r="M1295" s="44"/>
      <c r="N1295" s="44"/>
      <c r="O1295" s="44"/>
      <c r="P1295" s="44"/>
      <c r="Q1295" s="44"/>
      <c r="R1295" s="44"/>
      <c r="S1295" s="44"/>
    </row>
    <row r="1296" spans="1:19" ht="13.5" customHeight="1" x14ac:dyDescent="0.2">
      <c r="A1296" s="2" t="s">
        <v>2187</v>
      </c>
      <c r="B1296" s="42" t="s">
        <v>24</v>
      </c>
      <c r="C1296" s="43" t="s">
        <v>53</v>
      </c>
      <c r="D1296" s="44">
        <v>6</v>
      </c>
      <c r="E1296" s="45" t="s">
        <v>668</v>
      </c>
      <c r="F1296" s="44">
        <v>1500000</v>
      </c>
      <c r="G1296" s="44">
        <f t="shared" si="647"/>
        <v>9000000</v>
      </c>
      <c r="H1296" s="44"/>
      <c r="I1296" s="44"/>
      <c r="J1296" s="44"/>
      <c r="K1296" s="44"/>
      <c r="L1296" s="44"/>
      <c r="M1296" s="44"/>
      <c r="N1296" s="44"/>
      <c r="O1296" s="44"/>
      <c r="P1296" s="44"/>
      <c r="Q1296" s="44"/>
      <c r="R1296" s="44"/>
      <c r="S1296" s="44"/>
    </row>
    <row r="1297" spans="1:19" ht="13.5" customHeight="1" x14ac:dyDescent="0.2">
      <c r="A1297" s="2" t="s">
        <v>2188</v>
      </c>
      <c r="B1297" s="12" t="s">
        <v>162</v>
      </c>
      <c r="C1297" s="40" t="s">
        <v>163</v>
      </c>
      <c r="D1297" s="41">
        <v>0</v>
      </c>
      <c r="E1297" s="15" t="s">
        <v>24</v>
      </c>
      <c r="F1297" s="41">
        <v>0</v>
      </c>
      <c r="G1297" s="41">
        <f t="shared" ref="G1297:S1297" si="648">G1298</f>
        <v>3000000</v>
      </c>
      <c r="H1297" s="41">
        <f t="shared" si="648"/>
        <v>0</v>
      </c>
      <c r="I1297" s="41">
        <f t="shared" si="648"/>
        <v>0</v>
      </c>
      <c r="J1297" s="41">
        <f t="shared" si="648"/>
        <v>0</v>
      </c>
      <c r="K1297" s="41">
        <f t="shared" si="648"/>
        <v>0</v>
      </c>
      <c r="L1297" s="41">
        <f t="shared" si="648"/>
        <v>0</v>
      </c>
      <c r="M1297" s="41">
        <f t="shared" si="648"/>
        <v>0</v>
      </c>
      <c r="N1297" s="41">
        <f t="shared" si="648"/>
        <v>0</v>
      </c>
      <c r="O1297" s="41">
        <f t="shared" si="648"/>
        <v>0</v>
      </c>
      <c r="P1297" s="41">
        <f t="shared" si="648"/>
        <v>0</v>
      </c>
      <c r="Q1297" s="41">
        <f t="shared" si="648"/>
        <v>0</v>
      </c>
      <c r="R1297" s="41">
        <f t="shared" si="648"/>
        <v>0</v>
      </c>
      <c r="S1297" s="41">
        <f t="shared" si="648"/>
        <v>0</v>
      </c>
    </row>
    <row r="1298" spans="1:19" ht="13.5" customHeight="1" x14ac:dyDescent="0.2">
      <c r="A1298" s="2" t="s">
        <v>2189</v>
      </c>
      <c r="B1298" s="42" t="s">
        <v>24</v>
      </c>
      <c r="C1298" s="43" t="s">
        <v>1866</v>
      </c>
      <c r="D1298" s="44">
        <v>3</v>
      </c>
      <c r="E1298" s="45" t="s">
        <v>613</v>
      </c>
      <c r="F1298" s="44">
        <v>1000000</v>
      </c>
      <c r="G1298" s="44">
        <f>ROUNDDOWN(D1298*F1298,-3)</f>
        <v>3000000</v>
      </c>
      <c r="H1298" s="44"/>
      <c r="I1298" s="44"/>
      <c r="J1298" s="44"/>
      <c r="K1298" s="44"/>
      <c r="L1298" s="44"/>
      <c r="M1298" s="44"/>
      <c r="N1298" s="44"/>
      <c r="O1298" s="44"/>
      <c r="P1298" s="44"/>
      <c r="Q1298" s="44"/>
      <c r="R1298" s="44"/>
      <c r="S1298" s="44"/>
    </row>
    <row r="1299" spans="1:19" ht="13.5" customHeight="1" x14ac:dyDescent="0.2">
      <c r="A1299" s="2" t="s">
        <v>2190</v>
      </c>
      <c r="B1299" s="12" t="s">
        <v>111</v>
      </c>
      <c r="C1299" s="40" t="s">
        <v>112</v>
      </c>
      <c r="D1299" s="41">
        <v>0</v>
      </c>
      <c r="E1299" s="15" t="s">
        <v>24</v>
      </c>
      <c r="F1299" s="41">
        <v>0</v>
      </c>
      <c r="G1299" s="41">
        <f t="shared" ref="G1299:S1299" si="649">G1300</f>
        <v>13500000</v>
      </c>
      <c r="H1299" s="41">
        <f t="shared" si="649"/>
        <v>0</v>
      </c>
      <c r="I1299" s="41">
        <f t="shared" si="649"/>
        <v>0</v>
      </c>
      <c r="J1299" s="41">
        <f t="shared" si="649"/>
        <v>0</v>
      </c>
      <c r="K1299" s="41">
        <f t="shared" si="649"/>
        <v>0</v>
      </c>
      <c r="L1299" s="41">
        <f t="shared" si="649"/>
        <v>0</v>
      </c>
      <c r="M1299" s="41">
        <f t="shared" si="649"/>
        <v>0</v>
      </c>
      <c r="N1299" s="41">
        <f t="shared" si="649"/>
        <v>0</v>
      </c>
      <c r="O1299" s="41">
        <f t="shared" si="649"/>
        <v>0</v>
      </c>
      <c r="P1299" s="41">
        <f t="shared" si="649"/>
        <v>0</v>
      </c>
      <c r="Q1299" s="41">
        <f t="shared" si="649"/>
        <v>0</v>
      </c>
      <c r="R1299" s="41">
        <f t="shared" si="649"/>
        <v>0</v>
      </c>
      <c r="S1299" s="41">
        <f t="shared" si="649"/>
        <v>0</v>
      </c>
    </row>
    <row r="1300" spans="1:19" ht="13.5" customHeight="1" x14ac:dyDescent="0.2">
      <c r="A1300" s="2" t="s">
        <v>2191</v>
      </c>
      <c r="B1300" s="42" t="s">
        <v>24</v>
      </c>
      <c r="C1300" s="43" t="s">
        <v>2192</v>
      </c>
      <c r="D1300" s="44">
        <v>10</v>
      </c>
      <c r="E1300" s="45" t="s">
        <v>600</v>
      </c>
      <c r="F1300" s="44">
        <v>1350000</v>
      </c>
      <c r="G1300" s="44">
        <f>ROUNDDOWN(D1300*F1300,-3)</f>
        <v>13500000</v>
      </c>
      <c r="H1300" s="44"/>
      <c r="I1300" s="44"/>
      <c r="J1300" s="44"/>
      <c r="K1300" s="44"/>
      <c r="L1300" s="44"/>
      <c r="M1300" s="44"/>
      <c r="N1300" s="44"/>
      <c r="O1300" s="44"/>
      <c r="P1300" s="44"/>
      <c r="Q1300" s="44"/>
      <c r="R1300" s="44"/>
      <c r="S1300" s="44"/>
    </row>
    <row r="1301" spans="1:19" ht="13.5" customHeight="1" x14ac:dyDescent="0.2">
      <c r="A1301" s="2" t="s">
        <v>2193</v>
      </c>
      <c r="B1301" s="12" t="s">
        <v>55</v>
      </c>
      <c r="C1301" s="40" t="s">
        <v>56</v>
      </c>
      <c r="D1301" s="41">
        <v>0</v>
      </c>
      <c r="E1301" s="15" t="s">
        <v>24</v>
      </c>
      <c r="F1301" s="41">
        <v>0</v>
      </c>
      <c r="G1301" s="41">
        <f t="shared" ref="G1301:S1301" si="650">G1302</f>
        <v>3300000</v>
      </c>
      <c r="H1301" s="41">
        <f t="shared" si="650"/>
        <v>0</v>
      </c>
      <c r="I1301" s="41">
        <f t="shared" si="650"/>
        <v>0</v>
      </c>
      <c r="J1301" s="41">
        <f t="shared" si="650"/>
        <v>0</v>
      </c>
      <c r="K1301" s="41">
        <f t="shared" si="650"/>
        <v>0</v>
      </c>
      <c r="L1301" s="41">
        <f t="shared" si="650"/>
        <v>0</v>
      </c>
      <c r="M1301" s="41">
        <f t="shared" si="650"/>
        <v>0</v>
      </c>
      <c r="N1301" s="41">
        <f t="shared" si="650"/>
        <v>0</v>
      </c>
      <c r="O1301" s="41">
        <f t="shared" si="650"/>
        <v>0</v>
      </c>
      <c r="P1301" s="41">
        <f t="shared" si="650"/>
        <v>0</v>
      </c>
      <c r="Q1301" s="41">
        <f t="shared" si="650"/>
        <v>0</v>
      </c>
      <c r="R1301" s="41">
        <f t="shared" si="650"/>
        <v>0</v>
      </c>
      <c r="S1301" s="41">
        <f t="shared" si="650"/>
        <v>0</v>
      </c>
    </row>
    <row r="1302" spans="1:19" ht="13.5" customHeight="1" x14ac:dyDescent="0.2">
      <c r="A1302" s="2" t="s">
        <v>2194</v>
      </c>
      <c r="B1302" s="42" t="s">
        <v>24</v>
      </c>
      <c r="C1302" s="43" t="s">
        <v>2195</v>
      </c>
      <c r="D1302" s="44">
        <v>22</v>
      </c>
      <c r="E1302" s="45" t="s">
        <v>600</v>
      </c>
      <c r="F1302" s="44">
        <v>150000</v>
      </c>
      <c r="G1302" s="44">
        <f>ROUNDDOWN(D1302*F1302,-3)</f>
        <v>3300000</v>
      </c>
      <c r="H1302" s="44"/>
      <c r="I1302" s="44"/>
      <c r="J1302" s="44"/>
      <c r="K1302" s="44"/>
      <c r="L1302" s="44"/>
      <c r="M1302" s="44"/>
      <c r="N1302" s="44"/>
      <c r="O1302" s="44"/>
      <c r="P1302" s="44"/>
      <c r="Q1302" s="44"/>
      <c r="R1302" s="44"/>
      <c r="S1302" s="44"/>
    </row>
    <row r="1303" spans="1:19" ht="13.5" customHeight="1" x14ac:dyDescent="0.2">
      <c r="A1303" s="2" t="s">
        <v>2196</v>
      </c>
      <c r="B1303" s="36" t="s">
        <v>77</v>
      </c>
      <c r="C1303" s="37" t="s">
        <v>2197</v>
      </c>
      <c r="D1303" s="38">
        <v>0</v>
      </c>
      <c r="E1303" s="39" t="s">
        <v>24</v>
      </c>
      <c r="F1303" s="38">
        <v>0</v>
      </c>
      <c r="G1303" s="38">
        <f t="shared" ref="G1303:S1303" si="651">SUM(G1304,G1309,G1311)</f>
        <v>52008000</v>
      </c>
      <c r="H1303" s="38">
        <f t="shared" si="651"/>
        <v>0</v>
      </c>
      <c r="I1303" s="38">
        <f t="shared" si="651"/>
        <v>0</v>
      </c>
      <c r="J1303" s="38">
        <f t="shared" si="651"/>
        <v>0</v>
      </c>
      <c r="K1303" s="38">
        <f t="shared" si="651"/>
        <v>0</v>
      </c>
      <c r="L1303" s="38">
        <f t="shared" si="651"/>
        <v>0</v>
      </c>
      <c r="M1303" s="38">
        <f t="shared" si="651"/>
        <v>0</v>
      </c>
      <c r="N1303" s="38">
        <f t="shared" si="651"/>
        <v>0</v>
      </c>
      <c r="O1303" s="38">
        <f t="shared" si="651"/>
        <v>0</v>
      </c>
      <c r="P1303" s="38">
        <f t="shared" si="651"/>
        <v>0</v>
      </c>
      <c r="Q1303" s="38">
        <f t="shared" si="651"/>
        <v>0</v>
      </c>
      <c r="R1303" s="38">
        <f t="shared" si="651"/>
        <v>0</v>
      </c>
      <c r="S1303" s="38">
        <f t="shared" si="651"/>
        <v>0</v>
      </c>
    </row>
    <row r="1304" spans="1:19" ht="13.5" customHeight="1" x14ac:dyDescent="0.2">
      <c r="A1304" s="2" t="s">
        <v>2198</v>
      </c>
      <c r="B1304" s="12" t="s">
        <v>42</v>
      </c>
      <c r="C1304" s="40" t="s">
        <v>43</v>
      </c>
      <c r="D1304" s="41">
        <v>0</v>
      </c>
      <c r="E1304" s="15" t="s">
        <v>24</v>
      </c>
      <c r="F1304" s="41">
        <v>0</v>
      </c>
      <c r="G1304" s="41">
        <f t="shared" ref="G1304:S1304" si="652">SUM(G1305:G1308)</f>
        <v>13658000</v>
      </c>
      <c r="H1304" s="41">
        <f t="shared" si="652"/>
        <v>0</v>
      </c>
      <c r="I1304" s="41">
        <f t="shared" si="652"/>
        <v>0</v>
      </c>
      <c r="J1304" s="41">
        <f t="shared" si="652"/>
        <v>0</v>
      </c>
      <c r="K1304" s="41">
        <f t="shared" si="652"/>
        <v>0</v>
      </c>
      <c r="L1304" s="41">
        <f t="shared" si="652"/>
        <v>0</v>
      </c>
      <c r="M1304" s="41">
        <f t="shared" si="652"/>
        <v>0</v>
      </c>
      <c r="N1304" s="41">
        <f t="shared" si="652"/>
        <v>0</v>
      </c>
      <c r="O1304" s="41">
        <f t="shared" si="652"/>
        <v>0</v>
      </c>
      <c r="P1304" s="41">
        <f t="shared" si="652"/>
        <v>0</v>
      </c>
      <c r="Q1304" s="41">
        <f t="shared" si="652"/>
        <v>0</v>
      </c>
      <c r="R1304" s="41">
        <f t="shared" si="652"/>
        <v>0</v>
      </c>
      <c r="S1304" s="41">
        <f t="shared" si="652"/>
        <v>0</v>
      </c>
    </row>
    <row r="1305" spans="1:19" ht="13.5" customHeight="1" x14ac:dyDescent="0.2">
      <c r="A1305" s="2" t="s">
        <v>2199</v>
      </c>
      <c r="B1305" s="42" t="s">
        <v>24</v>
      </c>
      <c r="C1305" s="43" t="s">
        <v>599</v>
      </c>
      <c r="D1305" s="44">
        <v>82</v>
      </c>
      <c r="E1305" s="45" t="s">
        <v>600</v>
      </c>
      <c r="F1305" s="44">
        <v>69000</v>
      </c>
      <c r="G1305" s="44">
        <f t="shared" ref="G1305:G1308" si="653">ROUNDDOWN(D1305*F1305,-3)</f>
        <v>5658000</v>
      </c>
      <c r="H1305" s="44"/>
      <c r="I1305" s="44"/>
      <c r="J1305" s="44"/>
      <c r="K1305" s="44"/>
      <c r="L1305" s="44"/>
      <c r="M1305" s="44"/>
      <c r="N1305" s="44"/>
      <c r="O1305" s="44"/>
      <c r="P1305" s="44"/>
      <c r="Q1305" s="44"/>
      <c r="R1305" s="44"/>
      <c r="S1305" s="44"/>
    </row>
    <row r="1306" spans="1:19" ht="13.5" customHeight="1" x14ac:dyDescent="0.2">
      <c r="A1306" s="2" t="s">
        <v>2200</v>
      </c>
      <c r="B1306" s="42" t="s">
        <v>24</v>
      </c>
      <c r="C1306" s="43" t="s">
        <v>51</v>
      </c>
      <c r="D1306" s="44">
        <v>2</v>
      </c>
      <c r="E1306" s="45" t="s">
        <v>668</v>
      </c>
      <c r="F1306" s="44">
        <v>1000000</v>
      </c>
      <c r="G1306" s="44">
        <f t="shared" si="653"/>
        <v>2000000</v>
      </c>
      <c r="H1306" s="44"/>
      <c r="I1306" s="44"/>
      <c r="J1306" s="44"/>
      <c r="K1306" s="44"/>
      <c r="L1306" s="44"/>
      <c r="M1306" s="44"/>
      <c r="N1306" s="44"/>
      <c r="O1306" s="44"/>
      <c r="P1306" s="44"/>
      <c r="Q1306" s="44"/>
      <c r="R1306" s="44"/>
      <c r="S1306" s="44"/>
    </row>
    <row r="1307" spans="1:19" ht="13.5" customHeight="1" x14ac:dyDescent="0.2">
      <c r="A1307" s="2" t="s">
        <v>2201</v>
      </c>
      <c r="B1307" s="42" t="s">
        <v>24</v>
      </c>
      <c r="C1307" s="43" t="s">
        <v>53</v>
      </c>
      <c r="D1307" s="44">
        <v>2</v>
      </c>
      <c r="E1307" s="45" t="s">
        <v>668</v>
      </c>
      <c r="F1307" s="44">
        <v>1500000</v>
      </c>
      <c r="G1307" s="44">
        <f t="shared" si="653"/>
        <v>3000000</v>
      </c>
      <c r="H1307" s="44"/>
      <c r="I1307" s="44"/>
      <c r="J1307" s="44"/>
      <c r="K1307" s="44"/>
      <c r="L1307" s="44"/>
      <c r="M1307" s="44"/>
      <c r="N1307" s="44"/>
      <c r="O1307" s="44"/>
      <c r="P1307" s="44"/>
      <c r="Q1307" s="44"/>
      <c r="R1307" s="44"/>
      <c r="S1307" s="44"/>
    </row>
    <row r="1308" spans="1:19" ht="13.5" customHeight="1" x14ac:dyDescent="0.2">
      <c r="A1308" s="2" t="s">
        <v>2202</v>
      </c>
      <c r="B1308" s="42" t="s">
        <v>24</v>
      </c>
      <c r="C1308" s="43" t="s">
        <v>45</v>
      </c>
      <c r="D1308" s="44">
        <v>2</v>
      </c>
      <c r="E1308" s="45" t="s">
        <v>668</v>
      </c>
      <c r="F1308" s="44">
        <v>1500000</v>
      </c>
      <c r="G1308" s="44">
        <f t="shared" si="653"/>
        <v>3000000</v>
      </c>
      <c r="H1308" s="44"/>
      <c r="I1308" s="44"/>
      <c r="J1308" s="44"/>
      <c r="K1308" s="44"/>
      <c r="L1308" s="44"/>
      <c r="M1308" s="44"/>
      <c r="N1308" s="44"/>
      <c r="O1308" s="44"/>
      <c r="P1308" s="44"/>
      <c r="Q1308" s="44"/>
      <c r="R1308" s="44"/>
      <c r="S1308" s="44"/>
    </row>
    <row r="1309" spans="1:19" ht="13.5" customHeight="1" x14ac:dyDescent="0.2">
      <c r="A1309" s="2" t="s">
        <v>2203</v>
      </c>
      <c r="B1309" s="12" t="s">
        <v>111</v>
      </c>
      <c r="C1309" s="40" t="s">
        <v>112</v>
      </c>
      <c r="D1309" s="41">
        <v>0</v>
      </c>
      <c r="E1309" s="15" t="s">
        <v>24</v>
      </c>
      <c r="F1309" s="41">
        <v>0</v>
      </c>
      <c r="G1309" s="41">
        <f t="shared" ref="G1309:S1309" si="654">G1310</f>
        <v>37000000</v>
      </c>
      <c r="H1309" s="41">
        <f t="shared" si="654"/>
        <v>0</v>
      </c>
      <c r="I1309" s="41">
        <f t="shared" si="654"/>
        <v>0</v>
      </c>
      <c r="J1309" s="41">
        <f t="shared" si="654"/>
        <v>0</v>
      </c>
      <c r="K1309" s="41">
        <f t="shared" si="654"/>
        <v>0</v>
      </c>
      <c r="L1309" s="41">
        <f t="shared" si="654"/>
        <v>0</v>
      </c>
      <c r="M1309" s="41">
        <f t="shared" si="654"/>
        <v>0</v>
      </c>
      <c r="N1309" s="41">
        <f t="shared" si="654"/>
        <v>0</v>
      </c>
      <c r="O1309" s="41">
        <f t="shared" si="654"/>
        <v>0</v>
      </c>
      <c r="P1309" s="41">
        <f t="shared" si="654"/>
        <v>0</v>
      </c>
      <c r="Q1309" s="41">
        <f t="shared" si="654"/>
        <v>0</v>
      </c>
      <c r="R1309" s="41">
        <f t="shared" si="654"/>
        <v>0</v>
      </c>
      <c r="S1309" s="41">
        <f t="shared" si="654"/>
        <v>0</v>
      </c>
    </row>
    <row r="1310" spans="1:19" ht="13.5" customHeight="1" x14ac:dyDescent="0.2">
      <c r="A1310" s="2" t="s">
        <v>2204</v>
      </c>
      <c r="B1310" s="42" t="s">
        <v>24</v>
      </c>
      <c r="C1310" s="43" t="s">
        <v>2205</v>
      </c>
      <c r="D1310" s="44">
        <v>10</v>
      </c>
      <c r="E1310" s="45" t="s">
        <v>600</v>
      </c>
      <c r="F1310" s="44">
        <v>3700000</v>
      </c>
      <c r="G1310" s="44">
        <f>ROUNDDOWN(D1310*F1310,-3)</f>
        <v>37000000</v>
      </c>
      <c r="H1310" s="44"/>
      <c r="I1310" s="44"/>
      <c r="J1310" s="44"/>
      <c r="K1310" s="44"/>
      <c r="L1310" s="44"/>
      <c r="M1310" s="44"/>
      <c r="N1310" s="44"/>
      <c r="O1310" s="44"/>
      <c r="P1310" s="44"/>
      <c r="Q1310" s="44"/>
      <c r="R1310" s="44"/>
      <c r="S1310" s="44"/>
    </row>
    <row r="1311" spans="1:19" ht="13.5" customHeight="1" x14ac:dyDescent="0.2">
      <c r="A1311" s="2" t="s">
        <v>2206</v>
      </c>
      <c r="B1311" s="12" t="s">
        <v>55</v>
      </c>
      <c r="C1311" s="40" t="s">
        <v>56</v>
      </c>
      <c r="D1311" s="41">
        <v>0</v>
      </c>
      <c r="E1311" s="15" t="s">
        <v>24</v>
      </c>
      <c r="F1311" s="41">
        <v>0</v>
      </c>
      <c r="G1311" s="41">
        <f t="shared" ref="G1311:S1311" si="655">G1312</f>
        <v>1350000</v>
      </c>
      <c r="H1311" s="41">
        <f t="shared" si="655"/>
        <v>0</v>
      </c>
      <c r="I1311" s="41">
        <f t="shared" si="655"/>
        <v>0</v>
      </c>
      <c r="J1311" s="41">
        <f t="shared" si="655"/>
        <v>0</v>
      </c>
      <c r="K1311" s="41">
        <f t="shared" si="655"/>
        <v>0</v>
      </c>
      <c r="L1311" s="41">
        <f t="shared" si="655"/>
        <v>0</v>
      </c>
      <c r="M1311" s="41">
        <f t="shared" si="655"/>
        <v>0</v>
      </c>
      <c r="N1311" s="41">
        <f t="shared" si="655"/>
        <v>0</v>
      </c>
      <c r="O1311" s="41">
        <f t="shared" si="655"/>
        <v>0</v>
      </c>
      <c r="P1311" s="41">
        <f t="shared" si="655"/>
        <v>0</v>
      </c>
      <c r="Q1311" s="41">
        <f t="shared" si="655"/>
        <v>0</v>
      </c>
      <c r="R1311" s="41">
        <f t="shared" si="655"/>
        <v>0</v>
      </c>
      <c r="S1311" s="41">
        <f t="shared" si="655"/>
        <v>0</v>
      </c>
    </row>
    <row r="1312" spans="1:19" ht="13.5" customHeight="1" x14ac:dyDescent="0.2">
      <c r="A1312" s="2" t="s">
        <v>2207</v>
      </c>
      <c r="B1312" s="42" t="s">
        <v>24</v>
      </c>
      <c r="C1312" s="43" t="s">
        <v>2208</v>
      </c>
      <c r="D1312" s="44">
        <v>9</v>
      </c>
      <c r="E1312" s="45" t="s">
        <v>600</v>
      </c>
      <c r="F1312" s="44">
        <v>150000</v>
      </c>
      <c r="G1312" s="44">
        <f>ROUNDDOWN(D1312*F1312,-3)</f>
        <v>1350000</v>
      </c>
      <c r="H1312" s="44"/>
      <c r="I1312" s="44"/>
      <c r="J1312" s="44"/>
      <c r="K1312" s="44"/>
      <c r="L1312" s="44"/>
      <c r="M1312" s="44"/>
      <c r="N1312" s="44"/>
      <c r="O1312" s="44"/>
      <c r="P1312" s="44"/>
      <c r="Q1312" s="44"/>
      <c r="R1312" s="44"/>
      <c r="S1312" s="44"/>
    </row>
    <row r="1313" spans="1:19" ht="13.5" customHeight="1" x14ac:dyDescent="0.2">
      <c r="A1313" s="2" t="s">
        <v>2209</v>
      </c>
      <c r="B1313" s="36" t="s">
        <v>102</v>
      </c>
      <c r="C1313" s="37" t="s">
        <v>2210</v>
      </c>
      <c r="D1313" s="38">
        <v>0</v>
      </c>
      <c r="E1313" s="39" t="s">
        <v>24</v>
      </c>
      <c r="F1313" s="38">
        <v>0</v>
      </c>
      <c r="G1313" s="38">
        <f t="shared" ref="G1313:S1313" si="656">SUM(G1314,G1317,G1320,G1322)</f>
        <v>59770000</v>
      </c>
      <c r="H1313" s="38">
        <f t="shared" si="656"/>
        <v>0</v>
      </c>
      <c r="I1313" s="38">
        <f t="shared" si="656"/>
        <v>0</v>
      </c>
      <c r="J1313" s="38">
        <f t="shared" si="656"/>
        <v>0</v>
      </c>
      <c r="K1313" s="38">
        <f t="shared" si="656"/>
        <v>0</v>
      </c>
      <c r="L1313" s="38">
        <f t="shared" si="656"/>
        <v>0</v>
      </c>
      <c r="M1313" s="38">
        <f t="shared" si="656"/>
        <v>0</v>
      </c>
      <c r="N1313" s="38">
        <f t="shared" si="656"/>
        <v>0</v>
      </c>
      <c r="O1313" s="38">
        <f t="shared" si="656"/>
        <v>0</v>
      </c>
      <c r="P1313" s="38">
        <f t="shared" si="656"/>
        <v>0</v>
      </c>
      <c r="Q1313" s="38">
        <f t="shared" si="656"/>
        <v>0</v>
      </c>
      <c r="R1313" s="38">
        <f t="shared" si="656"/>
        <v>0</v>
      </c>
      <c r="S1313" s="38">
        <f t="shared" si="656"/>
        <v>0</v>
      </c>
    </row>
    <row r="1314" spans="1:19" ht="13.5" customHeight="1" x14ac:dyDescent="0.2">
      <c r="A1314" s="2" t="s">
        <v>2211</v>
      </c>
      <c r="B1314" s="12" t="s">
        <v>42</v>
      </c>
      <c r="C1314" s="40" t="s">
        <v>43</v>
      </c>
      <c r="D1314" s="41">
        <v>0</v>
      </c>
      <c r="E1314" s="15" t="s">
        <v>24</v>
      </c>
      <c r="F1314" s="41">
        <v>0</v>
      </c>
      <c r="G1314" s="41">
        <f t="shared" ref="G1314:S1314" si="657">SUM(G1315:G1316)</f>
        <v>9520000</v>
      </c>
      <c r="H1314" s="41">
        <f t="shared" si="657"/>
        <v>0</v>
      </c>
      <c r="I1314" s="41">
        <f t="shared" si="657"/>
        <v>0</v>
      </c>
      <c r="J1314" s="41">
        <f t="shared" si="657"/>
        <v>0</v>
      </c>
      <c r="K1314" s="41">
        <f t="shared" si="657"/>
        <v>0</v>
      </c>
      <c r="L1314" s="41">
        <f t="shared" si="657"/>
        <v>0</v>
      </c>
      <c r="M1314" s="41">
        <f t="shared" si="657"/>
        <v>0</v>
      </c>
      <c r="N1314" s="41">
        <f t="shared" si="657"/>
        <v>0</v>
      </c>
      <c r="O1314" s="41">
        <f t="shared" si="657"/>
        <v>0</v>
      </c>
      <c r="P1314" s="41">
        <f t="shared" si="657"/>
        <v>0</v>
      </c>
      <c r="Q1314" s="41">
        <f t="shared" si="657"/>
        <v>0</v>
      </c>
      <c r="R1314" s="41">
        <f t="shared" si="657"/>
        <v>0</v>
      </c>
      <c r="S1314" s="41">
        <f t="shared" si="657"/>
        <v>0</v>
      </c>
    </row>
    <row r="1315" spans="1:19" ht="13.5" customHeight="1" x14ac:dyDescent="0.2">
      <c r="A1315" s="2" t="s">
        <v>2212</v>
      </c>
      <c r="B1315" s="42" t="s">
        <v>24</v>
      </c>
      <c r="C1315" s="43" t="s">
        <v>599</v>
      </c>
      <c r="D1315" s="44">
        <v>80</v>
      </c>
      <c r="E1315" s="45" t="s">
        <v>600</v>
      </c>
      <c r="F1315" s="44">
        <v>69000</v>
      </c>
      <c r="G1315" s="44">
        <f t="shared" ref="G1315:G1316" si="658">ROUNDDOWN(D1315*F1315,-3)</f>
        <v>5520000</v>
      </c>
      <c r="H1315" s="44"/>
      <c r="I1315" s="44"/>
      <c r="J1315" s="44"/>
      <c r="K1315" s="44"/>
      <c r="L1315" s="44"/>
      <c r="M1315" s="44"/>
      <c r="N1315" s="44"/>
      <c r="O1315" s="44"/>
      <c r="P1315" s="44"/>
      <c r="Q1315" s="44"/>
      <c r="R1315" s="44"/>
      <c r="S1315" s="44"/>
    </row>
    <row r="1316" spans="1:19" ht="13.5" customHeight="1" x14ac:dyDescent="0.2">
      <c r="A1316" s="2" t="s">
        <v>2213</v>
      </c>
      <c r="B1316" s="42" t="s">
        <v>24</v>
      </c>
      <c r="C1316" s="43" t="s">
        <v>45</v>
      </c>
      <c r="D1316" s="44">
        <v>4</v>
      </c>
      <c r="E1316" s="45" t="s">
        <v>668</v>
      </c>
      <c r="F1316" s="44">
        <v>1000000</v>
      </c>
      <c r="G1316" s="44">
        <f t="shared" si="658"/>
        <v>4000000</v>
      </c>
      <c r="H1316" s="44"/>
      <c r="I1316" s="44"/>
      <c r="J1316" s="44"/>
      <c r="K1316" s="44"/>
      <c r="L1316" s="44"/>
      <c r="M1316" s="44"/>
      <c r="N1316" s="44"/>
      <c r="O1316" s="44"/>
      <c r="P1316" s="44"/>
      <c r="Q1316" s="44"/>
      <c r="R1316" s="44"/>
      <c r="S1316" s="44"/>
    </row>
    <row r="1317" spans="1:19" ht="13.5" customHeight="1" x14ac:dyDescent="0.2">
      <c r="A1317" s="2" t="s">
        <v>2214</v>
      </c>
      <c r="B1317" s="12" t="s">
        <v>718</v>
      </c>
      <c r="C1317" s="40" t="s">
        <v>719</v>
      </c>
      <c r="D1317" s="41">
        <v>0</v>
      </c>
      <c r="E1317" s="15" t="s">
        <v>24</v>
      </c>
      <c r="F1317" s="41">
        <v>0</v>
      </c>
      <c r="G1317" s="41">
        <f t="shared" ref="G1317:S1317" si="659">SUM(G1318:G1319)</f>
        <v>10000000</v>
      </c>
      <c r="H1317" s="41">
        <f t="shared" si="659"/>
        <v>0</v>
      </c>
      <c r="I1317" s="41">
        <f t="shared" si="659"/>
        <v>0</v>
      </c>
      <c r="J1317" s="41">
        <f t="shared" si="659"/>
        <v>0</v>
      </c>
      <c r="K1317" s="41">
        <f t="shared" si="659"/>
        <v>0</v>
      </c>
      <c r="L1317" s="41">
        <f t="shared" si="659"/>
        <v>0</v>
      </c>
      <c r="M1317" s="41">
        <f t="shared" si="659"/>
        <v>0</v>
      </c>
      <c r="N1317" s="41">
        <f t="shared" si="659"/>
        <v>0</v>
      </c>
      <c r="O1317" s="41">
        <f t="shared" si="659"/>
        <v>0</v>
      </c>
      <c r="P1317" s="41">
        <f t="shared" si="659"/>
        <v>0</v>
      </c>
      <c r="Q1317" s="41">
        <f t="shared" si="659"/>
        <v>0</v>
      </c>
      <c r="R1317" s="41">
        <f t="shared" si="659"/>
        <v>0</v>
      </c>
      <c r="S1317" s="41">
        <f t="shared" si="659"/>
        <v>0</v>
      </c>
    </row>
    <row r="1318" spans="1:19" ht="13.5" customHeight="1" x14ac:dyDescent="0.2">
      <c r="A1318" s="2" t="s">
        <v>2215</v>
      </c>
      <c r="B1318" s="42" t="s">
        <v>24</v>
      </c>
      <c r="C1318" s="43" t="s">
        <v>51</v>
      </c>
      <c r="D1318" s="44">
        <v>4</v>
      </c>
      <c r="E1318" s="45" t="s">
        <v>668</v>
      </c>
      <c r="F1318" s="44">
        <v>1000000</v>
      </c>
      <c r="G1318" s="44">
        <f t="shared" ref="G1318:G1319" si="660">ROUNDDOWN(D1318*F1318,-3)</f>
        <v>4000000</v>
      </c>
      <c r="H1318" s="44"/>
      <c r="I1318" s="44"/>
      <c r="J1318" s="44"/>
      <c r="K1318" s="44"/>
      <c r="L1318" s="44"/>
      <c r="M1318" s="44"/>
      <c r="N1318" s="44"/>
      <c r="O1318" s="44"/>
      <c r="P1318" s="44"/>
      <c r="Q1318" s="44"/>
      <c r="R1318" s="44"/>
      <c r="S1318" s="44"/>
    </row>
    <row r="1319" spans="1:19" ht="13.5" customHeight="1" x14ac:dyDescent="0.2">
      <c r="A1319" s="2" t="s">
        <v>2216</v>
      </c>
      <c r="B1319" s="42" t="s">
        <v>24</v>
      </c>
      <c r="C1319" s="43" t="s">
        <v>53</v>
      </c>
      <c r="D1319" s="44">
        <v>4</v>
      </c>
      <c r="E1319" s="45" t="s">
        <v>668</v>
      </c>
      <c r="F1319" s="44">
        <v>1500000</v>
      </c>
      <c r="G1319" s="44">
        <f t="shared" si="660"/>
        <v>6000000</v>
      </c>
      <c r="H1319" s="44"/>
      <c r="I1319" s="44"/>
      <c r="J1319" s="44"/>
      <c r="K1319" s="44"/>
      <c r="L1319" s="44"/>
      <c r="M1319" s="44"/>
      <c r="N1319" s="44"/>
      <c r="O1319" s="44"/>
      <c r="P1319" s="44"/>
      <c r="Q1319" s="44"/>
      <c r="R1319" s="44"/>
      <c r="S1319" s="44"/>
    </row>
    <row r="1320" spans="1:19" ht="13.5" customHeight="1" x14ac:dyDescent="0.2">
      <c r="A1320" s="2" t="s">
        <v>2217</v>
      </c>
      <c r="B1320" s="12" t="s">
        <v>111</v>
      </c>
      <c r="C1320" s="40" t="s">
        <v>112</v>
      </c>
      <c r="D1320" s="41">
        <v>0</v>
      </c>
      <c r="E1320" s="15" t="s">
        <v>24</v>
      </c>
      <c r="F1320" s="41">
        <v>0</v>
      </c>
      <c r="G1320" s="41">
        <f t="shared" ref="G1320:S1320" si="661">G1321</f>
        <v>36500000</v>
      </c>
      <c r="H1320" s="41">
        <f t="shared" si="661"/>
        <v>0</v>
      </c>
      <c r="I1320" s="41">
        <f t="shared" si="661"/>
        <v>0</v>
      </c>
      <c r="J1320" s="41">
        <f t="shared" si="661"/>
        <v>0</v>
      </c>
      <c r="K1320" s="41">
        <f t="shared" si="661"/>
        <v>0</v>
      </c>
      <c r="L1320" s="41">
        <f t="shared" si="661"/>
        <v>0</v>
      </c>
      <c r="M1320" s="41">
        <f t="shared" si="661"/>
        <v>0</v>
      </c>
      <c r="N1320" s="41">
        <f t="shared" si="661"/>
        <v>0</v>
      </c>
      <c r="O1320" s="41">
        <f t="shared" si="661"/>
        <v>0</v>
      </c>
      <c r="P1320" s="41">
        <f t="shared" si="661"/>
        <v>0</v>
      </c>
      <c r="Q1320" s="41">
        <f t="shared" si="661"/>
        <v>0</v>
      </c>
      <c r="R1320" s="41">
        <f t="shared" si="661"/>
        <v>0</v>
      </c>
      <c r="S1320" s="41">
        <f t="shared" si="661"/>
        <v>0</v>
      </c>
    </row>
    <row r="1321" spans="1:19" ht="13.5" customHeight="1" x14ac:dyDescent="0.2">
      <c r="A1321" s="2" t="s">
        <v>2218</v>
      </c>
      <c r="B1321" s="42" t="s">
        <v>24</v>
      </c>
      <c r="C1321" s="43" t="s">
        <v>2219</v>
      </c>
      <c r="D1321" s="44">
        <v>10</v>
      </c>
      <c r="E1321" s="45" t="s">
        <v>600</v>
      </c>
      <c r="F1321" s="44">
        <v>3650000</v>
      </c>
      <c r="G1321" s="44">
        <f>ROUNDDOWN(D1321*F1321,-3)</f>
        <v>36500000</v>
      </c>
      <c r="H1321" s="44"/>
      <c r="I1321" s="44"/>
      <c r="J1321" s="44"/>
      <c r="K1321" s="44"/>
      <c r="L1321" s="44"/>
      <c r="M1321" s="44"/>
      <c r="N1321" s="44"/>
      <c r="O1321" s="44"/>
      <c r="P1321" s="44"/>
      <c r="Q1321" s="44"/>
      <c r="R1321" s="44"/>
      <c r="S1321" s="44"/>
    </row>
    <row r="1322" spans="1:19" ht="13.5" customHeight="1" x14ac:dyDescent="0.2">
      <c r="A1322" s="2" t="s">
        <v>2220</v>
      </c>
      <c r="B1322" s="12" t="s">
        <v>55</v>
      </c>
      <c r="C1322" s="40" t="s">
        <v>56</v>
      </c>
      <c r="D1322" s="41">
        <v>0</v>
      </c>
      <c r="E1322" s="15" t="s">
        <v>24</v>
      </c>
      <c r="F1322" s="41">
        <v>0</v>
      </c>
      <c r="G1322" s="41">
        <f t="shared" ref="G1322:S1322" si="662">G1323</f>
        <v>3750000</v>
      </c>
      <c r="H1322" s="41">
        <f t="shared" si="662"/>
        <v>0</v>
      </c>
      <c r="I1322" s="41">
        <f t="shared" si="662"/>
        <v>0</v>
      </c>
      <c r="J1322" s="41">
        <f t="shared" si="662"/>
        <v>0</v>
      </c>
      <c r="K1322" s="41">
        <f t="shared" si="662"/>
        <v>0</v>
      </c>
      <c r="L1322" s="41">
        <f t="shared" si="662"/>
        <v>0</v>
      </c>
      <c r="M1322" s="41">
        <f t="shared" si="662"/>
        <v>0</v>
      </c>
      <c r="N1322" s="41">
        <f t="shared" si="662"/>
        <v>0</v>
      </c>
      <c r="O1322" s="41">
        <f t="shared" si="662"/>
        <v>0</v>
      </c>
      <c r="P1322" s="41">
        <f t="shared" si="662"/>
        <v>0</v>
      </c>
      <c r="Q1322" s="41">
        <f t="shared" si="662"/>
        <v>0</v>
      </c>
      <c r="R1322" s="41">
        <f t="shared" si="662"/>
        <v>0</v>
      </c>
      <c r="S1322" s="41">
        <f t="shared" si="662"/>
        <v>0</v>
      </c>
    </row>
    <row r="1323" spans="1:19" ht="13.5" customHeight="1" x14ac:dyDescent="0.2">
      <c r="A1323" s="2" t="s">
        <v>2221</v>
      </c>
      <c r="B1323" s="42" t="s">
        <v>24</v>
      </c>
      <c r="C1323" s="43" t="s">
        <v>2195</v>
      </c>
      <c r="D1323" s="44">
        <v>25</v>
      </c>
      <c r="E1323" s="45" t="s">
        <v>600</v>
      </c>
      <c r="F1323" s="44">
        <v>150000</v>
      </c>
      <c r="G1323" s="44">
        <f>ROUNDDOWN(D1323*F1323,-3)</f>
        <v>3750000</v>
      </c>
      <c r="H1323" s="44"/>
      <c r="I1323" s="44"/>
      <c r="J1323" s="44"/>
      <c r="K1323" s="44"/>
      <c r="L1323" s="44"/>
      <c r="M1323" s="44"/>
      <c r="N1323" s="44"/>
      <c r="O1323" s="44"/>
      <c r="P1323" s="44"/>
      <c r="Q1323" s="44"/>
      <c r="R1323" s="44"/>
      <c r="S1323" s="44"/>
    </row>
    <row r="1324" spans="1:19" ht="13.5" customHeight="1" x14ac:dyDescent="0.2">
      <c r="A1324" s="2" t="s">
        <v>2222</v>
      </c>
      <c r="B1324" s="36" t="s">
        <v>120</v>
      </c>
      <c r="C1324" s="37" t="s">
        <v>2223</v>
      </c>
      <c r="D1324" s="38">
        <v>0</v>
      </c>
      <c r="E1324" s="39" t="s">
        <v>24</v>
      </c>
      <c r="F1324" s="38">
        <v>0</v>
      </c>
      <c r="G1324" s="38">
        <f t="shared" ref="G1324:S1324" si="663">SUM(G1325,G1328,G1331,G1333,G1335)</f>
        <v>50500000</v>
      </c>
      <c r="H1324" s="38">
        <f t="shared" si="663"/>
        <v>0</v>
      </c>
      <c r="I1324" s="38">
        <f t="shared" si="663"/>
        <v>0</v>
      </c>
      <c r="J1324" s="38">
        <f t="shared" si="663"/>
        <v>0</v>
      </c>
      <c r="K1324" s="38">
        <f t="shared" si="663"/>
        <v>0</v>
      </c>
      <c r="L1324" s="38">
        <f t="shared" si="663"/>
        <v>0</v>
      </c>
      <c r="M1324" s="38">
        <f t="shared" si="663"/>
        <v>0</v>
      </c>
      <c r="N1324" s="38">
        <f t="shared" si="663"/>
        <v>0</v>
      </c>
      <c r="O1324" s="38">
        <f t="shared" si="663"/>
        <v>0</v>
      </c>
      <c r="P1324" s="38">
        <f t="shared" si="663"/>
        <v>0</v>
      </c>
      <c r="Q1324" s="38">
        <f t="shared" si="663"/>
        <v>0</v>
      </c>
      <c r="R1324" s="38">
        <f t="shared" si="663"/>
        <v>0</v>
      </c>
      <c r="S1324" s="38">
        <f t="shared" si="663"/>
        <v>0</v>
      </c>
    </row>
    <row r="1325" spans="1:19" ht="13.5" customHeight="1" x14ac:dyDescent="0.2">
      <c r="A1325" s="2" t="s">
        <v>2224</v>
      </c>
      <c r="B1325" s="12" t="s">
        <v>42</v>
      </c>
      <c r="C1325" s="40" t="s">
        <v>43</v>
      </c>
      <c r="D1325" s="41">
        <v>0</v>
      </c>
      <c r="E1325" s="15" t="s">
        <v>24</v>
      </c>
      <c r="F1325" s="41">
        <v>0</v>
      </c>
      <c r="G1325" s="41">
        <f t="shared" ref="G1325:S1325" si="664">SUM(G1326:G1327)</f>
        <v>12900000</v>
      </c>
      <c r="H1325" s="41">
        <f t="shared" si="664"/>
        <v>0</v>
      </c>
      <c r="I1325" s="41">
        <f t="shared" si="664"/>
        <v>0</v>
      </c>
      <c r="J1325" s="41">
        <f t="shared" si="664"/>
        <v>0</v>
      </c>
      <c r="K1325" s="41">
        <f t="shared" si="664"/>
        <v>0</v>
      </c>
      <c r="L1325" s="41">
        <f t="shared" si="664"/>
        <v>0</v>
      </c>
      <c r="M1325" s="41">
        <f t="shared" si="664"/>
        <v>0</v>
      </c>
      <c r="N1325" s="41">
        <f t="shared" si="664"/>
        <v>0</v>
      </c>
      <c r="O1325" s="41">
        <f t="shared" si="664"/>
        <v>0</v>
      </c>
      <c r="P1325" s="41">
        <f t="shared" si="664"/>
        <v>0</v>
      </c>
      <c r="Q1325" s="41">
        <f t="shared" si="664"/>
        <v>0</v>
      </c>
      <c r="R1325" s="41">
        <f t="shared" si="664"/>
        <v>0</v>
      </c>
      <c r="S1325" s="41">
        <f t="shared" si="664"/>
        <v>0</v>
      </c>
    </row>
    <row r="1326" spans="1:19" ht="13.5" customHeight="1" x14ac:dyDescent="0.2">
      <c r="A1326" s="2" t="s">
        <v>2225</v>
      </c>
      <c r="B1326" s="42" t="s">
        <v>24</v>
      </c>
      <c r="C1326" s="43" t="s">
        <v>599</v>
      </c>
      <c r="D1326" s="44">
        <v>100</v>
      </c>
      <c r="E1326" s="45" t="s">
        <v>600</v>
      </c>
      <c r="F1326" s="44">
        <v>69000</v>
      </c>
      <c r="G1326" s="44">
        <f t="shared" ref="G1326:G1327" si="665">ROUNDDOWN(D1326*F1326,-3)</f>
        <v>6900000</v>
      </c>
      <c r="H1326" s="44"/>
      <c r="I1326" s="44"/>
      <c r="J1326" s="44"/>
      <c r="K1326" s="44"/>
      <c r="L1326" s="44"/>
      <c r="M1326" s="44"/>
      <c r="N1326" s="44"/>
      <c r="O1326" s="44"/>
      <c r="P1326" s="44"/>
      <c r="Q1326" s="44"/>
      <c r="R1326" s="44"/>
      <c r="S1326" s="44"/>
    </row>
    <row r="1327" spans="1:19" ht="13.5" customHeight="1" x14ac:dyDescent="0.2">
      <c r="A1327" s="2" t="s">
        <v>2226</v>
      </c>
      <c r="B1327" s="42" t="s">
        <v>24</v>
      </c>
      <c r="C1327" s="43" t="s">
        <v>45</v>
      </c>
      <c r="D1327" s="44">
        <v>6</v>
      </c>
      <c r="E1327" s="45" t="s">
        <v>668</v>
      </c>
      <c r="F1327" s="44">
        <v>1000000</v>
      </c>
      <c r="G1327" s="44">
        <f t="shared" si="665"/>
        <v>6000000</v>
      </c>
      <c r="H1327" s="44"/>
      <c r="I1327" s="44"/>
      <c r="J1327" s="44"/>
      <c r="K1327" s="44"/>
      <c r="L1327" s="44"/>
      <c r="M1327" s="44"/>
      <c r="N1327" s="44"/>
      <c r="O1327" s="44"/>
      <c r="P1327" s="44"/>
      <c r="Q1327" s="44"/>
      <c r="R1327" s="44"/>
      <c r="S1327" s="44"/>
    </row>
    <row r="1328" spans="1:19" ht="13.5" customHeight="1" x14ac:dyDescent="0.2">
      <c r="A1328" s="2" t="s">
        <v>2227</v>
      </c>
      <c r="B1328" s="12" t="s">
        <v>718</v>
      </c>
      <c r="C1328" s="40" t="s">
        <v>719</v>
      </c>
      <c r="D1328" s="41">
        <v>0</v>
      </c>
      <c r="E1328" s="15" t="s">
        <v>24</v>
      </c>
      <c r="F1328" s="41">
        <v>0</v>
      </c>
      <c r="G1328" s="41">
        <f t="shared" ref="G1328:S1328" si="666">SUM(G1329:G1330)</f>
        <v>15000000</v>
      </c>
      <c r="H1328" s="41">
        <f t="shared" si="666"/>
        <v>0</v>
      </c>
      <c r="I1328" s="41">
        <f t="shared" si="666"/>
        <v>0</v>
      </c>
      <c r="J1328" s="41">
        <f t="shared" si="666"/>
        <v>0</v>
      </c>
      <c r="K1328" s="41">
        <f t="shared" si="666"/>
        <v>0</v>
      </c>
      <c r="L1328" s="41">
        <f t="shared" si="666"/>
        <v>0</v>
      </c>
      <c r="M1328" s="41">
        <f t="shared" si="666"/>
        <v>0</v>
      </c>
      <c r="N1328" s="41">
        <f t="shared" si="666"/>
        <v>0</v>
      </c>
      <c r="O1328" s="41">
        <f t="shared" si="666"/>
        <v>0</v>
      </c>
      <c r="P1328" s="41">
        <f t="shared" si="666"/>
        <v>0</v>
      </c>
      <c r="Q1328" s="41">
        <f t="shared" si="666"/>
        <v>0</v>
      </c>
      <c r="R1328" s="41">
        <f t="shared" si="666"/>
        <v>0</v>
      </c>
      <c r="S1328" s="41">
        <f t="shared" si="666"/>
        <v>0</v>
      </c>
    </row>
    <row r="1329" spans="1:19" ht="13.5" customHeight="1" x14ac:dyDescent="0.2">
      <c r="A1329" s="2" t="s">
        <v>2228</v>
      </c>
      <c r="B1329" s="42" t="s">
        <v>24</v>
      </c>
      <c r="C1329" s="43" t="s">
        <v>51</v>
      </c>
      <c r="D1329" s="44">
        <v>6</v>
      </c>
      <c r="E1329" s="45" t="s">
        <v>668</v>
      </c>
      <c r="F1329" s="44">
        <v>1000000</v>
      </c>
      <c r="G1329" s="44">
        <f t="shared" ref="G1329:G1330" si="667">ROUNDDOWN(D1329*F1329,-3)</f>
        <v>6000000</v>
      </c>
      <c r="H1329" s="44"/>
      <c r="I1329" s="44"/>
      <c r="J1329" s="44"/>
      <c r="K1329" s="44"/>
      <c r="L1329" s="44"/>
      <c r="M1329" s="44"/>
      <c r="N1329" s="44"/>
      <c r="O1329" s="44"/>
      <c r="P1329" s="44"/>
      <c r="Q1329" s="44"/>
      <c r="R1329" s="44"/>
      <c r="S1329" s="44"/>
    </row>
    <row r="1330" spans="1:19" ht="13.5" customHeight="1" x14ac:dyDescent="0.2">
      <c r="A1330" s="2" t="s">
        <v>2229</v>
      </c>
      <c r="B1330" s="42" t="s">
        <v>24</v>
      </c>
      <c r="C1330" s="43" t="s">
        <v>53</v>
      </c>
      <c r="D1330" s="44">
        <v>6</v>
      </c>
      <c r="E1330" s="45" t="s">
        <v>668</v>
      </c>
      <c r="F1330" s="44">
        <v>1500000</v>
      </c>
      <c r="G1330" s="44">
        <f t="shared" si="667"/>
        <v>9000000</v>
      </c>
      <c r="H1330" s="44"/>
      <c r="I1330" s="44"/>
      <c r="J1330" s="44"/>
      <c r="K1330" s="44"/>
      <c r="L1330" s="44"/>
      <c r="M1330" s="44"/>
      <c r="N1330" s="44"/>
      <c r="O1330" s="44"/>
      <c r="P1330" s="44"/>
      <c r="Q1330" s="44"/>
      <c r="R1330" s="44"/>
      <c r="S1330" s="44"/>
    </row>
    <row r="1331" spans="1:19" ht="13.5" customHeight="1" x14ac:dyDescent="0.2">
      <c r="A1331" s="2" t="s">
        <v>2230</v>
      </c>
      <c r="B1331" s="12" t="s">
        <v>162</v>
      </c>
      <c r="C1331" s="40" t="s">
        <v>163</v>
      </c>
      <c r="D1331" s="41">
        <v>0</v>
      </c>
      <c r="E1331" s="15" t="s">
        <v>24</v>
      </c>
      <c r="F1331" s="41">
        <v>0</v>
      </c>
      <c r="G1331" s="41">
        <f t="shared" ref="G1331:S1331" si="668">G1332</f>
        <v>2000000</v>
      </c>
      <c r="H1331" s="41">
        <f t="shared" si="668"/>
        <v>0</v>
      </c>
      <c r="I1331" s="41">
        <f t="shared" si="668"/>
        <v>0</v>
      </c>
      <c r="J1331" s="41">
        <f t="shared" si="668"/>
        <v>0</v>
      </c>
      <c r="K1331" s="41">
        <f t="shared" si="668"/>
        <v>0</v>
      </c>
      <c r="L1331" s="41">
        <f t="shared" si="668"/>
        <v>0</v>
      </c>
      <c r="M1331" s="41">
        <f t="shared" si="668"/>
        <v>0</v>
      </c>
      <c r="N1331" s="41">
        <f t="shared" si="668"/>
        <v>0</v>
      </c>
      <c r="O1331" s="41">
        <f t="shared" si="668"/>
        <v>0</v>
      </c>
      <c r="P1331" s="41">
        <f t="shared" si="668"/>
        <v>0</v>
      </c>
      <c r="Q1331" s="41">
        <f t="shared" si="668"/>
        <v>0</v>
      </c>
      <c r="R1331" s="41">
        <f t="shared" si="668"/>
        <v>0</v>
      </c>
      <c r="S1331" s="41">
        <f t="shared" si="668"/>
        <v>0</v>
      </c>
    </row>
    <row r="1332" spans="1:19" ht="13.5" customHeight="1" x14ac:dyDescent="0.2">
      <c r="A1332" s="2" t="s">
        <v>2231</v>
      </c>
      <c r="B1332" s="42" t="s">
        <v>24</v>
      </c>
      <c r="C1332" s="43" t="s">
        <v>1866</v>
      </c>
      <c r="D1332" s="44">
        <v>2</v>
      </c>
      <c r="E1332" s="45" t="s">
        <v>613</v>
      </c>
      <c r="F1332" s="44">
        <v>1000000</v>
      </c>
      <c r="G1332" s="44">
        <f>ROUNDDOWN(D1332*F1332,-3)</f>
        <v>2000000</v>
      </c>
      <c r="H1332" s="44"/>
      <c r="I1332" s="44"/>
      <c r="J1332" s="44"/>
      <c r="K1332" s="44"/>
      <c r="L1332" s="44"/>
      <c r="M1332" s="44"/>
      <c r="N1332" s="44"/>
      <c r="O1332" s="44"/>
      <c r="P1332" s="44"/>
      <c r="Q1332" s="44"/>
      <c r="R1332" s="44"/>
      <c r="S1332" s="44"/>
    </row>
    <row r="1333" spans="1:19" ht="13.5" customHeight="1" x14ac:dyDescent="0.2">
      <c r="A1333" s="2" t="s">
        <v>2232</v>
      </c>
      <c r="B1333" s="12" t="s">
        <v>111</v>
      </c>
      <c r="C1333" s="40" t="s">
        <v>112</v>
      </c>
      <c r="D1333" s="41">
        <v>0</v>
      </c>
      <c r="E1333" s="15" t="s">
        <v>24</v>
      </c>
      <c r="F1333" s="41">
        <v>0</v>
      </c>
      <c r="G1333" s="41">
        <f t="shared" ref="G1333:S1333" si="669">G1334</f>
        <v>18500000</v>
      </c>
      <c r="H1333" s="41">
        <f t="shared" si="669"/>
        <v>0</v>
      </c>
      <c r="I1333" s="41">
        <f t="shared" si="669"/>
        <v>0</v>
      </c>
      <c r="J1333" s="41">
        <f t="shared" si="669"/>
        <v>0</v>
      </c>
      <c r="K1333" s="41">
        <f t="shared" si="669"/>
        <v>0</v>
      </c>
      <c r="L1333" s="41">
        <f t="shared" si="669"/>
        <v>0</v>
      </c>
      <c r="M1333" s="41">
        <f t="shared" si="669"/>
        <v>0</v>
      </c>
      <c r="N1333" s="41">
        <f t="shared" si="669"/>
        <v>0</v>
      </c>
      <c r="O1333" s="41">
        <f t="shared" si="669"/>
        <v>0</v>
      </c>
      <c r="P1333" s="41">
        <f t="shared" si="669"/>
        <v>0</v>
      </c>
      <c r="Q1333" s="41">
        <f t="shared" si="669"/>
        <v>0</v>
      </c>
      <c r="R1333" s="41">
        <f t="shared" si="669"/>
        <v>0</v>
      </c>
      <c r="S1333" s="41">
        <f t="shared" si="669"/>
        <v>0</v>
      </c>
    </row>
    <row r="1334" spans="1:19" ht="13.5" customHeight="1" x14ac:dyDescent="0.2">
      <c r="A1334" s="2" t="s">
        <v>2233</v>
      </c>
      <c r="B1334" s="42" t="s">
        <v>24</v>
      </c>
      <c r="C1334" s="43" t="s">
        <v>2234</v>
      </c>
      <c r="D1334" s="44">
        <v>4</v>
      </c>
      <c r="E1334" s="45" t="s">
        <v>600</v>
      </c>
      <c r="F1334" s="44">
        <v>4625000</v>
      </c>
      <c r="G1334" s="44">
        <f>ROUNDDOWN(D1334*F1334,-3)</f>
        <v>18500000</v>
      </c>
      <c r="H1334" s="44"/>
      <c r="I1334" s="44"/>
      <c r="J1334" s="44"/>
      <c r="K1334" s="44"/>
      <c r="L1334" s="44"/>
      <c r="M1334" s="44"/>
      <c r="N1334" s="44"/>
      <c r="O1334" s="44"/>
      <c r="P1334" s="44"/>
      <c r="Q1334" s="44"/>
      <c r="R1334" s="44"/>
      <c r="S1334" s="44"/>
    </row>
    <row r="1335" spans="1:19" ht="13.5" customHeight="1" x14ac:dyDescent="0.2">
      <c r="A1335" s="2" t="s">
        <v>2235</v>
      </c>
      <c r="B1335" s="12" t="s">
        <v>55</v>
      </c>
      <c r="C1335" s="40" t="s">
        <v>56</v>
      </c>
      <c r="D1335" s="41">
        <v>0</v>
      </c>
      <c r="E1335" s="15" t="s">
        <v>24</v>
      </c>
      <c r="F1335" s="41">
        <v>0</v>
      </c>
      <c r="G1335" s="41">
        <f t="shared" ref="G1335:S1335" si="670">G1336</f>
        <v>2100000</v>
      </c>
      <c r="H1335" s="41">
        <f t="shared" si="670"/>
        <v>0</v>
      </c>
      <c r="I1335" s="41">
        <f t="shared" si="670"/>
        <v>0</v>
      </c>
      <c r="J1335" s="41">
        <f t="shared" si="670"/>
        <v>0</v>
      </c>
      <c r="K1335" s="41">
        <f t="shared" si="670"/>
        <v>0</v>
      </c>
      <c r="L1335" s="41">
        <f t="shared" si="670"/>
        <v>0</v>
      </c>
      <c r="M1335" s="41">
        <f t="shared" si="670"/>
        <v>0</v>
      </c>
      <c r="N1335" s="41">
        <f t="shared" si="670"/>
        <v>0</v>
      </c>
      <c r="O1335" s="41">
        <f t="shared" si="670"/>
        <v>0</v>
      </c>
      <c r="P1335" s="41">
        <f t="shared" si="670"/>
        <v>0</v>
      </c>
      <c r="Q1335" s="41">
        <f t="shared" si="670"/>
        <v>0</v>
      </c>
      <c r="R1335" s="41">
        <f t="shared" si="670"/>
        <v>0</v>
      </c>
      <c r="S1335" s="41">
        <f t="shared" si="670"/>
        <v>0</v>
      </c>
    </row>
    <row r="1336" spans="1:19" ht="13.5" customHeight="1" x14ac:dyDescent="0.2">
      <c r="A1336" s="2" t="s">
        <v>2236</v>
      </c>
      <c r="B1336" s="42" t="s">
        <v>24</v>
      </c>
      <c r="C1336" s="43" t="s">
        <v>2195</v>
      </c>
      <c r="D1336" s="44">
        <v>14</v>
      </c>
      <c r="E1336" s="45" t="s">
        <v>600</v>
      </c>
      <c r="F1336" s="44">
        <v>150000</v>
      </c>
      <c r="G1336" s="44">
        <f>ROUNDDOWN(D1336*F1336,-3)</f>
        <v>2100000</v>
      </c>
      <c r="H1336" s="44"/>
      <c r="I1336" s="44"/>
      <c r="J1336" s="44"/>
      <c r="K1336" s="44"/>
      <c r="L1336" s="44"/>
      <c r="M1336" s="44"/>
      <c r="N1336" s="44"/>
      <c r="O1336" s="44"/>
      <c r="P1336" s="44"/>
      <c r="Q1336" s="44"/>
      <c r="R1336" s="44"/>
      <c r="S1336" s="44"/>
    </row>
    <row r="1337" spans="1:19" ht="13.5" customHeight="1" x14ac:dyDescent="0.2">
      <c r="A1337" s="2" t="s">
        <v>2237</v>
      </c>
      <c r="B1337" s="36" t="s">
        <v>153</v>
      </c>
      <c r="C1337" s="37" t="s">
        <v>2238</v>
      </c>
      <c r="D1337" s="38">
        <v>0</v>
      </c>
      <c r="E1337" s="39" t="s">
        <v>24</v>
      </c>
      <c r="F1337" s="38">
        <v>0</v>
      </c>
      <c r="G1337" s="38">
        <f t="shared" ref="G1337:S1337" si="671">SUM(G1338,G1341,G1344,G1346,G1348)</f>
        <v>50880000</v>
      </c>
      <c r="H1337" s="38">
        <f t="shared" si="671"/>
        <v>0</v>
      </c>
      <c r="I1337" s="38">
        <f t="shared" si="671"/>
        <v>0</v>
      </c>
      <c r="J1337" s="38">
        <f t="shared" si="671"/>
        <v>0</v>
      </c>
      <c r="K1337" s="38">
        <f t="shared" si="671"/>
        <v>0</v>
      </c>
      <c r="L1337" s="38">
        <f t="shared" si="671"/>
        <v>0</v>
      </c>
      <c r="M1337" s="38">
        <f t="shared" si="671"/>
        <v>0</v>
      </c>
      <c r="N1337" s="38">
        <f t="shared" si="671"/>
        <v>0</v>
      </c>
      <c r="O1337" s="38">
        <f t="shared" si="671"/>
        <v>0</v>
      </c>
      <c r="P1337" s="38">
        <f t="shared" si="671"/>
        <v>0</v>
      </c>
      <c r="Q1337" s="38">
        <f t="shared" si="671"/>
        <v>0</v>
      </c>
      <c r="R1337" s="38">
        <f t="shared" si="671"/>
        <v>0</v>
      </c>
      <c r="S1337" s="38">
        <f t="shared" si="671"/>
        <v>0</v>
      </c>
    </row>
    <row r="1338" spans="1:19" ht="13.5" customHeight="1" x14ac:dyDescent="0.2">
      <c r="A1338" s="2" t="s">
        <v>2239</v>
      </c>
      <c r="B1338" s="12" t="s">
        <v>42</v>
      </c>
      <c r="C1338" s="40" t="s">
        <v>43</v>
      </c>
      <c r="D1338" s="41">
        <v>0</v>
      </c>
      <c r="E1338" s="15" t="s">
        <v>24</v>
      </c>
      <c r="F1338" s="41">
        <v>0</v>
      </c>
      <c r="G1338" s="41">
        <f t="shared" ref="G1338:S1338" si="672">SUM(G1339:G1340)</f>
        <v>17280000</v>
      </c>
      <c r="H1338" s="41">
        <f t="shared" si="672"/>
        <v>0</v>
      </c>
      <c r="I1338" s="41">
        <f t="shared" si="672"/>
        <v>0</v>
      </c>
      <c r="J1338" s="41">
        <f t="shared" si="672"/>
        <v>0</v>
      </c>
      <c r="K1338" s="41">
        <f t="shared" si="672"/>
        <v>0</v>
      </c>
      <c r="L1338" s="41">
        <f t="shared" si="672"/>
        <v>0</v>
      </c>
      <c r="M1338" s="41">
        <f t="shared" si="672"/>
        <v>0</v>
      </c>
      <c r="N1338" s="41">
        <f t="shared" si="672"/>
        <v>0</v>
      </c>
      <c r="O1338" s="41">
        <f t="shared" si="672"/>
        <v>0</v>
      </c>
      <c r="P1338" s="41">
        <f t="shared" si="672"/>
        <v>0</v>
      </c>
      <c r="Q1338" s="41">
        <f t="shared" si="672"/>
        <v>0</v>
      </c>
      <c r="R1338" s="41">
        <f t="shared" si="672"/>
        <v>0</v>
      </c>
      <c r="S1338" s="41">
        <f t="shared" si="672"/>
        <v>0</v>
      </c>
    </row>
    <row r="1339" spans="1:19" ht="13.5" customHeight="1" x14ac:dyDescent="0.2">
      <c r="A1339" s="2" t="s">
        <v>2240</v>
      </c>
      <c r="B1339" s="42" t="s">
        <v>24</v>
      </c>
      <c r="C1339" s="43" t="s">
        <v>599</v>
      </c>
      <c r="D1339" s="44">
        <v>120</v>
      </c>
      <c r="E1339" s="45" t="s">
        <v>600</v>
      </c>
      <c r="F1339" s="44">
        <v>69000</v>
      </c>
      <c r="G1339" s="44">
        <f t="shared" ref="G1339:G1340" si="673">ROUNDDOWN(D1339*F1339,-3)</f>
        <v>8280000</v>
      </c>
      <c r="H1339" s="44"/>
      <c r="I1339" s="44"/>
      <c r="J1339" s="44"/>
      <c r="K1339" s="44"/>
      <c r="L1339" s="44"/>
      <c r="M1339" s="44"/>
      <c r="N1339" s="44"/>
      <c r="O1339" s="44"/>
      <c r="P1339" s="44"/>
      <c r="Q1339" s="44"/>
      <c r="R1339" s="44"/>
      <c r="S1339" s="44"/>
    </row>
    <row r="1340" spans="1:19" ht="13.5" customHeight="1" x14ac:dyDescent="0.2">
      <c r="A1340" s="2" t="s">
        <v>2241</v>
      </c>
      <c r="B1340" s="42" t="s">
        <v>24</v>
      </c>
      <c r="C1340" s="43" t="s">
        <v>45</v>
      </c>
      <c r="D1340" s="44">
        <v>6</v>
      </c>
      <c r="E1340" s="45" t="s">
        <v>668</v>
      </c>
      <c r="F1340" s="44">
        <v>1500000</v>
      </c>
      <c r="G1340" s="44">
        <f t="shared" si="673"/>
        <v>9000000</v>
      </c>
      <c r="H1340" s="44"/>
      <c r="I1340" s="44"/>
      <c r="J1340" s="44"/>
      <c r="K1340" s="44"/>
      <c r="L1340" s="44"/>
      <c r="M1340" s="44"/>
      <c r="N1340" s="44"/>
      <c r="O1340" s="44"/>
      <c r="P1340" s="44"/>
      <c r="Q1340" s="44"/>
      <c r="R1340" s="44"/>
      <c r="S1340" s="44"/>
    </row>
    <row r="1341" spans="1:19" ht="13.5" customHeight="1" x14ac:dyDescent="0.2">
      <c r="A1341" s="2" t="s">
        <v>2242</v>
      </c>
      <c r="B1341" s="12" t="s">
        <v>718</v>
      </c>
      <c r="C1341" s="40" t="s">
        <v>719</v>
      </c>
      <c r="D1341" s="41">
        <v>0</v>
      </c>
      <c r="E1341" s="15" t="s">
        <v>24</v>
      </c>
      <c r="F1341" s="41">
        <v>0</v>
      </c>
      <c r="G1341" s="41">
        <f t="shared" ref="G1341:S1341" si="674">SUM(G1342:G1343)</f>
        <v>15000000</v>
      </c>
      <c r="H1341" s="41">
        <f t="shared" si="674"/>
        <v>0</v>
      </c>
      <c r="I1341" s="41">
        <f t="shared" si="674"/>
        <v>0</v>
      </c>
      <c r="J1341" s="41">
        <f t="shared" si="674"/>
        <v>0</v>
      </c>
      <c r="K1341" s="41">
        <f t="shared" si="674"/>
        <v>0</v>
      </c>
      <c r="L1341" s="41">
        <f t="shared" si="674"/>
        <v>0</v>
      </c>
      <c r="M1341" s="41">
        <f t="shared" si="674"/>
        <v>0</v>
      </c>
      <c r="N1341" s="41">
        <f t="shared" si="674"/>
        <v>0</v>
      </c>
      <c r="O1341" s="41">
        <f t="shared" si="674"/>
        <v>0</v>
      </c>
      <c r="P1341" s="41">
        <f t="shared" si="674"/>
        <v>0</v>
      </c>
      <c r="Q1341" s="41">
        <f t="shared" si="674"/>
        <v>0</v>
      </c>
      <c r="R1341" s="41">
        <f t="shared" si="674"/>
        <v>0</v>
      </c>
      <c r="S1341" s="41">
        <f t="shared" si="674"/>
        <v>0</v>
      </c>
    </row>
    <row r="1342" spans="1:19" ht="13.5" customHeight="1" x14ac:dyDescent="0.2">
      <c r="A1342" s="2" t="s">
        <v>2243</v>
      </c>
      <c r="B1342" s="42" t="s">
        <v>24</v>
      </c>
      <c r="C1342" s="43" t="s">
        <v>51</v>
      </c>
      <c r="D1342" s="44">
        <v>6</v>
      </c>
      <c r="E1342" s="45" t="s">
        <v>668</v>
      </c>
      <c r="F1342" s="44">
        <v>1000000</v>
      </c>
      <c r="G1342" s="44">
        <f t="shared" ref="G1342:G1343" si="675">ROUNDDOWN(D1342*F1342,-3)</f>
        <v>6000000</v>
      </c>
      <c r="H1342" s="44"/>
      <c r="I1342" s="44"/>
      <c r="J1342" s="44"/>
      <c r="K1342" s="44"/>
      <c r="L1342" s="44"/>
      <c r="M1342" s="44"/>
      <c r="N1342" s="44"/>
      <c r="O1342" s="44"/>
      <c r="P1342" s="44"/>
      <c r="Q1342" s="44"/>
      <c r="R1342" s="44"/>
      <c r="S1342" s="44"/>
    </row>
    <row r="1343" spans="1:19" ht="13.5" customHeight="1" x14ac:dyDescent="0.2">
      <c r="A1343" s="2" t="s">
        <v>2244</v>
      </c>
      <c r="B1343" s="42" t="s">
        <v>24</v>
      </c>
      <c r="C1343" s="43" t="s">
        <v>53</v>
      </c>
      <c r="D1343" s="44">
        <v>6</v>
      </c>
      <c r="E1343" s="45" t="s">
        <v>668</v>
      </c>
      <c r="F1343" s="44">
        <v>1500000</v>
      </c>
      <c r="G1343" s="44">
        <f t="shared" si="675"/>
        <v>9000000</v>
      </c>
      <c r="H1343" s="44"/>
      <c r="I1343" s="44"/>
      <c r="J1343" s="44"/>
      <c r="K1343" s="44"/>
      <c r="L1343" s="44"/>
      <c r="M1343" s="44"/>
      <c r="N1343" s="44"/>
      <c r="O1343" s="44"/>
      <c r="P1343" s="44"/>
      <c r="Q1343" s="44"/>
      <c r="R1343" s="44"/>
      <c r="S1343" s="44"/>
    </row>
    <row r="1344" spans="1:19" ht="13.5" customHeight="1" x14ac:dyDescent="0.2">
      <c r="A1344" s="2" t="s">
        <v>2245</v>
      </c>
      <c r="B1344" s="12" t="s">
        <v>162</v>
      </c>
      <c r="C1344" s="40" t="s">
        <v>163</v>
      </c>
      <c r="D1344" s="41">
        <v>0</v>
      </c>
      <c r="E1344" s="15" t="s">
        <v>24</v>
      </c>
      <c r="F1344" s="41">
        <v>0</v>
      </c>
      <c r="G1344" s="41">
        <f t="shared" ref="G1344:S1344" si="676">G1345</f>
        <v>2000000</v>
      </c>
      <c r="H1344" s="41">
        <f t="shared" si="676"/>
        <v>0</v>
      </c>
      <c r="I1344" s="41">
        <f t="shared" si="676"/>
        <v>0</v>
      </c>
      <c r="J1344" s="41">
        <f t="shared" si="676"/>
        <v>0</v>
      </c>
      <c r="K1344" s="41">
        <f t="shared" si="676"/>
        <v>0</v>
      </c>
      <c r="L1344" s="41">
        <f t="shared" si="676"/>
        <v>0</v>
      </c>
      <c r="M1344" s="41">
        <f t="shared" si="676"/>
        <v>0</v>
      </c>
      <c r="N1344" s="41">
        <f t="shared" si="676"/>
        <v>0</v>
      </c>
      <c r="O1344" s="41">
        <f t="shared" si="676"/>
        <v>0</v>
      </c>
      <c r="P1344" s="41">
        <f t="shared" si="676"/>
        <v>0</v>
      </c>
      <c r="Q1344" s="41">
        <f t="shared" si="676"/>
        <v>0</v>
      </c>
      <c r="R1344" s="41">
        <f t="shared" si="676"/>
        <v>0</v>
      </c>
      <c r="S1344" s="41">
        <f t="shared" si="676"/>
        <v>0</v>
      </c>
    </row>
    <row r="1345" spans="1:19" ht="13.5" customHeight="1" x14ac:dyDescent="0.2">
      <c r="A1345" s="2" t="s">
        <v>2246</v>
      </c>
      <c r="B1345" s="42" t="s">
        <v>24</v>
      </c>
      <c r="C1345" s="43" t="s">
        <v>1866</v>
      </c>
      <c r="D1345" s="44">
        <v>2</v>
      </c>
      <c r="E1345" s="45" t="s">
        <v>613</v>
      </c>
      <c r="F1345" s="44">
        <v>1000000</v>
      </c>
      <c r="G1345" s="44">
        <f>ROUNDDOWN(D1345*F1345,-3)</f>
        <v>2000000</v>
      </c>
      <c r="H1345" s="44"/>
      <c r="I1345" s="44"/>
      <c r="J1345" s="44"/>
      <c r="K1345" s="44"/>
      <c r="L1345" s="44"/>
      <c r="M1345" s="44"/>
      <c r="N1345" s="44"/>
      <c r="O1345" s="44"/>
      <c r="P1345" s="44"/>
      <c r="Q1345" s="44"/>
      <c r="R1345" s="44"/>
      <c r="S1345" s="44"/>
    </row>
    <row r="1346" spans="1:19" ht="13.5" customHeight="1" x14ac:dyDescent="0.2">
      <c r="A1346" s="2" t="s">
        <v>2247</v>
      </c>
      <c r="B1346" s="12" t="s">
        <v>111</v>
      </c>
      <c r="C1346" s="40" t="s">
        <v>112</v>
      </c>
      <c r="D1346" s="41">
        <v>0</v>
      </c>
      <c r="E1346" s="15" t="s">
        <v>24</v>
      </c>
      <c r="F1346" s="41">
        <v>0</v>
      </c>
      <c r="G1346" s="41">
        <f t="shared" ref="G1346:S1346" si="677">G1347</f>
        <v>14500000</v>
      </c>
      <c r="H1346" s="41">
        <f t="shared" si="677"/>
        <v>0</v>
      </c>
      <c r="I1346" s="41">
        <f t="shared" si="677"/>
        <v>0</v>
      </c>
      <c r="J1346" s="41">
        <f t="shared" si="677"/>
        <v>0</v>
      </c>
      <c r="K1346" s="41">
        <f t="shared" si="677"/>
        <v>0</v>
      </c>
      <c r="L1346" s="41">
        <f t="shared" si="677"/>
        <v>0</v>
      </c>
      <c r="M1346" s="41">
        <f t="shared" si="677"/>
        <v>0</v>
      </c>
      <c r="N1346" s="41">
        <f t="shared" si="677"/>
        <v>0</v>
      </c>
      <c r="O1346" s="41">
        <f t="shared" si="677"/>
        <v>0</v>
      </c>
      <c r="P1346" s="41">
        <f t="shared" si="677"/>
        <v>0</v>
      </c>
      <c r="Q1346" s="41">
        <f t="shared" si="677"/>
        <v>0</v>
      </c>
      <c r="R1346" s="41">
        <f t="shared" si="677"/>
        <v>0</v>
      </c>
      <c r="S1346" s="41">
        <f t="shared" si="677"/>
        <v>0</v>
      </c>
    </row>
    <row r="1347" spans="1:19" ht="13.5" customHeight="1" x14ac:dyDescent="0.2">
      <c r="A1347" s="2" t="s">
        <v>2248</v>
      </c>
      <c r="B1347" s="42" t="s">
        <v>24</v>
      </c>
      <c r="C1347" s="43" t="s">
        <v>2249</v>
      </c>
      <c r="D1347" s="44">
        <v>4</v>
      </c>
      <c r="E1347" s="45" t="s">
        <v>600</v>
      </c>
      <c r="F1347" s="44">
        <v>3625000</v>
      </c>
      <c r="G1347" s="44">
        <f>ROUNDDOWN(D1347*F1347,-3)</f>
        <v>14500000</v>
      </c>
      <c r="H1347" s="44"/>
      <c r="I1347" s="44"/>
      <c r="J1347" s="44"/>
      <c r="K1347" s="44"/>
      <c r="L1347" s="44"/>
      <c r="M1347" s="44"/>
      <c r="N1347" s="44"/>
      <c r="O1347" s="44"/>
      <c r="P1347" s="44"/>
      <c r="Q1347" s="44"/>
      <c r="R1347" s="44"/>
      <c r="S1347" s="44"/>
    </row>
    <row r="1348" spans="1:19" ht="13.5" customHeight="1" x14ac:dyDescent="0.2">
      <c r="A1348" s="2" t="s">
        <v>2250</v>
      </c>
      <c r="B1348" s="12" t="s">
        <v>55</v>
      </c>
      <c r="C1348" s="40" t="s">
        <v>56</v>
      </c>
      <c r="D1348" s="41">
        <v>0</v>
      </c>
      <c r="E1348" s="15" t="s">
        <v>24</v>
      </c>
      <c r="F1348" s="41">
        <v>0</v>
      </c>
      <c r="G1348" s="41">
        <f t="shared" ref="G1348:S1348" si="678">G1349</f>
        <v>2100000</v>
      </c>
      <c r="H1348" s="41">
        <f t="shared" si="678"/>
        <v>0</v>
      </c>
      <c r="I1348" s="41">
        <f t="shared" si="678"/>
        <v>0</v>
      </c>
      <c r="J1348" s="41">
        <f t="shared" si="678"/>
        <v>0</v>
      </c>
      <c r="K1348" s="41">
        <f t="shared" si="678"/>
        <v>0</v>
      </c>
      <c r="L1348" s="41">
        <f t="shared" si="678"/>
        <v>0</v>
      </c>
      <c r="M1348" s="41">
        <f t="shared" si="678"/>
        <v>0</v>
      </c>
      <c r="N1348" s="41">
        <f t="shared" si="678"/>
        <v>0</v>
      </c>
      <c r="O1348" s="41">
        <f t="shared" si="678"/>
        <v>0</v>
      </c>
      <c r="P1348" s="41">
        <f t="shared" si="678"/>
        <v>0</v>
      </c>
      <c r="Q1348" s="41">
        <f t="shared" si="678"/>
        <v>0</v>
      </c>
      <c r="R1348" s="41">
        <f t="shared" si="678"/>
        <v>0</v>
      </c>
      <c r="S1348" s="41">
        <f t="shared" si="678"/>
        <v>0</v>
      </c>
    </row>
    <row r="1349" spans="1:19" ht="13.5" customHeight="1" x14ac:dyDescent="0.2">
      <c r="A1349" s="2" t="s">
        <v>2251</v>
      </c>
      <c r="B1349" s="42" t="s">
        <v>24</v>
      </c>
      <c r="C1349" s="43" t="s">
        <v>2195</v>
      </c>
      <c r="D1349" s="44">
        <v>14</v>
      </c>
      <c r="E1349" s="45" t="s">
        <v>600</v>
      </c>
      <c r="F1349" s="44">
        <v>150000</v>
      </c>
      <c r="G1349" s="44">
        <f>ROUNDDOWN(D1349*F1349,-3)</f>
        <v>2100000</v>
      </c>
      <c r="H1349" s="44"/>
      <c r="I1349" s="44"/>
      <c r="J1349" s="44"/>
      <c r="K1349" s="44"/>
      <c r="L1349" s="44"/>
      <c r="M1349" s="44"/>
      <c r="N1349" s="44"/>
      <c r="O1349" s="44"/>
      <c r="P1349" s="44"/>
      <c r="Q1349" s="44"/>
      <c r="R1349" s="44"/>
      <c r="S1349" s="44"/>
    </row>
    <row r="1350" spans="1:19" ht="13.5" customHeight="1" x14ac:dyDescent="0.2">
      <c r="A1350" s="2" t="s">
        <v>2252</v>
      </c>
      <c r="B1350" s="36" t="s">
        <v>280</v>
      </c>
      <c r="C1350" s="37" t="s">
        <v>2253</v>
      </c>
      <c r="D1350" s="38">
        <v>0</v>
      </c>
      <c r="E1350" s="39" t="s">
        <v>24</v>
      </c>
      <c r="F1350" s="38">
        <v>0</v>
      </c>
      <c r="G1350" s="38">
        <f t="shared" ref="G1350:S1350" si="679">SUM(G1351,G1354,G1357,G1359,G1361)</f>
        <v>62062000</v>
      </c>
      <c r="H1350" s="38">
        <f t="shared" si="679"/>
        <v>0</v>
      </c>
      <c r="I1350" s="38">
        <f t="shared" si="679"/>
        <v>0</v>
      </c>
      <c r="J1350" s="38">
        <f t="shared" si="679"/>
        <v>0</v>
      </c>
      <c r="K1350" s="38">
        <f t="shared" si="679"/>
        <v>0</v>
      </c>
      <c r="L1350" s="38">
        <f t="shared" si="679"/>
        <v>0</v>
      </c>
      <c r="M1350" s="38">
        <f t="shared" si="679"/>
        <v>0</v>
      </c>
      <c r="N1350" s="38">
        <f t="shared" si="679"/>
        <v>0</v>
      </c>
      <c r="O1350" s="38">
        <f t="shared" si="679"/>
        <v>0</v>
      </c>
      <c r="P1350" s="38">
        <f t="shared" si="679"/>
        <v>0</v>
      </c>
      <c r="Q1350" s="38">
        <f t="shared" si="679"/>
        <v>0</v>
      </c>
      <c r="R1350" s="38">
        <f t="shared" si="679"/>
        <v>0</v>
      </c>
      <c r="S1350" s="38">
        <f t="shared" si="679"/>
        <v>0</v>
      </c>
    </row>
    <row r="1351" spans="1:19" ht="13.5" customHeight="1" x14ac:dyDescent="0.2">
      <c r="A1351" s="2" t="s">
        <v>2254</v>
      </c>
      <c r="B1351" s="12" t="s">
        <v>42</v>
      </c>
      <c r="C1351" s="40" t="s">
        <v>43</v>
      </c>
      <c r="D1351" s="41">
        <v>0</v>
      </c>
      <c r="E1351" s="15" t="s">
        <v>24</v>
      </c>
      <c r="F1351" s="41">
        <v>0</v>
      </c>
      <c r="G1351" s="41">
        <f t="shared" ref="G1351:S1351" si="680">SUM(G1352:G1353)</f>
        <v>19350000</v>
      </c>
      <c r="H1351" s="41">
        <f t="shared" si="680"/>
        <v>0</v>
      </c>
      <c r="I1351" s="41">
        <f t="shared" si="680"/>
        <v>0</v>
      </c>
      <c r="J1351" s="41">
        <f t="shared" si="680"/>
        <v>0</v>
      </c>
      <c r="K1351" s="41">
        <f t="shared" si="680"/>
        <v>0</v>
      </c>
      <c r="L1351" s="41">
        <f t="shared" si="680"/>
        <v>0</v>
      </c>
      <c r="M1351" s="41">
        <f t="shared" si="680"/>
        <v>0</v>
      </c>
      <c r="N1351" s="41">
        <f t="shared" si="680"/>
        <v>0</v>
      </c>
      <c r="O1351" s="41">
        <f t="shared" si="680"/>
        <v>0</v>
      </c>
      <c r="P1351" s="41">
        <f t="shared" si="680"/>
        <v>0</v>
      </c>
      <c r="Q1351" s="41">
        <f t="shared" si="680"/>
        <v>0</v>
      </c>
      <c r="R1351" s="41">
        <f t="shared" si="680"/>
        <v>0</v>
      </c>
      <c r="S1351" s="41">
        <f t="shared" si="680"/>
        <v>0</v>
      </c>
    </row>
    <row r="1352" spans="1:19" ht="13.5" customHeight="1" x14ac:dyDescent="0.2">
      <c r="A1352" s="2" t="s">
        <v>2255</v>
      </c>
      <c r="B1352" s="42" t="s">
        <v>24</v>
      </c>
      <c r="C1352" s="43" t="s">
        <v>599</v>
      </c>
      <c r="D1352" s="44">
        <v>150</v>
      </c>
      <c r="E1352" s="45" t="s">
        <v>600</v>
      </c>
      <c r="F1352" s="44">
        <v>69000</v>
      </c>
      <c r="G1352" s="44">
        <f t="shared" ref="G1352:G1353" si="681">ROUNDDOWN(D1352*F1352,-3)</f>
        <v>10350000</v>
      </c>
      <c r="H1352" s="44"/>
      <c r="I1352" s="44"/>
      <c r="J1352" s="44"/>
      <c r="K1352" s="44"/>
      <c r="L1352" s="44"/>
      <c r="M1352" s="44"/>
      <c r="N1352" s="44"/>
      <c r="O1352" s="44"/>
      <c r="P1352" s="44"/>
      <c r="Q1352" s="44"/>
      <c r="R1352" s="44"/>
      <c r="S1352" s="44"/>
    </row>
    <row r="1353" spans="1:19" ht="13.5" customHeight="1" x14ac:dyDescent="0.2">
      <c r="A1353" s="2" t="s">
        <v>2256</v>
      </c>
      <c r="B1353" s="42" t="s">
        <v>24</v>
      </c>
      <c r="C1353" s="43" t="s">
        <v>45</v>
      </c>
      <c r="D1353" s="44">
        <v>6</v>
      </c>
      <c r="E1353" s="45" t="s">
        <v>668</v>
      </c>
      <c r="F1353" s="44">
        <v>1500000</v>
      </c>
      <c r="G1353" s="44">
        <f t="shared" si="681"/>
        <v>9000000</v>
      </c>
      <c r="H1353" s="44"/>
      <c r="I1353" s="44"/>
      <c r="J1353" s="44"/>
      <c r="K1353" s="44"/>
      <c r="L1353" s="44"/>
      <c r="M1353" s="44"/>
      <c r="N1353" s="44"/>
      <c r="O1353" s="44"/>
      <c r="P1353" s="44"/>
      <c r="Q1353" s="44"/>
      <c r="R1353" s="44"/>
      <c r="S1353" s="44"/>
    </row>
    <row r="1354" spans="1:19" ht="13.5" customHeight="1" x14ac:dyDescent="0.2">
      <c r="A1354" s="2" t="s">
        <v>2257</v>
      </c>
      <c r="B1354" s="12" t="s">
        <v>718</v>
      </c>
      <c r="C1354" s="40" t="s">
        <v>719</v>
      </c>
      <c r="D1354" s="41">
        <v>0</v>
      </c>
      <c r="E1354" s="15" t="s">
        <v>24</v>
      </c>
      <c r="F1354" s="41">
        <v>0</v>
      </c>
      <c r="G1354" s="41">
        <f t="shared" ref="G1354:S1354" si="682">SUM(G1355:G1356)</f>
        <v>20000000</v>
      </c>
      <c r="H1354" s="41">
        <f t="shared" si="682"/>
        <v>0</v>
      </c>
      <c r="I1354" s="41">
        <f t="shared" si="682"/>
        <v>0</v>
      </c>
      <c r="J1354" s="41">
        <f t="shared" si="682"/>
        <v>0</v>
      </c>
      <c r="K1354" s="41">
        <f t="shared" si="682"/>
        <v>0</v>
      </c>
      <c r="L1354" s="41">
        <f t="shared" si="682"/>
        <v>0</v>
      </c>
      <c r="M1354" s="41">
        <f t="shared" si="682"/>
        <v>0</v>
      </c>
      <c r="N1354" s="41">
        <f t="shared" si="682"/>
        <v>0</v>
      </c>
      <c r="O1354" s="41">
        <f t="shared" si="682"/>
        <v>0</v>
      </c>
      <c r="P1354" s="41">
        <f t="shared" si="682"/>
        <v>0</v>
      </c>
      <c r="Q1354" s="41">
        <f t="shared" si="682"/>
        <v>0</v>
      </c>
      <c r="R1354" s="41">
        <f t="shared" si="682"/>
        <v>0</v>
      </c>
      <c r="S1354" s="41">
        <f t="shared" si="682"/>
        <v>0</v>
      </c>
    </row>
    <row r="1355" spans="1:19" ht="13.5" customHeight="1" x14ac:dyDescent="0.2">
      <c r="A1355" s="2" t="s">
        <v>2258</v>
      </c>
      <c r="B1355" s="42" t="s">
        <v>24</v>
      </c>
      <c r="C1355" s="43" t="s">
        <v>51</v>
      </c>
      <c r="D1355" s="44">
        <v>8</v>
      </c>
      <c r="E1355" s="45" t="s">
        <v>668</v>
      </c>
      <c r="F1355" s="44">
        <v>1000000</v>
      </c>
      <c r="G1355" s="44">
        <f t="shared" ref="G1355:G1356" si="683">ROUNDDOWN(D1355*F1355,-3)</f>
        <v>8000000</v>
      </c>
      <c r="H1355" s="44"/>
      <c r="I1355" s="44"/>
      <c r="J1355" s="44"/>
      <c r="K1355" s="44"/>
      <c r="L1355" s="44"/>
      <c r="M1355" s="44"/>
      <c r="N1355" s="44"/>
      <c r="O1355" s="44"/>
      <c r="P1355" s="44"/>
      <c r="Q1355" s="44"/>
      <c r="R1355" s="44"/>
      <c r="S1355" s="44"/>
    </row>
    <row r="1356" spans="1:19" ht="13.5" customHeight="1" x14ac:dyDescent="0.2">
      <c r="A1356" s="2" t="s">
        <v>2259</v>
      </c>
      <c r="B1356" s="42" t="s">
        <v>24</v>
      </c>
      <c r="C1356" s="43" t="s">
        <v>53</v>
      </c>
      <c r="D1356" s="44">
        <v>8</v>
      </c>
      <c r="E1356" s="45" t="s">
        <v>668</v>
      </c>
      <c r="F1356" s="44">
        <v>1500000</v>
      </c>
      <c r="G1356" s="44">
        <f t="shared" si="683"/>
        <v>12000000</v>
      </c>
      <c r="H1356" s="44"/>
      <c r="I1356" s="44"/>
      <c r="J1356" s="44"/>
      <c r="K1356" s="44"/>
      <c r="L1356" s="44"/>
      <c r="M1356" s="44"/>
      <c r="N1356" s="44"/>
      <c r="O1356" s="44"/>
      <c r="P1356" s="44"/>
      <c r="Q1356" s="44"/>
      <c r="R1356" s="44"/>
      <c r="S1356" s="44"/>
    </row>
    <row r="1357" spans="1:19" ht="13.5" customHeight="1" x14ac:dyDescent="0.2">
      <c r="A1357" s="2" t="s">
        <v>2260</v>
      </c>
      <c r="B1357" s="12" t="s">
        <v>162</v>
      </c>
      <c r="C1357" s="40" t="s">
        <v>163</v>
      </c>
      <c r="D1357" s="41">
        <v>0</v>
      </c>
      <c r="E1357" s="15" t="s">
        <v>24</v>
      </c>
      <c r="F1357" s="41">
        <v>0</v>
      </c>
      <c r="G1357" s="41">
        <f t="shared" ref="G1357:S1357" si="684">G1358</f>
        <v>3000000</v>
      </c>
      <c r="H1357" s="41">
        <f t="shared" si="684"/>
        <v>0</v>
      </c>
      <c r="I1357" s="41">
        <f t="shared" si="684"/>
        <v>0</v>
      </c>
      <c r="J1357" s="41">
        <f t="shared" si="684"/>
        <v>0</v>
      </c>
      <c r="K1357" s="41">
        <f t="shared" si="684"/>
        <v>0</v>
      </c>
      <c r="L1357" s="41">
        <f t="shared" si="684"/>
        <v>0</v>
      </c>
      <c r="M1357" s="41">
        <f t="shared" si="684"/>
        <v>0</v>
      </c>
      <c r="N1357" s="41">
        <f t="shared" si="684"/>
        <v>0</v>
      </c>
      <c r="O1357" s="41">
        <f t="shared" si="684"/>
        <v>0</v>
      </c>
      <c r="P1357" s="41">
        <f t="shared" si="684"/>
        <v>0</v>
      </c>
      <c r="Q1357" s="41">
        <f t="shared" si="684"/>
        <v>0</v>
      </c>
      <c r="R1357" s="41">
        <f t="shared" si="684"/>
        <v>0</v>
      </c>
      <c r="S1357" s="41">
        <f t="shared" si="684"/>
        <v>0</v>
      </c>
    </row>
    <row r="1358" spans="1:19" ht="13.5" customHeight="1" x14ac:dyDescent="0.2">
      <c r="A1358" s="2" t="s">
        <v>2261</v>
      </c>
      <c r="B1358" s="42" t="s">
        <v>24</v>
      </c>
      <c r="C1358" s="43" t="s">
        <v>1866</v>
      </c>
      <c r="D1358" s="44">
        <v>3</v>
      </c>
      <c r="E1358" s="45" t="s">
        <v>613</v>
      </c>
      <c r="F1358" s="44">
        <v>1000000</v>
      </c>
      <c r="G1358" s="44">
        <f>ROUNDDOWN(D1358*F1358,-3)</f>
        <v>3000000</v>
      </c>
      <c r="H1358" s="44"/>
      <c r="I1358" s="44"/>
      <c r="J1358" s="44"/>
      <c r="K1358" s="44"/>
      <c r="L1358" s="44"/>
      <c r="M1358" s="44"/>
      <c r="N1358" s="44"/>
      <c r="O1358" s="44"/>
      <c r="P1358" s="44"/>
      <c r="Q1358" s="44"/>
      <c r="R1358" s="44"/>
      <c r="S1358" s="44"/>
    </row>
    <row r="1359" spans="1:19" ht="13.5" customHeight="1" x14ac:dyDescent="0.2">
      <c r="A1359" s="2" t="s">
        <v>2262</v>
      </c>
      <c r="B1359" s="12" t="s">
        <v>111</v>
      </c>
      <c r="C1359" s="40" t="s">
        <v>112</v>
      </c>
      <c r="D1359" s="41">
        <v>0</v>
      </c>
      <c r="E1359" s="15" t="s">
        <v>24</v>
      </c>
      <c r="F1359" s="41">
        <v>0</v>
      </c>
      <c r="G1359" s="41">
        <f t="shared" ref="G1359:S1359" si="685">G1360</f>
        <v>10712000</v>
      </c>
      <c r="H1359" s="41">
        <f t="shared" si="685"/>
        <v>0</v>
      </c>
      <c r="I1359" s="41">
        <f t="shared" si="685"/>
        <v>0</v>
      </c>
      <c r="J1359" s="41">
        <f t="shared" si="685"/>
        <v>0</v>
      </c>
      <c r="K1359" s="41">
        <f t="shared" si="685"/>
        <v>0</v>
      </c>
      <c r="L1359" s="41">
        <f t="shared" si="685"/>
        <v>0</v>
      </c>
      <c r="M1359" s="41">
        <f t="shared" si="685"/>
        <v>0</v>
      </c>
      <c r="N1359" s="41">
        <f t="shared" si="685"/>
        <v>0</v>
      </c>
      <c r="O1359" s="41">
        <f t="shared" si="685"/>
        <v>0</v>
      </c>
      <c r="P1359" s="41">
        <f t="shared" si="685"/>
        <v>0</v>
      </c>
      <c r="Q1359" s="41">
        <f t="shared" si="685"/>
        <v>0</v>
      </c>
      <c r="R1359" s="41">
        <f t="shared" si="685"/>
        <v>0</v>
      </c>
      <c r="S1359" s="41">
        <f t="shared" si="685"/>
        <v>0</v>
      </c>
    </row>
    <row r="1360" spans="1:19" ht="13.5" customHeight="1" x14ac:dyDescent="0.2">
      <c r="A1360" s="2" t="s">
        <v>2263</v>
      </c>
      <c r="B1360" s="42" t="s">
        <v>24</v>
      </c>
      <c r="C1360" s="43" t="s">
        <v>2264</v>
      </c>
      <c r="D1360" s="44">
        <v>2</v>
      </c>
      <c r="E1360" s="45" t="s">
        <v>600</v>
      </c>
      <c r="F1360" s="44">
        <v>5356000</v>
      </c>
      <c r="G1360" s="44">
        <f>ROUNDDOWN(D1360*F1360,-3)</f>
        <v>10712000</v>
      </c>
      <c r="H1360" s="44"/>
      <c r="I1360" s="44"/>
      <c r="J1360" s="44"/>
      <c r="K1360" s="44"/>
      <c r="L1360" s="44"/>
      <c r="M1360" s="44"/>
      <c r="N1360" s="44"/>
      <c r="O1360" s="44"/>
      <c r="P1360" s="44"/>
      <c r="Q1360" s="44"/>
      <c r="R1360" s="44"/>
      <c r="S1360" s="44"/>
    </row>
    <row r="1361" spans="1:19" ht="13.5" customHeight="1" x14ac:dyDescent="0.2">
      <c r="A1361" s="2" t="s">
        <v>2265</v>
      </c>
      <c r="B1361" s="12" t="s">
        <v>55</v>
      </c>
      <c r="C1361" s="40" t="s">
        <v>56</v>
      </c>
      <c r="D1361" s="41">
        <v>0</v>
      </c>
      <c r="E1361" s="15" t="s">
        <v>24</v>
      </c>
      <c r="F1361" s="41">
        <v>0</v>
      </c>
      <c r="G1361" s="41">
        <f t="shared" ref="G1361:S1361" si="686">G1362</f>
        <v>9000000</v>
      </c>
      <c r="H1361" s="41">
        <f t="shared" si="686"/>
        <v>0</v>
      </c>
      <c r="I1361" s="41">
        <f t="shared" si="686"/>
        <v>0</v>
      </c>
      <c r="J1361" s="41">
        <f t="shared" si="686"/>
        <v>0</v>
      </c>
      <c r="K1361" s="41">
        <f t="shared" si="686"/>
        <v>0</v>
      </c>
      <c r="L1361" s="41">
        <f t="shared" si="686"/>
        <v>0</v>
      </c>
      <c r="M1361" s="41">
        <f t="shared" si="686"/>
        <v>0</v>
      </c>
      <c r="N1361" s="41">
        <f t="shared" si="686"/>
        <v>0</v>
      </c>
      <c r="O1361" s="41">
        <f t="shared" si="686"/>
        <v>0</v>
      </c>
      <c r="P1361" s="41">
        <f t="shared" si="686"/>
        <v>0</v>
      </c>
      <c r="Q1361" s="41">
        <f t="shared" si="686"/>
        <v>0</v>
      </c>
      <c r="R1361" s="41">
        <f t="shared" si="686"/>
        <v>0</v>
      </c>
      <c r="S1361" s="41">
        <f t="shared" si="686"/>
        <v>0</v>
      </c>
    </row>
    <row r="1362" spans="1:19" ht="13.5" customHeight="1" x14ac:dyDescent="0.2">
      <c r="A1362" s="2" t="s">
        <v>2266</v>
      </c>
      <c r="B1362" s="42" t="s">
        <v>24</v>
      </c>
      <c r="C1362" s="43" t="s">
        <v>2195</v>
      </c>
      <c r="D1362" s="44">
        <v>60</v>
      </c>
      <c r="E1362" s="45" t="s">
        <v>600</v>
      </c>
      <c r="F1362" s="44">
        <v>150000</v>
      </c>
      <c r="G1362" s="44">
        <f>ROUNDDOWN(D1362*F1362,-3)</f>
        <v>9000000</v>
      </c>
      <c r="H1362" s="44"/>
      <c r="I1362" s="44"/>
      <c r="J1362" s="44"/>
      <c r="K1362" s="44"/>
      <c r="L1362" s="44"/>
      <c r="M1362" s="44"/>
      <c r="N1362" s="44"/>
      <c r="O1362" s="44"/>
      <c r="P1362" s="44"/>
      <c r="Q1362" s="44"/>
      <c r="R1362" s="44"/>
      <c r="S1362" s="44"/>
    </row>
    <row r="1363" spans="1:19" ht="13.5" customHeight="1" x14ac:dyDescent="0.2">
      <c r="A1363" s="2" t="s">
        <v>2267</v>
      </c>
      <c r="B1363" s="32" t="s">
        <v>2083</v>
      </c>
      <c r="C1363" s="33" t="s">
        <v>2084</v>
      </c>
      <c r="D1363" s="34">
        <v>0</v>
      </c>
      <c r="E1363" s="35" t="s">
        <v>24</v>
      </c>
      <c r="F1363" s="34">
        <v>0</v>
      </c>
      <c r="G1363" s="34">
        <f t="shared" ref="G1363:S1363" si="687">SUM(G1364)</f>
        <v>75300000</v>
      </c>
      <c r="H1363" s="34">
        <f t="shared" si="687"/>
        <v>0</v>
      </c>
      <c r="I1363" s="34">
        <f t="shared" si="687"/>
        <v>0</v>
      </c>
      <c r="J1363" s="34">
        <f t="shared" si="687"/>
        <v>0</v>
      </c>
      <c r="K1363" s="34">
        <f t="shared" si="687"/>
        <v>0</v>
      </c>
      <c r="L1363" s="34">
        <f t="shared" si="687"/>
        <v>0</v>
      </c>
      <c r="M1363" s="34">
        <f t="shared" si="687"/>
        <v>0</v>
      </c>
      <c r="N1363" s="34">
        <f t="shared" si="687"/>
        <v>0</v>
      </c>
      <c r="O1363" s="34">
        <f t="shared" si="687"/>
        <v>0</v>
      </c>
      <c r="P1363" s="34">
        <f t="shared" si="687"/>
        <v>0</v>
      </c>
      <c r="Q1363" s="34">
        <f t="shared" si="687"/>
        <v>0</v>
      </c>
      <c r="R1363" s="34">
        <f t="shared" si="687"/>
        <v>0</v>
      </c>
      <c r="S1363" s="34">
        <f t="shared" si="687"/>
        <v>0</v>
      </c>
    </row>
    <row r="1364" spans="1:19" ht="13.5" customHeight="1" x14ac:dyDescent="0.2">
      <c r="A1364" s="2" t="s">
        <v>2268</v>
      </c>
      <c r="B1364" s="36" t="s">
        <v>39</v>
      </c>
      <c r="C1364" s="37" t="s">
        <v>2269</v>
      </c>
      <c r="D1364" s="38">
        <v>0</v>
      </c>
      <c r="E1364" s="39" t="s">
        <v>24</v>
      </c>
      <c r="F1364" s="38">
        <v>0</v>
      </c>
      <c r="G1364" s="38">
        <f t="shared" ref="G1364:S1364" si="688">SUM(G1365,G1370,G1372,G1374)</f>
        <v>75300000</v>
      </c>
      <c r="H1364" s="38">
        <f t="shared" si="688"/>
        <v>0</v>
      </c>
      <c r="I1364" s="38">
        <f t="shared" si="688"/>
        <v>0</v>
      </c>
      <c r="J1364" s="38">
        <f t="shared" si="688"/>
        <v>0</v>
      </c>
      <c r="K1364" s="38">
        <f t="shared" si="688"/>
        <v>0</v>
      </c>
      <c r="L1364" s="38">
        <f t="shared" si="688"/>
        <v>0</v>
      </c>
      <c r="M1364" s="38">
        <f t="shared" si="688"/>
        <v>0</v>
      </c>
      <c r="N1364" s="38">
        <f t="shared" si="688"/>
        <v>0</v>
      </c>
      <c r="O1364" s="38">
        <f t="shared" si="688"/>
        <v>0</v>
      </c>
      <c r="P1364" s="38">
        <f t="shared" si="688"/>
        <v>0</v>
      </c>
      <c r="Q1364" s="38">
        <f t="shared" si="688"/>
        <v>0</v>
      </c>
      <c r="R1364" s="38">
        <f t="shared" si="688"/>
        <v>0</v>
      </c>
      <c r="S1364" s="38">
        <f t="shared" si="688"/>
        <v>0</v>
      </c>
    </row>
    <row r="1365" spans="1:19" ht="13.5" customHeight="1" x14ac:dyDescent="0.2">
      <c r="A1365" s="2" t="s">
        <v>2270</v>
      </c>
      <c r="B1365" s="12" t="s">
        <v>42</v>
      </c>
      <c r="C1365" s="40" t="s">
        <v>43</v>
      </c>
      <c r="D1365" s="41">
        <v>0</v>
      </c>
      <c r="E1365" s="15" t="s">
        <v>24</v>
      </c>
      <c r="F1365" s="41">
        <v>0</v>
      </c>
      <c r="G1365" s="41">
        <f t="shared" ref="G1365:S1365" si="689">SUM(G1366:G1369)</f>
        <v>24280000</v>
      </c>
      <c r="H1365" s="41">
        <f t="shared" si="689"/>
        <v>0</v>
      </c>
      <c r="I1365" s="41">
        <f t="shared" si="689"/>
        <v>0</v>
      </c>
      <c r="J1365" s="41">
        <f t="shared" si="689"/>
        <v>0</v>
      </c>
      <c r="K1365" s="41">
        <f t="shared" si="689"/>
        <v>0</v>
      </c>
      <c r="L1365" s="41">
        <f t="shared" si="689"/>
        <v>0</v>
      </c>
      <c r="M1365" s="41">
        <f t="shared" si="689"/>
        <v>0</v>
      </c>
      <c r="N1365" s="41">
        <f t="shared" si="689"/>
        <v>0</v>
      </c>
      <c r="O1365" s="41">
        <f t="shared" si="689"/>
        <v>0</v>
      </c>
      <c r="P1365" s="41">
        <f t="shared" si="689"/>
        <v>0</v>
      </c>
      <c r="Q1365" s="41">
        <f t="shared" si="689"/>
        <v>0</v>
      </c>
      <c r="R1365" s="41">
        <f t="shared" si="689"/>
        <v>0</v>
      </c>
      <c r="S1365" s="41">
        <f t="shared" si="689"/>
        <v>0</v>
      </c>
    </row>
    <row r="1366" spans="1:19" ht="13.5" customHeight="1" x14ac:dyDescent="0.2">
      <c r="A1366" s="2" t="s">
        <v>2271</v>
      </c>
      <c r="B1366" s="42" t="s">
        <v>24</v>
      </c>
      <c r="C1366" s="43" t="s">
        <v>599</v>
      </c>
      <c r="D1366" s="44">
        <v>120</v>
      </c>
      <c r="E1366" s="45" t="s">
        <v>600</v>
      </c>
      <c r="F1366" s="44">
        <v>69000</v>
      </c>
      <c r="G1366" s="44">
        <f t="shared" ref="G1366:G1369" si="690">ROUNDDOWN(D1366*F1366,-3)</f>
        <v>8280000</v>
      </c>
      <c r="H1366" s="44"/>
      <c r="I1366" s="44"/>
      <c r="J1366" s="44"/>
      <c r="K1366" s="44"/>
      <c r="L1366" s="44"/>
      <c r="M1366" s="44"/>
      <c r="N1366" s="44"/>
      <c r="O1366" s="44"/>
      <c r="P1366" s="44"/>
      <c r="Q1366" s="44"/>
      <c r="R1366" s="44"/>
      <c r="S1366" s="44"/>
    </row>
    <row r="1367" spans="1:19" ht="13.5" customHeight="1" x14ac:dyDescent="0.2">
      <c r="A1367" s="2" t="s">
        <v>2272</v>
      </c>
      <c r="B1367" s="42" t="s">
        <v>24</v>
      </c>
      <c r="C1367" s="43" t="s">
        <v>45</v>
      </c>
      <c r="D1367" s="44">
        <v>4</v>
      </c>
      <c r="E1367" s="45" t="s">
        <v>668</v>
      </c>
      <c r="F1367" s="44">
        <v>1500000</v>
      </c>
      <c r="G1367" s="44">
        <f t="shared" si="690"/>
        <v>6000000</v>
      </c>
      <c r="H1367" s="44"/>
      <c r="I1367" s="44"/>
      <c r="J1367" s="44"/>
      <c r="K1367" s="44"/>
      <c r="L1367" s="44"/>
      <c r="M1367" s="44"/>
      <c r="N1367" s="44"/>
      <c r="O1367" s="44"/>
      <c r="P1367" s="44"/>
      <c r="Q1367" s="44"/>
      <c r="R1367" s="44"/>
      <c r="S1367" s="44"/>
    </row>
    <row r="1368" spans="1:19" ht="13.5" customHeight="1" x14ac:dyDescent="0.2">
      <c r="A1368" s="2" t="s">
        <v>2273</v>
      </c>
      <c r="B1368" s="42" t="s">
        <v>24</v>
      </c>
      <c r="C1368" s="43" t="s">
        <v>51</v>
      </c>
      <c r="D1368" s="44">
        <v>4</v>
      </c>
      <c r="E1368" s="45" t="s">
        <v>668</v>
      </c>
      <c r="F1368" s="44">
        <v>1000000</v>
      </c>
      <c r="G1368" s="44">
        <f t="shared" si="690"/>
        <v>4000000</v>
      </c>
      <c r="H1368" s="44"/>
      <c r="I1368" s="44"/>
      <c r="J1368" s="44"/>
      <c r="K1368" s="44"/>
      <c r="L1368" s="44"/>
      <c r="M1368" s="44"/>
      <c r="N1368" s="44"/>
      <c r="O1368" s="44"/>
      <c r="P1368" s="44"/>
      <c r="Q1368" s="44"/>
      <c r="R1368" s="44"/>
      <c r="S1368" s="44"/>
    </row>
    <row r="1369" spans="1:19" ht="13.5" customHeight="1" x14ac:dyDescent="0.2">
      <c r="A1369" s="2" t="s">
        <v>2274</v>
      </c>
      <c r="B1369" s="42" t="s">
        <v>24</v>
      </c>
      <c r="C1369" s="43" t="s">
        <v>53</v>
      </c>
      <c r="D1369" s="44">
        <v>4</v>
      </c>
      <c r="E1369" s="45" t="s">
        <v>668</v>
      </c>
      <c r="F1369" s="44">
        <v>1500000</v>
      </c>
      <c r="G1369" s="44">
        <f t="shared" si="690"/>
        <v>6000000</v>
      </c>
      <c r="H1369" s="44"/>
      <c r="I1369" s="44"/>
      <c r="J1369" s="44"/>
      <c r="K1369" s="44"/>
      <c r="L1369" s="44"/>
      <c r="M1369" s="44"/>
      <c r="N1369" s="44"/>
      <c r="O1369" s="44"/>
      <c r="P1369" s="44"/>
      <c r="Q1369" s="44"/>
      <c r="R1369" s="44"/>
      <c r="S1369" s="44"/>
    </row>
    <row r="1370" spans="1:19" ht="13.5" customHeight="1" x14ac:dyDescent="0.2">
      <c r="A1370" s="2" t="s">
        <v>2275</v>
      </c>
      <c r="B1370" s="12" t="s">
        <v>162</v>
      </c>
      <c r="C1370" s="40" t="s">
        <v>163</v>
      </c>
      <c r="D1370" s="41">
        <v>0</v>
      </c>
      <c r="E1370" s="15" t="s">
        <v>24</v>
      </c>
      <c r="F1370" s="41">
        <v>0</v>
      </c>
      <c r="G1370" s="41">
        <f t="shared" ref="G1370:S1370" si="691">G1371</f>
        <v>4000000</v>
      </c>
      <c r="H1370" s="41">
        <f t="shared" si="691"/>
        <v>0</v>
      </c>
      <c r="I1370" s="41">
        <f t="shared" si="691"/>
        <v>0</v>
      </c>
      <c r="J1370" s="41">
        <f t="shared" si="691"/>
        <v>0</v>
      </c>
      <c r="K1370" s="41">
        <f t="shared" si="691"/>
        <v>0</v>
      </c>
      <c r="L1370" s="41">
        <f t="shared" si="691"/>
        <v>0</v>
      </c>
      <c r="M1370" s="41">
        <f t="shared" si="691"/>
        <v>0</v>
      </c>
      <c r="N1370" s="41">
        <f t="shared" si="691"/>
        <v>0</v>
      </c>
      <c r="O1370" s="41">
        <f t="shared" si="691"/>
        <v>0</v>
      </c>
      <c r="P1370" s="41">
        <f t="shared" si="691"/>
        <v>0</v>
      </c>
      <c r="Q1370" s="41">
        <f t="shared" si="691"/>
        <v>0</v>
      </c>
      <c r="R1370" s="41">
        <f t="shared" si="691"/>
        <v>0</v>
      </c>
      <c r="S1370" s="41">
        <f t="shared" si="691"/>
        <v>0</v>
      </c>
    </row>
    <row r="1371" spans="1:19" ht="13.5" customHeight="1" x14ac:dyDescent="0.2">
      <c r="A1371" s="2" t="s">
        <v>2276</v>
      </c>
      <c r="B1371" s="42" t="s">
        <v>24</v>
      </c>
      <c r="C1371" s="43" t="s">
        <v>1866</v>
      </c>
      <c r="D1371" s="44">
        <v>4</v>
      </c>
      <c r="E1371" s="45" t="s">
        <v>613</v>
      </c>
      <c r="F1371" s="44">
        <v>1000000</v>
      </c>
      <c r="G1371" s="44">
        <f>ROUNDDOWN(D1371*F1371,-3)</f>
        <v>4000000</v>
      </c>
      <c r="H1371" s="44"/>
      <c r="I1371" s="44"/>
      <c r="J1371" s="44"/>
      <c r="K1371" s="44"/>
      <c r="L1371" s="44"/>
      <c r="M1371" s="44"/>
      <c r="N1371" s="44"/>
      <c r="O1371" s="44"/>
      <c r="P1371" s="44"/>
      <c r="Q1371" s="44"/>
      <c r="R1371" s="44"/>
      <c r="S1371" s="44"/>
    </row>
    <row r="1372" spans="1:19" ht="13.5" customHeight="1" x14ac:dyDescent="0.2">
      <c r="A1372" s="2" t="s">
        <v>2277</v>
      </c>
      <c r="B1372" s="12" t="s">
        <v>111</v>
      </c>
      <c r="C1372" s="40" t="s">
        <v>112</v>
      </c>
      <c r="D1372" s="41">
        <v>0</v>
      </c>
      <c r="E1372" s="15" t="s">
        <v>24</v>
      </c>
      <c r="F1372" s="41">
        <v>0</v>
      </c>
      <c r="G1372" s="41">
        <f t="shared" ref="G1372:S1372" si="692">G1373</f>
        <v>44920000</v>
      </c>
      <c r="H1372" s="41">
        <f t="shared" si="692"/>
        <v>0</v>
      </c>
      <c r="I1372" s="41">
        <f t="shared" si="692"/>
        <v>0</v>
      </c>
      <c r="J1372" s="41">
        <f t="shared" si="692"/>
        <v>0</v>
      </c>
      <c r="K1372" s="41">
        <f t="shared" si="692"/>
        <v>0</v>
      </c>
      <c r="L1372" s="41">
        <f t="shared" si="692"/>
        <v>0</v>
      </c>
      <c r="M1372" s="41">
        <f t="shared" si="692"/>
        <v>0</v>
      </c>
      <c r="N1372" s="41">
        <f t="shared" si="692"/>
        <v>0</v>
      </c>
      <c r="O1372" s="41">
        <f t="shared" si="692"/>
        <v>0</v>
      </c>
      <c r="P1372" s="41">
        <f t="shared" si="692"/>
        <v>0</v>
      </c>
      <c r="Q1372" s="41">
        <f t="shared" si="692"/>
        <v>0</v>
      </c>
      <c r="R1372" s="41">
        <f t="shared" si="692"/>
        <v>0</v>
      </c>
      <c r="S1372" s="41">
        <f t="shared" si="692"/>
        <v>0</v>
      </c>
    </row>
    <row r="1373" spans="1:19" ht="13.5" customHeight="1" x14ac:dyDescent="0.2">
      <c r="A1373" s="2" t="s">
        <v>2278</v>
      </c>
      <c r="B1373" s="42" t="s">
        <v>24</v>
      </c>
      <c r="C1373" s="43" t="s">
        <v>2279</v>
      </c>
      <c r="D1373" s="44">
        <v>8</v>
      </c>
      <c r="E1373" s="45" t="s">
        <v>600</v>
      </c>
      <c r="F1373" s="44">
        <v>5615000</v>
      </c>
      <c r="G1373" s="44">
        <f>ROUNDDOWN(D1373*F1373,-3)</f>
        <v>44920000</v>
      </c>
      <c r="H1373" s="44"/>
      <c r="I1373" s="44"/>
      <c r="J1373" s="44"/>
      <c r="K1373" s="44"/>
      <c r="L1373" s="44"/>
      <c r="M1373" s="44"/>
      <c r="N1373" s="44"/>
      <c r="O1373" s="44"/>
      <c r="P1373" s="44"/>
      <c r="Q1373" s="44"/>
      <c r="R1373" s="44"/>
      <c r="S1373" s="44"/>
    </row>
    <row r="1374" spans="1:19" ht="13.5" customHeight="1" x14ac:dyDescent="0.2">
      <c r="A1374" s="2" t="s">
        <v>2280</v>
      </c>
      <c r="B1374" s="12" t="s">
        <v>55</v>
      </c>
      <c r="C1374" s="40" t="s">
        <v>56</v>
      </c>
      <c r="D1374" s="41">
        <v>0</v>
      </c>
      <c r="E1374" s="15" t="s">
        <v>24</v>
      </c>
      <c r="F1374" s="41">
        <v>0</v>
      </c>
      <c r="G1374" s="41">
        <f t="shared" ref="G1374:S1374" si="693">G1375</f>
        <v>2100000</v>
      </c>
      <c r="H1374" s="41">
        <f t="shared" si="693"/>
        <v>0</v>
      </c>
      <c r="I1374" s="41">
        <f t="shared" si="693"/>
        <v>0</v>
      </c>
      <c r="J1374" s="41">
        <f t="shared" si="693"/>
        <v>0</v>
      </c>
      <c r="K1374" s="41">
        <f t="shared" si="693"/>
        <v>0</v>
      </c>
      <c r="L1374" s="41">
        <f t="shared" si="693"/>
        <v>0</v>
      </c>
      <c r="M1374" s="41">
        <f t="shared" si="693"/>
        <v>0</v>
      </c>
      <c r="N1374" s="41">
        <f t="shared" si="693"/>
        <v>0</v>
      </c>
      <c r="O1374" s="41">
        <f t="shared" si="693"/>
        <v>0</v>
      </c>
      <c r="P1374" s="41">
        <f t="shared" si="693"/>
        <v>0</v>
      </c>
      <c r="Q1374" s="41">
        <f t="shared" si="693"/>
        <v>0</v>
      </c>
      <c r="R1374" s="41">
        <f t="shared" si="693"/>
        <v>0</v>
      </c>
      <c r="S1374" s="41">
        <f t="shared" si="693"/>
        <v>0</v>
      </c>
    </row>
    <row r="1375" spans="1:19" ht="13.5" customHeight="1" x14ac:dyDescent="0.2">
      <c r="A1375" s="2" t="s">
        <v>2281</v>
      </c>
      <c r="B1375" s="42" t="s">
        <v>24</v>
      </c>
      <c r="C1375" s="43" t="s">
        <v>2282</v>
      </c>
      <c r="D1375" s="44">
        <v>14</v>
      </c>
      <c r="E1375" s="45" t="s">
        <v>600</v>
      </c>
      <c r="F1375" s="44">
        <v>150000</v>
      </c>
      <c r="G1375" s="44">
        <f>ROUNDDOWN(D1375*F1375,-3)</f>
        <v>2100000</v>
      </c>
      <c r="H1375" s="44"/>
      <c r="I1375" s="44"/>
      <c r="J1375" s="44"/>
      <c r="K1375" s="44"/>
      <c r="L1375" s="44"/>
      <c r="M1375" s="44"/>
      <c r="N1375" s="44"/>
      <c r="O1375" s="44"/>
      <c r="P1375" s="44"/>
      <c r="Q1375" s="44"/>
      <c r="R1375" s="44"/>
      <c r="S1375" s="44"/>
    </row>
    <row r="1376" spans="1:19" ht="13.5" customHeight="1" x14ac:dyDescent="0.2">
      <c r="A1376" s="2" t="s">
        <v>2283</v>
      </c>
      <c r="B1376" s="32" t="s">
        <v>1905</v>
      </c>
      <c r="C1376" s="33" t="s">
        <v>1906</v>
      </c>
      <c r="D1376" s="34">
        <v>0</v>
      </c>
      <c r="E1376" s="35" t="s">
        <v>24</v>
      </c>
      <c r="F1376" s="34">
        <v>0</v>
      </c>
      <c r="G1376" s="34">
        <f t="shared" ref="G1376:S1376" si="694">SUM(G1377,G1393,G1399,G1411,G1423,G1433,G1440,G1455)</f>
        <v>2332282000</v>
      </c>
      <c r="H1376" s="34">
        <f t="shared" si="694"/>
        <v>0</v>
      </c>
      <c r="I1376" s="34">
        <f t="shared" si="694"/>
        <v>0</v>
      </c>
      <c r="J1376" s="34">
        <f t="shared" si="694"/>
        <v>0</v>
      </c>
      <c r="K1376" s="34">
        <f t="shared" si="694"/>
        <v>0</v>
      </c>
      <c r="L1376" s="34">
        <f t="shared" si="694"/>
        <v>0</v>
      </c>
      <c r="M1376" s="34">
        <f t="shared" si="694"/>
        <v>0</v>
      </c>
      <c r="N1376" s="34">
        <f t="shared" si="694"/>
        <v>0</v>
      </c>
      <c r="O1376" s="34">
        <f t="shared" si="694"/>
        <v>0</v>
      </c>
      <c r="P1376" s="34">
        <f t="shared" si="694"/>
        <v>0</v>
      </c>
      <c r="Q1376" s="34">
        <f t="shared" si="694"/>
        <v>0</v>
      </c>
      <c r="R1376" s="34">
        <f t="shared" si="694"/>
        <v>0</v>
      </c>
      <c r="S1376" s="34">
        <f t="shared" si="694"/>
        <v>0</v>
      </c>
    </row>
    <row r="1377" spans="1:19" ht="13.5" customHeight="1" x14ac:dyDescent="0.2">
      <c r="A1377" s="2" t="s">
        <v>2284</v>
      </c>
      <c r="B1377" s="36" t="s">
        <v>39</v>
      </c>
      <c r="C1377" s="37" t="s">
        <v>2285</v>
      </c>
      <c r="D1377" s="38">
        <v>0</v>
      </c>
      <c r="E1377" s="39" t="s">
        <v>24</v>
      </c>
      <c r="F1377" s="38">
        <v>0</v>
      </c>
      <c r="G1377" s="38">
        <f t="shared" ref="G1377:S1377" si="695">SUM(G1378,G1383,G1385,G1387,G1389,G1391)</f>
        <v>67550000</v>
      </c>
      <c r="H1377" s="38">
        <f t="shared" si="695"/>
        <v>0</v>
      </c>
      <c r="I1377" s="38">
        <f t="shared" si="695"/>
        <v>0</v>
      </c>
      <c r="J1377" s="38">
        <f t="shared" si="695"/>
        <v>0</v>
      </c>
      <c r="K1377" s="38">
        <f t="shared" si="695"/>
        <v>0</v>
      </c>
      <c r="L1377" s="38">
        <f t="shared" si="695"/>
        <v>0</v>
      </c>
      <c r="M1377" s="38">
        <f t="shared" si="695"/>
        <v>0</v>
      </c>
      <c r="N1377" s="38">
        <f t="shared" si="695"/>
        <v>0</v>
      </c>
      <c r="O1377" s="38">
        <f t="shared" si="695"/>
        <v>0</v>
      </c>
      <c r="P1377" s="38">
        <f t="shared" si="695"/>
        <v>0</v>
      </c>
      <c r="Q1377" s="38">
        <f t="shared" si="695"/>
        <v>0</v>
      </c>
      <c r="R1377" s="38">
        <f t="shared" si="695"/>
        <v>0</v>
      </c>
      <c r="S1377" s="38">
        <f t="shared" si="695"/>
        <v>0</v>
      </c>
    </row>
    <row r="1378" spans="1:19" ht="13.5" customHeight="1" x14ac:dyDescent="0.2">
      <c r="A1378" s="2" t="s">
        <v>2286</v>
      </c>
      <c r="B1378" s="12" t="s">
        <v>42</v>
      </c>
      <c r="C1378" s="40" t="s">
        <v>43</v>
      </c>
      <c r="D1378" s="41">
        <v>0</v>
      </c>
      <c r="E1378" s="15" t="s">
        <v>24</v>
      </c>
      <c r="F1378" s="41">
        <v>0</v>
      </c>
      <c r="G1378" s="41">
        <f t="shared" ref="G1378:S1378" si="696">SUM(G1379:G1382)</f>
        <v>15728000</v>
      </c>
      <c r="H1378" s="41">
        <f t="shared" si="696"/>
        <v>0</v>
      </c>
      <c r="I1378" s="41">
        <f t="shared" si="696"/>
        <v>0</v>
      </c>
      <c r="J1378" s="41">
        <f t="shared" si="696"/>
        <v>0</v>
      </c>
      <c r="K1378" s="41">
        <f t="shared" si="696"/>
        <v>0</v>
      </c>
      <c r="L1378" s="41">
        <f t="shared" si="696"/>
        <v>0</v>
      </c>
      <c r="M1378" s="41">
        <f t="shared" si="696"/>
        <v>0</v>
      </c>
      <c r="N1378" s="41">
        <f t="shared" si="696"/>
        <v>0</v>
      </c>
      <c r="O1378" s="41">
        <f t="shared" si="696"/>
        <v>0</v>
      </c>
      <c r="P1378" s="41">
        <f t="shared" si="696"/>
        <v>0</v>
      </c>
      <c r="Q1378" s="41">
        <f t="shared" si="696"/>
        <v>0</v>
      </c>
      <c r="R1378" s="41">
        <f t="shared" si="696"/>
        <v>0</v>
      </c>
      <c r="S1378" s="41">
        <f t="shared" si="696"/>
        <v>0</v>
      </c>
    </row>
    <row r="1379" spans="1:19" ht="13.5" customHeight="1" x14ac:dyDescent="0.2">
      <c r="A1379" s="2" t="s">
        <v>2287</v>
      </c>
      <c r="B1379" s="42" t="s">
        <v>24</v>
      </c>
      <c r="C1379" s="43" t="s">
        <v>599</v>
      </c>
      <c r="D1379" s="44">
        <v>112</v>
      </c>
      <c r="E1379" s="45" t="s">
        <v>600</v>
      </c>
      <c r="F1379" s="44">
        <v>69000</v>
      </c>
      <c r="G1379" s="44">
        <f t="shared" ref="G1379:G1382" si="697">ROUNDDOWN(D1379*F1379,-3)</f>
        <v>7728000</v>
      </c>
      <c r="H1379" s="44"/>
      <c r="I1379" s="44"/>
      <c r="J1379" s="44"/>
      <c r="K1379" s="44"/>
      <c r="L1379" s="44"/>
      <c r="M1379" s="44"/>
      <c r="N1379" s="44"/>
      <c r="O1379" s="44"/>
      <c r="P1379" s="44"/>
      <c r="Q1379" s="44"/>
      <c r="R1379" s="44"/>
      <c r="S1379" s="44"/>
    </row>
    <row r="1380" spans="1:19" ht="13.5" customHeight="1" x14ac:dyDescent="0.2">
      <c r="A1380" s="2" t="s">
        <v>2288</v>
      </c>
      <c r="B1380" s="42" t="s">
        <v>24</v>
      </c>
      <c r="C1380" s="43" t="s">
        <v>45</v>
      </c>
      <c r="D1380" s="44">
        <v>2</v>
      </c>
      <c r="E1380" s="45" t="s">
        <v>668</v>
      </c>
      <c r="F1380" s="44">
        <v>1500000</v>
      </c>
      <c r="G1380" s="44">
        <f t="shared" si="697"/>
        <v>3000000</v>
      </c>
      <c r="H1380" s="44"/>
      <c r="I1380" s="44"/>
      <c r="J1380" s="44"/>
      <c r="K1380" s="44"/>
      <c r="L1380" s="44"/>
      <c r="M1380" s="44"/>
      <c r="N1380" s="44"/>
      <c r="O1380" s="44"/>
      <c r="P1380" s="44"/>
      <c r="Q1380" s="44"/>
      <c r="R1380" s="44"/>
      <c r="S1380" s="44"/>
    </row>
    <row r="1381" spans="1:19" ht="13.5" customHeight="1" x14ac:dyDescent="0.2">
      <c r="A1381" s="2" t="s">
        <v>2289</v>
      </c>
      <c r="B1381" s="42" t="s">
        <v>24</v>
      </c>
      <c r="C1381" s="43" t="s">
        <v>51</v>
      </c>
      <c r="D1381" s="44">
        <v>2</v>
      </c>
      <c r="E1381" s="45" t="s">
        <v>668</v>
      </c>
      <c r="F1381" s="44">
        <v>1000000</v>
      </c>
      <c r="G1381" s="44">
        <f t="shared" si="697"/>
        <v>2000000</v>
      </c>
      <c r="H1381" s="44"/>
      <c r="I1381" s="44"/>
      <c r="J1381" s="44"/>
      <c r="K1381" s="44"/>
      <c r="L1381" s="44"/>
      <c r="M1381" s="44"/>
      <c r="N1381" s="44"/>
      <c r="O1381" s="44"/>
      <c r="P1381" s="44"/>
      <c r="Q1381" s="44"/>
      <c r="R1381" s="44"/>
      <c r="S1381" s="44"/>
    </row>
    <row r="1382" spans="1:19" ht="13.5" customHeight="1" x14ac:dyDescent="0.2">
      <c r="A1382" s="2" t="s">
        <v>2290</v>
      </c>
      <c r="B1382" s="42" t="s">
        <v>24</v>
      </c>
      <c r="C1382" s="43" t="s">
        <v>53</v>
      </c>
      <c r="D1382" s="44">
        <v>2</v>
      </c>
      <c r="E1382" s="45" t="s">
        <v>668</v>
      </c>
      <c r="F1382" s="44">
        <v>1500000</v>
      </c>
      <c r="G1382" s="44">
        <f t="shared" si="697"/>
        <v>3000000</v>
      </c>
      <c r="H1382" s="44"/>
      <c r="I1382" s="44"/>
      <c r="J1382" s="44"/>
      <c r="K1382" s="44"/>
      <c r="L1382" s="44"/>
      <c r="M1382" s="44"/>
      <c r="N1382" s="44"/>
      <c r="O1382" s="44"/>
      <c r="P1382" s="44"/>
      <c r="Q1382" s="44"/>
      <c r="R1382" s="44"/>
      <c r="S1382" s="44"/>
    </row>
    <row r="1383" spans="1:19" ht="13.5" customHeight="1" x14ac:dyDescent="0.2">
      <c r="A1383" s="2" t="s">
        <v>2291</v>
      </c>
      <c r="B1383" s="12" t="s">
        <v>606</v>
      </c>
      <c r="C1383" s="40" t="s">
        <v>607</v>
      </c>
      <c r="D1383" s="41">
        <v>0</v>
      </c>
      <c r="E1383" s="15" t="s">
        <v>24</v>
      </c>
      <c r="F1383" s="41">
        <v>0</v>
      </c>
      <c r="G1383" s="41">
        <f t="shared" ref="G1383:S1383" si="698">G1384</f>
        <v>12000000</v>
      </c>
      <c r="H1383" s="41">
        <f t="shared" si="698"/>
        <v>0</v>
      </c>
      <c r="I1383" s="41">
        <f t="shared" si="698"/>
        <v>0</v>
      </c>
      <c r="J1383" s="41">
        <f t="shared" si="698"/>
        <v>0</v>
      </c>
      <c r="K1383" s="41">
        <f t="shared" si="698"/>
        <v>0</v>
      </c>
      <c r="L1383" s="41">
        <f t="shared" si="698"/>
        <v>0</v>
      </c>
      <c r="M1383" s="41">
        <f t="shared" si="698"/>
        <v>0</v>
      </c>
      <c r="N1383" s="41">
        <f t="shared" si="698"/>
        <v>0</v>
      </c>
      <c r="O1383" s="41">
        <f t="shared" si="698"/>
        <v>0</v>
      </c>
      <c r="P1383" s="41">
        <f t="shared" si="698"/>
        <v>0</v>
      </c>
      <c r="Q1383" s="41">
        <f t="shared" si="698"/>
        <v>0</v>
      </c>
      <c r="R1383" s="41">
        <f t="shared" si="698"/>
        <v>0</v>
      </c>
      <c r="S1383" s="41">
        <f t="shared" si="698"/>
        <v>0</v>
      </c>
    </row>
    <row r="1384" spans="1:19" ht="13.5" customHeight="1" x14ac:dyDescent="0.2">
      <c r="A1384" s="2" t="s">
        <v>2292</v>
      </c>
      <c r="B1384" s="42" t="s">
        <v>24</v>
      </c>
      <c r="C1384" s="43" t="s">
        <v>2293</v>
      </c>
      <c r="D1384" s="44">
        <v>12</v>
      </c>
      <c r="E1384" s="45" t="s">
        <v>887</v>
      </c>
      <c r="F1384" s="44">
        <v>1000000</v>
      </c>
      <c r="G1384" s="44">
        <f>ROUNDDOWN(D1384*F1384,-3)</f>
        <v>12000000</v>
      </c>
      <c r="H1384" s="44"/>
      <c r="I1384" s="44"/>
      <c r="J1384" s="44"/>
      <c r="K1384" s="44"/>
      <c r="L1384" s="44"/>
      <c r="M1384" s="44"/>
      <c r="N1384" s="44"/>
      <c r="O1384" s="44"/>
      <c r="P1384" s="44"/>
      <c r="Q1384" s="44"/>
      <c r="R1384" s="44"/>
      <c r="S1384" s="44"/>
    </row>
    <row r="1385" spans="1:19" ht="13.5" customHeight="1" x14ac:dyDescent="0.2">
      <c r="A1385" s="2" t="s">
        <v>2294</v>
      </c>
      <c r="B1385" s="12" t="s">
        <v>1019</v>
      </c>
      <c r="C1385" s="40" t="s">
        <v>1020</v>
      </c>
      <c r="D1385" s="41">
        <v>0</v>
      </c>
      <c r="E1385" s="15" t="s">
        <v>24</v>
      </c>
      <c r="F1385" s="41">
        <v>0</v>
      </c>
      <c r="G1385" s="41">
        <f t="shared" ref="G1385:S1385" si="699">G1386</f>
        <v>7500000</v>
      </c>
      <c r="H1385" s="41">
        <f t="shared" si="699"/>
        <v>0</v>
      </c>
      <c r="I1385" s="41">
        <f t="shared" si="699"/>
        <v>0</v>
      </c>
      <c r="J1385" s="41">
        <f t="shared" si="699"/>
        <v>0</v>
      </c>
      <c r="K1385" s="41">
        <f t="shared" si="699"/>
        <v>0</v>
      </c>
      <c r="L1385" s="41">
        <f t="shared" si="699"/>
        <v>0</v>
      </c>
      <c r="M1385" s="41">
        <f t="shared" si="699"/>
        <v>0</v>
      </c>
      <c r="N1385" s="41">
        <f t="shared" si="699"/>
        <v>0</v>
      </c>
      <c r="O1385" s="41">
        <f t="shared" si="699"/>
        <v>0</v>
      </c>
      <c r="P1385" s="41">
        <f t="shared" si="699"/>
        <v>0</v>
      </c>
      <c r="Q1385" s="41">
        <f t="shared" si="699"/>
        <v>0</v>
      </c>
      <c r="R1385" s="41">
        <f t="shared" si="699"/>
        <v>0</v>
      </c>
      <c r="S1385" s="41">
        <f t="shared" si="699"/>
        <v>0</v>
      </c>
    </row>
    <row r="1386" spans="1:19" ht="13.5" customHeight="1" x14ac:dyDescent="0.2">
      <c r="A1386" s="2" t="s">
        <v>2295</v>
      </c>
      <c r="B1386" s="42" t="s">
        <v>24</v>
      </c>
      <c r="C1386" s="43" t="s">
        <v>2296</v>
      </c>
      <c r="D1386" s="44">
        <v>3</v>
      </c>
      <c r="E1386" s="45" t="s">
        <v>2297</v>
      </c>
      <c r="F1386" s="44">
        <v>2500000</v>
      </c>
      <c r="G1386" s="44">
        <f>ROUNDDOWN(D1386*F1386,-3)</f>
        <v>7500000</v>
      </c>
      <c r="H1386" s="44"/>
      <c r="I1386" s="44"/>
      <c r="J1386" s="44"/>
      <c r="K1386" s="44"/>
      <c r="L1386" s="44"/>
      <c r="M1386" s="44"/>
      <c r="N1386" s="44"/>
      <c r="O1386" s="44"/>
      <c r="P1386" s="44"/>
      <c r="Q1386" s="44"/>
      <c r="R1386" s="44"/>
      <c r="S1386" s="44"/>
    </row>
    <row r="1387" spans="1:19" ht="13.5" customHeight="1" x14ac:dyDescent="0.2">
      <c r="A1387" s="2" t="s">
        <v>2298</v>
      </c>
      <c r="B1387" s="12" t="s">
        <v>162</v>
      </c>
      <c r="C1387" s="40" t="s">
        <v>163</v>
      </c>
      <c r="D1387" s="41">
        <v>0</v>
      </c>
      <c r="E1387" s="15" t="s">
        <v>24</v>
      </c>
      <c r="F1387" s="41">
        <v>0</v>
      </c>
      <c r="G1387" s="41">
        <f t="shared" ref="G1387:S1387" si="700">G1388</f>
        <v>4000000</v>
      </c>
      <c r="H1387" s="41">
        <f t="shared" si="700"/>
        <v>0</v>
      </c>
      <c r="I1387" s="41">
        <f t="shared" si="700"/>
        <v>0</v>
      </c>
      <c r="J1387" s="41">
        <f t="shared" si="700"/>
        <v>0</v>
      </c>
      <c r="K1387" s="41">
        <f t="shared" si="700"/>
        <v>0</v>
      </c>
      <c r="L1387" s="41">
        <f t="shared" si="700"/>
        <v>0</v>
      </c>
      <c r="M1387" s="41">
        <f t="shared" si="700"/>
        <v>0</v>
      </c>
      <c r="N1387" s="41">
        <f t="shared" si="700"/>
        <v>0</v>
      </c>
      <c r="O1387" s="41">
        <f t="shared" si="700"/>
        <v>0</v>
      </c>
      <c r="P1387" s="41">
        <f t="shared" si="700"/>
        <v>0</v>
      </c>
      <c r="Q1387" s="41">
        <f t="shared" si="700"/>
        <v>0</v>
      </c>
      <c r="R1387" s="41">
        <f t="shared" si="700"/>
        <v>0</v>
      </c>
      <c r="S1387" s="41">
        <f t="shared" si="700"/>
        <v>0</v>
      </c>
    </row>
    <row r="1388" spans="1:19" ht="13.5" customHeight="1" x14ac:dyDescent="0.2">
      <c r="A1388" s="2" t="s">
        <v>2299</v>
      </c>
      <c r="B1388" s="42" t="s">
        <v>24</v>
      </c>
      <c r="C1388" s="43" t="s">
        <v>1866</v>
      </c>
      <c r="D1388" s="44">
        <v>4</v>
      </c>
      <c r="E1388" s="45" t="s">
        <v>613</v>
      </c>
      <c r="F1388" s="44">
        <v>1000000</v>
      </c>
      <c r="G1388" s="44">
        <f>ROUNDDOWN(D1388*F1388,-3)</f>
        <v>4000000</v>
      </c>
      <c r="H1388" s="44"/>
      <c r="I1388" s="44"/>
      <c r="J1388" s="44"/>
      <c r="K1388" s="44"/>
      <c r="L1388" s="44"/>
      <c r="M1388" s="44"/>
      <c r="N1388" s="44"/>
      <c r="O1388" s="44"/>
      <c r="P1388" s="44"/>
      <c r="Q1388" s="44"/>
      <c r="R1388" s="44"/>
      <c r="S1388" s="44"/>
    </row>
    <row r="1389" spans="1:19" ht="13.5" customHeight="1" x14ac:dyDescent="0.2">
      <c r="A1389" s="2" t="s">
        <v>2300</v>
      </c>
      <c r="B1389" s="12" t="s">
        <v>111</v>
      </c>
      <c r="C1389" s="40" t="s">
        <v>112</v>
      </c>
      <c r="D1389" s="41">
        <v>0</v>
      </c>
      <c r="E1389" s="15" t="s">
        <v>24</v>
      </c>
      <c r="F1389" s="41">
        <v>0</v>
      </c>
      <c r="G1389" s="41">
        <f t="shared" ref="G1389:S1389" si="701">G1390</f>
        <v>24722000</v>
      </c>
      <c r="H1389" s="41">
        <f t="shared" si="701"/>
        <v>0</v>
      </c>
      <c r="I1389" s="41">
        <f t="shared" si="701"/>
        <v>0</v>
      </c>
      <c r="J1389" s="41">
        <f t="shared" si="701"/>
        <v>0</v>
      </c>
      <c r="K1389" s="41">
        <f t="shared" si="701"/>
        <v>0</v>
      </c>
      <c r="L1389" s="41">
        <f t="shared" si="701"/>
        <v>0</v>
      </c>
      <c r="M1389" s="41">
        <f t="shared" si="701"/>
        <v>0</v>
      </c>
      <c r="N1389" s="41">
        <f t="shared" si="701"/>
        <v>0</v>
      </c>
      <c r="O1389" s="41">
        <f t="shared" si="701"/>
        <v>0</v>
      </c>
      <c r="P1389" s="41">
        <f t="shared" si="701"/>
        <v>0</v>
      </c>
      <c r="Q1389" s="41">
        <f t="shared" si="701"/>
        <v>0</v>
      </c>
      <c r="R1389" s="41">
        <f t="shared" si="701"/>
        <v>0</v>
      </c>
      <c r="S1389" s="41">
        <f t="shared" si="701"/>
        <v>0</v>
      </c>
    </row>
    <row r="1390" spans="1:19" ht="13.5" customHeight="1" x14ac:dyDescent="0.2">
      <c r="A1390" s="2" t="s">
        <v>2301</v>
      </c>
      <c r="B1390" s="42" t="s">
        <v>24</v>
      </c>
      <c r="C1390" s="43" t="s">
        <v>2302</v>
      </c>
      <c r="D1390" s="44">
        <v>5</v>
      </c>
      <c r="E1390" s="45" t="s">
        <v>600</v>
      </c>
      <c r="F1390" s="44">
        <v>4944400</v>
      </c>
      <c r="G1390" s="44">
        <f>ROUNDDOWN(D1390*F1390,-3)</f>
        <v>24722000</v>
      </c>
      <c r="H1390" s="44"/>
      <c r="I1390" s="44"/>
      <c r="J1390" s="44"/>
      <c r="K1390" s="44"/>
      <c r="L1390" s="44"/>
      <c r="M1390" s="44"/>
      <c r="N1390" s="44"/>
      <c r="O1390" s="44"/>
      <c r="P1390" s="44"/>
      <c r="Q1390" s="44"/>
      <c r="R1390" s="44"/>
      <c r="S1390" s="44"/>
    </row>
    <row r="1391" spans="1:19" ht="13.5" customHeight="1" x14ac:dyDescent="0.2">
      <c r="A1391" s="2" t="s">
        <v>2303</v>
      </c>
      <c r="B1391" s="12" t="s">
        <v>55</v>
      </c>
      <c r="C1391" s="40" t="s">
        <v>56</v>
      </c>
      <c r="D1391" s="41">
        <v>0</v>
      </c>
      <c r="E1391" s="15" t="s">
        <v>24</v>
      </c>
      <c r="F1391" s="41">
        <v>0</v>
      </c>
      <c r="G1391" s="41">
        <f t="shared" ref="G1391:S1391" si="702">G1392</f>
        <v>3600000</v>
      </c>
      <c r="H1391" s="41">
        <f t="shared" si="702"/>
        <v>0</v>
      </c>
      <c r="I1391" s="41">
        <f t="shared" si="702"/>
        <v>0</v>
      </c>
      <c r="J1391" s="41">
        <f t="shared" si="702"/>
        <v>0</v>
      </c>
      <c r="K1391" s="41">
        <f t="shared" si="702"/>
        <v>0</v>
      </c>
      <c r="L1391" s="41">
        <f t="shared" si="702"/>
        <v>0</v>
      </c>
      <c r="M1391" s="41">
        <f t="shared" si="702"/>
        <v>0</v>
      </c>
      <c r="N1391" s="41">
        <f t="shared" si="702"/>
        <v>0</v>
      </c>
      <c r="O1391" s="41">
        <f t="shared" si="702"/>
        <v>0</v>
      </c>
      <c r="P1391" s="41">
        <f t="shared" si="702"/>
        <v>0</v>
      </c>
      <c r="Q1391" s="41">
        <f t="shared" si="702"/>
        <v>0</v>
      </c>
      <c r="R1391" s="41">
        <f t="shared" si="702"/>
        <v>0</v>
      </c>
      <c r="S1391" s="41">
        <f t="shared" si="702"/>
        <v>0</v>
      </c>
    </row>
    <row r="1392" spans="1:19" ht="13.5" customHeight="1" x14ac:dyDescent="0.2">
      <c r="A1392" s="2" t="s">
        <v>2304</v>
      </c>
      <c r="B1392" s="42" t="s">
        <v>24</v>
      </c>
      <c r="C1392" s="43" t="s">
        <v>2305</v>
      </c>
      <c r="D1392" s="44">
        <v>24</v>
      </c>
      <c r="E1392" s="45" t="s">
        <v>600</v>
      </c>
      <c r="F1392" s="44">
        <v>150000</v>
      </c>
      <c r="G1392" s="44">
        <f>ROUNDDOWN(D1392*F1392,-3)</f>
        <v>3600000</v>
      </c>
      <c r="H1392" s="44"/>
      <c r="I1392" s="44"/>
      <c r="J1392" s="44"/>
      <c r="K1392" s="44"/>
      <c r="L1392" s="44"/>
      <c r="M1392" s="44"/>
      <c r="N1392" s="44"/>
      <c r="O1392" s="44"/>
      <c r="P1392" s="44"/>
      <c r="Q1392" s="44"/>
      <c r="R1392" s="44"/>
      <c r="S1392" s="44"/>
    </row>
    <row r="1393" spans="1:19" ht="13.5" customHeight="1" x14ac:dyDescent="0.2">
      <c r="A1393" s="2" t="s">
        <v>2306</v>
      </c>
      <c r="B1393" s="36" t="s">
        <v>77</v>
      </c>
      <c r="C1393" s="37" t="s">
        <v>2307</v>
      </c>
      <c r="D1393" s="38">
        <v>0</v>
      </c>
      <c r="E1393" s="39" t="s">
        <v>24</v>
      </c>
      <c r="F1393" s="38">
        <v>0</v>
      </c>
      <c r="G1393" s="38">
        <f t="shared" ref="G1393:S1393" si="703">SUM(G1394,G1396)</f>
        <v>395000000</v>
      </c>
      <c r="H1393" s="38">
        <f t="shared" si="703"/>
        <v>0</v>
      </c>
      <c r="I1393" s="38">
        <f t="shared" si="703"/>
        <v>0</v>
      </c>
      <c r="J1393" s="38">
        <f t="shared" si="703"/>
        <v>0</v>
      </c>
      <c r="K1393" s="38">
        <f t="shared" si="703"/>
        <v>0</v>
      </c>
      <c r="L1393" s="38">
        <f t="shared" si="703"/>
        <v>0</v>
      </c>
      <c r="M1393" s="38">
        <f t="shared" si="703"/>
        <v>0</v>
      </c>
      <c r="N1393" s="38">
        <f t="shared" si="703"/>
        <v>0</v>
      </c>
      <c r="O1393" s="38">
        <f t="shared" si="703"/>
        <v>0</v>
      </c>
      <c r="P1393" s="38">
        <f t="shared" si="703"/>
        <v>0</v>
      </c>
      <c r="Q1393" s="38">
        <f t="shared" si="703"/>
        <v>0</v>
      </c>
      <c r="R1393" s="38">
        <f t="shared" si="703"/>
        <v>0</v>
      </c>
      <c r="S1393" s="38">
        <f t="shared" si="703"/>
        <v>0</v>
      </c>
    </row>
    <row r="1394" spans="1:19" ht="13.5" customHeight="1" x14ac:dyDescent="0.2">
      <c r="A1394" s="2" t="s">
        <v>2308</v>
      </c>
      <c r="B1394" s="12" t="s">
        <v>606</v>
      </c>
      <c r="C1394" s="40" t="s">
        <v>607</v>
      </c>
      <c r="D1394" s="41">
        <v>0</v>
      </c>
      <c r="E1394" s="15" t="s">
        <v>24</v>
      </c>
      <c r="F1394" s="41">
        <v>0</v>
      </c>
      <c r="G1394" s="41">
        <f t="shared" ref="G1394:S1394" si="704">G1395</f>
        <v>3000000</v>
      </c>
      <c r="H1394" s="41">
        <f t="shared" si="704"/>
        <v>0</v>
      </c>
      <c r="I1394" s="41">
        <f t="shared" si="704"/>
        <v>0</v>
      </c>
      <c r="J1394" s="41">
        <f t="shared" si="704"/>
        <v>0</v>
      </c>
      <c r="K1394" s="41">
        <f t="shared" si="704"/>
        <v>0</v>
      </c>
      <c r="L1394" s="41">
        <f t="shared" si="704"/>
        <v>0</v>
      </c>
      <c r="M1394" s="41">
        <f t="shared" si="704"/>
        <v>0</v>
      </c>
      <c r="N1394" s="41">
        <f t="shared" si="704"/>
        <v>0</v>
      </c>
      <c r="O1394" s="41">
        <f t="shared" si="704"/>
        <v>0</v>
      </c>
      <c r="P1394" s="41">
        <f t="shared" si="704"/>
        <v>0</v>
      </c>
      <c r="Q1394" s="41">
        <f t="shared" si="704"/>
        <v>0</v>
      </c>
      <c r="R1394" s="41">
        <f t="shared" si="704"/>
        <v>0</v>
      </c>
      <c r="S1394" s="41">
        <f t="shared" si="704"/>
        <v>0</v>
      </c>
    </row>
    <row r="1395" spans="1:19" ht="13.5" customHeight="1" x14ac:dyDescent="0.2">
      <c r="A1395" s="2" t="s">
        <v>2309</v>
      </c>
      <c r="B1395" s="42" t="s">
        <v>24</v>
      </c>
      <c r="C1395" s="43" t="s">
        <v>609</v>
      </c>
      <c r="D1395" s="44">
        <v>12</v>
      </c>
      <c r="E1395" s="45" t="s">
        <v>668</v>
      </c>
      <c r="F1395" s="44">
        <v>250000</v>
      </c>
      <c r="G1395" s="44">
        <f>ROUNDDOWN(D1395*F1395,-3)</f>
        <v>3000000</v>
      </c>
      <c r="H1395" s="44"/>
      <c r="I1395" s="44"/>
      <c r="J1395" s="44"/>
      <c r="K1395" s="44"/>
      <c r="L1395" s="44"/>
      <c r="M1395" s="44"/>
      <c r="N1395" s="44"/>
      <c r="O1395" s="44"/>
      <c r="P1395" s="44"/>
      <c r="Q1395" s="44"/>
      <c r="R1395" s="44"/>
      <c r="S1395" s="44"/>
    </row>
    <row r="1396" spans="1:19" ht="13.5" customHeight="1" x14ac:dyDescent="0.2">
      <c r="A1396" s="2" t="s">
        <v>2310</v>
      </c>
      <c r="B1396" s="12" t="s">
        <v>111</v>
      </c>
      <c r="C1396" s="40" t="s">
        <v>112</v>
      </c>
      <c r="D1396" s="41">
        <v>0</v>
      </c>
      <c r="E1396" s="15" t="s">
        <v>24</v>
      </c>
      <c r="F1396" s="41">
        <v>0</v>
      </c>
      <c r="G1396" s="41">
        <f t="shared" ref="G1396:S1396" si="705">SUM(G1397:G1398)</f>
        <v>392000000</v>
      </c>
      <c r="H1396" s="41">
        <f t="shared" si="705"/>
        <v>0</v>
      </c>
      <c r="I1396" s="41">
        <f t="shared" si="705"/>
        <v>0</v>
      </c>
      <c r="J1396" s="41">
        <f t="shared" si="705"/>
        <v>0</v>
      </c>
      <c r="K1396" s="41">
        <f t="shared" si="705"/>
        <v>0</v>
      </c>
      <c r="L1396" s="41">
        <f t="shared" si="705"/>
        <v>0</v>
      </c>
      <c r="M1396" s="41">
        <f t="shared" si="705"/>
        <v>0</v>
      </c>
      <c r="N1396" s="41">
        <f t="shared" si="705"/>
        <v>0</v>
      </c>
      <c r="O1396" s="41">
        <f t="shared" si="705"/>
        <v>0</v>
      </c>
      <c r="P1396" s="41">
        <f t="shared" si="705"/>
        <v>0</v>
      </c>
      <c r="Q1396" s="41">
        <f t="shared" si="705"/>
        <v>0</v>
      </c>
      <c r="R1396" s="41">
        <f t="shared" si="705"/>
        <v>0</v>
      </c>
      <c r="S1396" s="41">
        <f t="shared" si="705"/>
        <v>0</v>
      </c>
    </row>
    <row r="1397" spans="1:19" ht="13.5" customHeight="1" x14ac:dyDescent="0.2">
      <c r="A1397" s="2" t="s">
        <v>2311</v>
      </c>
      <c r="B1397" s="42" t="s">
        <v>24</v>
      </c>
      <c r="C1397" s="43" t="s">
        <v>2312</v>
      </c>
      <c r="D1397" s="44">
        <v>40</v>
      </c>
      <c r="E1397" s="45" t="s">
        <v>600</v>
      </c>
      <c r="F1397" s="44">
        <v>6800000</v>
      </c>
      <c r="G1397" s="44">
        <f t="shared" ref="G1397:G1398" si="706">ROUNDDOWN(D1397*F1397,-3)</f>
        <v>272000000</v>
      </c>
      <c r="H1397" s="44"/>
      <c r="I1397" s="44"/>
      <c r="J1397" s="44"/>
      <c r="K1397" s="44"/>
      <c r="L1397" s="44"/>
      <c r="M1397" s="44"/>
      <c r="N1397" s="44"/>
      <c r="O1397" s="44"/>
      <c r="P1397" s="44"/>
      <c r="Q1397" s="44"/>
      <c r="R1397" s="44"/>
      <c r="S1397" s="44"/>
    </row>
    <row r="1398" spans="1:19" ht="13.5" customHeight="1" x14ac:dyDescent="0.2">
      <c r="A1398" s="2" t="s">
        <v>2313</v>
      </c>
      <c r="B1398" s="42" t="s">
        <v>24</v>
      </c>
      <c r="C1398" s="43" t="s">
        <v>2314</v>
      </c>
      <c r="D1398" s="44">
        <v>20</v>
      </c>
      <c r="E1398" s="45" t="s">
        <v>600</v>
      </c>
      <c r="F1398" s="44">
        <v>6000000</v>
      </c>
      <c r="G1398" s="44">
        <f t="shared" si="706"/>
        <v>120000000</v>
      </c>
      <c r="H1398" s="44"/>
      <c r="I1398" s="44"/>
      <c r="J1398" s="44"/>
      <c r="K1398" s="44"/>
      <c r="L1398" s="44"/>
      <c r="M1398" s="44"/>
      <c r="N1398" s="44"/>
      <c r="O1398" s="44"/>
      <c r="P1398" s="44"/>
      <c r="Q1398" s="44"/>
      <c r="R1398" s="44"/>
      <c r="S1398" s="44"/>
    </row>
    <row r="1399" spans="1:19" ht="13.5" customHeight="1" x14ac:dyDescent="0.2">
      <c r="A1399" s="2" t="s">
        <v>2315</v>
      </c>
      <c r="B1399" s="36" t="s">
        <v>102</v>
      </c>
      <c r="C1399" s="37" t="s">
        <v>2316</v>
      </c>
      <c r="D1399" s="38">
        <v>0</v>
      </c>
      <c r="E1399" s="39" t="s">
        <v>24</v>
      </c>
      <c r="F1399" s="38">
        <v>0</v>
      </c>
      <c r="G1399" s="38">
        <f t="shared" ref="G1399:S1399" si="707">SUM(G1400,G1405,G1407,G1409)</f>
        <v>64804000</v>
      </c>
      <c r="H1399" s="38">
        <f t="shared" si="707"/>
        <v>0</v>
      </c>
      <c r="I1399" s="38">
        <f t="shared" si="707"/>
        <v>0</v>
      </c>
      <c r="J1399" s="38">
        <f t="shared" si="707"/>
        <v>0</v>
      </c>
      <c r="K1399" s="38">
        <f t="shared" si="707"/>
        <v>0</v>
      </c>
      <c r="L1399" s="38">
        <f t="shared" si="707"/>
        <v>0</v>
      </c>
      <c r="M1399" s="38">
        <f t="shared" si="707"/>
        <v>0</v>
      </c>
      <c r="N1399" s="38">
        <f t="shared" si="707"/>
        <v>0</v>
      </c>
      <c r="O1399" s="38">
        <f t="shared" si="707"/>
        <v>0</v>
      </c>
      <c r="P1399" s="38">
        <f t="shared" si="707"/>
        <v>0</v>
      </c>
      <c r="Q1399" s="38">
        <f t="shared" si="707"/>
        <v>0</v>
      </c>
      <c r="R1399" s="38">
        <f t="shared" si="707"/>
        <v>0</v>
      </c>
      <c r="S1399" s="38">
        <f t="shared" si="707"/>
        <v>0</v>
      </c>
    </row>
    <row r="1400" spans="1:19" ht="13.5" customHeight="1" x14ac:dyDescent="0.2">
      <c r="A1400" s="2" t="s">
        <v>2317</v>
      </c>
      <c r="B1400" s="12" t="s">
        <v>42</v>
      </c>
      <c r="C1400" s="40" t="s">
        <v>43</v>
      </c>
      <c r="D1400" s="41">
        <v>0</v>
      </c>
      <c r="E1400" s="15" t="s">
        <v>24</v>
      </c>
      <c r="F1400" s="41">
        <v>0</v>
      </c>
      <c r="G1400" s="41">
        <f t="shared" ref="G1400:S1400" si="708">SUM(G1401:G1404)</f>
        <v>19900000</v>
      </c>
      <c r="H1400" s="41">
        <f t="shared" si="708"/>
        <v>0</v>
      </c>
      <c r="I1400" s="41">
        <f t="shared" si="708"/>
        <v>0</v>
      </c>
      <c r="J1400" s="41">
        <f t="shared" si="708"/>
        <v>0</v>
      </c>
      <c r="K1400" s="41">
        <f t="shared" si="708"/>
        <v>0</v>
      </c>
      <c r="L1400" s="41">
        <f t="shared" si="708"/>
        <v>0</v>
      </c>
      <c r="M1400" s="41">
        <f t="shared" si="708"/>
        <v>0</v>
      </c>
      <c r="N1400" s="41">
        <f t="shared" si="708"/>
        <v>0</v>
      </c>
      <c r="O1400" s="41">
        <f t="shared" si="708"/>
        <v>0</v>
      </c>
      <c r="P1400" s="41">
        <f t="shared" si="708"/>
        <v>0</v>
      </c>
      <c r="Q1400" s="41">
        <f t="shared" si="708"/>
        <v>0</v>
      </c>
      <c r="R1400" s="41">
        <f t="shared" si="708"/>
        <v>0</v>
      </c>
      <c r="S1400" s="41">
        <f t="shared" si="708"/>
        <v>0</v>
      </c>
    </row>
    <row r="1401" spans="1:19" ht="13.5" customHeight="1" x14ac:dyDescent="0.2">
      <c r="A1401" s="2" t="s">
        <v>2318</v>
      </c>
      <c r="B1401" s="42" t="s">
        <v>24</v>
      </c>
      <c r="C1401" s="43" t="s">
        <v>51</v>
      </c>
      <c r="D1401" s="44">
        <v>4</v>
      </c>
      <c r="E1401" s="45" t="s">
        <v>668</v>
      </c>
      <c r="F1401" s="44">
        <v>1000000</v>
      </c>
      <c r="G1401" s="44">
        <f t="shared" ref="G1401:G1404" si="709">ROUNDDOWN(D1401*F1401,-3)</f>
        <v>4000000</v>
      </c>
      <c r="H1401" s="44"/>
      <c r="I1401" s="44"/>
      <c r="J1401" s="44"/>
      <c r="K1401" s="44"/>
      <c r="L1401" s="44"/>
      <c r="M1401" s="44"/>
      <c r="N1401" s="44"/>
      <c r="O1401" s="44"/>
      <c r="P1401" s="44"/>
      <c r="Q1401" s="44"/>
      <c r="R1401" s="44"/>
      <c r="S1401" s="44"/>
    </row>
    <row r="1402" spans="1:19" ht="13.5" customHeight="1" x14ac:dyDescent="0.2">
      <c r="A1402" s="2" t="s">
        <v>2319</v>
      </c>
      <c r="B1402" s="42" t="s">
        <v>24</v>
      </c>
      <c r="C1402" s="43" t="s">
        <v>53</v>
      </c>
      <c r="D1402" s="44">
        <v>4</v>
      </c>
      <c r="E1402" s="45" t="s">
        <v>668</v>
      </c>
      <c r="F1402" s="44">
        <v>1500000</v>
      </c>
      <c r="G1402" s="44">
        <f t="shared" si="709"/>
        <v>6000000</v>
      </c>
      <c r="H1402" s="44"/>
      <c r="I1402" s="44"/>
      <c r="J1402" s="44"/>
      <c r="K1402" s="44"/>
      <c r="L1402" s="44"/>
      <c r="M1402" s="44"/>
      <c r="N1402" s="44"/>
      <c r="O1402" s="44"/>
      <c r="P1402" s="44"/>
      <c r="Q1402" s="44"/>
      <c r="R1402" s="44"/>
      <c r="S1402" s="44"/>
    </row>
    <row r="1403" spans="1:19" ht="13.5" customHeight="1" x14ac:dyDescent="0.2">
      <c r="A1403" s="2" t="s">
        <v>2320</v>
      </c>
      <c r="B1403" s="42" t="s">
        <v>24</v>
      </c>
      <c r="C1403" s="43" t="s">
        <v>599</v>
      </c>
      <c r="D1403" s="44">
        <v>100</v>
      </c>
      <c r="E1403" s="45" t="s">
        <v>600</v>
      </c>
      <c r="F1403" s="44">
        <v>69000</v>
      </c>
      <c r="G1403" s="44">
        <f t="shared" si="709"/>
        <v>6900000</v>
      </c>
      <c r="H1403" s="44"/>
      <c r="I1403" s="44"/>
      <c r="J1403" s="44"/>
      <c r="K1403" s="44"/>
      <c r="L1403" s="44"/>
      <c r="M1403" s="44"/>
      <c r="N1403" s="44"/>
      <c r="O1403" s="44"/>
      <c r="P1403" s="44"/>
      <c r="Q1403" s="44"/>
      <c r="R1403" s="44"/>
      <c r="S1403" s="44"/>
    </row>
    <row r="1404" spans="1:19" ht="13.5" customHeight="1" x14ac:dyDescent="0.2">
      <c r="A1404" s="2" t="s">
        <v>2321</v>
      </c>
      <c r="B1404" s="42" t="s">
        <v>24</v>
      </c>
      <c r="C1404" s="43" t="s">
        <v>45</v>
      </c>
      <c r="D1404" s="44">
        <v>2</v>
      </c>
      <c r="E1404" s="45" t="s">
        <v>668</v>
      </c>
      <c r="F1404" s="44">
        <v>1500000</v>
      </c>
      <c r="G1404" s="44">
        <f t="shared" si="709"/>
        <v>3000000</v>
      </c>
      <c r="H1404" s="44"/>
      <c r="I1404" s="44"/>
      <c r="J1404" s="44"/>
      <c r="K1404" s="44"/>
      <c r="L1404" s="44"/>
      <c r="M1404" s="44"/>
      <c r="N1404" s="44"/>
      <c r="O1404" s="44"/>
      <c r="P1404" s="44"/>
      <c r="Q1404" s="44"/>
      <c r="R1404" s="44"/>
      <c r="S1404" s="44"/>
    </row>
    <row r="1405" spans="1:19" ht="13.5" customHeight="1" x14ac:dyDescent="0.2">
      <c r="A1405" s="2" t="s">
        <v>2322</v>
      </c>
      <c r="B1405" s="12" t="s">
        <v>162</v>
      </c>
      <c r="C1405" s="40" t="s">
        <v>163</v>
      </c>
      <c r="D1405" s="41">
        <v>0</v>
      </c>
      <c r="E1405" s="15" t="s">
        <v>24</v>
      </c>
      <c r="F1405" s="41">
        <v>0</v>
      </c>
      <c r="G1405" s="41">
        <f t="shared" ref="G1405:S1405" si="710">G1406</f>
        <v>2000000</v>
      </c>
      <c r="H1405" s="41">
        <f t="shared" si="710"/>
        <v>0</v>
      </c>
      <c r="I1405" s="41">
        <f t="shared" si="710"/>
        <v>0</v>
      </c>
      <c r="J1405" s="41">
        <f t="shared" si="710"/>
        <v>0</v>
      </c>
      <c r="K1405" s="41">
        <f t="shared" si="710"/>
        <v>0</v>
      </c>
      <c r="L1405" s="41">
        <f t="shared" si="710"/>
        <v>0</v>
      </c>
      <c r="M1405" s="41">
        <f t="shared" si="710"/>
        <v>0</v>
      </c>
      <c r="N1405" s="41">
        <f t="shared" si="710"/>
        <v>0</v>
      </c>
      <c r="O1405" s="41">
        <f t="shared" si="710"/>
        <v>0</v>
      </c>
      <c r="P1405" s="41">
        <f t="shared" si="710"/>
        <v>0</v>
      </c>
      <c r="Q1405" s="41">
        <f t="shared" si="710"/>
        <v>0</v>
      </c>
      <c r="R1405" s="41">
        <f t="shared" si="710"/>
        <v>0</v>
      </c>
      <c r="S1405" s="41">
        <f t="shared" si="710"/>
        <v>0</v>
      </c>
    </row>
    <row r="1406" spans="1:19" ht="13.5" customHeight="1" x14ac:dyDescent="0.2">
      <c r="A1406" s="2" t="s">
        <v>2323</v>
      </c>
      <c r="B1406" s="42" t="s">
        <v>24</v>
      </c>
      <c r="C1406" s="43" t="s">
        <v>1866</v>
      </c>
      <c r="D1406" s="44">
        <v>2</v>
      </c>
      <c r="E1406" s="45" t="s">
        <v>613</v>
      </c>
      <c r="F1406" s="44">
        <v>1000000</v>
      </c>
      <c r="G1406" s="44">
        <f>ROUNDDOWN(D1406*F1406,-3)</f>
        <v>2000000</v>
      </c>
      <c r="H1406" s="44"/>
      <c r="I1406" s="44"/>
      <c r="J1406" s="44"/>
      <c r="K1406" s="44"/>
      <c r="L1406" s="44"/>
      <c r="M1406" s="44"/>
      <c r="N1406" s="44"/>
      <c r="O1406" s="44"/>
      <c r="P1406" s="44"/>
      <c r="Q1406" s="44"/>
      <c r="R1406" s="44"/>
      <c r="S1406" s="44"/>
    </row>
    <row r="1407" spans="1:19" ht="13.5" customHeight="1" x14ac:dyDescent="0.2">
      <c r="A1407" s="2" t="s">
        <v>2324</v>
      </c>
      <c r="B1407" s="12" t="s">
        <v>111</v>
      </c>
      <c r="C1407" s="40" t="s">
        <v>112</v>
      </c>
      <c r="D1407" s="41">
        <v>0</v>
      </c>
      <c r="E1407" s="15" t="s">
        <v>24</v>
      </c>
      <c r="F1407" s="41">
        <v>0</v>
      </c>
      <c r="G1407" s="41">
        <f t="shared" ref="G1407:S1407" si="711">G1408</f>
        <v>40804000</v>
      </c>
      <c r="H1407" s="41">
        <f t="shared" si="711"/>
        <v>0</v>
      </c>
      <c r="I1407" s="41">
        <f t="shared" si="711"/>
        <v>0</v>
      </c>
      <c r="J1407" s="41">
        <f t="shared" si="711"/>
        <v>0</v>
      </c>
      <c r="K1407" s="41">
        <f t="shared" si="711"/>
        <v>0</v>
      </c>
      <c r="L1407" s="41">
        <f t="shared" si="711"/>
        <v>0</v>
      </c>
      <c r="M1407" s="41">
        <f t="shared" si="711"/>
        <v>0</v>
      </c>
      <c r="N1407" s="41">
        <f t="shared" si="711"/>
        <v>0</v>
      </c>
      <c r="O1407" s="41">
        <f t="shared" si="711"/>
        <v>0</v>
      </c>
      <c r="P1407" s="41">
        <f t="shared" si="711"/>
        <v>0</v>
      </c>
      <c r="Q1407" s="41">
        <f t="shared" si="711"/>
        <v>0</v>
      </c>
      <c r="R1407" s="41">
        <f t="shared" si="711"/>
        <v>0</v>
      </c>
      <c r="S1407" s="41">
        <f t="shared" si="711"/>
        <v>0</v>
      </c>
    </row>
    <row r="1408" spans="1:19" ht="13.5" customHeight="1" x14ac:dyDescent="0.2">
      <c r="A1408" s="2" t="s">
        <v>2325</v>
      </c>
      <c r="B1408" s="42" t="s">
        <v>24</v>
      </c>
      <c r="C1408" s="43" t="s">
        <v>2326</v>
      </c>
      <c r="D1408" s="44">
        <v>10</v>
      </c>
      <c r="E1408" s="45" t="s">
        <v>600</v>
      </c>
      <c r="F1408" s="44">
        <v>4080400</v>
      </c>
      <c r="G1408" s="44">
        <f>ROUNDDOWN(D1408*F1408,-3)</f>
        <v>40804000</v>
      </c>
      <c r="H1408" s="44"/>
      <c r="I1408" s="44"/>
      <c r="J1408" s="44"/>
      <c r="K1408" s="44"/>
      <c r="L1408" s="44"/>
      <c r="M1408" s="44"/>
      <c r="N1408" s="44"/>
      <c r="O1408" s="44"/>
      <c r="P1408" s="44"/>
      <c r="Q1408" s="44"/>
      <c r="R1408" s="44"/>
      <c r="S1408" s="44"/>
    </row>
    <row r="1409" spans="1:19" ht="13.5" customHeight="1" x14ac:dyDescent="0.2">
      <c r="A1409" s="2" t="s">
        <v>2327</v>
      </c>
      <c r="B1409" s="12" t="s">
        <v>55</v>
      </c>
      <c r="C1409" s="40" t="s">
        <v>56</v>
      </c>
      <c r="D1409" s="41">
        <v>0</v>
      </c>
      <c r="E1409" s="15" t="s">
        <v>24</v>
      </c>
      <c r="F1409" s="41">
        <v>0</v>
      </c>
      <c r="G1409" s="41">
        <f t="shared" ref="G1409:S1409" si="712">G1410</f>
        <v>2100000</v>
      </c>
      <c r="H1409" s="41">
        <f t="shared" si="712"/>
        <v>0</v>
      </c>
      <c r="I1409" s="41">
        <f t="shared" si="712"/>
        <v>0</v>
      </c>
      <c r="J1409" s="41">
        <f t="shared" si="712"/>
        <v>0</v>
      </c>
      <c r="K1409" s="41">
        <f t="shared" si="712"/>
        <v>0</v>
      </c>
      <c r="L1409" s="41">
        <f t="shared" si="712"/>
        <v>0</v>
      </c>
      <c r="M1409" s="41">
        <f t="shared" si="712"/>
        <v>0</v>
      </c>
      <c r="N1409" s="41">
        <f t="shared" si="712"/>
        <v>0</v>
      </c>
      <c r="O1409" s="41">
        <f t="shared" si="712"/>
        <v>0</v>
      </c>
      <c r="P1409" s="41">
        <f t="shared" si="712"/>
        <v>0</v>
      </c>
      <c r="Q1409" s="41">
        <f t="shared" si="712"/>
        <v>0</v>
      </c>
      <c r="R1409" s="41">
        <f t="shared" si="712"/>
        <v>0</v>
      </c>
      <c r="S1409" s="41">
        <f t="shared" si="712"/>
        <v>0</v>
      </c>
    </row>
    <row r="1410" spans="1:19" ht="13.5" customHeight="1" x14ac:dyDescent="0.2">
      <c r="A1410" s="2" t="s">
        <v>2328</v>
      </c>
      <c r="B1410" s="42" t="s">
        <v>24</v>
      </c>
      <c r="C1410" s="43" t="s">
        <v>2305</v>
      </c>
      <c r="D1410" s="44">
        <v>14</v>
      </c>
      <c r="E1410" s="45" t="s">
        <v>600</v>
      </c>
      <c r="F1410" s="44">
        <v>150000</v>
      </c>
      <c r="G1410" s="44">
        <f>ROUNDDOWN(D1410*F1410,-3)</f>
        <v>2100000</v>
      </c>
      <c r="H1410" s="44"/>
      <c r="I1410" s="44"/>
      <c r="J1410" s="44"/>
      <c r="K1410" s="44"/>
      <c r="L1410" s="44"/>
      <c r="M1410" s="44"/>
      <c r="N1410" s="44"/>
      <c r="O1410" s="44"/>
      <c r="P1410" s="44"/>
      <c r="Q1410" s="44"/>
      <c r="R1410" s="44"/>
      <c r="S1410" s="44"/>
    </row>
    <row r="1411" spans="1:19" ht="13.5" customHeight="1" x14ac:dyDescent="0.2">
      <c r="A1411" s="2" t="s">
        <v>2329</v>
      </c>
      <c r="B1411" s="36" t="s">
        <v>120</v>
      </c>
      <c r="C1411" s="37" t="s">
        <v>2330</v>
      </c>
      <c r="D1411" s="38">
        <v>0</v>
      </c>
      <c r="E1411" s="39" t="s">
        <v>24</v>
      </c>
      <c r="F1411" s="38">
        <v>0</v>
      </c>
      <c r="G1411" s="38">
        <f t="shared" ref="G1411:S1411" si="713">SUM(G1412,G1417,G1419,G1421)</f>
        <v>62664000</v>
      </c>
      <c r="H1411" s="38">
        <f t="shared" si="713"/>
        <v>0</v>
      </c>
      <c r="I1411" s="38">
        <f t="shared" si="713"/>
        <v>0</v>
      </c>
      <c r="J1411" s="38">
        <f t="shared" si="713"/>
        <v>0</v>
      </c>
      <c r="K1411" s="38">
        <f t="shared" si="713"/>
        <v>0</v>
      </c>
      <c r="L1411" s="38">
        <f t="shared" si="713"/>
        <v>0</v>
      </c>
      <c r="M1411" s="38">
        <f t="shared" si="713"/>
        <v>0</v>
      </c>
      <c r="N1411" s="38">
        <f t="shared" si="713"/>
        <v>0</v>
      </c>
      <c r="O1411" s="38">
        <f t="shared" si="713"/>
        <v>0</v>
      </c>
      <c r="P1411" s="38">
        <f t="shared" si="713"/>
        <v>0</v>
      </c>
      <c r="Q1411" s="38">
        <f t="shared" si="713"/>
        <v>0</v>
      </c>
      <c r="R1411" s="38">
        <f t="shared" si="713"/>
        <v>0</v>
      </c>
      <c r="S1411" s="38">
        <f t="shared" si="713"/>
        <v>0</v>
      </c>
    </row>
    <row r="1412" spans="1:19" ht="13.5" customHeight="1" x14ac:dyDescent="0.2">
      <c r="A1412" s="2" t="s">
        <v>2331</v>
      </c>
      <c r="B1412" s="12" t="s">
        <v>42</v>
      </c>
      <c r="C1412" s="40" t="s">
        <v>43</v>
      </c>
      <c r="D1412" s="41">
        <v>0</v>
      </c>
      <c r="E1412" s="15" t="s">
        <v>24</v>
      </c>
      <c r="F1412" s="41">
        <v>0</v>
      </c>
      <c r="G1412" s="41">
        <f t="shared" ref="G1412:S1412" si="714">SUM(G1413:G1416)</f>
        <v>13520000</v>
      </c>
      <c r="H1412" s="41">
        <f t="shared" si="714"/>
        <v>0</v>
      </c>
      <c r="I1412" s="41">
        <f t="shared" si="714"/>
        <v>0</v>
      </c>
      <c r="J1412" s="41">
        <f t="shared" si="714"/>
        <v>0</v>
      </c>
      <c r="K1412" s="41">
        <f t="shared" si="714"/>
        <v>0</v>
      </c>
      <c r="L1412" s="41">
        <f t="shared" si="714"/>
        <v>0</v>
      </c>
      <c r="M1412" s="41">
        <f t="shared" si="714"/>
        <v>0</v>
      </c>
      <c r="N1412" s="41">
        <f t="shared" si="714"/>
        <v>0</v>
      </c>
      <c r="O1412" s="41">
        <f t="shared" si="714"/>
        <v>0</v>
      </c>
      <c r="P1412" s="41">
        <f t="shared" si="714"/>
        <v>0</v>
      </c>
      <c r="Q1412" s="41">
        <f t="shared" si="714"/>
        <v>0</v>
      </c>
      <c r="R1412" s="41">
        <f t="shared" si="714"/>
        <v>0</v>
      </c>
      <c r="S1412" s="41">
        <f t="shared" si="714"/>
        <v>0</v>
      </c>
    </row>
    <row r="1413" spans="1:19" ht="13.5" customHeight="1" x14ac:dyDescent="0.2">
      <c r="A1413" s="2" t="s">
        <v>2332</v>
      </c>
      <c r="B1413" s="42" t="s">
        <v>24</v>
      </c>
      <c r="C1413" s="43" t="s">
        <v>599</v>
      </c>
      <c r="D1413" s="44">
        <v>80</v>
      </c>
      <c r="E1413" s="45" t="s">
        <v>600</v>
      </c>
      <c r="F1413" s="44">
        <v>69000</v>
      </c>
      <c r="G1413" s="44">
        <f t="shared" ref="G1413:G1416" si="715">ROUNDDOWN(D1413*F1413,-3)</f>
        <v>5520000</v>
      </c>
      <c r="H1413" s="44"/>
      <c r="I1413" s="44"/>
      <c r="J1413" s="44"/>
      <c r="K1413" s="44"/>
      <c r="L1413" s="44"/>
      <c r="M1413" s="44"/>
      <c r="N1413" s="44"/>
      <c r="O1413" s="44"/>
      <c r="P1413" s="44"/>
      <c r="Q1413" s="44"/>
      <c r="R1413" s="44"/>
      <c r="S1413" s="44"/>
    </row>
    <row r="1414" spans="1:19" ht="13.5" customHeight="1" x14ac:dyDescent="0.2">
      <c r="A1414" s="2" t="s">
        <v>2333</v>
      </c>
      <c r="B1414" s="42" t="s">
        <v>24</v>
      </c>
      <c r="C1414" s="43" t="s">
        <v>45</v>
      </c>
      <c r="D1414" s="44">
        <v>2</v>
      </c>
      <c r="E1414" s="45" t="s">
        <v>668</v>
      </c>
      <c r="F1414" s="44">
        <v>1500000</v>
      </c>
      <c r="G1414" s="44">
        <f t="shared" si="715"/>
        <v>3000000</v>
      </c>
      <c r="H1414" s="44"/>
      <c r="I1414" s="44"/>
      <c r="J1414" s="44"/>
      <c r="K1414" s="44"/>
      <c r="L1414" s="44"/>
      <c r="M1414" s="44"/>
      <c r="N1414" s="44"/>
      <c r="O1414" s="44"/>
      <c r="P1414" s="44"/>
      <c r="Q1414" s="44"/>
      <c r="R1414" s="44"/>
      <c r="S1414" s="44"/>
    </row>
    <row r="1415" spans="1:19" ht="13.5" customHeight="1" x14ac:dyDescent="0.2">
      <c r="A1415" s="2" t="s">
        <v>2334</v>
      </c>
      <c r="B1415" s="42" t="s">
        <v>24</v>
      </c>
      <c r="C1415" s="43" t="s">
        <v>51</v>
      </c>
      <c r="D1415" s="44">
        <v>2</v>
      </c>
      <c r="E1415" s="45" t="s">
        <v>668</v>
      </c>
      <c r="F1415" s="44">
        <v>1000000</v>
      </c>
      <c r="G1415" s="44">
        <f t="shared" si="715"/>
        <v>2000000</v>
      </c>
      <c r="H1415" s="44"/>
      <c r="I1415" s="44"/>
      <c r="J1415" s="44"/>
      <c r="K1415" s="44"/>
      <c r="L1415" s="44"/>
      <c r="M1415" s="44"/>
      <c r="N1415" s="44"/>
      <c r="O1415" s="44"/>
      <c r="P1415" s="44"/>
      <c r="Q1415" s="44"/>
      <c r="R1415" s="44"/>
      <c r="S1415" s="44"/>
    </row>
    <row r="1416" spans="1:19" ht="13.5" customHeight="1" x14ac:dyDescent="0.2">
      <c r="A1416" s="2" t="s">
        <v>2335</v>
      </c>
      <c r="B1416" s="42" t="s">
        <v>24</v>
      </c>
      <c r="C1416" s="43" t="s">
        <v>53</v>
      </c>
      <c r="D1416" s="44">
        <v>2</v>
      </c>
      <c r="E1416" s="45" t="s">
        <v>668</v>
      </c>
      <c r="F1416" s="44">
        <v>1500000</v>
      </c>
      <c r="G1416" s="44">
        <f t="shared" si="715"/>
        <v>3000000</v>
      </c>
      <c r="H1416" s="44"/>
      <c r="I1416" s="44"/>
      <c r="J1416" s="44"/>
      <c r="K1416" s="44"/>
      <c r="L1416" s="44"/>
      <c r="M1416" s="44"/>
      <c r="N1416" s="44"/>
      <c r="O1416" s="44"/>
      <c r="P1416" s="44"/>
      <c r="Q1416" s="44"/>
      <c r="R1416" s="44"/>
      <c r="S1416" s="44"/>
    </row>
    <row r="1417" spans="1:19" ht="13.5" customHeight="1" x14ac:dyDescent="0.2">
      <c r="A1417" s="2" t="s">
        <v>2336</v>
      </c>
      <c r="B1417" s="12" t="s">
        <v>162</v>
      </c>
      <c r="C1417" s="40" t="s">
        <v>163</v>
      </c>
      <c r="D1417" s="41">
        <v>0</v>
      </c>
      <c r="E1417" s="15" t="s">
        <v>24</v>
      </c>
      <c r="F1417" s="41">
        <v>0</v>
      </c>
      <c r="G1417" s="41">
        <f t="shared" ref="G1417:S1417" si="716">G1418</f>
        <v>8000000</v>
      </c>
      <c r="H1417" s="41">
        <f t="shared" si="716"/>
        <v>0</v>
      </c>
      <c r="I1417" s="41">
        <f t="shared" si="716"/>
        <v>0</v>
      </c>
      <c r="J1417" s="41">
        <f t="shared" si="716"/>
        <v>0</v>
      </c>
      <c r="K1417" s="41">
        <f t="shared" si="716"/>
        <v>0</v>
      </c>
      <c r="L1417" s="41">
        <f t="shared" si="716"/>
        <v>0</v>
      </c>
      <c r="M1417" s="41">
        <f t="shared" si="716"/>
        <v>0</v>
      </c>
      <c r="N1417" s="41">
        <f t="shared" si="716"/>
        <v>0</v>
      </c>
      <c r="O1417" s="41">
        <f t="shared" si="716"/>
        <v>0</v>
      </c>
      <c r="P1417" s="41">
        <f t="shared" si="716"/>
        <v>0</v>
      </c>
      <c r="Q1417" s="41">
        <f t="shared" si="716"/>
        <v>0</v>
      </c>
      <c r="R1417" s="41">
        <f t="shared" si="716"/>
        <v>0</v>
      </c>
      <c r="S1417" s="41">
        <f t="shared" si="716"/>
        <v>0</v>
      </c>
    </row>
    <row r="1418" spans="1:19" ht="13.5" customHeight="1" x14ac:dyDescent="0.2">
      <c r="A1418" s="2" t="s">
        <v>2337</v>
      </c>
      <c r="B1418" s="42" t="s">
        <v>24</v>
      </c>
      <c r="C1418" s="43" t="s">
        <v>1866</v>
      </c>
      <c r="D1418" s="44">
        <v>8</v>
      </c>
      <c r="E1418" s="45" t="s">
        <v>613</v>
      </c>
      <c r="F1418" s="44">
        <v>1000000</v>
      </c>
      <c r="G1418" s="44">
        <f>ROUNDDOWN(D1418*F1418,-3)</f>
        <v>8000000</v>
      </c>
      <c r="H1418" s="44"/>
      <c r="I1418" s="44"/>
      <c r="J1418" s="44"/>
      <c r="K1418" s="44"/>
      <c r="L1418" s="44"/>
      <c r="M1418" s="44"/>
      <c r="N1418" s="44"/>
      <c r="O1418" s="44"/>
      <c r="P1418" s="44"/>
      <c r="Q1418" s="44"/>
      <c r="R1418" s="44"/>
      <c r="S1418" s="44"/>
    </row>
    <row r="1419" spans="1:19" ht="13.5" customHeight="1" x14ac:dyDescent="0.2">
      <c r="A1419" s="2" t="s">
        <v>2338</v>
      </c>
      <c r="B1419" s="12" t="s">
        <v>111</v>
      </c>
      <c r="C1419" s="40" t="s">
        <v>112</v>
      </c>
      <c r="D1419" s="41">
        <v>0</v>
      </c>
      <c r="E1419" s="15" t="s">
        <v>24</v>
      </c>
      <c r="F1419" s="41">
        <v>0</v>
      </c>
      <c r="G1419" s="41">
        <f t="shared" ref="G1419:S1419" si="717">G1420</f>
        <v>38744000</v>
      </c>
      <c r="H1419" s="41">
        <f t="shared" si="717"/>
        <v>0</v>
      </c>
      <c r="I1419" s="41">
        <f t="shared" si="717"/>
        <v>0</v>
      </c>
      <c r="J1419" s="41">
        <f t="shared" si="717"/>
        <v>0</v>
      </c>
      <c r="K1419" s="41">
        <f t="shared" si="717"/>
        <v>0</v>
      </c>
      <c r="L1419" s="41">
        <f t="shared" si="717"/>
        <v>0</v>
      </c>
      <c r="M1419" s="41">
        <f t="shared" si="717"/>
        <v>0</v>
      </c>
      <c r="N1419" s="41">
        <f t="shared" si="717"/>
        <v>0</v>
      </c>
      <c r="O1419" s="41">
        <f t="shared" si="717"/>
        <v>0</v>
      </c>
      <c r="P1419" s="41">
        <f t="shared" si="717"/>
        <v>0</v>
      </c>
      <c r="Q1419" s="41">
        <f t="shared" si="717"/>
        <v>0</v>
      </c>
      <c r="R1419" s="41">
        <f t="shared" si="717"/>
        <v>0</v>
      </c>
      <c r="S1419" s="41">
        <f t="shared" si="717"/>
        <v>0</v>
      </c>
    </row>
    <row r="1420" spans="1:19" ht="13.5" customHeight="1" x14ac:dyDescent="0.2">
      <c r="A1420" s="2" t="s">
        <v>2339</v>
      </c>
      <c r="B1420" s="42" t="s">
        <v>24</v>
      </c>
      <c r="C1420" s="43" t="s">
        <v>2340</v>
      </c>
      <c r="D1420" s="44">
        <v>10</v>
      </c>
      <c r="E1420" s="45" t="s">
        <v>600</v>
      </c>
      <c r="F1420" s="44">
        <v>3874400</v>
      </c>
      <c r="G1420" s="44">
        <f>ROUNDDOWN(D1420*F1420,-3)</f>
        <v>38744000</v>
      </c>
      <c r="H1420" s="44"/>
      <c r="I1420" s="44"/>
      <c r="J1420" s="44"/>
      <c r="K1420" s="44"/>
      <c r="L1420" s="44"/>
      <c r="M1420" s="44"/>
      <c r="N1420" s="44"/>
      <c r="O1420" s="44"/>
      <c r="P1420" s="44"/>
      <c r="Q1420" s="44"/>
      <c r="R1420" s="44"/>
      <c r="S1420" s="44"/>
    </row>
    <row r="1421" spans="1:19" ht="13.5" customHeight="1" x14ac:dyDescent="0.2">
      <c r="A1421" s="2" t="s">
        <v>2341</v>
      </c>
      <c r="B1421" s="12" t="s">
        <v>55</v>
      </c>
      <c r="C1421" s="40" t="s">
        <v>56</v>
      </c>
      <c r="D1421" s="41">
        <v>0</v>
      </c>
      <c r="E1421" s="15" t="s">
        <v>24</v>
      </c>
      <c r="F1421" s="41">
        <v>0</v>
      </c>
      <c r="G1421" s="41">
        <f t="shared" ref="G1421:S1421" si="718">G1422</f>
        <v>2400000</v>
      </c>
      <c r="H1421" s="41">
        <f t="shared" si="718"/>
        <v>0</v>
      </c>
      <c r="I1421" s="41">
        <f t="shared" si="718"/>
        <v>0</v>
      </c>
      <c r="J1421" s="41">
        <f t="shared" si="718"/>
        <v>0</v>
      </c>
      <c r="K1421" s="41">
        <f t="shared" si="718"/>
        <v>0</v>
      </c>
      <c r="L1421" s="41">
        <f t="shared" si="718"/>
        <v>0</v>
      </c>
      <c r="M1421" s="41">
        <f t="shared" si="718"/>
        <v>0</v>
      </c>
      <c r="N1421" s="41">
        <f t="shared" si="718"/>
        <v>0</v>
      </c>
      <c r="O1421" s="41">
        <f t="shared" si="718"/>
        <v>0</v>
      </c>
      <c r="P1421" s="41">
        <f t="shared" si="718"/>
        <v>0</v>
      </c>
      <c r="Q1421" s="41">
        <f t="shared" si="718"/>
        <v>0</v>
      </c>
      <c r="R1421" s="41">
        <f t="shared" si="718"/>
        <v>0</v>
      </c>
      <c r="S1421" s="41">
        <f t="shared" si="718"/>
        <v>0</v>
      </c>
    </row>
    <row r="1422" spans="1:19" ht="13.5" customHeight="1" x14ac:dyDescent="0.2">
      <c r="A1422" s="2" t="s">
        <v>2342</v>
      </c>
      <c r="B1422" s="42" t="s">
        <v>24</v>
      </c>
      <c r="C1422" s="43" t="s">
        <v>2305</v>
      </c>
      <c r="D1422" s="44">
        <v>16</v>
      </c>
      <c r="E1422" s="45" t="s">
        <v>600</v>
      </c>
      <c r="F1422" s="44">
        <v>150000</v>
      </c>
      <c r="G1422" s="44">
        <f>ROUNDDOWN(D1422*F1422,-3)</f>
        <v>2400000</v>
      </c>
      <c r="H1422" s="44"/>
      <c r="I1422" s="44"/>
      <c r="J1422" s="44"/>
      <c r="K1422" s="44"/>
      <c r="L1422" s="44"/>
      <c r="M1422" s="44"/>
      <c r="N1422" s="44"/>
      <c r="O1422" s="44"/>
      <c r="P1422" s="44"/>
      <c r="Q1422" s="44"/>
      <c r="R1422" s="44"/>
      <c r="S1422" s="44"/>
    </row>
    <row r="1423" spans="1:19" ht="13.5" customHeight="1" x14ac:dyDescent="0.2">
      <c r="A1423" s="2" t="s">
        <v>2343</v>
      </c>
      <c r="B1423" s="36" t="s">
        <v>280</v>
      </c>
      <c r="C1423" s="37" t="s">
        <v>2344</v>
      </c>
      <c r="D1423" s="38">
        <v>0</v>
      </c>
      <c r="E1423" s="39" t="s">
        <v>24</v>
      </c>
      <c r="F1423" s="38">
        <v>0</v>
      </c>
      <c r="G1423" s="38">
        <f t="shared" ref="G1423:S1423" si="719">SUM(G1424,G1429,G1431)</f>
        <v>162933000</v>
      </c>
      <c r="H1423" s="38">
        <f t="shared" si="719"/>
        <v>0</v>
      </c>
      <c r="I1423" s="38">
        <f t="shared" si="719"/>
        <v>0</v>
      </c>
      <c r="J1423" s="38">
        <f t="shared" si="719"/>
        <v>0</v>
      </c>
      <c r="K1423" s="38">
        <f t="shared" si="719"/>
        <v>0</v>
      </c>
      <c r="L1423" s="38">
        <f t="shared" si="719"/>
        <v>0</v>
      </c>
      <c r="M1423" s="38">
        <f t="shared" si="719"/>
        <v>0</v>
      </c>
      <c r="N1423" s="38">
        <f t="shared" si="719"/>
        <v>0</v>
      </c>
      <c r="O1423" s="38">
        <f t="shared" si="719"/>
        <v>0</v>
      </c>
      <c r="P1423" s="38">
        <f t="shared" si="719"/>
        <v>0</v>
      </c>
      <c r="Q1423" s="38">
        <f t="shared" si="719"/>
        <v>0</v>
      </c>
      <c r="R1423" s="38">
        <f t="shared" si="719"/>
        <v>0</v>
      </c>
      <c r="S1423" s="38">
        <f t="shared" si="719"/>
        <v>0</v>
      </c>
    </row>
    <row r="1424" spans="1:19" ht="13.5" customHeight="1" x14ac:dyDescent="0.2">
      <c r="A1424" s="2" t="s">
        <v>2345</v>
      </c>
      <c r="B1424" s="12" t="s">
        <v>42</v>
      </c>
      <c r="C1424" s="40" t="s">
        <v>43</v>
      </c>
      <c r="D1424" s="41">
        <v>0</v>
      </c>
      <c r="E1424" s="15" t="s">
        <v>24</v>
      </c>
      <c r="F1424" s="41">
        <v>0</v>
      </c>
      <c r="G1424" s="41">
        <f t="shared" ref="G1424:S1424" si="720">SUM(G1425:G1428)</f>
        <v>22350000</v>
      </c>
      <c r="H1424" s="41">
        <f t="shared" si="720"/>
        <v>0</v>
      </c>
      <c r="I1424" s="41">
        <f t="shared" si="720"/>
        <v>0</v>
      </c>
      <c r="J1424" s="41">
        <f t="shared" si="720"/>
        <v>0</v>
      </c>
      <c r="K1424" s="41">
        <f t="shared" si="720"/>
        <v>0</v>
      </c>
      <c r="L1424" s="41">
        <f t="shared" si="720"/>
        <v>0</v>
      </c>
      <c r="M1424" s="41">
        <f t="shared" si="720"/>
        <v>0</v>
      </c>
      <c r="N1424" s="41">
        <f t="shared" si="720"/>
        <v>0</v>
      </c>
      <c r="O1424" s="41">
        <f t="shared" si="720"/>
        <v>0</v>
      </c>
      <c r="P1424" s="41">
        <f t="shared" si="720"/>
        <v>0</v>
      </c>
      <c r="Q1424" s="41">
        <f t="shared" si="720"/>
        <v>0</v>
      </c>
      <c r="R1424" s="41">
        <f t="shared" si="720"/>
        <v>0</v>
      </c>
      <c r="S1424" s="41">
        <f t="shared" si="720"/>
        <v>0</v>
      </c>
    </row>
    <row r="1425" spans="1:19" ht="13.5" customHeight="1" x14ac:dyDescent="0.2">
      <c r="A1425" s="2" t="s">
        <v>2346</v>
      </c>
      <c r="B1425" s="42" t="s">
        <v>24</v>
      </c>
      <c r="C1425" s="43" t="s">
        <v>599</v>
      </c>
      <c r="D1425" s="44">
        <v>150</v>
      </c>
      <c r="E1425" s="45" t="s">
        <v>600</v>
      </c>
      <c r="F1425" s="44">
        <v>69000</v>
      </c>
      <c r="G1425" s="44">
        <f t="shared" ref="G1425:G1428" si="721">ROUNDDOWN(D1425*F1425,-3)</f>
        <v>10350000</v>
      </c>
      <c r="H1425" s="44"/>
      <c r="I1425" s="44"/>
      <c r="J1425" s="44"/>
      <c r="K1425" s="44"/>
      <c r="L1425" s="44"/>
      <c r="M1425" s="44"/>
      <c r="N1425" s="44"/>
      <c r="O1425" s="44"/>
      <c r="P1425" s="44"/>
      <c r="Q1425" s="44"/>
      <c r="R1425" s="44"/>
      <c r="S1425" s="44"/>
    </row>
    <row r="1426" spans="1:19" ht="13.5" customHeight="1" x14ac:dyDescent="0.2">
      <c r="A1426" s="2" t="s">
        <v>2347</v>
      </c>
      <c r="B1426" s="42" t="s">
        <v>24</v>
      </c>
      <c r="C1426" s="43" t="s">
        <v>45</v>
      </c>
      <c r="D1426" s="44">
        <v>3</v>
      </c>
      <c r="E1426" s="45" t="s">
        <v>668</v>
      </c>
      <c r="F1426" s="44">
        <v>1500000</v>
      </c>
      <c r="G1426" s="44">
        <f t="shared" si="721"/>
        <v>4500000</v>
      </c>
      <c r="H1426" s="44"/>
      <c r="I1426" s="44"/>
      <c r="J1426" s="44"/>
      <c r="K1426" s="44"/>
      <c r="L1426" s="44"/>
      <c r="M1426" s="44"/>
      <c r="N1426" s="44"/>
      <c r="O1426" s="44"/>
      <c r="P1426" s="44"/>
      <c r="Q1426" s="44"/>
      <c r="R1426" s="44"/>
      <c r="S1426" s="44"/>
    </row>
    <row r="1427" spans="1:19" ht="13.5" customHeight="1" x14ac:dyDescent="0.2">
      <c r="A1427" s="2" t="s">
        <v>2348</v>
      </c>
      <c r="B1427" s="42" t="s">
        <v>24</v>
      </c>
      <c r="C1427" s="43" t="s">
        <v>51</v>
      </c>
      <c r="D1427" s="44">
        <v>3</v>
      </c>
      <c r="E1427" s="45" t="s">
        <v>668</v>
      </c>
      <c r="F1427" s="44">
        <v>1000000</v>
      </c>
      <c r="G1427" s="44">
        <f t="shared" si="721"/>
        <v>3000000</v>
      </c>
      <c r="H1427" s="44"/>
      <c r="I1427" s="44"/>
      <c r="J1427" s="44"/>
      <c r="K1427" s="44"/>
      <c r="L1427" s="44"/>
      <c r="M1427" s="44"/>
      <c r="N1427" s="44"/>
      <c r="O1427" s="44"/>
      <c r="P1427" s="44"/>
      <c r="Q1427" s="44"/>
      <c r="R1427" s="44"/>
      <c r="S1427" s="44"/>
    </row>
    <row r="1428" spans="1:19" ht="13.5" customHeight="1" x14ac:dyDescent="0.2">
      <c r="A1428" s="2" t="s">
        <v>2349</v>
      </c>
      <c r="B1428" s="42" t="s">
        <v>24</v>
      </c>
      <c r="C1428" s="43" t="s">
        <v>53</v>
      </c>
      <c r="D1428" s="44">
        <v>3</v>
      </c>
      <c r="E1428" s="45" t="s">
        <v>668</v>
      </c>
      <c r="F1428" s="44">
        <v>1500000</v>
      </c>
      <c r="G1428" s="44">
        <f t="shared" si="721"/>
        <v>4500000</v>
      </c>
      <c r="H1428" s="44"/>
      <c r="I1428" s="44"/>
      <c r="J1428" s="44"/>
      <c r="K1428" s="44"/>
      <c r="L1428" s="44"/>
      <c r="M1428" s="44"/>
      <c r="N1428" s="44"/>
      <c r="O1428" s="44"/>
      <c r="P1428" s="44"/>
      <c r="Q1428" s="44"/>
      <c r="R1428" s="44"/>
      <c r="S1428" s="44"/>
    </row>
    <row r="1429" spans="1:19" ht="13.5" customHeight="1" x14ac:dyDescent="0.2">
      <c r="A1429" s="2" t="s">
        <v>2350</v>
      </c>
      <c r="B1429" s="12" t="s">
        <v>162</v>
      </c>
      <c r="C1429" s="40" t="s">
        <v>163</v>
      </c>
      <c r="D1429" s="41">
        <v>0</v>
      </c>
      <c r="E1429" s="15" t="s">
        <v>24</v>
      </c>
      <c r="F1429" s="41">
        <v>0</v>
      </c>
      <c r="G1429" s="41">
        <f t="shared" ref="G1429:S1429" si="722">G1430</f>
        <v>20000000</v>
      </c>
      <c r="H1429" s="41">
        <f t="shared" si="722"/>
        <v>0</v>
      </c>
      <c r="I1429" s="41">
        <f t="shared" si="722"/>
        <v>0</v>
      </c>
      <c r="J1429" s="41">
        <f t="shared" si="722"/>
        <v>0</v>
      </c>
      <c r="K1429" s="41">
        <f t="shared" si="722"/>
        <v>0</v>
      </c>
      <c r="L1429" s="41">
        <f t="shared" si="722"/>
        <v>0</v>
      </c>
      <c r="M1429" s="41">
        <f t="shared" si="722"/>
        <v>0</v>
      </c>
      <c r="N1429" s="41">
        <f t="shared" si="722"/>
        <v>0</v>
      </c>
      <c r="O1429" s="41">
        <f t="shared" si="722"/>
        <v>0</v>
      </c>
      <c r="P1429" s="41">
        <f t="shared" si="722"/>
        <v>0</v>
      </c>
      <c r="Q1429" s="41">
        <f t="shared" si="722"/>
        <v>0</v>
      </c>
      <c r="R1429" s="41">
        <f t="shared" si="722"/>
        <v>0</v>
      </c>
      <c r="S1429" s="41">
        <f t="shared" si="722"/>
        <v>0</v>
      </c>
    </row>
    <row r="1430" spans="1:19" ht="13.5" customHeight="1" x14ac:dyDescent="0.2">
      <c r="A1430" s="2" t="s">
        <v>2351</v>
      </c>
      <c r="B1430" s="42" t="s">
        <v>24</v>
      </c>
      <c r="C1430" s="43" t="s">
        <v>1866</v>
      </c>
      <c r="D1430" s="44">
        <v>20</v>
      </c>
      <c r="E1430" s="45" t="s">
        <v>613</v>
      </c>
      <c r="F1430" s="44">
        <v>1000000</v>
      </c>
      <c r="G1430" s="44">
        <f>ROUNDDOWN(D1430*F1430,-3)</f>
        <v>20000000</v>
      </c>
      <c r="H1430" s="44"/>
      <c r="I1430" s="44"/>
      <c r="J1430" s="44"/>
      <c r="K1430" s="44"/>
      <c r="L1430" s="44"/>
      <c r="M1430" s="44"/>
      <c r="N1430" s="44"/>
      <c r="O1430" s="44"/>
      <c r="P1430" s="44"/>
      <c r="Q1430" s="44"/>
      <c r="R1430" s="44"/>
      <c r="S1430" s="44"/>
    </row>
    <row r="1431" spans="1:19" ht="13.5" customHeight="1" x14ac:dyDescent="0.2">
      <c r="A1431" s="2" t="s">
        <v>2352</v>
      </c>
      <c r="B1431" s="12" t="s">
        <v>111</v>
      </c>
      <c r="C1431" s="40" t="s">
        <v>112</v>
      </c>
      <c r="D1431" s="41">
        <v>0</v>
      </c>
      <c r="E1431" s="15" t="s">
        <v>24</v>
      </c>
      <c r="F1431" s="41">
        <v>0</v>
      </c>
      <c r="G1431" s="41">
        <f t="shared" ref="G1431:S1431" si="723">G1432</f>
        <v>120583000</v>
      </c>
      <c r="H1431" s="41">
        <f t="shared" si="723"/>
        <v>0</v>
      </c>
      <c r="I1431" s="41">
        <f t="shared" si="723"/>
        <v>0</v>
      </c>
      <c r="J1431" s="41">
        <f t="shared" si="723"/>
        <v>0</v>
      </c>
      <c r="K1431" s="41">
        <f t="shared" si="723"/>
        <v>0</v>
      </c>
      <c r="L1431" s="41">
        <f t="shared" si="723"/>
        <v>0</v>
      </c>
      <c r="M1431" s="41">
        <f t="shared" si="723"/>
        <v>0</v>
      </c>
      <c r="N1431" s="41">
        <f t="shared" si="723"/>
        <v>0</v>
      </c>
      <c r="O1431" s="41">
        <f t="shared" si="723"/>
        <v>0</v>
      </c>
      <c r="P1431" s="41">
        <f t="shared" si="723"/>
        <v>0</v>
      </c>
      <c r="Q1431" s="41">
        <f t="shared" si="723"/>
        <v>0</v>
      </c>
      <c r="R1431" s="41">
        <f t="shared" si="723"/>
        <v>0</v>
      </c>
      <c r="S1431" s="41">
        <f t="shared" si="723"/>
        <v>0</v>
      </c>
    </row>
    <row r="1432" spans="1:19" ht="13.5" customHeight="1" x14ac:dyDescent="0.2">
      <c r="A1432" s="2" t="s">
        <v>2353</v>
      </c>
      <c r="B1432" s="42" t="s">
        <v>24</v>
      </c>
      <c r="C1432" s="43" t="s">
        <v>2354</v>
      </c>
      <c r="D1432" s="44">
        <v>24</v>
      </c>
      <c r="E1432" s="45" t="s">
        <v>600</v>
      </c>
      <c r="F1432" s="44">
        <v>5024292</v>
      </c>
      <c r="G1432" s="44">
        <f>ROUNDDOWN(D1432*F1432,-3)</f>
        <v>120583000</v>
      </c>
      <c r="H1432" s="44"/>
      <c r="I1432" s="44"/>
      <c r="J1432" s="44"/>
      <c r="K1432" s="44"/>
      <c r="L1432" s="44"/>
      <c r="M1432" s="44"/>
      <c r="N1432" s="44"/>
      <c r="O1432" s="44"/>
      <c r="P1432" s="44"/>
      <c r="Q1432" s="44"/>
      <c r="R1432" s="44"/>
      <c r="S1432" s="44"/>
    </row>
    <row r="1433" spans="1:19" ht="13.5" customHeight="1" x14ac:dyDescent="0.2">
      <c r="A1433" s="2" t="s">
        <v>2355</v>
      </c>
      <c r="B1433" s="36" t="s">
        <v>2356</v>
      </c>
      <c r="C1433" s="37" t="s">
        <v>2357</v>
      </c>
      <c r="D1433" s="38">
        <v>0</v>
      </c>
      <c r="E1433" s="39" t="s">
        <v>24</v>
      </c>
      <c r="F1433" s="38">
        <v>0</v>
      </c>
      <c r="G1433" s="38">
        <f t="shared" ref="G1433:S1433" si="724">SUM(G1434,G1438)</f>
        <v>64531000</v>
      </c>
      <c r="H1433" s="38">
        <f t="shared" si="724"/>
        <v>0</v>
      </c>
      <c r="I1433" s="38">
        <f t="shared" si="724"/>
        <v>0</v>
      </c>
      <c r="J1433" s="38">
        <f t="shared" si="724"/>
        <v>0</v>
      </c>
      <c r="K1433" s="38">
        <f t="shared" si="724"/>
        <v>0</v>
      </c>
      <c r="L1433" s="38">
        <f t="shared" si="724"/>
        <v>0</v>
      </c>
      <c r="M1433" s="38">
        <f t="shared" si="724"/>
        <v>0</v>
      </c>
      <c r="N1433" s="38">
        <f t="shared" si="724"/>
        <v>0</v>
      </c>
      <c r="O1433" s="38">
        <f t="shared" si="724"/>
        <v>0</v>
      </c>
      <c r="P1433" s="38">
        <f t="shared" si="724"/>
        <v>0</v>
      </c>
      <c r="Q1433" s="38">
        <f t="shared" si="724"/>
        <v>0</v>
      </c>
      <c r="R1433" s="38">
        <f t="shared" si="724"/>
        <v>0</v>
      </c>
      <c r="S1433" s="38">
        <f t="shared" si="724"/>
        <v>0</v>
      </c>
    </row>
    <row r="1434" spans="1:19" ht="13.5" customHeight="1" x14ac:dyDescent="0.2">
      <c r="A1434" s="2" t="s">
        <v>2358</v>
      </c>
      <c r="B1434" s="12" t="s">
        <v>42</v>
      </c>
      <c r="C1434" s="40" t="s">
        <v>43</v>
      </c>
      <c r="D1434" s="41">
        <v>0</v>
      </c>
      <c r="E1434" s="15" t="s">
        <v>24</v>
      </c>
      <c r="F1434" s="41">
        <v>0</v>
      </c>
      <c r="G1434" s="41">
        <f t="shared" ref="G1434:S1434" si="725">SUM(G1435:G1437)</f>
        <v>12000000</v>
      </c>
      <c r="H1434" s="41">
        <f t="shared" si="725"/>
        <v>0</v>
      </c>
      <c r="I1434" s="41">
        <f t="shared" si="725"/>
        <v>0</v>
      </c>
      <c r="J1434" s="41">
        <f t="shared" si="725"/>
        <v>0</v>
      </c>
      <c r="K1434" s="41">
        <f t="shared" si="725"/>
        <v>0</v>
      </c>
      <c r="L1434" s="41">
        <f t="shared" si="725"/>
        <v>0</v>
      </c>
      <c r="M1434" s="41">
        <f t="shared" si="725"/>
        <v>0</v>
      </c>
      <c r="N1434" s="41">
        <f t="shared" si="725"/>
        <v>0</v>
      </c>
      <c r="O1434" s="41">
        <f t="shared" si="725"/>
        <v>0</v>
      </c>
      <c r="P1434" s="41">
        <f t="shared" si="725"/>
        <v>0</v>
      </c>
      <c r="Q1434" s="41">
        <f t="shared" si="725"/>
        <v>0</v>
      </c>
      <c r="R1434" s="41">
        <f t="shared" si="725"/>
        <v>0</v>
      </c>
      <c r="S1434" s="41">
        <f t="shared" si="725"/>
        <v>0</v>
      </c>
    </row>
    <row r="1435" spans="1:19" ht="13.5" customHeight="1" x14ac:dyDescent="0.2">
      <c r="A1435" s="2" t="s">
        <v>2359</v>
      </c>
      <c r="B1435" s="42" t="s">
        <v>24</v>
      </c>
      <c r="C1435" s="43" t="s">
        <v>51</v>
      </c>
      <c r="D1435" s="44">
        <v>3</v>
      </c>
      <c r="E1435" s="45" t="s">
        <v>668</v>
      </c>
      <c r="F1435" s="44">
        <v>1000000</v>
      </c>
      <c r="G1435" s="44">
        <f t="shared" ref="G1435:G1437" si="726">ROUNDDOWN(D1435*F1435,-3)</f>
        <v>3000000</v>
      </c>
      <c r="H1435" s="44"/>
      <c r="I1435" s="44"/>
      <c r="J1435" s="44"/>
      <c r="K1435" s="44"/>
      <c r="L1435" s="44"/>
      <c r="M1435" s="44"/>
      <c r="N1435" s="44"/>
      <c r="O1435" s="44"/>
      <c r="P1435" s="44"/>
      <c r="Q1435" s="44"/>
      <c r="R1435" s="44"/>
      <c r="S1435" s="44"/>
    </row>
    <row r="1436" spans="1:19" ht="13.5" customHeight="1" x14ac:dyDescent="0.2">
      <c r="A1436" s="2" t="s">
        <v>2360</v>
      </c>
      <c r="B1436" s="42" t="s">
        <v>24</v>
      </c>
      <c r="C1436" s="43" t="s">
        <v>53</v>
      </c>
      <c r="D1436" s="44">
        <v>3</v>
      </c>
      <c r="E1436" s="45" t="s">
        <v>668</v>
      </c>
      <c r="F1436" s="44">
        <v>1500000</v>
      </c>
      <c r="G1436" s="44">
        <f t="shared" si="726"/>
        <v>4500000</v>
      </c>
      <c r="H1436" s="44"/>
      <c r="I1436" s="44"/>
      <c r="J1436" s="44"/>
      <c r="K1436" s="44"/>
      <c r="L1436" s="44"/>
      <c r="M1436" s="44"/>
      <c r="N1436" s="44"/>
      <c r="O1436" s="44"/>
      <c r="P1436" s="44"/>
      <c r="Q1436" s="44"/>
      <c r="R1436" s="44"/>
      <c r="S1436" s="44"/>
    </row>
    <row r="1437" spans="1:19" ht="13.5" customHeight="1" x14ac:dyDescent="0.2">
      <c r="A1437" s="2" t="s">
        <v>2361</v>
      </c>
      <c r="B1437" s="42" t="s">
        <v>24</v>
      </c>
      <c r="C1437" s="43" t="s">
        <v>45</v>
      </c>
      <c r="D1437" s="44">
        <v>3</v>
      </c>
      <c r="E1437" s="45" t="s">
        <v>668</v>
      </c>
      <c r="F1437" s="44">
        <v>1500000</v>
      </c>
      <c r="G1437" s="44">
        <f t="shared" si="726"/>
        <v>4500000</v>
      </c>
      <c r="H1437" s="44"/>
      <c r="I1437" s="44"/>
      <c r="J1437" s="44"/>
      <c r="K1437" s="44"/>
      <c r="L1437" s="44"/>
      <c r="M1437" s="44"/>
      <c r="N1437" s="44"/>
      <c r="O1437" s="44"/>
      <c r="P1437" s="44"/>
      <c r="Q1437" s="44"/>
      <c r="R1437" s="44"/>
      <c r="S1437" s="44"/>
    </row>
    <row r="1438" spans="1:19" ht="13.5" customHeight="1" x14ac:dyDescent="0.2">
      <c r="A1438" s="2" t="s">
        <v>2362</v>
      </c>
      <c r="B1438" s="12" t="s">
        <v>111</v>
      </c>
      <c r="C1438" s="40" t="s">
        <v>112</v>
      </c>
      <c r="D1438" s="41">
        <v>0</v>
      </c>
      <c r="E1438" s="15" t="s">
        <v>24</v>
      </c>
      <c r="F1438" s="41">
        <v>0</v>
      </c>
      <c r="G1438" s="41">
        <f t="shared" ref="G1438:S1438" si="727">G1439</f>
        <v>52531000</v>
      </c>
      <c r="H1438" s="41">
        <f t="shared" si="727"/>
        <v>0</v>
      </c>
      <c r="I1438" s="41">
        <f t="shared" si="727"/>
        <v>0</v>
      </c>
      <c r="J1438" s="41">
        <f t="shared" si="727"/>
        <v>0</v>
      </c>
      <c r="K1438" s="41">
        <f t="shared" si="727"/>
        <v>0</v>
      </c>
      <c r="L1438" s="41">
        <f t="shared" si="727"/>
        <v>0</v>
      </c>
      <c r="M1438" s="41">
        <f t="shared" si="727"/>
        <v>0</v>
      </c>
      <c r="N1438" s="41">
        <f t="shared" si="727"/>
        <v>0</v>
      </c>
      <c r="O1438" s="41">
        <f t="shared" si="727"/>
        <v>0</v>
      </c>
      <c r="P1438" s="41">
        <f t="shared" si="727"/>
        <v>0</v>
      </c>
      <c r="Q1438" s="41">
        <f t="shared" si="727"/>
        <v>0</v>
      </c>
      <c r="R1438" s="41">
        <f t="shared" si="727"/>
        <v>0</v>
      </c>
      <c r="S1438" s="41">
        <f t="shared" si="727"/>
        <v>0</v>
      </c>
    </row>
    <row r="1439" spans="1:19" ht="13.5" customHeight="1" x14ac:dyDescent="0.2">
      <c r="A1439" s="2" t="s">
        <v>2363</v>
      </c>
      <c r="B1439" s="42" t="s">
        <v>24</v>
      </c>
      <c r="C1439" s="43" t="s">
        <v>2364</v>
      </c>
      <c r="D1439" s="44">
        <v>10</v>
      </c>
      <c r="E1439" s="45" t="s">
        <v>600</v>
      </c>
      <c r="F1439" s="44">
        <v>5253100</v>
      </c>
      <c r="G1439" s="44">
        <f>ROUNDDOWN(D1439*F1439,-3)</f>
        <v>52531000</v>
      </c>
      <c r="H1439" s="44"/>
      <c r="I1439" s="44"/>
      <c r="J1439" s="44"/>
      <c r="K1439" s="44"/>
      <c r="L1439" s="44"/>
      <c r="M1439" s="44"/>
      <c r="N1439" s="44"/>
      <c r="O1439" s="44"/>
      <c r="P1439" s="44"/>
      <c r="Q1439" s="44"/>
      <c r="R1439" s="44"/>
      <c r="S1439" s="44"/>
    </row>
    <row r="1440" spans="1:19" ht="13.5" customHeight="1" x14ac:dyDescent="0.2">
      <c r="A1440" s="2" t="s">
        <v>2365</v>
      </c>
      <c r="B1440" s="36" t="s">
        <v>2366</v>
      </c>
      <c r="C1440" s="37" t="s">
        <v>2367</v>
      </c>
      <c r="D1440" s="38">
        <v>0</v>
      </c>
      <c r="E1440" s="39" t="s">
        <v>24</v>
      </c>
      <c r="F1440" s="38">
        <v>0</v>
      </c>
      <c r="G1440" s="38">
        <f t="shared" ref="G1440:S1440" si="728">SUM(G1441,G1447,G1449,G1451,G1453)</f>
        <v>1369800000</v>
      </c>
      <c r="H1440" s="38">
        <f t="shared" si="728"/>
        <v>0</v>
      </c>
      <c r="I1440" s="38">
        <f t="shared" si="728"/>
        <v>0</v>
      </c>
      <c r="J1440" s="38">
        <f t="shared" si="728"/>
        <v>0</v>
      </c>
      <c r="K1440" s="38">
        <f t="shared" si="728"/>
        <v>0</v>
      </c>
      <c r="L1440" s="38">
        <f t="shared" si="728"/>
        <v>0</v>
      </c>
      <c r="M1440" s="38">
        <f t="shared" si="728"/>
        <v>0</v>
      </c>
      <c r="N1440" s="38">
        <f t="shared" si="728"/>
        <v>0</v>
      </c>
      <c r="O1440" s="38">
        <f t="shared" si="728"/>
        <v>0</v>
      </c>
      <c r="P1440" s="38">
        <f t="shared" si="728"/>
        <v>0</v>
      </c>
      <c r="Q1440" s="38">
        <f t="shared" si="728"/>
        <v>0</v>
      </c>
      <c r="R1440" s="38">
        <f t="shared" si="728"/>
        <v>0</v>
      </c>
      <c r="S1440" s="38">
        <f t="shared" si="728"/>
        <v>0</v>
      </c>
    </row>
    <row r="1441" spans="1:19" ht="13.5" customHeight="1" x14ac:dyDescent="0.2">
      <c r="A1441" s="2" t="s">
        <v>2368</v>
      </c>
      <c r="B1441" s="12" t="s">
        <v>42</v>
      </c>
      <c r="C1441" s="40" t="s">
        <v>43</v>
      </c>
      <c r="D1441" s="41">
        <v>0</v>
      </c>
      <c r="E1441" s="15" t="s">
        <v>24</v>
      </c>
      <c r="F1441" s="41">
        <v>0</v>
      </c>
      <c r="G1441" s="41">
        <f t="shared" ref="G1441:S1441" si="729">SUM(G1442:G1446)</f>
        <v>54200000</v>
      </c>
      <c r="H1441" s="41">
        <f t="shared" si="729"/>
        <v>0</v>
      </c>
      <c r="I1441" s="41">
        <f t="shared" si="729"/>
        <v>0</v>
      </c>
      <c r="J1441" s="41">
        <f t="shared" si="729"/>
        <v>0</v>
      </c>
      <c r="K1441" s="41">
        <f t="shared" si="729"/>
        <v>0</v>
      </c>
      <c r="L1441" s="41">
        <f t="shared" si="729"/>
        <v>0</v>
      </c>
      <c r="M1441" s="41">
        <f t="shared" si="729"/>
        <v>0</v>
      </c>
      <c r="N1441" s="41">
        <f t="shared" si="729"/>
        <v>0</v>
      </c>
      <c r="O1441" s="41">
        <f t="shared" si="729"/>
        <v>0</v>
      </c>
      <c r="P1441" s="41">
        <f t="shared" si="729"/>
        <v>0</v>
      </c>
      <c r="Q1441" s="41">
        <f t="shared" si="729"/>
        <v>0</v>
      </c>
      <c r="R1441" s="41">
        <f t="shared" si="729"/>
        <v>0</v>
      </c>
      <c r="S1441" s="41">
        <f t="shared" si="729"/>
        <v>0</v>
      </c>
    </row>
    <row r="1442" spans="1:19" ht="13.5" customHeight="1" x14ac:dyDescent="0.2">
      <c r="A1442" s="2" t="s">
        <v>2369</v>
      </c>
      <c r="B1442" s="42" t="s">
        <v>24</v>
      </c>
      <c r="C1442" s="43" t="s">
        <v>599</v>
      </c>
      <c r="D1442" s="44">
        <v>260</v>
      </c>
      <c r="E1442" s="45" t="s">
        <v>600</v>
      </c>
      <c r="F1442" s="44">
        <v>70000</v>
      </c>
      <c r="G1442" s="44">
        <f t="shared" ref="G1442:G1446" si="730">ROUNDDOWN(D1442*F1442,-3)</f>
        <v>18200000</v>
      </c>
      <c r="H1442" s="44"/>
      <c r="I1442" s="44"/>
      <c r="J1442" s="44"/>
      <c r="K1442" s="44"/>
      <c r="L1442" s="44"/>
      <c r="M1442" s="44"/>
      <c r="N1442" s="44"/>
      <c r="O1442" s="44"/>
      <c r="P1442" s="44"/>
      <c r="Q1442" s="44"/>
      <c r="R1442" s="44"/>
      <c r="S1442" s="44"/>
    </row>
    <row r="1443" spans="1:19" ht="13.5" customHeight="1" x14ac:dyDescent="0.2">
      <c r="A1443" s="2" t="s">
        <v>2370</v>
      </c>
      <c r="B1443" s="42" t="s">
        <v>24</v>
      </c>
      <c r="C1443" s="43" t="s">
        <v>45</v>
      </c>
      <c r="D1443" s="44">
        <v>8</v>
      </c>
      <c r="E1443" s="45" t="s">
        <v>668</v>
      </c>
      <c r="F1443" s="44">
        <v>1500000</v>
      </c>
      <c r="G1443" s="44">
        <f t="shared" si="730"/>
        <v>12000000</v>
      </c>
      <c r="H1443" s="44"/>
      <c r="I1443" s="44"/>
      <c r="J1443" s="44"/>
      <c r="K1443" s="44"/>
      <c r="L1443" s="44"/>
      <c r="M1443" s="44"/>
      <c r="N1443" s="44"/>
      <c r="O1443" s="44"/>
      <c r="P1443" s="44"/>
      <c r="Q1443" s="44"/>
      <c r="R1443" s="44"/>
      <c r="S1443" s="44"/>
    </row>
    <row r="1444" spans="1:19" ht="13.5" customHeight="1" x14ac:dyDescent="0.2">
      <c r="A1444" s="2" t="s">
        <v>2371</v>
      </c>
      <c r="B1444" s="42" t="s">
        <v>24</v>
      </c>
      <c r="C1444" s="43" t="s">
        <v>51</v>
      </c>
      <c r="D1444" s="44">
        <v>8</v>
      </c>
      <c r="E1444" s="45" t="s">
        <v>668</v>
      </c>
      <c r="F1444" s="44">
        <v>1000000</v>
      </c>
      <c r="G1444" s="44">
        <f t="shared" si="730"/>
        <v>8000000</v>
      </c>
      <c r="H1444" s="44"/>
      <c r="I1444" s="44"/>
      <c r="J1444" s="44"/>
      <c r="K1444" s="44"/>
      <c r="L1444" s="44"/>
      <c r="M1444" s="44"/>
      <c r="N1444" s="44"/>
      <c r="O1444" s="44"/>
      <c r="P1444" s="44"/>
      <c r="Q1444" s="44"/>
      <c r="R1444" s="44"/>
      <c r="S1444" s="44"/>
    </row>
    <row r="1445" spans="1:19" ht="13.5" customHeight="1" x14ac:dyDescent="0.2">
      <c r="A1445" s="2" t="s">
        <v>2372</v>
      </c>
      <c r="B1445" s="42" t="s">
        <v>24</v>
      </c>
      <c r="C1445" s="43" t="s">
        <v>53</v>
      </c>
      <c r="D1445" s="44">
        <v>8</v>
      </c>
      <c r="E1445" s="45" t="s">
        <v>668</v>
      </c>
      <c r="F1445" s="44">
        <v>1500000</v>
      </c>
      <c r="G1445" s="44">
        <f t="shared" si="730"/>
        <v>12000000</v>
      </c>
      <c r="H1445" s="44"/>
      <c r="I1445" s="44"/>
      <c r="J1445" s="44"/>
      <c r="K1445" s="44"/>
      <c r="L1445" s="44"/>
      <c r="M1445" s="44"/>
      <c r="N1445" s="44"/>
      <c r="O1445" s="44"/>
      <c r="P1445" s="44"/>
      <c r="Q1445" s="44"/>
      <c r="R1445" s="44"/>
      <c r="S1445" s="44"/>
    </row>
    <row r="1446" spans="1:19" ht="13.5" customHeight="1" x14ac:dyDescent="0.2">
      <c r="A1446" s="2" t="s">
        <v>2373</v>
      </c>
      <c r="B1446" s="42" t="s">
        <v>24</v>
      </c>
      <c r="C1446" s="43" t="s">
        <v>2374</v>
      </c>
      <c r="D1446" s="44">
        <v>8</v>
      </c>
      <c r="E1446" s="45" t="s">
        <v>668</v>
      </c>
      <c r="F1446" s="44">
        <v>500000</v>
      </c>
      <c r="G1446" s="44">
        <f t="shared" si="730"/>
        <v>4000000</v>
      </c>
      <c r="H1446" s="44"/>
      <c r="I1446" s="44"/>
      <c r="J1446" s="44"/>
      <c r="K1446" s="44"/>
      <c r="L1446" s="44"/>
      <c r="M1446" s="44"/>
      <c r="N1446" s="44"/>
      <c r="O1446" s="44"/>
      <c r="P1446" s="44"/>
      <c r="Q1446" s="44"/>
      <c r="R1446" s="44"/>
      <c r="S1446" s="44"/>
    </row>
    <row r="1447" spans="1:19" ht="13.5" customHeight="1" x14ac:dyDescent="0.2">
      <c r="A1447" s="2" t="s">
        <v>2375</v>
      </c>
      <c r="B1447" s="12" t="s">
        <v>606</v>
      </c>
      <c r="C1447" s="40" t="s">
        <v>607</v>
      </c>
      <c r="D1447" s="41">
        <v>0</v>
      </c>
      <c r="E1447" s="15" t="s">
        <v>24</v>
      </c>
      <c r="F1447" s="41">
        <v>0</v>
      </c>
      <c r="G1447" s="41">
        <f t="shared" ref="G1447:S1447" si="731">G1448</f>
        <v>694237000</v>
      </c>
      <c r="H1447" s="41">
        <f t="shared" si="731"/>
        <v>0</v>
      </c>
      <c r="I1447" s="41">
        <f t="shared" si="731"/>
        <v>0</v>
      </c>
      <c r="J1447" s="41">
        <f t="shared" si="731"/>
        <v>0</v>
      </c>
      <c r="K1447" s="41">
        <f t="shared" si="731"/>
        <v>0</v>
      </c>
      <c r="L1447" s="41">
        <f t="shared" si="731"/>
        <v>0</v>
      </c>
      <c r="M1447" s="41">
        <f t="shared" si="731"/>
        <v>0</v>
      </c>
      <c r="N1447" s="41">
        <f t="shared" si="731"/>
        <v>0</v>
      </c>
      <c r="O1447" s="41">
        <f t="shared" si="731"/>
        <v>0</v>
      </c>
      <c r="P1447" s="41">
        <f t="shared" si="731"/>
        <v>0</v>
      </c>
      <c r="Q1447" s="41">
        <f t="shared" si="731"/>
        <v>0</v>
      </c>
      <c r="R1447" s="41">
        <f t="shared" si="731"/>
        <v>0</v>
      </c>
      <c r="S1447" s="41">
        <f t="shared" si="731"/>
        <v>0</v>
      </c>
    </row>
    <row r="1448" spans="1:19" ht="13.5" customHeight="1" x14ac:dyDescent="0.2">
      <c r="A1448" s="2" t="s">
        <v>2376</v>
      </c>
      <c r="B1448" s="42" t="s">
        <v>24</v>
      </c>
      <c r="C1448" s="43" t="s">
        <v>2377</v>
      </c>
      <c r="D1448" s="44">
        <v>285</v>
      </c>
      <c r="E1448" s="45" t="s">
        <v>2378</v>
      </c>
      <c r="F1448" s="44">
        <v>2435920</v>
      </c>
      <c r="G1448" s="44">
        <f>ROUNDDOWN(D1448*F1448,-3)</f>
        <v>694237000</v>
      </c>
      <c r="H1448" s="44"/>
      <c r="I1448" s="44"/>
      <c r="J1448" s="44"/>
      <c r="K1448" s="44"/>
      <c r="L1448" s="44"/>
      <c r="M1448" s="44"/>
      <c r="N1448" s="44"/>
      <c r="O1448" s="44"/>
      <c r="P1448" s="44"/>
      <c r="Q1448" s="44"/>
      <c r="R1448" s="44"/>
      <c r="S1448" s="44"/>
    </row>
    <row r="1449" spans="1:19" ht="13.5" customHeight="1" x14ac:dyDescent="0.2">
      <c r="A1449" s="2" t="s">
        <v>2379</v>
      </c>
      <c r="B1449" s="12" t="s">
        <v>162</v>
      </c>
      <c r="C1449" s="40" t="s">
        <v>163</v>
      </c>
      <c r="D1449" s="41">
        <v>0</v>
      </c>
      <c r="E1449" s="15" t="s">
        <v>24</v>
      </c>
      <c r="F1449" s="41">
        <v>0</v>
      </c>
      <c r="G1449" s="41">
        <f t="shared" ref="G1449:S1449" si="732">G1450</f>
        <v>26000000</v>
      </c>
      <c r="H1449" s="41">
        <f t="shared" si="732"/>
        <v>0</v>
      </c>
      <c r="I1449" s="41">
        <f t="shared" si="732"/>
        <v>0</v>
      </c>
      <c r="J1449" s="41">
        <f t="shared" si="732"/>
        <v>0</v>
      </c>
      <c r="K1449" s="41">
        <f t="shared" si="732"/>
        <v>0</v>
      </c>
      <c r="L1449" s="41">
        <f t="shared" si="732"/>
        <v>0</v>
      </c>
      <c r="M1449" s="41">
        <f t="shared" si="732"/>
        <v>0</v>
      </c>
      <c r="N1449" s="41">
        <f t="shared" si="732"/>
        <v>0</v>
      </c>
      <c r="O1449" s="41">
        <f t="shared" si="732"/>
        <v>0</v>
      </c>
      <c r="P1449" s="41">
        <f t="shared" si="732"/>
        <v>0</v>
      </c>
      <c r="Q1449" s="41">
        <f t="shared" si="732"/>
        <v>0</v>
      </c>
      <c r="R1449" s="41">
        <f t="shared" si="732"/>
        <v>0</v>
      </c>
      <c r="S1449" s="41">
        <f t="shared" si="732"/>
        <v>0</v>
      </c>
    </row>
    <row r="1450" spans="1:19" ht="13.5" customHeight="1" x14ac:dyDescent="0.2">
      <c r="A1450" s="2" t="s">
        <v>2380</v>
      </c>
      <c r="B1450" s="42" t="s">
        <v>24</v>
      </c>
      <c r="C1450" s="43" t="s">
        <v>1866</v>
      </c>
      <c r="D1450" s="44">
        <v>26</v>
      </c>
      <c r="E1450" s="45" t="s">
        <v>613</v>
      </c>
      <c r="F1450" s="44">
        <v>1000000</v>
      </c>
      <c r="G1450" s="44">
        <f>ROUNDDOWN(D1450*F1450,-3)</f>
        <v>26000000</v>
      </c>
      <c r="H1450" s="44"/>
      <c r="I1450" s="44"/>
      <c r="J1450" s="44"/>
      <c r="K1450" s="44"/>
      <c r="L1450" s="44"/>
      <c r="M1450" s="44"/>
      <c r="N1450" s="44"/>
      <c r="O1450" s="44"/>
      <c r="P1450" s="44"/>
      <c r="Q1450" s="44"/>
      <c r="R1450" s="44"/>
      <c r="S1450" s="44"/>
    </row>
    <row r="1451" spans="1:19" ht="13.5" customHeight="1" x14ac:dyDescent="0.2">
      <c r="A1451" s="2" t="s">
        <v>2381</v>
      </c>
      <c r="B1451" s="12" t="s">
        <v>111</v>
      </c>
      <c r="C1451" s="40" t="s">
        <v>112</v>
      </c>
      <c r="D1451" s="41">
        <v>0</v>
      </c>
      <c r="E1451" s="15" t="s">
        <v>24</v>
      </c>
      <c r="F1451" s="41">
        <v>0</v>
      </c>
      <c r="G1451" s="41">
        <f t="shared" ref="G1451:S1451" si="733">G1452</f>
        <v>592363000</v>
      </c>
      <c r="H1451" s="41">
        <f t="shared" si="733"/>
        <v>0</v>
      </c>
      <c r="I1451" s="41">
        <f t="shared" si="733"/>
        <v>0</v>
      </c>
      <c r="J1451" s="41">
        <f t="shared" si="733"/>
        <v>0</v>
      </c>
      <c r="K1451" s="41">
        <f t="shared" si="733"/>
        <v>0</v>
      </c>
      <c r="L1451" s="41">
        <f t="shared" si="733"/>
        <v>0</v>
      </c>
      <c r="M1451" s="41">
        <f t="shared" si="733"/>
        <v>0</v>
      </c>
      <c r="N1451" s="41">
        <f t="shared" si="733"/>
        <v>0</v>
      </c>
      <c r="O1451" s="41">
        <f t="shared" si="733"/>
        <v>0</v>
      </c>
      <c r="P1451" s="41">
        <f t="shared" si="733"/>
        <v>0</v>
      </c>
      <c r="Q1451" s="41">
        <f t="shared" si="733"/>
        <v>0</v>
      </c>
      <c r="R1451" s="41">
        <f t="shared" si="733"/>
        <v>0</v>
      </c>
      <c r="S1451" s="41">
        <f t="shared" si="733"/>
        <v>0</v>
      </c>
    </row>
    <row r="1452" spans="1:19" ht="13.5" customHeight="1" x14ac:dyDescent="0.2">
      <c r="A1452" s="2" t="s">
        <v>2382</v>
      </c>
      <c r="B1452" s="42" t="s">
        <v>24</v>
      </c>
      <c r="C1452" s="43" t="s">
        <v>2383</v>
      </c>
      <c r="D1452" s="44">
        <v>100</v>
      </c>
      <c r="E1452" s="45" t="s">
        <v>600</v>
      </c>
      <c r="F1452" s="44">
        <v>5923630</v>
      </c>
      <c r="G1452" s="44">
        <f>ROUNDDOWN(D1452*F1452,-3)</f>
        <v>592363000</v>
      </c>
      <c r="H1452" s="44"/>
      <c r="I1452" s="44"/>
      <c r="J1452" s="44"/>
      <c r="K1452" s="44"/>
      <c r="L1452" s="44"/>
      <c r="M1452" s="44"/>
      <c r="N1452" s="44"/>
      <c r="O1452" s="44"/>
      <c r="P1452" s="44"/>
      <c r="Q1452" s="44"/>
      <c r="R1452" s="44"/>
      <c r="S1452" s="44"/>
    </row>
    <row r="1453" spans="1:19" ht="13.5" customHeight="1" x14ac:dyDescent="0.2">
      <c r="A1453" s="2" t="s">
        <v>2384</v>
      </c>
      <c r="B1453" s="12" t="s">
        <v>55</v>
      </c>
      <c r="C1453" s="40" t="s">
        <v>56</v>
      </c>
      <c r="D1453" s="41">
        <v>0</v>
      </c>
      <c r="E1453" s="15" t="s">
        <v>24</v>
      </c>
      <c r="F1453" s="41">
        <v>0</v>
      </c>
      <c r="G1453" s="41">
        <f t="shared" ref="G1453:S1453" si="734">G1454</f>
        <v>3000000</v>
      </c>
      <c r="H1453" s="41">
        <f t="shared" si="734"/>
        <v>0</v>
      </c>
      <c r="I1453" s="41">
        <f t="shared" si="734"/>
        <v>0</v>
      </c>
      <c r="J1453" s="41">
        <f t="shared" si="734"/>
        <v>0</v>
      </c>
      <c r="K1453" s="41">
        <f t="shared" si="734"/>
        <v>0</v>
      </c>
      <c r="L1453" s="41">
        <f t="shared" si="734"/>
        <v>0</v>
      </c>
      <c r="M1453" s="41">
        <f t="shared" si="734"/>
        <v>0</v>
      </c>
      <c r="N1453" s="41">
        <f t="shared" si="734"/>
        <v>0</v>
      </c>
      <c r="O1453" s="41">
        <f t="shared" si="734"/>
        <v>0</v>
      </c>
      <c r="P1453" s="41">
        <f t="shared" si="734"/>
        <v>0</v>
      </c>
      <c r="Q1453" s="41">
        <f t="shared" si="734"/>
        <v>0</v>
      </c>
      <c r="R1453" s="41">
        <f t="shared" si="734"/>
        <v>0</v>
      </c>
      <c r="S1453" s="41">
        <f t="shared" si="734"/>
        <v>0</v>
      </c>
    </row>
    <row r="1454" spans="1:19" ht="13.5" customHeight="1" x14ac:dyDescent="0.2">
      <c r="A1454" s="2" t="s">
        <v>2385</v>
      </c>
      <c r="B1454" s="42" t="s">
        <v>24</v>
      </c>
      <c r="C1454" s="43" t="s">
        <v>58</v>
      </c>
      <c r="D1454" s="44">
        <v>20</v>
      </c>
      <c r="E1454" s="45" t="s">
        <v>49</v>
      </c>
      <c r="F1454" s="44">
        <v>150000</v>
      </c>
      <c r="G1454" s="44">
        <f>ROUNDDOWN(D1454*F1454,-3)</f>
        <v>3000000</v>
      </c>
      <c r="H1454" s="44"/>
      <c r="I1454" s="44"/>
      <c r="J1454" s="44"/>
      <c r="K1454" s="44"/>
      <c r="L1454" s="44"/>
      <c r="M1454" s="44"/>
      <c r="N1454" s="44"/>
      <c r="O1454" s="44"/>
      <c r="P1454" s="44"/>
      <c r="Q1454" s="44"/>
      <c r="R1454" s="44"/>
      <c r="S1454" s="44"/>
    </row>
    <row r="1455" spans="1:19" ht="13.5" customHeight="1" x14ac:dyDescent="0.2">
      <c r="A1455" s="2" t="s">
        <v>2386</v>
      </c>
      <c r="B1455" s="36" t="s">
        <v>2387</v>
      </c>
      <c r="C1455" s="37" t="s">
        <v>2388</v>
      </c>
      <c r="D1455" s="38">
        <v>0</v>
      </c>
      <c r="E1455" s="39" t="s">
        <v>24</v>
      </c>
      <c r="F1455" s="38">
        <v>0</v>
      </c>
      <c r="G1455" s="38">
        <f t="shared" ref="G1455:S1455" si="735">SUM(G1456,G1462,G1464,G1466,G1468)</f>
        <v>145000000</v>
      </c>
      <c r="H1455" s="38">
        <f t="shared" si="735"/>
        <v>0</v>
      </c>
      <c r="I1455" s="38">
        <f t="shared" si="735"/>
        <v>0</v>
      </c>
      <c r="J1455" s="38">
        <f t="shared" si="735"/>
        <v>0</v>
      </c>
      <c r="K1455" s="38">
        <f t="shared" si="735"/>
        <v>0</v>
      </c>
      <c r="L1455" s="38">
        <f t="shared" si="735"/>
        <v>0</v>
      </c>
      <c r="M1455" s="38">
        <f t="shared" si="735"/>
        <v>0</v>
      </c>
      <c r="N1455" s="38">
        <f t="shared" si="735"/>
        <v>0</v>
      </c>
      <c r="O1455" s="38">
        <f t="shared" si="735"/>
        <v>0</v>
      </c>
      <c r="P1455" s="38">
        <f t="shared" si="735"/>
        <v>0</v>
      </c>
      <c r="Q1455" s="38">
        <f t="shared" si="735"/>
        <v>0</v>
      </c>
      <c r="R1455" s="38">
        <f t="shared" si="735"/>
        <v>0</v>
      </c>
      <c r="S1455" s="38">
        <f t="shared" si="735"/>
        <v>0</v>
      </c>
    </row>
    <row r="1456" spans="1:19" ht="13.5" customHeight="1" x14ac:dyDescent="0.2">
      <c r="A1456" s="2" t="s">
        <v>2389</v>
      </c>
      <c r="B1456" s="12" t="s">
        <v>42</v>
      </c>
      <c r="C1456" s="40" t="s">
        <v>43</v>
      </c>
      <c r="D1456" s="41">
        <v>0</v>
      </c>
      <c r="E1456" s="15" t="s">
        <v>24</v>
      </c>
      <c r="F1456" s="41">
        <v>0</v>
      </c>
      <c r="G1456" s="41">
        <f t="shared" ref="G1456:S1456" si="736">SUM(G1457:G1461)</f>
        <v>58500000</v>
      </c>
      <c r="H1456" s="41">
        <f t="shared" si="736"/>
        <v>0</v>
      </c>
      <c r="I1456" s="41">
        <f t="shared" si="736"/>
        <v>0</v>
      </c>
      <c r="J1456" s="41">
        <f t="shared" si="736"/>
        <v>0</v>
      </c>
      <c r="K1456" s="41">
        <f t="shared" si="736"/>
        <v>0</v>
      </c>
      <c r="L1456" s="41">
        <f t="shared" si="736"/>
        <v>0</v>
      </c>
      <c r="M1456" s="41">
        <f t="shared" si="736"/>
        <v>0</v>
      </c>
      <c r="N1456" s="41">
        <f t="shared" si="736"/>
        <v>0</v>
      </c>
      <c r="O1456" s="41">
        <f t="shared" si="736"/>
        <v>0</v>
      </c>
      <c r="P1456" s="41">
        <f t="shared" si="736"/>
        <v>0</v>
      </c>
      <c r="Q1456" s="41">
        <f t="shared" si="736"/>
        <v>0</v>
      </c>
      <c r="R1456" s="41">
        <f t="shared" si="736"/>
        <v>0</v>
      </c>
      <c r="S1456" s="41">
        <f t="shared" si="736"/>
        <v>0</v>
      </c>
    </row>
    <row r="1457" spans="1:19" ht="13.5" customHeight="1" x14ac:dyDescent="0.2">
      <c r="A1457" s="2" t="s">
        <v>2390</v>
      </c>
      <c r="B1457" s="42" t="s">
        <v>24</v>
      </c>
      <c r="C1457" s="43" t="s">
        <v>599</v>
      </c>
      <c r="D1457" s="44">
        <v>350</v>
      </c>
      <c r="E1457" s="45" t="s">
        <v>600</v>
      </c>
      <c r="F1457" s="44">
        <v>70000</v>
      </c>
      <c r="G1457" s="44">
        <f t="shared" ref="G1457:G1461" si="737">ROUNDDOWN(D1457*F1457,-3)</f>
        <v>24500000</v>
      </c>
      <c r="H1457" s="44"/>
      <c r="I1457" s="44"/>
      <c r="J1457" s="44"/>
      <c r="K1457" s="44"/>
      <c r="L1457" s="44"/>
      <c r="M1457" s="44"/>
      <c r="N1457" s="44"/>
      <c r="O1457" s="44"/>
      <c r="P1457" s="44"/>
      <c r="Q1457" s="44"/>
      <c r="R1457" s="44"/>
      <c r="S1457" s="44"/>
    </row>
    <row r="1458" spans="1:19" ht="13.5" customHeight="1" x14ac:dyDescent="0.2">
      <c r="A1458" s="2" t="s">
        <v>2391</v>
      </c>
      <c r="B1458" s="42" t="s">
        <v>24</v>
      </c>
      <c r="C1458" s="43" t="s">
        <v>45</v>
      </c>
      <c r="D1458" s="44">
        <v>4</v>
      </c>
      <c r="E1458" s="45" t="s">
        <v>668</v>
      </c>
      <c r="F1458" s="44">
        <v>1500000</v>
      </c>
      <c r="G1458" s="44">
        <f t="shared" si="737"/>
        <v>6000000</v>
      </c>
      <c r="H1458" s="44"/>
      <c r="I1458" s="44"/>
      <c r="J1458" s="44"/>
      <c r="K1458" s="44"/>
      <c r="L1458" s="44"/>
      <c r="M1458" s="44"/>
      <c r="N1458" s="44"/>
      <c r="O1458" s="44"/>
      <c r="P1458" s="44"/>
      <c r="Q1458" s="44"/>
      <c r="R1458" s="44"/>
      <c r="S1458" s="44"/>
    </row>
    <row r="1459" spans="1:19" ht="13.5" customHeight="1" x14ac:dyDescent="0.2">
      <c r="A1459" s="2" t="s">
        <v>2392</v>
      </c>
      <c r="B1459" s="42" t="s">
        <v>24</v>
      </c>
      <c r="C1459" s="43" t="s">
        <v>51</v>
      </c>
      <c r="D1459" s="44">
        <v>4</v>
      </c>
      <c r="E1459" s="45" t="s">
        <v>668</v>
      </c>
      <c r="F1459" s="44">
        <v>1000000</v>
      </c>
      <c r="G1459" s="44">
        <f t="shared" si="737"/>
        <v>4000000</v>
      </c>
      <c r="H1459" s="44"/>
      <c r="I1459" s="44"/>
      <c r="J1459" s="44"/>
      <c r="K1459" s="44"/>
      <c r="L1459" s="44"/>
      <c r="M1459" s="44"/>
      <c r="N1459" s="44"/>
      <c r="O1459" s="44"/>
      <c r="P1459" s="44"/>
      <c r="Q1459" s="44"/>
      <c r="R1459" s="44"/>
      <c r="S1459" s="44"/>
    </row>
    <row r="1460" spans="1:19" ht="13.5" customHeight="1" x14ac:dyDescent="0.2">
      <c r="A1460" s="2" t="s">
        <v>2393</v>
      </c>
      <c r="B1460" s="42" t="s">
        <v>24</v>
      </c>
      <c r="C1460" s="43" t="s">
        <v>53</v>
      </c>
      <c r="D1460" s="44">
        <v>4</v>
      </c>
      <c r="E1460" s="45" t="s">
        <v>668</v>
      </c>
      <c r="F1460" s="44">
        <v>1500000</v>
      </c>
      <c r="G1460" s="44">
        <f t="shared" si="737"/>
        <v>6000000</v>
      </c>
      <c r="H1460" s="44"/>
      <c r="I1460" s="44"/>
      <c r="J1460" s="44"/>
      <c r="K1460" s="44"/>
      <c r="L1460" s="44"/>
      <c r="M1460" s="44"/>
      <c r="N1460" s="44"/>
      <c r="O1460" s="44"/>
      <c r="P1460" s="44"/>
      <c r="Q1460" s="44"/>
      <c r="R1460" s="44"/>
      <c r="S1460" s="44"/>
    </row>
    <row r="1461" spans="1:19" ht="13.5" customHeight="1" x14ac:dyDescent="0.2">
      <c r="A1461" s="2" t="s">
        <v>2394</v>
      </c>
      <c r="B1461" s="42" t="s">
        <v>24</v>
      </c>
      <c r="C1461" s="43" t="s">
        <v>664</v>
      </c>
      <c r="D1461" s="44">
        <v>60</v>
      </c>
      <c r="E1461" s="45" t="s">
        <v>600</v>
      </c>
      <c r="F1461" s="44">
        <v>300000</v>
      </c>
      <c r="G1461" s="44">
        <f t="shared" si="737"/>
        <v>18000000</v>
      </c>
      <c r="H1461" s="44"/>
      <c r="I1461" s="44"/>
      <c r="J1461" s="44"/>
      <c r="K1461" s="44"/>
      <c r="L1461" s="44"/>
      <c r="M1461" s="44"/>
      <c r="N1461" s="44"/>
      <c r="O1461" s="44"/>
      <c r="P1461" s="44"/>
      <c r="Q1461" s="44"/>
      <c r="R1461" s="44"/>
      <c r="S1461" s="44"/>
    </row>
    <row r="1462" spans="1:19" ht="13.5" customHeight="1" x14ac:dyDescent="0.2">
      <c r="A1462" s="2" t="s">
        <v>2395</v>
      </c>
      <c r="B1462" s="12" t="s">
        <v>606</v>
      </c>
      <c r="C1462" s="40" t="s">
        <v>607</v>
      </c>
      <c r="D1462" s="41">
        <v>0</v>
      </c>
      <c r="E1462" s="15" t="s">
        <v>24</v>
      </c>
      <c r="F1462" s="41">
        <v>0</v>
      </c>
      <c r="G1462" s="41">
        <f t="shared" ref="G1462:S1462" si="738">G1463</f>
        <v>4200000</v>
      </c>
      <c r="H1462" s="41">
        <f t="shared" si="738"/>
        <v>0</v>
      </c>
      <c r="I1462" s="41">
        <f t="shared" si="738"/>
        <v>0</v>
      </c>
      <c r="J1462" s="41">
        <f t="shared" si="738"/>
        <v>0</v>
      </c>
      <c r="K1462" s="41">
        <f t="shared" si="738"/>
        <v>0</v>
      </c>
      <c r="L1462" s="41">
        <f t="shared" si="738"/>
        <v>0</v>
      </c>
      <c r="M1462" s="41">
        <f t="shared" si="738"/>
        <v>0</v>
      </c>
      <c r="N1462" s="41">
        <f t="shared" si="738"/>
        <v>0</v>
      </c>
      <c r="O1462" s="41">
        <f t="shared" si="738"/>
        <v>0</v>
      </c>
      <c r="P1462" s="41">
        <f t="shared" si="738"/>
        <v>0</v>
      </c>
      <c r="Q1462" s="41">
        <f t="shared" si="738"/>
        <v>0</v>
      </c>
      <c r="R1462" s="41">
        <f t="shared" si="738"/>
        <v>0</v>
      </c>
      <c r="S1462" s="41">
        <f t="shared" si="738"/>
        <v>0</v>
      </c>
    </row>
    <row r="1463" spans="1:19" ht="13.5" customHeight="1" x14ac:dyDescent="0.2">
      <c r="A1463" s="2" t="s">
        <v>2396</v>
      </c>
      <c r="B1463" s="42" t="s">
        <v>24</v>
      </c>
      <c r="C1463" s="43" t="s">
        <v>2397</v>
      </c>
      <c r="D1463" s="44">
        <v>1</v>
      </c>
      <c r="E1463" s="45" t="s">
        <v>668</v>
      </c>
      <c r="F1463" s="44">
        <v>4200000</v>
      </c>
      <c r="G1463" s="44">
        <f>ROUNDDOWN(D1463*F1463,-3)</f>
        <v>4200000</v>
      </c>
      <c r="H1463" s="44"/>
      <c r="I1463" s="44"/>
      <c r="J1463" s="44"/>
      <c r="K1463" s="44"/>
      <c r="L1463" s="44"/>
      <c r="M1463" s="44"/>
      <c r="N1463" s="44"/>
      <c r="O1463" s="44"/>
      <c r="P1463" s="44"/>
      <c r="Q1463" s="44"/>
      <c r="R1463" s="44"/>
      <c r="S1463" s="44"/>
    </row>
    <row r="1464" spans="1:19" ht="13.5" customHeight="1" x14ac:dyDescent="0.2">
      <c r="A1464" s="2" t="s">
        <v>2398</v>
      </c>
      <c r="B1464" s="12" t="s">
        <v>162</v>
      </c>
      <c r="C1464" s="40" t="s">
        <v>163</v>
      </c>
      <c r="D1464" s="41">
        <v>0</v>
      </c>
      <c r="E1464" s="15" t="s">
        <v>24</v>
      </c>
      <c r="F1464" s="41">
        <v>0</v>
      </c>
      <c r="G1464" s="41">
        <f t="shared" ref="G1464:S1464" si="739">G1465</f>
        <v>12000000</v>
      </c>
      <c r="H1464" s="41">
        <f t="shared" si="739"/>
        <v>0</v>
      </c>
      <c r="I1464" s="41">
        <f t="shared" si="739"/>
        <v>0</v>
      </c>
      <c r="J1464" s="41">
        <f t="shared" si="739"/>
        <v>0</v>
      </c>
      <c r="K1464" s="41">
        <f t="shared" si="739"/>
        <v>0</v>
      </c>
      <c r="L1464" s="41">
        <f t="shared" si="739"/>
        <v>0</v>
      </c>
      <c r="M1464" s="41">
        <f t="shared" si="739"/>
        <v>0</v>
      </c>
      <c r="N1464" s="41">
        <f t="shared" si="739"/>
        <v>0</v>
      </c>
      <c r="O1464" s="41">
        <f t="shared" si="739"/>
        <v>0</v>
      </c>
      <c r="P1464" s="41">
        <f t="shared" si="739"/>
        <v>0</v>
      </c>
      <c r="Q1464" s="41">
        <f t="shared" si="739"/>
        <v>0</v>
      </c>
      <c r="R1464" s="41">
        <f t="shared" si="739"/>
        <v>0</v>
      </c>
      <c r="S1464" s="41">
        <f t="shared" si="739"/>
        <v>0</v>
      </c>
    </row>
    <row r="1465" spans="1:19" ht="13.5" customHeight="1" x14ac:dyDescent="0.2">
      <c r="A1465" s="2" t="s">
        <v>2399</v>
      </c>
      <c r="B1465" s="42" t="s">
        <v>24</v>
      </c>
      <c r="C1465" s="43" t="s">
        <v>1866</v>
      </c>
      <c r="D1465" s="44">
        <v>12</v>
      </c>
      <c r="E1465" s="45" t="s">
        <v>613</v>
      </c>
      <c r="F1465" s="44">
        <v>1000000</v>
      </c>
      <c r="G1465" s="44">
        <f>ROUNDDOWN(D1465*F1465,-3)</f>
        <v>12000000</v>
      </c>
      <c r="H1465" s="44"/>
      <c r="I1465" s="44"/>
      <c r="J1465" s="44"/>
      <c r="K1465" s="44"/>
      <c r="L1465" s="44"/>
      <c r="M1465" s="44"/>
      <c r="N1465" s="44"/>
      <c r="O1465" s="44"/>
      <c r="P1465" s="44"/>
      <c r="Q1465" s="44"/>
      <c r="R1465" s="44"/>
      <c r="S1465" s="44"/>
    </row>
    <row r="1466" spans="1:19" ht="13.5" customHeight="1" x14ac:dyDescent="0.2">
      <c r="A1466" s="2" t="s">
        <v>2400</v>
      </c>
      <c r="B1466" s="12" t="s">
        <v>111</v>
      </c>
      <c r="C1466" s="40" t="s">
        <v>112</v>
      </c>
      <c r="D1466" s="41">
        <v>0</v>
      </c>
      <c r="E1466" s="15" t="s">
        <v>24</v>
      </c>
      <c r="F1466" s="41">
        <v>0</v>
      </c>
      <c r="G1466" s="41">
        <f t="shared" ref="G1466:S1466" si="740">G1467</f>
        <v>67300000</v>
      </c>
      <c r="H1466" s="41">
        <f t="shared" si="740"/>
        <v>0</v>
      </c>
      <c r="I1466" s="41">
        <f t="shared" si="740"/>
        <v>0</v>
      </c>
      <c r="J1466" s="41">
        <f t="shared" si="740"/>
        <v>0</v>
      </c>
      <c r="K1466" s="41">
        <f t="shared" si="740"/>
        <v>0</v>
      </c>
      <c r="L1466" s="41">
        <f t="shared" si="740"/>
        <v>0</v>
      </c>
      <c r="M1466" s="41">
        <f t="shared" si="740"/>
        <v>0</v>
      </c>
      <c r="N1466" s="41">
        <f t="shared" si="740"/>
        <v>0</v>
      </c>
      <c r="O1466" s="41">
        <f t="shared" si="740"/>
        <v>0</v>
      </c>
      <c r="P1466" s="41">
        <f t="shared" si="740"/>
        <v>0</v>
      </c>
      <c r="Q1466" s="41">
        <f t="shared" si="740"/>
        <v>0</v>
      </c>
      <c r="R1466" s="41">
        <f t="shared" si="740"/>
        <v>0</v>
      </c>
      <c r="S1466" s="41">
        <f t="shared" si="740"/>
        <v>0</v>
      </c>
    </row>
    <row r="1467" spans="1:19" ht="13.5" customHeight="1" x14ac:dyDescent="0.2">
      <c r="A1467" s="2" t="s">
        <v>2401</v>
      </c>
      <c r="B1467" s="42" t="s">
        <v>24</v>
      </c>
      <c r="C1467" s="43" t="s">
        <v>2402</v>
      </c>
      <c r="D1467" s="44">
        <v>16</v>
      </c>
      <c r="E1467" s="45" t="s">
        <v>600</v>
      </c>
      <c r="F1467" s="44">
        <v>4206250</v>
      </c>
      <c r="G1467" s="44">
        <f>ROUNDDOWN(D1467*F1467,-3)</f>
        <v>67300000</v>
      </c>
      <c r="H1467" s="44"/>
      <c r="I1467" s="44"/>
      <c r="J1467" s="44"/>
      <c r="K1467" s="44"/>
      <c r="L1467" s="44"/>
      <c r="M1467" s="44"/>
      <c r="N1467" s="44"/>
      <c r="O1467" s="44"/>
      <c r="P1467" s="44"/>
      <c r="Q1467" s="44"/>
      <c r="R1467" s="44"/>
      <c r="S1467" s="44"/>
    </row>
    <row r="1468" spans="1:19" ht="13.5" customHeight="1" x14ac:dyDescent="0.2">
      <c r="A1468" s="2" t="s">
        <v>2403</v>
      </c>
      <c r="B1468" s="12" t="s">
        <v>55</v>
      </c>
      <c r="C1468" s="40" t="s">
        <v>56</v>
      </c>
      <c r="D1468" s="41">
        <v>0</v>
      </c>
      <c r="E1468" s="15" t="s">
        <v>24</v>
      </c>
      <c r="F1468" s="41">
        <v>0</v>
      </c>
      <c r="G1468" s="41">
        <f t="shared" ref="G1468:S1468" si="741">G1469</f>
        <v>3000000</v>
      </c>
      <c r="H1468" s="41">
        <f t="shared" si="741"/>
        <v>0</v>
      </c>
      <c r="I1468" s="41">
        <f t="shared" si="741"/>
        <v>0</v>
      </c>
      <c r="J1468" s="41">
        <f t="shared" si="741"/>
        <v>0</v>
      </c>
      <c r="K1468" s="41">
        <f t="shared" si="741"/>
        <v>0</v>
      </c>
      <c r="L1468" s="41">
        <f t="shared" si="741"/>
        <v>0</v>
      </c>
      <c r="M1468" s="41">
        <f t="shared" si="741"/>
        <v>0</v>
      </c>
      <c r="N1468" s="41">
        <f t="shared" si="741"/>
        <v>0</v>
      </c>
      <c r="O1468" s="41">
        <f t="shared" si="741"/>
        <v>0</v>
      </c>
      <c r="P1468" s="41">
        <f t="shared" si="741"/>
        <v>0</v>
      </c>
      <c r="Q1468" s="41">
        <f t="shared" si="741"/>
        <v>0</v>
      </c>
      <c r="R1468" s="41">
        <f t="shared" si="741"/>
        <v>0</v>
      </c>
      <c r="S1468" s="41">
        <f t="shared" si="741"/>
        <v>0</v>
      </c>
    </row>
    <row r="1469" spans="1:19" ht="13.5" customHeight="1" x14ac:dyDescent="0.2">
      <c r="A1469" s="2" t="s">
        <v>2404</v>
      </c>
      <c r="B1469" s="42" t="s">
        <v>24</v>
      </c>
      <c r="C1469" s="43" t="s">
        <v>58</v>
      </c>
      <c r="D1469" s="44">
        <v>20</v>
      </c>
      <c r="E1469" s="45" t="s">
        <v>49</v>
      </c>
      <c r="F1469" s="44">
        <v>150000</v>
      </c>
      <c r="G1469" s="44">
        <f>ROUNDDOWN(D1469*F1469,-3)</f>
        <v>3000000</v>
      </c>
      <c r="H1469" s="44"/>
      <c r="I1469" s="44"/>
      <c r="J1469" s="44"/>
      <c r="K1469" s="44"/>
      <c r="L1469" s="44"/>
      <c r="M1469" s="44"/>
      <c r="N1469" s="44"/>
      <c r="O1469" s="44"/>
      <c r="P1469" s="44"/>
      <c r="Q1469" s="44"/>
      <c r="R1469" s="44"/>
      <c r="S1469" s="44"/>
    </row>
    <row r="1470" spans="1:19" ht="13.5" customHeight="1" x14ac:dyDescent="0.2">
      <c r="A1470" s="2" t="s">
        <v>2405</v>
      </c>
      <c r="B1470" s="24" t="s">
        <v>2406</v>
      </c>
      <c r="C1470" s="25" t="s">
        <v>2407</v>
      </c>
      <c r="D1470" s="26">
        <v>2</v>
      </c>
      <c r="E1470" s="27" t="s">
        <v>498</v>
      </c>
      <c r="F1470" s="26">
        <v>0</v>
      </c>
      <c r="G1470" s="26">
        <f t="shared" ref="G1470:S1470" si="742">SUM(G1471,G1489)</f>
        <v>2770000000</v>
      </c>
      <c r="H1470" s="26">
        <f t="shared" si="742"/>
        <v>0</v>
      </c>
      <c r="I1470" s="26">
        <f t="shared" si="742"/>
        <v>0</v>
      </c>
      <c r="J1470" s="26">
        <f t="shared" si="742"/>
        <v>0</v>
      </c>
      <c r="K1470" s="26">
        <f t="shared" si="742"/>
        <v>0</v>
      </c>
      <c r="L1470" s="26">
        <f t="shared" si="742"/>
        <v>0</v>
      </c>
      <c r="M1470" s="26">
        <f t="shared" si="742"/>
        <v>0</v>
      </c>
      <c r="N1470" s="26">
        <f t="shared" si="742"/>
        <v>0</v>
      </c>
      <c r="O1470" s="26">
        <f t="shared" si="742"/>
        <v>0</v>
      </c>
      <c r="P1470" s="26">
        <f t="shared" si="742"/>
        <v>0</v>
      </c>
      <c r="Q1470" s="26">
        <f t="shared" si="742"/>
        <v>0</v>
      </c>
      <c r="R1470" s="26">
        <f t="shared" si="742"/>
        <v>0</v>
      </c>
      <c r="S1470" s="26">
        <f t="shared" si="742"/>
        <v>0</v>
      </c>
    </row>
    <row r="1471" spans="1:19" ht="13.5" customHeight="1" x14ac:dyDescent="0.2">
      <c r="A1471" s="2" t="s">
        <v>2408</v>
      </c>
      <c r="B1471" s="28" t="s">
        <v>2409</v>
      </c>
      <c r="C1471" s="29" t="s">
        <v>2410</v>
      </c>
      <c r="D1471" s="30">
        <v>0</v>
      </c>
      <c r="E1471" s="31" t="s">
        <v>24</v>
      </c>
      <c r="F1471" s="30">
        <v>0</v>
      </c>
      <c r="G1471" s="30">
        <f t="shared" ref="G1471:S1471" si="743">SUM(G1472,G1479)</f>
        <v>2300000000</v>
      </c>
      <c r="H1471" s="30">
        <f t="shared" si="743"/>
        <v>0</v>
      </c>
      <c r="I1471" s="30">
        <f t="shared" si="743"/>
        <v>0</v>
      </c>
      <c r="J1471" s="30">
        <f t="shared" si="743"/>
        <v>0</v>
      </c>
      <c r="K1471" s="30">
        <f t="shared" si="743"/>
        <v>0</v>
      </c>
      <c r="L1471" s="30">
        <f t="shared" si="743"/>
        <v>0</v>
      </c>
      <c r="M1471" s="30">
        <f t="shared" si="743"/>
        <v>0</v>
      </c>
      <c r="N1471" s="30">
        <f t="shared" si="743"/>
        <v>0</v>
      </c>
      <c r="O1471" s="30">
        <f t="shared" si="743"/>
        <v>0</v>
      </c>
      <c r="P1471" s="30">
        <f t="shared" si="743"/>
        <v>0</v>
      </c>
      <c r="Q1471" s="30">
        <f t="shared" si="743"/>
        <v>0</v>
      </c>
      <c r="R1471" s="30">
        <f t="shared" si="743"/>
        <v>0</v>
      </c>
      <c r="S1471" s="30">
        <f t="shared" si="743"/>
        <v>0</v>
      </c>
    </row>
    <row r="1472" spans="1:19" ht="13.5" customHeight="1" x14ac:dyDescent="0.2">
      <c r="A1472" s="2" t="s">
        <v>2411</v>
      </c>
      <c r="B1472" s="32" t="s">
        <v>2083</v>
      </c>
      <c r="C1472" s="33" t="s">
        <v>2412</v>
      </c>
      <c r="D1472" s="34">
        <v>0</v>
      </c>
      <c r="E1472" s="35" t="s">
        <v>24</v>
      </c>
      <c r="F1472" s="34">
        <v>0</v>
      </c>
      <c r="G1472" s="34">
        <f t="shared" ref="G1472:S1472" si="744">SUM(G1473)</f>
        <v>1100000000</v>
      </c>
      <c r="H1472" s="34">
        <f t="shared" si="744"/>
        <v>0</v>
      </c>
      <c r="I1472" s="34">
        <f t="shared" si="744"/>
        <v>0</v>
      </c>
      <c r="J1472" s="34">
        <f t="shared" si="744"/>
        <v>0</v>
      </c>
      <c r="K1472" s="34">
        <f t="shared" si="744"/>
        <v>0</v>
      </c>
      <c r="L1472" s="34">
        <f t="shared" si="744"/>
        <v>0</v>
      </c>
      <c r="M1472" s="34">
        <f t="shared" si="744"/>
        <v>0</v>
      </c>
      <c r="N1472" s="34">
        <f t="shared" si="744"/>
        <v>0</v>
      </c>
      <c r="O1472" s="34">
        <f t="shared" si="744"/>
        <v>0</v>
      </c>
      <c r="P1472" s="34">
        <f t="shared" si="744"/>
        <v>0</v>
      </c>
      <c r="Q1472" s="34">
        <f t="shared" si="744"/>
        <v>0</v>
      </c>
      <c r="R1472" s="34">
        <f t="shared" si="744"/>
        <v>0</v>
      </c>
      <c r="S1472" s="34">
        <f t="shared" si="744"/>
        <v>0</v>
      </c>
    </row>
    <row r="1473" spans="1:19" ht="13.5" customHeight="1" x14ac:dyDescent="0.2">
      <c r="A1473" s="2" t="s">
        <v>2413</v>
      </c>
      <c r="B1473" s="36" t="s">
        <v>39</v>
      </c>
      <c r="C1473" s="37" t="s">
        <v>2414</v>
      </c>
      <c r="D1473" s="38">
        <v>0</v>
      </c>
      <c r="E1473" s="39" t="s">
        <v>24</v>
      </c>
      <c r="F1473" s="38">
        <v>0</v>
      </c>
      <c r="G1473" s="38">
        <f t="shared" ref="G1473:S1473" si="745">SUM(G1474)</f>
        <v>1100000000</v>
      </c>
      <c r="H1473" s="38">
        <f t="shared" si="745"/>
        <v>0</v>
      </c>
      <c r="I1473" s="38">
        <f t="shared" si="745"/>
        <v>0</v>
      </c>
      <c r="J1473" s="38">
        <f t="shared" si="745"/>
        <v>0</v>
      </c>
      <c r="K1473" s="38">
        <f t="shared" si="745"/>
        <v>0</v>
      </c>
      <c r="L1473" s="38">
        <f t="shared" si="745"/>
        <v>0</v>
      </c>
      <c r="M1473" s="38">
        <f t="shared" si="745"/>
        <v>0</v>
      </c>
      <c r="N1473" s="38">
        <f t="shared" si="745"/>
        <v>0</v>
      </c>
      <c r="O1473" s="38">
        <f t="shared" si="745"/>
        <v>0</v>
      </c>
      <c r="P1473" s="38">
        <f t="shared" si="745"/>
        <v>0</v>
      </c>
      <c r="Q1473" s="38">
        <f t="shared" si="745"/>
        <v>0</v>
      </c>
      <c r="R1473" s="38">
        <f t="shared" si="745"/>
        <v>0</v>
      </c>
      <c r="S1473" s="38">
        <f t="shared" si="745"/>
        <v>0</v>
      </c>
    </row>
    <row r="1474" spans="1:19" ht="13.5" customHeight="1" x14ac:dyDescent="0.2">
      <c r="A1474" s="2" t="s">
        <v>2415</v>
      </c>
      <c r="B1474" s="12" t="s">
        <v>494</v>
      </c>
      <c r="C1474" s="40" t="s">
        <v>495</v>
      </c>
      <c r="D1474" s="41">
        <v>0</v>
      </c>
      <c r="E1474" s="15" t="s">
        <v>24</v>
      </c>
      <c r="F1474" s="41">
        <v>0</v>
      </c>
      <c r="G1474" s="41">
        <f t="shared" ref="G1474:S1474" si="746">SUM(G1475:G1478)</f>
        <v>1100000000</v>
      </c>
      <c r="H1474" s="41">
        <f t="shared" si="746"/>
        <v>0</v>
      </c>
      <c r="I1474" s="41">
        <f t="shared" si="746"/>
        <v>0</v>
      </c>
      <c r="J1474" s="41">
        <f t="shared" si="746"/>
        <v>0</v>
      </c>
      <c r="K1474" s="41">
        <f t="shared" si="746"/>
        <v>0</v>
      </c>
      <c r="L1474" s="41">
        <f t="shared" si="746"/>
        <v>0</v>
      </c>
      <c r="M1474" s="41">
        <f t="shared" si="746"/>
        <v>0</v>
      </c>
      <c r="N1474" s="41">
        <f t="shared" si="746"/>
        <v>0</v>
      </c>
      <c r="O1474" s="41">
        <f t="shared" si="746"/>
        <v>0</v>
      </c>
      <c r="P1474" s="41">
        <f t="shared" si="746"/>
        <v>0</v>
      </c>
      <c r="Q1474" s="41">
        <f t="shared" si="746"/>
        <v>0</v>
      </c>
      <c r="R1474" s="41">
        <f t="shared" si="746"/>
        <v>0</v>
      </c>
      <c r="S1474" s="41">
        <f t="shared" si="746"/>
        <v>0</v>
      </c>
    </row>
    <row r="1475" spans="1:19" ht="13.5" customHeight="1" x14ac:dyDescent="0.2">
      <c r="A1475" s="2" t="s">
        <v>2416</v>
      </c>
      <c r="B1475" s="42" t="s">
        <v>24</v>
      </c>
      <c r="C1475" s="43" t="s">
        <v>2417</v>
      </c>
      <c r="D1475" s="44">
        <v>1</v>
      </c>
      <c r="E1475" s="45" t="s">
        <v>668</v>
      </c>
      <c r="F1475" s="44">
        <v>200000000</v>
      </c>
      <c r="G1475" s="44">
        <f t="shared" ref="G1475:G1478" si="747">ROUNDDOWN(D1475*F1475,-3)</f>
        <v>200000000</v>
      </c>
      <c r="H1475" s="44"/>
      <c r="I1475" s="44"/>
      <c r="J1475" s="44"/>
      <c r="K1475" s="44"/>
      <c r="L1475" s="44"/>
      <c r="M1475" s="44"/>
      <c r="N1475" s="44"/>
      <c r="O1475" s="44"/>
      <c r="P1475" s="44"/>
      <c r="Q1475" s="44"/>
      <c r="R1475" s="44"/>
      <c r="S1475" s="44"/>
    </row>
    <row r="1476" spans="1:19" ht="13.5" customHeight="1" x14ac:dyDescent="0.2">
      <c r="A1476" s="2" t="s">
        <v>2418</v>
      </c>
      <c r="B1476" s="42" t="s">
        <v>24</v>
      </c>
      <c r="C1476" s="43" t="s">
        <v>2419</v>
      </c>
      <c r="D1476" s="44">
        <v>1</v>
      </c>
      <c r="E1476" s="45" t="s">
        <v>668</v>
      </c>
      <c r="F1476" s="44">
        <v>100000000</v>
      </c>
      <c r="G1476" s="44">
        <f t="shared" si="747"/>
        <v>100000000</v>
      </c>
      <c r="H1476" s="44"/>
      <c r="I1476" s="44"/>
      <c r="J1476" s="44"/>
      <c r="K1476" s="44"/>
      <c r="L1476" s="44"/>
      <c r="M1476" s="44"/>
      <c r="N1476" s="44"/>
      <c r="O1476" s="44"/>
      <c r="P1476" s="44"/>
      <c r="Q1476" s="44"/>
      <c r="R1476" s="44"/>
      <c r="S1476" s="44"/>
    </row>
    <row r="1477" spans="1:19" ht="13.5" customHeight="1" x14ac:dyDescent="0.2">
      <c r="A1477" s="2" t="s">
        <v>2420</v>
      </c>
      <c r="B1477" s="42" t="s">
        <v>24</v>
      </c>
      <c r="C1477" s="43" t="s">
        <v>2421</v>
      </c>
      <c r="D1477" s="44">
        <v>1</v>
      </c>
      <c r="E1477" s="45" t="s">
        <v>668</v>
      </c>
      <c r="F1477" s="44">
        <v>200000000</v>
      </c>
      <c r="G1477" s="44">
        <f t="shared" si="747"/>
        <v>200000000</v>
      </c>
      <c r="H1477" s="44"/>
      <c r="I1477" s="44"/>
      <c r="J1477" s="44"/>
      <c r="K1477" s="44"/>
      <c r="L1477" s="44"/>
      <c r="M1477" s="44"/>
      <c r="N1477" s="44"/>
      <c r="O1477" s="44"/>
      <c r="P1477" s="44"/>
      <c r="Q1477" s="44"/>
      <c r="R1477" s="44"/>
      <c r="S1477" s="44"/>
    </row>
    <row r="1478" spans="1:19" ht="13.5" customHeight="1" x14ac:dyDescent="0.2">
      <c r="A1478" s="2" t="s">
        <v>2422</v>
      </c>
      <c r="B1478" s="42" t="s">
        <v>24</v>
      </c>
      <c r="C1478" s="43" t="s">
        <v>2423</v>
      </c>
      <c r="D1478" s="44">
        <v>1</v>
      </c>
      <c r="E1478" s="45" t="s">
        <v>668</v>
      </c>
      <c r="F1478" s="44">
        <v>600000000</v>
      </c>
      <c r="G1478" s="44">
        <f t="shared" si="747"/>
        <v>600000000</v>
      </c>
      <c r="H1478" s="44"/>
      <c r="I1478" s="44"/>
      <c r="J1478" s="44"/>
      <c r="K1478" s="44"/>
      <c r="L1478" s="44"/>
      <c r="M1478" s="44"/>
      <c r="N1478" s="44"/>
      <c r="O1478" s="44"/>
      <c r="P1478" s="44"/>
      <c r="Q1478" s="44"/>
      <c r="R1478" s="44"/>
      <c r="S1478" s="44"/>
    </row>
    <row r="1479" spans="1:19" ht="13.5" customHeight="1" x14ac:dyDescent="0.2">
      <c r="A1479" s="2" t="s">
        <v>2424</v>
      </c>
      <c r="B1479" s="32" t="s">
        <v>1905</v>
      </c>
      <c r="C1479" s="33" t="s">
        <v>2425</v>
      </c>
      <c r="D1479" s="34">
        <v>0</v>
      </c>
      <c r="E1479" s="35" t="s">
        <v>24</v>
      </c>
      <c r="F1479" s="34">
        <v>0</v>
      </c>
      <c r="G1479" s="34">
        <f t="shared" ref="G1479:S1479" si="748">SUM(G1480)</f>
        <v>1200000000</v>
      </c>
      <c r="H1479" s="34">
        <f t="shared" si="748"/>
        <v>0</v>
      </c>
      <c r="I1479" s="34">
        <f t="shared" si="748"/>
        <v>0</v>
      </c>
      <c r="J1479" s="34">
        <f t="shared" si="748"/>
        <v>0</v>
      </c>
      <c r="K1479" s="34">
        <f t="shared" si="748"/>
        <v>0</v>
      </c>
      <c r="L1479" s="34">
        <f t="shared" si="748"/>
        <v>0</v>
      </c>
      <c r="M1479" s="34">
        <f t="shared" si="748"/>
        <v>0</v>
      </c>
      <c r="N1479" s="34">
        <f t="shared" si="748"/>
        <v>0</v>
      </c>
      <c r="O1479" s="34">
        <f t="shared" si="748"/>
        <v>0</v>
      </c>
      <c r="P1479" s="34">
        <f t="shared" si="748"/>
        <v>0</v>
      </c>
      <c r="Q1479" s="34">
        <f t="shared" si="748"/>
        <v>0</v>
      </c>
      <c r="R1479" s="34">
        <f t="shared" si="748"/>
        <v>0</v>
      </c>
      <c r="S1479" s="34">
        <f t="shared" si="748"/>
        <v>0</v>
      </c>
    </row>
    <row r="1480" spans="1:19" ht="13.5" customHeight="1" x14ac:dyDescent="0.2">
      <c r="A1480" s="2" t="s">
        <v>2426</v>
      </c>
      <c r="B1480" s="36" t="s">
        <v>39</v>
      </c>
      <c r="C1480" s="37" t="s">
        <v>2427</v>
      </c>
      <c r="D1480" s="38">
        <v>0</v>
      </c>
      <c r="E1480" s="39" t="s">
        <v>24</v>
      </c>
      <c r="F1480" s="38">
        <v>0</v>
      </c>
      <c r="G1480" s="38">
        <f t="shared" ref="G1480:S1480" si="749">SUM(G1481,G1485)</f>
        <v>1200000000</v>
      </c>
      <c r="H1480" s="38">
        <f t="shared" si="749"/>
        <v>0</v>
      </c>
      <c r="I1480" s="38">
        <f t="shared" si="749"/>
        <v>0</v>
      </c>
      <c r="J1480" s="38">
        <f t="shared" si="749"/>
        <v>0</v>
      </c>
      <c r="K1480" s="38">
        <f t="shared" si="749"/>
        <v>0</v>
      </c>
      <c r="L1480" s="38">
        <f t="shared" si="749"/>
        <v>0</v>
      </c>
      <c r="M1480" s="38">
        <f t="shared" si="749"/>
        <v>0</v>
      </c>
      <c r="N1480" s="38">
        <f t="shared" si="749"/>
        <v>0</v>
      </c>
      <c r="O1480" s="38">
        <f t="shared" si="749"/>
        <v>0</v>
      </c>
      <c r="P1480" s="38">
        <f t="shared" si="749"/>
        <v>0</v>
      </c>
      <c r="Q1480" s="38">
        <f t="shared" si="749"/>
        <v>0</v>
      </c>
      <c r="R1480" s="38">
        <f t="shared" si="749"/>
        <v>0</v>
      </c>
      <c r="S1480" s="38">
        <f t="shared" si="749"/>
        <v>0</v>
      </c>
    </row>
    <row r="1481" spans="1:19" ht="13.5" customHeight="1" x14ac:dyDescent="0.2">
      <c r="A1481" s="2" t="s">
        <v>2428</v>
      </c>
      <c r="B1481" s="12" t="s">
        <v>494</v>
      </c>
      <c r="C1481" s="40" t="s">
        <v>495</v>
      </c>
      <c r="D1481" s="41">
        <v>0</v>
      </c>
      <c r="E1481" s="15" t="s">
        <v>24</v>
      </c>
      <c r="F1481" s="41">
        <v>0</v>
      </c>
      <c r="G1481" s="41">
        <f t="shared" ref="G1481:S1481" si="750">SUM(G1482:G1484)</f>
        <v>600000000</v>
      </c>
      <c r="H1481" s="41">
        <f t="shared" si="750"/>
        <v>0</v>
      </c>
      <c r="I1481" s="41">
        <f t="shared" si="750"/>
        <v>0</v>
      </c>
      <c r="J1481" s="41">
        <f t="shared" si="750"/>
        <v>0</v>
      </c>
      <c r="K1481" s="41">
        <f t="shared" si="750"/>
        <v>0</v>
      </c>
      <c r="L1481" s="41">
        <f t="shared" si="750"/>
        <v>0</v>
      </c>
      <c r="M1481" s="41">
        <f t="shared" si="750"/>
        <v>0</v>
      </c>
      <c r="N1481" s="41">
        <f t="shared" si="750"/>
        <v>0</v>
      </c>
      <c r="O1481" s="41">
        <f t="shared" si="750"/>
        <v>0</v>
      </c>
      <c r="P1481" s="41">
        <f t="shared" si="750"/>
        <v>0</v>
      </c>
      <c r="Q1481" s="41">
        <f t="shared" si="750"/>
        <v>0</v>
      </c>
      <c r="R1481" s="41">
        <f t="shared" si="750"/>
        <v>0</v>
      </c>
      <c r="S1481" s="41">
        <f t="shared" si="750"/>
        <v>0</v>
      </c>
    </row>
    <row r="1482" spans="1:19" ht="13.5" customHeight="1" x14ac:dyDescent="0.2">
      <c r="A1482" s="2" t="s">
        <v>2429</v>
      </c>
      <c r="B1482" s="42" t="s">
        <v>24</v>
      </c>
      <c r="C1482" s="43" t="s">
        <v>2430</v>
      </c>
      <c r="D1482" s="44">
        <v>1</v>
      </c>
      <c r="E1482" s="45" t="s">
        <v>668</v>
      </c>
      <c r="F1482" s="44">
        <v>200000000</v>
      </c>
      <c r="G1482" s="44">
        <f t="shared" ref="G1482:G1484" si="751">ROUNDDOWN(D1482*F1482,-3)</f>
        <v>200000000</v>
      </c>
      <c r="H1482" s="44"/>
      <c r="I1482" s="44"/>
      <c r="J1482" s="44"/>
      <c r="K1482" s="44"/>
      <c r="L1482" s="44"/>
      <c r="M1482" s="44"/>
      <c r="N1482" s="44"/>
      <c r="O1482" s="44"/>
      <c r="P1482" s="44"/>
      <c r="Q1482" s="44"/>
      <c r="R1482" s="44"/>
      <c r="S1482" s="44"/>
    </row>
    <row r="1483" spans="1:19" ht="13.5" customHeight="1" x14ac:dyDescent="0.2">
      <c r="A1483" s="2" t="s">
        <v>2431</v>
      </c>
      <c r="B1483" s="42" t="s">
        <v>24</v>
      </c>
      <c r="C1483" s="43" t="s">
        <v>2432</v>
      </c>
      <c r="D1483" s="44">
        <v>1</v>
      </c>
      <c r="E1483" s="45" t="s">
        <v>668</v>
      </c>
      <c r="F1483" s="44">
        <v>200000000</v>
      </c>
      <c r="G1483" s="44">
        <f t="shared" si="751"/>
        <v>200000000</v>
      </c>
      <c r="H1483" s="44"/>
      <c r="I1483" s="44"/>
      <c r="J1483" s="44"/>
      <c r="K1483" s="44"/>
      <c r="L1483" s="44"/>
      <c r="M1483" s="44"/>
      <c r="N1483" s="44"/>
      <c r="O1483" s="44"/>
      <c r="P1483" s="44"/>
      <c r="Q1483" s="44"/>
      <c r="R1483" s="44"/>
      <c r="S1483" s="44"/>
    </row>
    <row r="1484" spans="1:19" ht="13.5" customHeight="1" x14ac:dyDescent="0.2">
      <c r="A1484" s="2" t="s">
        <v>2433</v>
      </c>
      <c r="B1484" s="42" t="s">
        <v>24</v>
      </c>
      <c r="C1484" s="43" t="s">
        <v>2434</v>
      </c>
      <c r="D1484" s="44">
        <v>1</v>
      </c>
      <c r="E1484" s="45" t="s">
        <v>668</v>
      </c>
      <c r="F1484" s="44">
        <v>200000000</v>
      </c>
      <c r="G1484" s="44">
        <f t="shared" si="751"/>
        <v>200000000</v>
      </c>
      <c r="H1484" s="44"/>
      <c r="I1484" s="44"/>
      <c r="J1484" s="44"/>
      <c r="K1484" s="44"/>
      <c r="L1484" s="44"/>
      <c r="M1484" s="44"/>
      <c r="N1484" s="44"/>
      <c r="O1484" s="44"/>
      <c r="P1484" s="44"/>
      <c r="Q1484" s="44"/>
      <c r="R1484" s="44"/>
      <c r="S1484" s="44"/>
    </row>
    <row r="1485" spans="1:19" ht="13.5" customHeight="1" x14ac:dyDescent="0.2">
      <c r="A1485" s="2" t="s">
        <v>2435</v>
      </c>
      <c r="B1485" s="12" t="s">
        <v>2436</v>
      </c>
      <c r="C1485" s="40" t="s">
        <v>2437</v>
      </c>
      <c r="D1485" s="41">
        <v>0</v>
      </c>
      <c r="E1485" s="15" t="s">
        <v>24</v>
      </c>
      <c r="F1485" s="41">
        <v>0</v>
      </c>
      <c r="G1485" s="41">
        <f t="shared" ref="G1485:S1485" si="752">SUM(G1486:G1488)</f>
        <v>600000000</v>
      </c>
      <c r="H1485" s="41">
        <f t="shared" si="752"/>
        <v>0</v>
      </c>
      <c r="I1485" s="41">
        <f t="shared" si="752"/>
        <v>0</v>
      </c>
      <c r="J1485" s="41">
        <f t="shared" si="752"/>
        <v>0</v>
      </c>
      <c r="K1485" s="41">
        <f t="shared" si="752"/>
        <v>0</v>
      </c>
      <c r="L1485" s="41">
        <f t="shared" si="752"/>
        <v>0</v>
      </c>
      <c r="M1485" s="41">
        <f t="shared" si="752"/>
        <v>0</v>
      </c>
      <c r="N1485" s="41">
        <f t="shared" si="752"/>
        <v>0</v>
      </c>
      <c r="O1485" s="41">
        <f t="shared" si="752"/>
        <v>0</v>
      </c>
      <c r="P1485" s="41">
        <f t="shared" si="752"/>
        <v>0</v>
      </c>
      <c r="Q1485" s="41">
        <f t="shared" si="752"/>
        <v>0</v>
      </c>
      <c r="R1485" s="41">
        <f t="shared" si="752"/>
        <v>0</v>
      </c>
      <c r="S1485" s="41">
        <f t="shared" si="752"/>
        <v>0</v>
      </c>
    </row>
    <row r="1486" spans="1:19" ht="13.5" customHeight="1" x14ac:dyDescent="0.2">
      <c r="A1486" s="2" t="s">
        <v>2438</v>
      </c>
      <c r="B1486" s="42" t="s">
        <v>24</v>
      </c>
      <c r="C1486" s="43" t="s">
        <v>2439</v>
      </c>
      <c r="D1486" s="44">
        <v>1</v>
      </c>
      <c r="E1486" s="45" t="s">
        <v>668</v>
      </c>
      <c r="F1486" s="44">
        <v>200000000</v>
      </c>
      <c r="G1486" s="44">
        <f t="shared" ref="G1486:G1488" si="753">ROUNDDOWN(D1486*F1486,-3)</f>
        <v>200000000</v>
      </c>
      <c r="H1486" s="44"/>
      <c r="I1486" s="44"/>
      <c r="J1486" s="44"/>
      <c r="K1486" s="44"/>
      <c r="L1486" s="44"/>
      <c r="M1486" s="44"/>
      <c r="N1486" s="44"/>
      <c r="O1486" s="44"/>
      <c r="P1486" s="44"/>
      <c r="Q1486" s="44"/>
      <c r="R1486" s="44"/>
      <c r="S1486" s="44"/>
    </row>
    <row r="1487" spans="1:19" ht="13.5" customHeight="1" x14ac:dyDescent="0.2">
      <c r="A1487" s="2" t="s">
        <v>2440</v>
      </c>
      <c r="B1487" s="42" t="s">
        <v>24</v>
      </c>
      <c r="C1487" s="43" t="s">
        <v>2441</v>
      </c>
      <c r="D1487" s="44">
        <v>1</v>
      </c>
      <c r="E1487" s="45" t="s">
        <v>668</v>
      </c>
      <c r="F1487" s="44">
        <v>200000000</v>
      </c>
      <c r="G1487" s="44">
        <f t="shared" si="753"/>
        <v>200000000</v>
      </c>
      <c r="H1487" s="44"/>
      <c r="I1487" s="44"/>
      <c r="J1487" s="44"/>
      <c r="K1487" s="44"/>
      <c r="L1487" s="44"/>
      <c r="M1487" s="44"/>
      <c r="N1487" s="44"/>
      <c r="O1487" s="44"/>
      <c r="P1487" s="44"/>
      <c r="Q1487" s="44"/>
      <c r="R1487" s="44"/>
      <c r="S1487" s="44"/>
    </row>
    <row r="1488" spans="1:19" ht="13.5" customHeight="1" x14ac:dyDescent="0.2">
      <c r="A1488" s="2" t="s">
        <v>2442</v>
      </c>
      <c r="B1488" s="42" t="s">
        <v>24</v>
      </c>
      <c r="C1488" s="43" t="s">
        <v>2443</v>
      </c>
      <c r="D1488" s="44">
        <v>1</v>
      </c>
      <c r="E1488" s="45" t="s">
        <v>668</v>
      </c>
      <c r="F1488" s="44">
        <v>200000000</v>
      </c>
      <c r="G1488" s="44">
        <f t="shared" si="753"/>
        <v>200000000</v>
      </c>
      <c r="H1488" s="44"/>
      <c r="I1488" s="44"/>
      <c r="J1488" s="44"/>
      <c r="K1488" s="44"/>
      <c r="L1488" s="44"/>
      <c r="M1488" s="44"/>
      <c r="N1488" s="44"/>
      <c r="O1488" s="44"/>
      <c r="P1488" s="44"/>
      <c r="Q1488" s="44"/>
      <c r="R1488" s="44"/>
      <c r="S1488" s="44"/>
    </row>
    <row r="1489" spans="1:19" ht="13.5" customHeight="1" x14ac:dyDescent="0.2">
      <c r="A1489" s="2" t="s">
        <v>2444</v>
      </c>
      <c r="B1489" s="28" t="s">
        <v>2445</v>
      </c>
      <c r="C1489" s="29" t="s">
        <v>2446</v>
      </c>
      <c r="D1489" s="30">
        <v>0</v>
      </c>
      <c r="E1489" s="31" t="s">
        <v>24</v>
      </c>
      <c r="F1489" s="30">
        <v>0</v>
      </c>
      <c r="G1489" s="30">
        <f t="shared" ref="G1489:S1489" si="754">SUM(G1490)</f>
        <v>470000000</v>
      </c>
      <c r="H1489" s="30">
        <f t="shared" si="754"/>
        <v>0</v>
      </c>
      <c r="I1489" s="30">
        <f t="shared" si="754"/>
        <v>0</v>
      </c>
      <c r="J1489" s="30">
        <f t="shared" si="754"/>
        <v>0</v>
      </c>
      <c r="K1489" s="30">
        <f t="shared" si="754"/>
        <v>0</v>
      </c>
      <c r="L1489" s="30">
        <f t="shared" si="754"/>
        <v>0</v>
      </c>
      <c r="M1489" s="30">
        <f t="shared" si="754"/>
        <v>0</v>
      </c>
      <c r="N1489" s="30">
        <f t="shared" si="754"/>
        <v>0</v>
      </c>
      <c r="O1489" s="30">
        <f t="shared" si="754"/>
        <v>0</v>
      </c>
      <c r="P1489" s="30">
        <f t="shared" si="754"/>
        <v>0</v>
      </c>
      <c r="Q1489" s="30">
        <f t="shared" si="754"/>
        <v>0</v>
      </c>
      <c r="R1489" s="30">
        <f t="shared" si="754"/>
        <v>0</v>
      </c>
      <c r="S1489" s="30">
        <f t="shared" si="754"/>
        <v>0</v>
      </c>
    </row>
    <row r="1490" spans="1:19" ht="13.5" customHeight="1" x14ac:dyDescent="0.2">
      <c r="A1490" s="2" t="s">
        <v>2447</v>
      </c>
      <c r="B1490" s="32" t="s">
        <v>2083</v>
      </c>
      <c r="C1490" s="33" t="s">
        <v>2412</v>
      </c>
      <c r="D1490" s="34">
        <v>0</v>
      </c>
      <c r="E1490" s="35" t="s">
        <v>24</v>
      </c>
      <c r="F1490" s="34">
        <v>0</v>
      </c>
      <c r="G1490" s="34">
        <f t="shared" ref="G1490:S1490" si="755">SUM(G1491)</f>
        <v>470000000</v>
      </c>
      <c r="H1490" s="34">
        <f t="shared" si="755"/>
        <v>0</v>
      </c>
      <c r="I1490" s="34">
        <f t="shared" si="755"/>
        <v>0</v>
      </c>
      <c r="J1490" s="34">
        <f t="shared" si="755"/>
        <v>0</v>
      </c>
      <c r="K1490" s="34">
        <f t="shared" si="755"/>
        <v>0</v>
      </c>
      <c r="L1490" s="34">
        <f t="shared" si="755"/>
        <v>0</v>
      </c>
      <c r="M1490" s="34">
        <f t="shared" si="755"/>
        <v>0</v>
      </c>
      <c r="N1490" s="34">
        <f t="shared" si="755"/>
        <v>0</v>
      </c>
      <c r="O1490" s="34">
        <f t="shared" si="755"/>
        <v>0</v>
      </c>
      <c r="P1490" s="34">
        <f t="shared" si="755"/>
        <v>0</v>
      </c>
      <c r="Q1490" s="34">
        <f t="shared" si="755"/>
        <v>0</v>
      </c>
      <c r="R1490" s="34">
        <f t="shared" si="755"/>
        <v>0</v>
      </c>
      <c r="S1490" s="34">
        <f t="shared" si="755"/>
        <v>0</v>
      </c>
    </row>
    <row r="1491" spans="1:19" ht="13.5" customHeight="1" x14ac:dyDescent="0.2">
      <c r="A1491" s="2" t="s">
        <v>2448</v>
      </c>
      <c r="B1491" s="36" t="s">
        <v>39</v>
      </c>
      <c r="C1491" s="37" t="s">
        <v>2449</v>
      </c>
      <c r="D1491" s="38">
        <v>0</v>
      </c>
      <c r="E1491" s="39" t="s">
        <v>24</v>
      </c>
      <c r="F1491" s="38">
        <v>0</v>
      </c>
      <c r="G1491" s="38">
        <f t="shared" ref="G1491:S1491" si="756">SUM(G1492)</f>
        <v>470000000</v>
      </c>
      <c r="H1491" s="38">
        <f t="shared" si="756"/>
        <v>0</v>
      </c>
      <c r="I1491" s="38">
        <f t="shared" si="756"/>
        <v>0</v>
      </c>
      <c r="J1491" s="38">
        <f t="shared" si="756"/>
        <v>0</v>
      </c>
      <c r="K1491" s="38">
        <f t="shared" si="756"/>
        <v>0</v>
      </c>
      <c r="L1491" s="38">
        <f t="shared" si="756"/>
        <v>0</v>
      </c>
      <c r="M1491" s="38">
        <f t="shared" si="756"/>
        <v>0</v>
      </c>
      <c r="N1491" s="38">
        <f t="shared" si="756"/>
        <v>0</v>
      </c>
      <c r="O1491" s="38">
        <f t="shared" si="756"/>
        <v>0</v>
      </c>
      <c r="P1491" s="38">
        <f t="shared" si="756"/>
        <v>0</v>
      </c>
      <c r="Q1491" s="38">
        <f t="shared" si="756"/>
        <v>0</v>
      </c>
      <c r="R1491" s="38">
        <f t="shared" si="756"/>
        <v>0</v>
      </c>
      <c r="S1491" s="38">
        <f t="shared" si="756"/>
        <v>0</v>
      </c>
    </row>
    <row r="1492" spans="1:19" ht="13.5" customHeight="1" x14ac:dyDescent="0.2">
      <c r="A1492" s="2" t="s">
        <v>2450</v>
      </c>
      <c r="B1492" s="12" t="s">
        <v>494</v>
      </c>
      <c r="C1492" s="40" t="s">
        <v>495</v>
      </c>
      <c r="D1492" s="41">
        <v>0</v>
      </c>
      <c r="E1492" s="15" t="s">
        <v>24</v>
      </c>
      <c r="F1492" s="41">
        <v>0</v>
      </c>
      <c r="G1492" s="41">
        <f t="shared" ref="G1492:S1492" si="757">SUM(G1493:G1494)</f>
        <v>470000000</v>
      </c>
      <c r="H1492" s="41">
        <f t="shared" si="757"/>
        <v>0</v>
      </c>
      <c r="I1492" s="41">
        <f t="shared" si="757"/>
        <v>0</v>
      </c>
      <c r="J1492" s="41">
        <f t="shared" si="757"/>
        <v>0</v>
      </c>
      <c r="K1492" s="41">
        <f t="shared" si="757"/>
        <v>0</v>
      </c>
      <c r="L1492" s="41">
        <f t="shared" si="757"/>
        <v>0</v>
      </c>
      <c r="M1492" s="41">
        <f t="shared" si="757"/>
        <v>0</v>
      </c>
      <c r="N1492" s="41">
        <f t="shared" si="757"/>
        <v>0</v>
      </c>
      <c r="O1492" s="41">
        <f t="shared" si="757"/>
        <v>0</v>
      </c>
      <c r="P1492" s="41">
        <f t="shared" si="757"/>
        <v>0</v>
      </c>
      <c r="Q1492" s="41">
        <f t="shared" si="757"/>
        <v>0</v>
      </c>
      <c r="R1492" s="41">
        <f t="shared" si="757"/>
        <v>0</v>
      </c>
      <c r="S1492" s="41">
        <f t="shared" si="757"/>
        <v>0</v>
      </c>
    </row>
    <row r="1493" spans="1:19" ht="13.5" customHeight="1" x14ac:dyDescent="0.2">
      <c r="A1493" s="2" t="s">
        <v>2451</v>
      </c>
      <c r="B1493" s="42" t="s">
        <v>24</v>
      </c>
      <c r="C1493" s="43" t="s">
        <v>2452</v>
      </c>
      <c r="D1493" s="44">
        <v>1</v>
      </c>
      <c r="E1493" s="45" t="s">
        <v>46</v>
      </c>
      <c r="F1493" s="44">
        <v>270000000</v>
      </c>
      <c r="G1493" s="44">
        <f t="shared" ref="G1493:G1494" si="758">ROUNDDOWN(D1493*F1493,-3)</f>
        <v>270000000</v>
      </c>
      <c r="H1493" s="44"/>
      <c r="I1493" s="44"/>
      <c r="J1493" s="44"/>
      <c r="K1493" s="44"/>
      <c r="L1493" s="44"/>
      <c r="M1493" s="44"/>
      <c r="N1493" s="44"/>
      <c r="O1493" s="44"/>
      <c r="P1493" s="44"/>
      <c r="Q1493" s="44"/>
      <c r="R1493" s="44"/>
      <c r="S1493" s="44"/>
    </row>
    <row r="1494" spans="1:19" ht="13.5" customHeight="1" x14ac:dyDescent="0.2">
      <c r="A1494" s="2" t="s">
        <v>2453</v>
      </c>
      <c r="B1494" s="42" t="s">
        <v>24</v>
      </c>
      <c r="C1494" s="43" t="s">
        <v>2454</v>
      </c>
      <c r="D1494" s="44">
        <v>1</v>
      </c>
      <c r="E1494" s="45" t="s">
        <v>46</v>
      </c>
      <c r="F1494" s="44">
        <v>200000000</v>
      </c>
      <c r="G1494" s="44">
        <f t="shared" si="758"/>
        <v>200000000</v>
      </c>
      <c r="H1494" s="44"/>
      <c r="I1494" s="44"/>
      <c r="J1494" s="44"/>
      <c r="K1494" s="44"/>
      <c r="L1494" s="44"/>
      <c r="M1494" s="44"/>
      <c r="N1494" s="44"/>
      <c r="O1494" s="44"/>
      <c r="P1494" s="44"/>
      <c r="Q1494" s="44"/>
      <c r="R1494" s="44"/>
      <c r="S1494" s="44"/>
    </row>
    <row r="1495" spans="1:19" ht="13.5" customHeight="1" x14ac:dyDescent="0.2">
      <c r="A1495" s="2" t="s">
        <v>2455</v>
      </c>
      <c r="B1495" s="24" t="s">
        <v>2456</v>
      </c>
      <c r="C1495" s="25" t="s">
        <v>2457</v>
      </c>
      <c r="D1495" s="26">
        <v>5460</v>
      </c>
      <c r="E1495" s="27" t="s">
        <v>2458</v>
      </c>
      <c r="F1495" s="26">
        <v>0</v>
      </c>
      <c r="G1495" s="26">
        <f t="shared" ref="G1495:S1495" si="759">SUM(G1496)</f>
        <v>2362968000</v>
      </c>
      <c r="H1495" s="26">
        <f t="shared" si="759"/>
        <v>0</v>
      </c>
      <c r="I1495" s="26">
        <f t="shared" si="759"/>
        <v>0</v>
      </c>
      <c r="J1495" s="26">
        <f t="shared" si="759"/>
        <v>0</v>
      </c>
      <c r="K1495" s="26">
        <f t="shared" si="759"/>
        <v>0</v>
      </c>
      <c r="L1495" s="26">
        <f t="shared" si="759"/>
        <v>0</v>
      </c>
      <c r="M1495" s="26">
        <f t="shared" si="759"/>
        <v>0</v>
      </c>
      <c r="N1495" s="26">
        <f t="shared" si="759"/>
        <v>0</v>
      </c>
      <c r="O1495" s="26">
        <f t="shared" si="759"/>
        <v>0</v>
      </c>
      <c r="P1495" s="26">
        <f t="shared" si="759"/>
        <v>0</v>
      </c>
      <c r="Q1495" s="26">
        <f t="shared" si="759"/>
        <v>0</v>
      </c>
      <c r="R1495" s="26">
        <f t="shared" si="759"/>
        <v>0</v>
      </c>
      <c r="S1495" s="26">
        <f t="shared" si="759"/>
        <v>0</v>
      </c>
    </row>
    <row r="1496" spans="1:19" ht="13.5" customHeight="1" x14ac:dyDescent="0.2">
      <c r="A1496" s="2" t="s">
        <v>2459</v>
      </c>
      <c r="B1496" s="28" t="s">
        <v>2460</v>
      </c>
      <c r="C1496" s="29" t="s">
        <v>2461</v>
      </c>
      <c r="D1496" s="30">
        <v>0</v>
      </c>
      <c r="E1496" s="31" t="s">
        <v>24</v>
      </c>
      <c r="F1496" s="30">
        <v>0</v>
      </c>
      <c r="G1496" s="30">
        <f t="shared" ref="G1496:S1496" si="760">SUM(G1497,G1557)</f>
        <v>2362968000</v>
      </c>
      <c r="H1496" s="30">
        <f t="shared" si="760"/>
        <v>0</v>
      </c>
      <c r="I1496" s="30">
        <f t="shared" si="760"/>
        <v>0</v>
      </c>
      <c r="J1496" s="30">
        <f t="shared" si="760"/>
        <v>0</v>
      </c>
      <c r="K1496" s="30">
        <f t="shared" si="760"/>
        <v>0</v>
      </c>
      <c r="L1496" s="30">
        <f t="shared" si="760"/>
        <v>0</v>
      </c>
      <c r="M1496" s="30">
        <f t="shared" si="760"/>
        <v>0</v>
      </c>
      <c r="N1496" s="30">
        <f t="shared" si="760"/>
        <v>0</v>
      </c>
      <c r="O1496" s="30">
        <f t="shared" si="760"/>
        <v>0</v>
      </c>
      <c r="P1496" s="30">
        <f t="shared" si="760"/>
        <v>0</v>
      </c>
      <c r="Q1496" s="30">
        <f t="shared" si="760"/>
        <v>0</v>
      </c>
      <c r="R1496" s="30">
        <f t="shared" si="760"/>
        <v>0</v>
      </c>
      <c r="S1496" s="30">
        <f t="shared" si="760"/>
        <v>0</v>
      </c>
    </row>
    <row r="1497" spans="1:19" ht="13.5" customHeight="1" x14ac:dyDescent="0.2">
      <c r="A1497" s="2" t="s">
        <v>2462</v>
      </c>
      <c r="B1497" s="32" t="s">
        <v>780</v>
      </c>
      <c r="C1497" s="33" t="s">
        <v>2463</v>
      </c>
      <c r="D1497" s="34">
        <v>0</v>
      </c>
      <c r="E1497" s="35" t="s">
        <v>24</v>
      </c>
      <c r="F1497" s="34">
        <v>0</v>
      </c>
      <c r="G1497" s="34">
        <f t="shared" ref="G1497:S1497" si="761">SUM(G1498,G1526,G1543)</f>
        <v>1147838000</v>
      </c>
      <c r="H1497" s="34">
        <f t="shared" si="761"/>
        <v>0</v>
      </c>
      <c r="I1497" s="34">
        <f t="shared" si="761"/>
        <v>0</v>
      </c>
      <c r="J1497" s="34">
        <f t="shared" si="761"/>
        <v>0</v>
      </c>
      <c r="K1497" s="34">
        <f t="shared" si="761"/>
        <v>0</v>
      </c>
      <c r="L1497" s="34">
        <f t="shared" si="761"/>
        <v>0</v>
      </c>
      <c r="M1497" s="34">
        <f t="shared" si="761"/>
        <v>0</v>
      </c>
      <c r="N1497" s="34">
        <f t="shared" si="761"/>
        <v>0</v>
      </c>
      <c r="O1497" s="34">
        <f t="shared" si="761"/>
        <v>0</v>
      </c>
      <c r="P1497" s="34">
        <f t="shared" si="761"/>
        <v>0</v>
      </c>
      <c r="Q1497" s="34">
        <f t="shared" si="761"/>
        <v>0</v>
      </c>
      <c r="R1497" s="34">
        <f t="shared" si="761"/>
        <v>0</v>
      </c>
      <c r="S1497" s="34">
        <f t="shared" si="761"/>
        <v>0</v>
      </c>
    </row>
    <row r="1498" spans="1:19" ht="13.5" customHeight="1" x14ac:dyDescent="0.2">
      <c r="A1498" s="2" t="s">
        <v>2464</v>
      </c>
      <c r="B1498" s="36" t="s">
        <v>39</v>
      </c>
      <c r="C1498" s="37" t="s">
        <v>2465</v>
      </c>
      <c r="D1498" s="38">
        <v>0</v>
      </c>
      <c r="E1498" s="39" t="s">
        <v>24</v>
      </c>
      <c r="F1498" s="38">
        <v>0</v>
      </c>
      <c r="G1498" s="38">
        <f t="shared" ref="G1498:S1498" si="762">SUM(G1499,G1502,G1505,G1508,G1511,G1523)</f>
        <v>648038000</v>
      </c>
      <c r="H1498" s="38">
        <f t="shared" si="762"/>
        <v>0</v>
      </c>
      <c r="I1498" s="38">
        <f t="shared" si="762"/>
        <v>0</v>
      </c>
      <c r="J1498" s="38">
        <f t="shared" si="762"/>
        <v>0</v>
      </c>
      <c r="K1498" s="38">
        <f t="shared" si="762"/>
        <v>0</v>
      </c>
      <c r="L1498" s="38">
        <f t="shared" si="762"/>
        <v>0</v>
      </c>
      <c r="M1498" s="38">
        <f t="shared" si="762"/>
        <v>0</v>
      </c>
      <c r="N1498" s="38">
        <f t="shared" si="762"/>
        <v>0</v>
      </c>
      <c r="O1498" s="38">
        <f t="shared" si="762"/>
        <v>0</v>
      </c>
      <c r="P1498" s="38">
        <f t="shared" si="762"/>
        <v>0</v>
      </c>
      <c r="Q1498" s="38">
        <f t="shared" si="762"/>
        <v>0</v>
      </c>
      <c r="R1498" s="38">
        <f t="shared" si="762"/>
        <v>0</v>
      </c>
      <c r="S1498" s="38">
        <f t="shared" si="762"/>
        <v>0</v>
      </c>
    </row>
    <row r="1499" spans="1:19" ht="13.5" customHeight="1" x14ac:dyDescent="0.2">
      <c r="A1499" s="2" t="s">
        <v>2466</v>
      </c>
      <c r="B1499" s="12" t="s">
        <v>42</v>
      </c>
      <c r="C1499" s="40" t="s">
        <v>43</v>
      </c>
      <c r="D1499" s="41">
        <v>0</v>
      </c>
      <c r="E1499" s="15" t="s">
        <v>24</v>
      </c>
      <c r="F1499" s="41">
        <v>0</v>
      </c>
      <c r="G1499" s="41">
        <f t="shared" ref="G1499:S1499" si="763">SUM(G1500:G1501)</f>
        <v>35238000</v>
      </c>
      <c r="H1499" s="41">
        <f t="shared" si="763"/>
        <v>0</v>
      </c>
      <c r="I1499" s="41">
        <f t="shared" si="763"/>
        <v>0</v>
      </c>
      <c r="J1499" s="41">
        <f t="shared" si="763"/>
        <v>0</v>
      </c>
      <c r="K1499" s="41">
        <f t="shared" si="763"/>
        <v>0</v>
      </c>
      <c r="L1499" s="41">
        <f t="shared" si="763"/>
        <v>0</v>
      </c>
      <c r="M1499" s="41">
        <f t="shared" si="763"/>
        <v>0</v>
      </c>
      <c r="N1499" s="41">
        <f t="shared" si="763"/>
        <v>0</v>
      </c>
      <c r="O1499" s="41">
        <f t="shared" si="763"/>
        <v>0</v>
      </c>
      <c r="P1499" s="41">
        <f t="shared" si="763"/>
        <v>0</v>
      </c>
      <c r="Q1499" s="41">
        <f t="shared" si="763"/>
        <v>0</v>
      </c>
      <c r="R1499" s="41">
        <f t="shared" si="763"/>
        <v>0</v>
      </c>
      <c r="S1499" s="41">
        <f t="shared" si="763"/>
        <v>0</v>
      </c>
    </row>
    <row r="1500" spans="1:19" ht="13.5" customHeight="1" x14ac:dyDescent="0.2">
      <c r="A1500" s="2" t="s">
        <v>2467</v>
      </c>
      <c r="B1500" s="42" t="s">
        <v>24</v>
      </c>
      <c r="C1500" s="43" t="s">
        <v>2468</v>
      </c>
      <c r="D1500" s="44">
        <v>200</v>
      </c>
      <c r="E1500" s="45" t="s">
        <v>2469</v>
      </c>
      <c r="F1500" s="44">
        <v>126190</v>
      </c>
      <c r="G1500" s="44">
        <f t="shared" ref="G1500:G1501" si="764">ROUNDDOWN(D1500*F1500,-3)</f>
        <v>25238000</v>
      </c>
      <c r="H1500" s="44"/>
      <c r="I1500" s="44"/>
      <c r="J1500" s="44"/>
      <c r="K1500" s="44"/>
      <c r="L1500" s="44"/>
      <c r="M1500" s="44"/>
      <c r="N1500" s="44"/>
      <c r="O1500" s="44"/>
      <c r="P1500" s="44"/>
      <c r="Q1500" s="44"/>
      <c r="R1500" s="44"/>
      <c r="S1500" s="44"/>
    </row>
    <row r="1501" spans="1:19" ht="13.5" customHeight="1" x14ac:dyDescent="0.2">
      <c r="A1501" s="2" t="s">
        <v>2470</v>
      </c>
      <c r="B1501" s="42" t="s">
        <v>24</v>
      </c>
      <c r="C1501" s="43" t="s">
        <v>2471</v>
      </c>
      <c r="D1501" s="44">
        <v>10</v>
      </c>
      <c r="E1501" s="45" t="s">
        <v>790</v>
      </c>
      <c r="F1501" s="44">
        <v>1000000</v>
      </c>
      <c r="G1501" s="44">
        <f t="shared" si="764"/>
        <v>10000000</v>
      </c>
      <c r="H1501" s="44"/>
      <c r="I1501" s="44"/>
      <c r="J1501" s="44"/>
      <c r="K1501" s="44"/>
      <c r="L1501" s="44"/>
      <c r="M1501" s="44"/>
      <c r="N1501" s="44"/>
      <c r="O1501" s="44"/>
      <c r="P1501" s="44"/>
      <c r="Q1501" s="44"/>
      <c r="R1501" s="44"/>
      <c r="S1501" s="44"/>
    </row>
    <row r="1502" spans="1:19" ht="13.5" customHeight="1" x14ac:dyDescent="0.2">
      <c r="A1502" s="2" t="s">
        <v>2472</v>
      </c>
      <c r="B1502" s="12" t="s">
        <v>718</v>
      </c>
      <c r="C1502" s="40" t="s">
        <v>719</v>
      </c>
      <c r="D1502" s="41">
        <v>0</v>
      </c>
      <c r="E1502" s="15" t="s">
        <v>24</v>
      </c>
      <c r="F1502" s="41">
        <v>0</v>
      </c>
      <c r="G1502" s="41">
        <f t="shared" ref="G1502:S1502" si="765">SUM(G1503:G1504)</f>
        <v>20000000</v>
      </c>
      <c r="H1502" s="41">
        <f t="shared" si="765"/>
        <v>0</v>
      </c>
      <c r="I1502" s="41">
        <f t="shared" si="765"/>
        <v>0</v>
      </c>
      <c r="J1502" s="41">
        <f t="shared" si="765"/>
        <v>0</v>
      </c>
      <c r="K1502" s="41">
        <f t="shared" si="765"/>
        <v>0</v>
      </c>
      <c r="L1502" s="41">
        <f t="shared" si="765"/>
        <v>0</v>
      </c>
      <c r="M1502" s="41">
        <f t="shared" si="765"/>
        <v>0</v>
      </c>
      <c r="N1502" s="41">
        <f t="shared" si="765"/>
        <v>0</v>
      </c>
      <c r="O1502" s="41">
        <f t="shared" si="765"/>
        <v>0</v>
      </c>
      <c r="P1502" s="41">
        <f t="shared" si="765"/>
        <v>0</v>
      </c>
      <c r="Q1502" s="41">
        <f t="shared" si="765"/>
        <v>0</v>
      </c>
      <c r="R1502" s="41">
        <f t="shared" si="765"/>
        <v>0</v>
      </c>
      <c r="S1502" s="41">
        <f t="shared" si="765"/>
        <v>0</v>
      </c>
    </row>
    <row r="1503" spans="1:19" ht="13.5" customHeight="1" x14ac:dyDescent="0.2">
      <c r="A1503" s="2" t="s">
        <v>2473</v>
      </c>
      <c r="B1503" s="42" t="s">
        <v>24</v>
      </c>
      <c r="C1503" s="43" t="s">
        <v>51</v>
      </c>
      <c r="D1503" s="44">
        <v>10</v>
      </c>
      <c r="E1503" s="45" t="s">
        <v>790</v>
      </c>
      <c r="F1503" s="44">
        <v>1000000</v>
      </c>
      <c r="G1503" s="44">
        <f t="shared" ref="G1503:G1504" si="766">ROUNDDOWN(D1503*F1503,-3)</f>
        <v>10000000</v>
      </c>
      <c r="H1503" s="44"/>
      <c r="I1503" s="44"/>
      <c r="J1503" s="44"/>
      <c r="K1503" s="44"/>
      <c r="L1503" s="44"/>
      <c r="M1503" s="44"/>
      <c r="N1503" s="44"/>
      <c r="O1503" s="44"/>
      <c r="P1503" s="44"/>
      <c r="Q1503" s="44"/>
      <c r="R1503" s="44"/>
      <c r="S1503" s="44"/>
    </row>
    <row r="1504" spans="1:19" ht="13.5" customHeight="1" x14ac:dyDescent="0.2">
      <c r="A1504" s="2" t="s">
        <v>2474</v>
      </c>
      <c r="B1504" s="42" t="s">
        <v>24</v>
      </c>
      <c r="C1504" s="43" t="s">
        <v>53</v>
      </c>
      <c r="D1504" s="44">
        <v>10</v>
      </c>
      <c r="E1504" s="45" t="s">
        <v>790</v>
      </c>
      <c r="F1504" s="44">
        <v>1000000</v>
      </c>
      <c r="G1504" s="44">
        <f t="shared" si="766"/>
        <v>10000000</v>
      </c>
      <c r="H1504" s="44"/>
      <c r="I1504" s="44"/>
      <c r="J1504" s="44"/>
      <c r="K1504" s="44"/>
      <c r="L1504" s="44"/>
      <c r="M1504" s="44"/>
      <c r="N1504" s="44"/>
      <c r="O1504" s="44"/>
      <c r="P1504" s="44"/>
      <c r="Q1504" s="44"/>
      <c r="R1504" s="44"/>
      <c r="S1504" s="44"/>
    </row>
    <row r="1505" spans="1:19" ht="13.5" customHeight="1" x14ac:dyDescent="0.2">
      <c r="A1505" s="2" t="s">
        <v>2475</v>
      </c>
      <c r="B1505" s="12" t="s">
        <v>162</v>
      </c>
      <c r="C1505" s="40" t="s">
        <v>163</v>
      </c>
      <c r="D1505" s="41">
        <v>0</v>
      </c>
      <c r="E1505" s="15" t="s">
        <v>24</v>
      </c>
      <c r="F1505" s="41">
        <v>0</v>
      </c>
      <c r="G1505" s="41">
        <f t="shared" ref="G1505:S1505" si="767">SUM(G1506:G1507)</f>
        <v>42000000</v>
      </c>
      <c r="H1505" s="41">
        <f t="shared" si="767"/>
        <v>0</v>
      </c>
      <c r="I1505" s="41">
        <f t="shared" si="767"/>
        <v>0</v>
      </c>
      <c r="J1505" s="41">
        <f t="shared" si="767"/>
        <v>0</v>
      </c>
      <c r="K1505" s="41">
        <f t="shared" si="767"/>
        <v>0</v>
      </c>
      <c r="L1505" s="41">
        <f t="shared" si="767"/>
        <v>0</v>
      </c>
      <c r="M1505" s="41">
        <f t="shared" si="767"/>
        <v>0</v>
      </c>
      <c r="N1505" s="41">
        <f t="shared" si="767"/>
        <v>0</v>
      </c>
      <c r="O1505" s="41">
        <f t="shared" si="767"/>
        <v>0</v>
      </c>
      <c r="P1505" s="41">
        <f t="shared" si="767"/>
        <v>0</v>
      </c>
      <c r="Q1505" s="41">
        <f t="shared" si="767"/>
        <v>0</v>
      </c>
      <c r="R1505" s="41">
        <f t="shared" si="767"/>
        <v>0</v>
      </c>
      <c r="S1505" s="41">
        <f t="shared" si="767"/>
        <v>0</v>
      </c>
    </row>
    <row r="1506" spans="1:19" ht="13.5" customHeight="1" x14ac:dyDescent="0.2">
      <c r="A1506" s="2" t="s">
        <v>2476</v>
      </c>
      <c r="B1506" s="42" t="s">
        <v>24</v>
      </c>
      <c r="C1506" s="43" t="s">
        <v>2477</v>
      </c>
      <c r="D1506" s="44">
        <v>24</v>
      </c>
      <c r="E1506" s="45" t="s">
        <v>613</v>
      </c>
      <c r="F1506" s="44">
        <v>1000000</v>
      </c>
      <c r="G1506" s="44">
        <f t="shared" ref="G1506:G1507" si="768">ROUNDDOWN(D1506*F1506,-3)</f>
        <v>24000000</v>
      </c>
      <c r="H1506" s="44"/>
      <c r="I1506" s="44"/>
      <c r="J1506" s="44"/>
      <c r="K1506" s="44"/>
      <c r="L1506" s="44"/>
      <c r="M1506" s="44"/>
      <c r="N1506" s="44"/>
      <c r="O1506" s="44"/>
      <c r="P1506" s="44"/>
      <c r="Q1506" s="44"/>
      <c r="R1506" s="44"/>
      <c r="S1506" s="44"/>
    </row>
    <row r="1507" spans="1:19" ht="13.5" customHeight="1" x14ac:dyDescent="0.2">
      <c r="A1507" s="2" t="s">
        <v>2478</v>
      </c>
      <c r="B1507" s="42" t="s">
        <v>24</v>
      </c>
      <c r="C1507" s="43" t="s">
        <v>2479</v>
      </c>
      <c r="D1507" s="44">
        <v>20</v>
      </c>
      <c r="E1507" s="45" t="s">
        <v>613</v>
      </c>
      <c r="F1507" s="44">
        <v>900000</v>
      </c>
      <c r="G1507" s="44">
        <f t="shared" si="768"/>
        <v>18000000</v>
      </c>
      <c r="H1507" s="44"/>
      <c r="I1507" s="44"/>
      <c r="J1507" s="44"/>
      <c r="K1507" s="44"/>
      <c r="L1507" s="44"/>
      <c r="M1507" s="44"/>
      <c r="N1507" s="44"/>
      <c r="O1507" s="44"/>
      <c r="P1507" s="44"/>
      <c r="Q1507" s="44"/>
      <c r="R1507" s="44"/>
      <c r="S1507" s="44"/>
    </row>
    <row r="1508" spans="1:19" ht="13.5" customHeight="1" x14ac:dyDescent="0.2">
      <c r="A1508" s="2" t="s">
        <v>2480</v>
      </c>
      <c r="B1508" s="12" t="s">
        <v>639</v>
      </c>
      <c r="C1508" s="40" t="s">
        <v>640</v>
      </c>
      <c r="D1508" s="41">
        <v>0</v>
      </c>
      <c r="E1508" s="15" t="s">
        <v>24</v>
      </c>
      <c r="F1508" s="41">
        <v>0</v>
      </c>
      <c r="G1508" s="41">
        <f t="shared" ref="G1508:S1508" si="769">SUM(G1509:G1510)</f>
        <v>80000000</v>
      </c>
      <c r="H1508" s="41">
        <f t="shared" si="769"/>
        <v>0</v>
      </c>
      <c r="I1508" s="41">
        <f t="shared" si="769"/>
        <v>0</v>
      </c>
      <c r="J1508" s="41">
        <f t="shared" si="769"/>
        <v>0</v>
      </c>
      <c r="K1508" s="41">
        <f t="shared" si="769"/>
        <v>0</v>
      </c>
      <c r="L1508" s="41">
        <f t="shared" si="769"/>
        <v>0</v>
      </c>
      <c r="M1508" s="41">
        <f t="shared" si="769"/>
        <v>0</v>
      </c>
      <c r="N1508" s="41">
        <f t="shared" si="769"/>
        <v>0</v>
      </c>
      <c r="O1508" s="41">
        <f t="shared" si="769"/>
        <v>0</v>
      </c>
      <c r="P1508" s="41">
        <f t="shared" si="769"/>
        <v>0</v>
      </c>
      <c r="Q1508" s="41">
        <f t="shared" si="769"/>
        <v>0</v>
      </c>
      <c r="R1508" s="41">
        <f t="shared" si="769"/>
        <v>0</v>
      </c>
      <c r="S1508" s="41">
        <f t="shared" si="769"/>
        <v>0</v>
      </c>
    </row>
    <row r="1509" spans="1:19" ht="13.5" customHeight="1" x14ac:dyDescent="0.2">
      <c r="A1509" s="2" t="s">
        <v>2481</v>
      </c>
      <c r="B1509" s="42" t="s">
        <v>24</v>
      </c>
      <c r="C1509" s="43" t="s">
        <v>2482</v>
      </c>
      <c r="D1509" s="44">
        <v>10</v>
      </c>
      <c r="E1509" s="45" t="s">
        <v>790</v>
      </c>
      <c r="F1509" s="44">
        <v>4000000</v>
      </c>
      <c r="G1509" s="44">
        <f t="shared" ref="G1509:G1510" si="770">ROUNDDOWN(D1509*F1509,-3)</f>
        <v>40000000</v>
      </c>
      <c r="H1509" s="44"/>
      <c r="I1509" s="44"/>
      <c r="J1509" s="44"/>
      <c r="K1509" s="44"/>
      <c r="L1509" s="44"/>
      <c r="M1509" s="44"/>
      <c r="N1509" s="44"/>
      <c r="O1509" s="44"/>
      <c r="P1509" s="44"/>
      <c r="Q1509" s="44"/>
      <c r="R1509" s="44"/>
      <c r="S1509" s="44"/>
    </row>
    <row r="1510" spans="1:19" ht="13.5" customHeight="1" x14ac:dyDescent="0.2">
      <c r="A1510" s="2" t="s">
        <v>2483</v>
      </c>
      <c r="B1510" s="42" t="s">
        <v>24</v>
      </c>
      <c r="C1510" s="43" t="s">
        <v>2484</v>
      </c>
      <c r="D1510" s="44">
        <v>10</v>
      </c>
      <c r="E1510" s="45" t="s">
        <v>790</v>
      </c>
      <c r="F1510" s="44">
        <v>4000000</v>
      </c>
      <c r="G1510" s="44">
        <f t="shared" si="770"/>
        <v>40000000</v>
      </c>
      <c r="H1510" s="44"/>
      <c r="I1510" s="44"/>
      <c r="J1510" s="44"/>
      <c r="K1510" s="44"/>
      <c r="L1510" s="44"/>
      <c r="M1510" s="44"/>
      <c r="N1510" s="44"/>
      <c r="O1510" s="44"/>
      <c r="P1510" s="44"/>
      <c r="Q1510" s="44"/>
      <c r="R1510" s="44"/>
      <c r="S1510" s="44"/>
    </row>
    <row r="1511" spans="1:19" ht="13.5" customHeight="1" x14ac:dyDescent="0.2">
      <c r="A1511" s="2" t="s">
        <v>2485</v>
      </c>
      <c r="B1511" s="12" t="s">
        <v>111</v>
      </c>
      <c r="C1511" s="40" t="s">
        <v>112</v>
      </c>
      <c r="D1511" s="41">
        <v>0</v>
      </c>
      <c r="E1511" s="15" t="s">
        <v>24</v>
      </c>
      <c r="F1511" s="41">
        <v>0</v>
      </c>
      <c r="G1511" s="41">
        <f t="shared" ref="G1511:S1511" si="771">SUM(G1512:G1522)</f>
        <v>460000000</v>
      </c>
      <c r="H1511" s="41">
        <f t="shared" si="771"/>
        <v>0</v>
      </c>
      <c r="I1511" s="41">
        <f t="shared" si="771"/>
        <v>0</v>
      </c>
      <c r="J1511" s="41">
        <f t="shared" si="771"/>
        <v>0</v>
      </c>
      <c r="K1511" s="41">
        <f t="shared" si="771"/>
        <v>0</v>
      </c>
      <c r="L1511" s="41">
        <f t="shared" si="771"/>
        <v>0</v>
      </c>
      <c r="M1511" s="41">
        <f t="shared" si="771"/>
        <v>0</v>
      </c>
      <c r="N1511" s="41">
        <f t="shared" si="771"/>
        <v>0</v>
      </c>
      <c r="O1511" s="41">
        <f t="shared" si="771"/>
        <v>0</v>
      </c>
      <c r="P1511" s="41">
        <f t="shared" si="771"/>
        <v>0</v>
      </c>
      <c r="Q1511" s="41">
        <f t="shared" si="771"/>
        <v>0</v>
      </c>
      <c r="R1511" s="41">
        <f t="shared" si="771"/>
        <v>0</v>
      </c>
      <c r="S1511" s="41">
        <f t="shared" si="771"/>
        <v>0</v>
      </c>
    </row>
    <row r="1512" spans="1:19" ht="13.5" customHeight="1" x14ac:dyDescent="0.2">
      <c r="A1512" s="2" t="s">
        <v>2486</v>
      </c>
      <c r="B1512" s="42" t="s">
        <v>24</v>
      </c>
      <c r="C1512" s="43" t="s">
        <v>2487</v>
      </c>
      <c r="D1512" s="44">
        <v>5</v>
      </c>
      <c r="E1512" s="45" t="s">
        <v>600</v>
      </c>
      <c r="F1512" s="44">
        <v>5000000</v>
      </c>
      <c r="G1512" s="44">
        <f t="shared" ref="G1512:G1522" si="772">ROUNDDOWN(D1512*F1512,-3)</f>
        <v>25000000</v>
      </c>
      <c r="H1512" s="44"/>
      <c r="I1512" s="44"/>
      <c r="J1512" s="44"/>
      <c r="K1512" s="44"/>
      <c r="L1512" s="44"/>
      <c r="M1512" s="44"/>
      <c r="N1512" s="44"/>
      <c r="O1512" s="44"/>
      <c r="P1512" s="44"/>
      <c r="Q1512" s="44"/>
      <c r="R1512" s="44"/>
      <c r="S1512" s="44"/>
    </row>
    <row r="1513" spans="1:19" ht="13.5" customHeight="1" x14ac:dyDescent="0.2">
      <c r="A1513" s="2" t="s">
        <v>2488</v>
      </c>
      <c r="B1513" s="42" t="s">
        <v>24</v>
      </c>
      <c r="C1513" s="43" t="s">
        <v>2489</v>
      </c>
      <c r="D1513" s="44">
        <v>10</v>
      </c>
      <c r="E1513" s="45" t="s">
        <v>600</v>
      </c>
      <c r="F1513" s="44">
        <v>5000000</v>
      </c>
      <c r="G1513" s="44">
        <f t="shared" si="772"/>
        <v>50000000</v>
      </c>
      <c r="H1513" s="44"/>
      <c r="I1513" s="44"/>
      <c r="J1513" s="44"/>
      <c r="K1513" s="44"/>
      <c r="L1513" s="44"/>
      <c r="M1513" s="44"/>
      <c r="N1513" s="44"/>
      <c r="O1513" s="44"/>
      <c r="P1513" s="44"/>
      <c r="Q1513" s="44"/>
      <c r="R1513" s="44"/>
      <c r="S1513" s="44"/>
    </row>
    <row r="1514" spans="1:19" ht="13.5" customHeight="1" x14ac:dyDescent="0.2">
      <c r="A1514" s="2" t="s">
        <v>2490</v>
      </c>
      <c r="B1514" s="42" t="s">
        <v>24</v>
      </c>
      <c r="C1514" s="43" t="s">
        <v>2491</v>
      </c>
      <c r="D1514" s="44">
        <v>10</v>
      </c>
      <c r="E1514" s="45" t="s">
        <v>600</v>
      </c>
      <c r="F1514" s="44">
        <v>5000000</v>
      </c>
      <c r="G1514" s="44">
        <f t="shared" si="772"/>
        <v>50000000</v>
      </c>
      <c r="H1514" s="44"/>
      <c r="I1514" s="44"/>
      <c r="J1514" s="44"/>
      <c r="K1514" s="44"/>
      <c r="L1514" s="44"/>
      <c r="M1514" s="44"/>
      <c r="N1514" s="44"/>
      <c r="O1514" s="44"/>
      <c r="P1514" s="44"/>
      <c r="Q1514" s="44"/>
      <c r="R1514" s="44"/>
      <c r="S1514" s="44"/>
    </row>
    <row r="1515" spans="1:19" ht="13.5" customHeight="1" x14ac:dyDescent="0.2">
      <c r="A1515" s="2" t="s">
        <v>2492</v>
      </c>
      <c r="B1515" s="42" t="s">
        <v>24</v>
      </c>
      <c r="C1515" s="43" t="s">
        <v>2493</v>
      </c>
      <c r="D1515" s="44">
        <v>100</v>
      </c>
      <c r="E1515" s="45" t="s">
        <v>600</v>
      </c>
      <c r="F1515" s="44">
        <v>1000000</v>
      </c>
      <c r="G1515" s="44">
        <f t="shared" si="772"/>
        <v>100000000</v>
      </c>
      <c r="H1515" s="44"/>
      <c r="I1515" s="44"/>
      <c r="J1515" s="44"/>
      <c r="K1515" s="44"/>
      <c r="L1515" s="44"/>
      <c r="M1515" s="44"/>
      <c r="N1515" s="44"/>
      <c r="O1515" s="44"/>
      <c r="P1515" s="44"/>
      <c r="Q1515" s="44"/>
      <c r="R1515" s="44"/>
      <c r="S1515" s="44"/>
    </row>
    <row r="1516" spans="1:19" ht="13.5" customHeight="1" x14ac:dyDescent="0.2">
      <c r="A1516" s="2" t="s">
        <v>2494</v>
      </c>
      <c r="B1516" s="42" t="s">
        <v>24</v>
      </c>
      <c r="C1516" s="43" t="s">
        <v>2495</v>
      </c>
      <c r="D1516" s="44">
        <v>10</v>
      </c>
      <c r="E1516" s="45" t="s">
        <v>600</v>
      </c>
      <c r="F1516" s="44">
        <v>5000000</v>
      </c>
      <c r="G1516" s="44">
        <f t="shared" si="772"/>
        <v>50000000</v>
      </c>
      <c r="H1516" s="44"/>
      <c r="I1516" s="44"/>
      <c r="J1516" s="44"/>
      <c r="K1516" s="44"/>
      <c r="L1516" s="44"/>
      <c r="M1516" s="44"/>
      <c r="N1516" s="44"/>
      <c r="O1516" s="44"/>
      <c r="P1516" s="44"/>
      <c r="Q1516" s="44"/>
      <c r="R1516" s="44"/>
      <c r="S1516" s="44"/>
    </row>
    <row r="1517" spans="1:19" ht="13.5" customHeight="1" x14ac:dyDescent="0.2">
      <c r="A1517" s="2" t="s">
        <v>2496</v>
      </c>
      <c r="B1517" s="42" t="s">
        <v>24</v>
      </c>
      <c r="C1517" s="43" t="s">
        <v>2497</v>
      </c>
      <c r="D1517" s="44">
        <v>10</v>
      </c>
      <c r="E1517" s="45" t="s">
        <v>600</v>
      </c>
      <c r="F1517" s="44">
        <v>3000000</v>
      </c>
      <c r="G1517" s="44">
        <f t="shared" si="772"/>
        <v>30000000</v>
      </c>
      <c r="H1517" s="44"/>
      <c r="I1517" s="44"/>
      <c r="J1517" s="44"/>
      <c r="K1517" s="44"/>
      <c r="L1517" s="44"/>
      <c r="M1517" s="44"/>
      <c r="N1517" s="44"/>
      <c r="O1517" s="44"/>
      <c r="P1517" s="44"/>
      <c r="Q1517" s="44"/>
      <c r="R1517" s="44"/>
      <c r="S1517" s="44"/>
    </row>
    <row r="1518" spans="1:19" ht="13.5" customHeight="1" x14ac:dyDescent="0.2">
      <c r="A1518" s="2" t="s">
        <v>2498</v>
      </c>
      <c r="B1518" s="42" t="s">
        <v>24</v>
      </c>
      <c r="C1518" s="43" t="s">
        <v>2499</v>
      </c>
      <c r="D1518" s="44">
        <v>10</v>
      </c>
      <c r="E1518" s="45" t="s">
        <v>600</v>
      </c>
      <c r="F1518" s="44">
        <v>3000000</v>
      </c>
      <c r="G1518" s="44">
        <f t="shared" si="772"/>
        <v>30000000</v>
      </c>
      <c r="H1518" s="44"/>
      <c r="I1518" s="44"/>
      <c r="J1518" s="44"/>
      <c r="K1518" s="44"/>
      <c r="L1518" s="44"/>
      <c r="M1518" s="44"/>
      <c r="N1518" s="44"/>
      <c r="O1518" s="44"/>
      <c r="P1518" s="44"/>
      <c r="Q1518" s="44"/>
      <c r="R1518" s="44"/>
      <c r="S1518" s="44"/>
    </row>
    <row r="1519" spans="1:19" ht="13.5" customHeight="1" x14ac:dyDescent="0.2">
      <c r="A1519" s="2" t="s">
        <v>2500</v>
      </c>
      <c r="B1519" s="42" t="s">
        <v>24</v>
      </c>
      <c r="C1519" s="43" t="s">
        <v>2501</v>
      </c>
      <c r="D1519" s="44">
        <v>10</v>
      </c>
      <c r="E1519" s="45" t="s">
        <v>600</v>
      </c>
      <c r="F1519" s="44">
        <v>5000000</v>
      </c>
      <c r="G1519" s="44">
        <f t="shared" si="772"/>
        <v>50000000</v>
      </c>
      <c r="H1519" s="44"/>
      <c r="I1519" s="44"/>
      <c r="J1519" s="44"/>
      <c r="K1519" s="44"/>
      <c r="L1519" s="44"/>
      <c r="M1519" s="44"/>
      <c r="N1519" s="44"/>
      <c r="O1519" s="44"/>
      <c r="P1519" s="44"/>
      <c r="Q1519" s="44"/>
      <c r="R1519" s="44"/>
      <c r="S1519" s="44"/>
    </row>
    <row r="1520" spans="1:19" ht="13.5" customHeight="1" x14ac:dyDescent="0.2">
      <c r="A1520" s="2" t="s">
        <v>2502</v>
      </c>
      <c r="B1520" s="42" t="s">
        <v>24</v>
      </c>
      <c r="C1520" s="43" t="s">
        <v>2503</v>
      </c>
      <c r="D1520" s="44">
        <v>5</v>
      </c>
      <c r="E1520" s="45" t="s">
        <v>600</v>
      </c>
      <c r="F1520" s="44">
        <v>5000000</v>
      </c>
      <c r="G1520" s="44">
        <f t="shared" si="772"/>
        <v>25000000</v>
      </c>
      <c r="H1520" s="44"/>
      <c r="I1520" s="44"/>
      <c r="J1520" s="44"/>
      <c r="K1520" s="44"/>
      <c r="L1520" s="44"/>
      <c r="M1520" s="44"/>
      <c r="N1520" s="44"/>
      <c r="O1520" s="44"/>
      <c r="P1520" s="44"/>
      <c r="Q1520" s="44"/>
      <c r="R1520" s="44"/>
      <c r="S1520" s="44"/>
    </row>
    <row r="1521" spans="1:19" ht="13.5" customHeight="1" x14ac:dyDescent="0.2">
      <c r="A1521" s="2" t="s">
        <v>2504</v>
      </c>
      <c r="B1521" s="42" t="s">
        <v>24</v>
      </c>
      <c r="C1521" s="43" t="s">
        <v>2505</v>
      </c>
      <c r="D1521" s="44">
        <v>5</v>
      </c>
      <c r="E1521" s="45" t="s">
        <v>600</v>
      </c>
      <c r="F1521" s="44">
        <v>5000000</v>
      </c>
      <c r="G1521" s="44">
        <f t="shared" si="772"/>
        <v>25000000</v>
      </c>
      <c r="H1521" s="44"/>
      <c r="I1521" s="44"/>
      <c r="J1521" s="44"/>
      <c r="K1521" s="44"/>
      <c r="L1521" s="44"/>
      <c r="M1521" s="44"/>
      <c r="N1521" s="44"/>
      <c r="O1521" s="44"/>
      <c r="P1521" s="44"/>
      <c r="Q1521" s="44"/>
      <c r="R1521" s="44"/>
      <c r="S1521" s="44"/>
    </row>
    <row r="1522" spans="1:19" ht="13.5" customHeight="1" x14ac:dyDescent="0.2">
      <c r="A1522" s="2" t="s">
        <v>2506</v>
      </c>
      <c r="B1522" s="42" t="s">
        <v>24</v>
      </c>
      <c r="C1522" s="43" t="s">
        <v>2507</v>
      </c>
      <c r="D1522" s="44">
        <v>5</v>
      </c>
      <c r="E1522" s="45" t="s">
        <v>600</v>
      </c>
      <c r="F1522" s="44">
        <v>5000000</v>
      </c>
      <c r="G1522" s="44">
        <f t="shared" si="772"/>
        <v>25000000</v>
      </c>
      <c r="H1522" s="44"/>
      <c r="I1522" s="44"/>
      <c r="J1522" s="44"/>
      <c r="K1522" s="44"/>
      <c r="L1522" s="44"/>
      <c r="M1522" s="44"/>
      <c r="N1522" s="44"/>
      <c r="O1522" s="44"/>
      <c r="P1522" s="44"/>
      <c r="Q1522" s="44"/>
      <c r="R1522" s="44"/>
      <c r="S1522" s="44"/>
    </row>
    <row r="1523" spans="1:19" ht="13.5" customHeight="1" x14ac:dyDescent="0.2">
      <c r="A1523" s="2" t="s">
        <v>2508</v>
      </c>
      <c r="B1523" s="12" t="s">
        <v>60</v>
      </c>
      <c r="C1523" s="40" t="s">
        <v>61</v>
      </c>
      <c r="D1523" s="41">
        <v>0</v>
      </c>
      <c r="E1523" s="15" t="s">
        <v>24</v>
      </c>
      <c r="F1523" s="41">
        <v>0</v>
      </c>
      <c r="G1523" s="41">
        <f t="shared" ref="G1523:S1523" si="773">SUM(G1524:G1525)</f>
        <v>10800000</v>
      </c>
      <c r="H1523" s="41">
        <f t="shared" si="773"/>
        <v>0</v>
      </c>
      <c r="I1523" s="41">
        <f t="shared" si="773"/>
        <v>0</v>
      </c>
      <c r="J1523" s="41">
        <f t="shared" si="773"/>
        <v>0</v>
      </c>
      <c r="K1523" s="41">
        <f t="shared" si="773"/>
        <v>0</v>
      </c>
      <c r="L1523" s="41">
        <f t="shared" si="773"/>
        <v>0</v>
      </c>
      <c r="M1523" s="41">
        <f t="shared" si="773"/>
        <v>0</v>
      </c>
      <c r="N1523" s="41">
        <f t="shared" si="773"/>
        <v>0</v>
      </c>
      <c r="O1523" s="41">
        <f t="shared" si="773"/>
        <v>0</v>
      </c>
      <c r="P1523" s="41">
        <f t="shared" si="773"/>
        <v>0</v>
      </c>
      <c r="Q1523" s="41">
        <f t="shared" si="773"/>
        <v>0</v>
      </c>
      <c r="R1523" s="41">
        <f t="shared" si="773"/>
        <v>0</v>
      </c>
      <c r="S1523" s="41">
        <f t="shared" si="773"/>
        <v>0</v>
      </c>
    </row>
    <row r="1524" spans="1:19" ht="13.5" customHeight="1" x14ac:dyDescent="0.2">
      <c r="A1524" s="2" t="s">
        <v>2509</v>
      </c>
      <c r="B1524" s="42" t="s">
        <v>24</v>
      </c>
      <c r="C1524" s="43" t="s">
        <v>2510</v>
      </c>
      <c r="D1524" s="44">
        <v>30</v>
      </c>
      <c r="E1524" s="45" t="s">
        <v>600</v>
      </c>
      <c r="F1524" s="44">
        <v>210000</v>
      </c>
      <c r="G1524" s="44">
        <f t="shared" ref="G1524:G1525" si="774">ROUNDDOWN(D1524*F1524,-3)</f>
        <v>6300000</v>
      </c>
      <c r="H1524" s="44"/>
      <c r="I1524" s="44"/>
      <c r="J1524" s="44"/>
      <c r="K1524" s="44"/>
      <c r="L1524" s="44"/>
      <c r="M1524" s="44"/>
      <c r="N1524" s="44"/>
      <c r="O1524" s="44"/>
      <c r="P1524" s="44"/>
      <c r="Q1524" s="44"/>
      <c r="R1524" s="44"/>
      <c r="S1524" s="44"/>
    </row>
    <row r="1525" spans="1:19" ht="13.5" customHeight="1" x14ac:dyDescent="0.2">
      <c r="A1525" s="2" t="s">
        <v>2511</v>
      </c>
      <c r="B1525" s="42" t="s">
        <v>24</v>
      </c>
      <c r="C1525" s="43" t="s">
        <v>58</v>
      </c>
      <c r="D1525" s="44">
        <v>30</v>
      </c>
      <c r="E1525" s="45" t="s">
        <v>600</v>
      </c>
      <c r="F1525" s="44">
        <v>150000</v>
      </c>
      <c r="G1525" s="44">
        <f t="shared" si="774"/>
        <v>4500000</v>
      </c>
      <c r="H1525" s="44"/>
      <c r="I1525" s="44"/>
      <c r="J1525" s="44"/>
      <c r="K1525" s="44"/>
      <c r="L1525" s="44"/>
      <c r="M1525" s="44"/>
      <c r="N1525" s="44"/>
      <c r="O1525" s="44"/>
      <c r="P1525" s="44"/>
      <c r="Q1525" s="44"/>
      <c r="R1525" s="44"/>
      <c r="S1525" s="44"/>
    </row>
    <row r="1526" spans="1:19" ht="13.5" customHeight="1" x14ac:dyDescent="0.2">
      <c r="A1526" s="2" t="s">
        <v>2512</v>
      </c>
      <c r="B1526" s="36" t="s">
        <v>77</v>
      </c>
      <c r="C1526" s="37" t="s">
        <v>2513</v>
      </c>
      <c r="D1526" s="38">
        <v>0</v>
      </c>
      <c r="E1526" s="39" t="s">
        <v>24</v>
      </c>
      <c r="F1526" s="38">
        <v>0</v>
      </c>
      <c r="G1526" s="38">
        <f t="shared" ref="G1526:S1526" si="775">SUM(G1527,G1529,G1532,G1534,G1536,G1540)</f>
        <v>260800000</v>
      </c>
      <c r="H1526" s="38">
        <f t="shared" si="775"/>
        <v>0</v>
      </c>
      <c r="I1526" s="38">
        <f t="shared" si="775"/>
        <v>0</v>
      </c>
      <c r="J1526" s="38">
        <f t="shared" si="775"/>
        <v>0</v>
      </c>
      <c r="K1526" s="38">
        <f t="shared" si="775"/>
        <v>0</v>
      </c>
      <c r="L1526" s="38">
        <f t="shared" si="775"/>
        <v>0</v>
      </c>
      <c r="M1526" s="38">
        <f t="shared" si="775"/>
        <v>0</v>
      </c>
      <c r="N1526" s="38">
        <f t="shared" si="775"/>
        <v>0</v>
      </c>
      <c r="O1526" s="38">
        <f t="shared" si="775"/>
        <v>0</v>
      </c>
      <c r="P1526" s="38">
        <f t="shared" si="775"/>
        <v>0</v>
      </c>
      <c r="Q1526" s="38">
        <f t="shared" si="775"/>
        <v>0</v>
      </c>
      <c r="R1526" s="38">
        <f t="shared" si="775"/>
        <v>0</v>
      </c>
      <c r="S1526" s="38">
        <f t="shared" si="775"/>
        <v>0</v>
      </c>
    </row>
    <row r="1527" spans="1:19" ht="13.5" customHeight="1" x14ac:dyDescent="0.2">
      <c r="A1527" s="2" t="s">
        <v>2514</v>
      </c>
      <c r="B1527" s="12" t="s">
        <v>42</v>
      </c>
      <c r="C1527" s="40" t="s">
        <v>43</v>
      </c>
      <c r="D1527" s="41">
        <v>0</v>
      </c>
      <c r="E1527" s="15" t="s">
        <v>24</v>
      </c>
      <c r="F1527" s="41">
        <v>0</v>
      </c>
      <c r="G1527" s="41">
        <f t="shared" ref="G1527:S1527" si="776">G1528</f>
        <v>10000000</v>
      </c>
      <c r="H1527" s="41">
        <f t="shared" si="776"/>
        <v>0</v>
      </c>
      <c r="I1527" s="41">
        <f t="shared" si="776"/>
        <v>0</v>
      </c>
      <c r="J1527" s="41">
        <f t="shared" si="776"/>
        <v>0</v>
      </c>
      <c r="K1527" s="41">
        <f t="shared" si="776"/>
        <v>0</v>
      </c>
      <c r="L1527" s="41">
        <f t="shared" si="776"/>
        <v>0</v>
      </c>
      <c r="M1527" s="41">
        <f t="shared" si="776"/>
        <v>0</v>
      </c>
      <c r="N1527" s="41">
        <f t="shared" si="776"/>
        <v>0</v>
      </c>
      <c r="O1527" s="41">
        <f t="shared" si="776"/>
        <v>0</v>
      </c>
      <c r="P1527" s="41">
        <f t="shared" si="776"/>
        <v>0</v>
      </c>
      <c r="Q1527" s="41">
        <f t="shared" si="776"/>
        <v>0</v>
      </c>
      <c r="R1527" s="41">
        <f t="shared" si="776"/>
        <v>0</v>
      </c>
      <c r="S1527" s="41">
        <f t="shared" si="776"/>
        <v>0</v>
      </c>
    </row>
    <row r="1528" spans="1:19" ht="13.5" customHeight="1" x14ac:dyDescent="0.2">
      <c r="A1528" s="2" t="s">
        <v>2515</v>
      </c>
      <c r="B1528" s="42" t="s">
        <v>24</v>
      </c>
      <c r="C1528" s="43" t="s">
        <v>2516</v>
      </c>
      <c r="D1528" s="44">
        <v>10</v>
      </c>
      <c r="E1528" s="45" t="s">
        <v>790</v>
      </c>
      <c r="F1528" s="44">
        <v>1000000</v>
      </c>
      <c r="G1528" s="44">
        <f>ROUNDDOWN(D1528*F1528,-3)</f>
        <v>10000000</v>
      </c>
      <c r="H1528" s="44"/>
      <c r="I1528" s="44"/>
      <c r="J1528" s="44"/>
      <c r="K1528" s="44"/>
      <c r="L1528" s="44"/>
      <c r="M1528" s="44"/>
      <c r="N1528" s="44"/>
      <c r="O1528" s="44"/>
      <c r="P1528" s="44"/>
      <c r="Q1528" s="44"/>
      <c r="R1528" s="44"/>
      <c r="S1528" s="44"/>
    </row>
    <row r="1529" spans="1:19" ht="13.5" customHeight="1" x14ac:dyDescent="0.2">
      <c r="A1529" s="2" t="s">
        <v>2517</v>
      </c>
      <c r="B1529" s="12" t="s">
        <v>718</v>
      </c>
      <c r="C1529" s="40" t="s">
        <v>719</v>
      </c>
      <c r="D1529" s="41">
        <v>0</v>
      </c>
      <c r="E1529" s="15" t="s">
        <v>24</v>
      </c>
      <c r="F1529" s="41">
        <v>0</v>
      </c>
      <c r="G1529" s="41">
        <f t="shared" ref="G1529:S1529" si="777">SUM(G1530:G1531)</f>
        <v>20000000</v>
      </c>
      <c r="H1529" s="41">
        <f t="shared" si="777"/>
        <v>0</v>
      </c>
      <c r="I1529" s="41">
        <f t="shared" si="777"/>
        <v>0</v>
      </c>
      <c r="J1529" s="41">
        <f t="shared" si="777"/>
        <v>0</v>
      </c>
      <c r="K1529" s="41">
        <f t="shared" si="777"/>
        <v>0</v>
      </c>
      <c r="L1529" s="41">
        <f t="shared" si="777"/>
        <v>0</v>
      </c>
      <c r="M1529" s="41">
        <f t="shared" si="777"/>
        <v>0</v>
      </c>
      <c r="N1529" s="41">
        <f t="shared" si="777"/>
        <v>0</v>
      </c>
      <c r="O1529" s="41">
        <f t="shared" si="777"/>
        <v>0</v>
      </c>
      <c r="P1529" s="41">
        <f t="shared" si="777"/>
        <v>0</v>
      </c>
      <c r="Q1529" s="41">
        <f t="shared" si="777"/>
        <v>0</v>
      </c>
      <c r="R1529" s="41">
        <f t="shared" si="777"/>
        <v>0</v>
      </c>
      <c r="S1529" s="41">
        <f t="shared" si="777"/>
        <v>0</v>
      </c>
    </row>
    <row r="1530" spans="1:19" ht="13.5" customHeight="1" x14ac:dyDescent="0.2">
      <c r="A1530" s="2" t="s">
        <v>2518</v>
      </c>
      <c r="B1530" s="42" t="s">
        <v>24</v>
      </c>
      <c r="C1530" s="43" t="s">
        <v>51</v>
      </c>
      <c r="D1530" s="44">
        <v>10</v>
      </c>
      <c r="E1530" s="45" t="s">
        <v>790</v>
      </c>
      <c r="F1530" s="44">
        <v>1000000</v>
      </c>
      <c r="G1530" s="44">
        <f t="shared" ref="G1530:G1531" si="778">ROUNDDOWN(D1530*F1530,-3)</f>
        <v>10000000</v>
      </c>
      <c r="H1530" s="44"/>
      <c r="I1530" s="44"/>
      <c r="J1530" s="44"/>
      <c r="K1530" s="44"/>
      <c r="L1530" s="44"/>
      <c r="M1530" s="44"/>
      <c r="N1530" s="44"/>
      <c r="O1530" s="44"/>
      <c r="P1530" s="44"/>
      <c r="Q1530" s="44"/>
      <c r="R1530" s="44"/>
      <c r="S1530" s="44"/>
    </row>
    <row r="1531" spans="1:19" ht="13.5" customHeight="1" x14ac:dyDescent="0.2">
      <c r="A1531" s="2" t="s">
        <v>2519</v>
      </c>
      <c r="B1531" s="42" t="s">
        <v>24</v>
      </c>
      <c r="C1531" s="43" t="s">
        <v>53</v>
      </c>
      <c r="D1531" s="44">
        <v>10</v>
      </c>
      <c r="E1531" s="45" t="s">
        <v>790</v>
      </c>
      <c r="F1531" s="44">
        <v>1000000</v>
      </c>
      <c r="G1531" s="44">
        <f t="shared" si="778"/>
        <v>10000000</v>
      </c>
      <c r="H1531" s="44"/>
      <c r="I1531" s="44"/>
      <c r="J1531" s="44"/>
      <c r="K1531" s="44"/>
      <c r="L1531" s="44"/>
      <c r="M1531" s="44"/>
      <c r="N1531" s="44"/>
      <c r="O1531" s="44"/>
      <c r="P1531" s="44"/>
      <c r="Q1531" s="44"/>
      <c r="R1531" s="44"/>
      <c r="S1531" s="44"/>
    </row>
    <row r="1532" spans="1:19" ht="13.5" customHeight="1" x14ac:dyDescent="0.2">
      <c r="A1532" s="2" t="s">
        <v>2520</v>
      </c>
      <c r="B1532" s="12" t="s">
        <v>162</v>
      </c>
      <c r="C1532" s="40" t="s">
        <v>163</v>
      </c>
      <c r="D1532" s="41">
        <v>0</v>
      </c>
      <c r="E1532" s="15" t="s">
        <v>24</v>
      </c>
      <c r="F1532" s="41">
        <v>0</v>
      </c>
      <c r="G1532" s="41">
        <f t="shared" ref="G1532:S1532" si="779">G1533</f>
        <v>30000000</v>
      </c>
      <c r="H1532" s="41">
        <f t="shared" si="779"/>
        <v>0</v>
      </c>
      <c r="I1532" s="41">
        <f t="shared" si="779"/>
        <v>0</v>
      </c>
      <c r="J1532" s="41">
        <f t="shared" si="779"/>
        <v>0</v>
      </c>
      <c r="K1532" s="41">
        <f t="shared" si="779"/>
        <v>0</v>
      </c>
      <c r="L1532" s="41">
        <f t="shared" si="779"/>
        <v>0</v>
      </c>
      <c r="M1532" s="41">
        <f t="shared" si="779"/>
        <v>0</v>
      </c>
      <c r="N1532" s="41">
        <f t="shared" si="779"/>
        <v>0</v>
      </c>
      <c r="O1532" s="41">
        <f t="shared" si="779"/>
        <v>0</v>
      </c>
      <c r="P1532" s="41">
        <f t="shared" si="779"/>
        <v>0</v>
      </c>
      <c r="Q1532" s="41">
        <f t="shared" si="779"/>
        <v>0</v>
      </c>
      <c r="R1532" s="41">
        <f t="shared" si="779"/>
        <v>0</v>
      </c>
      <c r="S1532" s="41">
        <f t="shared" si="779"/>
        <v>0</v>
      </c>
    </row>
    <row r="1533" spans="1:19" ht="13.5" customHeight="1" x14ac:dyDescent="0.2">
      <c r="A1533" s="2" t="s">
        <v>2521</v>
      </c>
      <c r="B1533" s="42" t="s">
        <v>24</v>
      </c>
      <c r="C1533" s="43" t="s">
        <v>2522</v>
      </c>
      <c r="D1533" s="44">
        <v>75</v>
      </c>
      <c r="E1533" s="45" t="s">
        <v>600</v>
      </c>
      <c r="F1533" s="44">
        <v>400000</v>
      </c>
      <c r="G1533" s="44">
        <f>ROUNDDOWN(D1533*F1533,-3)</f>
        <v>30000000</v>
      </c>
      <c r="H1533" s="44"/>
      <c r="I1533" s="44"/>
      <c r="J1533" s="44"/>
      <c r="K1533" s="44"/>
      <c r="L1533" s="44"/>
      <c r="M1533" s="44"/>
      <c r="N1533" s="44"/>
      <c r="O1533" s="44"/>
      <c r="P1533" s="44"/>
      <c r="Q1533" s="44"/>
      <c r="R1533" s="44"/>
      <c r="S1533" s="44"/>
    </row>
    <row r="1534" spans="1:19" ht="13.5" customHeight="1" x14ac:dyDescent="0.2">
      <c r="A1534" s="2" t="s">
        <v>2523</v>
      </c>
      <c r="B1534" s="12" t="s">
        <v>639</v>
      </c>
      <c r="C1534" s="40" t="s">
        <v>640</v>
      </c>
      <c r="D1534" s="41">
        <v>0</v>
      </c>
      <c r="E1534" s="15" t="s">
        <v>24</v>
      </c>
      <c r="F1534" s="41">
        <v>0</v>
      </c>
      <c r="G1534" s="41">
        <f t="shared" ref="G1534:S1534" si="780">G1535</f>
        <v>40000000</v>
      </c>
      <c r="H1534" s="41">
        <f t="shared" si="780"/>
        <v>0</v>
      </c>
      <c r="I1534" s="41">
        <f t="shared" si="780"/>
        <v>0</v>
      </c>
      <c r="J1534" s="41">
        <f t="shared" si="780"/>
        <v>0</v>
      </c>
      <c r="K1534" s="41">
        <f t="shared" si="780"/>
        <v>0</v>
      </c>
      <c r="L1534" s="41">
        <f t="shared" si="780"/>
        <v>0</v>
      </c>
      <c r="M1534" s="41">
        <f t="shared" si="780"/>
        <v>0</v>
      </c>
      <c r="N1534" s="41">
        <f t="shared" si="780"/>
        <v>0</v>
      </c>
      <c r="O1534" s="41">
        <f t="shared" si="780"/>
        <v>0</v>
      </c>
      <c r="P1534" s="41">
        <f t="shared" si="780"/>
        <v>0</v>
      </c>
      <c r="Q1534" s="41">
        <f t="shared" si="780"/>
        <v>0</v>
      </c>
      <c r="R1534" s="41">
        <f t="shared" si="780"/>
        <v>0</v>
      </c>
      <c r="S1534" s="41">
        <f t="shared" si="780"/>
        <v>0</v>
      </c>
    </row>
    <row r="1535" spans="1:19" ht="13.5" customHeight="1" x14ac:dyDescent="0.2">
      <c r="A1535" s="2" t="s">
        <v>2524</v>
      </c>
      <c r="B1535" s="42" t="s">
        <v>24</v>
      </c>
      <c r="C1535" s="43" t="s">
        <v>2525</v>
      </c>
      <c r="D1535" s="44">
        <v>10</v>
      </c>
      <c r="E1535" s="45" t="s">
        <v>790</v>
      </c>
      <c r="F1535" s="44">
        <v>4000000</v>
      </c>
      <c r="G1535" s="44">
        <f>ROUNDDOWN(D1535*F1535,-3)</f>
        <v>40000000</v>
      </c>
      <c r="H1535" s="44"/>
      <c r="I1535" s="44"/>
      <c r="J1535" s="44"/>
      <c r="K1535" s="44"/>
      <c r="L1535" s="44"/>
      <c r="M1535" s="44"/>
      <c r="N1535" s="44"/>
      <c r="O1535" s="44"/>
      <c r="P1535" s="44"/>
      <c r="Q1535" s="44"/>
      <c r="R1535" s="44"/>
      <c r="S1535" s="44"/>
    </row>
    <row r="1536" spans="1:19" ht="13.5" customHeight="1" x14ac:dyDescent="0.2">
      <c r="A1536" s="2" t="s">
        <v>2526</v>
      </c>
      <c r="B1536" s="12" t="s">
        <v>111</v>
      </c>
      <c r="C1536" s="40" t="s">
        <v>112</v>
      </c>
      <c r="D1536" s="41">
        <v>0</v>
      </c>
      <c r="E1536" s="15" t="s">
        <v>24</v>
      </c>
      <c r="F1536" s="41">
        <v>0</v>
      </c>
      <c r="G1536" s="41">
        <f t="shared" ref="G1536:S1536" si="781">SUM(G1537:G1539)</f>
        <v>150000000</v>
      </c>
      <c r="H1536" s="41">
        <f t="shared" si="781"/>
        <v>0</v>
      </c>
      <c r="I1536" s="41">
        <f t="shared" si="781"/>
        <v>0</v>
      </c>
      <c r="J1536" s="41">
        <f t="shared" si="781"/>
        <v>0</v>
      </c>
      <c r="K1536" s="41">
        <f t="shared" si="781"/>
        <v>0</v>
      </c>
      <c r="L1536" s="41">
        <f t="shared" si="781"/>
        <v>0</v>
      </c>
      <c r="M1536" s="41">
        <f t="shared" si="781"/>
        <v>0</v>
      </c>
      <c r="N1536" s="41">
        <f t="shared" si="781"/>
        <v>0</v>
      </c>
      <c r="O1536" s="41">
        <f t="shared" si="781"/>
        <v>0</v>
      </c>
      <c r="P1536" s="41">
        <f t="shared" si="781"/>
        <v>0</v>
      </c>
      <c r="Q1536" s="41">
        <f t="shared" si="781"/>
        <v>0</v>
      </c>
      <c r="R1536" s="41">
        <f t="shared" si="781"/>
        <v>0</v>
      </c>
      <c r="S1536" s="41">
        <f t="shared" si="781"/>
        <v>0</v>
      </c>
    </row>
    <row r="1537" spans="1:19" ht="13.5" customHeight="1" x14ac:dyDescent="0.2">
      <c r="A1537" s="2" t="s">
        <v>2527</v>
      </c>
      <c r="B1537" s="42" t="s">
        <v>24</v>
      </c>
      <c r="C1537" s="43" t="s">
        <v>2528</v>
      </c>
      <c r="D1537" s="44">
        <v>10</v>
      </c>
      <c r="E1537" s="45" t="s">
        <v>600</v>
      </c>
      <c r="F1537" s="44">
        <v>5000000</v>
      </c>
      <c r="G1537" s="44">
        <f t="shared" ref="G1537:G1539" si="782">ROUNDDOWN(D1537*F1537,-3)</f>
        <v>50000000</v>
      </c>
      <c r="H1537" s="44"/>
      <c r="I1537" s="44"/>
      <c r="J1537" s="44"/>
      <c r="K1537" s="44"/>
      <c r="L1537" s="44"/>
      <c r="M1537" s="44"/>
      <c r="N1537" s="44"/>
      <c r="O1537" s="44"/>
      <c r="P1537" s="44"/>
      <c r="Q1537" s="44"/>
      <c r="R1537" s="44"/>
      <c r="S1537" s="44"/>
    </row>
    <row r="1538" spans="1:19" ht="13.5" customHeight="1" x14ac:dyDescent="0.2">
      <c r="A1538" s="2" t="s">
        <v>2529</v>
      </c>
      <c r="B1538" s="42" t="s">
        <v>24</v>
      </c>
      <c r="C1538" s="43" t="s">
        <v>2530</v>
      </c>
      <c r="D1538" s="44">
        <v>10</v>
      </c>
      <c r="E1538" s="45" t="s">
        <v>600</v>
      </c>
      <c r="F1538" s="44">
        <v>5000000</v>
      </c>
      <c r="G1538" s="44">
        <f t="shared" si="782"/>
        <v>50000000</v>
      </c>
      <c r="H1538" s="44"/>
      <c r="I1538" s="44"/>
      <c r="J1538" s="44"/>
      <c r="K1538" s="44"/>
      <c r="L1538" s="44"/>
      <c r="M1538" s="44"/>
      <c r="N1538" s="44"/>
      <c r="O1538" s="44"/>
      <c r="P1538" s="44"/>
      <c r="Q1538" s="44"/>
      <c r="R1538" s="44"/>
      <c r="S1538" s="44"/>
    </row>
    <row r="1539" spans="1:19" ht="13.5" customHeight="1" x14ac:dyDescent="0.2">
      <c r="A1539" s="2" t="s">
        <v>2531</v>
      </c>
      <c r="B1539" s="42" t="s">
        <v>24</v>
      </c>
      <c r="C1539" s="43" t="s">
        <v>2532</v>
      </c>
      <c r="D1539" s="44">
        <v>10</v>
      </c>
      <c r="E1539" s="45" t="s">
        <v>600</v>
      </c>
      <c r="F1539" s="44">
        <v>5000000</v>
      </c>
      <c r="G1539" s="44">
        <f t="shared" si="782"/>
        <v>50000000</v>
      </c>
      <c r="H1539" s="44"/>
      <c r="I1539" s="44"/>
      <c r="J1539" s="44"/>
      <c r="K1539" s="44"/>
      <c r="L1539" s="44"/>
      <c r="M1539" s="44"/>
      <c r="N1539" s="44"/>
      <c r="O1539" s="44"/>
      <c r="P1539" s="44"/>
      <c r="Q1539" s="44"/>
      <c r="R1539" s="44"/>
      <c r="S1539" s="44"/>
    </row>
    <row r="1540" spans="1:19" ht="13.5" customHeight="1" x14ac:dyDescent="0.2">
      <c r="A1540" s="2" t="s">
        <v>2533</v>
      </c>
      <c r="B1540" s="12" t="s">
        <v>60</v>
      </c>
      <c r="C1540" s="40" t="s">
        <v>61</v>
      </c>
      <c r="D1540" s="41">
        <v>0</v>
      </c>
      <c r="E1540" s="15" t="s">
        <v>24</v>
      </c>
      <c r="F1540" s="41">
        <v>0</v>
      </c>
      <c r="G1540" s="41">
        <f t="shared" ref="G1540:S1540" si="783">SUM(G1541:G1542)</f>
        <v>10800000</v>
      </c>
      <c r="H1540" s="41">
        <f t="shared" si="783"/>
        <v>0</v>
      </c>
      <c r="I1540" s="41">
        <f t="shared" si="783"/>
        <v>0</v>
      </c>
      <c r="J1540" s="41">
        <f t="shared" si="783"/>
        <v>0</v>
      </c>
      <c r="K1540" s="41">
        <f t="shared" si="783"/>
        <v>0</v>
      </c>
      <c r="L1540" s="41">
        <f t="shared" si="783"/>
        <v>0</v>
      </c>
      <c r="M1540" s="41">
        <f t="shared" si="783"/>
        <v>0</v>
      </c>
      <c r="N1540" s="41">
        <f t="shared" si="783"/>
        <v>0</v>
      </c>
      <c r="O1540" s="41">
        <f t="shared" si="783"/>
        <v>0</v>
      </c>
      <c r="P1540" s="41">
        <f t="shared" si="783"/>
        <v>0</v>
      </c>
      <c r="Q1540" s="41">
        <f t="shared" si="783"/>
        <v>0</v>
      </c>
      <c r="R1540" s="41">
        <f t="shared" si="783"/>
        <v>0</v>
      </c>
      <c r="S1540" s="41">
        <f t="shared" si="783"/>
        <v>0</v>
      </c>
    </row>
    <row r="1541" spans="1:19" ht="13.5" customHeight="1" x14ac:dyDescent="0.2">
      <c r="A1541" s="2" t="s">
        <v>2534</v>
      </c>
      <c r="B1541" s="42" t="s">
        <v>24</v>
      </c>
      <c r="C1541" s="43" t="s">
        <v>2535</v>
      </c>
      <c r="D1541" s="44">
        <v>30</v>
      </c>
      <c r="E1541" s="45" t="s">
        <v>600</v>
      </c>
      <c r="F1541" s="44">
        <v>210000</v>
      </c>
      <c r="G1541" s="44">
        <f t="shared" ref="G1541:G1542" si="784">ROUNDDOWN(D1541*F1541,-3)</f>
        <v>6300000</v>
      </c>
      <c r="H1541" s="44"/>
      <c r="I1541" s="44"/>
      <c r="J1541" s="44"/>
      <c r="K1541" s="44"/>
      <c r="L1541" s="44"/>
      <c r="M1541" s="44"/>
      <c r="N1541" s="44"/>
      <c r="O1541" s="44"/>
      <c r="P1541" s="44"/>
      <c r="Q1541" s="44"/>
      <c r="R1541" s="44"/>
      <c r="S1541" s="44"/>
    </row>
    <row r="1542" spans="1:19" ht="13.5" customHeight="1" x14ac:dyDescent="0.2">
      <c r="A1542" s="2" t="s">
        <v>2536</v>
      </c>
      <c r="B1542" s="42" t="s">
        <v>24</v>
      </c>
      <c r="C1542" s="43" t="s">
        <v>58</v>
      </c>
      <c r="D1542" s="44">
        <v>30</v>
      </c>
      <c r="E1542" s="45" t="s">
        <v>600</v>
      </c>
      <c r="F1542" s="44">
        <v>150000</v>
      </c>
      <c r="G1542" s="44">
        <f t="shared" si="784"/>
        <v>4500000</v>
      </c>
      <c r="H1542" s="44"/>
      <c r="I1542" s="44"/>
      <c r="J1542" s="44"/>
      <c r="K1542" s="44"/>
      <c r="L1542" s="44"/>
      <c r="M1542" s="44"/>
      <c r="N1542" s="44"/>
      <c r="O1542" s="44"/>
      <c r="P1542" s="44"/>
      <c r="Q1542" s="44"/>
      <c r="R1542" s="44"/>
      <c r="S1542" s="44"/>
    </row>
    <row r="1543" spans="1:19" ht="13.5" customHeight="1" x14ac:dyDescent="0.2">
      <c r="A1543" s="2" t="s">
        <v>2537</v>
      </c>
      <c r="B1543" s="36" t="s">
        <v>102</v>
      </c>
      <c r="C1543" s="37" t="s">
        <v>2538</v>
      </c>
      <c r="D1543" s="38">
        <v>0</v>
      </c>
      <c r="E1543" s="39" t="s">
        <v>24</v>
      </c>
      <c r="F1543" s="38">
        <v>0</v>
      </c>
      <c r="G1543" s="38">
        <f t="shared" ref="G1543:S1543" si="785">SUM(G1544,G1546,G1548,G1551,G1553)</f>
        <v>239000000</v>
      </c>
      <c r="H1543" s="38">
        <f t="shared" si="785"/>
        <v>0</v>
      </c>
      <c r="I1543" s="38">
        <f t="shared" si="785"/>
        <v>0</v>
      </c>
      <c r="J1543" s="38">
        <f t="shared" si="785"/>
        <v>0</v>
      </c>
      <c r="K1543" s="38">
        <f t="shared" si="785"/>
        <v>0</v>
      </c>
      <c r="L1543" s="38">
        <f t="shared" si="785"/>
        <v>0</v>
      </c>
      <c r="M1543" s="38">
        <f t="shared" si="785"/>
        <v>0</v>
      </c>
      <c r="N1543" s="38">
        <f t="shared" si="785"/>
        <v>0</v>
      </c>
      <c r="O1543" s="38">
        <f t="shared" si="785"/>
        <v>0</v>
      </c>
      <c r="P1543" s="38">
        <f t="shared" si="785"/>
        <v>0</v>
      </c>
      <c r="Q1543" s="38">
        <f t="shared" si="785"/>
        <v>0</v>
      </c>
      <c r="R1543" s="38">
        <f t="shared" si="785"/>
        <v>0</v>
      </c>
      <c r="S1543" s="38">
        <f t="shared" si="785"/>
        <v>0</v>
      </c>
    </row>
    <row r="1544" spans="1:19" ht="13.5" customHeight="1" x14ac:dyDescent="0.2">
      <c r="A1544" s="2" t="s">
        <v>2539</v>
      </c>
      <c r="B1544" s="12" t="s">
        <v>42</v>
      </c>
      <c r="C1544" s="40" t="s">
        <v>43</v>
      </c>
      <c r="D1544" s="41">
        <v>0</v>
      </c>
      <c r="E1544" s="15" t="s">
        <v>24</v>
      </c>
      <c r="F1544" s="41">
        <v>0</v>
      </c>
      <c r="G1544" s="41">
        <f t="shared" ref="G1544:S1544" si="786">G1545</f>
        <v>10000000</v>
      </c>
      <c r="H1544" s="41">
        <f t="shared" si="786"/>
        <v>0</v>
      </c>
      <c r="I1544" s="41">
        <f t="shared" si="786"/>
        <v>0</v>
      </c>
      <c r="J1544" s="41">
        <f t="shared" si="786"/>
        <v>0</v>
      </c>
      <c r="K1544" s="41">
        <f t="shared" si="786"/>
        <v>0</v>
      </c>
      <c r="L1544" s="41">
        <f t="shared" si="786"/>
        <v>0</v>
      </c>
      <c r="M1544" s="41">
        <f t="shared" si="786"/>
        <v>0</v>
      </c>
      <c r="N1544" s="41">
        <f t="shared" si="786"/>
        <v>0</v>
      </c>
      <c r="O1544" s="41">
        <f t="shared" si="786"/>
        <v>0</v>
      </c>
      <c r="P1544" s="41">
        <f t="shared" si="786"/>
        <v>0</v>
      </c>
      <c r="Q1544" s="41">
        <f t="shared" si="786"/>
        <v>0</v>
      </c>
      <c r="R1544" s="41">
        <f t="shared" si="786"/>
        <v>0</v>
      </c>
      <c r="S1544" s="41">
        <f t="shared" si="786"/>
        <v>0</v>
      </c>
    </row>
    <row r="1545" spans="1:19" ht="13.5" customHeight="1" x14ac:dyDescent="0.2">
      <c r="A1545" s="2" t="s">
        <v>2540</v>
      </c>
      <c r="B1545" s="42" t="s">
        <v>24</v>
      </c>
      <c r="C1545" s="43" t="s">
        <v>2471</v>
      </c>
      <c r="D1545" s="44">
        <v>10</v>
      </c>
      <c r="E1545" s="45" t="s">
        <v>790</v>
      </c>
      <c r="F1545" s="44">
        <v>1000000</v>
      </c>
      <c r="G1545" s="44">
        <f>ROUNDDOWN(D1545*F1545,-3)</f>
        <v>10000000</v>
      </c>
      <c r="H1545" s="44"/>
      <c r="I1545" s="44"/>
      <c r="J1545" s="44"/>
      <c r="K1545" s="44"/>
      <c r="L1545" s="44"/>
      <c r="M1545" s="44"/>
      <c r="N1545" s="44"/>
      <c r="O1545" s="44"/>
      <c r="P1545" s="44"/>
      <c r="Q1545" s="44"/>
      <c r="R1545" s="44"/>
      <c r="S1545" s="44"/>
    </row>
    <row r="1546" spans="1:19" ht="13.5" customHeight="1" x14ac:dyDescent="0.2">
      <c r="A1546" s="2" t="s">
        <v>2541</v>
      </c>
      <c r="B1546" s="12" t="s">
        <v>129</v>
      </c>
      <c r="C1546" s="40" t="s">
        <v>130</v>
      </c>
      <c r="D1546" s="41">
        <v>0</v>
      </c>
      <c r="E1546" s="15" t="s">
        <v>24</v>
      </c>
      <c r="F1546" s="41">
        <v>0</v>
      </c>
      <c r="G1546" s="41">
        <f t="shared" ref="G1546:S1546" si="787">G1547</f>
        <v>14400000</v>
      </c>
      <c r="H1546" s="41">
        <f t="shared" si="787"/>
        <v>0</v>
      </c>
      <c r="I1546" s="41">
        <f t="shared" si="787"/>
        <v>0</v>
      </c>
      <c r="J1546" s="41">
        <f t="shared" si="787"/>
        <v>0</v>
      </c>
      <c r="K1546" s="41">
        <f t="shared" si="787"/>
        <v>0</v>
      </c>
      <c r="L1546" s="41">
        <f t="shared" si="787"/>
        <v>0</v>
      </c>
      <c r="M1546" s="41">
        <f t="shared" si="787"/>
        <v>0</v>
      </c>
      <c r="N1546" s="41">
        <f t="shared" si="787"/>
        <v>0</v>
      </c>
      <c r="O1546" s="41">
        <f t="shared" si="787"/>
        <v>0</v>
      </c>
      <c r="P1546" s="41">
        <f t="shared" si="787"/>
        <v>0</v>
      </c>
      <c r="Q1546" s="41">
        <f t="shared" si="787"/>
        <v>0</v>
      </c>
      <c r="R1546" s="41">
        <f t="shared" si="787"/>
        <v>0</v>
      </c>
      <c r="S1546" s="41">
        <f t="shared" si="787"/>
        <v>0</v>
      </c>
    </row>
    <row r="1547" spans="1:19" ht="13.5" customHeight="1" x14ac:dyDescent="0.2">
      <c r="A1547" s="2" t="s">
        <v>2542</v>
      </c>
      <c r="B1547" s="42" t="s">
        <v>24</v>
      </c>
      <c r="C1547" s="43" t="s">
        <v>2543</v>
      </c>
      <c r="D1547" s="44">
        <v>72</v>
      </c>
      <c r="E1547" s="45" t="s">
        <v>820</v>
      </c>
      <c r="F1547" s="44">
        <v>200000</v>
      </c>
      <c r="G1547" s="44">
        <f>ROUNDDOWN(D1547*F1547,-3)</f>
        <v>14400000</v>
      </c>
      <c r="H1547" s="44"/>
      <c r="I1547" s="44"/>
      <c r="J1547" s="44"/>
      <c r="K1547" s="44"/>
      <c r="L1547" s="44"/>
      <c r="M1547" s="44"/>
      <c r="N1547" s="44"/>
      <c r="O1547" s="44"/>
      <c r="P1547" s="44"/>
      <c r="Q1547" s="44"/>
      <c r="R1547" s="44"/>
      <c r="S1547" s="44"/>
    </row>
    <row r="1548" spans="1:19" ht="13.5" customHeight="1" x14ac:dyDescent="0.2">
      <c r="A1548" s="2" t="s">
        <v>2544</v>
      </c>
      <c r="B1548" s="12" t="s">
        <v>718</v>
      </c>
      <c r="C1548" s="40" t="s">
        <v>719</v>
      </c>
      <c r="D1548" s="41">
        <v>0</v>
      </c>
      <c r="E1548" s="15" t="s">
        <v>24</v>
      </c>
      <c r="F1548" s="41">
        <v>0</v>
      </c>
      <c r="G1548" s="41">
        <f t="shared" ref="G1548:S1548" si="788">SUM(G1549:G1550)</f>
        <v>20000000</v>
      </c>
      <c r="H1548" s="41">
        <f t="shared" si="788"/>
        <v>0</v>
      </c>
      <c r="I1548" s="41">
        <f t="shared" si="788"/>
        <v>0</v>
      </c>
      <c r="J1548" s="41">
        <f t="shared" si="788"/>
        <v>0</v>
      </c>
      <c r="K1548" s="41">
        <f t="shared" si="788"/>
        <v>0</v>
      </c>
      <c r="L1548" s="41">
        <f t="shared" si="788"/>
        <v>0</v>
      </c>
      <c r="M1548" s="41">
        <f t="shared" si="788"/>
        <v>0</v>
      </c>
      <c r="N1548" s="41">
        <f t="shared" si="788"/>
        <v>0</v>
      </c>
      <c r="O1548" s="41">
        <f t="shared" si="788"/>
        <v>0</v>
      </c>
      <c r="P1548" s="41">
        <f t="shared" si="788"/>
        <v>0</v>
      </c>
      <c r="Q1548" s="41">
        <f t="shared" si="788"/>
        <v>0</v>
      </c>
      <c r="R1548" s="41">
        <f t="shared" si="788"/>
        <v>0</v>
      </c>
      <c r="S1548" s="41">
        <f t="shared" si="788"/>
        <v>0</v>
      </c>
    </row>
    <row r="1549" spans="1:19" ht="13.5" customHeight="1" x14ac:dyDescent="0.2">
      <c r="A1549" s="2" t="s">
        <v>2545</v>
      </c>
      <c r="B1549" s="42" t="s">
        <v>24</v>
      </c>
      <c r="C1549" s="43" t="s">
        <v>51</v>
      </c>
      <c r="D1549" s="44">
        <v>10</v>
      </c>
      <c r="E1549" s="45" t="s">
        <v>790</v>
      </c>
      <c r="F1549" s="44">
        <v>1000000</v>
      </c>
      <c r="G1549" s="44">
        <f t="shared" ref="G1549:G1550" si="789">ROUNDDOWN(D1549*F1549,-3)</f>
        <v>10000000</v>
      </c>
      <c r="H1549" s="44"/>
      <c r="I1549" s="44"/>
      <c r="J1549" s="44"/>
      <c r="K1549" s="44"/>
      <c r="L1549" s="44"/>
      <c r="M1549" s="44"/>
      <c r="N1549" s="44"/>
      <c r="O1549" s="44"/>
      <c r="P1549" s="44"/>
      <c r="Q1549" s="44"/>
      <c r="R1549" s="44"/>
      <c r="S1549" s="44"/>
    </row>
    <row r="1550" spans="1:19" ht="13.5" customHeight="1" x14ac:dyDescent="0.2">
      <c r="A1550" s="2" t="s">
        <v>2546</v>
      </c>
      <c r="B1550" s="42" t="s">
        <v>24</v>
      </c>
      <c r="C1550" s="43" t="s">
        <v>53</v>
      </c>
      <c r="D1550" s="44">
        <v>10</v>
      </c>
      <c r="E1550" s="45" t="s">
        <v>790</v>
      </c>
      <c r="F1550" s="44">
        <v>1000000</v>
      </c>
      <c r="G1550" s="44">
        <f t="shared" si="789"/>
        <v>10000000</v>
      </c>
      <c r="H1550" s="44"/>
      <c r="I1550" s="44"/>
      <c r="J1550" s="44"/>
      <c r="K1550" s="44"/>
      <c r="L1550" s="44"/>
      <c r="M1550" s="44"/>
      <c r="N1550" s="44"/>
      <c r="O1550" s="44"/>
      <c r="P1550" s="44"/>
      <c r="Q1550" s="44"/>
      <c r="R1550" s="44"/>
      <c r="S1550" s="44"/>
    </row>
    <row r="1551" spans="1:19" ht="13.5" customHeight="1" x14ac:dyDescent="0.2">
      <c r="A1551" s="2" t="s">
        <v>2547</v>
      </c>
      <c r="B1551" s="12" t="s">
        <v>111</v>
      </c>
      <c r="C1551" s="40" t="s">
        <v>112</v>
      </c>
      <c r="D1551" s="41">
        <v>0</v>
      </c>
      <c r="E1551" s="15" t="s">
        <v>24</v>
      </c>
      <c r="F1551" s="41">
        <v>0</v>
      </c>
      <c r="G1551" s="41">
        <f t="shared" ref="G1551:S1551" si="790">G1552</f>
        <v>50000000</v>
      </c>
      <c r="H1551" s="41">
        <f t="shared" si="790"/>
        <v>0</v>
      </c>
      <c r="I1551" s="41">
        <f t="shared" si="790"/>
        <v>0</v>
      </c>
      <c r="J1551" s="41">
        <f t="shared" si="790"/>
        <v>0</v>
      </c>
      <c r="K1551" s="41">
        <f t="shared" si="790"/>
        <v>0</v>
      </c>
      <c r="L1551" s="41">
        <f t="shared" si="790"/>
        <v>0</v>
      </c>
      <c r="M1551" s="41">
        <f t="shared" si="790"/>
        <v>0</v>
      </c>
      <c r="N1551" s="41">
        <f t="shared" si="790"/>
        <v>0</v>
      </c>
      <c r="O1551" s="41">
        <f t="shared" si="790"/>
        <v>0</v>
      </c>
      <c r="P1551" s="41">
        <f t="shared" si="790"/>
        <v>0</v>
      </c>
      <c r="Q1551" s="41">
        <f t="shared" si="790"/>
        <v>0</v>
      </c>
      <c r="R1551" s="41">
        <f t="shared" si="790"/>
        <v>0</v>
      </c>
      <c r="S1551" s="41">
        <f t="shared" si="790"/>
        <v>0</v>
      </c>
    </row>
    <row r="1552" spans="1:19" ht="13.5" customHeight="1" x14ac:dyDescent="0.2">
      <c r="A1552" s="2" t="s">
        <v>2548</v>
      </c>
      <c r="B1552" s="42" t="s">
        <v>24</v>
      </c>
      <c r="C1552" s="43" t="s">
        <v>2549</v>
      </c>
      <c r="D1552" s="44">
        <v>10</v>
      </c>
      <c r="E1552" s="45" t="s">
        <v>600</v>
      </c>
      <c r="F1552" s="44">
        <v>5000000</v>
      </c>
      <c r="G1552" s="44">
        <f>ROUNDDOWN(D1552*F1552,-3)</f>
        <v>50000000</v>
      </c>
      <c r="H1552" s="44"/>
      <c r="I1552" s="44"/>
      <c r="J1552" s="44"/>
      <c r="K1552" s="44"/>
      <c r="L1552" s="44"/>
      <c r="M1552" s="44"/>
      <c r="N1552" s="44"/>
      <c r="O1552" s="44"/>
      <c r="P1552" s="44"/>
      <c r="Q1552" s="44"/>
      <c r="R1552" s="44"/>
      <c r="S1552" s="44"/>
    </row>
    <row r="1553" spans="1:19" ht="13.5" customHeight="1" x14ac:dyDescent="0.2">
      <c r="A1553" s="2" t="s">
        <v>2550</v>
      </c>
      <c r="B1553" s="12" t="s">
        <v>60</v>
      </c>
      <c r="C1553" s="40" t="s">
        <v>61</v>
      </c>
      <c r="D1553" s="41">
        <v>0</v>
      </c>
      <c r="E1553" s="15" t="s">
        <v>24</v>
      </c>
      <c r="F1553" s="41">
        <v>0</v>
      </c>
      <c r="G1553" s="41">
        <f t="shared" ref="G1553:S1553" si="791">SUM(G1554:G1556)</f>
        <v>144600000</v>
      </c>
      <c r="H1553" s="41">
        <f t="shared" si="791"/>
        <v>0</v>
      </c>
      <c r="I1553" s="41">
        <f t="shared" si="791"/>
        <v>0</v>
      </c>
      <c r="J1553" s="41">
        <f t="shared" si="791"/>
        <v>0</v>
      </c>
      <c r="K1553" s="41">
        <f t="shared" si="791"/>
        <v>0</v>
      </c>
      <c r="L1553" s="41">
        <f t="shared" si="791"/>
        <v>0</v>
      </c>
      <c r="M1553" s="41">
        <f t="shared" si="791"/>
        <v>0</v>
      </c>
      <c r="N1553" s="41">
        <f t="shared" si="791"/>
        <v>0</v>
      </c>
      <c r="O1553" s="41">
        <f t="shared" si="791"/>
        <v>0</v>
      </c>
      <c r="P1553" s="41">
        <f t="shared" si="791"/>
        <v>0</v>
      </c>
      <c r="Q1553" s="41">
        <f t="shared" si="791"/>
        <v>0</v>
      </c>
      <c r="R1553" s="41">
        <f t="shared" si="791"/>
        <v>0</v>
      </c>
      <c r="S1553" s="41">
        <f t="shared" si="791"/>
        <v>0</v>
      </c>
    </row>
    <row r="1554" spans="1:19" ht="13.5" customHeight="1" x14ac:dyDescent="0.2">
      <c r="A1554" s="2" t="s">
        <v>2551</v>
      </c>
      <c r="B1554" s="42" t="s">
        <v>24</v>
      </c>
      <c r="C1554" s="43" t="s">
        <v>2552</v>
      </c>
      <c r="D1554" s="44">
        <v>25</v>
      </c>
      <c r="E1554" s="45" t="s">
        <v>600</v>
      </c>
      <c r="F1554" s="44">
        <v>210000</v>
      </c>
      <c r="G1554" s="44">
        <f t="shared" ref="G1554:G1556" si="792">ROUNDDOWN(D1554*F1554,-3)</f>
        <v>5250000</v>
      </c>
      <c r="H1554" s="44"/>
      <c r="I1554" s="44"/>
      <c r="J1554" s="44"/>
      <c r="K1554" s="44"/>
      <c r="L1554" s="44"/>
      <c r="M1554" s="44"/>
      <c r="N1554" s="44"/>
      <c r="O1554" s="44"/>
      <c r="P1554" s="44"/>
      <c r="Q1554" s="44"/>
      <c r="R1554" s="44"/>
      <c r="S1554" s="44"/>
    </row>
    <row r="1555" spans="1:19" ht="13.5" customHeight="1" x14ac:dyDescent="0.2">
      <c r="A1555" s="2" t="s">
        <v>2553</v>
      </c>
      <c r="B1555" s="42" t="s">
        <v>24</v>
      </c>
      <c r="C1555" s="43" t="s">
        <v>2554</v>
      </c>
      <c r="D1555" s="44">
        <v>25</v>
      </c>
      <c r="E1555" s="45" t="s">
        <v>600</v>
      </c>
      <c r="F1555" s="44">
        <v>150000</v>
      </c>
      <c r="G1555" s="44">
        <f t="shared" si="792"/>
        <v>3750000</v>
      </c>
      <c r="H1555" s="44"/>
      <c r="I1555" s="44"/>
      <c r="J1555" s="44"/>
      <c r="K1555" s="44"/>
      <c r="L1555" s="44"/>
      <c r="M1555" s="44"/>
      <c r="N1555" s="44"/>
      <c r="O1555" s="44"/>
      <c r="P1555" s="44"/>
      <c r="Q1555" s="44"/>
      <c r="R1555" s="44"/>
      <c r="S1555" s="44"/>
    </row>
    <row r="1556" spans="1:19" ht="13.5" customHeight="1" x14ac:dyDescent="0.2">
      <c r="A1556" s="2" t="s">
        <v>2555</v>
      </c>
      <c r="B1556" s="42" t="s">
        <v>24</v>
      </c>
      <c r="C1556" s="43" t="s">
        <v>2556</v>
      </c>
      <c r="D1556" s="44">
        <v>904</v>
      </c>
      <c r="E1556" s="45" t="s">
        <v>798</v>
      </c>
      <c r="F1556" s="44">
        <v>150000</v>
      </c>
      <c r="G1556" s="44">
        <f t="shared" si="792"/>
        <v>135600000</v>
      </c>
      <c r="H1556" s="44"/>
      <c r="I1556" s="44"/>
      <c r="J1556" s="44"/>
      <c r="K1556" s="44"/>
      <c r="L1556" s="44"/>
      <c r="M1556" s="44"/>
      <c r="N1556" s="44"/>
      <c r="O1556" s="44"/>
      <c r="P1556" s="44"/>
      <c r="Q1556" s="44"/>
      <c r="R1556" s="44"/>
      <c r="S1556" s="44"/>
    </row>
    <row r="1557" spans="1:19" ht="13.5" customHeight="1" x14ac:dyDescent="0.2">
      <c r="A1557" s="2" t="s">
        <v>2557</v>
      </c>
      <c r="B1557" s="32" t="s">
        <v>2083</v>
      </c>
      <c r="C1557" s="33" t="s">
        <v>2558</v>
      </c>
      <c r="D1557" s="34">
        <v>0</v>
      </c>
      <c r="E1557" s="35" t="s">
        <v>24</v>
      </c>
      <c r="F1557" s="34">
        <v>0</v>
      </c>
      <c r="G1557" s="34">
        <f t="shared" ref="G1557:S1557" si="793">SUM(G1558,G1611)</f>
        <v>1215130000</v>
      </c>
      <c r="H1557" s="34">
        <f t="shared" si="793"/>
        <v>0</v>
      </c>
      <c r="I1557" s="34">
        <f t="shared" si="793"/>
        <v>0</v>
      </c>
      <c r="J1557" s="34">
        <f t="shared" si="793"/>
        <v>0</v>
      </c>
      <c r="K1557" s="34">
        <f t="shared" si="793"/>
        <v>0</v>
      </c>
      <c r="L1557" s="34">
        <f t="shared" si="793"/>
        <v>0</v>
      </c>
      <c r="M1557" s="34">
        <f t="shared" si="793"/>
        <v>0</v>
      </c>
      <c r="N1557" s="34">
        <f t="shared" si="793"/>
        <v>0</v>
      </c>
      <c r="O1557" s="34">
        <f t="shared" si="793"/>
        <v>0</v>
      </c>
      <c r="P1557" s="34">
        <f t="shared" si="793"/>
        <v>0</v>
      </c>
      <c r="Q1557" s="34">
        <f t="shared" si="793"/>
        <v>0</v>
      </c>
      <c r="R1557" s="34">
        <f t="shared" si="793"/>
        <v>0</v>
      </c>
      <c r="S1557" s="34">
        <f t="shared" si="793"/>
        <v>0</v>
      </c>
    </row>
    <row r="1558" spans="1:19" ht="13.5" customHeight="1" x14ac:dyDescent="0.2">
      <c r="A1558" s="2" t="s">
        <v>2559</v>
      </c>
      <c r="B1558" s="36" t="s">
        <v>39</v>
      </c>
      <c r="C1558" s="37" t="s">
        <v>2560</v>
      </c>
      <c r="D1558" s="38">
        <v>0</v>
      </c>
      <c r="E1558" s="39" t="s">
        <v>24</v>
      </c>
      <c r="F1558" s="38">
        <v>0</v>
      </c>
      <c r="G1558" s="38">
        <f t="shared" ref="G1558:S1558" si="794">SUM(G1559,G1575,G1594,G1596,G1599,G1602,G1607)</f>
        <v>1160130000</v>
      </c>
      <c r="H1558" s="38">
        <f t="shared" si="794"/>
        <v>0</v>
      </c>
      <c r="I1558" s="38">
        <f t="shared" si="794"/>
        <v>0</v>
      </c>
      <c r="J1558" s="38">
        <f t="shared" si="794"/>
        <v>0</v>
      </c>
      <c r="K1558" s="38">
        <f t="shared" si="794"/>
        <v>0</v>
      </c>
      <c r="L1558" s="38">
        <f t="shared" si="794"/>
        <v>0</v>
      </c>
      <c r="M1558" s="38">
        <f t="shared" si="794"/>
        <v>0</v>
      </c>
      <c r="N1558" s="38">
        <f t="shared" si="794"/>
        <v>0</v>
      </c>
      <c r="O1558" s="38">
        <f t="shared" si="794"/>
        <v>0</v>
      </c>
      <c r="P1558" s="38">
        <f t="shared" si="794"/>
        <v>0</v>
      </c>
      <c r="Q1558" s="38">
        <f t="shared" si="794"/>
        <v>0</v>
      </c>
      <c r="R1558" s="38">
        <f t="shared" si="794"/>
        <v>0</v>
      </c>
      <c r="S1558" s="38">
        <f t="shared" si="794"/>
        <v>0</v>
      </c>
    </row>
    <row r="1559" spans="1:19" ht="13.5" customHeight="1" x14ac:dyDescent="0.2">
      <c r="A1559" s="2" t="s">
        <v>2561</v>
      </c>
      <c r="B1559" s="12" t="s">
        <v>42</v>
      </c>
      <c r="C1559" s="40" t="s">
        <v>43</v>
      </c>
      <c r="D1559" s="41">
        <v>0</v>
      </c>
      <c r="E1559" s="15" t="s">
        <v>24</v>
      </c>
      <c r="F1559" s="41">
        <v>0</v>
      </c>
      <c r="G1559" s="41">
        <f t="shared" ref="G1559:S1559" si="795">SUM(G1560,G1571)</f>
        <v>148300000</v>
      </c>
      <c r="H1559" s="41">
        <f t="shared" si="795"/>
        <v>0</v>
      </c>
      <c r="I1559" s="41">
        <f t="shared" si="795"/>
        <v>0</v>
      </c>
      <c r="J1559" s="41">
        <f t="shared" si="795"/>
        <v>0</v>
      </c>
      <c r="K1559" s="41">
        <f t="shared" si="795"/>
        <v>0</v>
      </c>
      <c r="L1559" s="41">
        <f t="shared" si="795"/>
        <v>0</v>
      </c>
      <c r="M1559" s="41">
        <f t="shared" si="795"/>
        <v>0</v>
      </c>
      <c r="N1559" s="41">
        <f t="shared" si="795"/>
        <v>0</v>
      </c>
      <c r="O1559" s="41">
        <f t="shared" si="795"/>
        <v>0</v>
      </c>
      <c r="P1559" s="41">
        <f t="shared" si="795"/>
        <v>0</v>
      </c>
      <c r="Q1559" s="41">
        <f t="shared" si="795"/>
        <v>0</v>
      </c>
      <c r="R1559" s="41">
        <f t="shared" si="795"/>
        <v>0</v>
      </c>
      <c r="S1559" s="41">
        <f t="shared" si="795"/>
        <v>0</v>
      </c>
    </row>
    <row r="1560" spans="1:19" ht="13.5" customHeight="1" x14ac:dyDescent="0.2">
      <c r="A1560" s="2"/>
      <c r="B1560" s="42" t="s">
        <v>24</v>
      </c>
      <c r="C1560" s="40" t="s">
        <v>2562</v>
      </c>
      <c r="D1560" s="41">
        <v>0</v>
      </c>
      <c r="E1560" s="15" t="s">
        <v>24</v>
      </c>
      <c r="F1560" s="41">
        <v>0</v>
      </c>
      <c r="G1560" s="41">
        <f t="shared" ref="G1560:S1560" si="796">SUM(G1561:G1570)</f>
        <v>109680000</v>
      </c>
      <c r="H1560" s="41">
        <f t="shared" si="796"/>
        <v>0</v>
      </c>
      <c r="I1560" s="41">
        <f t="shared" si="796"/>
        <v>0</v>
      </c>
      <c r="J1560" s="41">
        <f t="shared" si="796"/>
        <v>0</v>
      </c>
      <c r="K1560" s="41">
        <f t="shared" si="796"/>
        <v>0</v>
      </c>
      <c r="L1560" s="41">
        <f t="shared" si="796"/>
        <v>0</v>
      </c>
      <c r="M1560" s="41">
        <f t="shared" si="796"/>
        <v>0</v>
      </c>
      <c r="N1560" s="41">
        <f t="shared" si="796"/>
        <v>0</v>
      </c>
      <c r="O1560" s="41">
        <f t="shared" si="796"/>
        <v>0</v>
      </c>
      <c r="P1560" s="41">
        <f t="shared" si="796"/>
        <v>0</v>
      </c>
      <c r="Q1560" s="41">
        <f t="shared" si="796"/>
        <v>0</v>
      </c>
      <c r="R1560" s="41">
        <f t="shared" si="796"/>
        <v>0</v>
      </c>
      <c r="S1560" s="41">
        <f t="shared" si="796"/>
        <v>0</v>
      </c>
    </row>
    <row r="1561" spans="1:19" ht="13.5" customHeight="1" x14ac:dyDescent="0.2">
      <c r="A1561" s="2" t="s">
        <v>2563</v>
      </c>
      <c r="B1561" s="42" t="s">
        <v>24</v>
      </c>
      <c r="C1561" s="43" t="s">
        <v>2564</v>
      </c>
      <c r="D1561" s="44">
        <v>2</v>
      </c>
      <c r="E1561" s="45" t="s">
        <v>790</v>
      </c>
      <c r="F1561" s="44">
        <v>1000000</v>
      </c>
      <c r="G1561" s="44">
        <f t="shared" ref="G1561:G1570" si="797">ROUNDDOWN(D1561*F1561,-3)</f>
        <v>2000000</v>
      </c>
      <c r="H1561" s="44"/>
      <c r="I1561" s="44"/>
      <c r="J1561" s="44"/>
      <c r="K1561" s="44"/>
      <c r="L1561" s="44"/>
      <c r="M1561" s="44"/>
      <c r="N1561" s="44"/>
      <c r="O1561" s="44"/>
      <c r="P1561" s="44"/>
      <c r="Q1561" s="44"/>
      <c r="R1561" s="44"/>
      <c r="S1561" s="44"/>
    </row>
    <row r="1562" spans="1:19" ht="13.5" customHeight="1" x14ac:dyDescent="0.2">
      <c r="A1562" s="2" t="s">
        <v>2565</v>
      </c>
      <c r="B1562" s="42" t="s">
        <v>24</v>
      </c>
      <c r="C1562" s="43" t="s">
        <v>2566</v>
      </c>
      <c r="D1562" s="44">
        <v>2</v>
      </c>
      <c r="E1562" s="45" t="s">
        <v>790</v>
      </c>
      <c r="F1562" s="44">
        <v>1000000</v>
      </c>
      <c r="G1562" s="44">
        <f t="shared" si="797"/>
        <v>2000000</v>
      </c>
      <c r="H1562" s="44"/>
      <c r="I1562" s="44"/>
      <c r="J1562" s="44"/>
      <c r="K1562" s="44"/>
      <c r="L1562" s="44"/>
      <c r="M1562" s="44"/>
      <c r="N1562" s="44"/>
      <c r="O1562" s="44"/>
      <c r="P1562" s="44"/>
      <c r="Q1562" s="44"/>
      <c r="R1562" s="44"/>
      <c r="S1562" s="44"/>
    </row>
    <row r="1563" spans="1:19" ht="13.5" customHeight="1" x14ac:dyDescent="0.2">
      <c r="A1563" s="2" t="s">
        <v>2567</v>
      </c>
      <c r="B1563" s="42" t="s">
        <v>24</v>
      </c>
      <c r="C1563" s="43" t="s">
        <v>2568</v>
      </c>
      <c r="D1563" s="44">
        <v>400</v>
      </c>
      <c r="E1563" s="45" t="s">
        <v>790</v>
      </c>
      <c r="F1563" s="44">
        <v>60000</v>
      </c>
      <c r="G1563" s="44">
        <f t="shared" si="797"/>
        <v>24000000</v>
      </c>
      <c r="H1563" s="44"/>
      <c r="I1563" s="44"/>
      <c r="J1563" s="44"/>
      <c r="K1563" s="44"/>
      <c r="L1563" s="44"/>
      <c r="M1563" s="44"/>
      <c r="N1563" s="44"/>
      <c r="O1563" s="44"/>
      <c r="P1563" s="44"/>
      <c r="Q1563" s="44"/>
      <c r="R1563" s="44"/>
      <c r="S1563" s="44"/>
    </row>
    <row r="1564" spans="1:19" ht="13.5" customHeight="1" x14ac:dyDescent="0.2">
      <c r="A1564" s="2" t="s">
        <v>2569</v>
      </c>
      <c r="B1564" s="42" t="s">
        <v>24</v>
      </c>
      <c r="C1564" s="43" t="s">
        <v>2570</v>
      </c>
      <c r="D1564" s="44">
        <v>15</v>
      </c>
      <c r="E1564" s="45" t="s">
        <v>2571</v>
      </c>
      <c r="F1564" s="44">
        <v>500000</v>
      </c>
      <c r="G1564" s="44">
        <f t="shared" si="797"/>
        <v>7500000</v>
      </c>
      <c r="H1564" s="44"/>
      <c r="I1564" s="44"/>
      <c r="J1564" s="44"/>
      <c r="K1564" s="44"/>
      <c r="L1564" s="44"/>
      <c r="M1564" s="44"/>
      <c r="N1564" s="44"/>
      <c r="O1564" s="44"/>
      <c r="P1564" s="44"/>
      <c r="Q1564" s="44"/>
      <c r="R1564" s="44"/>
      <c r="S1564" s="44"/>
    </row>
    <row r="1565" spans="1:19" ht="13.5" customHeight="1" x14ac:dyDescent="0.2">
      <c r="A1565" s="2" t="s">
        <v>2572</v>
      </c>
      <c r="B1565" s="42" t="s">
        <v>24</v>
      </c>
      <c r="C1565" s="43" t="s">
        <v>2573</v>
      </c>
      <c r="D1565" s="44">
        <v>2</v>
      </c>
      <c r="E1565" s="45" t="s">
        <v>790</v>
      </c>
      <c r="F1565" s="44">
        <v>500000</v>
      </c>
      <c r="G1565" s="44">
        <f t="shared" si="797"/>
        <v>1000000</v>
      </c>
      <c r="H1565" s="44"/>
      <c r="I1565" s="44"/>
      <c r="J1565" s="44"/>
      <c r="K1565" s="44"/>
      <c r="L1565" s="44"/>
      <c r="M1565" s="44"/>
      <c r="N1565" s="44"/>
      <c r="O1565" s="44"/>
      <c r="P1565" s="44"/>
      <c r="Q1565" s="44"/>
      <c r="R1565" s="44"/>
      <c r="S1565" s="44"/>
    </row>
    <row r="1566" spans="1:19" ht="13.5" customHeight="1" x14ac:dyDescent="0.2">
      <c r="A1566" s="2" t="s">
        <v>2574</v>
      </c>
      <c r="B1566" s="42" t="s">
        <v>24</v>
      </c>
      <c r="C1566" s="43" t="s">
        <v>2575</v>
      </c>
      <c r="D1566" s="44">
        <v>2</v>
      </c>
      <c r="E1566" s="45" t="s">
        <v>790</v>
      </c>
      <c r="F1566" s="44">
        <v>590000</v>
      </c>
      <c r="G1566" s="44">
        <f t="shared" si="797"/>
        <v>1180000</v>
      </c>
      <c r="H1566" s="44"/>
      <c r="I1566" s="44"/>
      <c r="J1566" s="44"/>
      <c r="K1566" s="44"/>
      <c r="L1566" s="44"/>
      <c r="M1566" s="44"/>
      <c r="N1566" s="44"/>
      <c r="O1566" s="44"/>
      <c r="P1566" s="44"/>
      <c r="Q1566" s="44"/>
      <c r="R1566" s="44"/>
      <c r="S1566" s="44"/>
    </row>
    <row r="1567" spans="1:19" ht="13.5" customHeight="1" x14ac:dyDescent="0.2">
      <c r="A1567" s="2" t="s">
        <v>2576</v>
      </c>
      <c r="B1567" s="42" t="s">
        <v>24</v>
      </c>
      <c r="C1567" s="43" t="s">
        <v>2577</v>
      </c>
      <c r="D1567" s="44">
        <v>5</v>
      </c>
      <c r="E1567" s="45" t="s">
        <v>2578</v>
      </c>
      <c r="F1567" s="44">
        <v>2000000</v>
      </c>
      <c r="G1567" s="44">
        <f t="shared" si="797"/>
        <v>10000000</v>
      </c>
      <c r="H1567" s="44"/>
      <c r="I1567" s="44"/>
      <c r="J1567" s="44"/>
      <c r="K1567" s="44"/>
      <c r="L1567" s="44"/>
      <c r="M1567" s="44"/>
      <c r="N1567" s="44"/>
      <c r="O1567" s="44"/>
      <c r="P1567" s="44"/>
      <c r="Q1567" s="44"/>
      <c r="R1567" s="44"/>
      <c r="S1567" s="44"/>
    </row>
    <row r="1568" spans="1:19" ht="13.5" customHeight="1" x14ac:dyDescent="0.2">
      <c r="A1568" s="2" t="s">
        <v>2579</v>
      </c>
      <c r="B1568" s="42" t="s">
        <v>24</v>
      </c>
      <c r="C1568" s="43" t="s">
        <v>2580</v>
      </c>
      <c r="D1568" s="44">
        <v>1</v>
      </c>
      <c r="E1568" s="45" t="s">
        <v>790</v>
      </c>
      <c r="F1568" s="44">
        <v>30000000</v>
      </c>
      <c r="G1568" s="44">
        <f t="shared" si="797"/>
        <v>30000000</v>
      </c>
      <c r="H1568" s="44"/>
      <c r="I1568" s="44"/>
      <c r="J1568" s="44"/>
      <c r="K1568" s="44"/>
      <c r="L1568" s="44"/>
      <c r="M1568" s="44"/>
      <c r="N1568" s="44"/>
      <c r="O1568" s="44"/>
      <c r="P1568" s="44"/>
      <c r="Q1568" s="44"/>
      <c r="R1568" s="44"/>
      <c r="S1568" s="44"/>
    </row>
    <row r="1569" spans="1:19" ht="13.5" customHeight="1" x14ac:dyDescent="0.2">
      <c r="A1569" s="2" t="s">
        <v>2581</v>
      </c>
      <c r="B1569" s="42" t="s">
        <v>24</v>
      </c>
      <c r="C1569" s="43" t="s">
        <v>2582</v>
      </c>
      <c r="D1569" s="44">
        <v>200</v>
      </c>
      <c r="E1569" s="45" t="s">
        <v>1787</v>
      </c>
      <c r="F1569" s="44">
        <v>20000</v>
      </c>
      <c r="G1569" s="44">
        <f t="shared" si="797"/>
        <v>4000000</v>
      </c>
      <c r="H1569" s="44"/>
      <c r="I1569" s="44"/>
      <c r="J1569" s="44"/>
      <c r="K1569" s="44"/>
      <c r="L1569" s="44"/>
      <c r="M1569" s="44"/>
      <c r="N1569" s="44"/>
      <c r="O1569" s="44"/>
      <c r="P1569" s="44"/>
      <c r="Q1569" s="44"/>
      <c r="R1569" s="44"/>
      <c r="S1569" s="44"/>
    </row>
    <row r="1570" spans="1:19" ht="13.5" customHeight="1" x14ac:dyDescent="0.2">
      <c r="A1570" s="2" t="s">
        <v>2583</v>
      </c>
      <c r="B1570" s="42" t="s">
        <v>24</v>
      </c>
      <c r="C1570" s="43" t="s">
        <v>2584</v>
      </c>
      <c r="D1570" s="44">
        <v>200</v>
      </c>
      <c r="E1570" s="45" t="s">
        <v>1787</v>
      </c>
      <c r="F1570" s="44">
        <v>140000</v>
      </c>
      <c r="G1570" s="44">
        <f t="shared" si="797"/>
        <v>28000000</v>
      </c>
      <c r="H1570" s="44"/>
      <c r="I1570" s="44"/>
      <c r="J1570" s="44"/>
      <c r="K1570" s="44"/>
      <c r="L1570" s="44"/>
      <c r="M1570" s="44"/>
      <c r="N1570" s="44"/>
      <c r="O1570" s="44"/>
      <c r="P1570" s="44"/>
      <c r="Q1570" s="44"/>
      <c r="R1570" s="44"/>
      <c r="S1570" s="44"/>
    </row>
    <row r="1571" spans="1:19" ht="13.5" customHeight="1" x14ac:dyDescent="0.2">
      <c r="A1571" s="2"/>
      <c r="B1571" s="42" t="s">
        <v>24</v>
      </c>
      <c r="C1571" s="40" t="s">
        <v>2585</v>
      </c>
      <c r="D1571" s="41">
        <v>0</v>
      </c>
      <c r="E1571" s="15" t="s">
        <v>24</v>
      </c>
      <c r="F1571" s="41">
        <v>0</v>
      </c>
      <c r="G1571" s="41">
        <f t="shared" ref="G1571:S1571" si="798">SUM(G1572:G1574)</f>
        <v>38620000</v>
      </c>
      <c r="H1571" s="41">
        <f t="shared" si="798"/>
        <v>0</v>
      </c>
      <c r="I1571" s="41">
        <f t="shared" si="798"/>
        <v>0</v>
      </c>
      <c r="J1571" s="41">
        <f t="shared" si="798"/>
        <v>0</v>
      </c>
      <c r="K1571" s="41">
        <f t="shared" si="798"/>
        <v>0</v>
      </c>
      <c r="L1571" s="41">
        <f t="shared" si="798"/>
        <v>0</v>
      </c>
      <c r="M1571" s="41">
        <f t="shared" si="798"/>
        <v>0</v>
      </c>
      <c r="N1571" s="41">
        <f t="shared" si="798"/>
        <v>0</v>
      </c>
      <c r="O1571" s="41">
        <f t="shared" si="798"/>
        <v>0</v>
      </c>
      <c r="P1571" s="41">
        <f t="shared" si="798"/>
        <v>0</v>
      </c>
      <c r="Q1571" s="41">
        <f t="shared" si="798"/>
        <v>0</v>
      </c>
      <c r="R1571" s="41">
        <f t="shared" si="798"/>
        <v>0</v>
      </c>
      <c r="S1571" s="41">
        <f t="shared" si="798"/>
        <v>0</v>
      </c>
    </row>
    <row r="1572" spans="1:19" ht="13.5" customHeight="1" x14ac:dyDescent="0.2">
      <c r="A1572" s="2" t="s">
        <v>2586</v>
      </c>
      <c r="B1572" s="42" t="s">
        <v>24</v>
      </c>
      <c r="C1572" s="43" t="s">
        <v>2587</v>
      </c>
      <c r="D1572" s="44">
        <v>188</v>
      </c>
      <c r="E1572" s="45" t="s">
        <v>2469</v>
      </c>
      <c r="F1572" s="44">
        <v>115000</v>
      </c>
      <c r="G1572" s="44">
        <f t="shared" ref="G1572:G1574" si="799">ROUNDDOWN(D1572*F1572,-3)</f>
        <v>21620000</v>
      </c>
      <c r="H1572" s="44"/>
      <c r="I1572" s="44"/>
      <c r="J1572" s="44"/>
      <c r="K1572" s="44"/>
      <c r="L1572" s="44"/>
      <c r="M1572" s="44"/>
      <c r="N1572" s="44"/>
      <c r="O1572" s="44"/>
      <c r="P1572" s="44"/>
      <c r="Q1572" s="44"/>
      <c r="R1572" s="44"/>
      <c r="S1572" s="44"/>
    </row>
    <row r="1573" spans="1:19" ht="13.5" customHeight="1" x14ac:dyDescent="0.2">
      <c r="A1573" s="2" t="s">
        <v>2588</v>
      </c>
      <c r="B1573" s="42" t="s">
        <v>24</v>
      </c>
      <c r="C1573" s="43" t="s">
        <v>2589</v>
      </c>
      <c r="D1573" s="44">
        <v>2</v>
      </c>
      <c r="E1573" s="45" t="s">
        <v>790</v>
      </c>
      <c r="F1573" s="44">
        <v>1000000</v>
      </c>
      <c r="G1573" s="44">
        <f t="shared" si="799"/>
        <v>2000000</v>
      </c>
      <c r="H1573" s="44"/>
      <c r="I1573" s="44"/>
      <c r="J1573" s="44"/>
      <c r="K1573" s="44"/>
      <c r="L1573" s="44"/>
      <c r="M1573" s="44"/>
      <c r="N1573" s="44"/>
      <c r="O1573" s="44"/>
      <c r="P1573" s="44"/>
      <c r="Q1573" s="44"/>
      <c r="R1573" s="44"/>
      <c r="S1573" s="44"/>
    </row>
    <row r="1574" spans="1:19" ht="13.5" customHeight="1" x14ac:dyDescent="0.2">
      <c r="A1574" s="2" t="s">
        <v>2590</v>
      </c>
      <c r="B1574" s="42" t="s">
        <v>24</v>
      </c>
      <c r="C1574" s="43" t="s">
        <v>2471</v>
      </c>
      <c r="D1574" s="44">
        <v>20</v>
      </c>
      <c r="E1574" s="45" t="s">
        <v>668</v>
      </c>
      <c r="F1574" s="44">
        <v>750000</v>
      </c>
      <c r="G1574" s="44">
        <f t="shared" si="799"/>
        <v>15000000</v>
      </c>
      <c r="H1574" s="44"/>
      <c r="I1574" s="44"/>
      <c r="J1574" s="44"/>
      <c r="K1574" s="44"/>
      <c r="L1574" s="44"/>
      <c r="M1574" s="44"/>
      <c r="N1574" s="44"/>
      <c r="O1574" s="44"/>
      <c r="P1574" s="44"/>
      <c r="Q1574" s="44"/>
      <c r="R1574" s="44"/>
      <c r="S1574" s="44"/>
    </row>
    <row r="1575" spans="1:19" ht="13.5" customHeight="1" x14ac:dyDescent="0.2">
      <c r="A1575" s="2" t="s">
        <v>2591</v>
      </c>
      <c r="B1575" s="12" t="s">
        <v>211</v>
      </c>
      <c r="C1575" s="40" t="s">
        <v>212</v>
      </c>
      <c r="D1575" s="41">
        <v>0</v>
      </c>
      <c r="E1575" s="15" t="s">
        <v>24</v>
      </c>
      <c r="F1575" s="41">
        <v>0</v>
      </c>
      <c r="G1575" s="41">
        <f t="shared" ref="G1575:S1575" si="800">SUM(G1576,G1581,G1584,G1589,G1592)</f>
        <v>48530000</v>
      </c>
      <c r="H1575" s="41">
        <f t="shared" si="800"/>
        <v>0</v>
      </c>
      <c r="I1575" s="41">
        <f t="shared" si="800"/>
        <v>0</v>
      </c>
      <c r="J1575" s="41">
        <f t="shared" si="800"/>
        <v>0</v>
      </c>
      <c r="K1575" s="41">
        <f t="shared" si="800"/>
        <v>0</v>
      </c>
      <c r="L1575" s="41">
        <f t="shared" si="800"/>
        <v>0</v>
      </c>
      <c r="M1575" s="41">
        <f t="shared" si="800"/>
        <v>0</v>
      </c>
      <c r="N1575" s="41">
        <f t="shared" si="800"/>
        <v>0</v>
      </c>
      <c r="O1575" s="41">
        <f t="shared" si="800"/>
        <v>0</v>
      </c>
      <c r="P1575" s="41">
        <f t="shared" si="800"/>
        <v>0</v>
      </c>
      <c r="Q1575" s="41">
        <f t="shared" si="800"/>
        <v>0</v>
      </c>
      <c r="R1575" s="41">
        <f t="shared" si="800"/>
        <v>0</v>
      </c>
      <c r="S1575" s="41">
        <f t="shared" si="800"/>
        <v>0</v>
      </c>
    </row>
    <row r="1576" spans="1:19" ht="13.5" customHeight="1" x14ac:dyDescent="0.2">
      <c r="A1576" s="2"/>
      <c r="B1576" s="42" t="s">
        <v>24</v>
      </c>
      <c r="C1576" s="40" t="s">
        <v>2592</v>
      </c>
      <c r="D1576" s="41">
        <v>0</v>
      </c>
      <c r="E1576" s="15" t="s">
        <v>24</v>
      </c>
      <c r="F1576" s="41">
        <v>0</v>
      </c>
      <c r="G1576" s="41">
        <f t="shared" ref="G1576:S1576" si="801">SUM(G1577:G1580)</f>
        <v>10150000</v>
      </c>
      <c r="H1576" s="41">
        <f t="shared" si="801"/>
        <v>0</v>
      </c>
      <c r="I1576" s="41">
        <f t="shared" si="801"/>
        <v>0</v>
      </c>
      <c r="J1576" s="41">
        <f t="shared" si="801"/>
        <v>0</v>
      </c>
      <c r="K1576" s="41">
        <f t="shared" si="801"/>
        <v>0</v>
      </c>
      <c r="L1576" s="41">
        <f t="shared" si="801"/>
        <v>0</v>
      </c>
      <c r="M1576" s="41">
        <f t="shared" si="801"/>
        <v>0</v>
      </c>
      <c r="N1576" s="41">
        <f t="shared" si="801"/>
        <v>0</v>
      </c>
      <c r="O1576" s="41">
        <f t="shared" si="801"/>
        <v>0</v>
      </c>
      <c r="P1576" s="41">
        <f t="shared" si="801"/>
        <v>0</v>
      </c>
      <c r="Q1576" s="41">
        <f t="shared" si="801"/>
        <v>0</v>
      </c>
      <c r="R1576" s="41">
        <f t="shared" si="801"/>
        <v>0</v>
      </c>
      <c r="S1576" s="41">
        <f t="shared" si="801"/>
        <v>0</v>
      </c>
    </row>
    <row r="1577" spans="1:19" ht="13.5" customHeight="1" x14ac:dyDescent="0.2">
      <c r="A1577" s="2" t="s">
        <v>2593</v>
      </c>
      <c r="B1577" s="42" t="s">
        <v>24</v>
      </c>
      <c r="C1577" s="43" t="s">
        <v>2594</v>
      </c>
      <c r="D1577" s="44">
        <v>1</v>
      </c>
      <c r="E1577" s="45" t="s">
        <v>820</v>
      </c>
      <c r="F1577" s="44">
        <v>450000</v>
      </c>
      <c r="G1577" s="44">
        <f t="shared" ref="G1577:G1580" si="802">ROUNDDOWN(D1577*F1577,-3)</f>
        <v>450000</v>
      </c>
      <c r="H1577" s="44"/>
      <c r="I1577" s="44"/>
      <c r="J1577" s="44"/>
      <c r="K1577" s="44"/>
      <c r="L1577" s="44"/>
      <c r="M1577" s="44"/>
      <c r="N1577" s="44"/>
      <c r="O1577" s="44"/>
      <c r="P1577" s="44"/>
      <c r="Q1577" s="44"/>
      <c r="R1577" s="44"/>
      <c r="S1577" s="44"/>
    </row>
    <row r="1578" spans="1:19" ht="13.5" customHeight="1" x14ac:dyDescent="0.2">
      <c r="A1578" s="2" t="s">
        <v>2595</v>
      </c>
      <c r="B1578" s="42" t="s">
        <v>24</v>
      </c>
      <c r="C1578" s="43" t="s">
        <v>2596</v>
      </c>
      <c r="D1578" s="44">
        <v>1</v>
      </c>
      <c r="E1578" s="45" t="s">
        <v>820</v>
      </c>
      <c r="F1578" s="44">
        <v>400000</v>
      </c>
      <c r="G1578" s="44">
        <f t="shared" si="802"/>
        <v>400000</v>
      </c>
      <c r="H1578" s="44"/>
      <c r="I1578" s="44"/>
      <c r="J1578" s="44"/>
      <c r="K1578" s="44"/>
      <c r="L1578" s="44"/>
      <c r="M1578" s="44"/>
      <c r="N1578" s="44"/>
      <c r="O1578" s="44"/>
      <c r="P1578" s="44"/>
      <c r="Q1578" s="44"/>
      <c r="R1578" s="44"/>
      <c r="S1578" s="44"/>
    </row>
    <row r="1579" spans="1:19" ht="13.5" customHeight="1" x14ac:dyDescent="0.2">
      <c r="A1579" s="2" t="s">
        <v>2597</v>
      </c>
      <c r="B1579" s="42" t="s">
        <v>24</v>
      </c>
      <c r="C1579" s="43" t="s">
        <v>2598</v>
      </c>
      <c r="D1579" s="44">
        <v>1</v>
      </c>
      <c r="E1579" s="45" t="s">
        <v>820</v>
      </c>
      <c r="F1579" s="44">
        <v>300000</v>
      </c>
      <c r="G1579" s="44">
        <f t="shared" si="802"/>
        <v>300000</v>
      </c>
      <c r="H1579" s="44"/>
      <c r="I1579" s="44"/>
      <c r="J1579" s="44"/>
      <c r="K1579" s="44"/>
      <c r="L1579" s="44"/>
      <c r="M1579" s="44"/>
      <c r="N1579" s="44"/>
      <c r="O1579" s="44"/>
      <c r="P1579" s="44"/>
      <c r="Q1579" s="44"/>
      <c r="R1579" s="44"/>
      <c r="S1579" s="44"/>
    </row>
    <row r="1580" spans="1:19" ht="13.5" customHeight="1" x14ac:dyDescent="0.2">
      <c r="A1580" s="2" t="s">
        <v>2599</v>
      </c>
      <c r="B1580" s="42" t="s">
        <v>24</v>
      </c>
      <c r="C1580" s="43" t="s">
        <v>2600</v>
      </c>
      <c r="D1580" s="44">
        <v>30</v>
      </c>
      <c r="E1580" s="45" t="s">
        <v>820</v>
      </c>
      <c r="F1580" s="44">
        <v>300000</v>
      </c>
      <c r="G1580" s="44">
        <f t="shared" si="802"/>
        <v>9000000</v>
      </c>
      <c r="H1580" s="44"/>
      <c r="I1580" s="44"/>
      <c r="J1580" s="44"/>
      <c r="K1580" s="44"/>
      <c r="L1580" s="44"/>
      <c r="M1580" s="44"/>
      <c r="N1580" s="44"/>
      <c r="O1580" s="44"/>
      <c r="P1580" s="44"/>
      <c r="Q1580" s="44"/>
      <c r="R1580" s="44"/>
      <c r="S1580" s="44"/>
    </row>
    <row r="1581" spans="1:19" ht="13.5" customHeight="1" x14ac:dyDescent="0.2">
      <c r="A1581" s="2"/>
      <c r="B1581" s="42" t="s">
        <v>24</v>
      </c>
      <c r="C1581" s="40" t="s">
        <v>2601</v>
      </c>
      <c r="D1581" s="41">
        <v>0</v>
      </c>
      <c r="E1581" s="15" t="s">
        <v>24</v>
      </c>
      <c r="F1581" s="41">
        <v>0</v>
      </c>
      <c r="G1581" s="41">
        <f t="shared" ref="G1581:S1581" si="803">SUM(G1582:G1583)</f>
        <v>10680000</v>
      </c>
      <c r="H1581" s="41">
        <f t="shared" si="803"/>
        <v>0</v>
      </c>
      <c r="I1581" s="41">
        <f t="shared" si="803"/>
        <v>0</v>
      </c>
      <c r="J1581" s="41">
        <f t="shared" si="803"/>
        <v>0</v>
      </c>
      <c r="K1581" s="41">
        <f t="shared" si="803"/>
        <v>0</v>
      </c>
      <c r="L1581" s="41">
        <f t="shared" si="803"/>
        <v>0</v>
      </c>
      <c r="M1581" s="41">
        <f t="shared" si="803"/>
        <v>0</v>
      </c>
      <c r="N1581" s="41">
        <f t="shared" si="803"/>
        <v>0</v>
      </c>
      <c r="O1581" s="41">
        <f t="shared" si="803"/>
        <v>0</v>
      </c>
      <c r="P1581" s="41">
        <f t="shared" si="803"/>
        <v>0</v>
      </c>
      <c r="Q1581" s="41">
        <f t="shared" si="803"/>
        <v>0</v>
      </c>
      <c r="R1581" s="41">
        <f t="shared" si="803"/>
        <v>0</v>
      </c>
      <c r="S1581" s="41">
        <f t="shared" si="803"/>
        <v>0</v>
      </c>
    </row>
    <row r="1582" spans="1:19" ht="13.5" customHeight="1" x14ac:dyDescent="0.2">
      <c r="A1582" s="2" t="s">
        <v>2602</v>
      </c>
      <c r="B1582" s="42" t="s">
        <v>24</v>
      </c>
      <c r="C1582" s="43" t="s">
        <v>2603</v>
      </c>
      <c r="D1582" s="44">
        <v>4</v>
      </c>
      <c r="E1582" s="45" t="s">
        <v>820</v>
      </c>
      <c r="F1582" s="44">
        <v>250000</v>
      </c>
      <c r="G1582" s="44">
        <f t="shared" ref="G1582:G1583" si="804">ROUNDDOWN(D1582*F1582,-3)</f>
        <v>1000000</v>
      </c>
      <c r="H1582" s="44"/>
      <c r="I1582" s="44"/>
      <c r="J1582" s="44"/>
      <c r="K1582" s="44"/>
      <c r="L1582" s="44"/>
      <c r="M1582" s="44"/>
      <c r="N1582" s="44"/>
      <c r="O1582" s="44"/>
      <c r="P1582" s="44"/>
      <c r="Q1582" s="44"/>
      <c r="R1582" s="44"/>
      <c r="S1582" s="44"/>
    </row>
    <row r="1583" spans="1:19" ht="13.5" customHeight="1" x14ac:dyDescent="0.2">
      <c r="A1583" s="2" t="s">
        <v>2604</v>
      </c>
      <c r="B1583" s="42" t="s">
        <v>24</v>
      </c>
      <c r="C1583" s="43" t="s">
        <v>2605</v>
      </c>
      <c r="D1583" s="44">
        <v>44</v>
      </c>
      <c r="E1583" s="45" t="s">
        <v>820</v>
      </c>
      <c r="F1583" s="44">
        <v>220000</v>
      </c>
      <c r="G1583" s="44">
        <f t="shared" si="804"/>
        <v>9680000</v>
      </c>
      <c r="H1583" s="44"/>
      <c r="I1583" s="44"/>
      <c r="J1583" s="44"/>
      <c r="K1583" s="44"/>
      <c r="L1583" s="44"/>
      <c r="M1583" s="44"/>
      <c r="N1583" s="44"/>
      <c r="O1583" s="44"/>
      <c r="P1583" s="44"/>
      <c r="Q1583" s="44"/>
      <c r="R1583" s="44"/>
      <c r="S1583" s="44"/>
    </row>
    <row r="1584" spans="1:19" ht="13.5" customHeight="1" x14ac:dyDescent="0.2">
      <c r="A1584" s="2"/>
      <c r="B1584" s="42" t="s">
        <v>24</v>
      </c>
      <c r="C1584" s="40" t="s">
        <v>2606</v>
      </c>
      <c r="D1584" s="41">
        <v>0</v>
      </c>
      <c r="E1584" s="15" t="s">
        <v>24</v>
      </c>
      <c r="F1584" s="41">
        <v>0</v>
      </c>
      <c r="G1584" s="41">
        <f t="shared" ref="G1584:S1584" si="805">SUM(G1585:G1588)</f>
        <v>13600000</v>
      </c>
      <c r="H1584" s="41">
        <f t="shared" si="805"/>
        <v>0</v>
      </c>
      <c r="I1584" s="41">
        <f t="shared" si="805"/>
        <v>0</v>
      </c>
      <c r="J1584" s="41">
        <f t="shared" si="805"/>
        <v>0</v>
      </c>
      <c r="K1584" s="41">
        <f t="shared" si="805"/>
        <v>0</v>
      </c>
      <c r="L1584" s="41">
        <f t="shared" si="805"/>
        <v>0</v>
      </c>
      <c r="M1584" s="41">
        <f t="shared" si="805"/>
        <v>0</v>
      </c>
      <c r="N1584" s="41">
        <f t="shared" si="805"/>
        <v>0</v>
      </c>
      <c r="O1584" s="41">
        <f t="shared" si="805"/>
        <v>0</v>
      </c>
      <c r="P1584" s="41">
        <f t="shared" si="805"/>
        <v>0</v>
      </c>
      <c r="Q1584" s="41">
        <f t="shared" si="805"/>
        <v>0</v>
      </c>
      <c r="R1584" s="41">
        <f t="shared" si="805"/>
        <v>0</v>
      </c>
      <c r="S1584" s="41">
        <f t="shared" si="805"/>
        <v>0</v>
      </c>
    </row>
    <row r="1585" spans="1:19" ht="13.5" customHeight="1" x14ac:dyDescent="0.2">
      <c r="A1585" s="2" t="s">
        <v>2607</v>
      </c>
      <c r="B1585" s="42" t="s">
        <v>24</v>
      </c>
      <c r="C1585" s="43" t="s">
        <v>2608</v>
      </c>
      <c r="D1585" s="44">
        <v>4</v>
      </c>
      <c r="E1585" s="45" t="s">
        <v>820</v>
      </c>
      <c r="F1585" s="44">
        <v>750000</v>
      </c>
      <c r="G1585" s="44">
        <f t="shared" ref="G1585:G1588" si="806">ROUNDDOWN(D1585*F1585,-3)</f>
        <v>3000000</v>
      </c>
      <c r="H1585" s="44"/>
      <c r="I1585" s="44"/>
      <c r="J1585" s="44"/>
      <c r="K1585" s="44"/>
      <c r="L1585" s="44"/>
      <c r="M1585" s="44"/>
      <c r="N1585" s="44"/>
      <c r="O1585" s="44"/>
      <c r="P1585" s="44"/>
      <c r="Q1585" s="44"/>
      <c r="R1585" s="44"/>
      <c r="S1585" s="44"/>
    </row>
    <row r="1586" spans="1:19" ht="13.5" customHeight="1" x14ac:dyDescent="0.2">
      <c r="A1586" s="2" t="s">
        <v>2609</v>
      </c>
      <c r="B1586" s="42" t="s">
        <v>24</v>
      </c>
      <c r="C1586" s="43" t="s">
        <v>2610</v>
      </c>
      <c r="D1586" s="44">
        <v>4</v>
      </c>
      <c r="E1586" s="45" t="s">
        <v>820</v>
      </c>
      <c r="F1586" s="44">
        <v>650000</v>
      </c>
      <c r="G1586" s="44">
        <f t="shared" si="806"/>
        <v>2600000</v>
      </c>
      <c r="H1586" s="44"/>
      <c r="I1586" s="44"/>
      <c r="J1586" s="44"/>
      <c r="K1586" s="44"/>
      <c r="L1586" s="44"/>
      <c r="M1586" s="44"/>
      <c r="N1586" s="44"/>
      <c r="O1586" s="44"/>
      <c r="P1586" s="44"/>
      <c r="Q1586" s="44"/>
      <c r="R1586" s="44"/>
      <c r="S1586" s="44"/>
    </row>
    <row r="1587" spans="1:19" ht="13.5" customHeight="1" x14ac:dyDescent="0.2">
      <c r="A1587" s="2" t="s">
        <v>2611</v>
      </c>
      <c r="B1587" s="42" t="s">
        <v>24</v>
      </c>
      <c r="C1587" s="43" t="s">
        <v>2612</v>
      </c>
      <c r="D1587" s="44">
        <v>4</v>
      </c>
      <c r="E1587" s="45" t="s">
        <v>820</v>
      </c>
      <c r="F1587" s="44">
        <v>500000</v>
      </c>
      <c r="G1587" s="44">
        <f t="shared" si="806"/>
        <v>2000000</v>
      </c>
      <c r="H1587" s="44"/>
      <c r="I1587" s="44"/>
      <c r="J1587" s="44"/>
      <c r="K1587" s="44"/>
      <c r="L1587" s="44"/>
      <c r="M1587" s="44"/>
      <c r="N1587" s="44"/>
      <c r="O1587" s="44"/>
      <c r="P1587" s="44"/>
      <c r="Q1587" s="44"/>
      <c r="R1587" s="44"/>
      <c r="S1587" s="44"/>
    </row>
    <row r="1588" spans="1:19" ht="13.5" customHeight="1" x14ac:dyDescent="0.2">
      <c r="A1588" s="2" t="s">
        <v>2613</v>
      </c>
      <c r="B1588" s="42" t="s">
        <v>24</v>
      </c>
      <c r="C1588" s="43" t="s">
        <v>2614</v>
      </c>
      <c r="D1588" s="44">
        <v>12</v>
      </c>
      <c r="E1588" s="45" t="s">
        <v>820</v>
      </c>
      <c r="F1588" s="44">
        <v>500000</v>
      </c>
      <c r="G1588" s="44">
        <f t="shared" si="806"/>
        <v>6000000</v>
      </c>
      <c r="H1588" s="44"/>
      <c r="I1588" s="44"/>
      <c r="J1588" s="44"/>
      <c r="K1588" s="44"/>
      <c r="L1588" s="44"/>
      <c r="M1588" s="44"/>
      <c r="N1588" s="44"/>
      <c r="O1588" s="44"/>
      <c r="P1588" s="44"/>
      <c r="Q1588" s="44"/>
      <c r="R1588" s="44"/>
      <c r="S1588" s="44"/>
    </row>
    <row r="1589" spans="1:19" ht="13.5" customHeight="1" x14ac:dyDescent="0.2">
      <c r="A1589" s="2"/>
      <c r="B1589" s="42" t="s">
        <v>24</v>
      </c>
      <c r="C1589" s="40" t="s">
        <v>2615</v>
      </c>
      <c r="D1589" s="41">
        <v>0</v>
      </c>
      <c r="E1589" s="15" t="s">
        <v>24</v>
      </c>
      <c r="F1589" s="41">
        <v>0</v>
      </c>
      <c r="G1589" s="41">
        <f t="shared" ref="G1589:S1589" si="807">SUM(G1590:G1591)</f>
        <v>6600000</v>
      </c>
      <c r="H1589" s="41">
        <f t="shared" si="807"/>
        <v>0</v>
      </c>
      <c r="I1589" s="41">
        <f t="shared" si="807"/>
        <v>0</v>
      </c>
      <c r="J1589" s="41">
        <f t="shared" si="807"/>
        <v>0</v>
      </c>
      <c r="K1589" s="41">
        <f t="shared" si="807"/>
        <v>0</v>
      </c>
      <c r="L1589" s="41">
        <f t="shared" si="807"/>
        <v>0</v>
      </c>
      <c r="M1589" s="41">
        <f t="shared" si="807"/>
        <v>0</v>
      </c>
      <c r="N1589" s="41">
        <f t="shared" si="807"/>
        <v>0</v>
      </c>
      <c r="O1589" s="41">
        <f t="shared" si="807"/>
        <v>0</v>
      </c>
      <c r="P1589" s="41">
        <f t="shared" si="807"/>
        <v>0</v>
      </c>
      <c r="Q1589" s="41">
        <f t="shared" si="807"/>
        <v>0</v>
      </c>
      <c r="R1589" s="41">
        <f t="shared" si="807"/>
        <v>0</v>
      </c>
      <c r="S1589" s="41">
        <f t="shared" si="807"/>
        <v>0</v>
      </c>
    </row>
    <row r="1590" spans="1:19" ht="13.5" customHeight="1" x14ac:dyDescent="0.2">
      <c r="A1590" s="2" t="s">
        <v>2616</v>
      </c>
      <c r="B1590" s="42" t="s">
        <v>24</v>
      </c>
      <c r="C1590" s="43" t="s">
        <v>2617</v>
      </c>
      <c r="D1590" s="44">
        <v>4</v>
      </c>
      <c r="E1590" s="45" t="s">
        <v>820</v>
      </c>
      <c r="F1590" s="44">
        <v>650000</v>
      </c>
      <c r="G1590" s="44">
        <f t="shared" ref="G1590:G1591" si="808">ROUNDDOWN(D1590*F1590,-3)</f>
        <v>2600000</v>
      </c>
      <c r="H1590" s="44"/>
      <c r="I1590" s="44"/>
      <c r="J1590" s="44"/>
      <c r="K1590" s="44"/>
      <c r="L1590" s="44"/>
      <c r="M1590" s="44"/>
      <c r="N1590" s="44"/>
      <c r="O1590" s="44"/>
      <c r="P1590" s="44"/>
      <c r="Q1590" s="44"/>
      <c r="R1590" s="44"/>
      <c r="S1590" s="44"/>
    </row>
    <row r="1591" spans="1:19" ht="13.5" customHeight="1" x14ac:dyDescent="0.2">
      <c r="A1591" s="2" t="s">
        <v>2618</v>
      </c>
      <c r="B1591" s="42" t="s">
        <v>24</v>
      </c>
      <c r="C1591" s="43" t="s">
        <v>2619</v>
      </c>
      <c r="D1591" s="44">
        <v>8</v>
      </c>
      <c r="E1591" s="45" t="s">
        <v>820</v>
      </c>
      <c r="F1591" s="44">
        <v>500000</v>
      </c>
      <c r="G1591" s="44">
        <f t="shared" si="808"/>
        <v>4000000</v>
      </c>
      <c r="H1591" s="44"/>
      <c r="I1591" s="44"/>
      <c r="J1591" s="44"/>
      <c r="K1591" s="44"/>
      <c r="L1591" s="44"/>
      <c r="M1591" s="44"/>
      <c r="N1591" s="44"/>
      <c r="O1591" s="44"/>
      <c r="P1591" s="44"/>
      <c r="Q1591" s="44"/>
      <c r="R1591" s="44"/>
      <c r="S1591" s="44"/>
    </row>
    <row r="1592" spans="1:19" ht="13.5" customHeight="1" x14ac:dyDescent="0.2">
      <c r="A1592" s="2"/>
      <c r="B1592" s="42" t="s">
        <v>24</v>
      </c>
      <c r="C1592" s="40" t="s">
        <v>2620</v>
      </c>
      <c r="D1592" s="41">
        <v>0</v>
      </c>
      <c r="E1592" s="15" t="s">
        <v>24</v>
      </c>
      <c r="F1592" s="41">
        <v>0</v>
      </c>
      <c r="G1592" s="41">
        <f t="shared" ref="G1592:S1592" si="809">SUM(G1593)</f>
        <v>7500000</v>
      </c>
      <c r="H1592" s="41">
        <f t="shared" si="809"/>
        <v>0</v>
      </c>
      <c r="I1592" s="41">
        <f t="shared" si="809"/>
        <v>0</v>
      </c>
      <c r="J1592" s="41">
        <f t="shared" si="809"/>
        <v>0</v>
      </c>
      <c r="K1592" s="41">
        <f t="shared" si="809"/>
        <v>0</v>
      </c>
      <c r="L1592" s="41">
        <f t="shared" si="809"/>
        <v>0</v>
      </c>
      <c r="M1592" s="41">
        <f t="shared" si="809"/>
        <v>0</v>
      </c>
      <c r="N1592" s="41">
        <f t="shared" si="809"/>
        <v>0</v>
      </c>
      <c r="O1592" s="41">
        <f t="shared" si="809"/>
        <v>0</v>
      </c>
      <c r="P1592" s="41">
        <f t="shared" si="809"/>
        <v>0</v>
      </c>
      <c r="Q1592" s="41">
        <f t="shared" si="809"/>
        <v>0</v>
      </c>
      <c r="R1592" s="41">
        <f t="shared" si="809"/>
        <v>0</v>
      </c>
      <c r="S1592" s="41">
        <f t="shared" si="809"/>
        <v>0</v>
      </c>
    </row>
    <row r="1593" spans="1:19" ht="13.5" customHeight="1" x14ac:dyDescent="0.2">
      <c r="A1593" s="2" t="s">
        <v>2621</v>
      </c>
      <c r="B1593" s="42" t="s">
        <v>24</v>
      </c>
      <c r="C1593" s="43" t="s">
        <v>2622</v>
      </c>
      <c r="D1593" s="44">
        <v>30</v>
      </c>
      <c r="E1593" s="45" t="s">
        <v>820</v>
      </c>
      <c r="F1593" s="44">
        <v>250000</v>
      </c>
      <c r="G1593" s="44">
        <f>ROUNDDOWN(D1593*F1593,-3)</f>
        <v>7500000</v>
      </c>
      <c r="H1593" s="44"/>
      <c r="I1593" s="44"/>
      <c r="J1593" s="44"/>
      <c r="K1593" s="44"/>
      <c r="L1593" s="44"/>
      <c r="M1593" s="44"/>
      <c r="N1593" s="44"/>
      <c r="O1593" s="44"/>
      <c r="P1593" s="44"/>
      <c r="Q1593" s="44"/>
      <c r="R1593" s="44"/>
      <c r="S1593" s="44"/>
    </row>
    <row r="1594" spans="1:19" ht="13.5" customHeight="1" x14ac:dyDescent="0.2">
      <c r="A1594" s="2" t="s">
        <v>2623</v>
      </c>
      <c r="B1594" s="12" t="s">
        <v>129</v>
      </c>
      <c r="C1594" s="40" t="s">
        <v>130</v>
      </c>
      <c r="D1594" s="41">
        <v>0</v>
      </c>
      <c r="E1594" s="15" t="s">
        <v>24</v>
      </c>
      <c r="F1594" s="41">
        <v>0</v>
      </c>
      <c r="G1594" s="41">
        <f t="shared" ref="G1594:S1594" si="810">G1595</f>
        <v>16800000</v>
      </c>
      <c r="H1594" s="41">
        <f t="shared" si="810"/>
        <v>0</v>
      </c>
      <c r="I1594" s="41">
        <f t="shared" si="810"/>
        <v>0</v>
      </c>
      <c r="J1594" s="41">
        <f t="shared" si="810"/>
        <v>0</v>
      </c>
      <c r="K1594" s="41">
        <f t="shared" si="810"/>
        <v>0</v>
      </c>
      <c r="L1594" s="41">
        <f t="shared" si="810"/>
        <v>0</v>
      </c>
      <c r="M1594" s="41">
        <f t="shared" si="810"/>
        <v>0</v>
      </c>
      <c r="N1594" s="41">
        <f t="shared" si="810"/>
        <v>0</v>
      </c>
      <c r="O1594" s="41">
        <f t="shared" si="810"/>
        <v>0</v>
      </c>
      <c r="P1594" s="41">
        <f t="shared" si="810"/>
        <v>0</v>
      </c>
      <c r="Q1594" s="41">
        <f t="shared" si="810"/>
        <v>0</v>
      </c>
      <c r="R1594" s="41">
        <f t="shared" si="810"/>
        <v>0</v>
      </c>
      <c r="S1594" s="41">
        <f t="shared" si="810"/>
        <v>0</v>
      </c>
    </row>
    <row r="1595" spans="1:19" ht="13.5" customHeight="1" x14ac:dyDescent="0.2">
      <c r="A1595" s="2" t="s">
        <v>2624</v>
      </c>
      <c r="B1595" s="42" t="s">
        <v>24</v>
      </c>
      <c r="C1595" s="43" t="s">
        <v>2625</v>
      </c>
      <c r="D1595" s="44">
        <v>84</v>
      </c>
      <c r="E1595" s="45" t="s">
        <v>820</v>
      </c>
      <c r="F1595" s="44">
        <v>200000</v>
      </c>
      <c r="G1595" s="44">
        <f>ROUNDDOWN(D1595*F1595,-3)</f>
        <v>16800000</v>
      </c>
      <c r="H1595" s="44"/>
      <c r="I1595" s="44"/>
      <c r="J1595" s="44"/>
      <c r="K1595" s="44"/>
      <c r="L1595" s="44"/>
      <c r="M1595" s="44"/>
      <c r="N1595" s="44"/>
      <c r="O1595" s="44"/>
      <c r="P1595" s="44"/>
      <c r="Q1595" s="44"/>
      <c r="R1595" s="44"/>
      <c r="S1595" s="44"/>
    </row>
    <row r="1596" spans="1:19" ht="13.5" customHeight="1" x14ac:dyDescent="0.2">
      <c r="A1596" s="2" t="s">
        <v>2626</v>
      </c>
      <c r="B1596" s="12" t="s">
        <v>718</v>
      </c>
      <c r="C1596" s="40" t="s">
        <v>719</v>
      </c>
      <c r="D1596" s="41">
        <v>0</v>
      </c>
      <c r="E1596" s="15" t="s">
        <v>24</v>
      </c>
      <c r="F1596" s="41">
        <v>0</v>
      </c>
      <c r="G1596" s="41">
        <f t="shared" ref="G1596:S1596" si="811">SUM(G1597:G1598)</f>
        <v>40000000</v>
      </c>
      <c r="H1596" s="41">
        <f t="shared" si="811"/>
        <v>0</v>
      </c>
      <c r="I1596" s="41">
        <f t="shared" si="811"/>
        <v>0</v>
      </c>
      <c r="J1596" s="41">
        <f t="shared" si="811"/>
        <v>0</v>
      </c>
      <c r="K1596" s="41">
        <f t="shared" si="811"/>
        <v>0</v>
      </c>
      <c r="L1596" s="41">
        <f t="shared" si="811"/>
        <v>0</v>
      </c>
      <c r="M1596" s="41">
        <f t="shared" si="811"/>
        <v>0</v>
      </c>
      <c r="N1596" s="41">
        <f t="shared" si="811"/>
        <v>0</v>
      </c>
      <c r="O1596" s="41">
        <f t="shared" si="811"/>
        <v>0</v>
      </c>
      <c r="P1596" s="41">
        <f t="shared" si="811"/>
        <v>0</v>
      </c>
      <c r="Q1596" s="41">
        <f t="shared" si="811"/>
        <v>0</v>
      </c>
      <c r="R1596" s="41">
        <f t="shared" si="811"/>
        <v>0</v>
      </c>
      <c r="S1596" s="41">
        <f t="shared" si="811"/>
        <v>0</v>
      </c>
    </row>
    <row r="1597" spans="1:19" ht="13.5" customHeight="1" x14ac:dyDescent="0.2">
      <c r="A1597" s="2" t="s">
        <v>2627</v>
      </c>
      <c r="B1597" s="42" t="s">
        <v>24</v>
      </c>
      <c r="C1597" s="43" t="s">
        <v>51</v>
      </c>
      <c r="D1597" s="44">
        <v>20</v>
      </c>
      <c r="E1597" s="45" t="s">
        <v>790</v>
      </c>
      <c r="F1597" s="44">
        <v>1000000</v>
      </c>
      <c r="G1597" s="44">
        <f t="shared" ref="G1597:G1598" si="812">ROUNDDOWN(D1597*F1597,-3)</f>
        <v>20000000</v>
      </c>
      <c r="H1597" s="44"/>
      <c r="I1597" s="44"/>
      <c r="J1597" s="44"/>
      <c r="K1597" s="44"/>
      <c r="L1597" s="44"/>
      <c r="M1597" s="44"/>
      <c r="N1597" s="44"/>
      <c r="O1597" s="44"/>
      <c r="P1597" s="44"/>
      <c r="Q1597" s="44"/>
      <c r="R1597" s="44"/>
      <c r="S1597" s="44"/>
    </row>
    <row r="1598" spans="1:19" ht="13.5" customHeight="1" x14ac:dyDescent="0.2">
      <c r="A1598" s="2" t="s">
        <v>2628</v>
      </c>
      <c r="B1598" s="42" t="s">
        <v>24</v>
      </c>
      <c r="C1598" s="43" t="s">
        <v>2629</v>
      </c>
      <c r="D1598" s="44">
        <v>20</v>
      </c>
      <c r="E1598" s="45" t="s">
        <v>790</v>
      </c>
      <c r="F1598" s="44">
        <v>1000000</v>
      </c>
      <c r="G1598" s="44">
        <f t="shared" si="812"/>
        <v>20000000</v>
      </c>
      <c r="H1598" s="44"/>
      <c r="I1598" s="44"/>
      <c r="J1598" s="44"/>
      <c r="K1598" s="44"/>
      <c r="L1598" s="44"/>
      <c r="M1598" s="44"/>
      <c r="N1598" s="44"/>
      <c r="O1598" s="44"/>
      <c r="P1598" s="44"/>
      <c r="Q1598" s="44"/>
      <c r="R1598" s="44"/>
      <c r="S1598" s="44"/>
    </row>
    <row r="1599" spans="1:19" ht="13.5" customHeight="1" x14ac:dyDescent="0.2">
      <c r="A1599" s="2" t="s">
        <v>2630</v>
      </c>
      <c r="B1599" s="12" t="s">
        <v>162</v>
      </c>
      <c r="C1599" s="40" t="s">
        <v>163</v>
      </c>
      <c r="D1599" s="41">
        <v>0</v>
      </c>
      <c r="E1599" s="15" t="s">
        <v>24</v>
      </c>
      <c r="F1599" s="41">
        <v>0</v>
      </c>
      <c r="G1599" s="41">
        <f t="shared" ref="G1599:S1599" si="813">G1600</f>
        <v>8000000</v>
      </c>
      <c r="H1599" s="41">
        <f t="shared" si="813"/>
        <v>0</v>
      </c>
      <c r="I1599" s="41">
        <f t="shared" si="813"/>
        <v>0</v>
      </c>
      <c r="J1599" s="41">
        <f t="shared" si="813"/>
        <v>0</v>
      </c>
      <c r="K1599" s="41">
        <f t="shared" si="813"/>
        <v>0</v>
      </c>
      <c r="L1599" s="41">
        <f t="shared" si="813"/>
        <v>0</v>
      </c>
      <c r="M1599" s="41">
        <f t="shared" si="813"/>
        <v>0</v>
      </c>
      <c r="N1599" s="41">
        <f t="shared" si="813"/>
        <v>0</v>
      </c>
      <c r="O1599" s="41">
        <f t="shared" si="813"/>
        <v>0</v>
      </c>
      <c r="P1599" s="41">
        <f t="shared" si="813"/>
        <v>0</v>
      </c>
      <c r="Q1599" s="41">
        <f t="shared" si="813"/>
        <v>0</v>
      </c>
      <c r="R1599" s="41">
        <f t="shared" si="813"/>
        <v>0</v>
      </c>
      <c r="S1599" s="41">
        <f t="shared" si="813"/>
        <v>0</v>
      </c>
    </row>
    <row r="1600" spans="1:19" ht="13.5" customHeight="1" x14ac:dyDescent="0.2">
      <c r="A1600" s="2"/>
      <c r="B1600" s="42" t="s">
        <v>24</v>
      </c>
      <c r="C1600" s="40" t="s">
        <v>2562</v>
      </c>
      <c r="D1600" s="41">
        <v>0</v>
      </c>
      <c r="E1600" s="15" t="s">
        <v>24</v>
      </c>
      <c r="F1600" s="41">
        <v>0</v>
      </c>
      <c r="G1600" s="41">
        <f t="shared" ref="G1600:S1600" si="814">SUM(G1601)</f>
        <v>8000000</v>
      </c>
      <c r="H1600" s="41">
        <f t="shared" si="814"/>
        <v>0</v>
      </c>
      <c r="I1600" s="41">
        <f t="shared" si="814"/>
        <v>0</v>
      </c>
      <c r="J1600" s="41">
        <f t="shared" si="814"/>
        <v>0</v>
      </c>
      <c r="K1600" s="41">
        <f t="shared" si="814"/>
        <v>0</v>
      </c>
      <c r="L1600" s="41">
        <f t="shared" si="814"/>
        <v>0</v>
      </c>
      <c r="M1600" s="41">
        <f t="shared" si="814"/>
        <v>0</v>
      </c>
      <c r="N1600" s="41">
        <f t="shared" si="814"/>
        <v>0</v>
      </c>
      <c r="O1600" s="41">
        <f t="shared" si="814"/>
        <v>0</v>
      </c>
      <c r="P1600" s="41">
        <f t="shared" si="814"/>
        <v>0</v>
      </c>
      <c r="Q1600" s="41">
        <f t="shared" si="814"/>
        <v>0</v>
      </c>
      <c r="R1600" s="41">
        <f t="shared" si="814"/>
        <v>0</v>
      </c>
      <c r="S1600" s="41">
        <f t="shared" si="814"/>
        <v>0</v>
      </c>
    </row>
    <row r="1601" spans="1:19" ht="13.5" customHeight="1" x14ac:dyDescent="0.2">
      <c r="A1601" s="2" t="s">
        <v>2631</v>
      </c>
      <c r="B1601" s="42" t="s">
        <v>24</v>
      </c>
      <c r="C1601" s="43" t="s">
        <v>2632</v>
      </c>
      <c r="D1601" s="44">
        <v>8</v>
      </c>
      <c r="E1601" s="45" t="s">
        <v>613</v>
      </c>
      <c r="F1601" s="44">
        <v>1000000</v>
      </c>
      <c r="G1601" s="44">
        <f>ROUNDDOWN(D1601*F1601,-3)</f>
        <v>8000000</v>
      </c>
      <c r="H1601" s="44"/>
      <c r="I1601" s="44"/>
      <c r="J1601" s="44"/>
      <c r="K1601" s="44"/>
      <c r="L1601" s="44"/>
      <c r="M1601" s="44"/>
      <c r="N1601" s="44"/>
      <c r="O1601" s="44"/>
      <c r="P1601" s="44"/>
      <c r="Q1601" s="44"/>
      <c r="R1601" s="44"/>
      <c r="S1601" s="44"/>
    </row>
    <row r="1602" spans="1:19" ht="13.5" customHeight="1" x14ac:dyDescent="0.2">
      <c r="A1602" s="2" t="s">
        <v>2633</v>
      </c>
      <c r="B1602" s="12" t="s">
        <v>111</v>
      </c>
      <c r="C1602" s="40" t="s">
        <v>112</v>
      </c>
      <c r="D1602" s="41">
        <v>0</v>
      </c>
      <c r="E1602" s="15" t="s">
        <v>24</v>
      </c>
      <c r="F1602" s="41">
        <v>0</v>
      </c>
      <c r="G1602" s="41">
        <f t="shared" ref="G1602:S1602" si="815">SUM(G1603,G1605)</f>
        <v>883200000</v>
      </c>
      <c r="H1602" s="41">
        <f t="shared" si="815"/>
        <v>0</v>
      </c>
      <c r="I1602" s="41">
        <f t="shared" si="815"/>
        <v>0</v>
      </c>
      <c r="J1602" s="41">
        <f t="shared" si="815"/>
        <v>0</v>
      </c>
      <c r="K1602" s="41">
        <f t="shared" si="815"/>
        <v>0</v>
      </c>
      <c r="L1602" s="41">
        <f t="shared" si="815"/>
        <v>0</v>
      </c>
      <c r="M1602" s="41">
        <f t="shared" si="815"/>
        <v>0</v>
      </c>
      <c r="N1602" s="41">
        <f t="shared" si="815"/>
        <v>0</v>
      </c>
      <c r="O1602" s="41">
        <f t="shared" si="815"/>
        <v>0</v>
      </c>
      <c r="P1602" s="41">
        <f t="shared" si="815"/>
        <v>0</v>
      </c>
      <c r="Q1602" s="41">
        <f t="shared" si="815"/>
        <v>0</v>
      </c>
      <c r="R1602" s="41">
        <f t="shared" si="815"/>
        <v>0</v>
      </c>
      <c r="S1602" s="41">
        <f t="shared" si="815"/>
        <v>0</v>
      </c>
    </row>
    <row r="1603" spans="1:19" ht="13.5" customHeight="1" x14ac:dyDescent="0.2">
      <c r="A1603" s="2"/>
      <c r="B1603" s="42" t="s">
        <v>24</v>
      </c>
      <c r="C1603" s="40" t="s">
        <v>2634</v>
      </c>
      <c r="D1603" s="41">
        <v>0</v>
      </c>
      <c r="E1603" s="15" t="s">
        <v>24</v>
      </c>
      <c r="F1603" s="41">
        <v>0</v>
      </c>
      <c r="G1603" s="41">
        <f t="shared" ref="G1603:S1603" si="816">SUM(G1604)</f>
        <v>60000000</v>
      </c>
      <c r="H1603" s="41">
        <f t="shared" si="816"/>
        <v>0</v>
      </c>
      <c r="I1603" s="41">
        <f t="shared" si="816"/>
        <v>0</v>
      </c>
      <c r="J1603" s="41">
        <f t="shared" si="816"/>
        <v>0</v>
      </c>
      <c r="K1603" s="41">
        <f t="shared" si="816"/>
        <v>0</v>
      </c>
      <c r="L1603" s="41">
        <f t="shared" si="816"/>
        <v>0</v>
      </c>
      <c r="M1603" s="41">
        <f t="shared" si="816"/>
        <v>0</v>
      </c>
      <c r="N1603" s="41">
        <f t="shared" si="816"/>
        <v>0</v>
      </c>
      <c r="O1603" s="41">
        <f t="shared" si="816"/>
        <v>0</v>
      </c>
      <c r="P1603" s="41">
        <f t="shared" si="816"/>
        <v>0</v>
      </c>
      <c r="Q1603" s="41">
        <f t="shared" si="816"/>
        <v>0</v>
      </c>
      <c r="R1603" s="41">
        <f t="shared" si="816"/>
        <v>0</v>
      </c>
      <c r="S1603" s="41">
        <f t="shared" si="816"/>
        <v>0</v>
      </c>
    </row>
    <row r="1604" spans="1:19" ht="13.5" customHeight="1" x14ac:dyDescent="0.2">
      <c r="A1604" s="2" t="s">
        <v>2635</v>
      </c>
      <c r="B1604" s="42" t="s">
        <v>24</v>
      </c>
      <c r="C1604" s="43" t="s">
        <v>2636</v>
      </c>
      <c r="D1604" s="44">
        <v>12</v>
      </c>
      <c r="E1604" s="45" t="s">
        <v>600</v>
      </c>
      <c r="F1604" s="44">
        <v>5000000</v>
      </c>
      <c r="G1604" s="44">
        <f>ROUNDDOWN(D1604*F1604,-3)</f>
        <v>60000000</v>
      </c>
      <c r="H1604" s="44"/>
      <c r="I1604" s="44"/>
      <c r="J1604" s="44"/>
      <c r="K1604" s="44"/>
      <c r="L1604" s="44"/>
      <c r="M1604" s="44"/>
      <c r="N1604" s="44"/>
      <c r="O1604" s="44"/>
      <c r="P1604" s="44"/>
      <c r="Q1604" s="44"/>
      <c r="R1604" s="44"/>
      <c r="S1604" s="44"/>
    </row>
    <row r="1605" spans="1:19" ht="13.5" customHeight="1" x14ac:dyDescent="0.2">
      <c r="A1605" s="2"/>
      <c r="B1605" s="42" t="s">
        <v>24</v>
      </c>
      <c r="C1605" s="40" t="s">
        <v>2637</v>
      </c>
      <c r="D1605" s="41">
        <v>0</v>
      </c>
      <c r="E1605" s="15" t="s">
        <v>24</v>
      </c>
      <c r="F1605" s="41">
        <v>0</v>
      </c>
      <c r="G1605" s="41">
        <f t="shared" ref="G1605:S1605" si="817">SUM(G1606)</f>
        <v>823200000</v>
      </c>
      <c r="H1605" s="41">
        <f t="shared" si="817"/>
        <v>0</v>
      </c>
      <c r="I1605" s="41">
        <f t="shared" si="817"/>
        <v>0</v>
      </c>
      <c r="J1605" s="41">
        <f t="shared" si="817"/>
        <v>0</v>
      </c>
      <c r="K1605" s="41">
        <f t="shared" si="817"/>
        <v>0</v>
      </c>
      <c r="L1605" s="41">
        <f t="shared" si="817"/>
        <v>0</v>
      </c>
      <c r="M1605" s="41">
        <f t="shared" si="817"/>
        <v>0</v>
      </c>
      <c r="N1605" s="41">
        <f t="shared" si="817"/>
        <v>0</v>
      </c>
      <c r="O1605" s="41">
        <f t="shared" si="817"/>
        <v>0</v>
      </c>
      <c r="P1605" s="41">
        <f t="shared" si="817"/>
        <v>0</v>
      </c>
      <c r="Q1605" s="41">
        <f t="shared" si="817"/>
        <v>0</v>
      </c>
      <c r="R1605" s="41">
        <f t="shared" si="817"/>
        <v>0</v>
      </c>
      <c r="S1605" s="41">
        <f t="shared" si="817"/>
        <v>0</v>
      </c>
    </row>
    <row r="1606" spans="1:19" ht="13.5" customHeight="1" x14ac:dyDescent="0.2">
      <c r="A1606" s="2" t="s">
        <v>2638</v>
      </c>
      <c r="B1606" s="42" t="s">
        <v>24</v>
      </c>
      <c r="C1606" s="43" t="s">
        <v>2639</v>
      </c>
      <c r="D1606" s="44">
        <v>224</v>
      </c>
      <c r="E1606" s="45" t="s">
        <v>600</v>
      </c>
      <c r="F1606" s="44">
        <v>3675000</v>
      </c>
      <c r="G1606" s="44">
        <f>ROUNDDOWN(D1606*F1606,-3)</f>
        <v>823200000</v>
      </c>
      <c r="H1606" s="44"/>
      <c r="I1606" s="44"/>
      <c r="J1606" s="44"/>
      <c r="K1606" s="44"/>
      <c r="L1606" s="44"/>
      <c r="M1606" s="44"/>
      <c r="N1606" s="44"/>
      <c r="O1606" s="44"/>
      <c r="P1606" s="44"/>
      <c r="Q1606" s="44"/>
      <c r="R1606" s="44"/>
      <c r="S1606" s="44"/>
    </row>
    <row r="1607" spans="1:19" ht="13.5" customHeight="1" x14ac:dyDescent="0.2">
      <c r="A1607" s="2" t="s">
        <v>2640</v>
      </c>
      <c r="B1607" s="12" t="s">
        <v>60</v>
      </c>
      <c r="C1607" s="40" t="s">
        <v>61</v>
      </c>
      <c r="D1607" s="41">
        <v>0</v>
      </c>
      <c r="E1607" s="15" t="s">
        <v>24</v>
      </c>
      <c r="F1607" s="41">
        <v>0</v>
      </c>
      <c r="G1607" s="46">
        <f t="shared" ref="G1607:S1607" si="818">G1608</f>
        <v>15300000</v>
      </c>
      <c r="H1607" s="46">
        <f t="shared" si="818"/>
        <v>0</v>
      </c>
      <c r="I1607" s="46">
        <f t="shared" si="818"/>
        <v>0</v>
      </c>
      <c r="J1607" s="46">
        <f t="shared" si="818"/>
        <v>0</v>
      </c>
      <c r="K1607" s="46">
        <f t="shared" si="818"/>
        <v>0</v>
      </c>
      <c r="L1607" s="46">
        <f t="shared" si="818"/>
        <v>0</v>
      </c>
      <c r="M1607" s="46">
        <f t="shared" si="818"/>
        <v>0</v>
      </c>
      <c r="N1607" s="46">
        <f t="shared" si="818"/>
        <v>0</v>
      </c>
      <c r="O1607" s="46">
        <f t="shared" si="818"/>
        <v>0</v>
      </c>
      <c r="P1607" s="46">
        <f t="shared" si="818"/>
        <v>0</v>
      </c>
      <c r="Q1607" s="46">
        <f t="shared" si="818"/>
        <v>0</v>
      </c>
      <c r="R1607" s="46">
        <f t="shared" si="818"/>
        <v>0</v>
      </c>
      <c r="S1607" s="46">
        <f t="shared" si="818"/>
        <v>0</v>
      </c>
    </row>
    <row r="1608" spans="1:19" ht="13.5" customHeight="1" x14ac:dyDescent="0.2">
      <c r="A1608" s="2"/>
      <c r="B1608" s="42" t="s">
        <v>24</v>
      </c>
      <c r="C1608" s="40" t="s">
        <v>2637</v>
      </c>
      <c r="D1608" s="41">
        <v>0</v>
      </c>
      <c r="E1608" s="15" t="s">
        <v>24</v>
      </c>
      <c r="F1608" s="41">
        <v>0</v>
      </c>
      <c r="G1608" s="41">
        <f t="shared" ref="G1608:S1608" si="819">SUM(G1609:G1610)</f>
        <v>15300000</v>
      </c>
      <c r="H1608" s="41">
        <f t="shared" si="819"/>
        <v>0</v>
      </c>
      <c r="I1608" s="41">
        <f t="shared" si="819"/>
        <v>0</v>
      </c>
      <c r="J1608" s="41">
        <f t="shared" si="819"/>
        <v>0</v>
      </c>
      <c r="K1608" s="41">
        <f t="shared" si="819"/>
        <v>0</v>
      </c>
      <c r="L1608" s="41">
        <f t="shared" si="819"/>
        <v>0</v>
      </c>
      <c r="M1608" s="41">
        <f t="shared" si="819"/>
        <v>0</v>
      </c>
      <c r="N1608" s="41">
        <f t="shared" si="819"/>
        <v>0</v>
      </c>
      <c r="O1608" s="41">
        <f t="shared" si="819"/>
        <v>0</v>
      </c>
      <c r="P1608" s="41">
        <f t="shared" si="819"/>
        <v>0</v>
      </c>
      <c r="Q1608" s="41">
        <f t="shared" si="819"/>
        <v>0</v>
      </c>
      <c r="R1608" s="41">
        <f t="shared" si="819"/>
        <v>0</v>
      </c>
      <c r="S1608" s="41">
        <f t="shared" si="819"/>
        <v>0</v>
      </c>
    </row>
    <row r="1609" spans="1:19" ht="13.5" customHeight="1" x14ac:dyDescent="0.2">
      <c r="A1609" s="2" t="s">
        <v>2641</v>
      </c>
      <c r="B1609" s="42" t="s">
        <v>24</v>
      </c>
      <c r="C1609" s="43" t="s">
        <v>2642</v>
      </c>
      <c r="D1609" s="44">
        <v>30</v>
      </c>
      <c r="E1609" s="45" t="s">
        <v>600</v>
      </c>
      <c r="F1609" s="44">
        <v>210000</v>
      </c>
      <c r="G1609" s="44">
        <f t="shared" ref="G1609:G1610" si="820">ROUNDDOWN(D1609*F1609,-3)</f>
        <v>6300000</v>
      </c>
      <c r="H1609" s="44"/>
      <c r="I1609" s="44"/>
      <c r="J1609" s="44"/>
      <c r="K1609" s="44"/>
      <c r="L1609" s="44"/>
      <c r="M1609" s="44"/>
      <c r="N1609" s="44"/>
      <c r="O1609" s="44"/>
      <c r="P1609" s="44"/>
      <c r="Q1609" s="44"/>
      <c r="R1609" s="44"/>
      <c r="S1609" s="44"/>
    </row>
    <row r="1610" spans="1:19" ht="13.5" customHeight="1" x14ac:dyDescent="0.2">
      <c r="A1610" s="2" t="s">
        <v>2643</v>
      </c>
      <c r="B1610" s="42" t="s">
        <v>24</v>
      </c>
      <c r="C1610" s="43" t="s">
        <v>58</v>
      </c>
      <c r="D1610" s="44">
        <v>60</v>
      </c>
      <c r="E1610" s="45" t="s">
        <v>600</v>
      </c>
      <c r="F1610" s="44">
        <v>150000</v>
      </c>
      <c r="G1610" s="44">
        <f t="shared" si="820"/>
        <v>9000000</v>
      </c>
      <c r="H1610" s="44"/>
      <c r="I1610" s="44"/>
      <c r="J1610" s="44"/>
      <c r="K1610" s="44"/>
      <c r="L1610" s="44"/>
      <c r="M1610" s="44"/>
      <c r="N1610" s="44"/>
      <c r="O1610" s="44"/>
      <c r="P1610" s="44"/>
      <c r="Q1610" s="44"/>
      <c r="R1610" s="44"/>
      <c r="S1610" s="44"/>
    </row>
    <row r="1611" spans="1:19" ht="13.5" customHeight="1" x14ac:dyDescent="0.2">
      <c r="A1611" s="2" t="s">
        <v>2644</v>
      </c>
      <c r="B1611" s="36" t="s">
        <v>77</v>
      </c>
      <c r="C1611" s="37" t="s">
        <v>2645</v>
      </c>
      <c r="D1611" s="38">
        <v>0</v>
      </c>
      <c r="E1611" s="39" t="s">
        <v>24</v>
      </c>
      <c r="F1611" s="38">
        <v>0</v>
      </c>
      <c r="G1611" s="38">
        <f t="shared" ref="G1611:S1611" si="821">SUM(G1612,G1615,G1618)</f>
        <v>55000000</v>
      </c>
      <c r="H1611" s="38">
        <f t="shared" si="821"/>
        <v>0</v>
      </c>
      <c r="I1611" s="38">
        <f t="shared" si="821"/>
        <v>0</v>
      </c>
      <c r="J1611" s="38">
        <f t="shared" si="821"/>
        <v>0</v>
      </c>
      <c r="K1611" s="38">
        <f t="shared" si="821"/>
        <v>0</v>
      </c>
      <c r="L1611" s="38">
        <f t="shared" si="821"/>
        <v>0</v>
      </c>
      <c r="M1611" s="38">
        <f t="shared" si="821"/>
        <v>0</v>
      </c>
      <c r="N1611" s="38">
        <f t="shared" si="821"/>
        <v>0</v>
      </c>
      <c r="O1611" s="38">
        <f t="shared" si="821"/>
        <v>0</v>
      </c>
      <c r="P1611" s="38">
        <f t="shared" si="821"/>
        <v>0</v>
      </c>
      <c r="Q1611" s="38">
        <f t="shared" si="821"/>
        <v>0</v>
      </c>
      <c r="R1611" s="38">
        <f t="shared" si="821"/>
        <v>0</v>
      </c>
      <c r="S1611" s="38">
        <f t="shared" si="821"/>
        <v>0</v>
      </c>
    </row>
    <row r="1612" spans="1:19" ht="13.5" customHeight="1" x14ac:dyDescent="0.2">
      <c r="A1612" s="2" t="s">
        <v>2646</v>
      </c>
      <c r="B1612" s="12" t="s">
        <v>42</v>
      </c>
      <c r="C1612" s="40" t="s">
        <v>43</v>
      </c>
      <c r="D1612" s="41">
        <v>0</v>
      </c>
      <c r="E1612" s="15" t="s">
        <v>24</v>
      </c>
      <c r="F1612" s="41">
        <v>0</v>
      </c>
      <c r="G1612" s="41">
        <f t="shared" ref="G1612:S1612" si="822">SUM(G1613:G1614)</f>
        <v>7000000</v>
      </c>
      <c r="H1612" s="41">
        <f t="shared" si="822"/>
        <v>0</v>
      </c>
      <c r="I1612" s="41">
        <f t="shared" si="822"/>
        <v>0</v>
      </c>
      <c r="J1612" s="41">
        <f t="shared" si="822"/>
        <v>0</v>
      </c>
      <c r="K1612" s="41">
        <f t="shared" si="822"/>
        <v>0</v>
      </c>
      <c r="L1612" s="41">
        <f t="shared" si="822"/>
        <v>0</v>
      </c>
      <c r="M1612" s="41">
        <f t="shared" si="822"/>
        <v>0</v>
      </c>
      <c r="N1612" s="41">
        <f t="shared" si="822"/>
        <v>0</v>
      </c>
      <c r="O1612" s="41">
        <f t="shared" si="822"/>
        <v>0</v>
      </c>
      <c r="P1612" s="41">
        <f t="shared" si="822"/>
        <v>0</v>
      </c>
      <c r="Q1612" s="41">
        <f t="shared" si="822"/>
        <v>0</v>
      </c>
      <c r="R1612" s="41">
        <f t="shared" si="822"/>
        <v>0</v>
      </c>
      <c r="S1612" s="41">
        <f t="shared" si="822"/>
        <v>0</v>
      </c>
    </row>
    <row r="1613" spans="1:19" ht="13.5" customHeight="1" x14ac:dyDescent="0.2">
      <c r="A1613" s="2" t="s">
        <v>2647</v>
      </c>
      <c r="B1613" s="42" t="s">
        <v>24</v>
      </c>
      <c r="C1613" s="43" t="s">
        <v>2471</v>
      </c>
      <c r="D1613" s="44">
        <v>4</v>
      </c>
      <c r="E1613" s="45" t="s">
        <v>790</v>
      </c>
      <c r="F1613" s="44">
        <v>750000</v>
      </c>
      <c r="G1613" s="44">
        <f t="shared" ref="G1613:G1614" si="823">ROUNDDOWN(D1613*F1613,-3)</f>
        <v>3000000</v>
      </c>
      <c r="H1613" s="44"/>
      <c r="I1613" s="44"/>
      <c r="J1613" s="44"/>
      <c r="K1613" s="44"/>
      <c r="L1613" s="44"/>
      <c r="M1613" s="44"/>
      <c r="N1613" s="44"/>
      <c r="O1613" s="44"/>
      <c r="P1613" s="44"/>
      <c r="Q1613" s="44"/>
      <c r="R1613" s="44"/>
      <c r="S1613" s="44"/>
    </row>
    <row r="1614" spans="1:19" ht="13.5" customHeight="1" x14ac:dyDescent="0.2">
      <c r="A1614" s="2" t="s">
        <v>2648</v>
      </c>
      <c r="B1614" s="42" t="s">
        <v>24</v>
      </c>
      <c r="C1614" s="43" t="s">
        <v>1791</v>
      </c>
      <c r="D1614" s="44">
        <v>4</v>
      </c>
      <c r="E1614" s="45" t="s">
        <v>790</v>
      </c>
      <c r="F1614" s="44">
        <v>1000000</v>
      </c>
      <c r="G1614" s="44">
        <f t="shared" si="823"/>
        <v>4000000</v>
      </c>
      <c r="H1614" s="44"/>
      <c r="I1614" s="44"/>
      <c r="J1614" s="44"/>
      <c r="K1614" s="44"/>
      <c r="L1614" s="44"/>
      <c r="M1614" s="44"/>
      <c r="N1614" s="44"/>
      <c r="O1614" s="44"/>
      <c r="P1614" s="44"/>
      <c r="Q1614" s="44"/>
      <c r="R1614" s="44"/>
      <c r="S1614" s="44"/>
    </row>
    <row r="1615" spans="1:19" ht="13.5" customHeight="1" x14ac:dyDescent="0.2">
      <c r="A1615" s="2" t="s">
        <v>2649</v>
      </c>
      <c r="B1615" s="12" t="s">
        <v>718</v>
      </c>
      <c r="C1615" s="40" t="s">
        <v>719</v>
      </c>
      <c r="D1615" s="41">
        <v>0</v>
      </c>
      <c r="E1615" s="15" t="s">
        <v>24</v>
      </c>
      <c r="F1615" s="41">
        <v>0</v>
      </c>
      <c r="G1615" s="41">
        <f t="shared" ref="G1615:S1615" si="824">SUM(G1616:G1617)</f>
        <v>8000000</v>
      </c>
      <c r="H1615" s="41">
        <f t="shared" si="824"/>
        <v>0</v>
      </c>
      <c r="I1615" s="41">
        <f t="shared" si="824"/>
        <v>0</v>
      </c>
      <c r="J1615" s="41">
        <f t="shared" si="824"/>
        <v>0</v>
      </c>
      <c r="K1615" s="41">
        <f t="shared" si="824"/>
        <v>0</v>
      </c>
      <c r="L1615" s="41">
        <f t="shared" si="824"/>
        <v>0</v>
      </c>
      <c r="M1615" s="41">
        <f t="shared" si="824"/>
        <v>0</v>
      </c>
      <c r="N1615" s="41">
        <f t="shared" si="824"/>
        <v>0</v>
      </c>
      <c r="O1615" s="41">
        <f t="shared" si="824"/>
        <v>0</v>
      </c>
      <c r="P1615" s="41">
        <f t="shared" si="824"/>
        <v>0</v>
      </c>
      <c r="Q1615" s="41">
        <f t="shared" si="824"/>
        <v>0</v>
      </c>
      <c r="R1615" s="41">
        <f t="shared" si="824"/>
        <v>0</v>
      </c>
      <c r="S1615" s="41">
        <f t="shared" si="824"/>
        <v>0</v>
      </c>
    </row>
    <row r="1616" spans="1:19" ht="13.5" customHeight="1" x14ac:dyDescent="0.2">
      <c r="A1616" s="2" t="s">
        <v>2650</v>
      </c>
      <c r="B1616" s="42" t="s">
        <v>24</v>
      </c>
      <c r="C1616" s="43" t="s">
        <v>51</v>
      </c>
      <c r="D1616" s="44">
        <v>4</v>
      </c>
      <c r="E1616" s="45" t="s">
        <v>790</v>
      </c>
      <c r="F1616" s="44">
        <v>1000000</v>
      </c>
      <c r="G1616" s="44">
        <f t="shared" ref="G1616:G1617" si="825">ROUNDDOWN(D1616*F1616,-3)</f>
        <v>4000000</v>
      </c>
      <c r="H1616" s="44"/>
      <c r="I1616" s="44"/>
      <c r="J1616" s="44"/>
      <c r="K1616" s="44"/>
      <c r="L1616" s="44"/>
      <c r="M1616" s="44"/>
      <c r="N1616" s="44"/>
      <c r="O1616" s="44"/>
      <c r="P1616" s="44"/>
      <c r="Q1616" s="44"/>
      <c r="R1616" s="44"/>
      <c r="S1616" s="44"/>
    </row>
    <row r="1617" spans="1:19" ht="13.5" customHeight="1" x14ac:dyDescent="0.2">
      <c r="A1617" s="2" t="s">
        <v>2651</v>
      </c>
      <c r="B1617" s="42" t="s">
        <v>24</v>
      </c>
      <c r="C1617" s="43" t="s">
        <v>53</v>
      </c>
      <c r="D1617" s="44">
        <v>4</v>
      </c>
      <c r="E1617" s="45" t="s">
        <v>790</v>
      </c>
      <c r="F1617" s="44">
        <v>1000000</v>
      </c>
      <c r="G1617" s="44">
        <f t="shared" si="825"/>
        <v>4000000</v>
      </c>
      <c r="H1617" s="44"/>
      <c r="I1617" s="44"/>
      <c r="J1617" s="44"/>
      <c r="K1617" s="44"/>
      <c r="L1617" s="44"/>
      <c r="M1617" s="44"/>
      <c r="N1617" s="44"/>
      <c r="O1617" s="44"/>
      <c r="P1617" s="44"/>
      <c r="Q1617" s="44"/>
      <c r="R1617" s="44"/>
      <c r="S1617" s="44"/>
    </row>
    <row r="1618" spans="1:19" ht="13.5" customHeight="1" x14ac:dyDescent="0.2">
      <c r="A1618" s="2" t="s">
        <v>2652</v>
      </c>
      <c r="B1618" s="12" t="s">
        <v>111</v>
      </c>
      <c r="C1618" s="40" t="s">
        <v>112</v>
      </c>
      <c r="D1618" s="41">
        <v>0</v>
      </c>
      <c r="E1618" s="15" t="s">
        <v>24</v>
      </c>
      <c r="F1618" s="41">
        <v>0</v>
      </c>
      <c r="G1618" s="41">
        <f t="shared" ref="G1618:S1618" si="826">G1619</f>
        <v>40000000</v>
      </c>
      <c r="H1618" s="41">
        <f t="shared" si="826"/>
        <v>0</v>
      </c>
      <c r="I1618" s="41">
        <f t="shared" si="826"/>
        <v>0</v>
      </c>
      <c r="J1618" s="41">
        <f t="shared" si="826"/>
        <v>0</v>
      </c>
      <c r="K1618" s="41">
        <f t="shared" si="826"/>
        <v>0</v>
      </c>
      <c r="L1618" s="41">
        <f t="shared" si="826"/>
        <v>0</v>
      </c>
      <c r="M1618" s="41">
        <f t="shared" si="826"/>
        <v>0</v>
      </c>
      <c r="N1618" s="41">
        <f t="shared" si="826"/>
        <v>0</v>
      </c>
      <c r="O1618" s="41">
        <f t="shared" si="826"/>
        <v>0</v>
      </c>
      <c r="P1618" s="41">
        <f t="shared" si="826"/>
        <v>0</v>
      </c>
      <c r="Q1618" s="41">
        <f t="shared" si="826"/>
        <v>0</v>
      </c>
      <c r="R1618" s="41">
        <f t="shared" si="826"/>
        <v>0</v>
      </c>
      <c r="S1618" s="41">
        <f t="shared" si="826"/>
        <v>0</v>
      </c>
    </row>
    <row r="1619" spans="1:19" ht="13.5" customHeight="1" x14ac:dyDescent="0.2">
      <c r="A1619" s="2" t="s">
        <v>2653</v>
      </c>
      <c r="B1619" s="42" t="s">
        <v>24</v>
      </c>
      <c r="C1619" s="43" t="s">
        <v>2654</v>
      </c>
      <c r="D1619" s="44">
        <v>8</v>
      </c>
      <c r="E1619" s="45" t="s">
        <v>600</v>
      </c>
      <c r="F1619" s="44">
        <v>5000000</v>
      </c>
      <c r="G1619" s="44">
        <f>ROUNDDOWN(D1619*F1619,-3)</f>
        <v>40000000</v>
      </c>
      <c r="H1619" s="44"/>
      <c r="I1619" s="44"/>
      <c r="J1619" s="44"/>
      <c r="K1619" s="44"/>
      <c r="L1619" s="44"/>
      <c r="M1619" s="44"/>
      <c r="N1619" s="44"/>
      <c r="O1619" s="44"/>
      <c r="P1619" s="44"/>
      <c r="Q1619" s="44"/>
      <c r="R1619" s="44"/>
      <c r="S1619" s="44"/>
    </row>
    <row r="1620" spans="1:19" ht="13.5" customHeight="1" x14ac:dyDescent="0.2">
      <c r="A1620" s="2" t="s">
        <v>2655</v>
      </c>
      <c r="B1620" s="24" t="s">
        <v>2656</v>
      </c>
      <c r="C1620" s="25" t="s">
        <v>2657</v>
      </c>
      <c r="D1620" s="26">
        <v>1</v>
      </c>
      <c r="E1620" s="27" t="s">
        <v>874</v>
      </c>
      <c r="F1620" s="26">
        <v>0</v>
      </c>
      <c r="G1620" s="26">
        <f t="shared" ref="G1620:S1620" si="827">SUM(G1621)</f>
        <v>675381000</v>
      </c>
      <c r="H1620" s="26">
        <f t="shared" si="827"/>
        <v>0</v>
      </c>
      <c r="I1620" s="26">
        <f t="shared" si="827"/>
        <v>0</v>
      </c>
      <c r="J1620" s="26">
        <f t="shared" si="827"/>
        <v>0</v>
      </c>
      <c r="K1620" s="26">
        <f t="shared" si="827"/>
        <v>0</v>
      </c>
      <c r="L1620" s="26">
        <f t="shared" si="827"/>
        <v>0</v>
      </c>
      <c r="M1620" s="26">
        <f t="shared" si="827"/>
        <v>0</v>
      </c>
      <c r="N1620" s="26">
        <f t="shared" si="827"/>
        <v>0</v>
      </c>
      <c r="O1620" s="26">
        <f t="shared" si="827"/>
        <v>0</v>
      </c>
      <c r="P1620" s="26">
        <f t="shared" si="827"/>
        <v>0</v>
      </c>
      <c r="Q1620" s="26">
        <f t="shared" si="827"/>
        <v>0</v>
      </c>
      <c r="R1620" s="26">
        <f t="shared" si="827"/>
        <v>0</v>
      </c>
      <c r="S1620" s="26">
        <f t="shared" si="827"/>
        <v>0</v>
      </c>
    </row>
    <row r="1621" spans="1:19" ht="13.5" customHeight="1" x14ac:dyDescent="0.2">
      <c r="A1621" s="2" t="s">
        <v>2658</v>
      </c>
      <c r="B1621" s="28" t="s">
        <v>2659</v>
      </c>
      <c r="C1621" s="29" t="s">
        <v>2660</v>
      </c>
      <c r="D1621" s="30">
        <v>0</v>
      </c>
      <c r="E1621" s="31" t="s">
        <v>24</v>
      </c>
      <c r="F1621" s="30">
        <v>0</v>
      </c>
      <c r="G1621" s="30">
        <f t="shared" ref="G1621:S1621" si="828">SUM(G1622)</f>
        <v>675381000</v>
      </c>
      <c r="H1621" s="30">
        <f t="shared" si="828"/>
        <v>0</v>
      </c>
      <c r="I1621" s="30">
        <f t="shared" si="828"/>
        <v>0</v>
      </c>
      <c r="J1621" s="30">
        <f t="shared" si="828"/>
        <v>0</v>
      </c>
      <c r="K1621" s="30">
        <f t="shared" si="828"/>
        <v>0</v>
      </c>
      <c r="L1621" s="30">
        <f t="shared" si="828"/>
        <v>0</v>
      </c>
      <c r="M1621" s="30">
        <f t="shared" si="828"/>
        <v>0</v>
      </c>
      <c r="N1621" s="30">
        <f t="shared" si="828"/>
        <v>0</v>
      </c>
      <c r="O1621" s="30">
        <f t="shared" si="828"/>
        <v>0</v>
      </c>
      <c r="P1621" s="30">
        <f t="shared" si="828"/>
        <v>0</v>
      </c>
      <c r="Q1621" s="30">
        <f t="shared" si="828"/>
        <v>0</v>
      </c>
      <c r="R1621" s="30">
        <f t="shared" si="828"/>
        <v>0</v>
      </c>
      <c r="S1621" s="30">
        <f t="shared" si="828"/>
        <v>0</v>
      </c>
    </row>
    <row r="1622" spans="1:19" ht="13.5" customHeight="1" x14ac:dyDescent="0.2">
      <c r="A1622" s="2" t="s">
        <v>2661</v>
      </c>
      <c r="B1622" s="32" t="s">
        <v>780</v>
      </c>
      <c r="C1622" s="33" t="s">
        <v>2662</v>
      </c>
      <c r="D1622" s="34">
        <v>0</v>
      </c>
      <c r="E1622" s="35" t="s">
        <v>24</v>
      </c>
      <c r="F1622" s="34">
        <v>0</v>
      </c>
      <c r="G1622" s="34">
        <f t="shared" ref="G1622:S1622" si="829">SUM(G1623,G1639,G1653)</f>
        <v>675381000</v>
      </c>
      <c r="H1622" s="34">
        <f t="shared" si="829"/>
        <v>0</v>
      </c>
      <c r="I1622" s="34">
        <f t="shared" si="829"/>
        <v>0</v>
      </c>
      <c r="J1622" s="34">
        <f t="shared" si="829"/>
        <v>0</v>
      </c>
      <c r="K1622" s="34">
        <f t="shared" si="829"/>
        <v>0</v>
      </c>
      <c r="L1622" s="34">
        <f t="shared" si="829"/>
        <v>0</v>
      </c>
      <c r="M1622" s="34">
        <f t="shared" si="829"/>
        <v>0</v>
      </c>
      <c r="N1622" s="34">
        <f t="shared" si="829"/>
        <v>0</v>
      </c>
      <c r="O1622" s="34">
        <f t="shared" si="829"/>
        <v>0</v>
      </c>
      <c r="P1622" s="34">
        <f t="shared" si="829"/>
        <v>0</v>
      </c>
      <c r="Q1622" s="34">
        <f t="shared" si="829"/>
        <v>0</v>
      </c>
      <c r="R1622" s="34">
        <f t="shared" si="829"/>
        <v>0</v>
      </c>
      <c r="S1622" s="34">
        <f t="shared" si="829"/>
        <v>0</v>
      </c>
    </row>
    <row r="1623" spans="1:19" ht="13.5" customHeight="1" x14ac:dyDescent="0.2">
      <c r="A1623" s="2" t="s">
        <v>2663</v>
      </c>
      <c r="B1623" s="36" t="s">
        <v>39</v>
      </c>
      <c r="C1623" s="37" t="s">
        <v>2664</v>
      </c>
      <c r="D1623" s="38">
        <v>0</v>
      </c>
      <c r="E1623" s="39" t="s">
        <v>24</v>
      </c>
      <c r="F1623" s="38">
        <v>0</v>
      </c>
      <c r="G1623" s="38">
        <f t="shared" ref="G1623:S1623" si="830">SUM(G1624,G1627,G1629,G1632,G1634,G1636)</f>
        <v>243281000</v>
      </c>
      <c r="H1623" s="38">
        <f t="shared" si="830"/>
        <v>0</v>
      </c>
      <c r="I1623" s="38">
        <f t="shared" si="830"/>
        <v>0</v>
      </c>
      <c r="J1623" s="38">
        <f t="shared" si="830"/>
        <v>0</v>
      </c>
      <c r="K1623" s="38">
        <f t="shared" si="830"/>
        <v>0</v>
      </c>
      <c r="L1623" s="38">
        <f t="shared" si="830"/>
        <v>0</v>
      </c>
      <c r="M1623" s="38">
        <f t="shared" si="830"/>
        <v>0</v>
      </c>
      <c r="N1623" s="38">
        <f t="shared" si="830"/>
        <v>0</v>
      </c>
      <c r="O1623" s="38">
        <f t="shared" si="830"/>
        <v>0</v>
      </c>
      <c r="P1623" s="38">
        <f t="shared" si="830"/>
        <v>0</v>
      </c>
      <c r="Q1623" s="38">
        <f t="shared" si="830"/>
        <v>0</v>
      </c>
      <c r="R1623" s="38">
        <f t="shared" si="830"/>
        <v>0</v>
      </c>
      <c r="S1623" s="38">
        <f t="shared" si="830"/>
        <v>0</v>
      </c>
    </row>
    <row r="1624" spans="1:19" ht="13.5" customHeight="1" x14ac:dyDescent="0.2">
      <c r="A1624" s="2" t="s">
        <v>2665</v>
      </c>
      <c r="B1624" s="12" t="s">
        <v>42</v>
      </c>
      <c r="C1624" s="40" t="s">
        <v>43</v>
      </c>
      <c r="D1624" s="41">
        <v>0</v>
      </c>
      <c r="E1624" s="15" t="s">
        <v>24</v>
      </c>
      <c r="F1624" s="41">
        <v>0</v>
      </c>
      <c r="G1624" s="41">
        <f t="shared" ref="G1624:S1624" si="831">SUM(G1625:G1626)</f>
        <v>61216000</v>
      </c>
      <c r="H1624" s="41">
        <f t="shared" si="831"/>
        <v>0</v>
      </c>
      <c r="I1624" s="41">
        <f t="shared" si="831"/>
        <v>0</v>
      </c>
      <c r="J1624" s="41">
        <f t="shared" si="831"/>
        <v>0</v>
      </c>
      <c r="K1624" s="41">
        <f t="shared" si="831"/>
        <v>0</v>
      </c>
      <c r="L1624" s="41">
        <f t="shared" si="831"/>
        <v>0</v>
      </c>
      <c r="M1624" s="41">
        <f t="shared" si="831"/>
        <v>0</v>
      </c>
      <c r="N1624" s="41">
        <f t="shared" si="831"/>
        <v>0</v>
      </c>
      <c r="O1624" s="41">
        <f t="shared" si="831"/>
        <v>0</v>
      </c>
      <c r="P1624" s="41">
        <f t="shared" si="831"/>
        <v>0</v>
      </c>
      <c r="Q1624" s="41">
        <f t="shared" si="831"/>
        <v>0</v>
      </c>
      <c r="R1624" s="41">
        <f t="shared" si="831"/>
        <v>0</v>
      </c>
      <c r="S1624" s="41">
        <f t="shared" si="831"/>
        <v>0</v>
      </c>
    </row>
    <row r="1625" spans="1:19" ht="13.5" customHeight="1" x14ac:dyDescent="0.2">
      <c r="A1625" s="2" t="s">
        <v>2666</v>
      </c>
      <c r="B1625" s="42" t="s">
        <v>24</v>
      </c>
      <c r="C1625" s="43" t="s">
        <v>2667</v>
      </c>
      <c r="D1625" s="44">
        <v>291</v>
      </c>
      <c r="E1625" s="45" t="s">
        <v>2469</v>
      </c>
      <c r="F1625" s="44">
        <v>176000</v>
      </c>
      <c r="G1625" s="44">
        <f t="shared" ref="G1625:G1626" si="832">ROUNDDOWN(D1625*F1625,-3)</f>
        <v>51216000</v>
      </c>
      <c r="H1625" s="44"/>
      <c r="I1625" s="44"/>
      <c r="J1625" s="44"/>
      <c r="K1625" s="44"/>
      <c r="L1625" s="44"/>
      <c r="M1625" s="44"/>
      <c r="N1625" s="44"/>
      <c r="O1625" s="44"/>
      <c r="P1625" s="44"/>
      <c r="Q1625" s="44"/>
      <c r="R1625" s="44"/>
      <c r="S1625" s="44"/>
    </row>
    <row r="1626" spans="1:19" ht="13.5" customHeight="1" x14ac:dyDescent="0.2">
      <c r="A1626" s="2" t="s">
        <v>2668</v>
      </c>
      <c r="B1626" s="42" t="s">
        <v>24</v>
      </c>
      <c r="C1626" s="43" t="s">
        <v>2516</v>
      </c>
      <c r="D1626" s="44">
        <v>10</v>
      </c>
      <c r="E1626" s="45" t="s">
        <v>790</v>
      </c>
      <c r="F1626" s="44">
        <v>1000000</v>
      </c>
      <c r="G1626" s="44">
        <f t="shared" si="832"/>
        <v>10000000</v>
      </c>
      <c r="H1626" s="44"/>
      <c r="I1626" s="44"/>
      <c r="J1626" s="44"/>
      <c r="K1626" s="44"/>
      <c r="L1626" s="44"/>
      <c r="M1626" s="44"/>
      <c r="N1626" s="44"/>
      <c r="O1626" s="44"/>
      <c r="P1626" s="44"/>
      <c r="Q1626" s="44"/>
      <c r="R1626" s="44"/>
      <c r="S1626" s="44"/>
    </row>
    <row r="1627" spans="1:19" ht="13.5" customHeight="1" x14ac:dyDescent="0.2">
      <c r="A1627" s="2" t="s">
        <v>2669</v>
      </c>
      <c r="B1627" s="12" t="s">
        <v>129</v>
      </c>
      <c r="C1627" s="40" t="s">
        <v>130</v>
      </c>
      <c r="D1627" s="41">
        <v>0</v>
      </c>
      <c r="E1627" s="15" t="s">
        <v>24</v>
      </c>
      <c r="F1627" s="41">
        <v>0</v>
      </c>
      <c r="G1627" s="41">
        <f t="shared" ref="G1627:S1627" si="833">G1628</f>
        <v>12000000</v>
      </c>
      <c r="H1627" s="41">
        <f t="shared" si="833"/>
        <v>0</v>
      </c>
      <c r="I1627" s="41">
        <f t="shared" si="833"/>
        <v>0</v>
      </c>
      <c r="J1627" s="41">
        <f t="shared" si="833"/>
        <v>0</v>
      </c>
      <c r="K1627" s="41">
        <f t="shared" si="833"/>
        <v>0</v>
      </c>
      <c r="L1627" s="41">
        <f t="shared" si="833"/>
        <v>0</v>
      </c>
      <c r="M1627" s="41">
        <f t="shared" si="833"/>
        <v>0</v>
      </c>
      <c r="N1627" s="41">
        <f t="shared" si="833"/>
        <v>0</v>
      </c>
      <c r="O1627" s="41">
        <f t="shared" si="833"/>
        <v>0</v>
      </c>
      <c r="P1627" s="41">
        <f t="shared" si="833"/>
        <v>0</v>
      </c>
      <c r="Q1627" s="41">
        <f t="shared" si="833"/>
        <v>0</v>
      </c>
      <c r="R1627" s="41">
        <f t="shared" si="833"/>
        <v>0</v>
      </c>
      <c r="S1627" s="41">
        <f t="shared" si="833"/>
        <v>0</v>
      </c>
    </row>
    <row r="1628" spans="1:19" ht="13.5" customHeight="1" x14ac:dyDescent="0.2">
      <c r="A1628" s="2" t="s">
        <v>2670</v>
      </c>
      <c r="B1628" s="42" t="s">
        <v>24</v>
      </c>
      <c r="C1628" s="43" t="s">
        <v>2671</v>
      </c>
      <c r="D1628" s="44">
        <v>60</v>
      </c>
      <c r="E1628" s="45" t="s">
        <v>820</v>
      </c>
      <c r="F1628" s="44">
        <v>200000</v>
      </c>
      <c r="G1628" s="44">
        <f>ROUNDDOWN(D1628*F1628,-3)</f>
        <v>12000000</v>
      </c>
      <c r="H1628" s="44"/>
      <c r="I1628" s="44"/>
      <c r="J1628" s="44"/>
      <c r="K1628" s="44"/>
      <c r="L1628" s="44"/>
      <c r="M1628" s="44"/>
      <c r="N1628" s="44"/>
      <c r="O1628" s="44"/>
      <c r="P1628" s="44"/>
      <c r="Q1628" s="44"/>
      <c r="R1628" s="44"/>
      <c r="S1628" s="44"/>
    </row>
    <row r="1629" spans="1:19" ht="13.5" customHeight="1" x14ac:dyDescent="0.2">
      <c r="A1629" s="2" t="s">
        <v>2672</v>
      </c>
      <c r="B1629" s="12" t="s">
        <v>718</v>
      </c>
      <c r="C1629" s="40" t="s">
        <v>719</v>
      </c>
      <c r="D1629" s="41">
        <v>0</v>
      </c>
      <c r="E1629" s="15" t="s">
        <v>24</v>
      </c>
      <c r="F1629" s="41">
        <v>0</v>
      </c>
      <c r="G1629" s="41">
        <f t="shared" ref="G1629:S1629" si="834">SUM(G1630:G1631)</f>
        <v>20000000</v>
      </c>
      <c r="H1629" s="41">
        <f t="shared" si="834"/>
        <v>0</v>
      </c>
      <c r="I1629" s="41">
        <f t="shared" si="834"/>
        <v>0</v>
      </c>
      <c r="J1629" s="41">
        <f t="shared" si="834"/>
        <v>0</v>
      </c>
      <c r="K1629" s="41">
        <f t="shared" si="834"/>
        <v>0</v>
      </c>
      <c r="L1629" s="41">
        <f t="shared" si="834"/>
        <v>0</v>
      </c>
      <c r="M1629" s="41">
        <f t="shared" si="834"/>
        <v>0</v>
      </c>
      <c r="N1629" s="41">
        <f t="shared" si="834"/>
        <v>0</v>
      </c>
      <c r="O1629" s="41">
        <f t="shared" si="834"/>
        <v>0</v>
      </c>
      <c r="P1629" s="41">
        <f t="shared" si="834"/>
        <v>0</v>
      </c>
      <c r="Q1629" s="41">
        <f t="shared" si="834"/>
        <v>0</v>
      </c>
      <c r="R1629" s="41">
        <f t="shared" si="834"/>
        <v>0</v>
      </c>
      <c r="S1629" s="41">
        <f t="shared" si="834"/>
        <v>0</v>
      </c>
    </row>
    <row r="1630" spans="1:19" ht="13.5" customHeight="1" x14ac:dyDescent="0.2">
      <c r="A1630" s="2" t="s">
        <v>2673</v>
      </c>
      <c r="B1630" s="42" t="s">
        <v>24</v>
      </c>
      <c r="C1630" s="43" t="s">
        <v>51</v>
      </c>
      <c r="D1630" s="44">
        <v>10</v>
      </c>
      <c r="E1630" s="45" t="s">
        <v>790</v>
      </c>
      <c r="F1630" s="44">
        <v>1000000</v>
      </c>
      <c r="G1630" s="44">
        <f t="shared" ref="G1630:G1631" si="835">ROUNDDOWN(D1630*F1630,-3)</f>
        <v>10000000</v>
      </c>
      <c r="H1630" s="44"/>
      <c r="I1630" s="44"/>
      <c r="J1630" s="44"/>
      <c r="K1630" s="44"/>
      <c r="L1630" s="44"/>
      <c r="M1630" s="44"/>
      <c r="N1630" s="44"/>
      <c r="O1630" s="44"/>
      <c r="P1630" s="44"/>
      <c r="Q1630" s="44"/>
      <c r="R1630" s="44"/>
      <c r="S1630" s="44"/>
    </row>
    <row r="1631" spans="1:19" ht="13.5" customHeight="1" x14ac:dyDescent="0.2">
      <c r="A1631" s="2" t="s">
        <v>2674</v>
      </c>
      <c r="B1631" s="42" t="s">
        <v>24</v>
      </c>
      <c r="C1631" s="43" t="s">
        <v>53</v>
      </c>
      <c r="D1631" s="44">
        <v>10</v>
      </c>
      <c r="E1631" s="45" t="s">
        <v>790</v>
      </c>
      <c r="F1631" s="44">
        <v>1000000</v>
      </c>
      <c r="G1631" s="44">
        <f t="shared" si="835"/>
        <v>10000000</v>
      </c>
      <c r="H1631" s="44"/>
      <c r="I1631" s="44"/>
      <c r="J1631" s="44"/>
      <c r="K1631" s="44"/>
      <c r="L1631" s="44"/>
      <c r="M1631" s="44"/>
      <c r="N1631" s="44"/>
      <c r="O1631" s="44"/>
      <c r="P1631" s="44"/>
      <c r="Q1631" s="44"/>
      <c r="R1631" s="44"/>
      <c r="S1631" s="44"/>
    </row>
    <row r="1632" spans="1:19" ht="13.5" customHeight="1" x14ac:dyDescent="0.2">
      <c r="A1632" s="2" t="s">
        <v>2675</v>
      </c>
      <c r="B1632" s="12" t="s">
        <v>162</v>
      </c>
      <c r="C1632" s="40" t="s">
        <v>163</v>
      </c>
      <c r="D1632" s="41">
        <v>0</v>
      </c>
      <c r="E1632" s="15" t="s">
        <v>24</v>
      </c>
      <c r="F1632" s="41">
        <v>0</v>
      </c>
      <c r="G1632" s="41">
        <f t="shared" ref="G1632:S1632" si="836">G1633</f>
        <v>8000000</v>
      </c>
      <c r="H1632" s="41">
        <f t="shared" si="836"/>
        <v>0</v>
      </c>
      <c r="I1632" s="41">
        <f t="shared" si="836"/>
        <v>0</v>
      </c>
      <c r="J1632" s="41">
        <f t="shared" si="836"/>
        <v>0</v>
      </c>
      <c r="K1632" s="41">
        <f t="shared" si="836"/>
        <v>0</v>
      </c>
      <c r="L1632" s="41">
        <f t="shared" si="836"/>
        <v>0</v>
      </c>
      <c r="M1632" s="41">
        <f t="shared" si="836"/>
        <v>0</v>
      </c>
      <c r="N1632" s="41">
        <f t="shared" si="836"/>
        <v>0</v>
      </c>
      <c r="O1632" s="41">
        <f t="shared" si="836"/>
        <v>0</v>
      </c>
      <c r="P1632" s="41">
        <f t="shared" si="836"/>
        <v>0</v>
      </c>
      <c r="Q1632" s="41">
        <f t="shared" si="836"/>
        <v>0</v>
      </c>
      <c r="R1632" s="41">
        <f t="shared" si="836"/>
        <v>0</v>
      </c>
      <c r="S1632" s="41">
        <f t="shared" si="836"/>
        <v>0</v>
      </c>
    </row>
    <row r="1633" spans="1:19" ht="13.5" customHeight="1" x14ac:dyDescent="0.2">
      <c r="A1633" s="2" t="s">
        <v>2676</v>
      </c>
      <c r="B1633" s="42" t="s">
        <v>24</v>
      </c>
      <c r="C1633" s="43" t="s">
        <v>2677</v>
      </c>
      <c r="D1633" s="44">
        <v>8</v>
      </c>
      <c r="E1633" s="45" t="s">
        <v>613</v>
      </c>
      <c r="F1633" s="44">
        <v>1000000</v>
      </c>
      <c r="G1633" s="44">
        <f>ROUNDDOWN(D1633*F1633,-3)</f>
        <v>8000000</v>
      </c>
      <c r="H1633" s="44"/>
      <c r="I1633" s="44"/>
      <c r="J1633" s="44"/>
      <c r="K1633" s="44"/>
      <c r="L1633" s="44"/>
      <c r="M1633" s="44"/>
      <c r="N1633" s="44"/>
      <c r="O1633" s="44"/>
      <c r="P1633" s="44"/>
      <c r="Q1633" s="44"/>
      <c r="R1633" s="44"/>
      <c r="S1633" s="44"/>
    </row>
    <row r="1634" spans="1:19" ht="13.5" customHeight="1" x14ac:dyDescent="0.2">
      <c r="A1634" s="2" t="s">
        <v>2678</v>
      </c>
      <c r="B1634" s="12" t="s">
        <v>111</v>
      </c>
      <c r="C1634" s="40" t="s">
        <v>112</v>
      </c>
      <c r="D1634" s="41">
        <v>0</v>
      </c>
      <c r="E1634" s="15" t="s">
        <v>24</v>
      </c>
      <c r="F1634" s="41">
        <v>0</v>
      </c>
      <c r="G1634" s="41">
        <f t="shared" ref="G1634:S1634" si="837">G1635</f>
        <v>133065000</v>
      </c>
      <c r="H1634" s="41">
        <f t="shared" si="837"/>
        <v>0</v>
      </c>
      <c r="I1634" s="41">
        <f t="shared" si="837"/>
        <v>0</v>
      </c>
      <c r="J1634" s="41">
        <f t="shared" si="837"/>
        <v>0</v>
      </c>
      <c r="K1634" s="41">
        <f t="shared" si="837"/>
        <v>0</v>
      </c>
      <c r="L1634" s="41">
        <f t="shared" si="837"/>
        <v>0</v>
      </c>
      <c r="M1634" s="41">
        <f t="shared" si="837"/>
        <v>0</v>
      </c>
      <c r="N1634" s="41">
        <f t="shared" si="837"/>
        <v>0</v>
      </c>
      <c r="O1634" s="41">
        <f t="shared" si="837"/>
        <v>0</v>
      </c>
      <c r="P1634" s="41">
        <f t="shared" si="837"/>
        <v>0</v>
      </c>
      <c r="Q1634" s="41">
        <f t="shared" si="837"/>
        <v>0</v>
      </c>
      <c r="R1634" s="41">
        <f t="shared" si="837"/>
        <v>0</v>
      </c>
      <c r="S1634" s="41">
        <f t="shared" si="837"/>
        <v>0</v>
      </c>
    </row>
    <row r="1635" spans="1:19" ht="13.5" customHeight="1" x14ac:dyDescent="0.2">
      <c r="A1635" s="2" t="s">
        <v>2679</v>
      </c>
      <c r="B1635" s="42" t="s">
        <v>24</v>
      </c>
      <c r="C1635" s="43" t="s">
        <v>2680</v>
      </c>
      <c r="D1635" s="44">
        <v>25</v>
      </c>
      <c r="E1635" s="45" t="s">
        <v>600</v>
      </c>
      <c r="F1635" s="44">
        <v>5322600</v>
      </c>
      <c r="G1635" s="44">
        <f>ROUNDDOWN(D1635*F1635,-3)</f>
        <v>133065000</v>
      </c>
      <c r="H1635" s="44"/>
      <c r="I1635" s="44"/>
      <c r="J1635" s="44"/>
      <c r="K1635" s="44"/>
      <c r="L1635" s="44"/>
      <c r="M1635" s="44"/>
      <c r="N1635" s="44"/>
      <c r="O1635" s="44"/>
      <c r="P1635" s="44"/>
      <c r="Q1635" s="44"/>
      <c r="R1635" s="44"/>
      <c r="S1635" s="44"/>
    </row>
    <row r="1636" spans="1:19" ht="13.5" customHeight="1" x14ac:dyDescent="0.2">
      <c r="A1636" s="2" t="s">
        <v>2681</v>
      </c>
      <c r="B1636" s="12" t="s">
        <v>60</v>
      </c>
      <c r="C1636" s="40" t="s">
        <v>61</v>
      </c>
      <c r="D1636" s="41">
        <v>0</v>
      </c>
      <c r="E1636" s="15" t="s">
        <v>24</v>
      </c>
      <c r="F1636" s="41">
        <v>0</v>
      </c>
      <c r="G1636" s="41">
        <f t="shared" ref="G1636:S1636" si="838">SUM(G1637:G1638)</f>
        <v>9000000</v>
      </c>
      <c r="H1636" s="41">
        <f t="shared" si="838"/>
        <v>0</v>
      </c>
      <c r="I1636" s="41">
        <f t="shared" si="838"/>
        <v>0</v>
      </c>
      <c r="J1636" s="41">
        <f t="shared" si="838"/>
        <v>0</v>
      </c>
      <c r="K1636" s="41">
        <f t="shared" si="838"/>
        <v>0</v>
      </c>
      <c r="L1636" s="41">
        <f t="shared" si="838"/>
        <v>0</v>
      </c>
      <c r="M1636" s="41">
        <f t="shared" si="838"/>
        <v>0</v>
      </c>
      <c r="N1636" s="41">
        <f t="shared" si="838"/>
        <v>0</v>
      </c>
      <c r="O1636" s="41">
        <f t="shared" si="838"/>
        <v>0</v>
      </c>
      <c r="P1636" s="41">
        <f t="shared" si="838"/>
        <v>0</v>
      </c>
      <c r="Q1636" s="41">
        <f t="shared" si="838"/>
        <v>0</v>
      </c>
      <c r="R1636" s="41">
        <f t="shared" si="838"/>
        <v>0</v>
      </c>
      <c r="S1636" s="41">
        <f t="shared" si="838"/>
        <v>0</v>
      </c>
    </row>
    <row r="1637" spans="1:19" ht="13.5" customHeight="1" x14ac:dyDescent="0.2">
      <c r="A1637" s="2" t="s">
        <v>2682</v>
      </c>
      <c r="B1637" s="42" t="s">
        <v>24</v>
      </c>
      <c r="C1637" s="43" t="s">
        <v>2683</v>
      </c>
      <c r="D1637" s="44">
        <v>25</v>
      </c>
      <c r="E1637" s="45" t="s">
        <v>600</v>
      </c>
      <c r="F1637" s="44">
        <v>210000</v>
      </c>
      <c r="G1637" s="44">
        <f t="shared" ref="G1637:G1638" si="839">ROUNDDOWN(D1637*F1637,-3)</f>
        <v>5250000</v>
      </c>
      <c r="H1637" s="44"/>
      <c r="I1637" s="44"/>
      <c r="J1637" s="44"/>
      <c r="K1637" s="44"/>
      <c r="L1637" s="44"/>
      <c r="M1637" s="44"/>
      <c r="N1637" s="44"/>
      <c r="O1637" s="44"/>
      <c r="P1637" s="44"/>
      <c r="Q1637" s="44"/>
      <c r="R1637" s="44"/>
      <c r="S1637" s="44"/>
    </row>
    <row r="1638" spans="1:19" ht="13.5" customHeight="1" x14ac:dyDescent="0.2">
      <c r="A1638" s="2" t="s">
        <v>2684</v>
      </c>
      <c r="B1638" s="42" t="s">
        <v>24</v>
      </c>
      <c r="C1638" s="43" t="s">
        <v>58</v>
      </c>
      <c r="D1638" s="44">
        <v>25</v>
      </c>
      <c r="E1638" s="45" t="s">
        <v>600</v>
      </c>
      <c r="F1638" s="44">
        <v>150000</v>
      </c>
      <c r="G1638" s="44">
        <f t="shared" si="839"/>
        <v>3750000</v>
      </c>
      <c r="H1638" s="44"/>
      <c r="I1638" s="44"/>
      <c r="J1638" s="44"/>
      <c r="K1638" s="44"/>
      <c r="L1638" s="44"/>
      <c r="M1638" s="44"/>
      <c r="N1638" s="44"/>
      <c r="O1638" s="44"/>
      <c r="P1638" s="44"/>
      <c r="Q1638" s="44"/>
      <c r="R1638" s="44"/>
      <c r="S1638" s="44"/>
    </row>
    <row r="1639" spans="1:19" ht="13.5" customHeight="1" x14ac:dyDescent="0.2">
      <c r="A1639" s="2" t="s">
        <v>2685</v>
      </c>
      <c r="B1639" s="36" t="s">
        <v>77</v>
      </c>
      <c r="C1639" s="37" t="s">
        <v>2686</v>
      </c>
      <c r="D1639" s="38">
        <v>0</v>
      </c>
      <c r="E1639" s="39" t="s">
        <v>24</v>
      </c>
      <c r="F1639" s="38">
        <v>0</v>
      </c>
      <c r="G1639" s="38">
        <f t="shared" ref="G1639:S1639" si="840">SUM(G1640,G1642,G1645,G1648,G1650)</f>
        <v>166400000</v>
      </c>
      <c r="H1639" s="38">
        <f t="shared" si="840"/>
        <v>0</v>
      </c>
      <c r="I1639" s="38">
        <f t="shared" si="840"/>
        <v>0</v>
      </c>
      <c r="J1639" s="38">
        <f t="shared" si="840"/>
        <v>0</v>
      </c>
      <c r="K1639" s="38">
        <f t="shared" si="840"/>
        <v>0</v>
      </c>
      <c r="L1639" s="38">
        <f t="shared" si="840"/>
        <v>0</v>
      </c>
      <c r="M1639" s="38">
        <f t="shared" si="840"/>
        <v>0</v>
      </c>
      <c r="N1639" s="38">
        <f t="shared" si="840"/>
        <v>0</v>
      </c>
      <c r="O1639" s="38">
        <f t="shared" si="840"/>
        <v>0</v>
      </c>
      <c r="P1639" s="38">
        <f t="shared" si="840"/>
        <v>0</v>
      </c>
      <c r="Q1639" s="38">
        <f t="shared" si="840"/>
        <v>0</v>
      </c>
      <c r="R1639" s="38">
        <f t="shared" si="840"/>
        <v>0</v>
      </c>
      <c r="S1639" s="38">
        <f t="shared" si="840"/>
        <v>0</v>
      </c>
    </row>
    <row r="1640" spans="1:19" ht="13.5" customHeight="1" x14ac:dyDescent="0.2">
      <c r="A1640" s="2" t="s">
        <v>2687</v>
      </c>
      <c r="B1640" s="12" t="s">
        <v>42</v>
      </c>
      <c r="C1640" s="40" t="s">
        <v>43</v>
      </c>
      <c r="D1640" s="41">
        <v>0</v>
      </c>
      <c r="E1640" s="15" t="s">
        <v>24</v>
      </c>
      <c r="F1640" s="41">
        <v>0</v>
      </c>
      <c r="G1640" s="41">
        <f t="shared" ref="G1640:S1640" si="841">G1641</f>
        <v>9000000</v>
      </c>
      <c r="H1640" s="41">
        <f t="shared" si="841"/>
        <v>0</v>
      </c>
      <c r="I1640" s="41">
        <f t="shared" si="841"/>
        <v>0</v>
      </c>
      <c r="J1640" s="41">
        <f t="shared" si="841"/>
        <v>0</v>
      </c>
      <c r="K1640" s="41">
        <f t="shared" si="841"/>
        <v>0</v>
      </c>
      <c r="L1640" s="41">
        <f t="shared" si="841"/>
        <v>0</v>
      </c>
      <c r="M1640" s="41">
        <f t="shared" si="841"/>
        <v>0</v>
      </c>
      <c r="N1640" s="41">
        <f t="shared" si="841"/>
        <v>0</v>
      </c>
      <c r="O1640" s="41">
        <f t="shared" si="841"/>
        <v>0</v>
      </c>
      <c r="P1640" s="41">
        <f t="shared" si="841"/>
        <v>0</v>
      </c>
      <c r="Q1640" s="41">
        <f t="shared" si="841"/>
        <v>0</v>
      </c>
      <c r="R1640" s="41">
        <f t="shared" si="841"/>
        <v>0</v>
      </c>
      <c r="S1640" s="41">
        <f t="shared" si="841"/>
        <v>0</v>
      </c>
    </row>
    <row r="1641" spans="1:19" ht="13.5" customHeight="1" x14ac:dyDescent="0.2">
      <c r="A1641" s="2" t="s">
        <v>2688</v>
      </c>
      <c r="B1641" s="42" t="s">
        <v>24</v>
      </c>
      <c r="C1641" s="43" t="s">
        <v>2471</v>
      </c>
      <c r="D1641" s="44">
        <v>9</v>
      </c>
      <c r="E1641" s="45" t="s">
        <v>790</v>
      </c>
      <c r="F1641" s="44">
        <v>1000000</v>
      </c>
      <c r="G1641" s="44">
        <f>ROUNDDOWN(D1641*F1641,-3)</f>
        <v>9000000</v>
      </c>
      <c r="H1641" s="44"/>
      <c r="I1641" s="44"/>
      <c r="J1641" s="44"/>
      <c r="K1641" s="44"/>
      <c r="L1641" s="44"/>
      <c r="M1641" s="44"/>
      <c r="N1641" s="44"/>
      <c r="O1641" s="44"/>
      <c r="P1641" s="44"/>
      <c r="Q1641" s="44"/>
      <c r="R1641" s="44"/>
      <c r="S1641" s="44"/>
    </row>
    <row r="1642" spans="1:19" ht="13.5" customHeight="1" x14ac:dyDescent="0.2">
      <c r="A1642" s="2" t="s">
        <v>2689</v>
      </c>
      <c r="B1642" s="12" t="s">
        <v>718</v>
      </c>
      <c r="C1642" s="40" t="s">
        <v>719</v>
      </c>
      <c r="D1642" s="41">
        <v>0</v>
      </c>
      <c r="E1642" s="15" t="s">
        <v>24</v>
      </c>
      <c r="F1642" s="41">
        <v>0</v>
      </c>
      <c r="G1642" s="41">
        <f t="shared" ref="G1642:S1642" si="842">SUM(G1643:G1644)</f>
        <v>18000000</v>
      </c>
      <c r="H1642" s="41">
        <f t="shared" si="842"/>
        <v>0</v>
      </c>
      <c r="I1642" s="41">
        <f t="shared" si="842"/>
        <v>0</v>
      </c>
      <c r="J1642" s="41">
        <f t="shared" si="842"/>
        <v>0</v>
      </c>
      <c r="K1642" s="41">
        <f t="shared" si="842"/>
        <v>0</v>
      </c>
      <c r="L1642" s="41">
        <f t="shared" si="842"/>
        <v>0</v>
      </c>
      <c r="M1642" s="41">
        <f t="shared" si="842"/>
        <v>0</v>
      </c>
      <c r="N1642" s="41">
        <f t="shared" si="842"/>
        <v>0</v>
      </c>
      <c r="O1642" s="41">
        <f t="shared" si="842"/>
        <v>0</v>
      </c>
      <c r="P1642" s="41">
        <f t="shared" si="842"/>
        <v>0</v>
      </c>
      <c r="Q1642" s="41">
        <f t="shared" si="842"/>
        <v>0</v>
      </c>
      <c r="R1642" s="41">
        <f t="shared" si="842"/>
        <v>0</v>
      </c>
      <c r="S1642" s="41">
        <f t="shared" si="842"/>
        <v>0</v>
      </c>
    </row>
    <row r="1643" spans="1:19" ht="13.5" customHeight="1" x14ac:dyDescent="0.2">
      <c r="A1643" s="2" t="s">
        <v>2690</v>
      </c>
      <c r="B1643" s="42" t="s">
        <v>24</v>
      </c>
      <c r="C1643" s="43" t="s">
        <v>51</v>
      </c>
      <c r="D1643" s="44">
        <v>9</v>
      </c>
      <c r="E1643" s="45" t="s">
        <v>790</v>
      </c>
      <c r="F1643" s="44">
        <v>1000000</v>
      </c>
      <c r="G1643" s="44">
        <f t="shared" ref="G1643:G1644" si="843">ROUNDDOWN(D1643*F1643,-3)</f>
        <v>9000000</v>
      </c>
      <c r="H1643" s="44"/>
      <c r="I1643" s="44"/>
      <c r="J1643" s="44"/>
      <c r="K1643" s="44"/>
      <c r="L1643" s="44"/>
      <c r="M1643" s="44"/>
      <c r="N1643" s="44"/>
      <c r="O1643" s="44"/>
      <c r="P1643" s="44"/>
      <c r="Q1643" s="44"/>
      <c r="R1643" s="44"/>
      <c r="S1643" s="44"/>
    </row>
    <row r="1644" spans="1:19" ht="13.5" customHeight="1" x14ac:dyDescent="0.2">
      <c r="A1644" s="2" t="s">
        <v>2691</v>
      </c>
      <c r="B1644" s="42" t="s">
        <v>24</v>
      </c>
      <c r="C1644" s="43" t="s">
        <v>53</v>
      </c>
      <c r="D1644" s="44">
        <v>9</v>
      </c>
      <c r="E1644" s="45" t="s">
        <v>790</v>
      </c>
      <c r="F1644" s="44">
        <v>1000000</v>
      </c>
      <c r="G1644" s="44">
        <f t="shared" si="843"/>
        <v>9000000</v>
      </c>
      <c r="H1644" s="44"/>
      <c r="I1644" s="44"/>
      <c r="J1644" s="44"/>
      <c r="K1644" s="44"/>
      <c r="L1644" s="44"/>
      <c r="M1644" s="44"/>
      <c r="N1644" s="44"/>
      <c r="O1644" s="44"/>
      <c r="P1644" s="44"/>
      <c r="Q1644" s="44"/>
      <c r="R1644" s="44"/>
      <c r="S1644" s="44"/>
    </row>
    <row r="1645" spans="1:19" ht="13.5" customHeight="1" x14ac:dyDescent="0.2">
      <c r="A1645" s="2" t="s">
        <v>2692</v>
      </c>
      <c r="B1645" s="12" t="s">
        <v>162</v>
      </c>
      <c r="C1645" s="40" t="s">
        <v>163</v>
      </c>
      <c r="D1645" s="41">
        <v>0</v>
      </c>
      <c r="E1645" s="15" t="s">
        <v>24</v>
      </c>
      <c r="F1645" s="41">
        <v>0</v>
      </c>
      <c r="G1645" s="41">
        <f t="shared" ref="G1645:S1645" si="844">SUM(G1646:G1647)</f>
        <v>10800000</v>
      </c>
      <c r="H1645" s="41">
        <f t="shared" si="844"/>
        <v>0</v>
      </c>
      <c r="I1645" s="41">
        <f t="shared" si="844"/>
        <v>0</v>
      </c>
      <c r="J1645" s="41">
        <f t="shared" si="844"/>
        <v>0</v>
      </c>
      <c r="K1645" s="41">
        <f t="shared" si="844"/>
        <v>0</v>
      </c>
      <c r="L1645" s="41">
        <f t="shared" si="844"/>
        <v>0</v>
      </c>
      <c r="M1645" s="41">
        <f t="shared" si="844"/>
        <v>0</v>
      </c>
      <c r="N1645" s="41">
        <f t="shared" si="844"/>
        <v>0</v>
      </c>
      <c r="O1645" s="41">
        <f t="shared" si="844"/>
        <v>0</v>
      </c>
      <c r="P1645" s="41">
        <f t="shared" si="844"/>
        <v>0</v>
      </c>
      <c r="Q1645" s="41">
        <f t="shared" si="844"/>
        <v>0</v>
      </c>
      <c r="R1645" s="41">
        <f t="shared" si="844"/>
        <v>0</v>
      </c>
      <c r="S1645" s="41">
        <f t="shared" si="844"/>
        <v>0</v>
      </c>
    </row>
    <row r="1646" spans="1:19" ht="13.5" customHeight="1" x14ac:dyDescent="0.2">
      <c r="A1646" s="2" t="s">
        <v>2693</v>
      </c>
      <c r="B1646" s="42" t="s">
        <v>24</v>
      </c>
      <c r="C1646" s="43" t="s">
        <v>2694</v>
      </c>
      <c r="D1646" s="44">
        <v>3</v>
      </c>
      <c r="E1646" s="45" t="s">
        <v>600</v>
      </c>
      <c r="F1646" s="44">
        <v>1800000</v>
      </c>
      <c r="G1646" s="44">
        <f t="shared" ref="G1646:G1647" si="845">ROUNDDOWN(D1646*F1646,-3)</f>
        <v>5400000</v>
      </c>
      <c r="H1646" s="44"/>
      <c r="I1646" s="44"/>
      <c r="J1646" s="44"/>
      <c r="K1646" s="44"/>
      <c r="L1646" s="44"/>
      <c r="M1646" s="44"/>
      <c r="N1646" s="44"/>
      <c r="O1646" s="44"/>
      <c r="P1646" s="44"/>
      <c r="Q1646" s="44"/>
      <c r="R1646" s="44"/>
      <c r="S1646" s="44"/>
    </row>
    <row r="1647" spans="1:19" ht="13.5" customHeight="1" x14ac:dyDescent="0.2">
      <c r="A1647" s="2" t="s">
        <v>2695</v>
      </c>
      <c r="B1647" s="42" t="s">
        <v>24</v>
      </c>
      <c r="C1647" s="43" t="s">
        <v>2696</v>
      </c>
      <c r="D1647" s="44">
        <v>3</v>
      </c>
      <c r="E1647" s="45" t="s">
        <v>600</v>
      </c>
      <c r="F1647" s="44">
        <v>1800000</v>
      </c>
      <c r="G1647" s="44">
        <f t="shared" si="845"/>
        <v>5400000</v>
      </c>
      <c r="H1647" s="44"/>
      <c r="I1647" s="44"/>
      <c r="J1647" s="44"/>
      <c r="K1647" s="44"/>
      <c r="L1647" s="44"/>
      <c r="M1647" s="44"/>
      <c r="N1647" s="44"/>
      <c r="O1647" s="44"/>
      <c r="P1647" s="44"/>
      <c r="Q1647" s="44"/>
      <c r="R1647" s="44"/>
      <c r="S1647" s="44"/>
    </row>
    <row r="1648" spans="1:19" ht="13.5" customHeight="1" x14ac:dyDescent="0.2">
      <c r="A1648" s="2" t="s">
        <v>2697</v>
      </c>
      <c r="B1648" s="12" t="s">
        <v>111</v>
      </c>
      <c r="C1648" s="40" t="s">
        <v>112</v>
      </c>
      <c r="D1648" s="41">
        <v>0</v>
      </c>
      <c r="E1648" s="15" t="s">
        <v>24</v>
      </c>
      <c r="F1648" s="41">
        <v>0</v>
      </c>
      <c r="G1648" s="41">
        <f t="shared" ref="G1648:S1648" si="846">G1649</f>
        <v>125000000</v>
      </c>
      <c r="H1648" s="41">
        <f t="shared" si="846"/>
        <v>0</v>
      </c>
      <c r="I1648" s="41">
        <f t="shared" si="846"/>
        <v>0</v>
      </c>
      <c r="J1648" s="41">
        <f t="shared" si="846"/>
        <v>0</v>
      </c>
      <c r="K1648" s="41">
        <f t="shared" si="846"/>
        <v>0</v>
      </c>
      <c r="L1648" s="41">
        <f t="shared" si="846"/>
        <v>0</v>
      </c>
      <c r="M1648" s="41">
        <f t="shared" si="846"/>
        <v>0</v>
      </c>
      <c r="N1648" s="41">
        <f t="shared" si="846"/>
        <v>0</v>
      </c>
      <c r="O1648" s="41">
        <f t="shared" si="846"/>
        <v>0</v>
      </c>
      <c r="P1648" s="41">
        <f t="shared" si="846"/>
        <v>0</v>
      </c>
      <c r="Q1648" s="41">
        <f t="shared" si="846"/>
        <v>0</v>
      </c>
      <c r="R1648" s="41">
        <f t="shared" si="846"/>
        <v>0</v>
      </c>
      <c r="S1648" s="41">
        <f t="shared" si="846"/>
        <v>0</v>
      </c>
    </row>
    <row r="1649" spans="1:19" ht="13.5" customHeight="1" x14ac:dyDescent="0.2">
      <c r="A1649" s="2" t="s">
        <v>2698</v>
      </c>
      <c r="B1649" s="42" t="s">
        <v>24</v>
      </c>
      <c r="C1649" s="43" t="s">
        <v>2699</v>
      </c>
      <c r="D1649" s="44">
        <v>25</v>
      </c>
      <c r="E1649" s="45" t="s">
        <v>600</v>
      </c>
      <c r="F1649" s="44">
        <v>5000000</v>
      </c>
      <c r="G1649" s="44">
        <f>ROUNDDOWN(D1649*F1649,-3)</f>
        <v>125000000</v>
      </c>
      <c r="H1649" s="44"/>
      <c r="I1649" s="44"/>
      <c r="J1649" s="44"/>
      <c r="K1649" s="44"/>
      <c r="L1649" s="44"/>
      <c r="M1649" s="44"/>
      <c r="N1649" s="44"/>
      <c r="O1649" s="44"/>
      <c r="P1649" s="44"/>
      <c r="Q1649" s="44"/>
      <c r="R1649" s="44"/>
      <c r="S1649" s="44"/>
    </row>
    <row r="1650" spans="1:19" ht="13.5" customHeight="1" x14ac:dyDescent="0.2">
      <c r="A1650" s="2" t="s">
        <v>2700</v>
      </c>
      <c r="B1650" s="12" t="s">
        <v>60</v>
      </c>
      <c r="C1650" s="40" t="s">
        <v>61</v>
      </c>
      <c r="D1650" s="41">
        <v>0</v>
      </c>
      <c r="E1650" s="15" t="s">
        <v>24</v>
      </c>
      <c r="F1650" s="41">
        <v>0</v>
      </c>
      <c r="G1650" s="41">
        <f t="shared" ref="G1650:S1650" si="847">SUM(G1651:G1652)</f>
        <v>3600000</v>
      </c>
      <c r="H1650" s="41">
        <f t="shared" si="847"/>
        <v>0</v>
      </c>
      <c r="I1650" s="41">
        <f t="shared" si="847"/>
        <v>0</v>
      </c>
      <c r="J1650" s="41">
        <f t="shared" si="847"/>
        <v>0</v>
      </c>
      <c r="K1650" s="41">
        <f t="shared" si="847"/>
        <v>0</v>
      </c>
      <c r="L1650" s="41">
        <f t="shared" si="847"/>
        <v>0</v>
      </c>
      <c r="M1650" s="41">
        <f t="shared" si="847"/>
        <v>0</v>
      </c>
      <c r="N1650" s="41">
        <f t="shared" si="847"/>
        <v>0</v>
      </c>
      <c r="O1650" s="41">
        <f t="shared" si="847"/>
        <v>0</v>
      </c>
      <c r="P1650" s="41">
        <f t="shared" si="847"/>
        <v>0</v>
      </c>
      <c r="Q1650" s="41">
        <f t="shared" si="847"/>
        <v>0</v>
      </c>
      <c r="R1650" s="41">
        <f t="shared" si="847"/>
        <v>0</v>
      </c>
      <c r="S1650" s="41">
        <f t="shared" si="847"/>
        <v>0</v>
      </c>
    </row>
    <row r="1651" spans="1:19" ht="13.5" customHeight="1" x14ac:dyDescent="0.2">
      <c r="A1651" s="2" t="s">
        <v>2701</v>
      </c>
      <c r="B1651" s="42" t="s">
        <v>24</v>
      </c>
      <c r="C1651" s="43" t="s">
        <v>2702</v>
      </c>
      <c r="D1651" s="44">
        <v>10</v>
      </c>
      <c r="E1651" s="45" t="s">
        <v>600</v>
      </c>
      <c r="F1651" s="44">
        <v>210000</v>
      </c>
      <c r="G1651" s="44">
        <f t="shared" ref="G1651:G1652" si="848">ROUNDDOWN(D1651*F1651,-3)</f>
        <v>2100000</v>
      </c>
      <c r="H1651" s="44"/>
      <c r="I1651" s="44"/>
      <c r="J1651" s="44"/>
      <c r="K1651" s="44"/>
      <c r="L1651" s="44"/>
      <c r="M1651" s="44"/>
      <c r="N1651" s="44"/>
      <c r="O1651" s="44"/>
      <c r="P1651" s="44"/>
      <c r="Q1651" s="44"/>
      <c r="R1651" s="44"/>
      <c r="S1651" s="44"/>
    </row>
    <row r="1652" spans="1:19" ht="13.5" customHeight="1" x14ac:dyDescent="0.2">
      <c r="A1652" s="2" t="s">
        <v>2703</v>
      </c>
      <c r="B1652" s="42" t="s">
        <v>24</v>
      </c>
      <c r="C1652" s="43" t="s">
        <v>89</v>
      </c>
      <c r="D1652" s="44">
        <v>10</v>
      </c>
      <c r="E1652" s="45" t="s">
        <v>600</v>
      </c>
      <c r="F1652" s="44">
        <v>150000</v>
      </c>
      <c r="G1652" s="44">
        <f t="shared" si="848"/>
        <v>1500000</v>
      </c>
      <c r="H1652" s="44"/>
      <c r="I1652" s="44"/>
      <c r="J1652" s="44"/>
      <c r="K1652" s="44"/>
      <c r="L1652" s="44"/>
      <c r="M1652" s="44"/>
      <c r="N1652" s="44"/>
      <c r="O1652" s="44"/>
      <c r="P1652" s="44"/>
      <c r="Q1652" s="44"/>
      <c r="R1652" s="44"/>
      <c r="S1652" s="44"/>
    </row>
    <row r="1653" spans="1:19" ht="13.5" customHeight="1" x14ac:dyDescent="0.2">
      <c r="A1653" s="2" t="s">
        <v>2704</v>
      </c>
      <c r="B1653" s="36" t="s">
        <v>102</v>
      </c>
      <c r="C1653" s="37" t="s">
        <v>2705</v>
      </c>
      <c r="D1653" s="38">
        <v>0</v>
      </c>
      <c r="E1653" s="39" t="s">
        <v>24</v>
      </c>
      <c r="F1653" s="38">
        <v>0</v>
      </c>
      <c r="G1653" s="38">
        <f t="shared" ref="G1653:S1653" si="849">SUM(G1654,G1656,G1664,G1667,G1670,G1672,G1674)</f>
        <v>265700000</v>
      </c>
      <c r="H1653" s="38">
        <f t="shared" si="849"/>
        <v>0</v>
      </c>
      <c r="I1653" s="38">
        <f t="shared" si="849"/>
        <v>0</v>
      </c>
      <c r="J1653" s="38">
        <f t="shared" si="849"/>
        <v>0</v>
      </c>
      <c r="K1653" s="38">
        <f t="shared" si="849"/>
        <v>0</v>
      </c>
      <c r="L1653" s="38">
        <f t="shared" si="849"/>
        <v>0</v>
      </c>
      <c r="M1653" s="38">
        <f t="shared" si="849"/>
        <v>0</v>
      </c>
      <c r="N1653" s="38">
        <f t="shared" si="849"/>
        <v>0</v>
      </c>
      <c r="O1653" s="38">
        <f t="shared" si="849"/>
        <v>0</v>
      </c>
      <c r="P1653" s="38">
        <f t="shared" si="849"/>
        <v>0</v>
      </c>
      <c r="Q1653" s="38">
        <f t="shared" si="849"/>
        <v>0</v>
      </c>
      <c r="R1653" s="38">
        <f t="shared" si="849"/>
        <v>0</v>
      </c>
      <c r="S1653" s="38">
        <f t="shared" si="849"/>
        <v>0</v>
      </c>
    </row>
    <row r="1654" spans="1:19" ht="13.5" customHeight="1" x14ac:dyDescent="0.2">
      <c r="A1654" s="2" t="s">
        <v>2706</v>
      </c>
      <c r="B1654" s="12" t="s">
        <v>42</v>
      </c>
      <c r="C1654" s="40" t="s">
        <v>43</v>
      </c>
      <c r="D1654" s="41">
        <v>0</v>
      </c>
      <c r="E1654" s="15" t="s">
        <v>24</v>
      </c>
      <c r="F1654" s="41">
        <v>0</v>
      </c>
      <c r="G1654" s="41">
        <f t="shared" ref="G1654:S1654" si="850">G1655</f>
        <v>10000000</v>
      </c>
      <c r="H1654" s="41">
        <f t="shared" si="850"/>
        <v>0</v>
      </c>
      <c r="I1654" s="41">
        <f t="shared" si="850"/>
        <v>0</v>
      </c>
      <c r="J1654" s="41">
        <f t="shared" si="850"/>
        <v>0</v>
      </c>
      <c r="K1654" s="41">
        <f t="shared" si="850"/>
        <v>0</v>
      </c>
      <c r="L1654" s="41">
        <f t="shared" si="850"/>
        <v>0</v>
      </c>
      <c r="M1654" s="41">
        <f t="shared" si="850"/>
        <v>0</v>
      </c>
      <c r="N1654" s="41">
        <f t="shared" si="850"/>
        <v>0</v>
      </c>
      <c r="O1654" s="41">
        <f t="shared" si="850"/>
        <v>0</v>
      </c>
      <c r="P1654" s="41">
        <f t="shared" si="850"/>
        <v>0</v>
      </c>
      <c r="Q1654" s="41">
        <f t="shared" si="850"/>
        <v>0</v>
      </c>
      <c r="R1654" s="41">
        <f t="shared" si="850"/>
        <v>0</v>
      </c>
      <c r="S1654" s="41">
        <f t="shared" si="850"/>
        <v>0</v>
      </c>
    </row>
    <row r="1655" spans="1:19" ht="13.5" customHeight="1" x14ac:dyDescent="0.2">
      <c r="A1655" s="2" t="s">
        <v>2707</v>
      </c>
      <c r="B1655" s="42" t="s">
        <v>24</v>
      </c>
      <c r="C1655" s="43" t="s">
        <v>2516</v>
      </c>
      <c r="D1655" s="44">
        <v>10</v>
      </c>
      <c r="E1655" s="45" t="s">
        <v>600</v>
      </c>
      <c r="F1655" s="44">
        <v>1000000</v>
      </c>
      <c r="G1655" s="44">
        <f>ROUNDDOWN(D1655*F1655,-3)</f>
        <v>10000000</v>
      </c>
      <c r="H1655" s="44"/>
      <c r="I1655" s="44"/>
      <c r="J1655" s="44"/>
      <c r="K1655" s="44"/>
      <c r="L1655" s="44"/>
      <c r="M1655" s="44"/>
      <c r="N1655" s="44"/>
      <c r="O1655" s="44"/>
      <c r="P1655" s="44"/>
      <c r="Q1655" s="44"/>
      <c r="R1655" s="44"/>
      <c r="S1655" s="44"/>
    </row>
    <row r="1656" spans="1:19" ht="13.5" customHeight="1" x14ac:dyDescent="0.2">
      <c r="A1656" s="2" t="s">
        <v>2708</v>
      </c>
      <c r="B1656" s="12" t="s">
        <v>211</v>
      </c>
      <c r="C1656" s="40" t="s">
        <v>212</v>
      </c>
      <c r="D1656" s="41">
        <v>0</v>
      </c>
      <c r="E1656" s="15" t="s">
        <v>24</v>
      </c>
      <c r="F1656" s="41">
        <v>0</v>
      </c>
      <c r="G1656" s="46">
        <f t="shared" ref="G1656:S1656" si="851">SUM(G1657,G1660)</f>
        <v>59700000</v>
      </c>
      <c r="H1656" s="46">
        <f t="shared" si="851"/>
        <v>0</v>
      </c>
      <c r="I1656" s="46">
        <f t="shared" si="851"/>
        <v>0</v>
      </c>
      <c r="J1656" s="46">
        <f t="shared" si="851"/>
        <v>0</v>
      </c>
      <c r="K1656" s="46">
        <f t="shared" si="851"/>
        <v>0</v>
      </c>
      <c r="L1656" s="46">
        <f t="shared" si="851"/>
        <v>0</v>
      </c>
      <c r="M1656" s="46">
        <f t="shared" si="851"/>
        <v>0</v>
      </c>
      <c r="N1656" s="46">
        <f t="shared" si="851"/>
        <v>0</v>
      </c>
      <c r="O1656" s="46">
        <f t="shared" si="851"/>
        <v>0</v>
      </c>
      <c r="P1656" s="46">
        <f t="shared" si="851"/>
        <v>0</v>
      </c>
      <c r="Q1656" s="46">
        <f t="shared" si="851"/>
        <v>0</v>
      </c>
      <c r="R1656" s="46">
        <f t="shared" si="851"/>
        <v>0</v>
      </c>
      <c r="S1656" s="46">
        <f t="shared" si="851"/>
        <v>0</v>
      </c>
    </row>
    <row r="1657" spans="1:19" ht="13.5" customHeight="1" x14ac:dyDescent="0.2">
      <c r="A1657" s="2"/>
      <c r="B1657" s="42" t="s">
        <v>24</v>
      </c>
      <c r="C1657" s="40" t="s">
        <v>2709</v>
      </c>
      <c r="D1657" s="41">
        <v>0</v>
      </c>
      <c r="E1657" s="15" t="s">
        <v>24</v>
      </c>
      <c r="F1657" s="41">
        <v>0</v>
      </c>
      <c r="G1657" s="41">
        <f t="shared" ref="G1657:S1657" si="852">SUM(G1658:G1659)</f>
        <v>16500000</v>
      </c>
      <c r="H1657" s="41">
        <f t="shared" si="852"/>
        <v>0</v>
      </c>
      <c r="I1657" s="41">
        <f t="shared" si="852"/>
        <v>0</v>
      </c>
      <c r="J1657" s="41">
        <f t="shared" si="852"/>
        <v>0</v>
      </c>
      <c r="K1657" s="41">
        <f t="shared" si="852"/>
        <v>0</v>
      </c>
      <c r="L1657" s="41">
        <f t="shared" si="852"/>
        <v>0</v>
      </c>
      <c r="M1657" s="41">
        <f t="shared" si="852"/>
        <v>0</v>
      </c>
      <c r="N1657" s="41">
        <f t="shared" si="852"/>
        <v>0</v>
      </c>
      <c r="O1657" s="41">
        <f t="shared" si="852"/>
        <v>0</v>
      </c>
      <c r="P1657" s="41">
        <f t="shared" si="852"/>
        <v>0</v>
      </c>
      <c r="Q1657" s="41">
        <f t="shared" si="852"/>
        <v>0</v>
      </c>
      <c r="R1657" s="41">
        <f t="shared" si="852"/>
        <v>0</v>
      </c>
      <c r="S1657" s="41">
        <f t="shared" si="852"/>
        <v>0</v>
      </c>
    </row>
    <row r="1658" spans="1:19" ht="13.5" customHeight="1" x14ac:dyDescent="0.2">
      <c r="A1658" s="2" t="s">
        <v>2710</v>
      </c>
      <c r="B1658" s="42" t="s">
        <v>24</v>
      </c>
      <c r="C1658" s="43" t="s">
        <v>2711</v>
      </c>
      <c r="D1658" s="44">
        <v>6</v>
      </c>
      <c r="E1658" s="45" t="s">
        <v>820</v>
      </c>
      <c r="F1658" s="44">
        <v>1500000</v>
      </c>
      <c r="G1658" s="44">
        <f t="shared" ref="G1658:G1659" si="853">ROUNDDOWN(D1658*F1658,-3)</f>
        <v>9000000</v>
      </c>
      <c r="H1658" s="44"/>
      <c r="I1658" s="44"/>
      <c r="J1658" s="44"/>
      <c r="K1658" s="44"/>
      <c r="L1658" s="44"/>
      <c r="M1658" s="44"/>
      <c r="N1658" s="44"/>
      <c r="O1658" s="44"/>
      <c r="P1658" s="44"/>
      <c r="Q1658" s="44"/>
      <c r="R1658" s="44"/>
      <c r="S1658" s="44"/>
    </row>
    <row r="1659" spans="1:19" ht="13.5" customHeight="1" x14ac:dyDescent="0.2">
      <c r="A1659" s="2" t="s">
        <v>2712</v>
      </c>
      <c r="B1659" s="42" t="s">
        <v>24</v>
      </c>
      <c r="C1659" s="43" t="s">
        <v>1164</v>
      </c>
      <c r="D1659" s="44">
        <v>6</v>
      </c>
      <c r="E1659" s="45" t="s">
        <v>820</v>
      </c>
      <c r="F1659" s="44">
        <v>1250000</v>
      </c>
      <c r="G1659" s="44">
        <f t="shared" si="853"/>
        <v>7500000</v>
      </c>
      <c r="H1659" s="44"/>
      <c r="I1659" s="44"/>
      <c r="J1659" s="44"/>
      <c r="K1659" s="44"/>
      <c r="L1659" s="44"/>
      <c r="M1659" s="44"/>
      <c r="N1659" s="44"/>
      <c r="O1659" s="44"/>
      <c r="P1659" s="44"/>
      <c r="Q1659" s="44"/>
      <c r="R1659" s="44"/>
      <c r="S1659" s="44"/>
    </row>
    <row r="1660" spans="1:19" ht="13.5" customHeight="1" x14ac:dyDescent="0.2">
      <c r="A1660" s="2"/>
      <c r="B1660" s="42" t="s">
        <v>24</v>
      </c>
      <c r="C1660" s="40" t="s">
        <v>2713</v>
      </c>
      <c r="D1660" s="41">
        <v>0</v>
      </c>
      <c r="E1660" s="15" t="s">
        <v>24</v>
      </c>
      <c r="F1660" s="41">
        <v>0</v>
      </c>
      <c r="G1660" s="41">
        <f t="shared" ref="G1660:S1660" si="854">SUM(G1661:G1663)</f>
        <v>43200000</v>
      </c>
      <c r="H1660" s="41">
        <f t="shared" si="854"/>
        <v>0</v>
      </c>
      <c r="I1660" s="41">
        <f t="shared" si="854"/>
        <v>0</v>
      </c>
      <c r="J1660" s="41">
        <f t="shared" si="854"/>
        <v>0</v>
      </c>
      <c r="K1660" s="41">
        <f t="shared" si="854"/>
        <v>0</v>
      </c>
      <c r="L1660" s="41">
        <f t="shared" si="854"/>
        <v>0</v>
      </c>
      <c r="M1660" s="41">
        <f t="shared" si="854"/>
        <v>0</v>
      </c>
      <c r="N1660" s="41">
        <f t="shared" si="854"/>
        <v>0</v>
      </c>
      <c r="O1660" s="41">
        <f t="shared" si="854"/>
        <v>0</v>
      </c>
      <c r="P1660" s="41">
        <f t="shared" si="854"/>
        <v>0</v>
      </c>
      <c r="Q1660" s="41">
        <f t="shared" si="854"/>
        <v>0</v>
      </c>
      <c r="R1660" s="41">
        <f t="shared" si="854"/>
        <v>0</v>
      </c>
      <c r="S1660" s="41">
        <f t="shared" si="854"/>
        <v>0</v>
      </c>
    </row>
    <row r="1661" spans="1:19" ht="13.5" customHeight="1" x14ac:dyDescent="0.2">
      <c r="A1661" s="2" t="s">
        <v>2714</v>
      </c>
      <c r="B1661" s="42" t="s">
        <v>24</v>
      </c>
      <c r="C1661" s="43" t="s">
        <v>1162</v>
      </c>
      <c r="D1661" s="44">
        <v>6</v>
      </c>
      <c r="E1661" s="45" t="s">
        <v>820</v>
      </c>
      <c r="F1661" s="44">
        <v>1000000</v>
      </c>
      <c r="G1661" s="44">
        <f t="shared" ref="G1661:G1663" si="855">ROUNDDOWN(D1661*F1661,-3)</f>
        <v>6000000</v>
      </c>
      <c r="H1661" s="44"/>
      <c r="I1661" s="44"/>
      <c r="J1661" s="44"/>
      <c r="K1661" s="44"/>
      <c r="L1661" s="44"/>
      <c r="M1661" s="44"/>
      <c r="N1661" s="44"/>
      <c r="O1661" s="44"/>
      <c r="P1661" s="44"/>
      <c r="Q1661" s="44"/>
      <c r="R1661" s="44"/>
      <c r="S1661" s="44"/>
    </row>
    <row r="1662" spans="1:19" ht="13.5" customHeight="1" x14ac:dyDescent="0.2">
      <c r="A1662" s="2" t="s">
        <v>2715</v>
      </c>
      <c r="B1662" s="42" t="s">
        <v>24</v>
      </c>
      <c r="C1662" s="43" t="s">
        <v>2716</v>
      </c>
      <c r="D1662" s="44">
        <v>12</v>
      </c>
      <c r="E1662" s="45" t="s">
        <v>820</v>
      </c>
      <c r="F1662" s="44">
        <v>850000</v>
      </c>
      <c r="G1662" s="44">
        <f t="shared" si="855"/>
        <v>10200000</v>
      </c>
      <c r="H1662" s="44"/>
      <c r="I1662" s="44"/>
      <c r="J1662" s="44"/>
      <c r="K1662" s="44"/>
      <c r="L1662" s="44"/>
      <c r="M1662" s="44"/>
      <c r="N1662" s="44"/>
      <c r="O1662" s="44"/>
      <c r="P1662" s="44"/>
      <c r="Q1662" s="44"/>
      <c r="R1662" s="44"/>
      <c r="S1662" s="44"/>
    </row>
    <row r="1663" spans="1:19" ht="13.5" customHeight="1" x14ac:dyDescent="0.2">
      <c r="A1663" s="2" t="s">
        <v>2717</v>
      </c>
      <c r="B1663" s="42" t="s">
        <v>24</v>
      </c>
      <c r="C1663" s="43" t="s">
        <v>2718</v>
      </c>
      <c r="D1663" s="44">
        <v>36</v>
      </c>
      <c r="E1663" s="45" t="s">
        <v>820</v>
      </c>
      <c r="F1663" s="44">
        <v>750000</v>
      </c>
      <c r="G1663" s="44">
        <f t="shared" si="855"/>
        <v>27000000</v>
      </c>
      <c r="H1663" s="44"/>
      <c r="I1663" s="44"/>
      <c r="J1663" s="44"/>
      <c r="K1663" s="44"/>
      <c r="L1663" s="44"/>
      <c r="M1663" s="44"/>
      <c r="N1663" s="44"/>
      <c r="O1663" s="44"/>
      <c r="P1663" s="44"/>
      <c r="Q1663" s="44"/>
      <c r="R1663" s="44"/>
      <c r="S1663" s="44"/>
    </row>
    <row r="1664" spans="1:19" ht="13.5" customHeight="1" x14ac:dyDescent="0.2">
      <c r="A1664" s="2" t="s">
        <v>2719</v>
      </c>
      <c r="B1664" s="12" t="s">
        <v>718</v>
      </c>
      <c r="C1664" s="40" t="s">
        <v>719</v>
      </c>
      <c r="D1664" s="41">
        <v>0</v>
      </c>
      <c r="E1664" s="15" t="s">
        <v>24</v>
      </c>
      <c r="F1664" s="41">
        <v>0</v>
      </c>
      <c r="G1664" s="41">
        <f t="shared" ref="G1664:S1664" si="856">SUM(G1665:G1666)</f>
        <v>20000000</v>
      </c>
      <c r="H1664" s="41">
        <f t="shared" si="856"/>
        <v>0</v>
      </c>
      <c r="I1664" s="41">
        <f t="shared" si="856"/>
        <v>0</v>
      </c>
      <c r="J1664" s="41">
        <f t="shared" si="856"/>
        <v>0</v>
      </c>
      <c r="K1664" s="41">
        <f t="shared" si="856"/>
        <v>0</v>
      </c>
      <c r="L1664" s="41">
        <f t="shared" si="856"/>
        <v>0</v>
      </c>
      <c r="M1664" s="41">
        <f t="shared" si="856"/>
        <v>0</v>
      </c>
      <c r="N1664" s="41">
        <f t="shared" si="856"/>
        <v>0</v>
      </c>
      <c r="O1664" s="41">
        <f t="shared" si="856"/>
        <v>0</v>
      </c>
      <c r="P1664" s="41">
        <f t="shared" si="856"/>
        <v>0</v>
      </c>
      <c r="Q1664" s="41">
        <f t="shared" si="856"/>
        <v>0</v>
      </c>
      <c r="R1664" s="41">
        <f t="shared" si="856"/>
        <v>0</v>
      </c>
      <c r="S1664" s="41">
        <f t="shared" si="856"/>
        <v>0</v>
      </c>
    </row>
    <row r="1665" spans="1:19" ht="13.5" customHeight="1" x14ac:dyDescent="0.2">
      <c r="A1665" s="2" t="s">
        <v>2720</v>
      </c>
      <c r="B1665" s="42" t="s">
        <v>24</v>
      </c>
      <c r="C1665" s="43" t="s">
        <v>51</v>
      </c>
      <c r="D1665" s="44">
        <v>10</v>
      </c>
      <c r="E1665" s="45" t="s">
        <v>790</v>
      </c>
      <c r="F1665" s="44">
        <v>1000000</v>
      </c>
      <c r="G1665" s="44">
        <f t="shared" ref="G1665:G1666" si="857">ROUNDDOWN(D1665*F1665,-3)</f>
        <v>10000000</v>
      </c>
      <c r="H1665" s="44"/>
      <c r="I1665" s="44"/>
      <c r="J1665" s="44"/>
      <c r="K1665" s="44"/>
      <c r="L1665" s="44"/>
      <c r="M1665" s="44"/>
      <c r="N1665" s="44"/>
      <c r="O1665" s="44"/>
      <c r="P1665" s="44"/>
      <c r="Q1665" s="44"/>
      <c r="R1665" s="44"/>
      <c r="S1665" s="44"/>
    </row>
    <row r="1666" spans="1:19" ht="13.5" customHeight="1" x14ac:dyDescent="0.2">
      <c r="A1666" s="2" t="s">
        <v>2721</v>
      </c>
      <c r="B1666" s="42" t="s">
        <v>24</v>
      </c>
      <c r="C1666" s="43" t="s">
        <v>53</v>
      </c>
      <c r="D1666" s="44">
        <v>10</v>
      </c>
      <c r="E1666" s="45" t="s">
        <v>600</v>
      </c>
      <c r="F1666" s="44">
        <v>1000000</v>
      </c>
      <c r="G1666" s="44">
        <f t="shared" si="857"/>
        <v>10000000</v>
      </c>
      <c r="H1666" s="44"/>
      <c r="I1666" s="44"/>
      <c r="J1666" s="44"/>
      <c r="K1666" s="44"/>
      <c r="L1666" s="44"/>
      <c r="M1666" s="44"/>
      <c r="N1666" s="44"/>
      <c r="O1666" s="44"/>
      <c r="P1666" s="44"/>
      <c r="Q1666" s="44"/>
      <c r="R1666" s="44"/>
      <c r="S1666" s="44"/>
    </row>
    <row r="1667" spans="1:19" ht="13.5" customHeight="1" x14ac:dyDescent="0.2">
      <c r="A1667" s="2" t="s">
        <v>2722</v>
      </c>
      <c r="B1667" s="12" t="s">
        <v>162</v>
      </c>
      <c r="C1667" s="40" t="s">
        <v>163</v>
      </c>
      <c r="D1667" s="41">
        <v>0</v>
      </c>
      <c r="E1667" s="15" t="s">
        <v>24</v>
      </c>
      <c r="F1667" s="41">
        <v>0</v>
      </c>
      <c r="G1667" s="41">
        <f t="shared" ref="G1667:S1667" si="858">SUM(G1668:G1669)</f>
        <v>60000000</v>
      </c>
      <c r="H1667" s="41">
        <f t="shared" si="858"/>
        <v>0</v>
      </c>
      <c r="I1667" s="41">
        <f t="shared" si="858"/>
        <v>0</v>
      </c>
      <c r="J1667" s="41">
        <f t="shared" si="858"/>
        <v>0</v>
      </c>
      <c r="K1667" s="41">
        <f t="shared" si="858"/>
        <v>0</v>
      </c>
      <c r="L1667" s="41">
        <f t="shared" si="858"/>
        <v>0</v>
      </c>
      <c r="M1667" s="41">
        <f t="shared" si="858"/>
        <v>0</v>
      </c>
      <c r="N1667" s="41">
        <f t="shared" si="858"/>
        <v>0</v>
      </c>
      <c r="O1667" s="41">
        <f t="shared" si="858"/>
        <v>0</v>
      </c>
      <c r="P1667" s="41">
        <f t="shared" si="858"/>
        <v>0</v>
      </c>
      <c r="Q1667" s="41">
        <f t="shared" si="858"/>
        <v>0</v>
      </c>
      <c r="R1667" s="41">
        <f t="shared" si="858"/>
        <v>0</v>
      </c>
      <c r="S1667" s="41">
        <f t="shared" si="858"/>
        <v>0</v>
      </c>
    </row>
    <row r="1668" spans="1:19" ht="13.5" customHeight="1" x14ac:dyDescent="0.2">
      <c r="A1668" s="2" t="s">
        <v>2723</v>
      </c>
      <c r="B1668" s="42" t="s">
        <v>24</v>
      </c>
      <c r="C1668" s="43" t="s">
        <v>2724</v>
      </c>
      <c r="D1668" s="44">
        <v>30</v>
      </c>
      <c r="E1668" s="45" t="s">
        <v>613</v>
      </c>
      <c r="F1668" s="44">
        <v>1000000</v>
      </c>
      <c r="G1668" s="44">
        <f t="shared" ref="G1668:G1669" si="859">ROUNDDOWN(D1668*F1668,-3)</f>
        <v>30000000</v>
      </c>
      <c r="H1668" s="44"/>
      <c r="I1668" s="44"/>
      <c r="J1668" s="44"/>
      <c r="K1668" s="44"/>
      <c r="L1668" s="44"/>
      <c r="M1668" s="44"/>
      <c r="N1668" s="44"/>
      <c r="O1668" s="44"/>
      <c r="P1668" s="44"/>
      <c r="Q1668" s="44"/>
      <c r="R1668" s="44"/>
      <c r="S1668" s="44"/>
    </row>
    <row r="1669" spans="1:19" ht="13.5" customHeight="1" x14ac:dyDescent="0.2">
      <c r="A1669" s="2" t="s">
        <v>2725</v>
      </c>
      <c r="B1669" s="42" t="s">
        <v>24</v>
      </c>
      <c r="C1669" s="43" t="s">
        <v>2726</v>
      </c>
      <c r="D1669" s="44">
        <v>30</v>
      </c>
      <c r="E1669" s="45" t="s">
        <v>613</v>
      </c>
      <c r="F1669" s="44">
        <v>1000000</v>
      </c>
      <c r="G1669" s="44">
        <f t="shared" si="859"/>
        <v>30000000</v>
      </c>
      <c r="H1669" s="44"/>
      <c r="I1669" s="44"/>
      <c r="J1669" s="44"/>
      <c r="K1669" s="44"/>
      <c r="L1669" s="44"/>
      <c r="M1669" s="44"/>
      <c r="N1669" s="44"/>
      <c r="O1669" s="44"/>
      <c r="P1669" s="44"/>
      <c r="Q1669" s="44"/>
      <c r="R1669" s="44"/>
      <c r="S1669" s="44"/>
    </row>
    <row r="1670" spans="1:19" ht="13.5" customHeight="1" x14ac:dyDescent="0.2">
      <c r="A1670" s="2" t="s">
        <v>2727</v>
      </c>
      <c r="B1670" s="12" t="s">
        <v>639</v>
      </c>
      <c r="C1670" s="40" t="s">
        <v>640</v>
      </c>
      <c r="D1670" s="41">
        <v>0</v>
      </c>
      <c r="E1670" s="15" t="s">
        <v>24</v>
      </c>
      <c r="F1670" s="41">
        <v>0</v>
      </c>
      <c r="G1670" s="41">
        <f t="shared" ref="G1670:S1670" si="860">G1671</f>
        <v>80000000</v>
      </c>
      <c r="H1670" s="41">
        <f t="shared" si="860"/>
        <v>0</v>
      </c>
      <c r="I1670" s="41">
        <f t="shared" si="860"/>
        <v>0</v>
      </c>
      <c r="J1670" s="41">
        <f t="shared" si="860"/>
        <v>0</v>
      </c>
      <c r="K1670" s="41">
        <f t="shared" si="860"/>
        <v>0</v>
      </c>
      <c r="L1670" s="41">
        <f t="shared" si="860"/>
        <v>0</v>
      </c>
      <c r="M1670" s="41">
        <f t="shared" si="860"/>
        <v>0</v>
      </c>
      <c r="N1670" s="41">
        <f t="shared" si="860"/>
        <v>0</v>
      </c>
      <c r="O1670" s="41">
        <f t="shared" si="860"/>
        <v>0</v>
      </c>
      <c r="P1670" s="41">
        <f t="shared" si="860"/>
        <v>0</v>
      </c>
      <c r="Q1670" s="41">
        <f t="shared" si="860"/>
        <v>0</v>
      </c>
      <c r="R1670" s="41">
        <f t="shared" si="860"/>
        <v>0</v>
      </c>
      <c r="S1670" s="41">
        <f t="shared" si="860"/>
        <v>0</v>
      </c>
    </row>
    <row r="1671" spans="1:19" ht="13.5" customHeight="1" x14ac:dyDescent="0.2">
      <c r="A1671" s="2" t="s">
        <v>2728</v>
      </c>
      <c r="B1671" s="42" t="s">
        <v>24</v>
      </c>
      <c r="C1671" s="43" t="s">
        <v>2729</v>
      </c>
      <c r="D1671" s="44">
        <v>40</v>
      </c>
      <c r="E1671" s="45" t="s">
        <v>790</v>
      </c>
      <c r="F1671" s="44">
        <v>2000000</v>
      </c>
      <c r="G1671" s="44">
        <f>ROUNDDOWN(D1671*F1671,-3)</f>
        <v>80000000</v>
      </c>
      <c r="H1671" s="44"/>
      <c r="I1671" s="44"/>
      <c r="J1671" s="44"/>
      <c r="K1671" s="44"/>
      <c r="L1671" s="44"/>
      <c r="M1671" s="44"/>
      <c r="N1671" s="44"/>
      <c r="O1671" s="44"/>
      <c r="P1671" s="44"/>
      <c r="Q1671" s="44"/>
      <c r="R1671" s="44"/>
      <c r="S1671" s="44"/>
    </row>
    <row r="1672" spans="1:19" ht="13.5" customHeight="1" x14ac:dyDescent="0.2">
      <c r="A1672" s="2" t="s">
        <v>2730</v>
      </c>
      <c r="B1672" s="12" t="s">
        <v>111</v>
      </c>
      <c r="C1672" s="40" t="s">
        <v>112</v>
      </c>
      <c r="D1672" s="41">
        <v>0</v>
      </c>
      <c r="E1672" s="15" t="s">
        <v>24</v>
      </c>
      <c r="F1672" s="41">
        <v>0</v>
      </c>
      <c r="G1672" s="41">
        <f t="shared" ref="G1672:S1672" si="861">G1673</f>
        <v>30000000</v>
      </c>
      <c r="H1672" s="41">
        <f t="shared" si="861"/>
        <v>0</v>
      </c>
      <c r="I1672" s="41">
        <f t="shared" si="861"/>
        <v>0</v>
      </c>
      <c r="J1672" s="41">
        <f t="shared" si="861"/>
        <v>0</v>
      </c>
      <c r="K1672" s="41">
        <f t="shared" si="861"/>
        <v>0</v>
      </c>
      <c r="L1672" s="41">
        <f t="shared" si="861"/>
        <v>0</v>
      </c>
      <c r="M1672" s="41">
        <f t="shared" si="861"/>
        <v>0</v>
      </c>
      <c r="N1672" s="41">
        <f t="shared" si="861"/>
        <v>0</v>
      </c>
      <c r="O1672" s="41">
        <f t="shared" si="861"/>
        <v>0</v>
      </c>
      <c r="P1672" s="41">
        <f t="shared" si="861"/>
        <v>0</v>
      </c>
      <c r="Q1672" s="41">
        <f t="shared" si="861"/>
        <v>0</v>
      </c>
      <c r="R1672" s="41">
        <f t="shared" si="861"/>
        <v>0</v>
      </c>
      <c r="S1672" s="41">
        <f t="shared" si="861"/>
        <v>0</v>
      </c>
    </row>
    <row r="1673" spans="1:19" ht="13.5" customHeight="1" x14ac:dyDescent="0.2">
      <c r="A1673" s="2" t="s">
        <v>2731</v>
      </c>
      <c r="B1673" s="42" t="s">
        <v>24</v>
      </c>
      <c r="C1673" s="43" t="s">
        <v>2732</v>
      </c>
      <c r="D1673" s="44">
        <v>10</v>
      </c>
      <c r="E1673" s="45" t="s">
        <v>790</v>
      </c>
      <c r="F1673" s="44">
        <v>3000000</v>
      </c>
      <c r="G1673" s="44">
        <f>ROUNDDOWN(D1673*F1673,-3)</f>
        <v>30000000</v>
      </c>
      <c r="H1673" s="44"/>
      <c r="I1673" s="44"/>
      <c r="J1673" s="44"/>
      <c r="K1673" s="44"/>
      <c r="L1673" s="44"/>
      <c r="M1673" s="44"/>
      <c r="N1673" s="44"/>
      <c r="O1673" s="44"/>
      <c r="P1673" s="44"/>
      <c r="Q1673" s="44"/>
      <c r="R1673" s="44"/>
      <c r="S1673" s="44"/>
    </row>
    <row r="1674" spans="1:19" ht="13.5" customHeight="1" x14ac:dyDescent="0.2">
      <c r="A1674" s="2" t="s">
        <v>2733</v>
      </c>
      <c r="B1674" s="12" t="s">
        <v>60</v>
      </c>
      <c r="C1674" s="40" t="s">
        <v>61</v>
      </c>
      <c r="D1674" s="41">
        <v>0</v>
      </c>
      <c r="E1674" s="15" t="s">
        <v>24</v>
      </c>
      <c r="F1674" s="41">
        <v>0</v>
      </c>
      <c r="G1674" s="41">
        <f t="shared" ref="G1674:S1674" si="862">G1675</f>
        <v>6000000</v>
      </c>
      <c r="H1674" s="41">
        <f t="shared" si="862"/>
        <v>0</v>
      </c>
      <c r="I1674" s="41">
        <f t="shared" si="862"/>
        <v>0</v>
      </c>
      <c r="J1674" s="41">
        <f t="shared" si="862"/>
        <v>0</v>
      </c>
      <c r="K1674" s="41">
        <f t="shared" si="862"/>
        <v>0</v>
      </c>
      <c r="L1674" s="41">
        <f t="shared" si="862"/>
        <v>0</v>
      </c>
      <c r="M1674" s="41">
        <f t="shared" si="862"/>
        <v>0</v>
      </c>
      <c r="N1674" s="41">
        <f t="shared" si="862"/>
        <v>0</v>
      </c>
      <c r="O1674" s="41">
        <f t="shared" si="862"/>
        <v>0</v>
      </c>
      <c r="P1674" s="41">
        <f t="shared" si="862"/>
        <v>0</v>
      </c>
      <c r="Q1674" s="41">
        <f t="shared" si="862"/>
        <v>0</v>
      </c>
      <c r="R1674" s="41">
        <f t="shared" si="862"/>
        <v>0</v>
      </c>
      <c r="S1674" s="41">
        <f t="shared" si="862"/>
        <v>0</v>
      </c>
    </row>
    <row r="1675" spans="1:19" ht="13.5" customHeight="1" x14ac:dyDescent="0.2">
      <c r="A1675" s="2" t="s">
        <v>2734</v>
      </c>
      <c r="B1675" s="42" t="s">
        <v>24</v>
      </c>
      <c r="C1675" s="43" t="s">
        <v>89</v>
      </c>
      <c r="D1675" s="44">
        <v>40</v>
      </c>
      <c r="E1675" s="45" t="s">
        <v>600</v>
      </c>
      <c r="F1675" s="44">
        <v>150000</v>
      </c>
      <c r="G1675" s="44">
        <f>ROUNDDOWN(D1675*F1675,-3)</f>
        <v>6000000</v>
      </c>
      <c r="H1675" s="44"/>
      <c r="I1675" s="44"/>
      <c r="J1675" s="44"/>
      <c r="K1675" s="44"/>
      <c r="L1675" s="44"/>
      <c r="M1675" s="44"/>
      <c r="N1675" s="44"/>
      <c r="O1675" s="44"/>
      <c r="P1675" s="44"/>
      <c r="Q1675" s="44"/>
      <c r="R1675" s="44"/>
      <c r="S1675" s="44"/>
    </row>
    <row r="1676" spans="1:19" ht="13.5" customHeight="1" x14ac:dyDescent="0.2">
      <c r="A1676" s="2" t="s">
        <v>2735</v>
      </c>
      <c r="B1676" s="24" t="s">
        <v>2736</v>
      </c>
      <c r="C1676" s="25" t="s">
        <v>2737</v>
      </c>
      <c r="D1676" s="26">
        <v>1</v>
      </c>
      <c r="E1676" s="27" t="s">
        <v>874</v>
      </c>
      <c r="F1676" s="26">
        <v>0</v>
      </c>
      <c r="G1676" s="26">
        <f t="shared" ref="G1676:S1676" si="863">SUM(G1677)</f>
        <v>556680000</v>
      </c>
      <c r="H1676" s="26">
        <f t="shared" si="863"/>
        <v>0</v>
      </c>
      <c r="I1676" s="26">
        <f t="shared" si="863"/>
        <v>0</v>
      </c>
      <c r="J1676" s="26">
        <f t="shared" si="863"/>
        <v>0</v>
      </c>
      <c r="K1676" s="26">
        <f t="shared" si="863"/>
        <v>0</v>
      </c>
      <c r="L1676" s="26">
        <f t="shared" si="863"/>
        <v>0</v>
      </c>
      <c r="M1676" s="26">
        <f t="shared" si="863"/>
        <v>0</v>
      </c>
      <c r="N1676" s="26">
        <f t="shared" si="863"/>
        <v>0</v>
      </c>
      <c r="O1676" s="26">
        <f t="shared" si="863"/>
        <v>0</v>
      </c>
      <c r="P1676" s="26">
        <f t="shared" si="863"/>
        <v>0</v>
      </c>
      <c r="Q1676" s="26">
        <f t="shared" si="863"/>
        <v>0</v>
      </c>
      <c r="R1676" s="26">
        <f t="shared" si="863"/>
        <v>0</v>
      </c>
      <c r="S1676" s="26">
        <f t="shared" si="863"/>
        <v>0</v>
      </c>
    </row>
    <row r="1677" spans="1:19" ht="13.5" customHeight="1" x14ac:dyDescent="0.2">
      <c r="A1677" s="2" t="s">
        <v>2738</v>
      </c>
      <c r="B1677" s="28" t="s">
        <v>2739</v>
      </c>
      <c r="C1677" s="29" t="s">
        <v>2740</v>
      </c>
      <c r="D1677" s="30">
        <v>0</v>
      </c>
      <c r="E1677" s="31" t="s">
        <v>24</v>
      </c>
      <c r="F1677" s="30">
        <v>0</v>
      </c>
      <c r="G1677" s="30">
        <f t="shared" ref="G1677:S1677" si="864">SUM(G1678)</f>
        <v>556680000</v>
      </c>
      <c r="H1677" s="30">
        <f t="shared" si="864"/>
        <v>0</v>
      </c>
      <c r="I1677" s="30">
        <f t="shared" si="864"/>
        <v>0</v>
      </c>
      <c r="J1677" s="30">
        <f t="shared" si="864"/>
        <v>0</v>
      </c>
      <c r="K1677" s="30">
        <f t="shared" si="864"/>
        <v>0</v>
      </c>
      <c r="L1677" s="30">
        <f t="shared" si="864"/>
        <v>0</v>
      </c>
      <c r="M1677" s="30">
        <f t="shared" si="864"/>
        <v>0</v>
      </c>
      <c r="N1677" s="30">
        <f t="shared" si="864"/>
        <v>0</v>
      </c>
      <c r="O1677" s="30">
        <f t="shared" si="864"/>
        <v>0</v>
      </c>
      <c r="P1677" s="30">
        <f t="shared" si="864"/>
        <v>0</v>
      </c>
      <c r="Q1677" s="30">
        <f t="shared" si="864"/>
        <v>0</v>
      </c>
      <c r="R1677" s="30">
        <f t="shared" si="864"/>
        <v>0</v>
      </c>
      <c r="S1677" s="30">
        <f t="shared" si="864"/>
        <v>0</v>
      </c>
    </row>
    <row r="1678" spans="1:19" ht="13.5" customHeight="1" x14ac:dyDescent="0.2">
      <c r="A1678" s="2" t="s">
        <v>2741</v>
      </c>
      <c r="B1678" s="32" t="s">
        <v>780</v>
      </c>
      <c r="C1678" s="33" t="s">
        <v>2742</v>
      </c>
      <c r="D1678" s="34">
        <v>0</v>
      </c>
      <c r="E1678" s="35" t="s">
        <v>24</v>
      </c>
      <c r="F1678" s="34">
        <v>0</v>
      </c>
      <c r="G1678" s="34">
        <f t="shared" ref="G1678:S1678" si="865">SUM(G1679,G1695,G1709,G1720)</f>
        <v>556680000</v>
      </c>
      <c r="H1678" s="34">
        <f t="shared" si="865"/>
        <v>0</v>
      </c>
      <c r="I1678" s="34">
        <f t="shared" si="865"/>
        <v>0</v>
      </c>
      <c r="J1678" s="34">
        <f t="shared" si="865"/>
        <v>0</v>
      </c>
      <c r="K1678" s="34">
        <f t="shared" si="865"/>
        <v>0</v>
      </c>
      <c r="L1678" s="34">
        <f t="shared" si="865"/>
        <v>0</v>
      </c>
      <c r="M1678" s="34">
        <f t="shared" si="865"/>
        <v>0</v>
      </c>
      <c r="N1678" s="34">
        <f t="shared" si="865"/>
        <v>0</v>
      </c>
      <c r="O1678" s="34">
        <f t="shared" si="865"/>
        <v>0</v>
      </c>
      <c r="P1678" s="34">
        <f t="shared" si="865"/>
        <v>0</v>
      </c>
      <c r="Q1678" s="34">
        <f t="shared" si="865"/>
        <v>0</v>
      </c>
      <c r="R1678" s="34">
        <f t="shared" si="865"/>
        <v>0</v>
      </c>
      <c r="S1678" s="34">
        <f t="shared" si="865"/>
        <v>0</v>
      </c>
    </row>
    <row r="1679" spans="1:19" ht="13.5" customHeight="1" x14ac:dyDescent="0.2">
      <c r="A1679" s="2" t="s">
        <v>2743</v>
      </c>
      <c r="B1679" s="36" t="s">
        <v>39</v>
      </c>
      <c r="C1679" s="37" t="s">
        <v>2744</v>
      </c>
      <c r="D1679" s="38">
        <v>0</v>
      </c>
      <c r="E1679" s="39" t="s">
        <v>24</v>
      </c>
      <c r="F1679" s="38">
        <v>0</v>
      </c>
      <c r="G1679" s="38">
        <f t="shared" ref="G1679:S1679" si="866">SUM(G1680,G1682,G1684,G1687,G1690,G1692)</f>
        <v>134720000</v>
      </c>
      <c r="H1679" s="38">
        <f t="shared" si="866"/>
        <v>0</v>
      </c>
      <c r="I1679" s="38">
        <f t="shared" si="866"/>
        <v>0</v>
      </c>
      <c r="J1679" s="38">
        <f t="shared" si="866"/>
        <v>0</v>
      </c>
      <c r="K1679" s="38">
        <f t="shared" si="866"/>
        <v>0</v>
      </c>
      <c r="L1679" s="38">
        <f t="shared" si="866"/>
        <v>0</v>
      </c>
      <c r="M1679" s="38">
        <f t="shared" si="866"/>
        <v>0</v>
      </c>
      <c r="N1679" s="38">
        <f t="shared" si="866"/>
        <v>0</v>
      </c>
      <c r="O1679" s="38">
        <f t="shared" si="866"/>
        <v>0</v>
      </c>
      <c r="P1679" s="38">
        <f t="shared" si="866"/>
        <v>0</v>
      </c>
      <c r="Q1679" s="38">
        <f t="shared" si="866"/>
        <v>0</v>
      </c>
      <c r="R1679" s="38">
        <f t="shared" si="866"/>
        <v>0</v>
      </c>
      <c r="S1679" s="38">
        <f t="shared" si="866"/>
        <v>0</v>
      </c>
    </row>
    <row r="1680" spans="1:19" ht="13.5" customHeight="1" x14ac:dyDescent="0.2">
      <c r="A1680" s="2" t="s">
        <v>2745</v>
      </c>
      <c r="B1680" s="12" t="s">
        <v>42</v>
      </c>
      <c r="C1680" s="40" t="s">
        <v>43</v>
      </c>
      <c r="D1680" s="41">
        <v>0</v>
      </c>
      <c r="E1680" s="15" t="s">
        <v>24</v>
      </c>
      <c r="F1680" s="41">
        <v>0</v>
      </c>
      <c r="G1680" s="41">
        <f t="shared" ref="G1680:S1680" si="867">G1681</f>
        <v>6000000</v>
      </c>
      <c r="H1680" s="41">
        <f t="shared" si="867"/>
        <v>0</v>
      </c>
      <c r="I1680" s="41">
        <f t="shared" si="867"/>
        <v>0</v>
      </c>
      <c r="J1680" s="41">
        <f t="shared" si="867"/>
        <v>0</v>
      </c>
      <c r="K1680" s="41">
        <f t="shared" si="867"/>
        <v>0</v>
      </c>
      <c r="L1680" s="41">
        <f t="shared" si="867"/>
        <v>0</v>
      </c>
      <c r="M1680" s="41">
        <f t="shared" si="867"/>
        <v>0</v>
      </c>
      <c r="N1680" s="41">
        <f t="shared" si="867"/>
        <v>0</v>
      </c>
      <c r="O1680" s="41">
        <f t="shared" si="867"/>
        <v>0</v>
      </c>
      <c r="P1680" s="41">
        <f t="shared" si="867"/>
        <v>0</v>
      </c>
      <c r="Q1680" s="41">
        <f t="shared" si="867"/>
        <v>0</v>
      </c>
      <c r="R1680" s="41">
        <f t="shared" si="867"/>
        <v>0</v>
      </c>
      <c r="S1680" s="41">
        <f t="shared" si="867"/>
        <v>0</v>
      </c>
    </row>
    <row r="1681" spans="1:19" ht="13.5" customHeight="1" x14ac:dyDescent="0.2">
      <c r="A1681" s="2" t="s">
        <v>2746</v>
      </c>
      <c r="B1681" s="42" t="s">
        <v>24</v>
      </c>
      <c r="C1681" s="43" t="s">
        <v>2516</v>
      </c>
      <c r="D1681" s="44">
        <v>6</v>
      </c>
      <c r="E1681" s="45" t="s">
        <v>790</v>
      </c>
      <c r="F1681" s="44">
        <v>1000000</v>
      </c>
      <c r="G1681" s="44">
        <f>ROUNDDOWN(D1681*F1681,-3)</f>
        <v>6000000</v>
      </c>
      <c r="H1681" s="44"/>
      <c r="I1681" s="44"/>
      <c r="J1681" s="44"/>
      <c r="K1681" s="44"/>
      <c r="L1681" s="44"/>
      <c r="M1681" s="44"/>
      <c r="N1681" s="44"/>
      <c r="O1681" s="44"/>
      <c r="P1681" s="44"/>
      <c r="Q1681" s="44"/>
      <c r="R1681" s="44"/>
      <c r="S1681" s="44"/>
    </row>
    <row r="1682" spans="1:19" ht="13.5" customHeight="1" x14ac:dyDescent="0.2">
      <c r="A1682" s="2" t="s">
        <v>2747</v>
      </c>
      <c r="B1682" s="12" t="s">
        <v>129</v>
      </c>
      <c r="C1682" s="40" t="s">
        <v>130</v>
      </c>
      <c r="D1682" s="41">
        <v>0</v>
      </c>
      <c r="E1682" s="15" t="s">
        <v>24</v>
      </c>
      <c r="F1682" s="41">
        <v>0</v>
      </c>
      <c r="G1682" s="41">
        <f t="shared" ref="G1682:S1682" si="868">G1683</f>
        <v>4800000</v>
      </c>
      <c r="H1682" s="41">
        <f t="shared" si="868"/>
        <v>0</v>
      </c>
      <c r="I1682" s="41">
        <f t="shared" si="868"/>
        <v>0</v>
      </c>
      <c r="J1682" s="41">
        <f t="shared" si="868"/>
        <v>0</v>
      </c>
      <c r="K1682" s="41">
        <f t="shared" si="868"/>
        <v>0</v>
      </c>
      <c r="L1682" s="41">
        <f t="shared" si="868"/>
        <v>0</v>
      </c>
      <c r="M1682" s="41">
        <f t="shared" si="868"/>
        <v>0</v>
      </c>
      <c r="N1682" s="41">
        <f t="shared" si="868"/>
        <v>0</v>
      </c>
      <c r="O1682" s="41">
        <f t="shared" si="868"/>
        <v>0</v>
      </c>
      <c r="P1682" s="41">
        <f t="shared" si="868"/>
        <v>0</v>
      </c>
      <c r="Q1682" s="41">
        <f t="shared" si="868"/>
        <v>0</v>
      </c>
      <c r="R1682" s="41">
        <f t="shared" si="868"/>
        <v>0</v>
      </c>
      <c r="S1682" s="41">
        <f t="shared" si="868"/>
        <v>0</v>
      </c>
    </row>
    <row r="1683" spans="1:19" ht="13.5" customHeight="1" x14ac:dyDescent="0.2">
      <c r="A1683" s="2" t="s">
        <v>2748</v>
      </c>
      <c r="B1683" s="42" t="s">
        <v>24</v>
      </c>
      <c r="C1683" s="43" t="s">
        <v>2749</v>
      </c>
      <c r="D1683" s="44">
        <v>24</v>
      </c>
      <c r="E1683" s="45" t="s">
        <v>820</v>
      </c>
      <c r="F1683" s="44">
        <v>200000</v>
      </c>
      <c r="G1683" s="44">
        <f>ROUNDDOWN(D1683*F1683,-3)</f>
        <v>4800000</v>
      </c>
      <c r="H1683" s="44"/>
      <c r="I1683" s="44"/>
      <c r="J1683" s="44"/>
      <c r="K1683" s="44"/>
      <c r="L1683" s="44"/>
      <c r="M1683" s="44"/>
      <c r="N1683" s="44"/>
      <c r="O1683" s="44"/>
      <c r="P1683" s="44"/>
      <c r="Q1683" s="44"/>
      <c r="R1683" s="44"/>
      <c r="S1683" s="44"/>
    </row>
    <row r="1684" spans="1:19" ht="13.5" customHeight="1" x14ac:dyDescent="0.2">
      <c r="A1684" s="2" t="s">
        <v>2750</v>
      </c>
      <c r="B1684" s="12" t="s">
        <v>718</v>
      </c>
      <c r="C1684" s="40" t="s">
        <v>719</v>
      </c>
      <c r="D1684" s="41">
        <v>0</v>
      </c>
      <c r="E1684" s="15" t="s">
        <v>24</v>
      </c>
      <c r="F1684" s="41">
        <v>0</v>
      </c>
      <c r="G1684" s="41">
        <f t="shared" ref="G1684:S1684" si="869">SUM(G1685:G1686)</f>
        <v>12000000</v>
      </c>
      <c r="H1684" s="41">
        <f t="shared" si="869"/>
        <v>0</v>
      </c>
      <c r="I1684" s="41">
        <f t="shared" si="869"/>
        <v>0</v>
      </c>
      <c r="J1684" s="41">
        <f t="shared" si="869"/>
        <v>0</v>
      </c>
      <c r="K1684" s="41">
        <f t="shared" si="869"/>
        <v>0</v>
      </c>
      <c r="L1684" s="41">
        <f t="shared" si="869"/>
        <v>0</v>
      </c>
      <c r="M1684" s="41">
        <f t="shared" si="869"/>
        <v>0</v>
      </c>
      <c r="N1684" s="41">
        <f t="shared" si="869"/>
        <v>0</v>
      </c>
      <c r="O1684" s="41">
        <f t="shared" si="869"/>
        <v>0</v>
      </c>
      <c r="P1684" s="41">
        <f t="shared" si="869"/>
        <v>0</v>
      </c>
      <c r="Q1684" s="41">
        <f t="shared" si="869"/>
        <v>0</v>
      </c>
      <c r="R1684" s="41">
        <f t="shared" si="869"/>
        <v>0</v>
      </c>
      <c r="S1684" s="41">
        <f t="shared" si="869"/>
        <v>0</v>
      </c>
    </row>
    <row r="1685" spans="1:19" ht="13.5" customHeight="1" x14ac:dyDescent="0.2">
      <c r="A1685" s="2" t="s">
        <v>2751</v>
      </c>
      <c r="B1685" s="42" t="s">
        <v>24</v>
      </c>
      <c r="C1685" s="43" t="s">
        <v>51</v>
      </c>
      <c r="D1685" s="44">
        <v>6</v>
      </c>
      <c r="E1685" s="45" t="s">
        <v>790</v>
      </c>
      <c r="F1685" s="44">
        <v>1000000</v>
      </c>
      <c r="G1685" s="44">
        <f t="shared" ref="G1685:G1686" si="870">ROUNDDOWN(D1685*F1685,-3)</f>
        <v>6000000</v>
      </c>
      <c r="H1685" s="44"/>
      <c r="I1685" s="44"/>
      <c r="J1685" s="44"/>
      <c r="K1685" s="44"/>
      <c r="L1685" s="44"/>
      <c r="M1685" s="44"/>
      <c r="N1685" s="44"/>
      <c r="O1685" s="44"/>
      <c r="P1685" s="44"/>
      <c r="Q1685" s="44"/>
      <c r="R1685" s="44"/>
      <c r="S1685" s="44"/>
    </row>
    <row r="1686" spans="1:19" ht="13.5" customHeight="1" x14ac:dyDescent="0.2">
      <c r="A1686" s="2" t="s">
        <v>2752</v>
      </c>
      <c r="B1686" s="42" t="s">
        <v>24</v>
      </c>
      <c r="C1686" s="43" t="s">
        <v>53</v>
      </c>
      <c r="D1686" s="44">
        <v>6</v>
      </c>
      <c r="E1686" s="45" t="s">
        <v>790</v>
      </c>
      <c r="F1686" s="44">
        <v>1000000</v>
      </c>
      <c r="G1686" s="44">
        <f t="shared" si="870"/>
        <v>6000000</v>
      </c>
      <c r="H1686" s="44"/>
      <c r="I1686" s="44"/>
      <c r="J1686" s="44"/>
      <c r="K1686" s="44"/>
      <c r="L1686" s="44"/>
      <c r="M1686" s="44"/>
      <c r="N1686" s="44"/>
      <c r="O1686" s="44"/>
      <c r="P1686" s="44"/>
      <c r="Q1686" s="44"/>
      <c r="R1686" s="44"/>
      <c r="S1686" s="44"/>
    </row>
    <row r="1687" spans="1:19" ht="13.5" customHeight="1" x14ac:dyDescent="0.2">
      <c r="A1687" s="2" t="s">
        <v>2753</v>
      </c>
      <c r="B1687" s="12" t="s">
        <v>162</v>
      </c>
      <c r="C1687" s="40" t="s">
        <v>163</v>
      </c>
      <c r="D1687" s="41">
        <v>0</v>
      </c>
      <c r="E1687" s="15" t="s">
        <v>24</v>
      </c>
      <c r="F1687" s="41">
        <v>0</v>
      </c>
      <c r="G1687" s="41">
        <f t="shared" ref="G1687:S1687" si="871">SUM(G1688:G1689)</f>
        <v>7600000</v>
      </c>
      <c r="H1687" s="41">
        <f t="shared" si="871"/>
        <v>0</v>
      </c>
      <c r="I1687" s="41">
        <f t="shared" si="871"/>
        <v>0</v>
      </c>
      <c r="J1687" s="41">
        <f t="shared" si="871"/>
        <v>0</v>
      </c>
      <c r="K1687" s="41">
        <f t="shared" si="871"/>
        <v>0</v>
      </c>
      <c r="L1687" s="41">
        <f t="shared" si="871"/>
        <v>0</v>
      </c>
      <c r="M1687" s="41">
        <f t="shared" si="871"/>
        <v>0</v>
      </c>
      <c r="N1687" s="41">
        <f t="shared" si="871"/>
        <v>0</v>
      </c>
      <c r="O1687" s="41">
        <f t="shared" si="871"/>
        <v>0</v>
      </c>
      <c r="P1687" s="41">
        <f t="shared" si="871"/>
        <v>0</v>
      </c>
      <c r="Q1687" s="41">
        <f t="shared" si="871"/>
        <v>0</v>
      </c>
      <c r="R1687" s="41">
        <f t="shared" si="871"/>
        <v>0</v>
      </c>
      <c r="S1687" s="41">
        <f t="shared" si="871"/>
        <v>0</v>
      </c>
    </row>
    <row r="1688" spans="1:19" ht="13.5" customHeight="1" x14ac:dyDescent="0.2">
      <c r="A1688" s="2" t="s">
        <v>2754</v>
      </c>
      <c r="B1688" s="42" t="s">
        <v>24</v>
      </c>
      <c r="C1688" s="43" t="s">
        <v>2755</v>
      </c>
      <c r="D1688" s="44">
        <v>4</v>
      </c>
      <c r="E1688" s="45" t="s">
        <v>613</v>
      </c>
      <c r="F1688" s="44">
        <v>1000000</v>
      </c>
      <c r="G1688" s="44">
        <f t="shared" ref="G1688:G1689" si="872">ROUNDDOWN(D1688*F1688,-3)</f>
        <v>4000000</v>
      </c>
      <c r="H1688" s="44"/>
      <c r="I1688" s="44"/>
      <c r="J1688" s="44"/>
      <c r="K1688" s="44"/>
      <c r="L1688" s="44"/>
      <c r="M1688" s="44"/>
      <c r="N1688" s="44"/>
      <c r="O1688" s="44"/>
      <c r="P1688" s="44"/>
      <c r="Q1688" s="44"/>
      <c r="R1688" s="44"/>
      <c r="S1688" s="44"/>
    </row>
    <row r="1689" spans="1:19" ht="13.5" customHeight="1" x14ac:dyDescent="0.2">
      <c r="A1689" s="2" t="s">
        <v>2756</v>
      </c>
      <c r="B1689" s="42" t="s">
        <v>24</v>
      </c>
      <c r="C1689" s="43" t="s">
        <v>2757</v>
      </c>
      <c r="D1689" s="44">
        <v>4</v>
      </c>
      <c r="E1689" s="45" t="s">
        <v>613</v>
      </c>
      <c r="F1689" s="44">
        <v>900000</v>
      </c>
      <c r="G1689" s="44">
        <f t="shared" si="872"/>
        <v>3600000</v>
      </c>
      <c r="H1689" s="44"/>
      <c r="I1689" s="44"/>
      <c r="J1689" s="44"/>
      <c r="K1689" s="44"/>
      <c r="L1689" s="44"/>
      <c r="M1689" s="44"/>
      <c r="N1689" s="44"/>
      <c r="O1689" s="44"/>
      <c r="P1689" s="44"/>
      <c r="Q1689" s="44"/>
      <c r="R1689" s="44"/>
      <c r="S1689" s="44"/>
    </row>
    <row r="1690" spans="1:19" ht="13.5" customHeight="1" x14ac:dyDescent="0.2">
      <c r="A1690" s="2" t="s">
        <v>2758</v>
      </c>
      <c r="B1690" s="12" t="s">
        <v>111</v>
      </c>
      <c r="C1690" s="40" t="s">
        <v>112</v>
      </c>
      <c r="D1690" s="41">
        <v>0</v>
      </c>
      <c r="E1690" s="15" t="s">
        <v>24</v>
      </c>
      <c r="F1690" s="41">
        <v>0</v>
      </c>
      <c r="G1690" s="41">
        <f t="shared" ref="G1690:S1690" si="873">G1691</f>
        <v>100000000</v>
      </c>
      <c r="H1690" s="41">
        <f t="shared" si="873"/>
        <v>0</v>
      </c>
      <c r="I1690" s="41">
        <f t="shared" si="873"/>
        <v>0</v>
      </c>
      <c r="J1690" s="41">
        <f t="shared" si="873"/>
        <v>0</v>
      </c>
      <c r="K1690" s="41">
        <f t="shared" si="873"/>
        <v>0</v>
      </c>
      <c r="L1690" s="41">
        <f t="shared" si="873"/>
        <v>0</v>
      </c>
      <c r="M1690" s="41">
        <f t="shared" si="873"/>
        <v>0</v>
      </c>
      <c r="N1690" s="41">
        <f t="shared" si="873"/>
        <v>0</v>
      </c>
      <c r="O1690" s="41">
        <f t="shared" si="873"/>
        <v>0</v>
      </c>
      <c r="P1690" s="41">
        <f t="shared" si="873"/>
        <v>0</v>
      </c>
      <c r="Q1690" s="41">
        <f t="shared" si="873"/>
        <v>0</v>
      </c>
      <c r="R1690" s="41">
        <f t="shared" si="873"/>
        <v>0</v>
      </c>
      <c r="S1690" s="41">
        <f t="shared" si="873"/>
        <v>0</v>
      </c>
    </row>
    <row r="1691" spans="1:19" ht="13.5" customHeight="1" x14ac:dyDescent="0.2">
      <c r="A1691" s="2" t="s">
        <v>2759</v>
      </c>
      <c r="B1691" s="42" t="s">
        <v>24</v>
      </c>
      <c r="C1691" s="43" t="s">
        <v>2760</v>
      </c>
      <c r="D1691" s="44">
        <v>20</v>
      </c>
      <c r="E1691" s="45" t="s">
        <v>600</v>
      </c>
      <c r="F1691" s="44">
        <v>5000000</v>
      </c>
      <c r="G1691" s="44">
        <f>ROUNDDOWN(D1691*F1691,-3)</f>
        <v>100000000</v>
      </c>
      <c r="H1691" s="44"/>
      <c r="I1691" s="44"/>
      <c r="J1691" s="44"/>
      <c r="K1691" s="44"/>
      <c r="L1691" s="44"/>
      <c r="M1691" s="44"/>
      <c r="N1691" s="44"/>
      <c r="O1691" s="44"/>
      <c r="P1691" s="44"/>
      <c r="Q1691" s="44"/>
      <c r="R1691" s="44"/>
      <c r="S1691" s="44"/>
    </row>
    <row r="1692" spans="1:19" ht="13.5" customHeight="1" x14ac:dyDescent="0.2">
      <c r="A1692" s="2" t="s">
        <v>2761</v>
      </c>
      <c r="B1692" s="12" t="s">
        <v>60</v>
      </c>
      <c r="C1692" s="40" t="s">
        <v>61</v>
      </c>
      <c r="D1692" s="41">
        <v>0</v>
      </c>
      <c r="E1692" s="15" t="s">
        <v>24</v>
      </c>
      <c r="F1692" s="41">
        <v>0</v>
      </c>
      <c r="G1692" s="41">
        <f t="shared" ref="G1692:S1692" si="874">SUM(G1693:G1694)</f>
        <v>4320000</v>
      </c>
      <c r="H1692" s="41">
        <f t="shared" si="874"/>
        <v>0</v>
      </c>
      <c r="I1692" s="41">
        <f t="shared" si="874"/>
        <v>0</v>
      </c>
      <c r="J1692" s="41">
        <f t="shared" si="874"/>
        <v>0</v>
      </c>
      <c r="K1692" s="41">
        <f t="shared" si="874"/>
        <v>0</v>
      </c>
      <c r="L1692" s="41">
        <f t="shared" si="874"/>
        <v>0</v>
      </c>
      <c r="M1692" s="41">
        <f t="shared" si="874"/>
        <v>0</v>
      </c>
      <c r="N1692" s="41">
        <f t="shared" si="874"/>
        <v>0</v>
      </c>
      <c r="O1692" s="41">
        <f t="shared" si="874"/>
        <v>0</v>
      </c>
      <c r="P1692" s="41">
        <f t="shared" si="874"/>
        <v>0</v>
      </c>
      <c r="Q1692" s="41">
        <f t="shared" si="874"/>
        <v>0</v>
      </c>
      <c r="R1692" s="41">
        <f t="shared" si="874"/>
        <v>0</v>
      </c>
      <c r="S1692" s="41">
        <f t="shared" si="874"/>
        <v>0</v>
      </c>
    </row>
    <row r="1693" spans="1:19" ht="13.5" customHeight="1" x14ac:dyDescent="0.2">
      <c r="A1693" s="2" t="s">
        <v>2762</v>
      </c>
      <c r="B1693" s="42" t="s">
        <v>24</v>
      </c>
      <c r="C1693" s="43" t="s">
        <v>2763</v>
      </c>
      <c r="D1693" s="44">
        <v>12</v>
      </c>
      <c r="E1693" s="45" t="s">
        <v>613</v>
      </c>
      <c r="F1693" s="44">
        <v>210000</v>
      </c>
      <c r="G1693" s="44">
        <f t="shared" ref="G1693:G1694" si="875">ROUNDDOWN(D1693*F1693,-3)</f>
        <v>2520000</v>
      </c>
      <c r="H1693" s="44"/>
      <c r="I1693" s="44"/>
      <c r="J1693" s="44"/>
      <c r="K1693" s="44"/>
      <c r="L1693" s="44"/>
      <c r="M1693" s="44"/>
      <c r="N1693" s="44"/>
      <c r="O1693" s="44"/>
      <c r="P1693" s="44"/>
      <c r="Q1693" s="44"/>
      <c r="R1693" s="44"/>
      <c r="S1693" s="44"/>
    </row>
    <row r="1694" spans="1:19" ht="13.5" customHeight="1" x14ac:dyDescent="0.2">
      <c r="A1694" s="2" t="s">
        <v>2764</v>
      </c>
      <c r="B1694" s="42" t="s">
        <v>24</v>
      </c>
      <c r="C1694" s="43" t="s">
        <v>2554</v>
      </c>
      <c r="D1694" s="44">
        <v>12</v>
      </c>
      <c r="E1694" s="45" t="s">
        <v>613</v>
      </c>
      <c r="F1694" s="44">
        <v>150000</v>
      </c>
      <c r="G1694" s="44">
        <f t="shared" si="875"/>
        <v>1800000</v>
      </c>
      <c r="H1694" s="44"/>
      <c r="I1694" s="44"/>
      <c r="J1694" s="44"/>
      <c r="K1694" s="44"/>
      <c r="L1694" s="44"/>
      <c r="M1694" s="44"/>
      <c r="N1694" s="44"/>
      <c r="O1694" s="44"/>
      <c r="P1694" s="44"/>
      <c r="Q1694" s="44"/>
      <c r="R1694" s="44"/>
      <c r="S1694" s="44"/>
    </row>
    <row r="1695" spans="1:19" ht="13.5" customHeight="1" x14ac:dyDescent="0.2">
      <c r="A1695" s="2" t="s">
        <v>2765</v>
      </c>
      <c r="B1695" s="36" t="s">
        <v>77</v>
      </c>
      <c r="C1695" s="37" t="s">
        <v>2766</v>
      </c>
      <c r="D1695" s="38">
        <v>0</v>
      </c>
      <c r="E1695" s="39" t="s">
        <v>24</v>
      </c>
      <c r="F1695" s="38">
        <v>0</v>
      </c>
      <c r="G1695" s="38">
        <f t="shared" ref="G1695:S1695" si="876">SUM(G1696,G1698,G1701,G1704,G1706)</f>
        <v>147960000</v>
      </c>
      <c r="H1695" s="38">
        <f t="shared" si="876"/>
        <v>0</v>
      </c>
      <c r="I1695" s="38">
        <f t="shared" si="876"/>
        <v>0</v>
      </c>
      <c r="J1695" s="38">
        <f t="shared" si="876"/>
        <v>0</v>
      </c>
      <c r="K1695" s="38">
        <f t="shared" si="876"/>
        <v>0</v>
      </c>
      <c r="L1695" s="38">
        <f t="shared" si="876"/>
        <v>0</v>
      </c>
      <c r="M1695" s="38">
        <f t="shared" si="876"/>
        <v>0</v>
      </c>
      <c r="N1695" s="38">
        <f t="shared" si="876"/>
        <v>0</v>
      </c>
      <c r="O1695" s="38">
        <f t="shared" si="876"/>
        <v>0</v>
      </c>
      <c r="P1695" s="38">
        <f t="shared" si="876"/>
        <v>0</v>
      </c>
      <c r="Q1695" s="38">
        <f t="shared" si="876"/>
        <v>0</v>
      </c>
      <c r="R1695" s="38">
        <f t="shared" si="876"/>
        <v>0</v>
      </c>
      <c r="S1695" s="38">
        <f t="shared" si="876"/>
        <v>0</v>
      </c>
    </row>
    <row r="1696" spans="1:19" ht="13.5" customHeight="1" x14ac:dyDescent="0.2">
      <c r="A1696" s="2" t="s">
        <v>2767</v>
      </c>
      <c r="B1696" s="12" t="s">
        <v>42</v>
      </c>
      <c r="C1696" s="40" t="s">
        <v>43</v>
      </c>
      <c r="D1696" s="41">
        <v>0</v>
      </c>
      <c r="E1696" s="15" t="s">
        <v>24</v>
      </c>
      <c r="F1696" s="41">
        <v>0</v>
      </c>
      <c r="G1696" s="41">
        <f t="shared" ref="G1696:S1696" si="877">G1697</f>
        <v>10000000</v>
      </c>
      <c r="H1696" s="41">
        <f t="shared" si="877"/>
        <v>0</v>
      </c>
      <c r="I1696" s="41">
        <f t="shared" si="877"/>
        <v>0</v>
      </c>
      <c r="J1696" s="41">
        <f t="shared" si="877"/>
        <v>0</v>
      </c>
      <c r="K1696" s="41">
        <f t="shared" si="877"/>
        <v>0</v>
      </c>
      <c r="L1696" s="41">
        <f t="shared" si="877"/>
        <v>0</v>
      </c>
      <c r="M1696" s="41">
        <f t="shared" si="877"/>
        <v>0</v>
      </c>
      <c r="N1696" s="41">
        <f t="shared" si="877"/>
        <v>0</v>
      </c>
      <c r="O1696" s="41">
        <f t="shared" si="877"/>
        <v>0</v>
      </c>
      <c r="P1696" s="41">
        <f t="shared" si="877"/>
        <v>0</v>
      </c>
      <c r="Q1696" s="41">
        <f t="shared" si="877"/>
        <v>0</v>
      </c>
      <c r="R1696" s="41">
        <f t="shared" si="877"/>
        <v>0</v>
      </c>
      <c r="S1696" s="41">
        <f t="shared" si="877"/>
        <v>0</v>
      </c>
    </row>
    <row r="1697" spans="1:19" ht="13.5" customHeight="1" x14ac:dyDescent="0.2">
      <c r="A1697" s="2" t="s">
        <v>2768</v>
      </c>
      <c r="B1697" s="42" t="s">
        <v>24</v>
      </c>
      <c r="C1697" s="43" t="s">
        <v>2516</v>
      </c>
      <c r="D1697" s="44">
        <v>10</v>
      </c>
      <c r="E1697" s="45" t="s">
        <v>790</v>
      </c>
      <c r="F1697" s="44">
        <v>1000000</v>
      </c>
      <c r="G1697" s="44">
        <f>ROUNDDOWN(D1697*F1697,-3)</f>
        <v>10000000</v>
      </c>
      <c r="H1697" s="44"/>
      <c r="I1697" s="44"/>
      <c r="J1697" s="44"/>
      <c r="K1697" s="44"/>
      <c r="L1697" s="44"/>
      <c r="M1697" s="44"/>
      <c r="N1697" s="44"/>
      <c r="O1697" s="44"/>
      <c r="P1697" s="44"/>
      <c r="Q1697" s="44"/>
      <c r="R1697" s="44"/>
      <c r="S1697" s="44"/>
    </row>
    <row r="1698" spans="1:19" ht="13.5" customHeight="1" x14ac:dyDescent="0.2">
      <c r="A1698" s="2" t="s">
        <v>2769</v>
      </c>
      <c r="B1698" s="12" t="s">
        <v>718</v>
      </c>
      <c r="C1698" s="40" t="s">
        <v>719</v>
      </c>
      <c r="D1698" s="41">
        <v>0</v>
      </c>
      <c r="E1698" s="15" t="s">
        <v>24</v>
      </c>
      <c r="F1698" s="41">
        <v>0</v>
      </c>
      <c r="G1698" s="41">
        <f t="shared" ref="G1698:S1698" si="878">SUM(G1699:G1700)</f>
        <v>20000000</v>
      </c>
      <c r="H1698" s="41">
        <f t="shared" si="878"/>
        <v>0</v>
      </c>
      <c r="I1698" s="41">
        <f t="shared" si="878"/>
        <v>0</v>
      </c>
      <c r="J1698" s="41">
        <f t="shared" si="878"/>
        <v>0</v>
      </c>
      <c r="K1698" s="41">
        <f t="shared" si="878"/>
        <v>0</v>
      </c>
      <c r="L1698" s="41">
        <f t="shared" si="878"/>
        <v>0</v>
      </c>
      <c r="M1698" s="41">
        <f t="shared" si="878"/>
        <v>0</v>
      </c>
      <c r="N1698" s="41">
        <f t="shared" si="878"/>
        <v>0</v>
      </c>
      <c r="O1698" s="41">
        <f t="shared" si="878"/>
        <v>0</v>
      </c>
      <c r="P1698" s="41">
        <f t="shared" si="878"/>
        <v>0</v>
      </c>
      <c r="Q1698" s="41">
        <f t="shared" si="878"/>
        <v>0</v>
      </c>
      <c r="R1698" s="41">
        <f t="shared" si="878"/>
        <v>0</v>
      </c>
      <c r="S1698" s="41">
        <f t="shared" si="878"/>
        <v>0</v>
      </c>
    </row>
    <row r="1699" spans="1:19" ht="13.5" customHeight="1" x14ac:dyDescent="0.2">
      <c r="A1699" s="2" t="s">
        <v>2770</v>
      </c>
      <c r="B1699" s="42" t="s">
        <v>24</v>
      </c>
      <c r="C1699" s="43" t="s">
        <v>51</v>
      </c>
      <c r="D1699" s="44">
        <v>10</v>
      </c>
      <c r="E1699" s="45" t="s">
        <v>790</v>
      </c>
      <c r="F1699" s="44">
        <v>1000000</v>
      </c>
      <c r="G1699" s="44">
        <f t="shared" ref="G1699:G1700" si="879">ROUNDDOWN(D1699*F1699,-3)</f>
        <v>10000000</v>
      </c>
      <c r="H1699" s="44"/>
      <c r="I1699" s="44"/>
      <c r="J1699" s="44"/>
      <c r="K1699" s="44"/>
      <c r="L1699" s="44"/>
      <c r="M1699" s="44"/>
      <c r="N1699" s="44"/>
      <c r="O1699" s="44"/>
      <c r="P1699" s="44"/>
      <c r="Q1699" s="44"/>
      <c r="R1699" s="44"/>
      <c r="S1699" s="44"/>
    </row>
    <row r="1700" spans="1:19" ht="13.5" customHeight="1" x14ac:dyDescent="0.2">
      <c r="A1700" s="2" t="s">
        <v>2771</v>
      </c>
      <c r="B1700" s="42" t="s">
        <v>24</v>
      </c>
      <c r="C1700" s="43" t="s">
        <v>53</v>
      </c>
      <c r="D1700" s="44">
        <v>10</v>
      </c>
      <c r="E1700" s="45" t="s">
        <v>790</v>
      </c>
      <c r="F1700" s="44">
        <v>1000000</v>
      </c>
      <c r="G1700" s="44">
        <f t="shared" si="879"/>
        <v>10000000</v>
      </c>
      <c r="H1700" s="44"/>
      <c r="I1700" s="44"/>
      <c r="J1700" s="44"/>
      <c r="K1700" s="44"/>
      <c r="L1700" s="44"/>
      <c r="M1700" s="44"/>
      <c r="N1700" s="44"/>
      <c r="O1700" s="44"/>
      <c r="P1700" s="44"/>
      <c r="Q1700" s="44"/>
      <c r="R1700" s="44"/>
      <c r="S1700" s="44"/>
    </row>
    <row r="1701" spans="1:19" ht="13.5" customHeight="1" x14ac:dyDescent="0.2">
      <c r="A1701" s="2" t="s">
        <v>2772</v>
      </c>
      <c r="B1701" s="12" t="s">
        <v>162</v>
      </c>
      <c r="C1701" s="40" t="s">
        <v>163</v>
      </c>
      <c r="D1701" s="41">
        <v>0</v>
      </c>
      <c r="E1701" s="15" t="s">
        <v>24</v>
      </c>
      <c r="F1701" s="41">
        <v>0</v>
      </c>
      <c r="G1701" s="41">
        <f t="shared" ref="G1701:S1701" si="880">SUM(G1702:G1703)</f>
        <v>14000000</v>
      </c>
      <c r="H1701" s="41">
        <f t="shared" si="880"/>
        <v>0</v>
      </c>
      <c r="I1701" s="41">
        <f t="shared" si="880"/>
        <v>0</v>
      </c>
      <c r="J1701" s="41">
        <f t="shared" si="880"/>
        <v>0</v>
      </c>
      <c r="K1701" s="41">
        <f t="shared" si="880"/>
        <v>0</v>
      </c>
      <c r="L1701" s="41">
        <f t="shared" si="880"/>
        <v>0</v>
      </c>
      <c r="M1701" s="41">
        <f t="shared" si="880"/>
        <v>0</v>
      </c>
      <c r="N1701" s="41">
        <f t="shared" si="880"/>
        <v>0</v>
      </c>
      <c r="O1701" s="41">
        <f t="shared" si="880"/>
        <v>0</v>
      </c>
      <c r="P1701" s="41">
        <f t="shared" si="880"/>
        <v>0</v>
      </c>
      <c r="Q1701" s="41">
        <f t="shared" si="880"/>
        <v>0</v>
      </c>
      <c r="R1701" s="41">
        <f t="shared" si="880"/>
        <v>0</v>
      </c>
      <c r="S1701" s="41">
        <f t="shared" si="880"/>
        <v>0</v>
      </c>
    </row>
    <row r="1702" spans="1:19" ht="13.5" customHeight="1" x14ac:dyDescent="0.2">
      <c r="A1702" s="2" t="s">
        <v>2773</v>
      </c>
      <c r="B1702" s="42" t="s">
        <v>24</v>
      </c>
      <c r="C1702" s="43" t="s">
        <v>2774</v>
      </c>
      <c r="D1702" s="44">
        <v>5</v>
      </c>
      <c r="E1702" s="45" t="s">
        <v>613</v>
      </c>
      <c r="F1702" s="44">
        <v>1000000</v>
      </c>
      <c r="G1702" s="44">
        <f t="shared" ref="G1702:G1703" si="881">ROUNDDOWN(D1702*F1702,-3)</f>
        <v>5000000</v>
      </c>
      <c r="H1702" s="44"/>
      <c r="I1702" s="44"/>
      <c r="J1702" s="44"/>
      <c r="K1702" s="44"/>
      <c r="L1702" s="44"/>
      <c r="M1702" s="44"/>
      <c r="N1702" s="44"/>
      <c r="O1702" s="44"/>
      <c r="P1702" s="44"/>
      <c r="Q1702" s="44"/>
      <c r="R1702" s="44"/>
      <c r="S1702" s="44"/>
    </row>
    <row r="1703" spans="1:19" ht="13.5" customHeight="1" x14ac:dyDescent="0.2">
      <c r="A1703" s="2" t="s">
        <v>2775</v>
      </c>
      <c r="B1703" s="42" t="s">
        <v>24</v>
      </c>
      <c r="C1703" s="43" t="s">
        <v>2776</v>
      </c>
      <c r="D1703" s="44">
        <v>10</v>
      </c>
      <c r="E1703" s="45" t="s">
        <v>613</v>
      </c>
      <c r="F1703" s="44">
        <v>900000</v>
      </c>
      <c r="G1703" s="44">
        <f t="shared" si="881"/>
        <v>9000000</v>
      </c>
      <c r="H1703" s="44"/>
      <c r="I1703" s="44"/>
      <c r="J1703" s="44"/>
      <c r="K1703" s="44"/>
      <c r="L1703" s="44"/>
      <c r="M1703" s="44"/>
      <c r="N1703" s="44"/>
      <c r="O1703" s="44"/>
      <c r="P1703" s="44"/>
      <c r="Q1703" s="44"/>
      <c r="R1703" s="44"/>
      <c r="S1703" s="44"/>
    </row>
    <row r="1704" spans="1:19" ht="13.5" customHeight="1" x14ac:dyDescent="0.2">
      <c r="A1704" s="2" t="s">
        <v>2777</v>
      </c>
      <c r="B1704" s="12" t="s">
        <v>111</v>
      </c>
      <c r="C1704" s="40" t="s">
        <v>112</v>
      </c>
      <c r="D1704" s="41">
        <v>0</v>
      </c>
      <c r="E1704" s="15" t="s">
        <v>24</v>
      </c>
      <c r="F1704" s="41">
        <v>0</v>
      </c>
      <c r="G1704" s="41">
        <f t="shared" ref="G1704:S1704" si="882">G1705</f>
        <v>100000000</v>
      </c>
      <c r="H1704" s="41">
        <f t="shared" si="882"/>
        <v>0</v>
      </c>
      <c r="I1704" s="41">
        <f t="shared" si="882"/>
        <v>0</v>
      </c>
      <c r="J1704" s="41">
        <f t="shared" si="882"/>
        <v>0</v>
      </c>
      <c r="K1704" s="41">
        <f t="shared" si="882"/>
        <v>0</v>
      </c>
      <c r="L1704" s="41">
        <f t="shared" si="882"/>
        <v>0</v>
      </c>
      <c r="M1704" s="41">
        <f t="shared" si="882"/>
        <v>0</v>
      </c>
      <c r="N1704" s="41">
        <f t="shared" si="882"/>
        <v>0</v>
      </c>
      <c r="O1704" s="41">
        <f t="shared" si="882"/>
        <v>0</v>
      </c>
      <c r="P1704" s="41">
        <f t="shared" si="882"/>
        <v>0</v>
      </c>
      <c r="Q1704" s="41">
        <f t="shared" si="882"/>
        <v>0</v>
      </c>
      <c r="R1704" s="41">
        <f t="shared" si="882"/>
        <v>0</v>
      </c>
      <c r="S1704" s="41">
        <f t="shared" si="882"/>
        <v>0</v>
      </c>
    </row>
    <row r="1705" spans="1:19" ht="13.5" customHeight="1" x14ac:dyDescent="0.2">
      <c r="A1705" s="2" t="s">
        <v>2778</v>
      </c>
      <c r="B1705" s="42" t="s">
        <v>24</v>
      </c>
      <c r="C1705" s="43" t="s">
        <v>2779</v>
      </c>
      <c r="D1705" s="44">
        <v>25</v>
      </c>
      <c r="E1705" s="45" t="s">
        <v>600</v>
      </c>
      <c r="F1705" s="44">
        <v>4000000</v>
      </c>
      <c r="G1705" s="44">
        <f>ROUNDDOWN(D1705*F1705,-3)</f>
        <v>100000000</v>
      </c>
      <c r="H1705" s="44"/>
      <c r="I1705" s="44"/>
      <c r="J1705" s="44"/>
      <c r="K1705" s="44"/>
      <c r="L1705" s="44"/>
      <c r="M1705" s="44"/>
      <c r="N1705" s="44"/>
      <c r="O1705" s="44"/>
      <c r="P1705" s="44"/>
      <c r="Q1705" s="44"/>
      <c r="R1705" s="44"/>
      <c r="S1705" s="44"/>
    </row>
    <row r="1706" spans="1:19" ht="13.5" customHeight="1" x14ac:dyDescent="0.2">
      <c r="A1706" s="2" t="s">
        <v>2780</v>
      </c>
      <c r="B1706" s="12" t="s">
        <v>60</v>
      </c>
      <c r="C1706" s="40" t="s">
        <v>61</v>
      </c>
      <c r="D1706" s="41">
        <v>0</v>
      </c>
      <c r="E1706" s="15" t="s">
        <v>24</v>
      </c>
      <c r="F1706" s="41">
        <v>0</v>
      </c>
      <c r="G1706" s="41">
        <f t="shared" ref="G1706:S1706" si="883">SUM(G1707:G1708)</f>
        <v>3960000</v>
      </c>
      <c r="H1706" s="41">
        <f t="shared" si="883"/>
        <v>0</v>
      </c>
      <c r="I1706" s="41">
        <f t="shared" si="883"/>
        <v>0</v>
      </c>
      <c r="J1706" s="41">
        <f t="shared" si="883"/>
        <v>0</v>
      </c>
      <c r="K1706" s="41">
        <f t="shared" si="883"/>
        <v>0</v>
      </c>
      <c r="L1706" s="41">
        <f t="shared" si="883"/>
        <v>0</v>
      </c>
      <c r="M1706" s="41">
        <f t="shared" si="883"/>
        <v>0</v>
      </c>
      <c r="N1706" s="41">
        <f t="shared" si="883"/>
        <v>0</v>
      </c>
      <c r="O1706" s="41">
        <f t="shared" si="883"/>
        <v>0</v>
      </c>
      <c r="P1706" s="41">
        <f t="shared" si="883"/>
        <v>0</v>
      </c>
      <c r="Q1706" s="41">
        <f t="shared" si="883"/>
        <v>0</v>
      </c>
      <c r="R1706" s="41">
        <f t="shared" si="883"/>
        <v>0</v>
      </c>
      <c r="S1706" s="41">
        <f t="shared" si="883"/>
        <v>0</v>
      </c>
    </row>
    <row r="1707" spans="1:19" ht="13.5" customHeight="1" x14ac:dyDescent="0.2">
      <c r="A1707" s="2" t="s">
        <v>2781</v>
      </c>
      <c r="B1707" s="42" t="s">
        <v>24</v>
      </c>
      <c r="C1707" s="43" t="s">
        <v>2782</v>
      </c>
      <c r="D1707" s="44">
        <v>11</v>
      </c>
      <c r="E1707" s="45" t="s">
        <v>600</v>
      </c>
      <c r="F1707" s="44">
        <v>210000</v>
      </c>
      <c r="G1707" s="44">
        <f t="shared" ref="G1707:G1708" si="884">ROUNDDOWN(D1707*F1707,-3)</f>
        <v>2310000</v>
      </c>
      <c r="H1707" s="44"/>
      <c r="I1707" s="44"/>
      <c r="J1707" s="44"/>
      <c r="K1707" s="44"/>
      <c r="L1707" s="44"/>
      <c r="M1707" s="44"/>
      <c r="N1707" s="44"/>
      <c r="O1707" s="44"/>
      <c r="P1707" s="44"/>
      <c r="Q1707" s="44"/>
      <c r="R1707" s="44"/>
      <c r="S1707" s="44"/>
    </row>
    <row r="1708" spans="1:19" ht="13.5" customHeight="1" x14ac:dyDescent="0.2">
      <c r="A1708" s="2" t="s">
        <v>2783</v>
      </c>
      <c r="B1708" s="42" t="s">
        <v>24</v>
      </c>
      <c r="C1708" s="43" t="s">
        <v>2554</v>
      </c>
      <c r="D1708" s="44">
        <v>11</v>
      </c>
      <c r="E1708" s="45" t="s">
        <v>600</v>
      </c>
      <c r="F1708" s="44">
        <v>150000</v>
      </c>
      <c r="G1708" s="44">
        <f t="shared" si="884"/>
        <v>1650000</v>
      </c>
      <c r="H1708" s="44"/>
      <c r="I1708" s="44"/>
      <c r="J1708" s="44"/>
      <c r="K1708" s="44"/>
      <c r="L1708" s="44"/>
      <c r="M1708" s="44"/>
      <c r="N1708" s="44"/>
      <c r="O1708" s="44"/>
      <c r="P1708" s="44"/>
      <c r="Q1708" s="44"/>
      <c r="R1708" s="44"/>
      <c r="S1708" s="44"/>
    </row>
    <row r="1709" spans="1:19" ht="13.5" customHeight="1" x14ac:dyDescent="0.2">
      <c r="A1709" s="2" t="s">
        <v>2784</v>
      </c>
      <c r="B1709" s="36" t="s">
        <v>102</v>
      </c>
      <c r="C1709" s="37" t="s">
        <v>2785</v>
      </c>
      <c r="D1709" s="38">
        <v>0</v>
      </c>
      <c r="E1709" s="39" t="s">
        <v>24</v>
      </c>
      <c r="F1709" s="38">
        <v>0</v>
      </c>
      <c r="G1709" s="38">
        <f t="shared" ref="G1709:S1709" si="885">SUM(G1710,G1712,G1715,G1718)</f>
        <v>102600000</v>
      </c>
      <c r="H1709" s="38">
        <f t="shared" si="885"/>
        <v>0</v>
      </c>
      <c r="I1709" s="38">
        <f t="shared" si="885"/>
        <v>0</v>
      </c>
      <c r="J1709" s="38">
        <f t="shared" si="885"/>
        <v>0</v>
      </c>
      <c r="K1709" s="38">
        <f t="shared" si="885"/>
        <v>0</v>
      </c>
      <c r="L1709" s="38">
        <f t="shared" si="885"/>
        <v>0</v>
      </c>
      <c r="M1709" s="38">
        <f t="shared" si="885"/>
        <v>0</v>
      </c>
      <c r="N1709" s="38">
        <f t="shared" si="885"/>
        <v>0</v>
      </c>
      <c r="O1709" s="38">
        <f t="shared" si="885"/>
        <v>0</v>
      </c>
      <c r="P1709" s="38">
        <f t="shared" si="885"/>
        <v>0</v>
      </c>
      <c r="Q1709" s="38">
        <f t="shared" si="885"/>
        <v>0</v>
      </c>
      <c r="R1709" s="38">
        <f t="shared" si="885"/>
        <v>0</v>
      </c>
      <c r="S1709" s="38">
        <f t="shared" si="885"/>
        <v>0</v>
      </c>
    </row>
    <row r="1710" spans="1:19" ht="13.5" customHeight="1" x14ac:dyDescent="0.2">
      <c r="A1710" s="2" t="s">
        <v>2786</v>
      </c>
      <c r="B1710" s="12" t="s">
        <v>42</v>
      </c>
      <c r="C1710" s="40" t="s">
        <v>43</v>
      </c>
      <c r="D1710" s="41">
        <v>0</v>
      </c>
      <c r="E1710" s="15" t="s">
        <v>24</v>
      </c>
      <c r="F1710" s="41">
        <v>0</v>
      </c>
      <c r="G1710" s="41">
        <f t="shared" ref="G1710:S1710" si="886">G1711</f>
        <v>9000000</v>
      </c>
      <c r="H1710" s="41">
        <f t="shared" si="886"/>
        <v>0</v>
      </c>
      <c r="I1710" s="41">
        <f t="shared" si="886"/>
        <v>0</v>
      </c>
      <c r="J1710" s="41">
        <f t="shared" si="886"/>
        <v>0</v>
      </c>
      <c r="K1710" s="41">
        <f t="shared" si="886"/>
        <v>0</v>
      </c>
      <c r="L1710" s="41">
        <f t="shared" si="886"/>
        <v>0</v>
      </c>
      <c r="M1710" s="41">
        <f t="shared" si="886"/>
        <v>0</v>
      </c>
      <c r="N1710" s="41">
        <f t="shared" si="886"/>
        <v>0</v>
      </c>
      <c r="O1710" s="41">
        <f t="shared" si="886"/>
        <v>0</v>
      </c>
      <c r="P1710" s="41">
        <f t="shared" si="886"/>
        <v>0</v>
      </c>
      <c r="Q1710" s="41">
        <f t="shared" si="886"/>
        <v>0</v>
      </c>
      <c r="R1710" s="41">
        <f t="shared" si="886"/>
        <v>0</v>
      </c>
      <c r="S1710" s="41">
        <f t="shared" si="886"/>
        <v>0</v>
      </c>
    </row>
    <row r="1711" spans="1:19" ht="13.5" customHeight="1" x14ac:dyDescent="0.2">
      <c r="A1711" s="2" t="s">
        <v>2787</v>
      </c>
      <c r="B1711" s="42" t="s">
        <v>24</v>
      </c>
      <c r="C1711" s="43" t="s">
        <v>2471</v>
      </c>
      <c r="D1711" s="44">
        <v>9</v>
      </c>
      <c r="E1711" s="45" t="s">
        <v>790</v>
      </c>
      <c r="F1711" s="44">
        <v>1000000</v>
      </c>
      <c r="G1711" s="44">
        <f>ROUNDDOWN(D1711*F1711,-3)</f>
        <v>9000000</v>
      </c>
      <c r="H1711" s="44"/>
      <c r="I1711" s="44"/>
      <c r="J1711" s="44"/>
      <c r="K1711" s="44"/>
      <c r="L1711" s="44"/>
      <c r="M1711" s="44"/>
      <c r="N1711" s="44"/>
      <c r="O1711" s="44"/>
      <c r="P1711" s="44"/>
      <c r="Q1711" s="44"/>
      <c r="R1711" s="44"/>
      <c r="S1711" s="44"/>
    </row>
    <row r="1712" spans="1:19" ht="13.5" customHeight="1" x14ac:dyDescent="0.2">
      <c r="A1712" s="2" t="s">
        <v>2788</v>
      </c>
      <c r="B1712" s="12" t="s">
        <v>718</v>
      </c>
      <c r="C1712" s="40" t="s">
        <v>719</v>
      </c>
      <c r="D1712" s="41">
        <v>0</v>
      </c>
      <c r="E1712" s="15" t="s">
        <v>24</v>
      </c>
      <c r="F1712" s="41">
        <v>0</v>
      </c>
      <c r="G1712" s="41">
        <f t="shared" ref="G1712:S1712" si="887">SUM(G1713:G1714)</f>
        <v>18000000</v>
      </c>
      <c r="H1712" s="41">
        <f t="shared" si="887"/>
        <v>0</v>
      </c>
      <c r="I1712" s="41">
        <f t="shared" si="887"/>
        <v>0</v>
      </c>
      <c r="J1712" s="41">
        <f t="shared" si="887"/>
        <v>0</v>
      </c>
      <c r="K1712" s="41">
        <f t="shared" si="887"/>
        <v>0</v>
      </c>
      <c r="L1712" s="41">
        <f t="shared" si="887"/>
        <v>0</v>
      </c>
      <c r="M1712" s="41">
        <f t="shared" si="887"/>
        <v>0</v>
      </c>
      <c r="N1712" s="41">
        <f t="shared" si="887"/>
        <v>0</v>
      </c>
      <c r="O1712" s="41">
        <f t="shared" si="887"/>
        <v>0</v>
      </c>
      <c r="P1712" s="41">
        <f t="shared" si="887"/>
        <v>0</v>
      </c>
      <c r="Q1712" s="41">
        <f t="shared" si="887"/>
        <v>0</v>
      </c>
      <c r="R1712" s="41">
        <f t="shared" si="887"/>
        <v>0</v>
      </c>
      <c r="S1712" s="41">
        <f t="shared" si="887"/>
        <v>0</v>
      </c>
    </row>
    <row r="1713" spans="1:19" ht="13.5" customHeight="1" x14ac:dyDescent="0.2">
      <c r="A1713" s="2" t="s">
        <v>2789</v>
      </c>
      <c r="B1713" s="42" t="s">
        <v>24</v>
      </c>
      <c r="C1713" s="43" t="s">
        <v>51</v>
      </c>
      <c r="D1713" s="44">
        <v>9</v>
      </c>
      <c r="E1713" s="45" t="s">
        <v>790</v>
      </c>
      <c r="F1713" s="44">
        <v>1000000</v>
      </c>
      <c r="G1713" s="44">
        <f t="shared" ref="G1713:G1714" si="888">ROUNDDOWN(D1713*F1713,-3)</f>
        <v>9000000</v>
      </c>
      <c r="H1713" s="44"/>
      <c r="I1713" s="44"/>
      <c r="J1713" s="44"/>
      <c r="K1713" s="44"/>
      <c r="L1713" s="44"/>
      <c r="M1713" s="44"/>
      <c r="N1713" s="44"/>
      <c r="O1713" s="44"/>
      <c r="P1713" s="44"/>
      <c r="Q1713" s="44"/>
      <c r="R1713" s="44"/>
      <c r="S1713" s="44"/>
    </row>
    <row r="1714" spans="1:19" ht="13.5" customHeight="1" x14ac:dyDescent="0.2">
      <c r="A1714" s="2" t="s">
        <v>2790</v>
      </c>
      <c r="B1714" s="42" t="s">
        <v>24</v>
      </c>
      <c r="C1714" s="43" t="s">
        <v>1574</v>
      </c>
      <c r="D1714" s="44">
        <v>9</v>
      </c>
      <c r="E1714" s="45" t="s">
        <v>790</v>
      </c>
      <c r="F1714" s="44">
        <v>1000000</v>
      </c>
      <c r="G1714" s="44">
        <f t="shared" si="888"/>
        <v>9000000</v>
      </c>
      <c r="H1714" s="44"/>
      <c r="I1714" s="44"/>
      <c r="J1714" s="44"/>
      <c r="K1714" s="44"/>
      <c r="L1714" s="44"/>
      <c r="M1714" s="44"/>
      <c r="N1714" s="44"/>
      <c r="O1714" s="44"/>
      <c r="P1714" s="44"/>
      <c r="Q1714" s="44"/>
      <c r="R1714" s="44"/>
      <c r="S1714" s="44"/>
    </row>
    <row r="1715" spans="1:19" ht="13.5" customHeight="1" x14ac:dyDescent="0.2">
      <c r="A1715" s="2" t="s">
        <v>2791</v>
      </c>
      <c r="B1715" s="12" t="s">
        <v>162</v>
      </c>
      <c r="C1715" s="40" t="s">
        <v>163</v>
      </c>
      <c r="D1715" s="41">
        <v>0</v>
      </c>
      <c r="E1715" s="15" t="s">
        <v>24</v>
      </c>
      <c r="F1715" s="41">
        <v>0</v>
      </c>
      <c r="G1715" s="41">
        <f t="shared" ref="G1715:S1715" si="889">SUM(G1716:G1717)</f>
        <v>5600000</v>
      </c>
      <c r="H1715" s="41">
        <f t="shared" si="889"/>
        <v>0</v>
      </c>
      <c r="I1715" s="41">
        <f t="shared" si="889"/>
        <v>0</v>
      </c>
      <c r="J1715" s="41">
        <f t="shared" si="889"/>
        <v>0</v>
      </c>
      <c r="K1715" s="41">
        <f t="shared" si="889"/>
        <v>0</v>
      </c>
      <c r="L1715" s="41">
        <f t="shared" si="889"/>
        <v>0</v>
      </c>
      <c r="M1715" s="41">
        <f t="shared" si="889"/>
        <v>0</v>
      </c>
      <c r="N1715" s="41">
        <f t="shared" si="889"/>
        <v>0</v>
      </c>
      <c r="O1715" s="41">
        <f t="shared" si="889"/>
        <v>0</v>
      </c>
      <c r="P1715" s="41">
        <f t="shared" si="889"/>
        <v>0</v>
      </c>
      <c r="Q1715" s="41">
        <f t="shared" si="889"/>
        <v>0</v>
      </c>
      <c r="R1715" s="41">
        <f t="shared" si="889"/>
        <v>0</v>
      </c>
      <c r="S1715" s="41">
        <f t="shared" si="889"/>
        <v>0</v>
      </c>
    </row>
    <row r="1716" spans="1:19" ht="13.5" customHeight="1" x14ac:dyDescent="0.2">
      <c r="A1716" s="2" t="s">
        <v>2792</v>
      </c>
      <c r="B1716" s="42" t="s">
        <v>24</v>
      </c>
      <c r="C1716" s="43" t="s">
        <v>2793</v>
      </c>
      <c r="D1716" s="44">
        <v>4</v>
      </c>
      <c r="E1716" s="45" t="s">
        <v>613</v>
      </c>
      <c r="F1716" s="44">
        <v>900000</v>
      </c>
      <c r="G1716" s="44">
        <f t="shared" ref="G1716:G1717" si="890">ROUNDDOWN(D1716*F1716,-3)</f>
        <v>3600000</v>
      </c>
      <c r="H1716" s="44"/>
      <c r="I1716" s="44"/>
      <c r="J1716" s="44"/>
      <c r="K1716" s="44"/>
      <c r="L1716" s="44"/>
      <c r="M1716" s="44"/>
      <c r="N1716" s="44"/>
      <c r="O1716" s="44"/>
      <c r="P1716" s="44"/>
      <c r="Q1716" s="44"/>
      <c r="R1716" s="44"/>
      <c r="S1716" s="44"/>
    </row>
    <row r="1717" spans="1:19" ht="13.5" customHeight="1" x14ac:dyDescent="0.2">
      <c r="A1717" s="2" t="s">
        <v>2794</v>
      </c>
      <c r="B1717" s="42" t="s">
        <v>24</v>
      </c>
      <c r="C1717" s="43" t="s">
        <v>2795</v>
      </c>
      <c r="D1717" s="44">
        <v>2</v>
      </c>
      <c r="E1717" s="45" t="s">
        <v>613</v>
      </c>
      <c r="F1717" s="44">
        <v>1000000</v>
      </c>
      <c r="G1717" s="44">
        <f t="shared" si="890"/>
        <v>2000000</v>
      </c>
      <c r="H1717" s="44"/>
      <c r="I1717" s="44"/>
      <c r="J1717" s="44"/>
      <c r="K1717" s="44"/>
      <c r="L1717" s="44"/>
      <c r="M1717" s="44"/>
      <c r="N1717" s="44"/>
      <c r="O1717" s="44"/>
      <c r="P1717" s="44"/>
      <c r="Q1717" s="44"/>
      <c r="R1717" s="44"/>
      <c r="S1717" s="44"/>
    </row>
    <row r="1718" spans="1:19" ht="13.5" customHeight="1" x14ac:dyDescent="0.2">
      <c r="A1718" s="2" t="s">
        <v>2796</v>
      </c>
      <c r="B1718" s="12" t="s">
        <v>111</v>
      </c>
      <c r="C1718" s="40" t="s">
        <v>112</v>
      </c>
      <c r="D1718" s="41">
        <v>0</v>
      </c>
      <c r="E1718" s="15" t="s">
        <v>24</v>
      </c>
      <c r="F1718" s="41">
        <v>0</v>
      </c>
      <c r="G1718" s="41">
        <f t="shared" ref="G1718:S1718" si="891">G1719</f>
        <v>70000000</v>
      </c>
      <c r="H1718" s="41">
        <f t="shared" si="891"/>
        <v>0</v>
      </c>
      <c r="I1718" s="41">
        <f t="shared" si="891"/>
        <v>0</v>
      </c>
      <c r="J1718" s="41">
        <f t="shared" si="891"/>
        <v>0</v>
      </c>
      <c r="K1718" s="41">
        <f t="shared" si="891"/>
        <v>0</v>
      </c>
      <c r="L1718" s="41">
        <f t="shared" si="891"/>
        <v>0</v>
      </c>
      <c r="M1718" s="41">
        <f t="shared" si="891"/>
        <v>0</v>
      </c>
      <c r="N1718" s="41">
        <f t="shared" si="891"/>
        <v>0</v>
      </c>
      <c r="O1718" s="41">
        <f t="shared" si="891"/>
        <v>0</v>
      </c>
      <c r="P1718" s="41">
        <f t="shared" si="891"/>
        <v>0</v>
      </c>
      <c r="Q1718" s="41">
        <f t="shared" si="891"/>
        <v>0</v>
      </c>
      <c r="R1718" s="41">
        <f t="shared" si="891"/>
        <v>0</v>
      </c>
      <c r="S1718" s="41">
        <f t="shared" si="891"/>
        <v>0</v>
      </c>
    </row>
    <row r="1719" spans="1:19" ht="13.5" customHeight="1" x14ac:dyDescent="0.2">
      <c r="A1719" s="2" t="s">
        <v>2797</v>
      </c>
      <c r="B1719" s="42" t="s">
        <v>24</v>
      </c>
      <c r="C1719" s="43" t="s">
        <v>2798</v>
      </c>
      <c r="D1719" s="44">
        <v>20</v>
      </c>
      <c r="E1719" s="45" t="s">
        <v>600</v>
      </c>
      <c r="F1719" s="44">
        <v>3500000</v>
      </c>
      <c r="G1719" s="44">
        <f>ROUNDDOWN(D1719*F1719,-3)</f>
        <v>70000000</v>
      </c>
      <c r="H1719" s="44"/>
      <c r="I1719" s="44"/>
      <c r="J1719" s="44"/>
      <c r="K1719" s="44"/>
      <c r="L1719" s="44"/>
      <c r="M1719" s="44"/>
      <c r="N1719" s="44"/>
      <c r="O1719" s="44"/>
      <c r="P1719" s="44"/>
      <c r="Q1719" s="44"/>
      <c r="R1719" s="44"/>
      <c r="S1719" s="44"/>
    </row>
    <row r="1720" spans="1:19" ht="13.5" customHeight="1" x14ac:dyDescent="0.2">
      <c r="A1720" s="2" t="s">
        <v>2799</v>
      </c>
      <c r="B1720" s="36" t="s">
        <v>120</v>
      </c>
      <c r="C1720" s="37" t="s">
        <v>2800</v>
      </c>
      <c r="D1720" s="38">
        <v>0</v>
      </c>
      <c r="E1720" s="39" t="s">
        <v>24</v>
      </c>
      <c r="F1720" s="38">
        <v>0</v>
      </c>
      <c r="G1720" s="38">
        <f t="shared" ref="G1720:S1720" si="892">SUM(G1721,G1723,G1726,G1729,G1731)</f>
        <v>171400000</v>
      </c>
      <c r="H1720" s="38">
        <f t="shared" si="892"/>
        <v>0</v>
      </c>
      <c r="I1720" s="38">
        <f t="shared" si="892"/>
        <v>0</v>
      </c>
      <c r="J1720" s="38">
        <f t="shared" si="892"/>
        <v>0</v>
      </c>
      <c r="K1720" s="38">
        <f t="shared" si="892"/>
        <v>0</v>
      </c>
      <c r="L1720" s="38">
        <f t="shared" si="892"/>
        <v>0</v>
      </c>
      <c r="M1720" s="38">
        <f t="shared" si="892"/>
        <v>0</v>
      </c>
      <c r="N1720" s="38">
        <f t="shared" si="892"/>
        <v>0</v>
      </c>
      <c r="O1720" s="38">
        <f t="shared" si="892"/>
        <v>0</v>
      </c>
      <c r="P1720" s="38">
        <f t="shared" si="892"/>
        <v>0</v>
      </c>
      <c r="Q1720" s="38">
        <f t="shared" si="892"/>
        <v>0</v>
      </c>
      <c r="R1720" s="38">
        <f t="shared" si="892"/>
        <v>0</v>
      </c>
      <c r="S1720" s="38">
        <f t="shared" si="892"/>
        <v>0</v>
      </c>
    </row>
    <row r="1721" spans="1:19" ht="13.5" customHeight="1" x14ac:dyDescent="0.2">
      <c r="A1721" s="2" t="s">
        <v>2801</v>
      </c>
      <c r="B1721" s="12" t="s">
        <v>42</v>
      </c>
      <c r="C1721" s="40" t="s">
        <v>43</v>
      </c>
      <c r="D1721" s="41">
        <v>0</v>
      </c>
      <c r="E1721" s="15" t="s">
        <v>24</v>
      </c>
      <c r="F1721" s="41">
        <v>0</v>
      </c>
      <c r="G1721" s="41">
        <f t="shared" ref="G1721:S1721" si="893">G1722</f>
        <v>9000000</v>
      </c>
      <c r="H1721" s="41">
        <f t="shared" si="893"/>
        <v>0</v>
      </c>
      <c r="I1721" s="41">
        <f t="shared" si="893"/>
        <v>0</v>
      </c>
      <c r="J1721" s="41">
        <f t="shared" si="893"/>
        <v>0</v>
      </c>
      <c r="K1721" s="41">
        <f t="shared" si="893"/>
        <v>0</v>
      </c>
      <c r="L1721" s="41">
        <f t="shared" si="893"/>
        <v>0</v>
      </c>
      <c r="M1721" s="41">
        <f t="shared" si="893"/>
        <v>0</v>
      </c>
      <c r="N1721" s="41">
        <f t="shared" si="893"/>
        <v>0</v>
      </c>
      <c r="O1721" s="41">
        <f t="shared" si="893"/>
        <v>0</v>
      </c>
      <c r="P1721" s="41">
        <f t="shared" si="893"/>
        <v>0</v>
      </c>
      <c r="Q1721" s="41">
        <f t="shared" si="893"/>
        <v>0</v>
      </c>
      <c r="R1721" s="41">
        <f t="shared" si="893"/>
        <v>0</v>
      </c>
      <c r="S1721" s="41">
        <f t="shared" si="893"/>
        <v>0</v>
      </c>
    </row>
    <row r="1722" spans="1:19" ht="13.5" customHeight="1" x14ac:dyDescent="0.2">
      <c r="A1722" s="2" t="s">
        <v>2802</v>
      </c>
      <c r="B1722" s="42" t="s">
        <v>24</v>
      </c>
      <c r="C1722" s="43" t="s">
        <v>2471</v>
      </c>
      <c r="D1722" s="44">
        <v>9</v>
      </c>
      <c r="E1722" s="45" t="s">
        <v>790</v>
      </c>
      <c r="F1722" s="44">
        <v>1000000</v>
      </c>
      <c r="G1722" s="44">
        <f>ROUNDDOWN(D1722*F1722,-3)</f>
        <v>9000000</v>
      </c>
      <c r="H1722" s="44"/>
      <c r="I1722" s="44"/>
      <c r="J1722" s="44"/>
      <c r="K1722" s="44"/>
      <c r="L1722" s="44"/>
      <c r="M1722" s="44"/>
      <c r="N1722" s="44"/>
      <c r="O1722" s="44"/>
      <c r="P1722" s="44"/>
      <c r="Q1722" s="44"/>
      <c r="R1722" s="44"/>
      <c r="S1722" s="44"/>
    </row>
    <row r="1723" spans="1:19" ht="13.5" customHeight="1" x14ac:dyDescent="0.2">
      <c r="A1723" s="2" t="s">
        <v>2803</v>
      </c>
      <c r="B1723" s="12" t="s">
        <v>718</v>
      </c>
      <c r="C1723" s="40" t="s">
        <v>719</v>
      </c>
      <c r="D1723" s="41">
        <v>0</v>
      </c>
      <c r="E1723" s="15" t="s">
        <v>24</v>
      </c>
      <c r="F1723" s="41">
        <v>0</v>
      </c>
      <c r="G1723" s="41">
        <f t="shared" ref="G1723:S1723" si="894">SUM(G1724:G1725)</f>
        <v>18000000</v>
      </c>
      <c r="H1723" s="41">
        <f t="shared" si="894"/>
        <v>0</v>
      </c>
      <c r="I1723" s="41">
        <f t="shared" si="894"/>
        <v>0</v>
      </c>
      <c r="J1723" s="41">
        <f t="shared" si="894"/>
        <v>0</v>
      </c>
      <c r="K1723" s="41">
        <f t="shared" si="894"/>
        <v>0</v>
      </c>
      <c r="L1723" s="41">
        <f t="shared" si="894"/>
        <v>0</v>
      </c>
      <c r="M1723" s="41">
        <f t="shared" si="894"/>
        <v>0</v>
      </c>
      <c r="N1723" s="41">
        <f t="shared" si="894"/>
        <v>0</v>
      </c>
      <c r="O1723" s="41">
        <f t="shared" si="894"/>
        <v>0</v>
      </c>
      <c r="P1723" s="41">
        <f t="shared" si="894"/>
        <v>0</v>
      </c>
      <c r="Q1723" s="41">
        <f t="shared" si="894"/>
        <v>0</v>
      </c>
      <c r="R1723" s="41">
        <f t="shared" si="894"/>
        <v>0</v>
      </c>
      <c r="S1723" s="41">
        <f t="shared" si="894"/>
        <v>0</v>
      </c>
    </row>
    <row r="1724" spans="1:19" ht="13.5" customHeight="1" x14ac:dyDescent="0.2">
      <c r="A1724" s="2" t="s">
        <v>2804</v>
      </c>
      <c r="B1724" s="42" t="s">
        <v>24</v>
      </c>
      <c r="C1724" s="43" t="s">
        <v>51</v>
      </c>
      <c r="D1724" s="44">
        <v>9</v>
      </c>
      <c r="E1724" s="45" t="s">
        <v>790</v>
      </c>
      <c r="F1724" s="44">
        <v>1000000</v>
      </c>
      <c r="G1724" s="44">
        <f t="shared" ref="G1724:G1725" si="895">ROUNDDOWN(D1724*F1724,-3)</f>
        <v>9000000</v>
      </c>
      <c r="H1724" s="44"/>
      <c r="I1724" s="44"/>
      <c r="J1724" s="44"/>
      <c r="K1724" s="44"/>
      <c r="L1724" s="44"/>
      <c r="M1724" s="44"/>
      <c r="N1724" s="44"/>
      <c r="O1724" s="44"/>
      <c r="P1724" s="44"/>
      <c r="Q1724" s="44"/>
      <c r="R1724" s="44"/>
      <c r="S1724" s="44"/>
    </row>
    <row r="1725" spans="1:19" ht="13.5" customHeight="1" x14ac:dyDescent="0.2">
      <c r="A1725" s="2" t="s">
        <v>2805</v>
      </c>
      <c r="B1725" s="42" t="s">
        <v>24</v>
      </c>
      <c r="C1725" s="43" t="s">
        <v>53</v>
      </c>
      <c r="D1725" s="44">
        <v>9</v>
      </c>
      <c r="E1725" s="45" t="s">
        <v>790</v>
      </c>
      <c r="F1725" s="44">
        <v>1000000</v>
      </c>
      <c r="G1725" s="44">
        <f t="shared" si="895"/>
        <v>9000000</v>
      </c>
      <c r="H1725" s="44"/>
      <c r="I1725" s="44"/>
      <c r="J1725" s="44"/>
      <c r="K1725" s="44"/>
      <c r="L1725" s="44"/>
      <c r="M1725" s="44"/>
      <c r="N1725" s="44"/>
      <c r="O1725" s="44"/>
      <c r="P1725" s="44"/>
      <c r="Q1725" s="44"/>
      <c r="R1725" s="44"/>
      <c r="S1725" s="44"/>
    </row>
    <row r="1726" spans="1:19" ht="13.5" customHeight="1" x14ac:dyDescent="0.2">
      <c r="A1726" s="2" t="s">
        <v>2806</v>
      </c>
      <c r="B1726" s="12" t="s">
        <v>162</v>
      </c>
      <c r="C1726" s="40" t="s">
        <v>163</v>
      </c>
      <c r="D1726" s="41">
        <v>0</v>
      </c>
      <c r="E1726" s="15" t="s">
        <v>24</v>
      </c>
      <c r="F1726" s="41">
        <v>0</v>
      </c>
      <c r="G1726" s="41">
        <f t="shared" ref="G1726:S1726" si="896">SUM(G1727:G1728)</f>
        <v>17000000</v>
      </c>
      <c r="H1726" s="41">
        <f t="shared" si="896"/>
        <v>0</v>
      </c>
      <c r="I1726" s="41">
        <f t="shared" si="896"/>
        <v>0</v>
      </c>
      <c r="J1726" s="41">
        <f t="shared" si="896"/>
        <v>0</v>
      </c>
      <c r="K1726" s="41">
        <f t="shared" si="896"/>
        <v>0</v>
      </c>
      <c r="L1726" s="41">
        <f t="shared" si="896"/>
        <v>0</v>
      </c>
      <c r="M1726" s="41">
        <f t="shared" si="896"/>
        <v>0</v>
      </c>
      <c r="N1726" s="41">
        <f t="shared" si="896"/>
        <v>0</v>
      </c>
      <c r="O1726" s="41">
        <f t="shared" si="896"/>
        <v>0</v>
      </c>
      <c r="P1726" s="41">
        <f t="shared" si="896"/>
        <v>0</v>
      </c>
      <c r="Q1726" s="41">
        <f t="shared" si="896"/>
        <v>0</v>
      </c>
      <c r="R1726" s="41">
        <f t="shared" si="896"/>
        <v>0</v>
      </c>
      <c r="S1726" s="41">
        <f t="shared" si="896"/>
        <v>0</v>
      </c>
    </row>
    <row r="1727" spans="1:19" ht="13.5" customHeight="1" x14ac:dyDescent="0.2">
      <c r="A1727" s="2" t="s">
        <v>2807</v>
      </c>
      <c r="B1727" s="42" t="s">
        <v>24</v>
      </c>
      <c r="C1727" s="43" t="s">
        <v>2774</v>
      </c>
      <c r="D1727" s="44">
        <v>8</v>
      </c>
      <c r="E1727" s="45" t="s">
        <v>613</v>
      </c>
      <c r="F1727" s="44">
        <v>1000000</v>
      </c>
      <c r="G1727" s="44">
        <f t="shared" ref="G1727:G1728" si="897">ROUNDDOWN(D1727*F1727,-3)</f>
        <v>8000000</v>
      </c>
      <c r="H1727" s="44"/>
      <c r="I1727" s="44"/>
      <c r="J1727" s="44"/>
      <c r="K1727" s="44"/>
      <c r="L1727" s="44"/>
      <c r="M1727" s="44"/>
      <c r="N1727" s="44"/>
      <c r="O1727" s="44"/>
      <c r="P1727" s="44"/>
      <c r="Q1727" s="44"/>
      <c r="R1727" s="44"/>
      <c r="S1727" s="44"/>
    </row>
    <row r="1728" spans="1:19" ht="13.5" customHeight="1" x14ac:dyDescent="0.2">
      <c r="A1728" s="2" t="s">
        <v>2808</v>
      </c>
      <c r="B1728" s="42" t="s">
        <v>24</v>
      </c>
      <c r="C1728" s="43" t="s">
        <v>2757</v>
      </c>
      <c r="D1728" s="44">
        <v>10</v>
      </c>
      <c r="E1728" s="45" t="s">
        <v>613</v>
      </c>
      <c r="F1728" s="44">
        <v>900000</v>
      </c>
      <c r="G1728" s="44">
        <f t="shared" si="897"/>
        <v>9000000</v>
      </c>
      <c r="H1728" s="44"/>
      <c r="I1728" s="44"/>
      <c r="J1728" s="44"/>
      <c r="K1728" s="44"/>
      <c r="L1728" s="44"/>
      <c r="M1728" s="44"/>
      <c r="N1728" s="44"/>
      <c r="O1728" s="44"/>
      <c r="P1728" s="44"/>
      <c r="Q1728" s="44"/>
      <c r="R1728" s="44"/>
      <c r="S1728" s="44"/>
    </row>
    <row r="1729" spans="1:19" ht="13.5" customHeight="1" x14ac:dyDescent="0.2">
      <c r="A1729" s="2" t="s">
        <v>2809</v>
      </c>
      <c r="B1729" s="12" t="s">
        <v>111</v>
      </c>
      <c r="C1729" s="40" t="s">
        <v>112</v>
      </c>
      <c r="D1729" s="41">
        <v>0</v>
      </c>
      <c r="E1729" s="15" t="s">
        <v>24</v>
      </c>
      <c r="F1729" s="41">
        <v>0</v>
      </c>
      <c r="G1729" s="41">
        <f t="shared" ref="G1729:S1729" si="898">G1730</f>
        <v>125000000</v>
      </c>
      <c r="H1729" s="41">
        <f t="shared" si="898"/>
        <v>0</v>
      </c>
      <c r="I1729" s="41">
        <f t="shared" si="898"/>
        <v>0</v>
      </c>
      <c r="J1729" s="41">
        <f t="shared" si="898"/>
        <v>0</v>
      </c>
      <c r="K1729" s="41">
        <f t="shared" si="898"/>
        <v>0</v>
      </c>
      <c r="L1729" s="41">
        <f t="shared" si="898"/>
        <v>0</v>
      </c>
      <c r="M1729" s="41">
        <f t="shared" si="898"/>
        <v>0</v>
      </c>
      <c r="N1729" s="41">
        <f t="shared" si="898"/>
        <v>0</v>
      </c>
      <c r="O1729" s="41">
        <f t="shared" si="898"/>
        <v>0</v>
      </c>
      <c r="P1729" s="41">
        <f t="shared" si="898"/>
        <v>0</v>
      </c>
      <c r="Q1729" s="41">
        <f t="shared" si="898"/>
        <v>0</v>
      </c>
      <c r="R1729" s="41">
        <f t="shared" si="898"/>
        <v>0</v>
      </c>
      <c r="S1729" s="41">
        <f t="shared" si="898"/>
        <v>0</v>
      </c>
    </row>
    <row r="1730" spans="1:19" ht="13.5" customHeight="1" x14ac:dyDescent="0.2">
      <c r="A1730" s="2" t="s">
        <v>2810</v>
      </c>
      <c r="B1730" s="42" t="s">
        <v>24</v>
      </c>
      <c r="C1730" s="43" t="s">
        <v>2811</v>
      </c>
      <c r="D1730" s="44">
        <v>25</v>
      </c>
      <c r="E1730" s="45" t="s">
        <v>600</v>
      </c>
      <c r="F1730" s="44">
        <v>5000000</v>
      </c>
      <c r="G1730" s="44">
        <f>ROUNDDOWN(D1730*F1730,-3)</f>
        <v>125000000</v>
      </c>
      <c r="H1730" s="44"/>
      <c r="I1730" s="44"/>
      <c r="J1730" s="44"/>
      <c r="K1730" s="44"/>
      <c r="L1730" s="44"/>
      <c r="M1730" s="44"/>
      <c r="N1730" s="44"/>
      <c r="O1730" s="44"/>
      <c r="P1730" s="44"/>
      <c r="Q1730" s="44"/>
      <c r="R1730" s="44"/>
      <c r="S1730" s="44"/>
    </row>
    <row r="1731" spans="1:19" ht="13.5" customHeight="1" x14ac:dyDescent="0.2">
      <c r="A1731" s="2" t="s">
        <v>2812</v>
      </c>
      <c r="B1731" s="12" t="s">
        <v>60</v>
      </c>
      <c r="C1731" s="40" t="s">
        <v>61</v>
      </c>
      <c r="D1731" s="41">
        <v>0</v>
      </c>
      <c r="E1731" s="15" t="s">
        <v>24</v>
      </c>
      <c r="F1731" s="41">
        <v>0</v>
      </c>
      <c r="G1731" s="41">
        <f t="shared" ref="G1731:S1731" si="899">G1732</f>
        <v>2400000</v>
      </c>
      <c r="H1731" s="41">
        <f t="shared" si="899"/>
        <v>0</v>
      </c>
      <c r="I1731" s="41">
        <f t="shared" si="899"/>
        <v>0</v>
      </c>
      <c r="J1731" s="41">
        <f t="shared" si="899"/>
        <v>0</v>
      </c>
      <c r="K1731" s="41">
        <f t="shared" si="899"/>
        <v>0</v>
      </c>
      <c r="L1731" s="41">
        <f t="shared" si="899"/>
        <v>0</v>
      </c>
      <c r="M1731" s="41">
        <f t="shared" si="899"/>
        <v>0</v>
      </c>
      <c r="N1731" s="41">
        <f t="shared" si="899"/>
        <v>0</v>
      </c>
      <c r="O1731" s="41">
        <f t="shared" si="899"/>
        <v>0</v>
      </c>
      <c r="P1731" s="41">
        <f t="shared" si="899"/>
        <v>0</v>
      </c>
      <c r="Q1731" s="41">
        <f t="shared" si="899"/>
        <v>0</v>
      </c>
      <c r="R1731" s="41">
        <f t="shared" si="899"/>
        <v>0</v>
      </c>
      <c r="S1731" s="41">
        <f t="shared" si="899"/>
        <v>0</v>
      </c>
    </row>
    <row r="1732" spans="1:19" ht="13.5" customHeight="1" x14ac:dyDescent="0.2">
      <c r="A1732" s="2" t="s">
        <v>2813</v>
      </c>
      <c r="B1732" s="42" t="s">
        <v>24</v>
      </c>
      <c r="C1732" s="43" t="s">
        <v>2554</v>
      </c>
      <c r="D1732" s="44">
        <v>16</v>
      </c>
      <c r="E1732" s="45" t="s">
        <v>600</v>
      </c>
      <c r="F1732" s="44">
        <v>150000</v>
      </c>
      <c r="G1732" s="44">
        <f>ROUNDDOWN(D1732*F1732,-3)</f>
        <v>2400000</v>
      </c>
      <c r="H1732" s="44"/>
      <c r="I1732" s="44"/>
      <c r="J1732" s="44"/>
      <c r="K1732" s="44"/>
      <c r="L1732" s="44"/>
      <c r="M1732" s="44"/>
      <c r="N1732" s="44"/>
      <c r="O1732" s="44"/>
      <c r="P1732" s="44"/>
      <c r="Q1732" s="44"/>
      <c r="R1732" s="44"/>
      <c r="S1732" s="44"/>
    </row>
    <row r="1733" spans="1:19" ht="13.5" customHeight="1" x14ac:dyDescent="0.2">
      <c r="A1733" s="2" t="s">
        <v>2814</v>
      </c>
      <c r="B1733" s="24" t="s">
        <v>2815</v>
      </c>
      <c r="C1733" s="25" t="s">
        <v>2816</v>
      </c>
      <c r="D1733" s="26">
        <v>1</v>
      </c>
      <c r="E1733" s="27" t="s">
        <v>874</v>
      </c>
      <c r="F1733" s="26">
        <v>0</v>
      </c>
      <c r="G1733" s="26">
        <f t="shared" ref="G1733:S1733" si="900">SUM(G1734)</f>
        <v>2074550000</v>
      </c>
      <c r="H1733" s="26">
        <f t="shared" si="900"/>
        <v>0</v>
      </c>
      <c r="I1733" s="26">
        <f t="shared" si="900"/>
        <v>0</v>
      </c>
      <c r="J1733" s="26">
        <f t="shared" si="900"/>
        <v>0</v>
      </c>
      <c r="K1733" s="26">
        <f t="shared" si="900"/>
        <v>0</v>
      </c>
      <c r="L1733" s="26">
        <f t="shared" si="900"/>
        <v>0</v>
      </c>
      <c r="M1733" s="26">
        <f t="shared" si="900"/>
        <v>0</v>
      </c>
      <c r="N1733" s="26">
        <f t="shared" si="900"/>
        <v>0</v>
      </c>
      <c r="O1733" s="26">
        <f t="shared" si="900"/>
        <v>0</v>
      </c>
      <c r="P1733" s="26">
        <f t="shared" si="900"/>
        <v>0</v>
      </c>
      <c r="Q1733" s="26">
        <f t="shared" si="900"/>
        <v>0</v>
      </c>
      <c r="R1733" s="26">
        <f t="shared" si="900"/>
        <v>0</v>
      </c>
      <c r="S1733" s="26">
        <f t="shared" si="900"/>
        <v>0</v>
      </c>
    </row>
    <row r="1734" spans="1:19" ht="13.5" customHeight="1" x14ac:dyDescent="0.2">
      <c r="A1734" s="2" t="s">
        <v>2817</v>
      </c>
      <c r="B1734" s="28" t="s">
        <v>2818</v>
      </c>
      <c r="C1734" s="29" t="s">
        <v>2819</v>
      </c>
      <c r="D1734" s="30">
        <v>0</v>
      </c>
      <c r="E1734" s="31" t="s">
        <v>24</v>
      </c>
      <c r="F1734" s="30">
        <v>0</v>
      </c>
      <c r="G1734" s="30">
        <f t="shared" ref="G1734:S1734" si="901">SUM(G1735,G1771)</f>
        <v>2074550000</v>
      </c>
      <c r="H1734" s="30">
        <f t="shared" si="901"/>
        <v>0</v>
      </c>
      <c r="I1734" s="30">
        <f t="shared" si="901"/>
        <v>0</v>
      </c>
      <c r="J1734" s="30">
        <f t="shared" si="901"/>
        <v>0</v>
      </c>
      <c r="K1734" s="30">
        <f t="shared" si="901"/>
        <v>0</v>
      </c>
      <c r="L1734" s="30">
        <f t="shared" si="901"/>
        <v>0</v>
      </c>
      <c r="M1734" s="30">
        <f t="shared" si="901"/>
        <v>0</v>
      </c>
      <c r="N1734" s="30">
        <f t="shared" si="901"/>
        <v>0</v>
      </c>
      <c r="O1734" s="30">
        <f t="shared" si="901"/>
        <v>0</v>
      </c>
      <c r="P1734" s="30">
        <f t="shared" si="901"/>
        <v>0</v>
      </c>
      <c r="Q1734" s="30">
        <f t="shared" si="901"/>
        <v>0</v>
      </c>
      <c r="R1734" s="30">
        <f t="shared" si="901"/>
        <v>0</v>
      </c>
      <c r="S1734" s="30">
        <f t="shared" si="901"/>
        <v>0</v>
      </c>
    </row>
    <row r="1735" spans="1:19" ht="13.5" customHeight="1" x14ac:dyDescent="0.2">
      <c r="A1735" s="2" t="s">
        <v>2820</v>
      </c>
      <c r="B1735" s="32" t="s">
        <v>780</v>
      </c>
      <c r="C1735" s="33" t="s">
        <v>2821</v>
      </c>
      <c r="D1735" s="34">
        <v>0</v>
      </c>
      <c r="E1735" s="35" t="s">
        <v>24</v>
      </c>
      <c r="F1735" s="34">
        <v>0</v>
      </c>
      <c r="G1735" s="34">
        <f t="shared" ref="G1735:S1735" si="902">SUM(G1736)</f>
        <v>1874550000</v>
      </c>
      <c r="H1735" s="34">
        <f t="shared" si="902"/>
        <v>0</v>
      </c>
      <c r="I1735" s="34">
        <f t="shared" si="902"/>
        <v>0</v>
      </c>
      <c r="J1735" s="34">
        <f t="shared" si="902"/>
        <v>0</v>
      </c>
      <c r="K1735" s="34">
        <f t="shared" si="902"/>
        <v>0</v>
      </c>
      <c r="L1735" s="34">
        <f t="shared" si="902"/>
        <v>0</v>
      </c>
      <c r="M1735" s="34">
        <f t="shared" si="902"/>
        <v>0</v>
      </c>
      <c r="N1735" s="34">
        <f t="shared" si="902"/>
        <v>0</v>
      </c>
      <c r="O1735" s="34">
        <f t="shared" si="902"/>
        <v>0</v>
      </c>
      <c r="P1735" s="34">
        <f t="shared" si="902"/>
        <v>0</v>
      </c>
      <c r="Q1735" s="34">
        <f t="shared" si="902"/>
        <v>0</v>
      </c>
      <c r="R1735" s="34">
        <f t="shared" si="902"/>
        <v>0</v>
      </c>
      <c r="S1735" s="34">
        <f t="shared" si="902"/>
        <v>0</v>
      </c>
    </row>
    <row r="1736" spans="1:19" ht="13.5" customHeight="1" x14ac:dyDescent="0.2">
      <c r="A1736" s="2" t="s">
        <v>2822</v>
      </c>
      <c r="B1736" s="36" t="s">
        <v>39</v>
      </c>
      <c r="C1736" s="37" t="s">
        <v>2823</v>
      </c>
      <c r="D1736" s="38">
        <v>0</v>
      </c>
      <c r="E1736" s="39" t="s">
        <v>24</v>
      </c>
      <c r="F1736" s="38">
        <v>0</v>
      </c>
      <c r="G1736" s="38">
        <f t="shared" ref="G1736:S1736" si="903">SUM(G1737,G1739,G1752,G1754,G1757,G1762,G1766,G1768)</f>
        <v>1874550000</v>
      </c>
      <c r="H1736" s="38">
        <f t="shared" si="903"/>
        <v>0</v>
      </c>
      <c r="I1736" s="38">
        <f t="shared" si="903"/>
        <v>0</v>
      </c>
      <c r="J1736" s="38">
        <f t="shared" si="903"/>
        <v>0</v>
      </c>
      <c r="K1736" s="38">
        <f t="shared" si="903"/>
        <v>0</v>
      </c>
      <c r="L1736" s="38">
        <f t="shared" si="903"/>
        <v>0</v>
      </c>
      <c r="M1736" s="38">
        <f t="shared" si="903"/>
        <v>0</v>
      </c>
      <c r="N1736" s="38">
        <f t="shared" si="903"/>
        <v>0</v>
      </c>
      <c r="O1736" s="38">
        <f t="shared" si="903"/>
        <v>0</v>
      </c>
      <c r="P1736" s="38">
        <f t="shared" si="903"/>
        <v>0</v>
      </c>
      <c r="Q1736" s="38">
        <f t="shared" si="903"/>
        <v>0</v>
      </c>
      <c r="R1736" s="38">
        <f t="shared" si="903"/>
        <v>0</v>
      </c>
      <c r="S1736" s="38">
        <f t="shared" si="903"/>
        <v>0</v>
      </c>
    </row>
    <row r="1737" spans="1:19" ht="13.5" customHeight="1" x14ac:dyDescent="0.2">
      <c r="A1737" s="2" t="s">
        <v>2824</v>
      </c>
      <c r="B1737" s="12" t="s">
        <v>42</v>
      </c>
      <c r="C1737" s="40" t="s">
        <v>43</v>
      </c>
      <c r="D1737" s="41">
        <v>0</v>
      </c>
      <c r="E1737" s="15" t="s">
        <v>24</v>
      </c>
      <c r="F1737" s="41">
        <v>0</v>
      </c>
      <c r="G1737" s="41">
        <f t="shared" ref="G1737:S1737" si="904">G1738</f>
        <v>600000000</v>
      </c>
      <c r="H1737" s="41">
        <f t="shared" si="904"/>
        <v>0</v>
      </c>
      <c r="I1737" s="41">
        <f t="shared" si="904"/>
        <v>0</v>
      </c>
      <c r="J1737" s="41">
        <f t="shared" si="904"/>
        <v>0</v>
      </c>
      <c r="K1737" s="41">
        <f t="shared" si="904"/>
        <v>0</v>
      </c>
      <c r="L1737" s="41">
        <f t="shared" si="904"/>
        <v>0</v>
      </c>
      <c r="M1737" s="41">
        <f t="shared" si="904"/>
        <v>0</v>
      </c>
      <c r="N1737" s="41">
        <f t="shared" si="904"/>
        <v>0</v>
      </c>
      <c r="O1737" s="41">
        <f t="shared" si="904"/>
        <v>0</v>
      </c>
      <c r="P1737" s="41">
        <f t="shared" si="904"/>
        <v>0</v>
      </c>
      <c r="Q1737" s="41">
        <f t="shared" si="904"/>
        <v>0</v>
      </c>
      <c r="R1737" s="41">
        <f t="shared" si="904"/>
        <v>0</v>
      </c>
      <c r="S1737" s="41">
        <f t="shared" si="904"/>
        <v>0</v>
      </c>
    </row>
    <row r="1738" spans="1:19" ht="13.5" customHeight="1" x14ac:dyDescent="0.2">
      <c r="A1738" s="2" t="s">
        <v>2825</v>
      </c>
      <c r="B1738" s="42" t="s">
        <v>24</v>
      </c>
      <c r="C1738" s="43" t="s">
        <v>2826</v>
      </c>
      <c r="D1738" s="44">
        <v>20</v>
      </c>
      <c r="E1738" s="45" t="s">
        <v>790</v>
      </c>
      <c r="F1738" s="44">
        <v>30000000</v>
      </c>
      <c r="G1738" s="44">
        <f>ROUNDDOWN(D1738*F1738,-3)</f>
        <v>600000000</v>
      </c>
      <c r="H1738" s="44"/>
      <c r="I1738" s="44"/>
      <c r="J1738" s="44"/>
      <c r="K1738" s="44"/>
      <c r="L1738" s="44"/>
      <c r="M1738" s="44"/>
      <c r="N1738" s="44"/>
      <c r="O1738" s="44"/>
      <c r="P1738" s="44"/>
      <c r="Q1738" s="44"/>
      <c r="R1738" s="44"/>
      <c r="S1738" s="44"/>
    </row>
    <row r="1739" spans="1:19" ht="13.5" customHeight="1" x14ac:dyDescent="0.2">
      <c r="A1739" s="2" t="s">
        <v>2827</v>
      </c>
      <c r="B1739" s="12" t="s">
        <v>211</v>
      </c>
      <c r="C1739" s="40" t="s">
        <v>212</v>
      </c>
      <c r="D1739" s="41">
        <v>0</v>
      </c>
      <c r="E1739" s="15" t="s">
        <v>24</v>
      </c>
      <c r="F1739" s="41">
        <v>0</v>
      </c>
      <c r="G1739" s="46">
        <f t="shared" ref="G1739:S1739" si="905">SUM(G1740,G1744,G1748)</f>
        <v>92000000</v>
      </c>
      <c r="H1739" s="46">
        <f t="shared" si="905"/>
        <v>0</v>
      </c>
      <c r="I1739" s="46">
        <f t="shared" si="905"/>
        <v>0</v>
      </c>
      <c r="J1739" s="46">
        <f t="shared" si="905"/>
        <v>0</v>
      </c>
      <c r="K1739" s="46">
        <f t="shared" si="905"/>
        <v>0</v>
      </c>
      <c r="L1739" s="46">
        <f t="shared" si="905"/>
        <v>0</v>
      </c>
      <c r="M1739" s="46">
        <f t="shared" si="905"/>
        <v>0</v>
      </c>
      <c r="N1739" s="46">
        <f t="shared" si="905"/>
        <v>0</v>
      </c>
      <c r="O1739" s="46">
        <f t="shared" si="905"/>
        <v>0</v>
      </c>
      <c r="P1739" s="46">
        <f t="shared" si="905"/>
        <v>0</v>
      </c>
      <c r="Q1739" s="46">
        <f t="shared" si="905"/>
        <v>0</v>
      </c>
      <c r="R1739" s="46">
        <f t="shared" si="905"/>
        <v>0</v>
      </c>
      <c r="S1739" s="46">
        <f t="shared" si="905"/>
        <v>0</v>
      </c>
    </row>
    <row r="1740" spans="1:19" ht="13.5" customHeight="1" x14ac:dyDescent="0.2">
      <c r="A1740" s="2"/>
      <c r="B1740" s="42" t="s">
        <v>24</v>
      </c>
      <c r="C1740" s="40" t="s">
        <v>2828</v>
      </c>
      <c r="D1740" s="41">
        <v>0</v>
      </c>
      <c r="E1740" s="15" t="s">
        <v>24</v>
      </c>
      <c r="F1740" s="41">
        <v>0</v>
      </c>
      <c r="G1740" s="41">
        <f t="shared" ref="G1740:S1740" si="906">SUM(G1741:G1743)</f>
        <v>55600000</v>
      </c>
      <c r="H1740" s="41">
        <f t="shared" si="906"/>
        <v>0</v>
      </c>
      <c r="I1740" s="41">
        <f t="shared" si="906"/>
        <v>0</v>
      </c>
      <c r="J1740" s="41">
        <f t="shared" si="906"/>
        <v>0</v>
      </c>
      <c r="K1740" s="41">
        <f t="shared" si="906"/>
        <v>0</v>
      </c>
      <c r="L1740" s="41">
        <f t="shared" si="906"/>
        <v>0</v>
      </c>
      <c r="M1740" s="41">
        <f t="shared" si="906"/>
        <v>0</v>
      </c>
      <c r="N1740" s="41">
        <f t="shared" si="906"/>
        <v>0</v>
      </c>
      <c r="O1740" s="41">
        <f t="shared" si="906"/>
        <v>0</v>
      </c>
      <c r="P1740" s="41">
        <f t="shared" si="906"/>
        <v>0</v>
      </c>
      <c r="Q1740" s="41">
        <f t="shared" si="906"/>
        <v>0</v>
      </c>
      <c r="R1740" s="41">
        <f t="shared" si="906"/>
        <v>0</v>
      </c>
      <c r="S1740" s="41">
        <f t="shared" si="906"/>
        <v>0</v>
      </c>
    </row>
    <row r="1741" spans="1:19" ht="13.5" customHeight="1" x14ac:dyDescent="0.2">
      <c r="A1741" s="2" t="s">
        <v>2829</v>
      </c>
      <c r="B1741" s="42" t="s">
        <v>24</v>
      </c>
      <c r="C1741" s="43" t="s">
        <v>2830</v>
      </c>
      <c r="D1741" s="44">
        <v>40</v>
      </c>
      <c r="E1741" s="45" t="s">
        <v>2831</v>
      </c>
      <c r="F1741" s="44">
        <v>400000</v>
      </c>
      <c r="G1741" s="44">
        <f t="shared" ref="G1741:G1743" si="907">ROUNDDOWN(D1741*F1741,-3)</f>
        <v>16000000</v>
      </c>
      <c r="H1741" s="44"/>
      <c r="I1741" s="44"/>
      <c r="J1741" s="44"/>
      <c r="K1741" s="44"/>
      <c r="L1741" s="44"/>
      <c r="M1741" s="44"/>
      <c r="N1741" s="44"/>
      <c r="O1741" s="44"/>
      <c r="P1741" s="44"/>
      <c r="Q1741" s="44"/>
      <c r="R1741" s="44"/>
      <c r="S1741" s="44"/>
    </row>
    <row r="1742" spans="1:19" ht="13.5" customHeight="1" x14ac:dyDescent="0.2">
      <c r="A1742" s="2" t="s">
        <v>2832</v>
      </c>
      <c r="B1742" s="42" t="s">
        <v>24</v>
      </c>
      <c r="C1742" s="43" t="s">
        <v>2833</v>
      </c>
      <c r="D1742" s="44">
        <v>120</v>
      </c>
      <c r="E1742" s="45" t="s">
        <v>2834</v>
      </c>
      <c r="F1742" s="44">
        <v>300000</v>
      </c>
      <c r="G1742" s="44">
        <f t="shared" si="907"/>
        <v>36000000</v>
      </c>
      <c r="H1742" s="44"/>
      <c r="I1742" s="44"/>
      <c r="J1742" s="44"/>
      <c r="K1742" s="44"/>
      <c r="L1742" s="44"/>
      <c r="M1742" s="44"/>
      <c r="N1742" s="44"/>
      <c r="O1742" s="44"/>
      <c r="P1742" s="44"/>
      <c r="Q1742" s="44"/>
      <c r="R1742" s="44"/>
      <c r="S1742" s="44"/>
    </row>
    <row r="1743" spans="1:19" ht="13.5" customHeight="1" x14ac:dyDescent="0.2">
      <c r="A1743" s="2" t="s">
        <v>2835</v>
      </c>
      <c r="B1743" s="42" t="s">
        <v>24</v>
      </c>
      <c r="C1743" s="43" t="s">
        <v>2836</v>
      </c>
      <c r="D1743" s="44">
        <v>20</v>
      </c>
      <c r="E1743" s="45" t="s">
        <v>2831</v>
      </c>
      <c r="F1743" s="44">
        <v>180000</v>
      </c>
      <c r="G1743" s="44">
        <f t="shared" si="907"/>
        <v>3600000</v>
      </c>
      <c r="H1743" s="44"/>
      <c r="I1743" s="44"/>
      <c r="J1743" s="44"/>
      <c r="K1743" s="44"/>
      <c r="L1743" s="44"/>
      <c r="M1743" s="44"/>
      <c r="N1743" s="44"/>
      <c r="O1743" s="44"/>
      <c r="P1743" s="44"/>
      <c r="Q1743" s="44"/>
      <c r="R1743" s="44"/>
      <c r="S1743" s="44"/>
    </row>
    <row r="1744" spans="1:19" ht="13.5" customHeight="1" x14ac:dyDescent="0.2">
      <c r="A1744" s="2"/>
      <c r="B1744" s="42" t="s">
        <v>24</v>
      </c>
      <c r="C1744" s="40" t="s">
        <v>2837</v>
      </c>
      <c r="D1744" s="41">
        <v>0</v>
      </c>
      <c r="E1744" s="15" t="s">
        <v>24</v>
      </c>
      <c r="F1744" s="41">
        <v>0</v>
      </c>
      <c r="G1744" s="41">
        <f t="shared" ref="G1744:S1744" si="908">SUM(G1745:G1747)</f>
        <v>10000000</v>
      </c>
      <c r="H1744" s="41">
        <f t="shared" si="908"/>
        <v>0</v>
      </c>
      <c r="I1744" s="41">
        <f t="shared" si="908"/>
        <v>0</v>
      </c>
      <c r="J1744" s="41">
        <f t="shared" si="908"/>
        <v>0</v>
      </c>
      <c r="K1744" s="41">
        <f t="shared" si="908"/>
        <v>0</v>
      </c>
      <c r="L1744" s="41">
        <f t="shared" si="908"/>
        <v>0</v>
      </c>
      <c r="M1744" s="41">
        <f t="shared" si="908"/>
        <v>0</v>
      </c>
      <c r="N1744" s="41">
        <f t="shared" si="908"/>
        <v>0</v>
      </c>
      <c r="O1744" s="41">
        <f t="shared" si="908"/>
        <v>0</v>
      </c>
      <c r="P1744" s="41">
        <f t="shared" si="908"/>
        <v>0</v>
      </c>
      <c r="Q1744" s="41">
        <f t="shared" si="908"/>
        <v>0</v>
      </c>
      <c r="R1744" s="41">
        <f t="shared" si="908"/>
        <v>0</v>
      </c>
      <c r="S1744" s="41">
        <f t="shared" si="908"/>
        <v>0</v>
      </c>
    </row>
    <row r="1745" spans="1:19" ht="13.5" customHeight="1" x14ac:dyDescent="0.2">
      <c r="A1745" s="2" t="s">
        <v>2838</v>
      </c>
      <c r="B1745" s="42" t="s">
        <v>24</v>
      </c>
      <c r="C1745" s="43" t="s">
        <v>2839</v>
      </c>
      <c r="D1745" s="44">
        <v>4</v>
      </c>
      <c r="E1745" s="45" t="s">
        <v>600</v>
      </c>
      <c r="F1745" s="44">
        <v>400000</v>
      </c>
      <c r="G1745" s="44">
        <f t="shared" ref="G1745:G1747" si="909">ROUNDDOWN(D1745*F1745,-3)</f>
        <v>1600000</v>
      </c>
      <c r="H1745" s="44"/>
      <c r="I1745" s="44"/>
      <c r="J1745" s="44"/>
      <c r="K1745" s="44"/>
      <c r="L1745" s="44"/>
      <c r="M1745" s="44"/>
      <c r="N1745" s="44"/>
      <c r="O1745" s="44"/>
      <c r="P1745" s="44"/>
      <c r="Q1745" s="44"/>
      <c r="R1745" s="44"/>
      <c r="S1745" s="44"/>
    </row>
    <row r="1746" spans="1:19" ht="13.5" customHeight="1" x14ac:dyDescent="0.2">
      <c r="A1746" s="2" t="s">
        <v>2840</v>
      </c>
      <c r="B1746" s="42" t="s">
        <v>24</v>
      </c>
      <c r="C1746" s="43" t="s">
        <v>2841</v>
      </c>
      <c r="D1746" s="44">
        <v>4</v>
      </c>
      <c r="E1746" s="45" t="s">
        <v>600</v>
      </c>
      <c r="F1746" s="44">
        <v>300000</v>
      </c>
      <c r="G1746" s="44">
        <f t="shared" si="909"/>
        <v>1200000</v>
      </c>
      <c r="H1746" s="44"/>
      <c r="I1746" s="44"/>
      <c r="J1746" s="44"/>
      <c r="K1746" s="44"/>
      <c r="L1746" s="44"/>
      <c r="M1746" s="44"/>
      <c r="N1746" s="44"/>
      <c r="O1746" s="44"/>
      <c r="P1746" s="44"/>
      <c r="Q1746" s="44"/>
      <c r="R1746" s="44"/>
      <c r="S1746" s="44"/>
    </row>
    <row r="1747" spans="1:19" ht="13.5" customHeight="1" x14ac:dyDescent="0.2">
      <c r="A1747" s="2" t="s">
        <v>2842</v>
      </c>
      <c r="B1747" s="42" t="s">
        <v>24</v>
      </c>
      <c r="C1747" s="43" t="s">
        <v>2843</v>
      </c>
      <c r="D1747" s="44">
        <v>24</v>
      </c>
      <c r="E1747" s="45" t="s">
        <v>600</v>
      </c>
      <c r="F1747" s="44">
        <v>300000</v>
      </c>
      <c r="G1747" s="44">
        <f t="shared" si="909"/>
        <v>7200000</v>
      </c>
      <c r="H1747" s="44"/>
      <c r="I1747" s="44"/>
      <c r="J1747" s="44"/>
      <c r="K1747" s="44"/>
      <c r="L1747" s="44"/>
      <c r="M1747" s="44"/>
      <c r="N1747" s="44"/>
      <c r="O1747" s="44"/>
      <c r="P1747" s="44"/>
      <c r="Q1747" s="44"/>
      <c r="R1747" s="44"/>
      <c r="S1747" s="44"/>
    </row>
    <row r="1748" spans="1:19" ht="13.5" customHeight="1" x14ac:dyDescent="0.2">
      <c r="A1748" s="2"/>
      <c r="B1748" s="42" t="s">
        <v>24</v>
      </c>
      <c r="C1748" s="40" t="s">
        <v>2844</v>
      </c>
      <c r="D1748" s="41">
        <v>0</v>
      </c>
      <c r="E1748" s="15" t="s">
        <v>24</v>
      </c>
      <c r="F1748" s="41">
        <v>0</v>
      </c>
      <c r="G1748" s="41">
        <f t="shared" ref="G1748:S1748" si="910">SUM(G1749:G1751)</f>
        <v>26400000</v>
      </c>
      <c r="H1748" s="41">
        <f t="shared" si="910"/>
        <v>0</v>
      </c>
      <c r="I1748" s="41">
        <f t="shared" si="910"/>
        <v>0</v>
      </c>
      <c r="J1748" s="41">
        <f t="shared" si="910"/>
        <v>0</v>
      </c>
      <c r="K1748" s="41">
        <f t="shared" si="910"/>
        <v>0</v>
      </c>
      <c r="L1748" s="41">
        <f t="shared" si="910"/>
        <v>0</v>
      </c>
      <c r="M1748" s="41">
        <f t="shared" si="910"/>
        <v>0</v>
      </c>
      <c r="N1748" s="41">
        <f t="shared" si="910"/>
        <v>0</v>
      </c>
      <c r="O1748" s="41">
        <f t="shared" si="910"/>
        <v>0</v>
      </c>
      <c r="P1748" s="41">
        <f t="shared" si="910"/>
        <v>0</v>
      </c>
      <c r="Q1748" s="41">
        <f t="shared" si="910"/>
        <v>0</v>
      </c>
      <c r="R1748" s="41">
        <f t="shared" si="910"/>
        <v>0</v>
      </c>
      <c r="S1748" s="41">
        <f t="shared" si="910"/>
        <v>0</v>
      </c>
    </row>
    <row r="1749" spans="1:19" ht="13.5" customHeight="1" x14ac:dyDescent="0.2">
      <c r="A1749" s="2" t="s">
        <v>2845</v>
      </c>
      <c r="B1749" s="42" t="s">
        <v>24</v>
      </c>
      <c r="C1749" s="43" t="s">
        <v>2846</v>
      </c>
      <c r="D1749" s="44">
        <v>12</v>
      </c>
      <c r="E1749" s="45" t="s">
        <v>820</v>
      </c>
      <c r="F1749" s="44">
        <v>400000</v>
      </c>
      <c r="G1749" s="44">
        <f t="shared" ref="G1749:G1751" si="911">ROUNDDOWN(D1749*F1749,-3)</f>
        <v>4800000</v>
      </c>
      <c r="H1749" s="44"/>
      <c r="I1749" s="44"/>
      <c r="J1749" s="44"/>
      <c r="K1749" s="44"/>
      <c r="L1749" s="44"/>
      <c r="M1749" s="44"/>
      <c r="N1749" s="44"/>
      <c r="O1749" s="44"/>
      <c r="P1749" s="44"/>
      <c r="Q1749" s="44"/>
      <c r="R1749" s="44"/>
      <c r="S1749" s="44"/>
    </row>
    <row r="1750" spans="1:19" ht="13.5" customHeight="1" x14ac:dyDescent="0.2">
      <c r="A1750" s="2" t="s">
        <v>2847</v>
      </c>
      <c r="B1750" s="42" t="s">
        <v>24</v>
      </c>
      <c r="C1750" s="43" t="s">
        <v>2848</v>
      </c>
      <c r="D1750" s="44">
        <v>12</v>
      </c>
      <c r="E1750" s="45" t="s">
        <v>820</v>
      </c>
      <c r="F1750" s="44">
        <v>300000</v>
      </c>
      <c r="G1750" s="44">
        <f t="shared" si="911"/>
        <v>3600000</v>
      </c>
      <c r="H1750" s="44"/>
      <c r="I1750" s="44"/>
      <c r="J1750" s="44"/>
      <c r="K1750" s="44"/>
      <c r="L1750" s="44"/>
      <c r="M1750" s="44"/>
      <c r="N1750" s="44"/>
      <c r="O1750" s="44"/>
      <c r="P1750" s="44"/>
      <c r="Q1750" s="44"/>
      <c r="R1750" s="44"/>
      <c r="S1750" s="44"/>
    </row>
    <row r="1751" spans="1:19" ht="13.5" customHeight="1" x14ac:dyDescent="0.2">
      <c r="A1751" s="2" t="s">
        <v>2849</v>
      </c>
      <c r="B1751" s="42" t="s">
        <v>24</v>
      </c>
      <c r="C1751" s="43" t="s">
        <v>2850</v>
      </c>
      <c r="D1751" s="44">
        <v>60</v>
      </c>
      <c r="E1751" s="45" t="s">
        <v>820</v>
      </c>
      <c r="F1751" s="44">
        <v>300000</v>
      </c>
      <c r="G1751" s="44">
        <f t="shared" si="911"/>
        <v>18000000</v>
      </c>
      <c r="H1751" s="44"/>
      <c r="I1751" s="44"/>
      <c r="J1751" s="44"/>
      <c r="K1751" s="44"/>
      <c r="L1751" s="44"/>
      <c r="M1751" s="44"/>
      <c r="N1751" s="44"/>
      <c r="O1751" s="44"/>
      <c r="P1751" s="44"/>
      <c r="Q1751" s="44"/>
      <c r="R1751" s="44"/>
      <c r="S1751" s="44"/>
    </row>
    <row r="1752" spans="1:19" ht="13.5" customHeight="1" x14ac:dyDescent="0.2">
      <c r="A1752" s="2" t="s">
        <v>2851</v>
      </c>
      <c r="B1752" s="12" t="s">
        <v>129</v>
      </c>
      <c r="C1752" s="40" t="s">
        <v>130</v>
      </c>
      <c r="D1752" s="41">
        <v>0</v>
      </c>
      <c r="E1752" s="15" t="s">
        <v>24</v>
      </c>
      <c r="F1752" s="41">
        <v>0</v>
      </c>
      <c r="G1752" s="41">
        <f t="shared" ref="G1752:S1752" si="912">G1753</f>
        <v>28800000</v>
      </c>
      <c r="H1752" s="41">
        <f t="shared" si="912"/>
        <v>0</v>
      </c>
      <c r="I1752" s="41">
        <f t="shared" si="912"/>
        <v>0</v>
      </c>
      <c r="J1752" s="41">
        <f t="shared" si="912"/>
        <v>0</v>
      </c>
      <c r="K1752" s="41">
        <f t="shared" si="912"/>
        <v>0</v>
      </c>
      <c r="L1752" s="41">
        <f t="shared" si="912"/>
        <v>0</v>
      </c>
      <c r="M1752" s="41">
        <f t="shared" si="912"/>
        <v>0</v>
      </c>
      <c r="N1752" s="41">
        <f t="shared" si="912"/>
        <v>0</v>
      </c>
      <c r="O1752" s="41">
        <f t="shared" si="912"/>
        <v>0</v>
      </c>
      <c r="P1752" s="41">
        <f t="shared" si="912"/>
        <v>0</v>
      </c>
      <c r="Q1752" s="41">
        <f t="shared" si="912"/>
        <v>0</v>
      </c>
      <c r="R1752" s="41">
        <f t="shared" si="912"/>
        <v>0</v>
      </c>
      <c r="S1752" s="41">
        <f t="shared" si="912"/>
        <v>0</v>
      </c>
    </row>
    <row r="1753" spans="1:19" ht="13.5" customHeight="1" x14ac:dyDescent="0.2">
      <c r="A1753" s="2" t="s">
        <v>2852</v>
      </c>
      <c r="B1753" s="42" t="s">
        <v>24</v>
      </c>
      <c r="C1753" s="43" t="s">
        <v>2853</v>
      </c>
      <c r="D1753" s="44">
        <v>144</v>
      </c>
      <c r="E1753" s="45" t="s">
        <v>820</v>
      </c>
      <c r="F1753" s="44">
        <v>200000</v>
      </c>
      <c r="G1753" s="44">
        <f>ROUNDDOWN(D1753*F1753,-3)</f>
        <v>28800000</v>
      </c>
      <c r="H1753" s="44"/>
      <c r="I1753" s="44"/>
      <c r="J1753" s="44"/>
      <c r="K1753" s="44"/>
      <c r="L1753" s="44"/>
      <c r="M1753" s="44"/>
      <c r="N1753" s="44"/>
      <c r="O1753" s="44"/>
      <c r="P1753" s="44"/>
      <c r="Q1753" s="44"/>
      <c r="R1753" s="44"/>
      <c r="S1753" s="44"/>
    </row>
    <row r="1754" spans="1:19" ht="13.5" customHeight="1" x14ac:dyDescent="0.2">
      <c r="A1754" s="2" t="s">
        <v>2854</v>
      </c>
      <c r="B1754" s="12" t="s">
        <v>718</v>
      </c>
      <c r="C1754" s="40" t="s">
        <v>719</v>
      </c>
      <c r="D1754" s="41">
        <v>0</v>
      </c>
      <c r="E1754" s="15" t="s">
        <v>24</v>
      </c>
      <c r="F1754" s="41">
        <v>0</v>
      </c>
      <c r="G1754" s="41">
        <f t="shared" ref="G1754:S1754" si="913">SUM(G1755:G1756)</f>
        <v>24000000</v>
      </c>
      <c r="H1754" s="41">
        <f t="shared" si="913"/>
        <v>0</v>
      </c>
      <c r="I1754" s="41">
        <f t="shared" si="913"/>
        <v>0</v>
      </c>
      <c r="J1754" s="41">
        <f t="shared" si="913"/>
        <v>0</v>
      </c>
      <c r="K1754" s="41">
        <f t="shared" si="913"/>
        <v>0</v>
      </c>
      <c r="L1754" s="41">
        <f t="shared" si="913"/>
        <v>0</v>
      </c>
      <c r="M1754" s="41">
        <f t="shared" si="913"/>
        <v>0</v>
      </c>
      <c r="N1754" s="41">
        <f t="shared" si="913"/>
        <v>0</v>
      </c>
      <c r="O1754" s="41">
        <f t="shared" si="913"/>
        <v>0</v>
      </c>
      <c r="P1754" s="41">
        <f t="shared" si="913"/>
        <v>0</v>
      </c>
      <c r="Q1754" s="41">
        <f t="shared" si="913"/>
        <v>0</v>
      </c>
      <c r="R1754" s="41">
        <f t="shared" si="913"/>
        <v>0</v>
      </c>
      <c r="S1754" s="41">
        <f t="shared" si="913"/>
        <v>0</v>
      </c>
    </row>
    <row r="1755" spans="1:19" ht="13.5" customHeight="1" x14ac:dyDescent="0.2">
      <c r="A1755" s="2" t="s">
        <v>2855</v>
      </c>
      <c r="B1755" s="42" t="s">
        <v>24</v>
      </c>
      <c r="C1755" s="43" t="s">
        <v>51</v>
      </c>
      <c r="D1755" s="44">
        <v>12</v>
      </c>
      <c r="E1755" s="45" t="s">
        <v>790</v>
      </c>
      <c r="F1755" s="44">
        <v>1000000</v>
      </c>
      <c r="G1755" s="44">
        <f t="shared" ref="G1755:G1756" si="914">ROUNDDOWN(D1755*F1755,-3)</f>
        <v>12000000</v>
      </c>
      <c r="H1755" s="44"/>
      <c r="I1755" s="44"/>
      <c r="J1755" s="44"/>
      <c r="K1755" s="44"/>
      <c r="L1755" s="44"/>
      <c r="M1755" s="44"/>
      <c r="N1755" s="44"/>
      <c r="O1755" s="44"/>
      <c r="P1755" s="44"/>
      <c r="Q1755" s="44"/>
      <c r="R1755" s="44"/>
      <c r="S1755" s="44"/>
    </row>
    <row r="1756" spans="1:19" ht="13.5" customHeight="1" x14ac:dyDescent="0.2">
      <c r="A1756" s="2" t="s">
        <v>2856</v>
      </c>
      <c r="B1756" s="42" t="s">
        <v>24</v>
      </c>
      <c r="C1756" s="43" t="s">
        <v>53</v>
      </c>
      <c r="D1756" s="44">
        <v>12</v>
      </c>
      <c r="E1756" s="45" t="s">
        <v>790</v>
      </c>
      <c r="F1756" s="44">
        <v>1000000</v>
      </c>
      <c r="G1756" s="44">
        <f t="shared" si="914"/>
        <v>12000000</v>
      </c>
      <c r="H1756" s="44"/>
      <c r="I1756" s="44"/>
      <c r="J1756" s="44"/>
      <c r="K1756" s="44"/>
      <c r="L1756" s="44"/>
      <c r="M1756" s="44"/>
      <c r="N1756" s="44"/>
      <c r="O1756" s="44"/>
      <c r="P1756" s="44"/>
      <c r="Q1756" s="44"/>
      <c r="R1756" s="44"/>
      <c r="S1756" s="44"/>
    </row>
    <row r="1757" spans="1:19" ht="13.5" customHeight="1" x14ac:dyDescent="0.2">
      <c r="A1757" s="2" t="s">
        <v>2857</v>
      </c>
      <c r="B1757" s="12" t="s">
        <v>162</v>
      </c>
      <c r="C1757" s="40" t="s">
        <v>163</v>
      </c>
      <c r="D1757" s="41">
        <v>0</v>
      </c>
      <c r="E1757" s="15" t="s">
        <v>24</v>
      </c>
      <c r="F1757" s="41">
        <v>0</v>
      </c>
      <c r="G1757" s="46">
        <f t="shared" ref="G1757:S1757" si="915">G1758</f>
        <v>42000000</v>
      </c>
      <c r="H1757" s="46">
        <f t="shared" si="915"/>
        <v>0</v>
      </c>
      <c r="I1757" s="46">
        <f t="shared" si="915"/>
        <v>0</v>
      </c>
      <c r="J1757" s="46">
        <f t="shared" si="915"/>
        <v>0</v>
      </c>
      <c r="K1757" s="46">
        <f t="shared" si="915"/>
        <v>0</v>
      </c>
      <c r="L1757" s="46">
        <f t="shared" si="915"/>
        <v>0</v>
      </c>
      <c r="M1757" s="46">
        <f t="shared" si="915"/>
        <v>0</v>
      </c>
      <c r="N1757" s="46">
        <f t="shared" si="915"/>
        <v>0</v>
      </c>
      <c r="O1757" s="46">
        <f t="shared" si="915"/>
        <v>0</v>
      </c>
      <c r="P1757" s="46">
        <f t="shared" si="915"/>
        <v>0</v>
      </c>
      <c r="Q1757" s="46">
        <f t="shared" si="915"/>
        <v>0</v>
      </c>
      <c r="R1757" s="46">
        <f t="shared" si="915"/>
        <v>0</v>
      </c>
      <c r="S1757" s="46">
        <f t="shared" si="915"/>
        <v>0</v>
      </c>
    </row>
    <row r="1758" spans="1:19" ht="13.5" customHeight="1" x14ac:dyDescent="0.2">
      <c r="A1758" s="2"/>
      <c r="B1758" s="42" t="s">
        <v>24</v>
      </c>
      <c r="C1758" s="40" t="s">
        <v>2858</v>
      </c>
      <c r="D1758" s="41">
        <v>0</v>
      </c>
      <c r="E1758" s="15" t="s">
        <v>24</v>
      </c>
      <c r="F1758" s="41">
        <v>0</v>
      </c>
      <c r="G1758" s="41">
        <f t="shared" ref="G1758:S1758" si="916">SUM(G1759:G1761)</f>
        <v>42000000</v>
      </c>
      <c r="H1758" s="41">
        <f t="shared" si="916"/>
        <v>0</v>
      </c>
      <c r="I1758" s="41">
        <f t="shared" si="916"/>
        <v>0</v>
      </c>
      <c r="J1758" s="41">
        <f t="shared" si="916"/>
        <v>0</v>
      </c>
      <c r="K1758" s="41">
        <f t="shared" si="916"/>
        <v>0</v>
      </c>
      <c r="L1758" s="41">
        <f t="shared" si="916"/>
        <v>0</v>
      </c>
      <c r="M1758" s="41">
        <f t="shared" si="916"/>
        <v>0</v>
      </c>
      <c r="N1758" s="41">
        <f t="shared" si="916"/>
        <v>0</v>
      </c>
      <c r="O1758" s="41">
        <f t="shared" si="916"/>
        <v>0</v>
      </c>
      <c r="P1758" s="41">
        <f t="shared" si="916"/>
        <v>0</v>
      </c>
      <c r="Q1758" s="41">
        <f t="shared" si="916"/>
        <v>0</v>
      </c>
      <c r="R1758" s="41">
        <f t="shared" si="916"/>
        <v>0</v>
      </c>
      <c r="S1758" s="41">
        <f t="shared" si="916"/>
        <v>0</v>
      </c>
    </row>
    <row r="1759" spans="1:19" ht="13.5" customHeight="1" x14ac:dyDescent="0.2">
      <c r="A1759" s="2" t="s">
        <v>2859</v>
      </c>
      <c r="B1759" s="42" t="s">
        <v>24</v>
      </c>
      <c r="C1759" s="43" t="s">
        <v>2860</v>
      </c>
      <c r="D1759" s="44">
        <v>10</v>
      </c>
      <c r="E1759" s="45" t="s">
        <v>613</v>
      </c>
      <c r="F1759" s="44">
        <v>1400000</v>
      </c>
      <c r="G1759" s="44">
        <f t="shared" ref="G1759:G1761" si="917">ROUNDDOWN(D1759*F1759,-3)</f>
        <v>14000000</v>
      </c>
      <c r="H1759" s="44"/>
      <c r="I1759" s="44"/>
      <c r="J1759" s="44"/>
      <c r="K1759" s="44"/>
      <c r="L1759" s="44"/>
      <c r="M1759" s="44"/>
      <c r="N1759" s="44"/>
      <c r="O1759" s="44"/>
      <c r="P1759" s="44"/>
      <c r="Q1759" s="44"/>
      <c r="R1759" s="44"/>
      <c r="S1759" s="44"/>
    </row>
    <row r="1760" spans="1:19" ht="13.5" customHeight="1" x14ac:dyDescent="0.2">
      <c r="A1760" s="2" t="s">
        <v>2861</v>
      </c>
      <c r="B1760" s="42" t="s">
        <v>24</v>
      </c>
      <c r="C1760" s="43" t="s">
        <v>2862</v>
      </c>
      <c r="D1760" s="44">
        <v>10</v>
      </c>
      <c r="E1760" s="45" t="s">
        <v>613</v>
      </c>
      <c r="F1760" s="44">
        <v>1000000</v>
      </c>
      <c r="G1760" s="44">
        <f t="shared" si="917"/>
        <v>10000000</v>
      </c>
      <c r="H1760" s="44"/>
      <c r="I1760" s="44"/>
      <c r="J1760" s="44"/>
      <c r="K1760" s="44"/>
      <c r="L1760" s="44"/>
      <c r="M1760" s="44"/>
      <c r="N1760" s="44"/>
      <c r="O1760" s="44"/>
      <c r="P1760" s="44"/>
      <c r="Q1760" s="44"/>
      <c r="R1760" s="44"/>
      <c r="S1760" s="44"/>
    </row>
    <row r="1761" spans="1:19" ht="13.5" customHeight="1" x14ac:dyDescent="0.2">
      <c r="A1761" s="2" t="s">
        <v>2863</v>
      </c>
      <c r="B1761" s="42" t="s">
        <v>24</v>
      </c>
      <c r="C1761" s="43" t="s">
        <v>2864</v>
      </c>
      <c r="D1761" s="44">
        <v>20</v>
      </c>
      <c r="E1761" s="45" t="s">
        <v>613</v>
      </c>
      <c r="F1761" s="44">
        <v>900000</v>
      </c>
      <c r="G1761" s="44">
        <f t="shared" si="917"/>
        <v>18000000</v>
      </c>
      <c r="H1761" s="44"/>
      <c r="I1761" s="44"/>
      <c r="J1761" s="44"/>
      <c r="K1761" s="44"/>
      <c r="L1761" s="44"/>
      <c r="M1761" s="44"/>
      <c r="N1761" s="44"/>
      <c r="O1761" s="44"/>
      <c r="P1761" s="44"/>
      <c r="Q1761" s="44"/>
      <c r="R1761" s="44"/>
      <c r="S1761" s="44"/>
    </row>
    <row r="1762" spans="1:19" ht="13.5" customHeight="1" x14ac:dyDescent="0.2">
      <c r="A1762" s="2" t="s">
        <v>2865</v>
      </c>
      <c r="B1762" s="12" t="s">
        <v>639</v>
      </c>
      <c r="C1762" s="40" t="s">
        <v>640</v>
      </c>
      <c r="D1762" s="41">
        <v>0</v>
      </c>
      <c r="E1762" s="15" t="s">
        <v>24</v>
      </c>
      <c r="F1762" s="41">
        <v>0</v>
      </c>
      <c r="G1762" s="41">
        <f t="shared" ref="G1762:S1762" si="918">SUM(G1763:G1765)</f>
        <v>753000000</v>
      </c>
      <c r="H1762" s="41">
        <f t="shared" si="918"/>
        <v>0</v>
      </c>
      <c r="I1762" s="41">
        <f t="shared" si="918"/>
        <v>0</v>
      </c>
      <c r="J1762" s="41">
        <f t="shared" si="918"/>
        <v>0</v>
      </c>
      <c r="K1762" s="41">
        <f t="shared" si="918"/>
        <v>0</v>
      </c>
      <c r="L1762" s="41">
        <f t="shared" si="918"/>
        <v>0</v>
      </c>
      <c r="M1762" s="41">
        <f t="shared" si="918"/>
        <v>0</v>
      </c>
      <c r="N1762" s="41">
        <f t="shared" si="918"/>
        <v>0</v>
      </c>
      <c r="O1762" s="41">
        <f t="shared" si="918"/>
        <v>0</v>
      </c>
      <c r="P1762" s="41">
        <f t="shared" si="918"/>
        <v>0</v>
      </c>
      <c r="Q1762" s="41">
        <f t="shared" si="918"/>
        <v>0</v>
      </c>
      <c r="R1762" s="41">
        <f t="shared" si="918"/>
        <v>0</v>
      </c>
      <c r="S1762" s="41">
        <f t="shared" si="918"/>
        <v>0</v>
      </c>
    </row>
    <row r="1763" spans="1:19" ht="13.5" customHeight="1" x14ac:dyDescent="0.2">
      <c r="A1763" s="2" t="s">
        <v>2866</v>
      </c>
      <c r="B1763" s="42" t="s">
        <v>24</v>
      </c>
      <c r="C1763" s="43" t="s">
        <v>2867</v>
      </c>
      <c r="D1763" s="44">
        <v>4</v>
      </c>
      <c r="E1763" s="45" t="s">
        <v>790</v>
      </c>
      <c r="F1763" s="44">
        <v>90000000</v>
      </c>
      <c r="G1763" s="44">
        <f t="shared" ref="G1763:G1765" si="919">ROUNDDOWN(D1763*F1763,-3)</f>
        <v>360000000</v>
      </c>
      <c r="H1763" s="44"/>
      <c r="I1763" s="44"/>
      <c r="J1763" s="44"/>
      <c r="K1763" s="44"/>
      <c r="L1763" s="44"/>
      <c r="M1763" s="44"/>
      <c r="N1763" s="44"/>
      <c r="O1763" s="44"/>
      <c r="P1763" s="44"/>
      <c r="Q1763" s="44"/>
      <c r="R1763" s="44"/>
      <c r="S1763" s="44"/>
    </row>
    <row r="1764" spans="1:19" ht="13.5" customHeight="1" x14ac:dyDescent="0.2">
      <c r="A1764" s="2" t="s">
        <v>2868</v>
      </c>
      <c r="B1764" s="42" t="s">
        <v>24</v>
      </c>
      <c r="C1764" s="43" t="s">
        <v>2869</v>
      </c>
      <c r="D1764" s="44">
        <v>12</v>
      </c>
      <c r="E1764" s="45" t="s">
        <v>790</v>
      </c>
      <c r="F1764" s="44">
        <v>17000000</v>
      </c>
      <c r="G1764" s="44">
        <f t="shared" si="919"/>
        <v>204000000</v>
      </c>
      <c r="H1764" s="44"/>
      <c r="I1764" s="44"/>
      <c r="J1764" s="44"/>
      <c r="K1764" s="44"/>
      <c r="L1764" s="44"/>
      <c r="M1764" s="44"/>
      <c r="N1764" s="44"/>
      <c r="O1764" s="44"/>
      <c r="P1764" s="44"/>
      <c r="Q1764" s="44"/>
      <c r="R1764" s="44"/>
      <c r="S1764" s="44"/>
    </row>
    <row r="1765" spans="1:19" ht="13.5" customHeight="1" x14ac:dyDescent="0.2">
      <c r="A1765" s="2" t="s">
        <v>2870</v>
      </c>
      <c r="B1765" s="42" t="s">
        <v>24</v>
      </c>
      <c r="C1765" s="43" t="s">
        <v>2871</v>
      </c>
      <c r="D1765" s="44">
        <v>1</v>
      </c>
      <c r="E1765" s="45" t="s">
        <v>790</v>
      </c>
      <c r="F1765" s="44">
        <v>189000000</v>
      </c>
      <c r="G1765" s="44">
        <f t="shared" si="919"/>
        <v>189000000</v>
      </c>
      <c r="H1765" s="44"/>
      <c r="I1765" s="44"/>
      <c r="J1765" s="44"/>
      <c r="K1765" s="44"/>
      <c r="L1765" s="44"/>
      <c r="M1765" s="44"/>
      <c r="N1765" s="44"/>
      <c r="O1765" s="44"/>
      <c r="P1765" s="44"/>
      <c r="Q1765" s="44"/>
      <c r="R1765" s="44"/>
      <c r="S1765" s="44"/>
    </row>
    <row r="1766" spans="1:19" ht="13.5" customHeight="1" x14ac:dyDescent="0.2">
      <c r="A1766" s="2" t="s">
        <v>2872</v>
      </c>
      <c r="B1766" s="12" t="s">
        <v>111</v>
      </c>
      <c r="C1766" s="40" t="s">
        <v>112</v>
      </c>
      <c r="D1766" s="41">
        <v>0</v>
      </c>
      <c r="E1766" s="15" t="s">
        <v>24</v>
      </c>
      <c r="F1766" s="41">
        <v>0</v>
      </c>
      <c r="G1766" s="41">
        <f t="shared" ref="G1766:S1766" si="920">G1767</f>
        <v>295000000</v>
      </c>
      <c r="H1766" s="41">
        <f t="shared" si="920"/>
        <v>0</v>
      </c>
      <c r="I1766" s="41">
        <f t="shared" si="920"/>
        <v>0</v>
      </c>
      <c r="J1766" s="41">
        <f t="shared" si="920"/>
        <v>0</v>
      </c>
      <c r="K1766" s="41">
        <f t="shared" si="920"/>
        <v>0</v>
      </c>
      <c r="L1766" s="41">
        <f t="shared" si="920"/>
        <v>0</v>
      </c>
      <c r="M1766" s="41">
        <f t="shared" si="920"/>
        <v>0</v>
      </c>
      <c r="N1766" s="41">
        <f t="shared" si="920"/>
        <v>0</v>
      </c>
      <c r="O1766" s="41">
        <f t="shared" si="920"/>
        <v>0</v>
      </c>
      <c r="P1766" s="41">
        <f t="shared" si="920"/>
        <v>0</v>
      </c>
      <c r="Q1766" s="41">
        <f t="shared" si="920"/>
        <v>0</v>
      </c>
      <c r="R1766" s="41">
        <f t="shared" si="920"/>
        <v>0</v>
      </c>
      <c r="S1766" s="41">
        <f t="shared" si="920"/>
        <v>0</v>
      </c>
    </row>
    <row r="1767" spans="1:19" ht="13.5" customHeight="1" x14ac:dyDescent="0.2">
      <c r="A1767" s="2" t="s">
        <v>2873</v>
      </c>
      <c r="B1767" s="42" t="s">
        <v>24</v>
      </c>
      <c r="C1767" s="43" t="s">
        <v>2874</v>
      </c>
      <c r="D1767" s="44">
        <v>59</v>
      </c>
      <c r="E1767" s="45" t="s">
        <v>600</v>
      </c>
      <c r="F1767" s="44">
        <v>5000000</v>
      </c>
      <c r="G1767" s="44">
        <f>ROUNDDOWN(D1767*F1767,-3)</f>
        <v>295000000</v>
      </c>
      <c r="H1767" s="44"/>
      <c r="I1767" s="44"/>
      <c r="J1767" s="44"/>
      <c r="K1767" s="44"/>
      <c r="L1767" s="44"/>
      <c r="M1767" s="44"/>
      <c r="N1767" s="44"/>
      <c r="O1767" s="44"/>
      <c r="P1767" s="44"/>
      <c r="Q1767" s="44"/>
      <c r="R1767" s="44"/>
      <c r="S1767" s="44"/>
    </row>
    <row r="1768" spans="1:19" ht="13.5" customHeight="1" x14ac:dyDescent="0.2">
      <c r="A1768" s="2" t="s">
        <v>2875</v>
      </c>
      <c r="B1768" s="12" t="s">
        <v>60</v>
      </c>
      <c r="C1768" s="40" t="s">
        <v>61</v>
      </c>
      <c r="D1768" s="41">
        <v>0</v>
      </c>
      <c r="E1768" s="15" t="s">
        <v>24</v>
      </c>
      <c r="F1768" s="41">
        <v>0</v>
      </c>
      <c r="G1768" s="41">
        <f t="shared" ref="G1768:S1768" si="921">SUM(G1769:G1770)</f>
        <v>39750000</v>
      </c>
      <c r="H1768" s="41">
        <f t="shared" si="921"/>
        <v>0</v>
      </c>
      <c r="I1768" s="41">
        <f t="shared" si="921"/>
        <v>0</v>
      </c>
      <c r="J1768" s="41">
        <f t="shared" si="921"/>
        <v>0</v>
      </c>
      <c r="K1768" s="41">
        <f t="shared" si="921"/>
        <v>0</v>
      </c>
      <c r="L1768" s="41">
        <f t="shared" si="921"/>
        <v>0</v>
      </c>
      <c r="M1768" s="41">
        <f t="shared" si="921"/>
        <v>0</v>
      </c>
      <c r="N1768" s="41">
        <f t="shared" si="921"/>
        <v>0</v>
      </c>
      <c r="O1768" s="41">
        <f t="shared" si="921"/>
        <v>0</v>
      </c>
      <c r="P1768" s="41">
        <f t="shared" si="921"/>
        <v>0</v>
      </c>
      <c r="Q1768" s="41">
        <f t="shared" si="921"/>
        <v>0</v>
      </c>
      <c r="R1768" s="41">
        <f t="shared" si="921"/>
        <v>0</v>
      </c>
      <c r="S1768" s="41">
        <f t="shared" si="921"/>
        <v>0</v>
      </c>
    </row>
    <row r="1769" spans="1:19" ht="13.5" customHeight="1" x14ac:dyDescent="0.2">
      <c r="A1769" s="2" t="s">
        <v>2876</v>
      </c>
      <c r="B1769" s="42" t="s">
        <v>24</v>
      </c>
      <c r="C1769" s="43" t="s">
        <v>2877</v>
      </c>
      <c r="D1769" s="44">
        <v>160</v>
      </c>
      <c r="E1769" s="45" t="s">
        <v>600</v>
      </c>
      <c r="F1769" s="44">
        <v>150000</v>
      </c>
      <c r="G1769" s="44">
        <f t="shared" ref="G1769:G1770" si="922">ROUNDDOWN(D1769*F1769,-3)</f>
        <v>24000000</v>
      </c>
      <c r="H1769" s="44"/>
      <c r="I1769" s="44"/>
      <c r="J1769" s="44"/>
      <c r="K1769" s="44"/>
      <c r="L1769" s="44"/>
      <c r="M1769" s="44"/>
      <c r="N1769" s="44"/>
      <c r="O1769" s="44"/>
      <c r="P1769" s="44"/>
      <c r="Q1769" s="44"/>
      <c r="R1769" s="44"/>
      <c r="S1769" s="44"/>
    </row>
    <row r="1770" spans="1:19" ht="13.5" customHeight="1" x14ac:dyDescent="0.2">
      <c r="A1770" s="2" t="s">
        <v>2878</v>
      </c>
      <c r="B1770" s="42" t="s">
        <v>24</v>
      </c>
      <c r="C1770" s="43" t="s">
        <v>2879</v>
      </c>
      <c r="D1770" s="44">
        <v>75</v>
      </c>
      <c r="E1770" s="45" t="s">
        <v>600</v>
      </c>
      <c r="F1770" s="44">
        <v>210000</v>
      </c>
      <c r="G1770" s="44">
        <f t="shared" si="922"/>
        <v>15750000</v>
      </c>
      <c r="H1770" s="44"/>
      <c r="I1770" s="44"/>
      <c r="J1770" s="44"/>
      <c r="K1770" s="44"/>
      <c r="L1770" s="44"/>
      <c r="M1770" s="44"/>
      <c r="N1770" s="44"/>
      <c r="O1770" s="44"/>
      <c r="P1770" s="44"/>
      <c r="Q1770" s="44"/>
      <c r="R1770" s="44"/>
      <c r="S1770" s="44"/>
    </row>
    <row r="1771" spans="1:19" ht="13.5" customHeight="1" x14ac:dyDescent="0.2">
      <c r="A1771" s="2" t="s">
        <v>2880</v>
      </c>
      <c r="B1771" s="32" t="s">
        <v>1905</v>
      </c>
      <c r="C1771" s="33" t="s">
        <v>2881</v>
      </c>
      <c r="D1771" s="34">
        <v>0</v>
      </c>
      <c r="E1771" s="35" t="s">
        <v>24</v>
      </c>
      <c r="F1771" s="34">
        <v>0</v>
      </c>
      <c r="G1771" s="34">
        <f t="shared" ref="G1771:S1771" si="923">SUM(G1772)</f>
        <v>200000000</v>
      </c>
      <c r="H1771" s="34">
        <f t="shared" si="923"/>
        <v>0</v>
      </c>
      <c r="I1771" s="34">
        <f t="shared" si="923"/>
        <v>0</v>
      </c>
      <c r="J1771" s="34">
        <f t="shared" si="923"/>
        <v>0</v>
      </c>
      <c r="K1771" s="34">
        <f t="shared" si="923"/>
        <v>0</v>
      </c>
      <c r="L1771" s="34">
        <f t="shared" si="923"/>
        <v>0</v>
      </c>
      <c r="M1771" s="34">
        <f t="shared" si="923"/>
        <v>0</v>
      </c>
      <c r="N1771" s="34">
        <f t="shared" si="923"/>
        <v>0</v>
      </c>
      <c r="O1771" s="34">
        <f t="shared" si="923"/>
        <v>0</v>
      </c>
      <c r="P1771" s="34">
        <f t="shared" si="923"/>
        <v>0</v>
      </c>
      <c r="Q1771" s="34">
        <f t="shared" si="923"/>
        <v>0</v>
      </c>
      <c r="R1771" s="34">
        <f t="shared" si="923"/>
        <v>0</v>
      </c>
      <c r="S1771" s="34">
        <f t="shared" si="923"/>
        <v>0</v>
      </c>
    </row>
    <row r="1772" spans="1:19" ht="13.5" customHeight="1" x14ac:dyDescent="0.2">
      <c r="A1772" s="2"/>
      <c r="B1772" s="36" t="s">
        <v>39</v>
      </c>
      <c r="C1772" s="37" t="s">
        <v>2881</v>
      </c>
      <c r="D1772" s="38">
        <v>0</v>
      </c>
      <c r="E1772" s="39" t="s">
        <v>24</v>
      </c>
      <c r="F1772" s="38">
        <v>0</v>
      </c>
      <c r="G1772" s="38">
        <f t="shared" ref="G1772:S1772" si="924">G1773</f>
        <v>200000000</v>
      </c>
      <c r="H1772" s="38">
        <f t="shared" si="924"/>
        <v>0</v>
      </c>
      <c r="I1772" s="38">
        <f t="shared" si="924"/>
        <v>0</v>
      </c>
      <c r="J1772" s="38">
        <f t="shared" si="924"/>
        <v>0</v>
      </c>
      <c r="K1772" s="38">
        <f t="shared" si="924"/>
        <v>0</v>
      </c>
      <c r="L1772" s="38">
        <f t="shared" si="924"/>
        <v>0</v>
      </c>
      <c r="M1772" s="38">
        <f t="shared" si="924"/>
        <v>0</v>
      </c>
      <c r="N1772" s="38">
        <f t="shared" si="924"/>
        <v>0</v>
      </c>
      <c r="O1772" s="38">
        <f t="shared" si="924"/>
        <v>0</v>
      </c>
      <c r="P1772" s="38">
        <f t="shared" si="924"/>
        <v>0</v>
      </c>
      <c r="Q1772" s="38">
        <f t="shared" si="924"/>
        <v>0</v>
      </c>
      <c r="R1772" s="38">
        <f t="shared" si="924"/>
        <v>0</v>
      </c>
      <c r="S1772" s="38">
        <f t="shared" si="924"/>
        <v>0</v>
      </c>
    </row>
    <row r="1773" spans="1:19" ht="13.5" customHeight="1" x14ac:dyDescent="0.2">
      <c r="A1773" s="2" t="s">
        <v>2872</v>
      </c>
      <c r="B1773" s="12" t="s">
        <v>111</v>
      </c>
      <c r="C1773" s="40" t="s">
        <v>112</v>
      </c>
      <c r="D1773" s="41">
        <v>0</v>
      </c>
      <c r="E1773" s="15" t="s">
        <v>24</v>
      </c>
      <c r="F1773" s="41">
        <v>0</v>
      </c>
      <c r="G1773" s="41">
        <f t="shared" ref="G1773:S1773" si="925">SUM(G1774:G1775)</f>
        <v>200000000</v>
      </c>
      <c r="H1773" s="41">
        <f t="shared" si="925"/>
        <v>0</v>
      </c>
      <c r="I1773" s="41">
        <f t="shared" si="925"/>
        <v>0</v>
      </c>
      <c r="J1773" s="41">
        <f t="shared" si="925"/>
        <v>0</v>
      </c>
      <c r="K1773" s="41">
        <f t="shared" si="925"/>
        <v>0</v>
      </c>
      <c r="L1773" s="41">
        <f t="shared" si="925"/>
        <v>0</v>
      </c>
      <c r="M1773" s="41">
        <f t="shared" si="925"/>
        <v>0</v>
      </c>
      <c r="N1773" s="41">
        <f t="shared" si="925"/>
        <v>0</v>
      </c>
      <c r="O1773" s="41">
        <f t="shared" si="925"/>
        <v>0</v>
      </c>
      <c r="P1773" s="41">
        <f t="shared" si="925"/>
        <v>0</v>
      </c>
      <c r="Q1773" s="41">
        <f t="shared" si="925"/>
        <v>0</v>
      </c>
      <c r="R1773" s="41">
        <f t="shared" si="925"/>
        <v>0</v>
      </c>
      <c r="S1773" s="41">
        <f t="shared" si="925"/>
        <v>0</v>
      </c>
    </row>
    <row r="1774" spans="1:19" ht="13.5" customHeight="1" x14ac:dyDescent="0.2">
      <c r="A1774" s="2" t="s">
        <v>2873</v>
      </c>
      <c r="B1774" s="42" t="s">
        <v>24</v>
      </c>
      <c r="C1774" s="43" t="s">
        <v>2882</v>
      </c>
      <c r="D1774" s="44">
        <v>30</v>
      </c>
      <c r="E1774" s="45" t="s">
        <v>600</v>
      </c>
      <c r="F1774" s="44">
        <v>5000000</v>
      </c>
      <c r="G1774" s="44">
        <f t="shared" ref="G1774:G1775" si="926">ROUNDDOWN(D1774*F1774,-3)</f>
        <v>150000000</v>
      </c>
      <c r="H1774" s="44"/>
      <c r="I1774" s="44"/>
      <c r="J1774" s="44"/>
      <c r="K1774" s="44"/>
      <c r="L1774" s="44"/>
      <c r="M1774" s="44"/>
      <c r="N1774" s="44"/>
      <c r="O1774" s="44"/>
      <c r="P1774" s="44"/>
      <c r="Q1774" s="44"/>
      <c r="R1774" s="44"/>
      <c r="S1774" s="44"/>
    </row>
    <row r="1775" spans="1:19" ht="13.5" customHeight="1" x14ac:dyDescent="0.2">
      <c r="A1775" s="2" t="s">
        <v>2883</v>
      </c>
      <c r="B1775" s="42" t="s">
        <v>24</v>
      </c>
      <c r="C1775" s="43" t="s">
        <v>2884</v>
      </c>
      <c r="D1775" s="44">
        <v>10</v>
      </c>
      <c r="E1775" s="45" t="s">
        <v>600</v>
      </c>
      <c r="F1775" s="44">
        <v>5000000</v>
      </c>
      <c r="G1775" s="44">
        <f t="shared" si="926"/>
        <v>50000000</v>
      </c>
      <c r="H1775" s="44"/>
      <c r="I1775" s="44"/>
      <c r="J1775" s="44"/>
      <c r="K1775" s="44"/>
      <c r="L1775" s="44"/>
      <c r="M1775" s="44"/>
      <c r="N1775" s="44"/>
      <c r="O1775" s="44"/>
      <c r="P1775" s="44"/>
      <c r="Q1775" s="44"/>
      <c r="R1775" s="44"/>
      <c r="S1775" s="44"/>
    </row>
    <row r="1776" spans="1:19" ht="13.5" customHeight="1" x14ac:dyDescent="0.2">
      <c r="A1776" s="2" t="s">
        <v>2885</v>
      </c>
      <c r="B1776" s="24" t="s">
        <v>2886</v>
      </c>
      <c r="C1776" s="25" t="s">
        <v>2887</v>
      </c>
      <c r="D1776" s="26">
        <v>1</v>
      </c>
      <c r="E1776" s="27" t="s">
        <v>874</v>
      </c>
      <c r="F1776" s="26">
        <v>0</v>
      </c>
      <c r="G1776" s="26">
        <f t="shared" ref="G1776:S1776" si="927">SUM(G1777)</f>
        <v>1014958000</v>
      </c>
      <c r="H1776" s="26">
        <f t="shared" si="927"/>
        <v>0</v>
      </c>
      <c r="I1776" s="26">
        <f t="shared" si="927"/>
        <v>0</v>
      </c>
      <c r="J1776" s="26">
        <f t="shared" si="927"/>
        <v>0</v>
      </c>
      <c r="K1776" s="26">
        <f t="shared" si="927"/>
        <v>0</v>
      </c>
      <c r="L1776" s="26">
        <f t="shared" si="927"/>
        <v>0</v>
      </c>
      <c r="M1776" s="26">
        <f t="shared" si="927"/>
        <v>0</v>
      </c>
      <c r="N1776" s="26">
        <f t="shared" si="927"/>
        <v>0</v>
      </c>
      <c r="O1776" s="26">
        <f t="shared" si="927"/>
        <v>0</v>
      </c>
      <c r="P1776" s="26">
        <f t="shared" si="927"/>
        <v>0</v>
      </c>
      <c r="Q1776" s="26">
        <f t="shared" si="927"/>
        <v>0</v>
      </c>
      <c r="R1776" s="26">
        <f t="shared" si="927"/>
        <v>0</v>
      </c>
      <c r="S1776" s="26">
        <f t="shared" si="927"/>
        <v>0</v>
      </c>
    </row>
    <row r="1777" spans="1:19" ht="13.5" customHeight="1" x14ac:dyDescent="0.2">
      <c r="A1777" s="2" t="s">
        <v>2888</v>
      </c>
      <c r="B1777" s="28" t="s">
        <v>2889</v>
      </c>
      <c r="C1777" s="29" t="s">
        <v>2890</v>
      </c>
      <c r="D1777" s="30">
        <v>0</v>
      </c>
      <c r="E1777" s="31" t="s">
        <v>24</v>
      </c>
      <c r="F1777" s="30">
        <v>0</v>
      </c>
      <c r="G1777" s="30">
        <f t="shared" ref="G1777:S1777" si="928">SUM(G1778,G1861)</f>
        <v>1014958000</v>
      </c>
      <c r="H1777" s="30">
        <f t="shared" si="928"/>
        <v>0</v>
      </c>
      <c r="I1777" s="30">
        <f t="shared" si="928"/>
        <v>0</v>
      </c>
      <c r="J1777" s="30">
        <f t="shared" si="928"/>
        <v>0</v>
      </c>
      <c r="K1777" s="30">
        <f t="shared" si="928"/>
        <v>0</v>
      </c>
      <c r="L1777" s="30">
        <f t="shared" si="928"/>
        <v>0</v>
      </c>
      <c r="M1777" s="30">
        <f t="shared" si="928"/>
        <v>0</v>
      </c>
      <c r="N1777" s="30">
        <f t="shared" si="928"/>
        <v>0</v>
      </c>
      <c r="O1777" s="30">
        <f t="shared" si="928"/>
        <v>0</v>
      </c>
      <c r="P1777" s="30">
        <f t="shared" si="928"/>
        <v>0</v>
      </c>
      <c r="Q1777" s="30">
        <f t="shared" si="928"/>
        <v>0</v>
      </c>
      <c r="R1777" s="30">
        <f t="shared" si="928"/>
        <v>0</v>
      </c>
      <c r="S1777" s="30">
        <f t="shared" si="928"/>
        <v>0</v>
      </c>
    </row>
    <row r="1778" spans="1:19" ht="13.5" customHeight="1" x14ac:dyDescent="0.2">
      <c r="A1778" s="2" t="s">
        <v>2891</v>
      </c>
      <c r="B1778" s="32" t="s">
        <v>780</v>
      </c>
      <c r="C1778" s="33" t="s">
        <v>2892</v>
      </c>
      <c r="D1778" s="34">
        <v>0</v>
      </c>
      <c r="E1778" s="35" t="s">
        <v>24</v>
      </c>
      <c r="F1778" s="34">
        <v>0</v>
      </c>
      <c r="G1778" s="34">
        <f t="shared" ref="G1778:S1778" si="929">SUM(G1779,G1806,G1836)</f>
        <v>906430000</v>
      </c>
      <c r="H1778" s="34">
        <f t="shared" si="929"/>
        <v>0</v>
      </c>
      <c r="I1778" s="34">
        <f t="shared" si="929"/>
        <v>0</v>
      </c>
      <c r="J1778" s="34">
        <f t="shared" si="929"/>
        <v>0</v>
      </c>
      <c r="K1778" s="34">
        <f t="shared" si="929"/>
        <v>0</v>
      </c>
      <c r="L1778" s="34">
        <f t="shared" si="929"/>
        <v>0</v>
      </c>
      <c r="M1778" s="34">
        <f t="shared" si="929"/>
        <v>0</v>
      </c>
      <c r="N1778" s="34">
        <f t="shared" si="929"/>
        <v>0</v>
      </c>
      <c r="O1778" s="34">
        <f t="shared" si="929"/>
        <v>0</v>
      </c>
      <c r="P1778" s="34">
        <f t="shared" si="929"/>
        <v>0</v>
      </c>
      <c r="Q1778" s="34">
        <f t="shared" si="929"/>
        <v>0</v>
      </c>
      <c r="R1778" s="34">
        <f t="shared" si="929"/>
        <v>0</v>
      </c>
      <c r="S1778" s="34">
        <f t="shared" si="929"/>
        <v>0</v>
      </c>
    </row>
    <row r="1779" spans="1:19" ht="13.5" customHeight="1" x14ac:dyDescent="0.2">
      <c r="A1779" s="2" t="s">
        <v>2893</v>
      </c>
      <c r="B1779" s="36" t="s">
        <v>39</v>
      </c>
      <c r="C1779" s="37" t="s">
        <v>2894</v>
      </c>
      <c r="D1779" s="38">
        <v>0</v>
      </c>
      <c r="E1779" s="39" t="s">
        <v>24</v>
      </c>
      <c r="F1779" s="38">
        <v>0</v>
      </c>
      <c r="G1779" s="38">
        <f t="shared" ref="G1779:S1779" si="930">SUM(G1780,G1786,G1791,G1793,G1796,G1799,G1801,G1803)</f>
        <v>429505000</v>
      </c>
      <c r="H1779" s="38">
        <f t="shared" si="930"/>
        <v>0</v>
      </c>
      <c r="I1779" s="38">
        <f t="shared" si="930"/>
        <v>0</v>
      </c>
      <c r="J1779" s="38">
        <f t="shared" si="930"/>
        <v>0</v>
      </c>
      <c r="K1779" s="38">
        <f t="shared" si="930"/>
        <v>0</v>
      </c>
      <c r="L1779" s="38">
        <f t="shared" si="930"/>
        <v>0</v>
      </c>
      <c r="M1779" s="38">
        <f t="shared" si="930"/>
        <v>0</v>
      </c>
      <c r="N1779" s="38">
        <f t="shared" si="930"/>
        <v>0</v>
      </c>
      <c r="O1779" s="38">
        <f t="shared" si="930"/>
        <v>0</v>
      </c>
      <c r="P1779" s="38">
        <f t="shared" si="930"/>
        <v>0</v>
      </c>
      <c r="Q1779" s="38">
        <f t="shared" si="930"/>
        <v>0</v>
      </c>
      <c r="R1779" s="38">
        <f t="shared" si="930"/>
        <v>0</v>
      </c>
      <c r="S1779" s="38">
        <f t="shared" si="930"/>
        <v>0</v>
      </c>
    </row>
    <row r="1780" spans="1:19" ht="13.5" customHeight="1" x14ac:dyDescent="0.2">
      <c r="A1780" s="2" t="s">
        <v>2895</v>
      </c>
      <c r="B1780" s="12" t="s">
        <v>42</v>
      </c>
      <c r="C1780" s="40" t="s">
        <v>43</v>
      </c>
      <c r="D1780" s="41">
        <v>0</v>
      </c>
      <c r="E1780" s="15" t="s">
        <v>24</v>
      </c>
      <c r="F1780" s="41">
        <v>0</v>
      </c>
      <c r="G1780" s="46">
        <f t="shared" ref="G1780:S1780" si="931">G1781</f>
        <v>132030000</v>
      </c>
      <c r="H1780" s="46">
        <f t="shared" si="931"/>
        <v>0</v>
      </c>
      <c r="I1780" s="46">
        <f t="shared" si="931"/>
        <v>0</v>
      </c>
      <c r="J1780" s="46">
        <f t="shared" si="931"/>
        <v>0</v>
      </c>
      <c r="K1780" s="46">
        <f t="shared" si="931"/>
        <v>0</v>
      </c>
      <c r="L1780" s="46">
        <f t="shared" si="931"/>
        <v>0</v>
      </c>
      <c r="M1780" s="46">
        <f t="shared" si="931"/>
        <v>0</v>
      </c>
      <c r="N1780" s="46">
        <f t="shared" si="931"/>
        <v>0</v>
      </c>
      <c r="O1780" s="46">
        <f t="shared" si="931"/>
        <v>0</v>
      </c>
      <c r="P1780" s="46">
        <f t="shared" si="931"/>
        <v>0</v>
      </c>
      <c r="Q1780" s="46">
        <f t="shared" si="931"/>
        <v>0</v>
      </c>
      <c r="R1780" s="46">
        <f t="shared" si="931"/>
        <v>0</v>
      </c>
      <c r="S1780" s="46">
        <f t="shared" si="931"/>
        <v>0</v>
      </c>
    </row>
    <row r="1781" spans="1:19" ht="13.5" customHeight="1" x14ac:dyDescent="0.2">
      <c r="A1781" s="2"/>
      <c r="B1781" s="42" t="s">
        <v>24</v>
      </c>
      <c r="C1781" s="40" t="s">
        <v>2896</v>
      </c>
      <c r="D1781" s="41">
        <v>0</v>
      </c>
      <c r="E1781" s="15" t="s">
        <v>24</v>
      </c>
      <c r="F1781" s="41">
        <v>0</v>
      </c>
      <c r="G1781" s="41">
        <f t="shared" ref="G1781:S1781" si="932">SUM(G1782:G1785)</f>
        <v>132030000</v>
      </c>
      <c r="H1781" s="41">
        <f t="shared" si="932"/>
        <v>0</v>
      </c>
      <c r="I1781" s="41">
        <f t="shared" si="932"/>
        <v>0</v>
      </c>
      <c r="J1781" s="41">
        <f t="shared" si="932"/>
        <v>0</v>
      </c>
      <c r="K1781" s="41">
        <f t="shared" si="932"/>
        <v>0</v>
      </c>
      <c r="L1781" s="41">
        <f t="shared" si="932"/>
        <v>0</v>
      </c>
      <c r="M1781" s="41">
        <f t="shared" si="932"/>
        <v>0</v>
      </c>
      <c r="N1781" s="41">
        <f t="shared" si="932"/>
        <v>0</v>
      </c>
      <c r="O1781" s="41">
        <f t="shared" si="932"/>
        <v>0</v>
      </c>
      <c r="P1781" s="41">
        <f t="shared" si="932"/>
        <v>0</v>
      </c>
      <c r="Q1781" s="41">
        <f t="shared" si="932"/>
        <v>0</v>
      </c>
      <c r="R1781" s="41">
        <f t="shared" si="932"/>
        <v>0</v>
      </c>
      <c r="S1781" s="41">
        <f t="shared" si="932"/>
        <v>0</v>
      </c>
    </row>
    <row r="1782" spans="1:19" ht="13.5" customHeight="1" x14ac:dyDescent="0.2">
      <c r="A1782" s="2" t="s">
        <v>2897</v>
      </c>
      <c r="B1782" s="42" t="s">
        <v>24</v>
      </c>
      <c r="C1782" s="43" t="s">
        <v>2898</v>
      </c>
      <c r="D1782" s="44">
        <v>200</v>
      </c>
      <c r="E1782" s="45" t="s">
        <v>787</v>
      </c>
      <c r="F1782" s="44">
        <v>300000</v>
      </c>
      <c r="G1782" s="44">
        <f t="shared" ref="G1782:G1785" si="933">ROUNDDOWN(D1782*F1782,-3)</f>
        <v>60000000</v>
      </c>
      <c r="H1782" s="44"/>
      <c r="I1782" s="44"/>
      <c r="J1782" s="44"/>
      <c r="K1782" s="44"/>
      <c r="L1782" s="44"/>
      <c r="M1782" s="44"/>
      <c r="N1782" s="44"/>
      <c r="O1782" s="44"/>
      <c r="P1782" s="44"/>
      <c r="Q1782" s="44"/>
      <c r="R1782" s="44"/>
      <c r="S1782" s="44"/>
    </row>
    <row r="1783" spans="1:19" ht="13.5" customHeight="1" x14ac:dyDescent="0.2">
      <c r="A1783" s="2" t="s">
        <v>2899</v>
      </c>
      <c r="B1783" s="42" t="s">
        <v>24</v>
      </c>
      <c r="C1783" s="43" t="s">
        <v>2900</v>
      </c>
      <c r="D1783" s="44">
        <v>120</v>
      </c>
      <c r="E1783" s="45" t="s">
        <v>787</v>
      </c>
      <c r="F1783" s="44">
        <v>250250</v>
      </c>
      <c r="G1783" s="44">
        <f t="shared" si="933"/>
        <v>30030000</v>
      </c>
      <c r="H1783" s="44"/>
      <c r="I1783" s="44"/>
      <c r="J1783" s="44"/>
      <c r="K1783" s="44"/>
      <c r="L1783" s="44"/>
      <c r="M1783" s="44"/>
      <c r="N1783" s="44"/>
      <c r="O1783" s="44"/>
      <c r="P1783" s="44"/>
      <c r="Q1783" s="44"/>
      <c r="R1783" s="44"/>
      <c r="S1783" s="44"/>
    </row>
    <row r="1784" spans="1:19" ht="13.5" customHeight="1" x14ac:dyDescent="0.2">
      <c r="A1784" s="2" t="s">
        <v>2901</v>
      </c>
      <c r="B1784" s="42" t="s">
        <v>24</v>
      </c>
      <c r="C1784" s="43" t="s">
        <v>2902</v>
      </c>
      <c r="D1784" s="44">
        <v>120</v>
      </c>
      <c r="E1784" s="45" t="s">
        <v>787</v>
      </c>
      <c r="F1784" s="44">
        <v>250000</v>
      </c>
      <c r="G1784" s="44">
        <f t="shared" si="933"/>
        <v>30000000</v>
      </c>
      <c r="H1784" s="44"/>
      <c r="I1784" s="44"/>
      <c r="J1784" s="44"/>
      <c r="K1784" s="44"/>
      <c r="L1784" s="44"/>
      <c r="M1784" s="44"/>
      <c r="N1784" s="44"/>
      <c r="O1784" s="44"/>
      <c r="P1784" s="44"/>
      <c r="Q1784" s="44"/>
      <c r="R1784" s="44"/>
      <c r="S1784" s="44"/>
    </row>
    <row r="1785" spans="1:19" ht="13.5" customHeight="1" x14ac:dyDescent="0.2">
      <c r="A1785" s="2" t="s">
        <v>2903</v>
      </c>
      <c r="B1785" s="42" t="s">
        <v>24</v>
      </c>
      <c r="C1785" s="43" t="s">
        <v>2904</v>
      </c>
      <c r="D1785" s="44">
        <v>12</v>
      </c>
      <c r="E1785" s="45" t="s">
        <v>790</v>
      </c>
      <c r="F1785" s="44">
        <v>1000000</v>
      </c>
      <c r="G1785" s="44">
        <f t="shared" si="933"/>
        <v>12000000</v>
      </c>
      <c r="H1785" s="44"/>
      <c r="I1785" s="44"/>
      <c r="J1785" s="44"/>
      <c r="K1785" s="44"/>
      <c r="L1785" s="44"/>
      <c r="M1785" s="44"/>
      <c r="N1785" s="44"/>
      <c r="O1785" s="44"/>
      <c r="P1785" s="44"/>
      <c r="Q1785" s="44"/>
      <c r="R1785" s="44"/>
      <c r="S1785" s="44"/>
    </row>
    <row r="1786" spans="1:19" ht="13.5" customHeight="1" x14ac:dyDescent="0.2">
      <c r="A1786" s="2" t="s">
        <v>2905</v>
      </c>
      <c r="B1786" s="12" t="s">
        <v>211</v>
      </c>
      <c r="C1786" s="40" t="s">
        <v>212</v>
      </c>
      <c r="D1786" s="41">
        <v>0</v>
      </c>
      <c r="E1786" s="15" t="s">
        <v>24</v>
      </c>
      <c r="F1786" s="41">
        <v>0</v>
      </c>
      <c r="G1786" s="46">
        <f t="shared" ref="G1786:S1786" si="934">G1787</f>
        <v>18300000</v>
      </c>
      <c r="H1786" s="46">
        <f t="shared" si="934"/>
        <v>0</v>
      </c>
      <c r="I1786" s="46">
        <f t="shared" si="934"/>
        <v>0</v>
      </c>
      <c r="J1786" s="46">
        <f t="shared" si="934"/>
        <v>0</v>
      </c>
      <c r="K1786" s="46">
        <f t="shared" si="934"/>
        <v>0</v>
      </c>
      <c r="L1786" s="46">
        <f t="shared" si="934"/>
        <v>0</v>
      </c>
      <c r="M1786" s="46">
        <f t="shared" si="934"/>
        <v>0</v>
      </c>
      <c r="N1786" s="46">
        <f t="shared" si="934"/>
        <v>0</v>
      </c>
      <c r="O1786" s="46">
        <f t="shared" si="934"/>
        <v>0</v>
      </c>
      <c r="P1786" s="46">
        <f t="shared" si="934"/>
        <v>0</v>
      </c>
      <c r="Q1786" s="46">
        <f t="shared" si="934"/>
        <v>0</v>
      </c>
      <c r="R1786" s="46">
        <f t="shared" si="934"/>
        <v>0</v>
      </c>
      <c r="S1786" s="46">
        <f t="shared" si="934"/>
        <v>0</v>
      </c>
    </row>
    <row r="1787" spans="1:19" ht="13.5" customHeight="1" x14ac:dyDescent="0.2">
      <c r="A1787" s="2"/>
      <c r="B1787" s="42" t="s">
        <v>24</v>
      </c>
      <c r="C1787" s="40" t="s">
        <v>2906</v>
      </c>
      <c r="D1787" s="41">
        <v>0</v>
      </c>
      <c r="E1787" s="15" t="s">
        <v>24</v>
      </c>
      <c r="F1787" s="41">
        <v>0</v>
      </c>
      <c r="G1787" s="41">
        <f t="shared" ref="G1787:S1787" si="935">SUM(G1788:G1790)</f>
        <v>18300000</v>
      </c>
      <c r="H1787" s="41">
        <f t="shared" si="935"/>
        <v>0</v>
      </c>
      <c r="I1787" s="41">
        <f t="shared" si="935"/>
        <v>0</v>
      </c>
      <c r="J1787" s="41">
        <f t="shared" si="935"/>
        <v>0</v>
      </c>
      <c r="K1787" s="41">
        <f t="shared" si="935"/>
        <v>0</v>
      </c>
      <c r="L1787" s="41">
        <f t="shared" si="935"/>
        <v>0</v>
      </c>
      <c r="M1787" s="41">
        <f t="shared" si="935"/>
        <v>0</v>
      </c>
      <c r="N1787" s="41">
        <f t="shared" si="935"/>
        <v>0</v>
      </c>
      <c r="O1787" s="41">
        <f t="shared" si="935"/>
        <v>0</v>
      </c>
      <c r="P1787" s="41">
        <f t="shared" si="935"/>
        <v>0</v>
      </c>
      <c r="Q1787" s="41">
        <f t="shared" si="935"/>
        <v>0</v>
      </c>
      <c r="R1787" s="41">
        <f t="shared" si="935"/>
        <v>0</v>
      </c>
      <c r="S1787" s="41">
        <f t="shared" si="935"/>
        <v>0</v>
      </c>
    </row>
    <row r="1788" spans="1:19" ht="13.5" customHeight="1" x14ac:dyDescent="0.2">
      <c r="A1788" s="2" t="s">
        <v>2907</v>
      </c>
      <c r="B1788" s="42" t="s">
        <v>24</v>
      </c>
      <c r="C1788" s="43" t="s">
        <v>2908</v>
      </c>
      <c r="D1788" s="44">
        <v>3</v>
      </c>
      <c r="E1788" s="45" t="s">
        <v>2831</v>
      </c>
      <c r="F1788" s="44">
        <v>500000</v>
      </c>
      <c r="G1788" s="44">
        <f t="shared" ref="G1788:G1790" si="936">ROUNDDOWN(D1788*F1788,-3)</f>
        <v>1500000</v>
      </c>
      <c r="H1788" s="44"/>
      <c r="I1788" s="44"/>
      <c r="J1788" s="44"/>
      <c r="K1788" s="44"/>
      <c r="L1788" s="44"/>
      <c r="M1788" s="44"/>
      <c r="N1788" s="44"/>
      <c r="O1788" s="44"/>
      <c r="P1788" s="44"/>
      <c r="Q1788" s="44"/>
      <c r="R1788" s="44"/>
      <c r="S1788" s="44"/>
    </row>
    <row r="1789" spans="1:19" ht="13.5" customHeight="1" x14ac:dyDescent="0.2">
      <c r="A1789" s="2" t="s">
        <v>2909</v>
      </c>
      <c r="B1789" s="42" t="s">
        <v>24</v>
      </c>
      <c r="C1789" s="43" t="s">
        <v>2910</v>
      </c>
      <c r="D1789" s="44">
        <v>24</v>
      </c>
      <c r="E1789" s="45" t="s">
        <v>2831</v>
      </c>
      <c r="F1789" s="44">
        <v>400000</v>
      </c>
      <c r="G1789" s="44">
        <f t="shared" si="936"/>
        <v>9600000</v>
      </c>
      <c r="H1789" s="44"/>
      <c r="I1789" s="44"/>
      <c r="J1789" s="44"/>
      <c r="K1789" s="44"/>
      <c r="L1789" s="44"/>
      <c r="M1789" s="44"/>
      <c r="N1789" s="44"/>
      <c r="O1789" s="44"/>
      <c r="P1789" s="44"/>
      <c r="Q1789" s="44"/>
      <c r="R1789" s="44"/>
      <c r="S1789" s="44"/>
    </row>
    <row r="1790" spans="1:19" ht="13.5" customHeight="1" x14ac:dyDescent="0.2">
      <c r="A1790" s="2" t="s">
        <v>2911</v>
      </c>
      <c r="B1790" s="42" t="s">
        <v>24</v>
      </c>
      <c r="C1790" s="43" t="s">
        <v>2912</v>
      </c>
      <c r="D1790" s="44">
        <v>24</v>
      </c>
      <c r="E1790" s="45" t="s">
        <v>2831</v>
      </c>
      <c r="F1790" s="44">
        <v>300000</v>
      </c>
      <c r="G1790" s="44">
        <f t="shared" si="936"/>
        <v>7200000</v>
      </c>
      <c r="H1790" s="44"/>
      <c r="I1790" s="44"/>
      <c r="J1790" s="44"/>
      <c r="K1790" s="44"/>
      <c r="L1790" s="44"/>
      <c r="M1790" s="44"/>
      <c r="N1790" s="44"/>
      <c r="O1790" s="44"/>
      <c r="P1790" s="44"/>
      <c r="Q1790" s="44"/>
      <c r="R1790" s="44"/>
      <c r="S1790" s="44"/>
    </row>
    <row r="1791" spans="1:19" ht="13.5" customHeight="1" x14ac:dyDescent="0.2">
      <c r="A1791" s="2" t="s">
        <v>2913</v>
      </c>
      <c r="B1791" s="12" t="s">
        <v>129</v>
      </c>
      <c r="C1791" s="40" t="s">
        <v>130</v>
      </c>
      <c r="D1791" s="41">
        <v>0</v>
      </c>
      <c r="E1791" s="15" t="s">
        <v>24</v>
      </c>
      <c r="F1791" s="41">
        <v>0</v>
      </c>
      <c r="G1791" s="41">
        <f t="shared" ref="G1791:S1791" si="937">G1792</f>
        <v>24000000</v>
      </c>
      <c r="H1791" s="41">
        <f t="shared" si="937"/>
        <v>0</v>
      </c>
      <c r="I1791" s="41">
        <f t="shared" si="937"/>
        <v>0</v>
      </c>
      <c r="J1791" s="41">
        <f t="shared" si="937"/>
        <v>0</v>
      </c>
      <c r="K1791" s="41">
        <f t="shared" si="937"/>
        <v>0</v>
      </c>
      <c r="L1791" s="41">
        <f t="shared" si="937"/>
        <v>0</v>
      </c>
      <c r="M1791" s="41">
        <f t="shared" si="937"/>
        <v>0</v>
      </c>
      <c r="N1791" s="41">
        <f t="shared" si="937"/>
        <v>0</v>
      </c>
      <c r="O1791" s="41">
        <f t="shared" si="937"/>
        <v>0</v>
      </c>
      <c r="P1791" s="41">
        <f t="shared" si="937"/>
        <v>0</v>
      </c>
      <c r="Q1791" s="41">
        <f t="shared" si="937"/>
        <v>0</v>
      </c>
      <c r="R1791" s="41">
        <f t="shared" si="937"/>
        <v>0</v>
      </c>
      <c r="S1791" s="41">
        <f t="shared" si="937"/>
        <v>0</v>
      </c>
    </row>
    <row r="1792" spans="1:19" ht="13.5" customHeight="1" x14ac:dyDescent="0.2">
      <c r="A1792" s="2" t="s">
        <v>2914</v>
      </c>
      <c r="B1792" s="42" t="s">
        <v>24</v>
      </c>
      <c r="C1792" s="43" t="s">
        <v>2915</v>
      </c>
      <c r="D1792" s="44">
        <v>120</v>
      </c>
      <c r="E1792" s="45" t="s">
        <v>820</v>
      </c>
      <c r="F1792" s="44">
        <v>200000</v>
      </c>
      <c r="G1792" s="44">
        <f>ROUNDDOWN(D1792*F1792,-3)</f>
        <v>24000000</v>
      </c>
      <c r="H1792" s="44"/>
      <c r="I1792" s="44"/>
      <c r="J1792" s="44"/>
      <c r="K1792" s="44"/>
      <c r="L1792" s="44"/>
      <c r="M1792" s="44"/>
      <c r="N1792" s="44"/>
      <c r="O1792" s="44"/>
      <c r="P1792" s="44"/>
      <c r="Q1792" s="44"/>
      <c r="R1792" s="44"/>
      <c r="S1792" s="44"/>
    </row>
    <row r="1793" spans="1:19" ht="13.5" customHeight="1" x14ac:dyDescent="0.2">
      <c r="A1793" s="2" t="s">
        <v>2916</v>
      </c>
      <c r="B1793" s="12" t="s">
        <v>718</v>
      </c>
      <c r="C1793" s="40" t="s">
        <v>719</v>
      </c>
      <c r="D1793" s="41">
        <v>0</v>
      </c>
      <c r="E1793" s="15" t="s">
        <v>24</v>
      </c>
      <c r="F1793" s="41">
        <v>0</v>
      </c>
      <c r="G1793" s="41">
        <f t="shared" ref="G1793:S1793" si="938">SUM(G1794:G1795)</f>
        <v>24000000</v>
      </c>
      <c r="H1793" s="41">
        <f t="shared" si="938"/>
        <v>0</v>
      </c>
      <c r="I1793" s="41">
        <f t="shared" si="938"/>
        <v>0</v>
      </c>
      <c r="J1793" s="41">
        <f t="shared" si="938"/>
        <v>0</v>
      </c>
      <c r="K1793" s="41">
        <f t="shared" si="938"/>
        <v>0</v>
      </c>
      <c r="L1793" s="41">
        <f t="shared" si="938"/>
        <v>0</v>
      </c>
      <c r="M1793" s="41">
        <f t="shared" si="938"/>
        <v>0</v>
      </c>
      <c r="N1793" s="41">
        <f t="shared" si="938"/>
        <v>0</v>
      </c>
      <c r="O1793" s="41">
        <f t="shared" si="938"/>
        <v>0</v>
      </c>
      <c r="P1793" s="41">
        <f t="shared" si="938"/>
        <v>0</v>
      </c>
      <c r="Q1793" s="41">
        <f t="shared" si="938"/>
        <v>0</v>
      </c>
      <c r="R1793" s="41">
        <f t="shared" si="938"/>
        <v>0</v>
      </c>
      <c r="S1793" s="41">
        <f t="shared" si="938"/>
        <v>0</v>
      </c>
    </row>
    <row r="1794" spans="1:19" ht="13.5" customHeight="1" x14ac:dyDescent="0.2">
      <c r="A1794" s="2" t="s">
        <v>2917</v>
      </c>
      <c r="B1794" s="42" t="s">
        <v>24</v>
      </c>
      <c r="C1794" s="43" t="s">
        <v>51</v>
      </c>
      <c r="D1794" s="44">
        <v>12</v>
      </c>
      <c r="E1794" s="45" t="s">
        <v>790</v>
      </c>
      <c r="F1794" s="44">
        <v>1000000</v>
      </c>
      <c r="G1794" s="44">
        <f t="shared" ref="G1794:G1795" si="939">ROUNDDOWN(D1794*F1794,-3)</f>
        <v>12000000</v>
      </c>
      <c r="H1794" s="44"/>
      <c r="I1794" s="44"/>
      <c r="J1794" s="44"/>
      <c r="K1794" s="44"/>
      <c r="L1794" s="44"/>
      <c r="M1794" s="44"/>
      <c r="N1794" s="44"/>
      <c r="O1794" s="44"/>
      <c r="P1794" s="44"/>
      <c r="Q1794" s="44"/>
      <c r="R1794" s="44"/>
      <c r="S1794" s="44"/>
    </row>
    <row r="1795" spans="1:19" ht="13.5" customHeight="1" x14ac:dyDescent="0.2">
      <c r="A1795" s="2" t="s">
        <v>2918</v>
      </c>
      <c r="B1795" s="42" t="s">
        <v>24</v>
      </c>
      <c r="C1795" s="43" t="s">
        <v>53</v>
      </c>
      <c r="D1795" s="44">
        <v>12</v>
      </c>
      <c r="E1795" s="45" t="s">
        <v>790</v>
      </c>
      <c r="F1795" s="44">
        <v>1000000</v>
      </c>
      <c r="G1795" s="44">
        <f t="shared" si="939"/>
        <v>12000000</v>
      </c>
      <c r="H1795" s="44"/>
      <c r="I1795" s="44"/>
      <c r="J1795" s="44"/>
      <c r="K1795" s="44"/>
      <c r="L1795" s="44"/>
      <c r="M1795" s="44"/>
      <c r="N1795" s="44"/>
      <c r="O1795" s="44"/>
      <c r="P1795" s="44"/>
      <c r="Q1795" s="44"/>
      <c r="R1795" s="44"/>
      <c r="S1795" s="44"/>
    </row>
    <row r="1796" spans="1:19" ht="13.5" customHeight="1" x14ac:dyDescent="0.2">
      <c r="A1796" s="2" t="s">
        <v>2919</v>
      </c>
      <c r="B1796" s="12" t="s">
        <v>162</v>
      </c>
      <c r="C1796" s="40" t="s">
        <v>163</v>
      </c>
      <c r="D1796" s="41">
        <v>0</v>
      </c>
      <c r="E1796" s="15" t="s">
        <v>24</v>
      </c>
      <c r="F1796" s="41">
        <v>0</v>
      </c>
      <c r="G1796" s="41">
        <f t="shared" ref="G1796:S1796" si="940">SUM(G1797:G1798)</f>
        <v>7600000</v>
      </c>
      <c r="H1796" s="41">
        <f t="shared" si="940"/>
        <v>0</v>
      </c>
      <c r="I1796" s="41">
        <f t="shared" si="940"/>
        <v>0</v>
      </c>
      <c r="J1796" s="41">
        <f t="shared" si="940"/>
        <v>0</v>
      </c>
      <c r="K1796" s="41">
        <f t="shared" si="940"/>
        <v>0</v>
      </c>
      <c r="L1796" s="41">
        <f t="shared" si="940"/>
        <v>0</v>
      </c>
      <c r="M1796" s="41">
        <f t="shared" si="940"/>
        <v>0</v>
      </c>
      <c r="N1796" s="41">
        <f t="shared" si="940"/>
        <v>0</v>
      </c>
      <c r="O1796" s="41">
        <f t="shared" si="940"/>
        <v>0</v>
      </c>
      <c r="P1796" s="41">
        <f t="shared" si="940"/>
        <v>0</v>
      </c>
      <c r="Q1796" s="41">
        <f t="shared" si="940"/>
        <v>0</v>
      </c>
      <c r="R1796" s="41">
        <f t="shared" si="940"/>
        <v>0</v>
      </c>
      <c r="S1796" s="41">
        <f t="shared" si="940"/>
        <v>0</v>
      </c>
    </row>
    <row r="1797" spans="1:19" ht="13.5" customHeight="1" x14ac:dyDescent="0.2">
      <c r="A1797" s="2" t="s">
        <v>2920</v>
      </c>
      <c r="B1797" s="42" t="s">
        <v>24</v>
      </c>
      <c r="C1797" s="43" t="s">
        <v>2921</v>
      </c>
      <c r="D1797" s="44">
        <v>4</v>
      </c>
      <c r="E1797" s="45" t="s">
        <v>613</v>
      </c>
      <c r="F1797" s="44">
        <v>1000000</v>
      </c>
      <c r="G1797" s="44">
        <f t="shared" ref="G1797:G1798" si="941">ROUNDDOWN(D1797*F1797,-3)</f>
        <v>4000000</v>
      </c>
      <c r="H1797" s="44"/>
      <c r="I1797" s="44"/>
      <c r="J1797" s="44"/>
      <c r="K1797" s="44"/>
      <c r="L1797" s="44"/>
      <c r="M1797" s="44"/>
      <c r="N1797" s="44"/>
      <c r="O1797" s="44"/>
      <c r="P1797" s="44"/>
      <c r="Q1797" s="44"/>
      <c r="R1797" s="44"/>
      <c r="S1797" s="44"/>
    </row>
    <row r="1798" spans="1:19" ht="13.5" customHeight="1" x14ac:dyDescent="0.2">
      <c r="A1798" s="2" t="s">
        <v>2922</v>
      </c>
      <c r="B1798" s="42" t="s">
        <v>24</v>
      </c>
      <c r="C1798" s="43" t="s">
        <v>2923</v>
      </c>
      <c r="D1798" s="44">
        <v>4</v>
      </c>
      <c r="E1798" s="45" t="s">
        <v>613</v>
      </c>
      <c r="F1798" s="44">
        <v>900000</v>
      </c>
      <c r="G1798" s="44">
        <f t="shared" si="941"/>
        <v>3600000</v>
      </c>
      <c r="H1798" s="44"/>
      <c r="I1798" s="44"/>
      <c r="J1798" s="44"/>
      <c r="K1798" s="44"/>
      <c r="L1798" s="44"/>
      <c r="M1798" s="44"/>
      <c r="N1798" s="44"/>
      <c r="O1798" s="44"/>
      <c r="P1798" s="44"/>
      <c r="Q1798" s="44"/>
      <c r="R1798" s="44"/>
      <c r="S1798" s="44"/>
    </row>
    <row r="1799" spans="1:19" ht="13.5" customHeight="1" x14ac:dyDescent="0.2">
      <c r="A1799" s="2" t="s">
        <v>2924</v>
      </c>
      <c r="B1799" s="12" t="s">
        <v>639</v>
      </c>
      <c r="C1799" s="40" t="s">
        <v>640</v>
      </c>
      <c r="D1799" s="41">
        <v>0</v>
      </c>
      <c r="E1799" s="15" t="s">
        <v>24</v>
      </c>
      <c r="F1799" s="41">
        <v>0</v>
      </c>
      <c r="G1799" s="41">
        <f t="shared" ref="G1799:S1799" si="942">G1800</f>
        <v>48000000</v>
      </c>
      <c r="H1799" s="41">
        <f t="shared" si="942"/>
        <v>0</v>
      </c>
      <c r="I1799" s="41">
        <f t="shared" si="942"/>
        <v>0</v>
      </c>
      <c r="J1799" s="41">
        <f t="shared" si="942"/>
        <v>0</v>
      </c>
      <c r="K1799" s="41">
        <f t="shared" si="942"/>
        <v>0</v>
      </c>
      <c r="L1799" s="41">
        <f t="shared" si="942"/>
        <v>0</v>
      </c>
      <c r="M1799" s="41">
        <f t="shared" si="942"/>
        <v>0</v>
      </c>
      <c r="N1799" s="41">
        <f t="shared" si="942"/>
        <v>0</v>
      </c>
      <c r="O1799" s="41">
        <f t="shared" si="942"/>
        <v>0</v>
      </c>
      <c r="P1799" s="41">
        <f t="shared" si="942"/>
        <v>0</v>
      </c>
      <c r="Q1799" s="41">
        <f t="shared" si="942"/>
        <v>0</v>
      </c>
      <c r="R1799" s="41">
        <f t="shared" si="942"/>
        <v>0</v>
      </c>
      <c r="S1799" s="41">
        <f t="shared" si="942"/>
        <v>0</v>
      </c>
    </row>
    <row r="1800" spans="1:19" ht="13.5" customHeight="1" x14ac:dyDescent="0.2">
      <c r="A1800" s="2" t="s">
        <v>2925</v>
      </c>
      <c r="B1800" s="42" t="s">
        <v>24</v>
      </c>
      <c r="C1800" s="43" t="s">
        <v>2926</v>
      </c>
      <c r="D1800" s="44">
        <v>4</v>
      </c>
      <c r="E1800" s="45" t="s">
        <v>790</v>
      </c>
      <c r="F1800" s="44">
        <v>12000000</v>
      </c>
      <c r="G1800" s="44">
        <f>ROUNDDOWN(D1800*F1800,-3)</f>
        <v>48000000</v>
      </c>
      <c r="H1800" s="44"/>
      <c r="I1800" s="44"/>
      <c r="J1800" s="44"/>
      <c r="K1800" s="44"/>
      <c r="L1800" s="44"/>
      <c r="M1800" s="44"/>
      <c r="N1800" s="44"/>
      <c r="O1800" s="44"/>
      <c r="P1800" s="44"/>
      <c r="Q1800" s="44"/>
      <c r="R1800" s="44"/>
      <c r="S1800" s="44"/>
    </row>
    <row r="1801" spans="1:19" ht="13.5" customHeight="1" x14ac:dyDescent="0.2">
      <c r="A1801" s="2" t="s">
        <v>2927</v>
      </c>
      <c r="B1801" s="12" t="s">
        <v>111</v>
      </c>
      <c r="C1801" s="40" t="s">
        <v>112</v>
      </c>
      <c r="D1801" s="41">
        <v>0</v>
      </c>
      <c r="E1801" s="15" t="s">
        <v>24</v>
      </c>
      <c r="F1801" s="41">
        <v>0</v>
      </c>
      <c r="G1801" s="41">
        <f t="shared" ref="G1801:S1801" si="943">G1802</f>
        <v>156375000</v>
      </c>
      <c r="H1801" s="41">
        <f t="shared" si="943"/>
        <v>0</v>
      </c>
      <c r="I1801" s="41">
        <f t="shared" si="943"/>
        <v>0</v>
      </c>
      <c r="J1801" s="41">
        <f t="shared" si="943"/>
        <v>0</v>
      </c>
      <c r="K1801" s="41">
        <f t="shared" si="943"/>
        <v>0</v>
      </c>
      <c r="L1801" s="41">
        <f t="shared" si="943"/>
        <v>0</v>
      </c>
      <c r="M1801" s="41">
        <f t="shared" si="943"/>
        <v>0</v>
      </c>
      <c r="N1801" s="41">
        <f t="shared" si="943"/>
        <v>0</v>
      </c>
      <c r="O1801" s="41">
        <f t="shared" si="943"/>
        <v>0</v>
      </c>
      <c r="P1801" s="41">
        <f t="shared" si="943"/>
        <v>0</v>
      </c>
      <c r="Q1801" s="41">
        <f t="shared" si="943"/>
        <v>0</v>
      </c>
      <c r="R1801" s="41">
        <f t="shared" si="943"/>
        <v>0</v>
      </c>
      <c r="S1801" s="41">
        <f t="shared" si="943"/>
        <v>0</v>
      </c>
    </row>
    <row r="1802" spans="1:19" ht="13.5" customHeight="1" x14ac:dyDescent="0.2">
      <c r="A1802" s="2" t="s">
        <v>2928</v>
      </c>
      <c r="B1802" s="42" t="s">
        <v>24</v>
      </c>
      <c r="C1802" s="43" t="s">
        <v>2929</v>
      </c>
      <c r="D1802" s="44">
        <v>30</v>
      </c>
      <c r="E1802" s="45" t="s">
        <v>600</v>
      </c>
      <c r="F1802" s="44">
        <v>5212500</v>
      </c>
      <c r="G1802" s="44">
        <f>ROUNDDOWN(D1802*F1802,-3)</f>
        <v>156375000</v>
      </c>
      <c r="H1802" s="44"/>
      <c r="I1802" s="44"/>
      <c r="J1802" s="44"/>
      <c r="K1802" s="44"/>
      <c r="L1802" s="44"/>
      <c r="M1802" s="44"/>
      <c r="N1802" s="44"/>
      <c r="O1802" s="44"/>
      <c r="P1802" s="44"/>
      <c r="Q1802" s="44"/>
      <c r="R1802" s="44"/>
      <c r="S1802" s="44"/>
    </row>
    <row r="1803" spans="1:19" ht="13.5" customHeight="1" x14ac:dyDescent="0.2">
      <c r="A1803" s="2" t="s">
        <v>2930</v>
      </c>
      <c r="B1803" s="12" t="s">
        <v>55</v>
      </c>
      <c r="C1803" s="40" t="s">
        <v>56</v>
      </c>
      <c r="D1803" s="41">
        <v>0</v>
      </c>
      <c r="E1803" s="15" t="s">
        <v>24</v>
      </c>
      <c r="F1803" s="41">
        <v>0</v>
      </c>
      <c r="G1803" s="41">
        <f t="shared" ref="G1803:S1803" si="944">SUM(G1804:G1805)</f>
        <v>19200000</v>
      </c>
      <c r="H1803" s="41">
        <f t="shared" si="944"/>
        <v>0</v>
      </c>
      <c r="I1803" s="41">
        <f t="shared" si="944"/>
        <v>0</v>
      </c>
      <c r="J1803" s="41">
        <f t="shared" si="944"/>
        <v>0</v>
      </c>
      <c r="K1803" s="41">
        <f t="shared" si="944"/>
        <v>0</v>
      </c>
      <c r="L1803" s="41">
        <f t="shared" si="944"/>
        <v>0</v>
      </c>
      <c r="M1803" s="41">
        <f t="shared" si="944"/>
        <v>0</v>
      </c>
      <c r="N1803" s="41">
        <f t="shared" si="944"/>
        <v>0</v>
      </c>
      <c r="O1803" s="41">
        <f t="shared" si="944"/>
        <v>0</v>
      </c>
      <c r="P1803" s="41">
        <f t="shared" si="944"/>
        <v>0</v>
      </c>
      <c r="Q1803" s="41">
        <f t="shared" si="944"/>
        <v>0</v>
      </c>
      <c r="R1803" s="41">
        <f t="shared" si="944"/>
        <v>0</v>
      </c>
      <c r="S1803" s="41">
        <f t="shared" si="944"/>
        <v>0</v>
      </c>
    </row>
    <row r="1804" spans="1:19" ht="13.5" customHeight="1" x14ac:dyDescent="0.2">
      <c r="A1804" s="2" t="s">
        <v>2931</v>
      </c>
      <c r="B1804" s="42" t="s">
        <v>24</v>
      </c>
      <c r="C1804" s="43" t="s">
        <v>2554</v>
      </c>
      <c r="D1804" s="44">
        <v>100</v>
      </c>
      <c r="E1804" s="45" t="s">
        <v>600</v>
      </c>
      <c r="F1804" s="44">
        <v>150000</v>
      </c>
      <c r="G1804" s="44">
        <f t="shared" ref="G1804:G1805" si="945">ROUNDDOWN(D1804*F1804,-3)</f>
        <v>15000000</v>
      </c>
      <c r="H1804" s="44"/>
      <c r="I1804" s="44"/>
      <c r="J1804" s="44"/>
      <c r="K1804" s="44"/>
      <c r="L1804" s="44"/>
      <c r="M1804" s="44"/>
      <c r="N1804" s="44"/>
      <c r="O1804" s="44"/>
      <c r="P1804" s="44"/>
      <c r="Q1804" s="44"/>
      <c r="R1804" s="44"/>
      <c r="S1804" s="44"/>
    </row>
    <row r="1805" spans="1:19" ht="13.5" customHeight="1" x14ac:dyDescent="0.2">
      <c r="A1805" s="2" t="s">
        <v>2932</v>
      </c>
      <c r="B1805" s="42" t="s">
        <v>24</v>
      </c>
      <c r="C1805" s="43" t="s">
        <v>2933</v>
      </c>
      <c r="D1805" s="44">
        <v>20</v>
      </c>
      <c r="E1805" s="45" t="s">
        <v>798</v>
      </c>
      <c r="F1805" s="44">
        <v>210000</v>
      </c>
      <c r="G1805" s="44">
        <f t="shared" si="945"/>
        <v>4200000</v>
      </c>
      <c r="H1805" s="44"/>
      <c r="I1805" s="44"/>
      <c r="J1805" s="44"/>
      <c r="K1805" s="44"/>
      <c r="L1805" s="44"/>
      <c r="M1805" s="44"/>
      <c r="N1805" s="44"/>
      <c r="O1805" s="44"/>
      <c r="P1805" s="44"/>
      <c r="Q1805" s="44"/>
      <c r="R1805" s="44"/>
      <c r="S1805" s="44"/>
    </row>
    <row r="1806" spans="1:19" ht="13.5" customHeight="1" x14ac:dyDescent="0.2">
      <c r="A1806" s="2" t="s">
        <v>2934</v>
      </c>
      <c r="B1806" s="36" t="s">
        <v>77</v>
      </c>
      <c r="C1806" s="37" t="s">
        <v>2935</v>
      </c>
      <c r="D1806" s="38">
        <v>0</v>
      </c>
      <c r="E1806" s="39" t="s">
        <v>24</v>
      </c>
      <c r="F1806" s="38">
        <v>0</v>
      </c>
      <c r="G1806" s="38">
        <f t="shared" ref="G1806:S1806" si="946">SUM(G1807,G1818,G1825,G1827)</f>
        <v>194400000</v>
      </c>
      <c r="H1806" s="38">
        <f t="shared" si="946"/>
        <v>0</v>
      </c>
      <c r="I1806" s="38">
        <f t="shared" si="946"/>
        <v>0</v>
      </c>
      <c r="J1806" s="38">
        <f t="shared" si="946"/>
        <v>0</v>
      </c>
      <c r="K1806" s="38">
        <f t="shared" si="946"/>
        <v>0</v>
      </c>
      <c r="L1806" s="38">
        <f t="shared" si="946"/>
        <v>0</v>
      </c>
      <c r="M1806" s="38">
        <f t="shared" si="946"/>
        <v>0</v>
      </c>
      <c r="N1806" s="38">
        <f t="shared" si="946"/>
        <v>0</v>
      </c>
      <c r="O1806" s="38">
        <f t="shared" si="946"/>
        <v>0</v>
      </c>
      <c r="P1806" s="38">
        <f t="shared" si="946"/>
        <v>0</v>
      </c>
      <c r="Q1806" s="38">
        <f t="shared" si="946"/>
        <v>0</v>
      </c>
      <c r="R1806" s="38">
        <f t="shared" si="946"/>
        <v>0</v>
      </c>
      <c r="S1806" s="38">
        <f t="shared" si="946"/>
        <v>0</v>
      </c>
    </row>
    <row r="1807" spans="1:19" ht="13.5" customHeight="1" x14ac:dyDescent="0.2">
      <c r="A1807" s="2" t="s">
        <v>2936</v>
      </c>
      <c r="B1807" s="12" t="s">
        <v>42</v>
      </c>
      <c r="C1807" s="40" t="s">
        <v>43</v>
      </c>
      <c r="D1807" s="41">
        <v>0</v>
      </c>
      <c r="E1807" s="15" t="s">
        <v>24</v>
      </c>
      <c r="F1807" s="41">
        <v>0</v>
      </c>
      <c r="G1807" s="46">
        <f t="shared" ref="G1807:S1807" si="947">SUM(G1808,G1813)</f>
        <v>32000000</v>
      </c>
      <c r="H1807" s="46">
        <f t="shared" si="947"/>
        <v>0</v>
      </c>
      <c r="I1807" s="46">
        <f t="shared" si="947"/>
        <v>0</v>
      </c>
      <c r="J1807" s="46">
        <f t="shared" si="947"/>
        <v>0</v>
      </c>
      <c r="K1807" s="46">
        <f t="shared" si="947"/>
        <v>0</v>
      </c>
      <c r="L1807" s="46">
        <f t="shared" si="947"/>
        <v>0</v>
      </c>
      <c r="M1807" s="46">
        <f t="shared" si="947"/>
        <v>0</v>
      </c>
      <c r="N1807" s="46">
        <f t="shared" si="947"/>
        <v>0</v>
      </c>
      <c r="O1807" s="46">
        <f t="shared" si="947"/>
        <v>0</v>
      </c>
      <c r="P1807" s="46">
        <f t="shared" si="947"/>
        <v>0</v>
      </c>
      <c r="Q1807" s="46">
        <f t="shared" si="947"/>
        <v>0</v>
      </c>
      <c r="R1807" s="46">
        <f t="shared" si="947"/>
        <v>0</v>
      </c>
      <c r="S1807" s="46">
        <f t="shared" si="947"/>
        <v>0</v>
      </c>
    </row>
    <row r="1808" spans="1:19" ht="13.5" customHeight="1" x14ac:dyDescent="0.2">
      <c r="A1808" s="2"/>
      <c r="B1808" s="42" t="s">
        <v>24</v>
      </c>
      <c r="C1808" s="40" t="s">
        <v>2937</v>
      </c>
      <c r="D1808" s="41">
        <v>0</v>
      </c>
      <c r="E1808" s="15" t="s">
        <v>24</v>
      </c>
      <c r="F1808" s="41">
        <v>0</v>
      </c>
      <c r="G1808" s="41">
        <f t="shared" ref="G1808:S1808" si="948">SUM(G1809:G1812)</f>
        <v>16000000</v>
      </c>
      <c r="H1808" s="41">
        <f t="shared" si="948"/>
        <v>0</v>
      </c>
      <c r="I1808" s="41">
        <f t="shared" si="948"/>
        <v>0</v>
      </c>
      <c r="J1808" s="41">
        <f t="shared" si="948"/>
        <v>0</v>
      </c>
      <c r="K1808" s="41">
        <f t="shared" si="948"/>
        <v>0</v>
      </c>
      <c r="L1808" s="41">
        <f t="shared" si="948"/>
        <v>0</v>
      </c>
      <c r="M1808" s="41">
        <f t="shared" si="948"/>
        <v>0</v>
      </c>
      <c r="N1808" s="41">
        <f t="shared" si="948"/>
        <v>0</v>
      </c>
      <c r="O1808" s="41">
        <f t="shared" si="948"/>
        <v>0</v>
      </c>
      <c r="P1808" s="41">
        <f t="shared" si="948"/>
        <v>0</v>
      </c>
      <c r="Q1808" s="41">
        <f t="shared" si="948"/>
        <v>0</v>
      </c>
      <c r="R1808" s="41">
        <f t="shared" si="948"/>
        <v>0</v>
      </c>
      <c r="S1808" s="41">
        <f t="shared" si="948"/>
        <v>0</v>
      </c>
    </row>
    <row r="1809" spans="1:19" ht="13.5" customHeight="1" x14ac:dyDescent="0.2">
      <c r="A1809" s="2" t="s">
        <v>2938</v>
      </c>
      <c r="B1809" s="42" t="s">
        <v>24</v>
      </c>
      <c r="C1809" s="43" t="s">
        <v>51</v>
      </c>
      <c r="D1809" s="44">
        <v>1</v>
      </c>
      <c r="E1809" s="45" t="s">
        <v>790</v>
      </c>
      <c r="F1809" s="44">
        <v>2500000</v>
      </c>
      <c r="G1809" s="44">
        <f t="shared" ref="G1809:G1812" si="949">ROUNDDOWN(D1809*F1809,-3)</f>
        <v>2500000</v>
      </c>
      <c r="H1809" s="44"/>
      <c r="I1809" s="44"/>
      <c r="J1809" s="44"/>
      <c r="K1809" s="44"/>
      <c r="L1809" s="44"/>
      <c r="M1809" s="44"/>
      <c r="N1809" s="44"/>
      <c r="O1809" s="44"/>
      <c r="P1809" s="44"/>
      <c r="Q1809" s="44"/>
      <c r="R1809" s="44"/>
      <c r="S1809" s="44"/>
    </row>
    <row r="1810" spans="1:19" ht="13.5" customHeight="1" x14ac:dyDescent="0.2">
      <c r="A1810" s="2" t="s">
        <v>2939</v>
      </c>
      <c r="B1810" s="42" t="s">
        <v>24</v>
      </c>
      <c r="C1810" s="43" t="s">
        <v>1574</v>
      </c>
      <c r="D1810" s="44">
        <v>1</v>
      </c>
      <c r="E1810" s="45" t="s">
        <v>790</v>
      </c>
      <c r="F1810" s="44">
        <v>2500000</v>
      </c>
      <c r="G1810" s="44">
        <f t="shared" si="949"/>
        <v>2500000</v>
      </c>
      <c r="H1810" s="44"/>
      <c r="I1810" s="44"/>
      <c r="J1810" s="44"/>
      <c r="K1810" s="44"/>
      <c r="L1810" s="44"/>
      <c r="M1810" s="44"/>
      <c r="N1810" s="44"/>
      <c r="O1810" s="44"/>
      <c r="P1810" s="44"/>
      <c r="Q1810" s="44"/>
      <c r="R1810" s="44"/>
      <c r="S1810" s="44"/>
    </row>
    <row r="1811" spans="1:19" ht="13.5" customHeight="1" x14ac:dyDescent="0.2">
      <c r="A1811" s="2" t="s">
        <v>2940</v>
      </c>
      <c r="B1811" s="42" t="s">
        <v>24</v>
      </c>
      <c r="C1811" s="43" t="s">
        <v>45</v>
      </c>
      <c r="D1811" s="44">
        <v>1</v>
      </c>
      <c r="E1811" s="45" t="s">
        <v>790</v>
      </c>
      <c r="F1811" s="44">
        <v>1000000</v>
      </c>
      <c r="G1811" s="44">
        <f t="shared" si="949"/>
        <v>1000000</v>
      </c>
      <c r="H1811" s="44"/>
      <c r="I1811" s="44"/>
      <c r="J1811" s="44"/>
      <c r="K1811" s="44"/>
      <c r="L1811" s="44"/>
      <c r="M1811" s="44"/>
      <c r="N1811" s="44"/>
      <c r="O1811" s="44"/>
      <c r="P1811" s="44"/>
      <c r="Q1811" s="44"/>
      <c r="R1811" s="44"/>
      <c r="S1811" s="44"/>
    </row>
    <row r="1812" spans="1:19" ht="13.5" customHeight="1" x14ac:dyDescent="0.2">
      <c r="A1812" s="2" t="s">
        <v>2941</v>
      </c>
      <c r="B1812" s="42" t="s">
        <v>24</v>
      </c>
      <c r="C1812" s="43" t="s">
        <v>2942</v>
      </c>
      <c r="D1812" s="44">
        <v>50</v>
      </c>
      <c r="E1812" s="45" t="s">
        <v>790</v>
      </c>
      <c r="F1812" s="44">
        <v>200000</v>
      </c>
      <c r="G1812" s="44">
        <f t="shared" si="949"/>
        <v>10000000</v>
      </c>
      <c r="H1812" s="44"/>
      <c r="I1812" s="44"/>
      <c r="J1812" s="44"/>
      <c r="K1812" s="44"/>
      <c r="L1812" s="44"/>
      <c r="M1812" s="44"/>
      <c r="N1812" s="44"/>
      <c r="O1812" s="44"/>
      <c r="P1812" s="44"/>
      <c r="Q1812" s="44"/>
      <c r="R1812" s="44"/>
      <c r="S1812" s="44"/>
    </row>
    <row r="1813" spans="1:19" ht="13.5" customHeight="1" x14ac:dyDescent="0.2">
      <c r="A1813" s="2"/>
      <c r="B1813" s="42" t="s">
        <v>24</v>
      </c>
      <c r="C1813" s="40" t="s">
        <v>2943</v>
      </c>
      <c r="D1813" s="41">
        <v>0</v>
      </c>
      <c r="E1813" s="15" t="s">
        <v>24</v>
      </c>
      <c r="F1813" s="41">
        <v>0</v>
      </c>
      <c r="G1813" s="41">
        <f t="shared" ref="G1813:S1813" si="950">SUM(G1814:G1817)</f>
        <v>16000000</v>
      </c>
      <c r="H1813" s="41">
        <f t="shared" si="950"/>
        <v>0</v>
      </c>
      <c r="I1813" s="41">
        <f t="shared" si="950"/>
        <v>0</v>
      </c>
      <c r="J1813" s="41">
        <f t="shared" si="950"/>
        <v>0</v>
      </c>
      <c r="K1813" s="41">
        <f t="shared" si="950"/>
        <v>0</v>
      </c>
      <c r="L1813" s="41">
        <f t="shared" si="950"/>
        <v>0</v>
      </c>
      <c r="M1813" s="41">
        <f t="shared" si="950"/>
        <v>0</v>
      </c>
      <c r="N1813" s="41">
        <f t="shared" si="950"/>
        <v>0</v>
      </c>
      <c r="O1813" s="41">
        <f t="shared" si="950"/>
        <v>0</v>
      </c>
      <c r="P1813" s="41">
        <f t="shared" si="950"/>
        <v>0</v>
      </c>
      <c r="Q1813" s="41">
        <f t="shared" si="950"/>
        <v>0</v>
      </c>
      <c r="R1813" s="41">
        <f t="shared" si="950"/>
        <v>0</v>
      </c>
      <c r="S1813" s="41">
        <f t="shared" si="950"/>
        <v>0</v>
      </c>
    </row>
    <row r="1814" spans="1:19" ht="13.5" customHeight="1" x14ac:dyDescent="0.2">
      <c r="A1814" s="2" t="s">
        <v>2944</v>
      </c>
      <c r="B1814" s="42" t="s">
        <v>24</v>
      </c>
      <c r="C1814" s="43" t="s">
        <v>51</v>
      </c>
      <c r="D1814" s="44">
        <v>1</v>
      </c>
      <c r="E1814" s="45" t="s">
        <v>790</v>
      </c>
      <c r="F1814" s="44">
        <v>2500000</v>
      </c>
      <c r="G1814" s="44">
        <f t="shared" ref="G1814:G1817" si="951">ROUNDDOWN(D1814*F1814,-3)</f>
        <v>2500000</v>
      </c>
      <c r="H1814" s="44"/>
      <c r="I1814" s="44"/>
      <c r="J1814" s="44"/>
      <c r="K1814" s="44"/>
      <c r="L1814" s="44"/>
      <c r="M1814" s="44"/>
      <c r="N1814" s="44"/>
      <c r="O1814" s="44"/>
      <c r="P1814" s="44"/>
      <c r="Q1814" s="44"/>
      <c r="R1814" s="44"/>
      <c r="S1814" s="44"/>
    </row>
    <row r="1815" spans="1:19" ht="13.5" customHeight="1" x14ac:dyDescent="0.2">
      <c r="A1815" s="2" t="s">
        <v>2945</v>
      </c>
      <c r="B1815" s="42" t="s">
        <v>24</v>
      </c>
      <c r="C1815" s="43" t="s">
        <v>1574</v>
      </c>
      <c r="D1815" s="44">
        <v>1</v>
      </c>
      <c r="E1815" s="45" t="s">
        <v>790</v>
      </c>
      <c r="F1815" s="44">
        <v>2500000</v>
      </c>
      <c r="G1815" s="44">
        <f t="shared" si="951"/>
        <v>2500000</v>
      </c>
      <c r="H1815" s="44"/>
      <c r="I1815" s="44"/>
      <c r="J1815" s="44"/>
      <c r="K1815" s="44"/>
      <c r="L1815" s="44"/>
      <c r="M1815" s="44"/>
      <c r="N1815" s="44"/>
      <c r="O1815" s="44"/>
      <c r="P1815" s="44"/>
      <c r="Q1815" s="44"/>
      <c r="R1815" s="44"/>
      <c r="S1815" s="44"/>
    </row>
    <row r="1816" spans="1:19" ht="13.5" customHeight="1" x14ac:dyDescent="0.2">
      <c r="A1816" s="2" t="s">
        <v>2946</v>
      </c>
      <c r="B1816" s="42" t="s">
        <v>24</v>
      </c>
      <c r="C1816" s="43" t="s">
        <v>45</v>
      </c>
      <c r="D1816" s="44">
        <v>1</v>
      </c>
      <c r="E1816" s="45" t="s">
        <v>790</v>
      </c>
      <c r="F1816" s="44">
        <v>1000000</v>
      </c>
      <c r="G1816" s="44">
        <f t="shared" si="951"/>
        <v>1000000</v>
      </c>
      <c r="H1816" s="44"/>
      <c r="I1816" s="44"/>
      <c r="J1816" s="44"/>
      <c r="K1816" s="44"/>
      <c r="L1816" s="44"/>
      <c r="M1816" s="44"/>
      <c r="N1816" s="44"/>
      <c r="O1816" s="44"/>
      <c r="P1816" s="44"/>
      <c r="Q1816" s="44"/>
      <c r="R1816" s="44"/>
      <c r="S1816" s="44"/>
    </row>
    <row r="1817" spans="1:19" ht="13.5" customHeight="1" x14ac:dyDescent="0.2">
      <c r="A1817" s="2" t="s">
        <v>2947</v>
      </c>
      <c r="B1817" s="42" t="s">
        <v>24</v>
      </c>
      <c r="C1817" s="43" t="s">
        <v>2942</v>
      </c>
      <c r="D1817" s="44">
        <v>50</v>
      </c>
      <c r="E1817" s="45" t="s">
        <v>790</v>
      </c>
      <c r="F1817" s="44">
        <v>200000</v>
      </c>
      <c r="G1817" s="44">
        <f t="shared" si="951"/>
        <v>10000000</v>
      </c>
      <c r="H1817" s="44"/>
      <c r="I1817" s="44"/>
      <c r="J1817" s="44"/>
      <c r="K1817" s="44"/>
      <c r="L1817" s="44"/>
      <c r="M1817" s="44"/>
      <c r="N1817" s="44"/>
      <c r="O1817" s="44"/>
      <c r="P1817" s="44"/>
      <c r="Q1817" s="44"/>
      <c r="R1817" s="44"/>
      <c r="S1817" s="44"/>
    </row>
    <row r="1818" spans="1:19" ht="13.5" customHeight="1" x14ac:dyDescent="0.2">
      <c r="A1818" s="2" t="s">
        <v>2948</v>
      </c>
      <c r="B1818" s="12" t="s">
        <v>162</v>
      </c>
      <c r="C1818" s="40" t="s">
        <v>163</v>
      </c>
      <c r="D1818" s="41">
        <v>0</v>
      </c>
      <c r="E1818" s="15" t="s">
        <v>24</v>
      </c>
      <c r="F1818" s="41">
        <v>0</v>
      </c>
      <c r="G1818" s="46">
        <f t="shared" ref="G1818:S1818" si="952">SUM(G1819,G1822)</f>
        <v>16400000</v>
      </c>
      <c r="H1818" s="46">
        <f t="shared" si="952"/>
        <v>0</v>
      </c>
      <c r="I1818" s="46">
        <f t="shared" si="952"/>
        <v>0</v>
      </c>
      <c r="J1818" s="46">
        <f t="shared" si="952"/>
        <v>0</v>
      </c>
      <c r="K1818" s="46">
        <f t="shared" si="952"/>
        <v>0</v>
      </c>
      <c r="L1818" s="46">
        <f t="shared" si="952"/>
        <v>0</v>
      </c>
      <c r="M1818" s="46">
        <f t="shared" si="952"/>
        <v>0</v>
      </c>
      <c r="N1818" s="46">
        <f t="shared" si="952"/>
        <v>0</v>
      </c>
      <c r="O1818" s="46">
        <f t="shared" si="952"/>
        <v>0</v>
      </c>
      <c r="P1818" s="46">
        <f t="shared" si="952"/>
        <v>0</v>
      </c>
      <c r="Q1818" s="46">
        <f t="shared" si="952"/>
        <v>0</v>
      </c>
      <c r="R1818" s="46">
        <f t="shared" si="952"/>
        <v>0</v>
      </c>
      <c r="S1818" s="46">
        <f t="shared" si="952"/>
        <v>0</v>
      </c>
    </row>
    <row r="1819" spans="1:19" ht="13.5" customHeight="1" x14ac:dyDescent="0.2">
      <c r="A1819" s="2"/>
      <c r="B1819" s="42" t="s">
        <v>24</v>
      </c>
      <c r="C1819" s="40" t="s">
        <v>2937</v>
      </c>
      <c r="D1819" s="41">
        <v>0</v>
      </c>
      <c r="E1819" s="15" t="s">
        <v>24</v>
      </c>
      <c r="F1819" s="41">
        <v>0</v>
      </c>
      <c r="G1819" s="41">
        <f t="shared" ref="G1819:S1819" si="953">SUM(G1820:G1821)</f>
        <v>6700000</v>
      </c>
      <c r="H1819" s="41">
        <f t="shared" si="953"/>
        <v>0</v>
      </c>
      <c r="I1819" s="41">
        <f t="shared" si="953"/>
        <v>0</v>
      </c>
      <c r="J1819" s="41">
        <f t="shared" si="953"/>
        <v>0</v>
      </c>
      <c r="K1819" s="41">
        <f t="shared" si="953"/>
        <v>0</v>
      </c>
      <c r="L1819" s="41">
        <f t="shared" si="953"/>
        <v>0</v>
      </c>
      <c r="M1819" s="41">
        <f t="shared" si="953"/>
        <v>0</v>
      </c>
      <c r="N1819" s="41">
        <f t="shared" si="953"/>
        <v>0</v>
      </c>
      <c r="O1819" s="41">
        <f t="shared" si="953"/>
        <v>0</v>
      </c>
      <c r="P1819" s="41">
        <f t="shared" si="953"/>
        <v>0</v>
      </c>
      <c r="Q1819" s="41">
        <f t="shared" si="953"/>
        <v>0</v>
      </c>
      <c r="R1819" s="41">
        <f t="shared" si="953"/>
        <v>0</v>
      </c>
      <c r="S1819" s="41">
        <f t="shared" si="953"/>
        <v>0</v>
      </c>
    </row>
    <row r="1820" spans="1:19" ht="13.5" customHeight="1" x14ac:dyDescent="0.2">
      <c r="A1820" s="2" t="s">
        <v>2949</v>
      </c>
      <c r="B1820" s="42" t="s">
        <v>24</v>
      </c>
      <c r="C1820" s="43" t="s">
        <v>2950</v>
      </c>
      <c r="D1820" s="44">
        <v>6</v>
      </c>
      <c r="E1820" s="45" t="s">
        <v>613</v>
      </c>
      <c r="F1820" s="44">
        <v>1000000</v>
      </c>
      <c r="G1820" s="44">
        <f t="shared" ref="G1820:G1821" si="954">ROUNDDOWN(D1820*F1820,-3)</f>
        <v>6000000</v>
      </c>
      <c r="H1820" s="44"/>
      <c r="I1820" s="44"/>
      <c r="J1820" s="44"/>
      <c r="K1820" s="44"/>
      <c r="L1820" s="44"/>
      <c r="M1820" s="44"/>
      <c r="N1820" s="44"/>
      <c r="O1820" s="44"/>
      <c r="P1820" s="44"/>
      <c r="Q1820" s="44"/>
      <c r="R1820" s="44"/>
      <c r="S1820" s="44"/>
    </row>
    <row r="1821" spans="1:19" ht="13.5" customHeight="1" x14ac:dyDescent="0.2">
      <c r="A1821" s="2" t="s">
        <v>2951</v>
      </c>
      <c r="B1821" s="42" t="s">
        <v>24</v>
      </c>
      <c r="C1821" s="43" t="s">
        <v>2952</v>
      </c>
      <c r="D1821" s="44">
        <v>1</v>
      </c>
      <c r="E1821" s="45" t="s">
        <v>600</v>
      </c>
      <c r="F1821" s="44">
        <v>700000</v>
      </c>
      <c r="G1821" s="44">
        <f t="shared" si="954"/>
        <v>700000</v>
      </c>
      <c r="H1821" s="44"/>
      <c r="I1821" s="44"/>
      <c r="J1821" s="44"/>
      <c r="K1821" s="44"/>
      <c r="L1821" s="44"/>
      <c r="M1821" s="44"/>
      <c r="N1821" s="44"/>
      <c r="O1821" s="44"/>
      <c r="P1821" s="44"/>
      <c r="Q1821" s="44"/>
      <c r="R1821" s="44"/>
      <c r="S1821" s="44"/>
    </row>
    <row r="1822" spans="1:19" ht="13.5" customHeight="1" x14ac:dyDescent="0.2">
      <c r="A1822" s="2"/>
      <c r="B1822" s="42" t="s">
        <v>24</v>
      </c>
      <c r="C1822" s="40" t="s">
        <v>2943</v>
      </c>
      <c r="D1822" s="41">
        <v>0</v>
      </c>
      <c r="E1822" s="15" t="s">
        <v>24</v>
      </c>
      <c r="F1822" s="41">
        <v>0</v>
      </c>
      <c r="G1822" s="41">
        <f t="shared" ref="G1822:S1822" si="955">SUM(G1823:G1824)</f>
        <v>9700000</v>
      </c>
      <c r="H1822" s="41">
        <f t="shared" si="955"/>
        <v>0</v>
      </c>
      <c r="I1822" s="41">
        <f t="shared" si="955"/>
        <v>0</v>
      </c>
      <c r="J1822" s="41">
        <f t="shared" si="955"/>
        <v>0</v>
      </c>
      <c r="K1822" s="41">
        <f t="shared" si="955"/>
        <v>0</v>
      </c>
      <c r="L1822" s="41">
        <f t="shared" si="955"/>
        <v>0</v>
      </c>
      <c r="M1822" s="41">
        <f t="shared" si="955"/>
        <v>0</v>
      </c>
      <c r="N1822" s="41">
        <f t="shared" si="955"/>
        <v>0</v>
      </c>
      <c r="O1822" s="41">
        <f t="shared" si="955"/>
        <v>0</v>
      </c>
      <c r="P1822" s="41">
        <f t="shared" si="955"/>
        <v>0</v>
      </c>
      <c r="Q1822" s="41">
        <f t="shared" si="955"/>
        <v>0</v>
      </c>
      <c r="R1822" s="41">
        <f t="shared" si="955"/>
        <v>0</v>
      </c>
      <c r="S1822" s="41">
        <f t="shared" si="955"/>
        <v>0</v>
      </c>
    </row>
    <row r="1823" spans="1:19" ht="13.5" customHeight="1" x14ac:dyDescent="0.2">
      <c r="A1823" s="2" t="s">
        <v>2953</v>
      </c>
      <c r="B1823" s="42" t="s">
        <v>24</v>
      </c>
      <c r="C1823" s="43" t="s">
        <v>2954</v>
      </c>
      <c r="D1823" s="44">
        <v>9</v>
      </c>
      <c r="E1823" s="45" t="s">
        <v>613</v>
      </c>
      <c r="F1823" s="44">
        <v>1000000</v>
      </c>
      <c r="G1823" s="44">
        <f t="shared" ref="G1823:G1824" si="956">ROUNDDOWN(D1823*F1823,-3)</f>
        <v>9000000</v>
      </c>
      <c r="H1823" s="44"/>
      <c r="I1823" s="44"/>
      <c r="J1823" s="44"/>
      <c r="K1823" s="44"/>
      <c r="L1823" s="44"/>
      <c r="M1823" s="44"/>
      <c r="N1823" s="44"/>
      <c r="O1823" s="44"/>
      <c r="P1823" s="44"/>
      <c r="Q1823" s="44"/>
      <c r="R1823" s="44"/>
      <c r="S1823" s="44"/>
    </row>
    <row r="1824" spans="1:19" ht="13.5" customHeight="1" x14ac:dyDescent="0.2">
      <c r="A1824" s="2" t="s">
        <v>2955</v>
      </c>
      <c r="B1824" s="42" t="s">
        <v>24</v>
      </c>
      <c r="C1824" s="43" t="s">
        <v>2952</v>
      </c>
      <c r="D1824" s="44">
        <v>1</v>
      </c>
      <c r="E1824" s="45" t="s">
        <v>600</v>
      </c>
      <c r="F1824" s="44">
        <v>700000</v>
      </c>
      <c r="G1824" s="44">
        <f t="shared" si="956"/>
        <v>700000</v>
      </c>
      <c r="H1824" s="44"/>
      <c r="I1824" s="44"/>
      <c r="J1824" s="44"/>
      <c r="K1824" s="44"/>
      <c r="L1824" s="44"/>
      <c r="M1824" s="44"/>
      <c r="N1824" s="44"/>
      <c r="O1824" s="44"/>
      <c r="P1824" s="44"/>
      <c r="Q1824" s="44"/>
      <c r="R1824" s="44"/>
      <c r="S1824" s="44"/>
    </row>
    <row r="1825" spans="1:19" ht="13.5" customHeight="1" x14ac:dyDescent="0.2">
      <c r="A1825" s="2" t="s">
        <v>2956</v>
      </c>
      <c r="B1825" s="12" t="s">
        <v>111</v>
      </c>
      <c r="C1825" s="40" t="s">
        <v>112</v>
      </c>
      <c r="D1825" s="41">
        <v>0</v>
      </c>
      <c r="E1825" s="15" t="s">
        <v>24</v>
      </c>
      <c r="F1825" s="41">
        <v>0</v>
      </c>
      <c r="G1825" s="41">
        <f t="shared" ref="G1825:S1825" si="957">G1826</f>
        <v>9000000</v>
      </c>
      <c r="H1825" s="41">
        <f t="shared" si="957"/>
        <v>0</v>
      </c>
      <c r="I1825" s="41">
        <f t="shared" si="957"/>
        <v>0</v>
      </c>
      <c r="J1825" s="41">
        <f t="shared" si="957"/>
        <v>0</v>
      </c>
      <c r="K1825" s="41">
        <f t="shared" si="957"/>
        <v>0</v>
      </c>
      <c r="L1825" s="41">
        <f t="shared" si="957"/>
        <v>0</v>
      </c>
      <c r="M1825" s="41">
        <f t="shared" si="957"/>
        <v>0</v>
      </c>
      <c r="N1825" s="41">
        <f t="shared" si="957"/>
        <v>0</v>
      </c>
      <c r="O1825" s="41">
        <f t="shared" si="957"/>
        <v>0</v>
      </c>
      <c r="P1825" s="41">
        <f t="shared" si="957"/>
        <v>0</v>
      </c>
      <c r="Q1825" s="41">
        <f t="shared" si="957"/>
        <v>0</v>
      </c>
      <c r="R1825" s="41">
        <f t="shared" si="957"/>
        <v>0</v>
      </c>
      <c r="S1825" s="41">
        <f t="shared" si="957"/>
        <v>0</v>
      </c>
    </row>
    <row r="1826" spans="1:19" ht="13.5" customHeight="1" x14ac:dyDescent="0.2">
      <c r="A1826" s="2" t="s">
        <v>2957</v>
      </c>
      <c r="B1826" s="42" t="s">
        <v>24</v>
      </c>
      <c r="C1826" s="43" t="s">
        <v>2958</v>
      </c>
      <c r="D1826" s="44">
        <v>2</v>
      </c>
      <c r="E1826" s="45" t="s">
        <v>600</v>
      </c>
      <c r="F1826" s="44">
        <v>4500000</v>
      </c>
      <c r="G1826" s="44">
        <f>ROUNDDOWN(D1826*F1826,-3)</f>
        <v>9000000</v>
      </c>
      <c r="H1826" s="44"/>
      <c r="I1826" s="44"/>
      <c r="J1826" s="44"/>
      <c r="K1826" s="44"/>
      <c r="L1826" s="44"/>
      <c r="M1826" s="44"/>
      <c r="N1826" s="44"/>
      <c r="O1826" s="44"/>
      <c r="P1826" s="44"/>
      <c r="Q1826" s="44"/>
      <c r="R1826" s="44"/>
      <c r="S1826" s="44"/>
    </row>
    <row r="1827" spans="1:19" ht="13.5" customHeight="1" x14ac:dyDescent="0.2">
      <c r="A1827" s="2" t="s">
        <v>2959</v>
      </c>
      <c r="B1827" s="12" t="s">
        <v>65</v>
      </c>
      <c r="C1827" s="40" t="s">
        <v>66</v>
      </c>
      <c r="D1827" s="41">
        <v>0</v>
      </c>
      <c r="E1827" s="15" t="s">
        <v>24</v>
      </c>
      <c r="F1827" s="41">
        <v>0</v>
      </c>
      <c r="G1827" s="46">
        <f t="shared" ref="G1827:S1827" si="958">SUM(G1828,G1832)</f>
        <v>137000000</v>
      </c>
      <c r="H1827" s="46">
        <f t="shared" si="958"/>
        <v>0</v>
      </c>
      <c r="I1827" s="46">
        <f t="shared" si="958"/>
        <v>0</v>
      </c>
      <c r="J1827" s="46">
        <f t="shared" si="958"/>
        <v>0</v>
      </c>
      <c r="K1827" s="46">
        <f t="shared" si="958"/>
        <v>0</v>
      </c>
      <c r="L1827" s="46">
        <f t="shared" si="958"/>
        <v>0</v>
      </c>
      <c r="M1827" s="46">
        <f t="shared" si="958"/>
        <v>0</v>
      </c>
      <c r="N1827" s="46">
        <f t="shared" si="958"/>
        <v>0</v>
      </c>
      <c r="O1827" s="46">
        <f t="shared" si="958"/>
        <v>0</v>
      </c>
      <c r="P1827" s="46">
        <f t="shared" si="958"/>
        <v>0</v>
      </c>
      <c r="Q1827" s="46">
        <f t="shared" si="958"/>
        <v>0</v>
      </c>
      <c r="R1827" s="46">
        <f t="shared" si="958"/>
        <v>0</v>
      </c>
      <c r="S1827" s="46">
        <f t="shared" si="958"/>
        <v>0</v>
      </c>
    </row>
    <row r="1828" spans="1:19" ht="13.5" customHeight="1" x14ac:dyDescent="0.2">
      <c r="A1828" s="2"/>
      <c r="B1828" s="42" t="s">
        <v>24</v>
      </c>
      <c r="C1828" s="40" t="s">
        <v>2937</v>
      </c>
      <c r="D1828" s="41">
        <v>0</v>
      </c>
      <c r="E1828" s="15" t="s">
        <v>24</v>
      </c>
      <c r="F1828" s="41">
        <v>0</v>
      </c>
      <c r="G1828" s="41">
        <f t="shared" ref="G1828:S1828" si="959">SUM(G1829:G1831)</f>
        <v>68500000</v>
      </c>
      <c r="H1828" s="41">
        <f t="shared" si="959"/>
        <v>0</v>
      </c>
      <c r="I1828" s="41">
        <f t="shared" si="959"/>
        <v>0</v>
      </c>
      <c r="J1828" s="41">
        <f t="shared" si="959"/>
        <v>0</v>
      </c>
      <c r="K1828" s="41">
        <f t="shared" si="959"/>
        <v>0</v>
      </c>
      <c r="L1828" s="41">
        <f t="shared" si="959"/>
        <v>0</v>
      </c>
      <c r="M1828" s="41">
        <f t="shared" si="959"/>
        <v>0</v>
      </c>
      <c r="N1828" s="41">
        <f t="shared" si="959"/>
        <v>0</v>
      </c>
      <c r="O1828" s="41">
        <f t="shared" si="959"/>
        <v>0</v>
      </c>
      <c r="P1828" s="41">
        <f t="shared" si="959"/>
        <v>0</v>
      </c>
      <c r="Q1828" s="41">
        <f t="shared" si="959"/>
        <v>0</v>
      </c>
      <c r="R1828" s="41">
        <f t="shared" si="959"/>
        <v>0</v>
      </c>
      <c r="S1828" s="41">
        <f t="shared" si="959"/>
        <v>0</v>
      </c>
    </row>
    <row r="1829" spans="1:19" ht="13.5" customHeight="1" x14ac:dyDescent="0.2">
      <c r="A1829" s="2" t="s">
        <v>2960</v>
      </c>
      <c r="B1829" s="42" t="s">
        <v>24</v>
      </c>
      <c r="C1829" s="43" t="s">
        <v>2961</v>
      </c>
      <c r="D1829" s="44">
        <v>50</v>
      </c>
      <c r="E1829" s="45" t="s">
        <v>600</v>
      </c>
      <c r="F1829" s="44">
        <v>820000</v>
      </c>
      <c r="G1829" s="44">
        <f t="shared" ref="G1829:G1831" si="960">ROUNDDOWN(D1829*F1829,-3)</f>
        <v>41000000</v>
      </c>
      <c r="H1829" s="44"/>
      <c r="I1829" s="44"/>
      <c r="J1829" s="44"/>
      <c r="K1829" s="44"/>
      <c r="L1829" s="44"/>
      <c r="M1829" s="44"/>
      <c r="N1829" s="44"/>
      <c r="O1829" s="44"/>
      <c r="P1829" s="44"/>
      <c r="Q1829" s="44"/>
      <c r="R1829" s="44"/>
      <c r="S1829" s="44"/>
    </row>
    <row r="1830" spans="1:19" ht="13.5" customHeight="1" x14ac:dyDescent="0.2">
      <c r="A1830" s="2" t="s">
        <v>2962</v>
      </c>
      <c r="B1830" s="42" t="s">
        <v>24</v>
      </c>
      <c r="C1830" s="43" t="s">
        <v>2963</v>
      </c>
      <c r="D1830" s="44">
        <v>50</v>
      </c>
      <c r="E1830" s="45" t="s">
        <v>600</v>
      </c>
      <c r="F1830" s="44">
        <v>150000</v>
      </c>
      <c r="G1830" s="44">
        <f t="shared" si="960"/>
        <v>7500000</v>
      </c>
      <c r="H1830" s="44"/>
      <c r="I1830" s="44"/>
      <c r="J1830" s="44"/>
      <c r="K1830" s="44"/>
      <c r="L1830" s="44"/>
      <c r="M1830" s="44"/>
      <c r="N1830" s="44"/>
      <c r="O1830" s="44"/>
      <c r="P1830" s="44"/>
      <c r="Q1830" s="44"/>
      <c r="R1830" s="44"/>
      <c r="S1830" s="44"/>
    </row>
    <row r="1831" spans="1:19" ht="13.5" customHeight="1" x14ac:dyDescent="0.2">
      <c r="A1831" s="2" t="s">
        <v>2964</v>
      </c>
      <c r="B1831" s="42" t="s">
        <v>24</v>
      </c>
      <c r="C1831" s="43" t="s">
        <v>2965</v>
      </c>
      <c r="D1831" s="44">
        <v>50</v>
      </c>
      <c r="E1831" s="45" t="s">
        <v>600</v>
      </c>
      <c r="F1831" s="44">
        <v>400000</v>
      </c>
      <c r="G1831" s="44">
        <f t="shared" si="960"/>
        <v>20000000</v>
      </c>
      <c r="H1831" s="44"/>
      <c r="I1831" s="44"/>
      <c r="J1831" s="44"/>
      <c r="K1831" s="44"/>
      <c r="L1831" s="44"/>
      <c r="M1831" s="44"/>
      <c r="N1831" s="44"/>
      <c r="O1831" s="44"/>
      <c r="P1831" s="44"/>
      <c r="Q1831" s="44"/>
      <c r="R1831" s="44"/>
      <c r="S1831" s="44"/>
    </row>
    <row r="1832" spans="1:19" ht="13.5" customHeight="1" x14ac:dyDescent="0.2">
      <c r="A1832" s="2"/>
      <c r="B1832" s="42" t="s">
        <v>24</v>
      </c>
      <c r="C1832" s="40" t="s">
        <v>2943</v>
      </c>
      <c r="D1832" s="41">
        <v>0</v>
      </c>
      <c r="E1832" s="15" t="s">
        <v>24</v>
      </c>
      <c r="F1832" s="41">
        <v>0</v>
      </c>
      <c r="G1832" s="41">
        <f t="shared" ref="G1832:S1832" si="961">SUM(G1833:G1835)</f>
        <v>68500000</v>
      </c>
      <c r="H1832" s="41">
        <f t="shared" si="961"/>
        <v>0</v>
      </c>
      <c r="I1832" s="41">
        <f t="shared" si="961"/>
        <v>0</v>
      </c>
      <c r="J1832" s="41">
        <f t="shared" si="961"/>
        <v>0</v>
      </c>
      <c r="K1832" s="41">
        <f t="shared" si="961"/>
        <v>0</v>
      </c>
      <c r="L1832" s="41">
        <f t="shared" si="961"/>
        <v>0</v>
      </c>
      <c r="M1832" s="41">
        <f t="shared" si="961"/>
        <v>0</v>
      </c>
      <c r="N1832" s="41">
        <f t="shared" si="961"/>
        <v>0</v>
      </c>
      <c r="O1832" s="41">
        <f t="shared" si="961"/>
        <v>0</v>
      </c>
      <c r="P1832" s="41">
        <f t="shared" si="961"/>
        <v>0</v>
      </c>
      <c r="Q1832" s="41">
        <f t="shared" si="961"/>
        <v>0</v>
      </c>
      <c r="R1832" s="41">
        <f t="shared" si="961"/>
        <v>0</v>
      </c>
      <c r="S1832" s="41">
        <f t="shared" si="961"/>
        <v>0</v>
      </c>
    </row>
    <row r="1833" spans="1:19" ht="13.5" customHeight="1" x14ac:dyDescent="0.2">
      <c r="A1833" s="2" t="s">
        <v>2966</v>
      </c>
      <c r="B1833" s="42" t="s">
        <v>24</v>
      </c>
      <c r="C1833" s="43" t="s">
        <v>2961</v>
      </c>
      <c r="D1833" s="44">
        <v>50</v>
      </c>
      <c r="E1833" s="45" t="s">
        <v>600</v>
      </c>
      <c r="F1833" s="44">
        <v>820000</v>
      </c>
      <c r="G1833" s="44">
        <f t="shared" ref="G1833:G1835" si="962">ROUNDDOWN(D1833*F1833,-3)</f>
        <v>41000000</v>
      </c>
      <c r="H1833" s="44"/>
      <c r="I1833" s="44"/>
      <c r="J1833" s="44"/>
      <c r="K1833" s="44"/>
      <c r="L1833" s="44"/>
      <c r="M1833" s="44"/>
      <c r="N1833" s="44"/>
      <c r="O1833" s="44"/>
      <c r="P1833" s="44"/>
      <c r="Q1833" s="44"/>
      <c r="R1833" s="44"/>
      <c r="S1833" s="44"/>
    </row>
    <row r="1834" spans="1:19" ht="13.5" customHeight="1" x14ac:dyDescent="0.2">
      <c r="A1834" s="2" t="s">
        <v>2967</v>
      </c>
      <c r="B1834" s="42" t="s">
        <v>24</v>
      </c>
      <c r="C1834" s="43" t="s">
        <v>2963</v>
      </c>
      <c r="D1834" s="44">
        <v>50</v>
      </c>
      <c r="E1834" s="45" t="s">
        <v>600</v>
      </c>
      <c r="F1834" s="44">
        <v>150000</v>
      </c>
      <c r="G1834" s="44">
        <f t="shared" si="962"/>
        <v>7500000</v>
      </c>
      <c r="H1834" s="44"/>
      <c r="I1834" s="44"/>
      <c r="J1834" s="44"/>
      <c r="K1834" s="44"/>
      <c r="L1834" s="44"/>
      <c r="M1834" s="44"/>
      <c r="N1834" s="44"/>
      <c r="O1834" s="44"/>
      <c r="P1834" s="44"/>
      <c r="Q1834" s="44"/>
      <c r="R1834" s="44"/>
      <c r="S1834" s="44"/>
    </row>
    <row r="1835" spans="1:19" ht="13.5" customHeight="1" x14ac:dyDescent="0.2">
      <c r="A1835" s="2" t="s">
        <v>2968</v>
      </c>
      <c r="B1835" s="42" t="s">
        <v>24</v>
      </c>
      <c r="C1835" s="43" t="s">
        <v>2965</v>
      </c>
      <c r="D1835" s="44">
        <v>50</v>
      </c>
      <c r="E1835" s="45" t="s">
        <v>600</v>
      </c>
      <c r="F1835" s="44">
        <v>400000</v>
      </c>
      <c r="G1835" s="44">
        <f t="shared" si="962"/>
        <v>20000000</v>
      </c>
      <c r="H1835" s="44"/>
      <c r="I1835" s="44"/>
      <c r="J1835" s="44"/>
      <c r="K1835" s="44"/>
      <c r="L1835" s="44"/>
      <c r="M1835" s="44"/>
      <c r="N1835" s="44"/>
      <c r="O1835" s="44"/>
      <c r="P1835" s="44"/>
      <c r="Q1835" s="44"/>
      <c r="R1835" s="44"/>
      <c r="S1835" s="44"/>
    </row>
    <row r="1836" spans="1:19" ht="13.5" customHeight="1" x14ac:dyDescent="0.2">
      <c r="A1836" s="2" t="s">
        <v>2969</v>
      </c>
      <c r="B1836" s="36" t="s">
        <v>102</v>
      </c>
      <c r="C1836" s="37" t="s">
        <v>2970</v>
      </c>
      <c r="D1836" s="38">
        <v>0</v>
      </c>
      <c r="E1836" s="39" t="s">
        <v>24</v>
      </c>
      <c r="F1836" s="38">
        <v>0</v>
      </c>
      <c r="G1836" s="38">
        <f t="shared" ref="G1836:S1836" si="963">SUM(G1837,G1839,G1845,G1851,G1854,G1856,G1858)</f>
        <v>282525000</v>
      </c>
      <c r="H1836" s="38">
        <f t="shared" si="963"/>
        <v>0</v>
      </c>
      <c r="I1836" s="38">
        <f t="shared" si="963"/>
        <v>0</v>
      </c>
      <c r="J1836" s="38">
        <f t="shared" si="963"/>
        <v>0</v>
      </c>
      <c r="K1836" s="38">
        <f t="shared" si="963"/>
        <v>0</v>
      </c>
      <c r="L1836" s="38">
        <f t="shared" si="963"/>
        <v>0</v>
      </c>
      <c r="M1836" s="38">
        <f t="shared" si="963"/>
        <v>0</v>
      </c>
      <c r="N1836" s="38">
        <f t="shared" si="963"/>
        <v>0</v>
      </c>
      <c r="O1836" s="38">
        <f t="shared" si="963"/>
        <v>0</v>
      </c>
      <c r="P1836" s="38">
        <f t="shared" si="963"/>
        <v>0</v>
      </c>
      <c r="Q1836" s="38">
        <f t="shared" si="963"/>
        <v>0</v>
      </c>
      <c r="R1836" s="38">
        <f t="shared" si="963"/>
        <v>0</v>
      </c>
      <c r="S1836" s="38">
        <f t="shared" si="963"/>
        <v>0</v>
      </c>
    </row>
    <row r="1837" spans="1:19" ht="13.5" customHeight="1" x14ac:dyDescent="0.2">
      <c r="A1837" s="2" t="s">
        <v>2971</v>
      </c>
      <c r="B1837" s="12" t="s">
        <v>42</v>
      </c>
      <c r="C1837" s="40" t="s">
        <v>43</v>
      </c>
      <c r="D1837" s="41">
        <v>0</v>
      </c>
      <c r="E1837" s="15" t="s">
        <v>24</v>
      </c>
      <c r="F1837" s="41">
        <v>0</v>
      </c>
      <c r="G1837" s="41">
        <f t="shared" ref="G1837:S1837" si="964">G1838</f>
        <v>4000000</v>
      </c>
      <c r="H1837" s="41">
        <f t="shared" si="964"/>
        <v>0</v>
      </c>
      <c r="I1837" s="41">
        <f t="shared" si="964"/>
        <v>0</v>
      </c>
      <c r="J1837" s="41">
        <f t="shared" si="964"/>
        <v>0</v>
      </c>
      <c r="K1837" s="41">
        <f t="shared" si="964"/>
        <v>0</v>
      </c>
      <c r="L1837" s="41">
        <f t="shared" si="964"/>
        <v>0</v>
      </c>
      <c r="M1837" s="41">
        <f t="shared" si="964"/>
        <v>0</v>
      </c>
      <c r="N1837" s="41">
        <f t="shared" si="964"/>
        <v>0</v>
      </c>
      <c r="O1837" s="41">
        <f t="shared" si="964"/>
        <v>0</v>
      </c>
      <c r="P1837" s="41">
        <f t="shared" si="964"/>
        <v>0</v>
      </c>
      <c r="Q1837" s="41">
        <f t="shared" si="964"/>
        <v>0</v>
      </c>
      <c r="R1837" s="41">
        <f t="shared" si="964"/>
        <v>0</v>
      </c>
      <c r="S1837" s="41">
        <f t="shared" si="964"/>
        <v>0</v>
      </c>
    </row>
    <row r="1838" spans="1:19" ht="13.5" customHeight="1" x14ac:dyDescent="0.2">
      <c r="A1838" s="2" t="s">
        <v>2972</v>
      </c>
      <c r="B1838" s="42" t="s">
        <v>24</v>
      </c>
      <c r="C1838" s="43" t="s">
        <v>2973</v>
      </c>
      <c r="D1838" s="44">
        <v>4</v>
      </c>
      <c r="E1838" s="45" t="s">
        <v>790</v>
      </c>
      <c r="F1838" s="44">
        <v>1000000</v>
      </c>
      <c r="G1838" s="44">
        <f>ROUNDDOWN(D1838*F1838,-3)</f>
        <v>4000000</v>
      </c>
      <c r="H1838" s="44"/>
      <c r="I1838" s="44"/>
      <c r="J1838" s="44"/>
      <c r="K1838" s="44"/>
      <c r="L1838" s="44"/>
      <c r="M1838" s="44"/>
      <c r="N1838" s="44"/>
      <c r="O1838" s="44"/>
      <c r="P1838" s="44"/>
      <c r="Q1838" s="44"/>
      <c r="R1838" s="44"/>
      <c r="S1838" s="44"/>
    </row>
    <row r="1839" spans="1:19" ht="13.5" customHeight="1" x14ac:dyDescent="0.2">
      <c r="A1839" s="2" t="s">
        <v>2974</v>
      </c>
      <c r="B1839" s="12" t="s">
        <v>211</v>
      </c>
      <c r="C1839" s="40" t="s">
        <v>212</v>
      </c>
      <c r="D1839" s="41">
        <v>0</v>
      </c>
      <c r="E1839" s="15" t="s">
        <v>24</v>
      </c>
      <c r="F1839" s="41">
        <v>0</v>
      </c>
      <c r="G1839" s="46">
        <f t="shared" ref="G1839:S1839" si="965">G1840</f>
        <v>49800000</v>
      </c>
      <c r="H1839" s="46">
        <f t="shared" si="965"/>
        <v>0</v>
      </c>
      <c r="I1839" s="46">
        <f t="shared" si="965"/>
        <v>0</v>
      </c>
      <c r="J1839" s="46">
        <f t="shared" si="965"/>
        <v>0</v>
      </c>
      <c r="K1839" s="46">
        <f t="shared" si="965"/>
        <v>0</v>
      </c>
      <c r="L1839" s="46">
        <f t="shared" si="965"/>
        <v>0</v>
      </c>
      <c r="M1839" s="46">
        <f t="shared" si="965"/>
        <v>0</v>
      </c>
      <c r="N1839" s="46">
        <f t="shared" si="965"/>
        <v>0</v>
      </c>
      <c r="O1839" s="46">
        <f t="shared" si="965"/>
        <v>0</v>
      </c>
      <c r="P1839" s="46">
        <f t="shared" si="965"/>
        <v>0</v>
      </c>
      <c r="Q1839" s="46">
        <f t="shared" si="965"/>
        <v>0</v>
      </c>
      <c r="R1839" s="46">
        <f t="shared" si="965"/>
        <v>0</v>
      </c>
      <c r="S1839" s="46">
        <f t="shared" si="965"/>
        <v>0</v>
      </c>
    </row>
    <row r="1840" spans="1:19" ht="13.5" customHeight="1" x14ac:dyDescent="0.2">
      <c r="A1840" s="2"/>
      <c r="B1840" s="42" t="s">
        <v>24</v>
      </c>
      <c r="C1840" s="40" t="s">
        <v>2975</v>
      </c>
      <c r="D1840" s="41">
        <v>0</v>
      </c>
      <c r="E1840" s="15" t="s">
        <v>24</v>
      </c>
      <c r="F1840" s="41">
        <v>0</v>
      </c>
      <c r="G1840" s="41">
        <f t="shared" ref="G1840:S1840" si="966">SUM(G1841:G1844)</f>
        <v>49800000</v>
      </c>
      <c r="H1840" s="41">
        <f t="shared" si="966"/>
        <v>0</v>
      </c>
      <c r="I1840" s="41">
        <f t="shared" si="966"/>
        <v>0</v>
      </c>
      <c r="J1840" s="41">
        <f t="shared" si="966"/>
        <v>0</v>
      </c>
      <c r="K1840" s="41">
        <f t="shared" si="966"/>
        <v>0</v>
      </c>
      <c r="L1840" s="41">
        <f t="shared" si="966"/>
        <v>0</v>
      </c>
      <c r="M1840" s="41">
        <f t="shared" si="966"/>
        <v>0</v>
      </c>
      <c r="N1840" s="41">
        <f t="shared" si="966"/>
        <v>0</v>
      </c>
      <c r="O1840" s="41">
        <f t="shared" si="966"/>
        <v>0</v>
      </c>
      <c r="P1840" s="41">
        <f t="shared" si="966"/>
        <v>0</v>
      </c>
      <c r="Q1840" s="41">
        <f t="shared" si="966"/>
        <v>0</v>
      </c>
      <c r="R1840" s="41">
        <f t="shared" si="966"/>
        <v>0</v>
      </c>
      <c r="S1840" s="41">
        <f t="shared" si="966"/>
        <v>0</v>
      </c>
    </row>
    <row r="1841" spans="1:19" ht="13.5" customHeight="1" x14ac:dyDescent="0.2">
      <c r="A1841" s="2" t="s">
        <v>2976</v>
      </c>
      <c r="B1841" s="42" t="s">
        <v>24</v>
      </c>
      <c r="C1841" s="43" t="s">
        <v>2977</v>
      </c>
      <c r="D1841" s="44">
        <v>12</v>
      </c>
      <c r="E1841" s="45" t="s">
        <v>820</v>
      </c>
      <c r="F1841" s="44">
        <v>450000</v>
      </c>
      <c r="G1841" s="44">
        <f t="shared" ref="G1841:G1844" si="967">ROUNDDOWN(D1841*F1841,-3)</f>
        <v>5400000</v>
      </c>
      <c r="H1841" s="44"/>
      <c r="I1841" s="44"/>
      <c r="J1841" s="44"/>
      <c r="K1841" s="44"/>
      <c r="L1841" s="44"/>
      <c r="M1841" s="44"/>
      <c r="N1841" s="44"/>
      <c r="O1841" s="44"/>
      <c r="P1841" s="44"/>
      <c r="Q1841" s="44"/>
      <c r="R1841" s="44"/>
      <c r="S1841" s="44"/>
    </row>
    <row r="1842" spans="1:19" ht="13.5" customHeight="1" x14ac:dyDescent="0.2">
      <c r="A1842" s="2" t="s">
        <v>2978</v>
      </c>
      <c r="B1842" s="42" t="s">
        <v>24</v>
      </c>
      <c r="C1842" s="43" t="s">
        <v>2979</v>
      </c>
      <c r="D1842" s="44">
        <v>12</v>
      </c>
      <c r="E1842" s="45" t="s">
        <v>820</v>
      </c>
      <c r="F1842" s="44">
        <v>500000</v>
      </c>
      <c r="G1842" s="44">
        <f t="shared" si="967"/>
        <v>6000000</v>
      </c>
      <c r="H1842" s="44"/>
      <c r="I1842" s="44"/>
      <c r="J1842" s="44"/>
      <c r="K1842" s="44"/>
      <c r="L1842" s="44"/>
      <c r="M1842" s="44"/>
      <c r="N1842" s="44"/>
      <c r="O1842" s="44"/>
      <c r="P1842" s="44"/>
      <c r="Q1842" s="44"/>
      <c r="R1842" s="44"/>
      <c r="S1842" s="44"/>
    </row>
    <row r="1843" spans="1:19" ht="13.5" customHeight="1" x14ac:dyDescent="0.2">
      <c r="A1843" s="2" t="s">
        <v>2980</v>
      </c>
      <c r="B1843" s="42" t="s">
        <v>24</v>
      </c>
      <c r="C1843" s="43" t="s">
        <v>2981</v>
      </c>
      <c r="D1843" s="44">
        <v>12</v>
      </c>
      <c r="E1843" s="45" t="s">
        <v>820</v>
      </c>
      <c r="F1843" s="44">
        <v>400000</v>
      </c>
      <c r="G1843" s="44">
        <f t="shared" si="967"/>
        <v>4800000</v>
      </c>
      <c r="H1843" s="44"/>
      <c r="I1843" s="44"/>
      <c r="J1843" s="44"/>
      <c r="K1843" s="44"/>
      <c r="L1843" s="44"/>
      <c r="M1843" s="44"/>
      <c r="N1843" s="44"/>
      <c r="O1843" s="44"/>
      <c r="P1843" s="44"/>
      <c r="Q1843" s="44"/>
      <c r="R1843" s="44"/>
      <c r="S1843" s="44"/>
    </row>
    <row r="1844" spans="1:19" ht="13.5" customHeight="1" x14ac:dyDescent="0.2">
      <c r="A1844" s="2" t="s">
        <v>2982</v>
      </c>
      <c r="B1844" s="42" t="s">
        <v>24</v>
      </c>
      <c r="C1844" s="43" t="s">
        <v>2983</v>
      </c>
      <c r="D1844" s="44">
        <v>96</v>
      </c>
      <c r="E1844" s="45" t="s">
        <v>820</v>
      </c>
      <c r="F1844" s="44">
        <v>350000</v>
      </c>
      <c r="G1844" s="44">
        <f t="shared" si="967"/>
        <v>33600000</v>
      </c>
      <c r="H1844" s="44"/>
      <c r="I1844" s="44"/>
      <c r="J1844" s="44"/>
      <c r="K1844" s="44"/>
      <c r="L1844" s="44"/>
      <c r="M1844" s="44"/>
      <c r="N1844" s="44"/>
      <c r="O1844" s="44"/>
      <c r="P1844" s="44"/>
      <c r="Q1844" s="44"/>
      <c r="R1844" s="44"/>
      <c r="S1844" s="44"/>
    </row>
    <row r="1845" spans="1:19" ht="13.5" customHeight="1" x14ac:dyDescent="0.2">
      <c r="A1845" s="2" t="s">
        <v>2984</v>
      </c>
      <c r="B1845" s="12" t="s">
        <v>606</v>
      </c>
      <c r="C1845" s="40" t="s">
        <v>607</v>
      </c>
      <c r="D1845" s="41">
        <v>0</v>
      </c>
      <c r="E1845" s="15" t="s">
        <v>24</v>
      </c>
      <c r="F1845" s="41">
        <v>0</v>
      </c>
      <c r="G1845" s="41">
        <f t="shared" ref="G1845:S1845" si="968">SUM(G1846:G1850)</f>
        <v>43875000</v>
      </c>
      <c r="H1845" s="41">
        <f t="shared" si="968"/>
        <v>0</v>
      </c>
      <c r="I1845" s="41">
        <f t="shared" si="968"/>
        <v>0</v>
      </c>
      <c r="J1845" s="41">
        <f t="shared" si="968"/>
        <v>0</v>
      </c>
      <c r="K1845" s="41">
        <f t="shared" si="968"/>
        <v>0</v>
      </c>
      <c r="L1845" s="41">
        <f t="shared" si="968"/>
        <v>0</v>
      </c>
      <c r="M1845" s="41">
        <f t="shared" si="968"/>
        <v>0</v>
      </c>
      <c r="N1845" s="41">
        <f t="shared" si="968"/>
        <v>0</v>
      </c>
      <c r="O1845" s="41">
        <f t="shared" si="968"/>
        <v>0</v>
      </c>
      <c r="P1845" s="41">
        <f t="shared" si="968"/>
        <v>0</v>
      </c>
      <c r="Q1845" s="41">
        <f t="shared" si="968"/>
        <v>0</v>
      </c>
      <c r="R1845" s="41">
        <f t="shared" si="968"/>
        <v>0</v>
      </c>
      <c r="S1845" s="41">
        <f t="shared" si="968"/>
        <v>0</v>
      </c>
    </row>
    <row r="1846" spans="1:19" ht="13.5" customHeight="1" x14ac:dyDescent="0.2">
      <c r="A1846" s="2" t="s">
        <v>2985</v>
      </c>
      <c r="B1846" s="42" t="s">
        <v>24</v>
      </c>
      <c r="C1846" s="43" t="s">
        <v>2986</v>
      </c>
      <c r="D1846" s="44">
        <v>750</v>
      </c>
      <c r="E1846" s="45" t="s">
        <v>2987</v>
      </c>
      <c r="F1846" s="44">
        <v>16500</v>
      </c>
      <c r="G1846" s="44">
        <f t="shared" ref="G1846:G1850" si="969">ROUNDDOWN(D1846*F1846,-3)</f>
        <v>12375000</v>
      </c>
      <c r="H1846" s="44"/>
      <c r="I1846" s="44"/>
      <c r="J1846" s="44"/>
      <c r="K1846" s="44"/>
      <c r="L1846" s="44"/>
      <c r="M1846" s="44"/>
      <c r="N1846" s="44"/>
      <c r="O1846" s="44"/>
      <c r="P1846" s="44"/>
      <c r="Q1846" s="44"/>
      <c r="R1846" s="44"/>
      <c r="S1846" s="44"/>
    </row>
    <row r="1847" spans="1:19" ht="13.5" customHeight="1" x14ac:dyDescent="0.2">
      <c r="A1847" s="2" t="s">
        <v>2988</v>
      </c>
      <c r="B1847" s="42" t="s">
        <v>24</v>
      </c>
      <c r="C1847" s="43" t="s">
        <v>2989</v>
      </c>
      <c r="D1847" s="44">
        <v>1</v>
      </c>
      <c r="E1847" s="45" t="s">
        <v>2990</v>
      </c>
      <c r="F1847" s="44">
        <v>5000000</v>
      </c>
      <c r="G1847" s="44">
        <f t="shared" si="969"/>
        <v>5000000</v>
      </c>
      <c r="H1847" s="44"/>
      <c r="I1847" s="44"/>
      <c r="J1847" s="44"/>
      <c r="K1847" s="44"/>
      <c r="L1847" s="44"/>
      <c r="M1847" s="44"/>
      <c r="N1847" s="44"/>
      <c r="O1847" s="44"/>
      <c r="P1847" s="44"/>
      <c r="Q1847" s="44"/>
      <c r="R1847" s="44"/>
      <c r="S1847" s="44"/>
    </row>
    <row r="1848" spans="1:19" ht="13.5" customHeight="1" x14ac:dyDescent="0.2">
      <c r="A1848" s="2" t="s">
        <v>2991</v>
      </c>
      <c r="B1848" s="42" t="s">
        <v>24</v>
      </c>
      <c r="C1848" s="43" t="s">
        <v>2992</v>
      </c>
      <c r="D1848" s="44">
        <v>1</v>
      </c>
      <c r="E1848" s="45" t="s">
        <v>2990</v>
      </c>
      <c r="F1848" s="44">
        <v>5000000</v>
      </c>
      <c r="G1848" s="44">
        <f t="shared" si="969"/>
        <v>5000000</v>
      </c>
      <c r="H1848" s="44"/>
      <c r="I1848" s="44"/>
      <c r="J1848" s="44"/>
      <c r="K1848" s="44"/>
      <c r="L1848" s="44"/>
      <c r="M1848" s="44"/>
      <c r="N1848" s="44"/>
      <c r="O1848" s="44"/>
      <c r="P1848" s="44"/>
      <c r="Q1848" s="44"/>
      <c r="R1848" s="44"/>
      <c r="S1848" s="44"/>
    </row>
    <row r="1849" spans="1:19" ht="13.5" customHeight="1" x14ac:dyDescent="0.2">
      <c r="A1849" s="2" t="s">
        <v>2993</v>
      </c>
      <c r="B1849" s="42" t="s">
        <v>24</v>
      </c>
      <c r="C1849" s="43" t="s">
        <v>2994</v>
      </c>
      <c r="D1849" s="44">
        <v>1000</v>
      </c>
      <c r="E1849" s="45" t="s">
        <v>2995</v>
      </c>
      <c r="F1849" s="44">
        <v>16500</v>
      </c>
      <c r="G1849" s="44">
        <f t="shared" si="969"/>
        <v>16500000</v>
      </c>
      <c r="H1849" s="44"/>
      <c r="I1849" s="44"/>
      <c r="J1849" s="44"/>
      <c r="K1849" s="44"/>
      <c r="L1849" s="44"/>
      <c r="M1849" s="44"/>
      <c r="N1849" s="44"/>
      <c r="O1849" s="44"/>
      <c r="P1849" s="44"/>
      <c r="Q1849" s="44"/>
      <c r="R1849" s="44"/>
      <c r="S1849" s="44"/>
    </row>
    <row r="1850" spans="1:19" ht="13.5" customHeight="1" x14ac:dyDescent="0.2">
      <c r="A1850" s="2" t="s">
        <v>2996</v>
      </c>
      <c r="B1850" s="42" t="s">
        <v>24</v>
      </c>
      <c r="C1850" s="43" t="s">
        <v>2997</v>
      </c>
      <c r="D1850" s="44">
        <v>1</v>
      </c>
      <c r="E1850" s="45" t="s">
        <v>2990</v>
      </c>
      <c r="F1850" s="44">
        <v>5000000</v>
      </c>
      <c r="G1850" s="44">
        <f t="shared" si="969"/>
        <v>5000000</v>
      </c>
      <c r="H1850" s="44"/>
      <c r="I1850" s="44"/>
      <c r="J1850" s="44"/>
      <c r="K1850" s="44"/>
      <c r="L1850" s="44"/>
      <c r="M1850" s="44"/>
      <c r="N1850" s="44"/>
      <c r="O1850" s="44"/>
      <c r="P1850" s="44"/>
      <c r="Q1850" s="44"/>
      <c r="R1850" s="44"/>
      <c r="S1850" s="44"/>
    </row>
    <row r="1851" spans="1:19" ht="13.5" customHeight="1" x14ac:dyDescent="0.2">
      <c r="A1851" s="2" t="s">
        <v>2998</v>
      </c>
      <c r="B1851" s="12" t="s">
        <v>718</v>
      </c>
      <c r="C1851" s="40" t="s">
        <v>719</v>
      </c>
      <c r="D1851" s="41">
        <v>0</v>
      </c>
      <c r="E1851" s="15" t="s">
        <v>24</v>
      </c>
      <c r="F1851" s="41">
        <v>0</v>
      </c>
      <c r="G1851" s="41">
        <f t="shared" ref="G1851:S1851" si="970">SUM(G1852:G1853)</f>
        <v>24000000</v>
      </c>
      <c r="H1851" s="41">
        <f t="shared" si="970"/>
        <v>0</v>
      </c>
      <c r="I1851" s="41">
        <f t="shared" si="970"/>
        <v>0</v>
      </c>
      <c r="J1851" s="41">
        <f t="shared" si="970"/>
        <v>0</v>
      </c>
      <c r="K1851" s="41">
        <f t="shared" si="970"/>
        <v>0</v>
      </c>
      <c r="L1851" s="41">
        <f t="shared" si="970"/>
        <v>0</v>
      </c>
      <c r="M1851" s="41">
        <f t="shared" si="970"/>
        <v>0</v>
      </c>
      <c r="N1851" s="41">
        <f t="shared" si="970"/>
        <v>0</v>
      </c>
      <c r="O1851" s="41">
        <f t="shared" si="970"/>
        <v>0</v>
      </c>
      <c r="P1851" s="41">
        <f t="shared" si="970"/>
        <v>0</v>
      </c>
      <c r="Q1851" s="41">
        <f t="shared" si="970"/>
        <v>0</v>
      </c>
      <c r="R1851" s="41">
        <f t="shared" si="970"/>
        <v>0</v>
      </c>
      <c r="S1851" s="41">
        <f t="shared" si="970"/>
        <v>0</v>
      </c>
    </row>
    <row r="1852" spans="1:19" ht="13.5" customHeight="1" x14ac:dyDescent="0.2">
      <c r="A1852" s="2" t="s">
        <v>2999</v>
      </c>
      <c r="B1852" s="42" t="s">
        <v>24</v>
      </c>
      <c r="C1852" s="43" t="s">
        <v>51</v>
      </c>
      <c r="D1852" s="44">
        <v>12</v>
      </c>
      <c r="E1852" s="45" t="s">
        <v>790</v>
      </c>
      <c r="F1852" s="44">
        <v>1000000</v>
      </c>
      <c r="G1852" s="44">
        <f t="shared" ref="G1852:G1853" si="971">ROUNDDOWN(D1852*F1852,-3)</f>
        <v>12000000</v>
      </c>
      <c r="H1852" s="44"/>
      <c r="I1852" s="44"/>
      <c r="J1852" s="44"/>
      <c r="K1852" s="44"/>
      <c r="L1852" s="44"/>
      <c r="M1852" s="44"/>
      <c r="N1852" s="44"/>
      <c r="O1852" s="44"/>
      <c r="P1852" s="44"/>
      <c r="Q1852" s="44"/>
      <c r="R1852" s="44"/>
      <c r="S1852" s="44"/>
    </row>
    <row r="1853" spans="1:19" ht="13.5" customHeight="1" x14ac:dyDescent="0.2">
      <c r="A1853" s="2" t="s">
        <v>3000</v>
      </c>
      <c r="B1853" s="42" t="s">
        <v>24</v>
      </c>
      <c r="C1853" s="43" t="s">
        <v>1574</v>
      </c>
      <c r="D1853" s="44">
        <v>12</v>
      </c>
      <c r="E1853" s="45" t="s">
        <v>790</v>
      </c>
      <c r="F1853" s="44">
        <v>1000000</v>
      </c>
      <c r="G1853" s="44">
        <f t="shared" si="971"/>
        <v>12000000</v>
      </c>
      <c r="H1853" s="44"/>
      <c r="I1853" s="44"/>
      <c r="J1853" s="44"/>
      <c r="K1853" s="44"/>
      <c r="L1853" s="44"/>
      <c r="M1853" s="44"/>
      <c r="N1853" s="44"/>
      <c r="O1853" s="44"/>
      <c r="P1853" s="44"/>
      <c r="Q1853" s="44"/>
      <c r="R1853" s="44"/>
      <c r="S1853" s="44"/>
    </row>
    <row r="1854" spans="1:19" ht="13.5" customHeight="1" x14ac:dyDescent="0.2">
      <c r="A1854" s="2" t="s">
        <v>3001</v>
      </c>
      <c r="B1854" s="12" t="s">
        <v>639</v>
      </c>
      <c r="C1854" s="40" t="s">
        <v>640</v>
      </c>
      <c r="D1854" s="41">
        <v>0</v>
      </c>
      <c r="E1854" s="15" t="s">
        <v>24</v>
      </c>
      <c r="F1854" s="41">
        <v>0</v>
      </c>
      <c r="G1854" s="41">
        <f t="shared" ref="G1854:S1854" si="972">G1855</f>
        <v>50000000</v>
      </c>
      <c r="H1854" s="41">
        <f t="shared" si="972"/>
        <v>0</v>
      </c>
      <c r="I1854" s="41">
        <f t="shared" si="972"/>
        <v>0</v>
      </c>
      <c r="J1854" s="41">
        <f t="shared" si="972"/>
        <v>0</v>
      </c>
      <c r="K1854" s="41">
        <f t="shared" si="972"/>
        <v>0</v>
      </c>
      <c r="L1854" s="41">
        <f t="shared" si="972"/>
        <v>0</v>
      </c>
      <c r="M1854" s="41">
        <f t="shared" si="972"/>
        <v>0</v>
      </c>
      <c r="N1854" s="41">
        <f t="shared" si="972"/>
        <v>0</v>
      </c>
      <c r="O1854" s="41">
        <f t="shared" si="972"/>
        <v>0</v>
      </c>
      <c r="P1854" s="41">
        <f t="shared" si="972"/>
        <v>0</v>
      </c>
      <c r="Q1854" s="41">
        <f t="shared" si="972"/>
        <v>0</v>
      </c>
      <c r="R1854" s="41">
        <f t="shared" si="972"/>
        <v>0</v>
      </c>
      <c r="S1854" s="41">
        <f t="shared" si="972"/>
        <v>0</v>
      </c>
    </row>
    <row r="1855" spans="1:19" ht="13.5" customHeight="1" x14ac:dyDescent="0.2">
      <c r="A1855" s="2" t="s">
        <v>3002</v>
      </c>
      <c r="B1855" s="42" t="s">
        <v>24</v>
      </c>
      <c r="C1855" s="43" t="s">
        <v>3003</v>
      </c>
      <c r="D1855" s="44">
        <v>1</v>
      </c>
      <c r="E1855" s="45" t="s">
        <v>790</v>
      </c>
      <c r="F1855" s="44">
        <v>50000000</v>
      </c>
      <c r="G1855" s="44">
        <f>ROUNDDOWN(D1855*F1855,-3)</f>
        <v>50000000</v>
      </c>
      <c r="H1855" s="44"/>
      <c r="I1855" s="44"/>
      <c r="J1855" s="44"/>
      <c r="K1855" s="44"/>
      <c r="L1855" s="44"/>
      <c r="M1855" s="44"/>
      <c r="N1855" s="44"/>
      <c r="O1855" s="44"/>
      <c r="P1855" s="44"/>
      <c r="Q1855" s="44"/>
      <c r="R1855" s="44"/>
      <c r="S1855" s="44"/>
    </row>
    <row r="1856" spans="1:19" ht="13.5" customHeight="1" x14ac:dyDescent="0.2">
      <c r="A1856" s="2" t="s">
        <v>3004</v>
      </c>
      <c r="B1856" s="12" t="s">
        <v>111</v>
      </c>
      <c r="C1856" s="40" t="s">
        <v>112</v>
      </c>
      <c r="D1856" s="41">
        <v>0</v>
      </c>
      <c r="E1856" s="15" t="s">
        <v>24</v>
      </c>
      <c r="F1856" s="41">
        <v>0</v>
      </c>
      <c r="G1856" s="41">
        <f t="shared" ref="G1856:S1856" si="973">G1857</f>
        <v>90000000</v>
      </c>
      <c r="H1856" s="41">
        <f t="shared" si="973"/>
        <v>0</v>
      </c>
      <c r="I1856" s="41">
        <f t="shared" si="973"/>
        <v>0</v>
      </c>
      <c r="J1856" s="41">
        <f t="shared" si="973"/>
        <v>0</v>
      </c>
      <c r="K1856" s="41">
        <f t="shared" si="973"/>
        <v>0</v>
      </c>
      <c r="L1856" s="41">
        <f t="shared" si="973"/>
        <v>0</v>
      </c>
      <c r="M1856" s="41">
        <f t="shared" si="973"/>
        <v>0</v>
      </c>
      <c r="N1856" s="41">
        <f t="shared" si="973"/>
        <v>0</v>
      </c>
      <c r="O1856" s="41">
        <f t="shared" si="973"/>
        <v>0</v>
      </c>
      <c r="P1856" s="41">
        <f t="shared" si="973"/>
        <v>0</v>
      </c>
      <c r="Q1856" s="41">
        <f t="shared" si="973"/>
        <v>0</v>
      </c>
      <c r="R1856" s="41">
        <f t="shared" si="973"/>
        <v>0</v>
      </c>
      <c r="S1856" s="41">
        <f t="shared" si="973"/>
        <v>0</v>
      </c>
    </row>
    <row r="1857" spans="1:19" ht="13.5" customHeight="1" x14ac:dyDescent="0.2">
      <c r="A1857" s="2" t="s">
        <v>3005</v>
      </c>
      <c r="B1857" s="42" t="s">
        <v>24</v>
      </c>
      <c r="C1857" s="43" t="s">
        <v>3006</v>
      </c>
      <c r="D1857" s="44">
        <v>20</v>
      </c>
      <c r="E1857" s="45" t="s">
        <v>600</v>
      </c>
      <c r="F1857" s="44">
        <v>4500000</v>
      </c>
      <c r="G1857" s="44">
        <f>ROUNDDOWN(D1857*F1857,-3)</f>
        <v>90000000</v>
      </c>
      <c r="H1857" s="44"/>
      <c r="I1857" s="44"/>
      <c r="J1857" s="44"/>
      <c r="K1857" s="44"/>
      <c r="L1857" s="44"/>
      <c r="M1857" s="44"/>
      <c r="N1857" s="44"/>
      <c r="O1857" s="44"/>
      <c r="P1857" s="44"/>
      <c r="Q1857" s="44"/>
      <c r="R1857" s="44"/>
      <c r="S1857" s="44"/>
    </row>
    <row r="1858" spans="1:19" ht="13.5" customHeight="1" x14ac:dyDescent="0.2">
      <c r="A1858" s="2" t="s">
        <v>3007</v>
      </c>
      <c r="B1858" s="12" t="s">
        <v>55</v>
      </c>
      <c r="C1858" s="40" t="s">
        <v>56</v>
      </c>
      <c r="D1858" s="41">
        <v>0</v>
      </c>
      <c r="E1858" s="15" t="s">
        <v>24</v>
      </c>
      <c r="F1858" s="41">
        <v>0</v>
      </c>
      <c r="G1858" s="41">
        <f t="shared" ref="G1858:S1858" si="974">SUM(G1859:G1860)</f>
        <v>20850000</v>
      </c>
      <c r="H1858" s="41">
        <f t="shared" si="974"/>
        <v>0</v>
      </c>
      <c r="I1858" s="41">
        <f t="shared" si="974"/>
        <v>0</v>
      </c>
      <c r="J1858" s="41">
        <f t="shared" si="974"/>
        <v>0</v>
      </c>
      <c r="K1858" s="41">
        <f t="shared" si="974"/>
        <v>0</v>
      </c>
      <c r="L1858" s="41">
        <f t="shared" si="974"/>
        <v>0</v>
      </c>
      <c r="M1858" s="41">
        <f t="shared" si="974"/>
        <v>0</v>
      </c>
      <c r="N1858" s="41">
        <f t="shared" si="974"/>
        <v>0</v>
      </c>
      <c r="O1858" s="41">
        <f t="shared" si="974"/>
        <v>0</v>
      </c>
      <c r="P1858" s="41">
        <f t="shared" si="974"/>
        <v>0</v>
      </c>
      <c r="Q1858" s="41">
        <f t="shared" si="974"/>
        <v>0</v>
      </c>
      <c r="R1858" s="41">
        <f t="shared" si="974"/>
        <v>0</v>
      </c>
      <c r="S1858" s="41">
        <f t="shared" si="974"/>
        <v>0</v>
      </c>
    </row>
    <row r="1859" spans="1:19" ht="13.5" customHeight="1" x14ac:dyDescent="0.2">
      <c r="A1859" s="2" t="s">
        <v>3008</v>
      </c>
      <c r="B1859" s="42" t="s">
        <v>24</v>
      </c>
      <c r="C1859" s="43" t="s">
        <v>2933</v>
      </c>
      <c r="D1859" s="44">
        <v>20</v>
      </c>
      <c r="E1859" s="45" t="s">
        <v>798</v>
      </c>
      <c r="F1859" s="44">
        <v>210000</v>
      </c>
      <c r="G1859" s="44">
        <f t="shared" ref="G1859:G1860" si="975">ROUNDDOWN(D1859*F1859,-3)</f>
        <v>4200000</v>
      </c>
      <c r="H1859" s="44"/>
      <c r="I1859" s="44"/>
      <c r="J1859" s="44"/>
      <c r="K1859" s="44"/>
      <c r="L1859" s="44"/>
      <c r="M1859" s="44"/>
      <c r="N1859" s="44"/>
      <c r="O1859" s="44"/>
      <c r="P1859" s="44"/>
      <c r="Q1859" s="44"/>
      <c r="R1859" s="44"/>
      <c r="S1859" s="44"/>
    </row>
    <row r="1860" spans="1:19" ht="13.5" customHeight="1" x14ac:dyDescent="0.2">
      <c r="A1860" s="2" t="s">
        <v>3009</v>
      </c>
      <c r="B1860" s="42" t="s">
        <v>24</v>
      </c>
      <c r="C1860" s="43" t="s">
        <v>2554</v>
      </c>
      <c r="D1860" s="44">
        <v>111</v>
      </c>
      <c r="E1860" s="45" t="s">
        <v>600</v>
      </c>
      <c r="F1860" s="44">
        <v>150000</v>
      </c>
      <c r="G1860" s="44">
        <f t="shared" si="975"/>
        <v>16650000</v>
      </c>
      <c r="H1860" s="44"/>
      <c r="I1860" s="44"/>
      <c r="J1860" s="44"/>
      <c r="K1860" s="44"/>
      <c r="L1860" s="44"/>
      <c r="M1860" s="44"/>
      <c r="N1860" s="44"/>
      <c r="O1860" s="44"/>
      <c r="P1860" s="44"/>
      <c r="Q1860" s="44"/>
      <c r="R1860" s="44"/>
      <c r="S1860" s="44"/>
    </row>
    <row r="1861" spans="1:19" ht="13.5" customHeight="1" x14ac:dyDescent="0.2">
      <c r="A1861" s="2" t="s">
        <v>3010</v>
      </c>
      <c r="B1861" s="32" t="s">
        <v>2083</v>
      </c>
      <c r="C1861" s="33" t="s">
        <v>3011</v>
      </c>
      <c r="D1861" s="34">
        <v>0</v>
      </c>
      <c r="E1861" s="35" t="s">
        <v>24</v>
      </c>
      <c r="F1861" s="34">
        <v>0</v>
      </c>
      <c r="G1861" s="47">
        <f t="shared" ref="G1861:S1861" si="976">SUM(G1862)</f>
        <v>108528000</v>
      </c>
      <c r="H1861" s="47">
        <f t="shared" si="976"/>
        <v>0</v>
      </c>
      <c r="I1861" s="47">
        <f t="shared" si="976"/>
        <v>0</v>
      </c>
      <c r="J1861" s="47">
        <f t="shared" si="976"/>
        <v>0</v>
      </c>
      <c r="K1861" s="47">
        <f t="shared" si="976"/>
        <v>0</v>
      </c>
      <c r="L1861" s="47">
        <f t="shared" si="976"/>
        <v>0</v>
      </c>
      <c r="M1861" s="47">
        <f t="shared" si="976"/>
        <v>0</v>
      </c>
      <c r="N1861" s="47">
        <f t="shared" si="976"/>
        <v>0</v>
      </c>
      <c r="O1861" s="47">
        <f t="shared" si="976"/>
        <v>0</v>
      </c>
      <c r="P1861" s="47">
        <f t="shared" si="976"/>
        <v>0</v>
      </c>
      <c r="Q1861" s="47">
        <f t="shared" si="976"/>
        <v>0</v>
      </c>
      <c r="R1861" s="47">
        <f t="shared" si="976"/>
        <v>0</v>
      </c>
      <c r="S1861" s="47">
        <f t="shared" si="976"/>
        <v>0</v>
      </c>
    </row>
    <row r="1862" spans="1:19" ht="13.5" customHeight="1" x14ac:dyDescent="0.2">
      <c r="A1862" s="2" t="s">
        <v>2893</v>
      </c>
      <c r="B1862" s="36" t="s">
        <v>39</v>
      </c>
      <c r="C1862" s="37" t="s">
        <v>3011</v>
      </c>
      <c r="D1862" s="38">
        <v>0</v>
      </c>
      <c r="E1862" s="39" t="s">
        <v>24</v>
      </c>
      <c r="F1862" s="38">
        <v>0</v>
      </c>
      <c r="G1862" s="38">
        <f t="shared" ref="G1862:S1862" si="977">SUM(G1863,G1866,G1872,G1876,G1881)</f>
        <v>108528000</v>
      </c>
      <c r="H1862" s="38">
        <f t="shared" si="977"/>
        <v>0</v>
      </c>
      <c r="I1862" s="38">
        <f t="shared" si="977"/>
        <v>0</v>
      </c>
      <c r="J1862" s="38">
        <f t="shared" si="977"/>
        <v>0</v>
      </c>
      <c r="K1862" s="38">
        <f t="shared" si="977"/>
        <v>0</v>
      </c>
      <c r="L1862" s="38">
        <f t="shared" si="977"/>
        <v>0</v>
      </c>
      <c r="M1862" s="38">
        <f t="shared" si="977"/>
        <v>0</v>
      </c>
      <c r="N1862" s="38">
        <f t="shared" si="977"/>
        <v>0</v>
      </c>
      <c r="O1862" s="38">
        <f t="shared" si="977"/>
        <v>0</v>
      </c>
      <c r="P1862" s="38">
        <f t="shared" si="977"/>
        <v>0</v>
      </c>
      <c r="Q1862" s="38">
        <f t="shared" si="977"/>
        <v>0</v>
      </c>
      <c r="R1862" s="38">
        <f t="shared" si="977"/>
        <v>0</v>
      </c>
      <c r="S1862" s="38">
        <f t="shared" si="977"/>
        <v>0</v>
      </c>
    </row>
    <row r="1863" spans="1:19" ht="13.5" customHeight="1" x14ac:dyDescent="0.2">
      <c r="A1863" s="2" t="s">
        <v>2971</v>
      </c>
      <c r="B1863" s="12" t="s">
        <v>42</v>
      </c>
      <c r="C1863" s="40" t="s">
        <v>43</v>
      </c>
      <c r="D1863" s="41">
        <v>0</v>
      </c>
      <c r="E1863" s="15" t="s">
        <v>24</v>
      </c>
      <c r="F1863" s="41">
        <v>0</v>
      </c>
      <c r="G1863" s="46">
        <f t="shared" ref="G1863:S1863" si="978">G1864</f>
        <v>828000</v>
      </c>
      <c r="H1863" s="46">
        <f t="shared" si="978"/>
        <v>0</v>
      </c>
      <c r="I1863" s="46">
        <f t="shared" si="978"/>
        <v>0</v>
      </c>
      <c r="J1863" s="46">
        <f t="shared" si="978"/>
        <v>0</v>
      </c>
      <c r="K1863" s="46">
        <f t="shared" si="978"/>
        <v>0</v>
      </c>
      <c r="L1863" s="46">
        <f t="shared" si="978"/>
        <v>0</v>
      </c>
      <c r="M1863" s="46">
        <f t="shared" si="978"/>
        <v>0</v>
      </c>
      <c r="N1863" s="46">
        <f t="shared" si="978"/>
        <v>0</v>
      </c>
      <c r="O1863" s="46">
        <f t="shared" si="978"/>
        <v>0</v>
      </c>
      <c r="P1863" s="46">
        <f t="shared" si="978"/>
        <v>0</v>
      </c>
      <c r="Q1863" s="46">
        <f t="shared" si="978"/>
        <v>0</v>
      </c>
      <c r="R1863" s="46">
        <f t="shared" si="978"/>
        <v>0</v>
      </c>
      <c r="S1863" s="46">
        <f t="shared" si="978"/>
        <v>0</v>
      </c>
    </row>
    <row r="1864" spans="1:19" ht="13.5" customHeight="1" x14ac:dyDescent="0.2">
      <c r="A1864" s="2"/>
      <c r="B1864" s="42" t="s">
        <v>24</v>
      </c>
      <c r="C1864" s="40" t="s">
        <v>3012</v>
      </c>
      <c r="D1864" s="41">
        <v>0</v>
      </c>
      <c r="E1864" s="15" t="s">
        <v>24</v>
      </c>
      <c r="F1864" s="41">
        <v>0</v>
      </c>
      <c r="G1864" s="41">
        <f t="shared" ref="G1864:S1864" si="979">SUM(G1865)</f>
        <v>828000</v>
      </c>
      <c r="H1864" s="41">
        <f t="shared" si="979"/>
        <v>0</v>
      </c>
      <c r="I1864" s="41">
        <f t="shared" si="979"/>
        <v>0</v>
      </c>
      <c r="J1864" s="41">
        <f t="shared" si="979"/>
        <v>0</v>
      </c>
      <c r="K1864" s="41">
        <f t="shared" si="979"/>
        <v>0</v>
      </c>
      <c r="L1864" s="41">
        <f t="shared" si="979"/>
        <v>0</v>
      </c>
      <c r="M1864" s="41">
        <f t="shared" si="979"/>
        <v>0</v>
      </c>
      <c r="N1864" s="41">
        <f t="shared" si="979"/>
        <v>0</v>
      </c>
      <c r="O1864" s="41">
        <f t="shared" si="979"/>
        <v>0</v>
      </c>
      <c r="P1864" s="41">
        <f t="shared" si="979"/>
        <v>0</v>
      </c>
      <c r="Q1864" s="41">
        <f t="shared" si="979"/>
        <v>0</v>
      </c>
      <c r="R1864" s="41">
        <f t="shared" si="979"/>
        <v>0</v>
      </c>
      <c r="S1864" s="41">
        <f t="shared" si="979"/>
        <v>0</v>
      </c>
    </row>
    <row r="1865" spans="1:19" ht="13.5" customHeight="1" x14ac:dyDescent="0.2">
      <c r="A1865" s="2" t="s">
        <v>2972</v>
      </c>
      <c r="B1865" s="42" t="s">
        <v>24</v>
      </c>
      <c r="C1865" s="43" t="s">
        <v>2904</v>
      </c>
      <c r="D1865" s="44">
        <v>2</v>
      </c>
      <c r="E1865" s="45" t="s">
        <v>790</v>
      </c>
      <c r="F1865" s="44">
        <v>414000</v>
      </c>
      <c r="G1865" s="44">
        <f>ROUNDDOWN(D1865*F1865,-3)</f>
        <v>828000</v>
      </c>
      <c r="H1865" s="44"/>
      <c r="I1865" s="44"/>
      <c r="J1865" s="44"/>
      <c r="K1865" s="44"/>
      <c r="L1865" s="44"/>
      <c r="M1865" s="44"/>
      <c r="N1865" s="44"/>
      <c r="O1865" s="44"/>
      <c r="P1865" s="44"/>
      <c r="Q1865" s="44"/>
      <c r="R1865" s="44"/>
      <c r="S1865" s="44"/>
    </row>
    <row r="1866" spans="1:19" ht="13.5" customHeight="1" x14ac:dyDescent="0.2">
      <c r="A1866" s="2" t="s">
        <v>2974</v>
      </c>
      <c r="B1866" s="12" t="s">
        <v>211</v>
      </c>
      <c r="C1866" s="40" t="s">
        <v>212</v>
      </c>
      <c r="D1866" s="41">
        <v>0</v>
      </c>
      <c r="E1866" s="15" t="s">
        <v>24</v>
      </c>
      <c r="F1866" s="41">
        <v>0</v>
      </c>
      <c r="G1866" s="46">
        <f t="shared" ref="G1866:S1866" si="980">G1867</f>
        <v>4100000</v>
      </c>
      <c r="H1866" s="46">
        <f t="shared" si="980"/>
        <v>0</v>
      </c>
      <c r="I1866" s="46">
        <f t="shared" si="980"/>
        <v>0</v>
      </c>
      <c r="J1866" s="46">
        <f t="shared" si="980"/>
        <v>0</v>
      </c>
      <c r="K1866" s="46">
        <f t="shared" si="980"/>
        <v>0</v>
      </c>
      <c r="L1866" s="46">
        <f t="shared" si="980"/>
        <v>0</v>
      </c>
      <c r="M1866" s="46">
        <f t="shared" si="980"/>
        <v>0</v>
      </c>
      <c r="N1866" s="46">
        <f t="shared" si="980"/>
        <v>0</v>
      </c>
      <c r="O1866" s="46">
        <f t="shared" si="980"/>
        <v>0</v>
      </c>
      <c r="P1866" s="46">
        <f t="shared" si="980"/>
        <v>0</v>
      </c>
      <c r="Q1866" s="46">
        <f t="shared" si="980"/>
        <v>0</v>
      </c>
      <c r="R1866" s="46">
        <f t="shared" si="980"/>
        <v>0</v>
      </c>
      <c r="S1866" s="46">
        <f t="shared" si="980"/>
        <v>0</v>
      </c>
    </row>
    <row r="1867" spans="1:19" ht="13.5" customHeight="1" x14ac:dyDescent="0.2">
      <c r="A1867" s="2"/>
      <c r="B1867" s="42" t="s">
        <v>24</v>
      </c>
      <c r="C1867" s="40" t="s">
        <v>3013</v>
      </c>
      <c r="D1867" s="41">
        <v>0</v>
      </c>
      <c r="E1867" s="15" t="s">
        <v>24</v>
      </c>
      <c r="F1867" s="41">
        <v>0</v>
      </c>
      <c r="G1867" s="41">
        <f t="shared" ref="G1867:S1867" si="981">SUM(G1868:G1871)</f>
        <v>4100000</v>
      </c>
      <c r="H1867" s="41">
        <f t="shared" si="981"/>
        <v>0</v>
      </c>
      <c r="I1867" s="41">
        <f t="shared" si="981"/>
        <v>0</v>
      </c>
      <c r="J1867" s="41">
        <f t="shared" si="981"/>
        <v>0</v>
      </c>
      <c r="K1867" s="41">
        <f t="shared" si="981"/>
        <v>0</v>
      </c>
      <c r="L1867" s="41">
        <f t="shared" si="981"/>
        <v>0</v>
      </c>
      <c r="M1867" s="41">
        <f t="shared" si="981"/>
        <v>0</v>
      </c>
      <c r="N1867" s="41">
        <f t="shared" si="981"/>
        <v>0</v>
      </c>
      <c r="O1867" s="41">
        <f t="shared" si="981"/>
        <v>0</v>
      </c>
      <c r="P1867" s="41">
        <f t="shared" si="981"/>
        <v>0</v>
      </c>
      <c r="Q1867" s="41">
        <f t="shared" si="981"/>
        <v>0</v>
      </c>
      <c r="R1867" s="41">
        <f t="shared" si="981"/>
        <v>0</v>
      </c>
      <c r="S1867" s="41">
        <f t="shared" si="981"/>
        <v>0</v>
      </c>
    </row>
    <row r="1868" spans="1:19" ht="13.5" customHeight="1" x14ac:dyDescent="0.2">
      <c r="A1868" s="2" t="s">
        <v>2976</v>
      </c>
      <c r="B1868" s="42" t="s">
        <v>24</v>
      </c>
      <c r="C1868" s="43" t="s">
        <v>3014</v>
      </c>
      <c r="D1868" s="44">
        <v>2</v>
      </c>
      <c r="E1868" s="45" t="s">
        <v>600</v>
      </c>
      <c r="F1868" s="44">
        <v>450000</v>
      </c>
      <c r="G1868" s="44">
        <f t="shared" ref="G1868:G1871" si="982">ROUNDDOWN(D1868*F1868,-3)</f>
        <v>900000</v>
      </c>
      <c r="H1868" s="44"/>
      <c r="I1868" s="44"/>
      <c r="J1868" s="44"/>
      <c r="K1868" s="44"/>
      <c r="L1868" s="44"/>
      <c r="M1868" s="44"/>
      <c r="N1868" s="44"/>
      <c r="O1868" s="44"/>
      <c r="P1868" s="44"/>
      <c r="Q1868" s="44"/>
      <c r="R1868" s="44"/>
      <c r="S1868" s="44"/>
    </row>
    <row r="1869" spans="1:19" ht="13.5" customHeight="1" x14ac:dyDescent="0.2">
      <c r="A1869" s="2" t="s">
        <v>2978</v>
      </c>
      <c r="B1869" s="42" t="s">
        <v>24</v>
      </c>
      <c r="C1869" s="43" t="s">
        <v>3015</v>
      </c>
      <c r="D1869" s="44">
        <v>2</v>
      </c>
      <c r="E1869" s="45" t="s">
        <v>600</v>
      </c>
      <c r="F1869" s="44">
        <v>400000</v>
      </c>
      <c r="G1869" s="44">
        <f t="shared" si="982"/>
        <v>800000</v>
      </c>
      <c r="H1869" s="44"/>
      <c r="I1869" s="44"/>
      <c r="J1869" s="44"/>
      <c r="K1869" s="44"/>
      <c r="L1869" s="44"/>
      <c r="M1869" s="44"/>
      <c r="N1869" s="44"/>
      <c r="O1869" s="44"/>
      <c r="P1869" s="44"/>
      <c r="Q1869" s="44"/>
      <c r="R1869" s="44"/>
      <c r="S1869" s="44"/>
    </row>
    <row r="1870" spans="1:19" ht="13.5" customHeight="1" x14ac:dyDescent="0.2">
      <c r="A1870" s="2" t="s">
        <v>2980</v>
      </c>
      <c r="B1870" s="42" t="s">
        <v>24</v>
      </c>
      <c r="C1870" s="43" t="s">
        <v>3016</v>
      </c>
      <c r="D1870" s="44">
        <v>2</v>
      </c>
      <c r="E1870" s="45" t="s">
        <v>600</v>
      </c>
      <c r="F1870" s="44">
        <v>300000</v>
      </c>
      <c r="G1870" s="44">
        <f t="shared" si="982"/>
        <v>600000</v>
      </c>
      <c r="H1870" s="44"/>
      <c r="I1870" s="44"/>
      <c r="J1870" s="44"/>
      <c r="K1870" s="44"/>
      <c r="L1870" s="44"/>
      <c r="M1870" s="44"/>
      <c r="N1870" s="44"/>
      <c r="O1870" s="44"/>
      <c r="P1870" s="44"/>
      <c r="Q1870" s="44"/>
      <c r="R1870" s="44"/>
      <c r="S1870" s="44"/>
    </row>
    <row r="1871" spans="1:19" ht="13.5" customHeight="1" x14ac:dyDescent="0.2">
      <c r="A1871" s="2" t="s">
        <v>2982</v>
      </c>
      <c r="B1871" s="42" t="s">
        <v>24</v>
      </c>
      <c r="C1871" s="43" t="s">
        <v>3017</v>
      </c>
      <c r="D1871" s="44">
        <v>6</v>
      </c>
      <c r="E1871" s="45" t="s">
        <v>600</v>
      </c>
      <c r="F1871" s="44">
        <v>300000</v>
      </c>
      <c r="G1871" s="44">
        <f t="shared" si="982"/>
        <v>1800000</v>
      </c>
      <c r="H1871" s="44"/>
      <c r="I1871" s="44"/>
      <c r="J1871" s="44"/>
      <c r="K1871" s="44"/>
      <c r="L1871" s="44"/>
      <c r="M1871" s="44"/>
      <c r="N1871" s="44"/>
      <c r="O1871" s="44"/>
      <c r="P1871" s="44"/>
      <c r="Q1871" s="44"/>
      <c r="R1871" s="44"/>
      <c r="S1871" s="44"/>
    </row>
    <row r="1872" spans="1:19" ht="13.5" customHeight="1" x14ac:dyDescent="0.2">
      <c r="A1872" s="2" t="s">
        <v>2998</v>
      </c>
      <c r="B1872" s="12" t="s">
        <v>718</v>
      </c>
      <c r="C1872" s="40" t="s">
        <v>719</v>
      </c>
      <c r="D1872" s="41">
        <v>0</v>
      </c>
      <c r="E1872" s="15" t="s">
        <v>24</v>
      </c>
      <c r="F1872" s="41">
        <v>0</v>
      </c>
      <c r="G1872" s="46">
        <f t="shared" ref="G1872:S1872" si="983">G1873</f>
        <v>4000000</v>
      </c>
      <c r="H1872" s="46">
        <f t="shared" si="983"/>
        <v>0</v>
      </c>
      <c r="I1872" s="46">
        <f t="shared" si="983"/>
        <v>0</v>
      </c>
      <c r="J1872" s="46">
        <f t="shared" si="983"/>
        <v>0</v>
      </c>
      <c r="K1872" s="46">
        <f t="shared" si="983"/>
        <v>0</v>
      </c>
      <c r="L1872" s="46">
        <f t="shared" si="983"/>
        <v>0</v>
      </c>
      <c r="M1872" s="46">
        <f t="shared" si="983"/>
        <v>0</v>
      </c>
      <c r="N1872" s="46">
        <f t="shared" si="983"/>
        <v>0</v>
      </c>
      <c r="O1872" s="46">
        <f t="shared" si="983"/>
        <v>0</v>
      </c>
      <c r="P1872" s="46">
        <f t="shared" si="983"/>
        <v>0</v>
      </c>
      <c r="Q1872" s="46">
        <f t="shared" si="983"/>
        <v>0</v>
      </c>
      <c r="R1872" s="46">
        <f t="shared" si="983"/>
        <v>0</v>
      </c>
      <c r="S1872" s="46">
        <f t="shared" si="983"/>
        <v>0</v>
      </c>
    </row>
    <row r="1873" spans="1:19" ht="13.5" customHeight="1" x14ac:dyDescent="0.2">
      <c r="A1873" s="2"/>
      <c r="B1873" s="42" t="s">
        <v>24</v>
      </c>
      <c r="C1873" s="40" t="s">
        <v>3012</v>
      </c>
      <c r="D1873" s="41">
        <v>0</v>
      </c>
      <c r="E1873" s="15" t="s">
        <v>24</v>
      </c>
      <c r="F1873" s="41">
        <v>0</v>
      </c>
      <c r="G1873" s="41">
        <f t="shared" ref="G1873:S1873" si="984">SUM(G1874:G1875)</f>
        <v>4000000</v>
      </c>
      <c r="H1873" s="41">
        <f t="shared" si="984"/>
        <v>0</v>
      </c>
      <c r="I1873" s="41">
        <f t="shared" si="984"/>
        <v>0</v>
      </c>
      <c r="J1873" s="41">
        <f t="shared" si="984"/>
        <v>0</v>
      </c>
      <c r="K1873" s="41">
        <f t="shared" si="984"/>
        <v>0</v>
      </c>
      <c r="L1873" s="41">
        <f t="shared" si="984"/>
        <v>0</v>
      </c>
      <c r="M1873" s="41">
        <f t="shared" si="984"/>
        <v>0</v>
      </c>
      <c r="N1873" s="41">
        <f t="shared" si="984"/>
        <v>0</v>
      </c>
      <c r="O1873" s="41">
        <f t="shared" si="984"/>
        <v>0</v>
      </c>
      <c r="P1873" s="41">
        <f t="shared" si="984"/>
        <v>0</v>
      </c>
      <c r="Q1873" s="41">
        <f t="shared" si="984"/>
        <v>0</v>
      </c>
      <c r="R1873" s="41">
        <f t="shared" si="984"/>
        <v>0</v>
      </c>
      <c r="S1873" s="41">
        <f t="shared" si="984"/>
        <v>0</v>
      </c>
    </row>
    <row r="1874" spans="1:19" ht="13.5" customHeight="1" x14ac:dyDescent="0.2">
      <c r="A1874" s="2" t="s">
        <v>2999</v>
      </c>
      <c r="B1874" s="42" t="s">
        <v>24</v>
      </c>
      <c r="C1874" s="43" t="s">
        <v>51</v>
      </c>
      <c r="D1874" s="44">
        <v>2</v>
      </c>
      <c r="E1874" s="45" t="s">
        <v>790</v>
      </c>
      <c r="F1874" s="44">
        <v>1000000</v>
      </c>
      <c r="G1874" s="44">
        <f t="shared" ref="G1874:G1875" si="985">ROUNDDOWN(D1874*F1874,-3)</f>
        <v>2000000</v>
      </c>
      <c r="H1874" s="44"/>
      <c r="I1874" s="44"/>
      <c r="J1874" s="44"/>
      <c r="K1874" s="44"/>
      <c r="L1874" s="44"/>
      <c r="M1874" s="44"/>
      <c r="N1874" s="44"/>
      <c r="O1874" s="44"/>
      <c r="P1874" s="44"/>
      <c r="Q1874" s="44"/>
      <c r="R1874" s="44"/>
      <c r="S1874" s="44"/>
    </row>
    <row r="1875" spans="1:19" ht="13.5" customHeight="1" x14ac:dyDescent="0.2">
      <c r="A1875" s="2" t="s">
        <v>3000</v>
      </c>
      <c r="B1875" s="42" t="s">
        <v>24</v>
      </c>
      <c r="C1875" s="43" t="s">
        <v>3018</v>
      </c>
      <c r="D1875" s="44">
        <v>2</v>
      </c>
      <c r="E1875" s="45" t="s">
        <v>790</v>
      </c>
      <c r="F1875" s="44">
        <v>1000000</v>
      </c>
      <c r="G1875" s="44">
        <f t="shared" si="985"/>
        <v>2000000</v>
      </c>
      <c r="H1875" s="44"/>
      <c r="I1875" s="44"/>
      <c r="J1875" s="44"/>
      <c r="K1875" s="44"/>
      <c r="L1875" s="44"/>
      <c r="M1875" s="44"/>
      <c r="N1875" s="44"/>
      <c r="O1875" s="44"/>
      <c r="P1875" s="44"/>
      <c r="Q1875" s="44"/>
      <c r="R1875" s="44"/>
      <c r="S1875" s="44"/>
    </row>
    <row r="1876" spans="1:19" ht="13.5" customHeight="1" x14ac:dyDescent="0.2">
      <c r="A1876" s="2" t="s">
        <v>3019</v>
      </c>
      <c r="B1876" s="12" t="s">
        <v>162</v>
      </c>
      <c r="C1876" s="40" t="s">
        <v>163</v>
      </c>
      <c r="D1876" s="41">
        <v>0</v>
      </c>
      <c r="E1876" s="15" t="s">
        <v>24</v>
      </c>
      <c r="F1876" s="41">
        <v>0</v>
      </c>
      <c r="G1876" s="46">
        <f t="shared" ref="G1876:S1876" si="986">G1877</f>
        <v>24600000</v>
      </c>
      <c r="H1876" s="46">
        <f t="shared" si="986"/>
        <v>0</v>
      </c>
      <c r="I1876" s="46">
        <f t="shared" si="986"/>
        <v>0</v>
      </c>
      <c r="J1876" s="46">
        <f t="shared" si="986"/>
        <v>0</v>
      </c>
      <c r="K1876" s="46">
        <f t="shared" si="986"/>
        <v>0</v>
      </c>
      <c r="L1876" s="46">
        <f t="shared" si="986"/>
        <v>0</v>
      </c>
      <c r="M1876" s="46">
        <f t="shared" si="986"/>
        <v>0</v>
      </c>
      <c r="N1876" s="46">
        <f t="shared" si="986"/>
        <v>0</v>
      </c>
      <c r="O1876" s="46">
        <f t="shared" si="986"/>
        <v>0</v>
      </c>
      <c r="P1876" s="46">
        <f t="shared" si="986"/>
        <v>0</v>
      </c>
      <c r="Q1876" s="46">
        <f t="shared" si="986"/>
        <v>0</v>
      </c>
      <c r="R1876" s="46">
        <f t="shared" si="986"/>
        <v>0</v>
      </c>
      <c r="S1876" s="46">
        <f t="shared" si="986"/>
        <v>0</v>
      </c>
    </row>
    <row r="1877" spans="1:19" ht="13.5" customHeight="1" x14ac:dyDescent="0.2">
      <c r="A1877" s="2"/>
      <c r="B1877" s="42" t="s">
        <v>24</v>
      </c>
      <c r="C1877" s="40" t="s">
        <v>3012</v>
      </c>
      <c r="D1877" s="41">
        <v>0</v>
      </c>
      <c r="E1877" s="15" t="s">
        <v>24</v>
      </c>
      <c r="F1877" s="41">
        <v>0</v>
      </c>
      <c r="G1877" s="41">
        <f t="shared" ref="G1877:S1877" si="987">SUM(G1878:G1880)</f>
        <v>24600000</v>
      </c>
      <c r="H1877" s="41">
        <f t="shared" si="987"/>
        <v>0</v>
      </c>
      <c r="I1877" s="41">
        <f t="shared" si="987"/>
        <v>0</v>
      </c>
      <c r="J1877" s="41">
        <f t="shared" si="987"/>
        <v>0</v>
      </c>
      <c r="K1877" s="41">
        <f t="shared" si="987"/>
        <v>0</v>
      </c>
      <c r="L1877" s="41">
        <f t="shared" si="987"/>
        <v>0</v>
      </c>
      <c r="M1877" s="41">
        <f t="shared" si="987"/>
        <v>0</v>
      </c>
      <c r="N1877" s="41">
        <f t="shared" si="987"/>
        <v>0</v>
      </c>
      <c r="O1877" s="41">
        <f t="shared" si="987"/>
        <v>0</v>
      </c>
      <c r="P1877" s="41">
        <f t="shared" si="987"/>
        <v>0</v>
      </c>
      <c r="Q1877" s="41">
        <f t="shared" si="987"/>
        <v>0</v>
      </c>
      <c r="R1877" s="41">
        <f t="shared" si="987"/>
        <v>0</v>
      </c>
      <c r="S1877" s="41">
        <f t="shared" si="987"/>
        <v>0</v>
      </c>
    </row>
    <row r="1878" spans="1:19" ht="13.5" customHeight="1" x14ac:dyDescent="0.2">
      <c r="A1878" s="2" t="s">
        <v>3020</v>
      </c>
      <c r="B1878" s="42" t="s">
        <v>24</v>
      </c>
      <c r="C1878" s="43" t="s">
        <v>3021</v>
      </c>
      <c r="D1878" s="44">
        <v>8</v>
      </c>
      <c r="E1878" s="45" t="s">
        <v>600</v>
      </c>
      <c r="F1878" s="44">
        <v>1400000</v>
      </c>
      <c r="G1878" s="44">
        <f t="shared" ref="G1878:G1880" si="988">ROUNDDOWN(D1878*F1878,-3)</f>
        <v>11200000</v>
      </c>
      <c r="H1878" s="44"/>
      <c r="I1878" s="44"/>
      <c r="J1878" s="44"/>
      <c r="K1878" s="44"/>
      <c r="L1878" s="44"/>
      <c r="M1878" s="44"/>
      <c r="N1878" s="44"/>
      <c r="O1878" s="44"/>
      <c r="P1878" s="44"/>
      <c r="Q1878" s="44"/>
      <c r="R1878" s="44"/>
      <c r="S1878" s="44"/>
    </row>
    <row r="1879" spans="1:19" ht="13.5" customHeight="1" x14ac:dyDescent="0.2">
      <c r="A1879" s="2" t="s">
        <v>3022</v>
      </c>
      <c r="B1879" s="42" t="s">
        <v>24</v>
      </c>
      <c r="C1879" s="43" t="s">
        <v>3023</v>
      </c>
      <c r="D1879" s="44">
        <v>12</v>
      </c>
      <c r="E1879" s="45" t="s">
        <v>600</v>
      </c>
      <c r="F1879" s="44">
        <v>1000000</v>
      </c>
      <c r="G1879" s="44">
        <f t="shared" si="988"/>
        <v>12000000</v>
      </c>
      <c r="H1879" s="44"/>
      <c r="I1879" s="44"/>
      <c r="J1879" s="44"/>
      <c r="K1879" s="44"/>
      <c r="L1879" s="44"/>
      <c r="M1879" s="44"/>
      <c r="N1879" s="44"/>
      <c r="O1879" s="44"/>
      <c r="P1879" s="44"/>
      <c r="Q1879" s="44"/>
      <c r="R1879" s="44"/>
      <c r="S1879" s="44"/>
    </row>
    <row r="1880" spans="1:19" ht="13.5" customHeight="1" x14ac:dyDescent="0.2">
      <c r="A1880" s="2" t="s">
        <v>3024</v>
      </c>
      <c r="B1880" s="42" t="s">
        <v>24</v>
      </c>
      <c r="C1880" s="43" t="s">
        <v>3025</v>
      </c>
      <c r="D1880" s="44">
        <v>2</v>
      </c>
      <c r="E1880" s="45" t="s">
        <v>600</v>
      </c>
      <c r="F1880" s="44">
        <v>700000</v>
      </c>
      <c r="G1880" s="44">
        <f t="shared" si="988"/>
        <v>1400000</v>
      </c>
      <c r="H1880" s="44"/>
      <c r="I1880" s="44"/>
      <c r="J1880" s="44"/>
      <c r="K1880" s="44"/>
      <c r="L1880" s="44"/>
      <c r="M1880" s="44"/>
      <c r="N1880" s="44"/>
      <c r="O1880" s="44"/>
      <c r="P1880" s="44"/>
      <c r="Q1880" s="44"/>
      <c r="R1880" s="44"/>
      <c r="S1880" s="44"/>
    </row>
    <row r="1881" spans="1:19" ht="13.5" customHeight="1" x14ac:dyDescent="0.2">
      <c r="A1881" s="2" t="s">
        <v>3004</v>
      </c>
      <c r="B1881" s="12" t="s">
        <v>111</v>
      </c>
      <c r="C1881" s="40" t="s">
        <v>112</v>
      </c>
      <c r="D1881" s="41">
        <v>0</v>
      </c>
      <c r="E1881" s="15" t="s">
        <v>24</v>
      </c>
      <c r="F1881" s="41">
        <v>0</v>
      </c>
      <c r="G1881" s="41">
        <f t="shared" ref="G1881:S1881" si="989">G1882</f>
        <v>75000000</v>
      </c>
      <c r="H1881" s="41">
        <f t="shared" si="989"/>
        <v>0</v>
      </c>
      <c r="I1881" s="41">
        <f t="shared" si="989"/>
        <v>0</v>
      </c>
      <c r="J1881" s="41">
        <f t="shared" si="989"/>
        <v>0</v>
      </c>
      <c r="K1881" s="41">
        <f t="shared" si="989"/>
        <v>0</v>
      </c>
      <c r="L1881" s="41">
        <f t="shared" si="989"/>
        <v>0</v>
      </c>
      <c r="M1881" s="41">
        <f t="shared" si="989"/>
        <v>0</v>
      </c>
      <c r="N1881" s="41">
        <f t="shared" si="989"/>
        <v>0</v>
      </c>
      <c r="O1881" s="41">
        <f t="shared" si="989"/>
        <v>0</v>
      </c>
      <c r="P1881" s="41">
        <f t="shared" si="989"/>
        <v>0</v>
      </c>
      <c r="Q1881" s="41">
        <f t="shared" si="989"/>
        <v>0</v>
      </c>
      <c r="R1881" s="41">
        <f t="shared" si="989"/>
        <v>0</v>
      </c>
      <c r="S1881" s="41">
        <f t="shared" si="989"/>
        <v>0</v>
      </c>
    </row>
    <row r="1882" spans="1:19" ht="13.5" customHeight="1" x14ac:dyDescent="0.2">
      <c r="A1882" s="2" t="s">
        <v>3005</v>
      </c>
      <c r="B1882" s="42" t="s">
        <v>24</v>
      </c>
      <c r="C1882" s="43" t="s">
        <v>3026</v>
      </c>
      <c r="D1882" s="44">
        <v>15</v>
      </c>
      <c r="E1882" s="45" t="s">
        <v>600</v>
      </c>
      <c r="F1882" s="44">
        <v>5000000</v>
      </c>
      <c r="G1882" s="44">
        <f>ROUNDDOWN(D1882*F1882,-3)</f>
        <v>75000000</v>
      </c>
      <c r="H1882" s="44"/>
      <c r="I1882" s="44"/>
      <c r="J1882" s="44"/>
      <c r="K1882" s="44"/>
      <c r="L1882" s="44"/>
      <c r="M1882" s="44"/>
      <c r="N1882" s="44"/>
      <c r="O1882" s="44"/>
      <c r="P1882" s="44"/>
      <c r="Q1882" s="44"/>
      <c r="R1882" s="44"/>
      <c r="S1882" s="44"/>
    </row>
    <row r="1883" spans="1:19" ht="13.5" customHeight="1" x14ac:dyDescent="0.2">
      <c r="A1883" s="2" t="s">
        <v>3027</v>
      </c>
      <c r="B1883" s="24" t="s">
        <v>3028</v>
      </c>
      <c r="C1883" s="25" t="s">
        <v>3029</v>
      </c>
      <c r="D1883" s="26">
        <v>3</v>
      </c>
      <c r="E1883" s="27" t="s">
        <v>3030</v>
      </c>
      <c r="F1883" s="26">
        <v>0</v>
      </c>
      <c r="G1883" s="26">
        <f t="shared" ref="G1883:S1883" si="990">SUM(G1884,G2056,G2106)</f>
        <v>4896290000</v>
      </c>
      <c r="H1883" s="26">
        <f t="shared" si="990"/>
        <v>0</v>
      </c>
      <c r="I1883" s="26">
        <f t="shared" si="990"/>
        <v>0</v>
      </c>
      <c r="J1883" s="26">
        <f t="shared" si="990"/>
        <v>0</v>
      </c>
      <c r="K1883" s="26">
        <f t="shared" si="990"/>
        <v>0</v>
      </c>
      <c r="L1883" s="26">
        <f t="shared" si="990"/>
        <v>0</v>
      </c>
      <c r="M1883" s="26">
        <f t="shared" si="990"/>
        <v>0</v>
      </c>
      <c r="N1883" s="26">
        <f t="shared" si="990"/>
        <v>0</v>
      </c>
      <c r="O1883" s="26">
        <f t="shared" si="990"/>
        <v>0</v>
      </c>
      <c r="P1883" s="26">
        <f t="shared" si="990"/>
        <v>0</v>
      </c>
      <c r="Q1883" s="26">
        <f t="shared" si="990"/>
        <v>0</v>
      </c>
      <c r="R1883" s="26">
        <f t="shared" si="990"/>
        <v>0</v>
      </c>
      <c r="S1883" s="26">
        <f t="shared" si="990"/>
        <v>0</v>
      </c>
    </row>
    <row r="1884" spans="1:19" ht="13.5" customHeight="1" x14ac:dyDescent="0.2">
      <c r="A1884" s="2" t="s">
        <v>3031</v>
      </c>
      <c r="B1884" s="28" t="s">
        <v>3032</v>
      </c>
      <c r="C1884" s="29" t="s">
        <v>3033</v>
      </c>
      <c r="D1884" s="30">
        <v>0</v>
      </c>
      <c r="E1884" s="31" t="s">
        <v>24</v>
      </c>
      <c r="F1884" s="30">
        <v>0</v>
      </c>
      <c r="G1884" s="30">
        <f t="shared" ref="G1884:S1884" si="991">SUM(G1885,G1986)</f>
        <v>3820391000</v>
      </c>
      <c r="H1884" s="30">
        <f t="shared" si="991"/>
        <v>0</v>
      </c>
      <c r="I1884" s="30">
        <f t="shared" si="991"/>
        <v>0</v>
      </c>
      <c r="J1884" s="30">
        <f t="shared" si="991"/>
        <v>0</v>
      </c>
      <c r="K1884" s="30">
        <f t="shared" si="991"/>
        <v>0</v>
      </c>
      <c r="L1884" s="30">
        <f t="shared" si="991"/>
        <v>0</v>
      </c>
      <c r="M1884" s="30">
        <f t="shared" si="991"/>
        <v>0</v>
      </c>
      <c r="N1884" s="30">
        <f t="shared" si="991"/>
        <v>0</v>
      </c>
      <c r="O1884" s="30">
        <f t="shared" si="991"/>
        <v>0</v>
      </c>
      <c r="P1884" s="30">
        <f t="shared" si="991"/>
        <v>0</v>
      </c>
      <c r="Q1884" s="30">
        <f t="shared" si="991"/>
        <v>0</v>
      </c>
      <c r="R1884" s="30">
        <f t="shared" si="991"/>
        <v>0</v>
      </c>
      <c r="S1884" s="30">
        <f t="shared" si="991"/>
        <v>0</v>
      </c>
    </row>
    <row r="1885" spans="1:19" ht="13.5" customHeight="1" x14ac:dyDescent="0.2">
      <c r="A1885" s="2" t="s">
        <v>3034</v>
      </c>
      <c r="B1885" s="32" t="s">
        <v>780</v>
      </c>
      <c r="C1885" s="33" t="s">
        <v>3035</v>
      </c>
      <c r="D1885" s="34">
        <v>0</v>
      </c>
      <c r="E1885" s="35" t="s">
        <v>24</v>
      </c>
      <c r="F1885" s="34">
        <v>0</v>
      </c>
      <c r="G1885" s="34">
        <f t="shared" ref="G1885:S1885" si="992">SUM(G1886,G1937,G1967)</f>
        <v>2639330000</v>
      </c>
      <c r="H1885" s="34">
        <f t="shared" si="992"/>
        <v>0</v>
      </c>
      <c r="I1885" s="34">
        <f t="shared" si="992"/>
        <v>0</v>
      </c>
      <c r="J1885" s="34">
        <f t="shared" si="992"/>
        <v>0</v>
      </c>
      <c r="K1885" s="34">
        <f t="shared" si="992"/>
        <v>0</v>
      </c>
      <c r="L1885" s="34">
        <f t="shared" si="992"/>
        <v>0</v>
      </c>
      <c r="M1885" s="34">
        <f t="shared" si="992"/>
        <v>0</v>
      </c>
      <c r="N1885" s="34">
        <f t="shared" si="992"/>
        <v>0</v>
      </c>
      <c r="O1885" s="34">
        <f t="shared" si="992"/>
        <v>0</v>
      </c>
      <c r="P1885" s="34">
        <f t="shared" si="992"/>
        <v>0</v>
      </c>
      <c r="Q1885" s="34">
        <f t="shared" si="992"/>
        <v>0</v>
      </c>
      <c r="R1885" s="34">
        <f t="shared" si="992"/>
        <v>0</v>
      </c>
      <c r="S1885" s="34">
        <f t="shared" si="992"/>
        <v>0</v>
      </c>
    </row>
    <row r="1886" spans="1:19" ht="13.5" customHeight="1" x14ac:dyDescent="0.2">
      <c r="A1886" s="2" t="s">
        <v>3036</v>
      </c>
      <c r="B1886" s="36" t="s">
        <v>39</v>
      </c>
      <c r="C1886" s="37" t="s">
        <v>3037</v>
      </c>
      <c r="D1886" s="38">
        <v>0</v>
      </c>
      <c r="E1886" s="39" t="s">
        <v>24</v>
      </c>
      <c r="F1886" s="38">
        <v>0</v>
      </c>
      <c r="G1886" s="38">
        <f t="shared" ref="G1886:S1886" si="993">SUM(G1887,G1894,G1910,G1912,G1915,G1919,G1921,G1924,G1927)</f>
        <v>1455690000</v>
      </c>
      <c r="H1886" s="38">
        <f t="shared" si="993"/>
        <v>0</v>
      </c>
      <c r="I1886" s="38">
        <f t="shared" si="993"/>
        <v>0</v>
      </c>
      <c r="J1886" s="38">
        <f t="shared" si="993"/>
        <v>0</v>
      </c>
      <c r="K1886" s="38">
        <f t="shared" si="993"/>
        <v>0</v>
      </c>
      <c r="L1886" s="38">
        <f t="shared" si="993"/>
        <v>0</v>
      </c>
      <c r="M1886" s="38">
        <f t="shared" si="993"/>
        <v>0</v>
      </c>
      <c r="N1886" s="38">
        <f t="shared" si="993"/>
        <v>0</v>
      </c>
      <c r="O1886" s="38">
        <f t="shared" si="993"/>
        <v>0</v>
      </c>
      <c r="P1886" s="38">
        <f t="shared" si="993"/>
        <v>0</v>
      </c>
      <c r="Q1886" s="38">
        <f t="shared" si="993"/>
        <v>0</v>
      </c>
      <c r="R1886" s="38">
        <f t="shared" si="993"/>
        <v>0</v>
      </c>
      <c r="S1886" s="38">
        <f t="shared" si="993"/>
        <v>0</v>
      </c>
    </row>
    <row r="1887" spans="1:19" ht="13.5" customHeight="1" x14ac:dyDescent="0.2">
      <c r="A1887" s="2" t="s">
        <v>3038</v>
      </c>
      <c r="B1887" s="12" t="s">
        <v>42</v>
      </c>
      <c r="C1887" s="40" t="s">
        <v>43</v>
      </c>
      <c r="D1887" s="41">
        <v>0</v>
      </c>
      <c r="E1887" s="15" t="s">
        <v>24</v>
      </c>
      <c r="F1887" s="41">
        <v>0</v>
      </c>
      <c r="G1887" s="41">
        <f t="shared" ref="G1887:S1887" si="994">SUM(G1888:G1893)</f>
        <v>145500000</v>
      </c>
      <c r="H1887" s="41">
        <f t="shared" si="994"/>
        <v>0</v>
      </c>
      <c r="I1887" s="41">
        <f t="shared" si="994"/>
        <v>0</v>
      </c>
      <c r="J1887" s="41">
        <f t="shared" si="994"/>
        <v>0</v>
      </c>
      <c r="K1887" s="41">
        <f t="shared" si="994"/>
        <v>0</v>
      </c>
      <c r="L1887" s="41">
        <f t="shared" si="994"/>
        <v>0</v>
      </c>
      <c r="M1887" s="41">
        <f t="shared" si="994"/>
        <v>0</v>
      </c>
      <c r="N1887" s="41">
        <f t="shared" si="994"/>
        <v>0</v>
      </c>
      <c r="O1887" s="41">
        <f t="shared" si="994"/>
        <v>0</v>
      </c>
      <c r="P1887" s="41">
        <f t="shared" si="994"/>
        <v>0</v>
      </c>
      <c r="Q1887" s="41">
        <f t="shared" si="994"/>
        <v>0</v>
      </c>
      <c r="R1887" s="41">
        <f t="shared" si="994"/>
        <v>0</v>
      </c>
      <c r="S1887" s="41">
        <f t="shared" si="994"/>
        <v>0</v>
      </c>
    </row>
    <row r="1888" spans="1:19" ht="13.5" customHeight="1" x14ac:dyDescent="0.2">
      <c r="A1888" s="2" t="s">
        <v>3039</v>
      </c>
      <c r="B1888" s="42" t="s">
        <v>24</v>
      </c>
      <c r="C1888" s="43" t="s">
        <v>45</v>
      </c>
      <c r="D1888" s="44">
        <v>100</v>
      </c>
      <c r="E1888" s="45" t="s">
        <v>787</v>
      </c>
      <c r="F1888" s="44">
        <v>100000</v>
      </c>
      <c r="G1888" s="44">
        <f t="shared" ref="G1888:G1893" si="995">ROUNDDOWN(D1888*F1888,-3)</f>
        <v>10000000</v>
      </c>
      <c r="H1888" s="44"/>
      <c r="I1888" s="44"/>
      <c r="J1888" s="44"/>
      <c r="K1888" s="44"/>
      <c r="L1888" s="44"/>
      <c r="M1888" s="44"/>
      <c r="N1888" s="44"/>
      <c r="O1888" s="44"/>
      <c r="P1888" s="44"/>
      <c r="Q1888" s="44"/>
      <c r="R1888" s="44"/>
      <c r="S1888" s="44"/>
    </row>
    <row r="1889" spans="1:19" ht="13.5" customHeight="1" x14ac:dyDescent="0.2">
      <c r="A1889" s="2" t="s">
        <v>3040</v>
      </c>
      <c r="B1889" s="42" t="s">
        <v>24</v>
      </c>
      <c r="C1889" s="43" t="s">
        <v>3041</v>
      </c>
      <c r="D1889" s="44">
        <v>100</v>
      </c>
      <c r="E1889" s="45" t="s">
        <v>787</v>
      </c>
      <c r="F1889" s="44">
        <v>100000</v>
      </c>
      <c r="G1889" s="44">
        <f t="shared" si="995"/>
        <v>10000000</v>
      </c>
      <c r="H1889" s="44"/>
      <c r="I1889" s="44"/>
      <c r="J1889" s="44"/>
      <c r="K1889" s="44"/>
      <c r="L1889" s="44"/>
      <c r="M1889" s="44"/>
      <c r="N1889" s="44"/>
      <c r="O1889" s="44"/>
      <c r="P1889" s="44"/>
      <c r="Q1889" s="44"/>
      <c r="R1889" s="44"/>
      <c r="S1889" s="44"/>
    </row>
    <row r="1890" spans="1:19" ht="13.5" customHeight="1" x14ac:dyDescent="0.2">
      <c r="A1890" s="2" t="s">
        <v>3042</v>
      </c>
      <c r="B1890" s="42" t="s">
        <v>24</v>
      </c>
      <c r="C1890" s="43" t="s">
        <v>3043</v>
      </c>
      <c r="D1890" s="44">
        <v>3</v>
      </c>
      <c r="E1890" s="45" t="s">
        <v>790</v>
      </c>
      <c r="F1890" s="44">
        <v>1000000</v>
      </c>
      <c r="G1890" s="44">
        <f t="shared" si="995"/>
        <v>3000000</v>
      </c>
      <c r="H1890" s="44"/>
      <c r="I1890" s="44"/>
      <c r="J1890" s="44"/>
      <c r="K1890" s="44"/>
      <c r="L1890" s="44"/>
      <c r="M1890" s="44"/>
      <c r="N1890" s="44"/>
      <c r="O1890" s="44"/>
      <c r="P1890" s="44"/>
      <c r="Q1890" s="44"/>
      <c r="R1890" s="44"/>
      <c r="S1890" s="44"/>
    </row>
    <row r="1891" spans="1:19" ht="13.5" customHeight="1" x14ac:dyDescent="0.2">
      <c r="A1891" s="2" t="s">
        <v>3044</v>
      </c>
      <c r="B1891" s="42" t="s">
        <v>24</v>
      </c>
      <c r="C1891" s="43" t="s">
        <v>3045</v>
      </c>
      <c r="D1891" s="44">
        <v>3</v>
      </c>
      <c r="E1891" s="45" t="s">
        <v>790</v>
      </c>
      <c r="F1891" s="44">
        <v>1500000</v>
      </c>
      <c r="G1891" s="44">
        <f t="shared" si="995"/>
        <v>4500000</v>
      </c>
      <c r="H1891" s="44"/>
      <c r="I1891" s="44"/>
      <c r="J1891" s="44"/>
      <c r="K1891" s="44"/>
      <c r="L1891" s="44"/>
      <c r="M1891" s="44"/>
      <c r="N1891" s="44"/>
      <c r="O1891" s="44"/>
      <c r="P1891" s="44"/>
      <c r="Q1891" s="44"/>
      <c r="R1891" s="44"/>
      <c r="S1891" s="44"/>
    </row>
    <row r="1892" spans="1:19" ht="13.5" customHeight="1" x14ac:dyDescent="0.2">
      <c r="A1892" s="2" t="s">
        <v>3046</v>
      </c>
      <c r="B1892" s="42" t="s">
        <v>24</v>
      </c>
      <c r="C1892" s="43" t="s">
        <v>664</v>
      </c>
      <c r="D1892" s="44">
        <v>280</v>
      </c>
      <c r="E1892" s="45" t="s">
        <v>790</v>
      </c>
      <c r="F1892" s="44">
        <v>350000</v>
      </c>
      <c r="G1892" s="44">
        <f t="shared" si="995"/>
        <v>98000000</v>
      </c>
      <c r="H1892" s="44"/>
      <c r="I1892" s="44"/>
      <c r="J1892" s="44"/>
      <c r="K1892" s="44"/>
      <c r="L1892" s="44"/>
      <c r="M1892" s="44"/>
      <c r="N1892" s="44"/>
      <c r="O1892" s="44"/>
      <c r="P1892" s="44"/>
      <c r="Q1892" s="44"/>
      <c r="R1892" s="44"/>
      <c r="S1892" s="44"/>
    </row>
    <row r="1893" spans="1:19" ht="13.5" customHeight="1" x14ac:dyDescent="0.2">
      <c r="A1893" s="2" t="s">
        <v>3047</v>
      </c>
      <c r="B1893" s="42" t="s">
        <v>24</v>
      </c>
      <c r="C1893" s="43" t="s">
        <v>1932</v>
      </c>
      <c r="D1893" s="44">
        <v>80</v>
      </c>
      <c r="E1893" s="45" t="s">
        <v>787</v>
      </c>
      <c r="F1893" s="44">
        <v>250000</v>
      </c>
      <c r="G1893" s="44">
        <f t="shared" si="995"/>
        <v>20000000</v>
      </c>
      <c r="H1893" s="44"/>
      <c r="I1893" s="44"/>
      <c r="J1893" s="44"/>
      <c r="K1893" s="44"/>
      <c r="L1893" s="44"/>
      <c r="M1893" s="44"/>
      <c r="N1893" s="44"/>
      <c r="O1893" s="44"/>
      <c r="P1893" s="44"/>
      <c r="Q1893" s="44"/>
      <c r="R1893" s="44"/>
      <c r="S1893" s="44"/>
    </row>
    <row r="1894" spans="1:19" ht="13.5" customHeight="1" x14ac:dyDescent="0.2">
      <c r="A1894" s="2" t="s">
        <v>3048</v>
      </c>
      <c r="B1894" s="12" t="s">
        <v>211</v>
      </c>
      <c r="C1894" s="40" t="s">
        <v>212</v>
      </c>
      <c r="D1894" s="41">
        <v>0</v>
      </c>
      <c r="E1894" s="15" t="s">
        <v>24</v>
      </c>
      <c r="F1894" s="41">
        <v>0</v>
      </c>
      <c r="G1894" s="46">
        <f t="shared" ref="G1894:S1894" si="996">SUM(G1895,G1900)</f>
        <v>205350000</v>
      </c>
      <c r="H1894" s="46">
        <f t="shared" si="996"/>
        <v>0</v>
      </c>
      <c r="I1894" s="46">
        <f t="shared" si="996"/>
        <v>0</v>
      </c>
      <c r="J1894" s="46">
        <f t="shared" si="996"/>
        <v>0</v>
      </c>
      <c r="K1894" s="46">
        <f t="shared" si="996"/>
        <v>0</v>
      </c>
      <c r="L1894" s="46">
        <f t="shared" si="996"/>
        <v>0</v>
      </c>
      <c r="M1894" s="46">
        <f t="shared" si="996"/>
        <v>0</v>
      </c>
      <c r="N1894" s="46">
        <f t="shared" si="996"/>
        <v>0</v>
      </c>
      <c r="O1894" s="46">
        <f t="shared" si="996"/>
        <v>0</v>
      </c>
      <c r="P1894" s="46">
        <f t="shared" si="996"/>
        <v>0</v>
      </c>
      <c r="Q1894" s="46">
        <f t="shared" si="996"/>
        <v>0</v>
      </c>
      <c r="R1894" s="46">
        <f t="shared" si="996"/>
        <v>0</v>
      </c>
      <c r="S1894" s="46">
        <f t="shared" si="996"/>
        <v>0</v>
      </c>
    </row>
    <row r="1895" spans="1:19" ht="13.5" customHeight="1" x14ac:dyDescent="0.2">
      <c r="A1895" s="2"/>
      <c r="B1895" s="42" t="s">
        <v>24</v>
      </c>
      <c r="C1895" s="40" t="s">
        <v>3049</v>
      </c>
      <c r="D1895" s="41">
        <v>0</v>
      </c>
      <c r="E1895" s="15" t="s">
        <v>24</v>
      </c>
      <c r="F1895" s="41">
        <v>0</v>
      </c>
      <c r="G1895" s="41">
        <f t="shared" ref="G1895:S1895" si="997">SUM(G1896:G1899)</f>
        <v>8850000</v>
      </c>
      <c r="H1895" s="41">
        <f t="shared" si="997"/>
        <v>0</v>
      </c>
      <c r="I1895" s="41">
        <f t="shared" si="997"/>
        <v>0</v>
      </c>
      <c r="J1895" s="41">
        <f t="shared" si="997"/>
        <v>0</v>
      </c>
      <c r="K1895" s="41">
        <f t="shared" si="997"/>
        <v>0</v>
      </c>
      <c r="L1895" s="41">
        <f t="shared" si="997"/>
        <v>0</v>
      </c>
      <c r="M1895" s="41">
        <f t="shared" si="997"/>
        <v>0</v>
      </c>
      <c r="N1895" s="41">
        <f t="shared" si="997"/>
        <v>0</v>
      </c>
      <c r="O1895" s="41">
        <f t="shared" si="997"/>
        <v>0</v>
      </c>
      <c r="P1895" s="41">
        <f t="shared" si="997"/>
        <v>0</v>
      </c>
      <c r="Q1895" s="41">
        <f t="shared" si="997"/>
        <v>0</v>
      </c>
      <c r="R1895" s="41">
        <f t="shared" si="997"/>
        <v>0</v>
      </c>
      <c r="S1895" s="41">
        <f t="shared" si="997"/>
        <v>0</v>
      </c>
    </row>
    <row r="1896" spans="1:19" ht="13.5" customHeight="1" x14ac:dyDescent="0.2">
      <c r="A1896" s="2" t="s">
        <v>3050</v>
      </c>
      <c r="B1896" s="42" t="s">
        <v>24</v>
      </c>
      <c r="C1896" s="43" t="s">
        <v>3051</v>
      </c>
      <c r="D1896" s="44">
        <v>3</v>
      </c>
      <c r="E1896" s="45" t="s">
        <v>600</v>
      </c>
      <c r="F1896" s="44">
        <v>450000</v>
      </c>
      <c r="G1896" s="44">
        <f t="shared" ref="G1896:G1899" si="998">ROUNDDOWN(D1896*F1896,-3)</f>
        <v>1350000</v>
      </c>
      <c r="H1896" s="44"/>
      <c r="I1896" s="44"/>
      <c r="J1896" s="44"/>
      <c r="K1896" s="44"/>
      <c r="L1896" s="44"/>
      <c r="M1896" s="44"/>
      <c r="N1896" s="44"/>
      <c r="O1896" s="44"/>
      <c r="P1896" s="44"/>
      <c r="Q1896" s="44"/>
      <c r="R1896" s="44"/>
      <c r="S1896" s="44"/>
    </row>
    <row r="1897" spans="1:19" ht="13.5" customHeight="1" x14ac:dyDescent="0.2">
      <c r="A1897" s="2" t="s">
        <v>3052</v>
      </c>
      <c r="B1897" s="42" t="s">
        <v>24</v>
      </c>
      <c r="C1897" s="43" t="s">
        <v>3053</v>
      </c>
      <c r="D1897" s="44">
        <v>3</v>
      </c>
      <c r="E1897" s="45" t="s">
        <v>600</v>
      </c>
      <c r="F1897" s="44">
        <v>400000</v>
      </c>
      <c r="G1897" s="44">
        <f t="shared" si="998"/>
        <v>1200000</v>
      </c>
      <c r="H1897" s="44"/>
      <c r="I1897" s="44"/>
      <c r="J1897" s="44"/>
      <c r="K1897" s="44"/>
      <c r="L1897" s="44"/>
      <c r="M1897" s="44"/>
      <c r="N1897" s="44"/>
      <c r="O1897" s="44"/>
      <c r="P1897" s="44"/>
      <c r="Q1897" s="44"/>
      <c r="R1897" s="44"/>
      <c r="S1897" s="44"/>
    </row>
    <row r="1898" spans="1:19" ht="13.5" customHeight="1" x14ac:dyDescent="0.2">
      <c r="A1898" s="2" t="s">
        <v>3054</v>
      </c>
      <c r="B1898" s="42" t="s">
        <v>24</v>
      </c>
      <c r="C1898" s="43" t="s">
        <v>3055</v>
      </c>
      <c r="D1898" s="44">
        <v>3</v>
      </c>
      <c r="E1898" s="45" t="s">
        <v>600</v>
      </c>
      <c r="F1898" s="44">
        <v>300000</v>
      </c>
      <c r="G1898" s="44">
        <f t="shared" si="998"/>
        <v>900000</v>
      </c>
      <c r="H1898" s="44"/>
      <c r="I1898" s="44"/>
      <c r="J1898" s="44"/>
      <c r="K1898" s="44"/>
      <c r="L1898" s="44"/>
      <c r="M1898" s="44"/>
      <c r="N1898" s="44"/>
      <c r="O1898" s="44"/>
      <c r="P1898" s="44"/>
      <c r="Q1898" s="44"/>
      <c r="R1898" s="44"/>
      <c r="S1898" s="44"/>
    </row>
    <row r="1899" spans="1:19" ht="13.5" customHeight="1" x14ac:dyDescent="0.2">
      <c r="A1899" s="2" t="s">
        <v>3056</v>
      </c>
      <c r="B1899" s="42" t="s">
        <v>24</v>
      </c>
      <c r="C1899" s="43" t="s">
        <v>3057</v>
      </c>
      <c r="D1899" s="44">
        <v>18</v>
      </c>
      <c r="E1899" s="45" t="s">
        <v>600</v>
      </c>
      <c r="F1899" s="44">
        <v>300000</v>
      </c>
      <c r="G1899" s="44">
        <f t="shared" si="998"/>
        <v>5400000</v>
      </c>
      <c r="H1899" s="44"/>
      <c r="I1899" s="44"/>
      <c r="J1899" s="44"/>
      <c r="K1899" s="44"/>
      <c r="L1899" s="44"/>
      <c r="M1899" s="44"/>
      <c r="N1899" s="44"/>
      <c r="O1899" s="44"/>
      <c r="P1899" s="44"/>
      <c r="Q1899" s="44"/>
      <c r="R1899" s="44"/>
      <c r="S1899" s="44"/>
    </row>
    <row r="1900" spans="1:19" ht="13.5" customHeight="1" x14ac:dyDescent="0.2">
      <c r="A1900" s="2"/>
      <c r="B1900" s="42" t="s">
        <v>24</v>
      </c>
      <c r="C1900" s="40" t="s">
        <v>3058</v>
      </c>
      <c r="D1900" s="41">
        <v>0</v>
      </c>
      <c r="E1900" s="15" t="s">
        <v>24</v>
      </c>
      <c r="F1900" s="41">
        <v>0</v>
      </c>
      <c r="G1900" s="41">
        <f t="shared" ref="G1900:S1900" si="999">SUM(G1901:G1909)</f>
        <v>196500000</v>
      </c>
      <c r="H1900" s="41">
        <f t="shared" si="999"/>
        <v>0</v>
      </c>
      <c r="I1900" s="41">
        <f t="shared" si="999"/>
        <v>0</v>
      </c>
      <c r="J1900" s="41">
        <f t="shared" si="999"/>
        <v>0</v>
      </c>
      <c r="K1900" s="41">
        <f t="shared" si="999"/>
        <v>0</v>
      </c>
      <c r="L1900" s="41">
        <f t="shared" si="999"/>
        <v>0</v>
      </c>
      <c r="M1900" s="41">
        <f t="shared" si="999"/>
        <v>0</v>
      </c>
      <c r="N1900" s="41">
        <f t="shared" si="999"/>
        <v>0</v>
      </c>
      <c r="O1900" s="41">
        <f t="shared" si="999"/>
        <v>0</v>
      </c>
      <c r="P1900" s="41">
        <f t="shared" si="999"/>
        <v>0</v>
      </c>
      <c r="Q1900" s="41">
        <f t="shared" si="999"/>
        <v>0</v>
      </c>
      <c r="R1900" s="41">
        <f t="shared" si="999"/>
        <v>0</v>
      </c>
      <c r="S1900" s="41">
        <f t="shared" si="999"/>
        <v>0</v>
      </c>
    </row>
    <row r="1901" spans="1:19" ht="13.5" customHeight="1" x14ac:dyDescent="0.2">
      <c r="A1901" s="2" t="s">
        <v>3059</v>
      </c>
      <c r="B1901" s="42" t="s">
        <v>24</v>
      </c>
      <c r="C1901" s="43" t="s">
        <v>3060</v>
      </c>
      <c r="D1901" s="44">
        <v>10</v>
      </c>
      <c r="E1901" s="45" t="s">
        <v>600</v>
      </c>
      <c r="F1901" s="44">
        <v>500000</v>
      </c>
      <c r="G1901" s="44">
        <f t="shared" ref="G1901:G1909" si="1000">ROUNDDOWN(D1901*F1901,-3)</f>
        <v>5000000</v>
      </c>
      <c r="H1901" s="44"/>
      <c r="I1901" s="44"/>
      <c r="J1901" s="44"/>
      <c r="K1901" s="44"/>
      <c r="L1901" s="44"/>
      <c r="M1901" s="44"/>
      <c r="N1901" s="44"/>
      <c r="O1901" s="44"/>
      <c r="P1901" s="44"/>
      <c r="Q1901" s="44"/>
      <c r="R1901" s="44"/>
      <c r="S1901" s="44"/>
    </row>
    <row r="1902" spans="1:19" ht="13.5" customHeight="1" x14ac:dyDescent="0.2">
      <c r="A1902" s="2" t="s">
        <v>3061</v>
      </c>
      <c r="B1902" s="42" t="s">
        <v>24</v>
      </c>
      <c r="C1902" s="43" t="s">
        <v>3062</v>
      </c>
      <c r="D1902" s="44">
        <v>10</v>
      </c>
      <c r="E1902" s="45" t="s">
        <v>600</v>
      </c>
      <c r="F1902" s="44">
        <v>450000</v>
      </c>
      <c r="G1902" s="44">
        <f t="shared" si="1000"/>
        <v>4500000</v>
      </c>
      <c r="H1902" s="44"/>
      <c r="I1902" s="44"/>
      <c r="J1902" s="44"/>
      <c r="K1902" s="44"/>
      <c r="L1902" s="44"/>
      <c r="M1902" s="44"/>
      <c r="N1902" s="44"/>
      <c r="O1902" s="44"/>
      <c r="P1902" s="44"/>
      <c r="Q1902" s="44"/>
      <c r="R1902" s="44"/>
      <c r="S1902" s="44"/>
    </row>
    <row r="1903" spans="1:19" ht="13.5" customHeight="1" x14ac:dyDescent="0.2">
      <c r="A1903" s="2" t="s">
        <v>3063</v>
      </c>
      <c r="B1903" s="42" t="s">
        <v>24</v>
      </c>
      <c r="C1903" s="43" t="s">
        <v>3064</v>
      </c>
      <c r="D1903" s="44">
        <v>10</v>
      </c>
      <c r="E1903" s="45" t="s">
        <v>600</v>
      </c>
      <c r="F1903" s="44">
        <v>400000</v>
      </c>
      <c r="G1903" s="44">
        <f t="shared" si="1000"/>
        <v>4000000</v>
      </c>
      <c r="H1903" s="44"/>
      <c r="I1903" s="44"/>
      <c r="J1903" s="44"/>
      <c r="K1903" s="44"/>
      <c r="L1903" s="44"/>
      <c r="M1903" s="44"/>
      <c r="N1903" s="44"/>
      <c r="O1903" s="44"/>
      <c r="P1903" s="44"/>
      <c r="Q1903" s="44"/>
      <c r="R1903" s="44"/>
      <c r="S1903" s="44"/>
    </row>
    <row r="1904" spans="1:19" ht="13.5" customHeight="1" x14ac:dyDescent="0.2">
      <c r="A1904" s="2" t="s">
        <v>3065</v>
      </c>
      <c r="B1904" s="42" t="s">
        <v>24</v>
      </c>
      <c r="C1904" s="43" t="s">
        <v>3066</v>
      </c>
      <c r="D1904" s="44">
        <v>10</v>
      </c>
      <c r="E1904" s="45" t="s">
        <v>600</v>
      </c>
      <c r="F1904" s="44">
        <v>300000</v>
      </c>
      <c r="G1904" s="44">
        <f t="shared" si="1000"/>
        <v>3000000</v>
      </c>
      <c r="H1904" s="44"/>
      <c r="I1904" s="44"/>
      <c r="J1904" s="44"/>
      <c r="K1904" s="44"/>
      <c r="L1904" s="44"/>
      <c r="M1904" s="44"/>
      <c r="N1904" s="44"/>
      <c r="O1904" s="44"/>
      <c r="P1904" s="44"/>
      <c r="Q1904" s="44"/>
      <c r="R1904" s="44"/>
      <c r="S1904" s="44"/>
    </row>
    <row r="1905" spans="1:19" ht="13.5" customHeight="1" x14ac:dyDescent="0.2">
      <c r="A1905" s="2" t="s">
        <v>3067</v>
      </c>
      <c r="B1905" s="42" t="s">
        <v>24</v>
      </c>
      <c r="C1905" s="43" t="s">
        <v>3068</v>
      </c>
      <c r="D1905" s="44">
        <v>50</v>
      </c>
      <c r="E1905" s="45" t="s">
        <v>600</v>
      </c>
      <c r="F1905" s="44">
        <v>300000</v>
      </c>
      <c r="G1905" s="44">
        <f t="shared" si="1000"/>
        <v>15000000</v>
      </c>
      <c r="H1905" s="44"/>
      <c r="I1905" s="44"/>
      <c r="J1905" s="44"/>
      <c r="K1905" s="44"/>
      <c r="L1905" s="44"/>
      <c r="M1905" s="44"/>
      <c r="N1905" s="44"/>
      <c r="O1905" s="44"/>
      <c r="P1905" s="44"/>
      <c r="Q1905" s="44"/>
      <c r="R1905" s="44"/>
      <c r="S1905" s="44"/>
    </row>
    <row r="1906" spans="1:19" ht="13.5" customHeight="1" x14ac:dyDescent="0.2">
      <c r="A1906" s="2" t="s">
        <v>3069</v>
      </c>
      <c r="B1906" s="42" t="s">
        <v>24</v>
      </c>
      <c r="C1906" s="43" t="s">
        <v>3070</v>
      </c>
      <c r="D1906" s="44">
        <v>490</v>
      </c>
      <c r="E1906" s="45" t="s">
        <v>820</v>
      </c>
      <c r="F1906" s="44">
        <v>300000</v>
      </c>
      <c r="G1906" s="44">
        <f t="shared" si="1000"/>
        <v>147000000</v>
      </c>
      <c r="H1906" s="44"/>
      <c r="I1906" s="44"/>
      <c r="J1906" s="44"/>
      <c r="K1906" s="44"/>
      <c r="L1906" s="44"/>
      <c r="M1906" s="44"/>
      <c r="N1906" s="44"/>
      <c r="O1906" s="44"/>
      <c r="P1906" s="44"/>
      <c r="Q1906" s="44"/>
      <c r="R1906" s="44"/>
      <c r="S1906" s="44"/>
    </row>
    <row r="1907" spans="1:19" ht="13.5" customHeight="1" x14ac:dyDescent="0.2">
      <c r="A1907" s="2" t="s">
        <v>3071</v>
      </c>
      <c r="B1907" s="42" t="s">
        <v>24</v>
      </c>
      <c r="C1907" s="43" t="s">
        <v>3072</v>
      </c>
      <c r="D1907" s="44">
        <v>20</v>
      </c>
      <c r="E1907" s="45" t="s">
        <v>600</v>
      </c>
      <c r="F1907" s="44">
        <v>300000</v>
      </c>
      <c r="G1907" s="44">
        <f t="shared" si="1000"/>
        <v>6000000</v>
      </c>
      <c r="H1907" s="44"/>
      <c r="I1907" s="44"/>
      <c r="J1907" s="44"/>
      <c r="K1907" s="44"/>
      <c r="L1907" s="44"/>
      <c r="M1907" s="44"/>
      <c r="N1907" s="44"/>
      <c r="O1907" s="44"/>
      <c r="P1907" s="44"/>
      <c r="Q1907" s="44"/>
      <c r="R1907" s="44"/>
      <c r="S1907" s="44"/>
    </row>
    <row r="1908" spans="1:19" ht="13.5" customHeight="1" x14ac:dyDescent="0.2">
      <c r="A1908" s="2" t="s">
        <v>3073</v>
      </c>
      <c r="B1908" s="42" t="s">
        <v>24</v>
      </c>
      <c r="C1908" s="43" t="s">
        <v>3074</v>
      </c>
      <c r="D1908" s="44">
        <v>20</v>
      </c>
      <c r="E1908" s="45" t="s">
        <v>600</v>
      </c>
      <c r="F1908" s="44">
        <v>300000</v>
      </c>
      <c r="G1908" s="44">
        <f t="shared" si="1000"/>
        <v>6000000</v>
      </c>
      <c r="H1908" s="44"/>
      <c r="I1908" s="44"/>
      <c r="J1908" s="44"/>
      <c r="K1908" s="44"/>
      <c r="L1908" s="44"/>
      <c r="M1908" s="44"/>
      <c r="N1908" s="44"/>
      <c r="O1908" s="44"/>
      <c r="P1908" s="44"/>
      <c r="Q1908" s="44"/>
      <c r="R1908" s="44"/>
      <c r="S1908" s="44"/>
    </row>
    <row r="1909" spans="1:19" ht="13.5" customHeight="1" x14ac:dyDescent="0.2">
      <c r="A1909" s="2" t="s">
        <v>3075</v>
      </c>
      <c r="B1909" s="42" t="s">
        <v>24</v>
      </c>
      <c r="C1909" s="43" t="s">
        <v>3076</v>
      </c>
      <c r="D1909" s="44">
        <v>20</v>
      </c>
      <c r="E1909" s="45" t="s">
        <v>600</v>
      </c>
      <c r="F1909" s="44">
        <v>300000</v>
      </c>
      <c r="G1909" s="44">
        <f t="shared" si="1000"/>
        <v>6000000</v>
      </c>
      <c r="H1909" s="44"/>
      <c r="I1909" s="44"/>
      <c r="J1909" s="44"/>
      <c r="K1909" s="44"/>
      <c r="L1909" s="44"/>
      <c r="M1909" s="44"/>
      <c r="N1909" s="44"/>
      <c r="O1909" s="44"/>
      <c r="P1909" s="44"/>
      <c r="Q1909" s="44"/>
      <c r="R1909" s="44"/>
      <c r="S1909" s="44"/>
    </row>
    <row r="1910" spans="1:19" ht="13.5" customHeight="1" x14ac:dyDescent="0.2">
      <c r="A1910" s="2" t="s">
        <v>3077</v>
      </c>
      <c r="B1910" s="12" t="s">
        <v>129</v>
      </c>
      <c r="C1910" s="40" t="s">
        <v>130</v>
      </c>
      <c r="D1910" s="41">
        <v>0</v>
      </c>
      <c r="E1910" s="15" t="s">
        <v>24</v>
      </c>
      <c r="F1910" s="41">
        <v>0</v>
      </c>
      <c r="G1910" s="41">
        <f t="shared" ref="G1910:S1910" si="1001">G1911</f>
        <v>16800000</v>
      </c>
      <c r="H1910" s="41">
        <f t="shared" si="1001"/>
        <v>0</v>
      </c>
      <c r="I1910" s="41">
        <f t="shared" si="1001"/>
        <v>0</v>
      </c>
      <c r="J1910" s="41">
        <f t="shared" si="1001"/>
        <v>0</v>
      </c>
      <c r="K1910" s="41">
        <f t="shared" si="1001"/>
        <v>0</v>
      </c>
      <c r="L1910" s="41">
        <f t="shared" si="1001"/>
        <v>0</v>
      </c>
      <c r="M1910" s="41">
        <f t="shared" si="1001"/>
        <v>0</v>
      </c>
      <c r="N1910" s="41">
        <f t="shared" si="1001"/>
        <v>0</v>
      </c>
      <c r="O1910" s="41">
        <f t="shared" si="1001"/>
        <v>0</v>
      </c>
      <c r="P1910" s="41">
        <f t="shared" si="1001"/>
        <v>0</v>
      </c>
      <c r="Q1910" s="41">
        <f t="shared" si="1001"/>
        <v>0</v>
      </c>
      <c r="R1910" s="41">
        <f t="shared" si="1001"/>
        <v>0</v>
      </c>
      <c r="S1910" s="41">
        <f t="shared" si="1001"/>
        <v>0</v>
      </c>
    </row>
    <row r="1911" spans="1:19" ht="13.5" customHeight="1" x14ac:dyDescent="0.2">
      <c r="A1911" s="2" t="s">
        <v>3078</v>
      </c>
      <c r="B1911" s="42" t="s">
        <v>24</v>
      </c>
      <c r="C1911" s="43" t="s">
        <v>3079</v>
      </c>
      <c r="D1911" s="44">
        <v>84</v>
      </c>
      <c r="E1911" s="45" t="s">
        <v>820</v>
      </c>
      <c r="F1911" s="44">
        <v>200000</v>
      </c>
      <c r="G1911" s="44">
        <f>ROUNDDOWN(D1911*F1911,-3)</f>
        <v>16800000</v>
      </c>
      <c r="H1911" s="44"/>
      <c r="I1911" s="44"/>
      <c r="J1911" s="44"/>
      <c r="K1911" s="44"/>
      <c r="L1911" s="44"/>
      <c r="M1911" s="44"/>
      <c r="N1911" s="44"/>
      <c r="O1911" s="44"/>
      <c r="P1911" s="44"/>
      <c r="Q1911" s="44"/>
      <c r="R1911" s="44"/>
      <c r="S1911" s="44"/>
    </row>
    <row r="1912" spans="1:19" ht="13.5" customHeight="1" x14ac:dyDescent="0.2">
      <c r="A1912" s="2" t="s">
        <v>3080</v>
      </c>
      <c r="B1912" s="12" t="s">
        <v>718</v>
      </c>
      <c r="C1912" s="40" t="s">
        <v>719</v>
      </c>
      <c r="D1912" s="41">
        <v>0</v>
      </c>
      <c r="E1912" s="15" t="s">
        <v>24</v>
      </c>
      <c r="F1912" s="41">
        <v>0</v>
      </c>
      <c r="G1912" s="41">
        <f t="shared" ref="G1912:S1912" si="1002">SUM(G1913:G1914)</f>
        <v>20000000</v>
      </c>
      <c r="H1912" s="41">
        <f t="shared" si="1002"/>
        <v>0</v>
      </c>
      <c r="I1912" s="41">
        <f t="shared" si="1002"/>
        <v>0</v>
      </c>
      <c r="J1912" s="41">
        <f t="shared" si="1002"/>
        <v>0</v>
      </c>
      <c r="K1912" s="41">
        <f t="shared" si="1002"/>
        <v>0</v>
      </c>
      <c r="L1912" s="41">
        <f t="shared" si="1002"/>
        <v>0</v>
      </c>
      <c r="M1912" s="41">
        <f t="shared" si="1002"/>
        <v>0</v>
      </c>
      <c r="N1912" s="41">
        <f t="shared" si="1002"/>
        <v>0</v>
      </c>
      <c r="O1912" s="41">
        <f t="shared" si="1002"/>
        <v>0</v>
      </c>
      <c r="P1912" s="41">
        <f t="shared" si="1002"/>
        <v>0</v>
      </c>
      <c r="Q1912" s="41">
        <f t="shared" si="1002"/>
        <v>0</v>
      </c>
      <c r="R1912" s="41">
        <f t="shared" si="1002"/>
        <v>0</v>
      </c>
      <c r="S1912" s="41">
        <f t="shared" si="1002"/>
        <v>0</v>
      </c>
    </row>
    <row r="1913" spans="1:19" ht="13.5" customHeight="1" x14ac:dyDescent="0.2">
      <c r="A1913" s="2" t="s">
        <v>3081</v>
      </c>
      <c r="B1913" s="42" t="s">
        <v>24</v>
      </c>
      <c r="C1913" s="43" t="s">
        <v>51</v>
      </c>
      <c r="D1913" s="44">
        <v>10</v>
      </c>
      <c r="E1913" s="45" t="s">
        <v>790</v>
      </c>
      <c r="F1913" s="44">
        <v>1000000</v>
      </c>
      <c r="G1913" s="44">
        <f t="shared" ref="G1913:G1914" si="1003">ROUNDDOWN(D1913*F1913,-3)</f>
        <v>10000000</v>
      </c>
      <c r="H1913" s="44"/>
      <c r="I1913" s="44"/>
      <c r="J1913" s="44"/>
      <c r="K1913" s="44"/>
      <c r="L1913" s="44"/>
      <c r="M1913" s="44"/>
      <c r="N1913" s="44"/>
      <c r="O1913" s="44"/>
      <c r="P1913" s="44"/>
      <c r="Q1913" s="44"/>
      <c r="R1913" s="44"/>
      <c r="S1913" s="44"/>
    </row>
    <row r="1914" spans="1:19" ht="13.5" customHeight="1" x14ac:dyDescent="0.2">
      <c r="A1914" s="2" t="s">
        <v>3082</v>
      </c>
      <c r="B1914" s="42" t="s">
        <v>24</v>
      </c>
      <c r="C1914" s="43" t="s">
        <v>53</v>
      </c>
      <c r="D1914" s="44">
        <v>10</v>
      </c>
      <c r="E1914" s="45" t="s">
        <v>790</v>
      </c>
      <c r="F1914" s="44">
        <v>1000000</v>
      </c>
      <c r="G1914" s="44">
        <f t="shared" si="1003"/>
        <v>10000000</v>
      </c>
      <c r="H1914" s="44"/>
      <c r="I1914" s="44"/>
      <c r="J1914" s="44"/>
      <c r="K1914" s="44"/>
      <c r="L1914" s="44"/>
      <c r="M1914" s="44"/>
      <c r="N1914" s="44"/>
      <c r="O1914" s="44"/>
      <c r="P1914" s="44"/>
      <c r="Q1914" s="44"/>
      <c r="R1914" s="44"/>
      <c r="S1914" s="44"/>
    </row>
    <row r="1915" spans="1:19" ht="13.5" customHeight="1" x14ac:dyDescent="0.2">
      <c r="A1915" s="2" t="s">
        <v>3083</v>
      </c>
      <c r="B1915" s="12" t="s">
        <v>162</v>
      </c>
      <c r="C1915" s="40" t="s">
        <v>163</v>
      </c>
      <c r="D1915" s="41">
        <v>0</v>
      </c>
      <c r="E1915" s="15" t="s">
        <v>24</v>
      </c>
      <c r="F1915" s="41">
        <v>0</v>
      </c>
      <c r="G1915" s="41">
        <f t="shared" ref="G1915:S1915" si="1004">SUM(G1916:G1918)</f>
        <v>77000000</v>
      </c>
      <c r="H1915" s="41">
        <f t="shared" si="1004"/>
        <v>0</v>
      </c>
      <c r="I1915" s="41">
        <f t="shared" si="1004"/>
        <v>0</v>
      </c>
      <c r="J1915" s="41">
        <f t="shared" si="1004"/>
        <v>0</v>
      </c>
      <c r="K1915" s="41">
        <f t="shared" si="1004"/>
        <v>0</v>
      </c>
      <c r="L1915" s="41">
        <f t="shared" si="1004"/>
        <v>0</v>
      </c>
      <c r="M1915" s="41">
        <f t="shared" si="1004"/>
        <v>0</v>
      </c>
      <c r="N1915" s="41">
        <f t="shared" si="1004"/>
        <v>0</v>
      </c>
      <c r="O1915" s="41">
        <f t="shared" si="1004"/>
        <v>0</v>
      </c>
      <c r="P1915" s="41">
        <f t="shared" si="1004"/>
        <v>0</v>
      </c>
      <c r="Q1915" s="41">
        <f t="shared" si="1004"/>
        <v>0</v>
      </c>
      <c r="R1915" s="41">
        <f t="shared" si="1004"/>
        <v>0</v>
      </c>
      <c r="S1915" s="41">
        <f t="shared" si="1004"/>
        <v>0</v>
      </c>
    </row>
    <row r="1916" spans="1:19" ht="13.5" customHeight="1" x14ac:dyDescent="0.2">
      <c r="A1916" s="2" t="s">
        <v>3084</v>
      </c>
      <c r="B1916" s="42" t="s">
        <v>24</v>
      </c>
      <c r="C1916" s="43" t="s">
        <v>3085</v>
      </c>
      <c r="D1916" s="44">
        <v>20</v>
      </c>
      <c r="E1916" s="45" t="s">
        <v>613</v>
      </c>
      <c r="F1916" s="44">
        <v>1000000</v>
      </c>
      <c r="G1916" s="44">
        <f t="shared" ref="G1916:G1918" si="1005">ROUNDDOWN(D1916*F1916,-3)</f>
        <v>20000000</v>
      </c>
      <c r="H1916" s="44"/>
      <c r="I1916" s="44"/>
      <c r="J1916" s="44"/>
      <c r="K1916" s="44"/>
      <c r="L1916" s="44"/>
      <c r="M1916" s="44"/>
      <c r="N1916" s="44"/>
      <c r="O1916" s="44"/>
      <c r="P1916" s="44"/>
      <c r="Q1916" s="44"/>
      <c r="R1916" s="44"/>
      <c r="S1916" s="44"/>
    </row>
    <row r="1917" spans="1:19" ht="13.5" customHeight="1" x14ac:dyDescent="0.2">
      <c r="A1917" s="2" t="s">
        <v>3086</v>
      </c>
      <c r="B1917" s="42" t="s">
        <v>24</v>
      </c>
      <c r="C1917" s="43" t="s">
        <v>3087</v>
      </c>
      <c r="D1917" s="44">
        <v>60</v>
      </c>
      <c r="E1917" s="45" t="s">
        <v>613</v>
      </c>
      <c r="F1917" s="44">
        <v>900000</v>
      </c>
      <c r="G1917" s="44">
        <f t="shared" si="1005"/>
        <v>54000000</v>
      </c>
      <c r="H1917" s="44"/>
      <c r="I1917" s="44"/>
      <c r="J1917" s="44"/>
      <c r="K1917" s="44"/>
      <c r="L1917" s="44"/>
      <c r="M1917" s="44"/>
      <c r="N1917" s="44"/>
      <c r="O1917" s="44"/>
      <c r="P1917" s="44"/>
      <c r="Q1917" s="44"/>
      <c r="R1917" s="44"/>
      <c r="S1917" s="44"/>
    </row>
    <row r="1918" spans="1:19" ht="13.5" customHeight="1" x14ac:dyDescent="0.2">
      <c r="A1918" s="2" t="s">
        <v>3088</v>
      </c>
      <c r="B1918" s="42" t="s">
        <v>24</v>
      </c>
      <c r="C1918" s="43" t="s">
        <v>3089</v>
      </c>
      <c r="D1918" s="44">
        <v>2</v>
      </c>
      <c r="E1918" s="45" t="s">
        <v>613</v>
      </c>
      <c r="F1918" s="44">
        <v>1500000</v>
      </c>
      <c r="G1918" s="44">
        <f t="shared" si="1005"/>
        <v>3000000</v>
      </c>
      <c r="H1918" s="44"/>
      <c r="I1918" s="44"/>
      <c r="J1918" s="44"/>
      <c r="K1918" s="44"/>
      <c r="L1918" s="44"/>
      <c r="M1918" s="44"/>
      <c r="N1918" s="44"/>
      <c r="O1918" s="44"/>
      <c r="P1918" s="44"/>
      <c r="Q1918" s="44"/>
      <c r="R1918" s="44"/>
      <c r="S1918" s="44"/>
    </row>
    <row r="1919" spans="1:19" ht="13.5" customHeight="1" x14ac:dyDescent="0.2">
      <c r="A1919" s="2" t="s">
        <v>3090</v>
      </c>
      <c r="B1919" s="12" t="s">
        <v>1992</v>
      </c>
      <c r="C1919" s="40" t="s">
        <v>1993</v>
      </c>
      <c r="D1919" s="41">
        <v>0</v>
      </c>
      <c r="E1919" s="15" t="s">
        <v>24</v>
      </c>
      <c r="F1919" s="41">
        <v>0</v>
      </c>
      <c r="G1919" s="41">
        <f t="shared" ref="G1919:S1919" si="1006">G1920</f>
        <v>25200000</v>
      </c>
      <c r="H1919" s="41">
        <f t="shared" si="1006"/>
        <v>0</v>
      </c>
      <c r="I1919" s="41">
        <f t="shared" si="1006"/>
        <v>0</v>
      </c>
      <c r="J1919" s="41">
        <f t="shared" si="1006"/>
        <v>0</v>
      </c>
      <c r="K1919" s="41">
        <f t="shared" si="1006"/>
        <v>0</v>
      </c>
      <c r="L1919" s="41">
        <f t="shared" si="1006"/>
        <v>0</v>
      </c>
      <c r="M1919" s="41">
        <f t="shared" si="1006"/>
        <v>0</v>
      </c>
      <c r="N1919" s="41">
        <f t="shared" si="1006"/>
        <v>0</v>
      </c>
      <c r="O1919" s="41">
        <f t="shared" si="1006"/>
        <v>0</v>
      </c>
      <c r="P1919" s="41">
        <f t="shared" si="1006"/>
        <v>0</v>
      </c>
      <c r="Q1919" s="41">
        <f t="shared" si="1006"/>
        <v>0</v>
      </c>
      <c r="R1919" s="41">
        <f t="shared" si="1006"/>
        <v>0</v>
      </c>
      <c r="S1919" s="41">
        <f t="shared" si="1006"/>
        <v>0</v>
      </c>
    </row>
    <row r="1920" spans="1:19" ht="13.5" customHeight="1" x14ac:dyDescent="0.2">
      <c r="A1920" s="2" t="s">
        <v>3091</v>
      </c>
      <c r="B1920" s="42" t="s">
        <v>24</v>
      </c>
      <c r="C1920" s="43" t="s">
        <v>3092</v>
      </c>
      <c r="D1920" s="44">
        <v>168</v>
      </c>
      <c r="E1920" s="45" t="s">
        <v>600</v>
      </c>
      <c r="F1920" s="44">
        <v>150000</v>
      </c>
      <c r="G1920" s="44">
        <f>ROUNDDOWN(D1920*F1920,-3)</f>
        <v>25200000</v>
      </c>
      <c r="H1920" s="44"/>
      <c r="I1920" s="44"/>
      <c r="J1920" s="44"/>
      <c r="K1920" s="44"/>
      <c r="L1920" s="44"/>
      <c r="M1920" s="44"/>
      <c r="N1920" s="44"/>
      <c r="O1920" s="44"/>
      <c r="P1920" s="44"/>
      <c r="Q1920" s="44"/>
      <c r="R1920" s="44"/>
      <c r="S1920" s="44"/>
    </row>
    <row r="1921" spans="1:19" ht="13.5" customHeight="1" x14ac:dyDescent="0.2">
      <c r="A1921" s="2" t="s">
        <v>3093</v>
      </c>
      <c r="B1921" s="12" t="s">
        <v>111</v>
      </c>
      <c r="C1921" s="40" t="s">
        <v>112</v>
      </c>
      <c r="D1921" s="41">
        <v>0</v>
      </c>
      <c r="E1921" s="15" t="s">
        <v>24</v>
      </c>
      <c r="F1921" s="41">
        <v>0</v>
      </c>
      <c r="G1921" s="41">
        <f t="shared" ref="G1921:S1921" si="1007">SUM(G1922:G1923)</f>
        <v>200000000</v>
      </c>
      <c r="H1921" s="41">
        <f t="shared" si="1007"/>
        <v>0</v>
      </c>
      <c r="I1921" s="41">
        <f t="shared" si="1007"/>
        <v>0</v>
      </c>
      <c r="J1921" s="41">
        <f t="shared" si="1007"/>
        <v>0</v>
      </c>
      <c r="K1921" s="41">
        <f t="shared" si="1007"/>
        <v>0</v>
      </c>
      <c r="L1921" s="41">
        <f t="shared" si="1007"/>
        <v>0</v>
      </c>
      <c r="M1921" s="41">
        <f t="shared" si="1007"/>
        <v>0</v>
      </c>
      <c r="N1921" s="41">
        <f t="shared" si="1007"/>
        <v>0</v>
      </c>
      <c r="O1921" s="41">
        <f t="shared" si="1007"/>
        <v>0</v>
      </c>
      <c r="P1921" s="41">
        <f t="shared" si="1007"/>
        <v>0</v>
      </c>
      <c r="Q1921" s="41">
        <f t="shared" si="1007"/>
        <v>0</v>
      </c>
      <c r="R1921" s="41">
        <f t="shared" si="1007"/>
        <v>0</v>
      </c>
      <c r="S1921" s="41">
        <f t="shared" si="1007"/>
        <v>0</v>
      </c>
    </row>
    <row r="1922" spans="1:19" ht="13.5" customHeight="1" x14ac:dyDescent="0.2">
      <c r="A1922" s="2" t="s">
        <v>3094</v>
      </c>
      <c r="B1922" s="42" t="s">
        <v>24</v>
      </c>
      <c r="C1922" s="43" t="s">
        <v>3095</v>
      </c>
      <c r="D1922" s="44">
        <v>20</v>
      </c>
      <c r="E1922" s="45" t="s">
        <v>600</v>
      </c>
      <c r="F1922" s="44">
        <v>5000000</v>
      </c>
      <c r="G1922" s="44">
        <f t="shared" ref="G1922:G1923" si="1008">ROUNDDOWN(D1922*F1922,-3)</f>
        <v>100000000</v>
      </c>
      <c r="H1922" s="44"/>
      <c r="I1922" s="44"/>
      <c r="J1922" s="44"/>
      <c r="K1922" s="44"/>
      <c r="L1922" s="44"/>
      <c r="M1922" s="44"/>
      <c r="N1922" s="44"/>
      <c r="O1922" s="44"/>
      <c r="P1922" s="44"/>
      <c r="Q1922" s="44"/>
      <c r="R1922" s="44"/>
      <c r="S1922" s="44"/>
    </row>
    <row r="1923" spans="1:19" ht="13.5" customHeight="1" x14ac:dyDescent="0.2">
      <c r="A1923" s="2" t="s">
        <v>3096</v>
      </c>
      <c r="B1923" s="42" t="s">
        <v>24</v>
      </c>
      <c r="C1923" s="43" t="s">
        <v>3097</v>
      </c>
      <c r="D1923" s="44">
        <v>20</v>
      </c>
      <c r="E1923" s="45" t="s">
        <v>600</v>
      </c>
      <c r="F1923" s="44">
        <v>5000000</v>
      </c>
      <c r="G1923" s="44">
        <f t="shared" si="1008"/>
        <v>100000000</v>
      </c>
      <c r="H1923" s="44"/>
      <c r="I1923" s="44"/>
      <c r="J1923" s="44"/>
      <c r="K1923" s="44"/>
      <c r="L1923" s="44"/>
      <c r="M1923" s="44"/>
      <c r="N1923" s="44"/>
      <c r="O1923" s="44"/>
      <c r="P1923" s="44"/>
      <c r="Q1923" s="44"/>
      <c r="R1923" s="44"/>
      <c r="S1923" s="44"/>
    </row>
    <row r="1924" spans="1:19" ht="13.5" customHeight="1" x14ac:dyDescent="0.2">
      <c r="A1924" s="2" t="s">
        <v>3098</v>
      </c>
      <c r="B1924" s="12" t="s">
        <v>55</v>
      </c>
      <c r="C1924" s="40" t="s">
        <v>56</v>
      </c>
      <c r="D1924" s="41">
        <v>0</v>
      </c>
      <c r="E1924" s="15" t="s">
        <v>24</v>
      </c>
      <c r="F1924" s="41">
        <v>0</v>
      </c>
      <c r="G1924" s="41">
        <f t="shared" ref="G1924:S1924" si="1009">SUM(G1925:G1926)</f>
        <v>51840000</v>
      </c>
      <c r="H1924" s="41">
        <f t="shared" si="1009"/>
        <v>0</v>
      </c>
      <c r="I1924" s="41">
        <f t="shared" si="1009"/>
        <v>0</v>
      </c>
      <c r="J1924" s="41">
        <f t="shared" si="1009"/>
        <v>0</v>
      </c>
      <c r="K1924" s="41">
        <f t="shared" si="1009"/>
        <v>0</v>
      </c>
      <c r="L1924" s="41">
        <f t="shared" si="1009"/>
        <v>0</v>
      </c>
      <c r="M1924" s="41">
        <f t="shared" si="1009"/>
        <v>0</v>
      </c>
      <c r="N1924" s="41">
        <f t="shared" si="1009"/>
        <v>0</v>
      </c>
      <c r="O1924" s="41">
        <f t="shared" si="1009"/>
        <v>0</v>
      </c>
      <c r="P1924" s="41">
        <f t="shared" si="1009"/>
        <v>0</v>
      </c>
      <c r="Q1924" s="41">
        <f t="shared" si="1009"/>
        <v>0</v>
      </c>
      <c r="R1924" s="41">
        <f t="shared" si="1009"/>
        <v>0</v>
      </c>
      <c r="S1924" s="41">
        <f t="shared" si="1009"/>
        <v>0</v>
      </c>
    </row>
    <row r="1925" spans="1:19" ht="13.5" customHeight="1" x14ac:dyDescent="0.2">
      <c r="A1925" s="2" t="s">
        <v>3099</v>
      </c>
      <c r="B1925" s="42" t="s">
        <v>24</v>
      </c>
      <c r="C1925" s="43" t="s">
        <v>3100</v>
      </c>
      <c r="D1925" s="44">
        <v>144</v>
      </c>
      <c r="E1925" s="45" t="s">
        <v>600</v>
      </c>
      <c r="F1925" s="44">
        <v>210000</v>
      </c>
      <c r="G1925" s="44">
        <f t="shared" ref="G1925:G1926" si="1010">ROUNDDOWN(D1925*F1925,-3)</f>
        <v>30240000</v>
      </c>
      <c r="H1925" s="44"/>
      <c r="I1925" s="44"/>
      <c r="J1925" s="44"/>
      <c r="K1925" s="44"/>
      <c r="L1925" s="44"/>
      <c r="M1925" s="44"/>
      <c r="N1925" s="44"/>
      <c r="O1925" s="44"/>
      <c r="P1925" s="44"/>
      <c r="Q1925" s="44"/>
      <c r="R1925" s="44"/>
      <c r="S1925" s="44"/>
    </row>
    <row r="1926" spans="1:19" ht="13.5" customHeight="1" x14ac:dyDescent="0.2">
      <c r="A1926" s="2" t="s">
        <v>3101</v>
      </c>
      <c r="B1926" s="42" t="s">
        <v>24</v>
      </c>
      <c r="C1926" s="43" t="s">
        <v>3102</v>
      </c>
      <c r="D1926" s="44">
        <v>144</v>
      </c>
      <c r="E1926" s="45" t="s">
        <v>600</v>
      </c>
      <c r="F1926" s="44">
        <v>150000</v>
      </c>
      <c r="G1926" s="44">
        <f t="shared" si="1010"/>
        <v>21600000</v>
      </c>
      <c r="H1926" s="44"/>
      <c r="I1926" s="44"/>
      <c r="J1926" s="44"/>
      <c r="K1926" s="44"/>
      <c r="L1926" s="44"/>
      <c r="M1926" s="44"/>
      <c r="N1926" s="44"/>
      <c r="O1926" s="44"/>
      <c r="P1926" s="44"/>
      <c r="Q1926" s="44"/>
      <c r="R1926" s="44"/>
      <c r="S1926" s="44"/>
    </row>
    <row r="1927" spans="1:19" ht="13.5" customHeight="1" x14ac:dyDescent="0.2">
      <c r="A1927" s="2" t="s">
        <v>3103</v>
      </c>
      <c r="B1927" s="12" t="s">
        <v>65</v>
      </c>
      <c r="C1927" s="40" t="s">
        <v>66</v>
      </c>
      <c r="D1927" s="41">
        <v>0</v>
      </c>
      <c r="E1927" s="15" t="s">
        <v>24</v>
      </c>
      <c r="F1927" s="41">
        <v>0</v>
      </c>
      <c r="G1927" s="41">
        <f t="shared" ref="G1927:S1927" si="1011">SUM(G1928:G1936)</f>
        <v>714000000</v>
      </c>
      <c r="H1927" s="41">
        <f t="shared" si="1011"/>
        <v>0</v>
      </c>
      <c r="I1927" s="41">
        <f t="shared" si="1011"/>
        <v>0</v>
      </c>
      <c r="J1927" s="41">
        <f t="shared" si="1011"/>
        <v>0</v>
      </c>
      <c r="K1927" s="41">
        <f t="shared" si="1011"/>
        <v>0</v>
      </c>
      <c r="L1927" s="41">
        <f t="shared" si="1011"/>
        <v>0</v>
      </c>
      <c r="M1927" s="41">
        <f t="shared" si="1011"/>
        <v>0</v>
      </c>
      <c r="N1927" s="41">
        <f t="shared" si="1011"/>
        <v>0</v>
      </c>
      <c r="O1927" s="41">
        <f t="shared" si="1011"/>
        <v>0</v>
      </c>
      <c r="P1927" s="41">
        <f t="shared" si="1011"/>
        <v>0</v>
      </c>
      <c r="Q1927" s="41">
        <f t="shared" si="1011"/>
        <v>0</v>
      </c>
      <c r="R1927" s="41">
        <f t="shared" si="1011"/>
        <v>0</v>
      </c>
      <c r="S1927" s="41">
        <f t="shared" si="1011"/>
        <v>0</v>
      </c>
    </row>
    <row r="1928" spans="1:19" ht="13.5" customHeight="1" x14ac:dyDescent="0.2">
      <c r="A1928" s="2" t="s">
        <v>3104</v>
      </c>
      <c r="B1928" s="42" t="s">
        <v>24</v>
      </c>
      <c r="C1928" s="43" t="s">
        <v>3105</v>
      </c>
      <c r="D1928" s="44">
        <v>240</v>
      </c>
      <c r="E1928" s="45" t="s">
        <v>600</v>
      </c>
      <c r="F1928" s="44">
        <v>750000</v>
      </c>
      <c r="G1928" s="44">
        <f t="shared" ref="G1928:G1936" si="1012">ROUNDDOWN(D1928*F1928,-3)</f>
        <v>180000000</v>
      </c>
      <c r="H1928" s="44"/>
      <c r="I1928" s="44"/>
      <c r="J1928" s="44"/>
      <c r="K1928" s="44"/>
      <c r="L1928" s="44"/>
      <c r="M1928" s="44"/>
      <c r="N1928" s="44"/>
      <c r="O1928" s="44"/>
      <c r="P1928" s="44"/>
      <c r="Q1928" s="44"/>
      <c r="R1928" s="44"/>
      <c r="S1928" s="44"/>
    </row>
    <row r="1929" spans="1:19" ht="13.5" customHeight="1" x14ac:dyDescent="0.2">
      <c r="A1929" s="2" t="s">
        <v>3106</v>
      </c>
      <c r="B1929" s="42" t="s">
        <v>24</v>
      </c>
      <c r="C1929" s="43" t="s">
        <v>3107</v>
      </c>
      <c r="D1929" s="44">
        <v>360</v>
      </c>
      <c r="E1929" s="45" t="s">
        <v>798</v>
      </c>
      <c r="F1929" s="44">
        <v>150000</v>
      </c>
      <c r="G1929" s="44">
        <f t="shared" si="1012"/>
        <v>54000000</v>
      </c>
      <c r="H1929" s="44"/>
      <c r="I1929" s="44"/>
      <c r="J1929" s="44"/>
      <c r="K1929" s="44"/>
      <c r="L1929" s="44"/>
      <c r="M1929" s="44"/>
      <c r="N1929" s="44"/>
      <c r="O1929" s="44"/>
      <c r="P1929" s="44"/>
      <c r="Q1929" s="44"/>
      <c r="R1929" s="44"/>
      <c r="S1929" s="44"/>
    </row>
    <row r="1930" spans="1:19" ht="13.5" customHeight="1" x14ac:dyDescent="0.2">
      <c r="A1930" s="2" t="s">
        <v>3108</v>
      </c>
      <c r="B1930" s="42" t="s">
        <v>24</v>
      </c>
      <c r="C1930" s="43" t="s">
        <v>3109</v>
      </c>
      <c r="D1930" s="44">
        <v>120</v>
      </c>
      <c r="E1930" s="45" t="s">
        <v>600</v>
      </c>
      <c r="F1930" s="44">
        <v>600000</v>
      </c>
      <c r="G1930" s="44">
        <f t="shared" si="1012"/>
        <v>72000000</v>
      </c>
      <c r="H1930" s="44"/>
      <c r="I1930" s="44"/>
      <c r="J1930" s="44"/>
      <c r="K1930" s="44"/>
      <c r="L1930" s="44"/>
      <c r="M1930" s="44"/>
      <c r="N1930" s="44"/>
      <c r="O1930" s="44"/>
      <c r="P1930" s="44"/>
      <c r="Q1930" s="44"/>
      <c r="R1930" s="44"/>
      <c r="S1930" s="44"/>
    </row>
    <row r="1931" spans="1:19" ht="13.5" customHeight="1" x14ac:dyDescent="0.2">
      <c r="A1931" s="2" t="s">
        <v>3110</v>
      </c>
      <c r="B1931" s="42" t="s">
        <v>24</v>
      </c>
      <c r="C1931" s="43" t="s">
        <v>3111</v>
      </c>
      <c r="D1931" s="44">
        <v>240</v>
      </c>
      <c r="E1931" s="45" t="s">
        <v>600</v>
      </c>
      <c r="F1931" s="44">
        <v>750000</v>
      </c>
      <c r="G1931" s="44">
        <f t="shared" si="1012"/>
        <v>180000000</v>
      </c>
      <c r="H1931" s="44"/>
      <c r="I1931" s="44"/>
      <c r="J1931" s="44"/>
      <c r="K1931" s="44"/>
      <c r="L1931" s="44"/>
      <c r="M1931" s="44"/>
      <c r="N1931" s="44"/>
      <c r="O1931" s="44"/>
      <c r="P1931" s="44"/>
      <c r="Q1931" s="44"/>
      <c r="R1931" s="44"/>
      <c r="S1931" s="44"/>
    </row>
    <row r="1932" spans="1:19" ht="13.5" customHeight="1" x14ac:dyDescent="0.2">
      <c r="A1932" s="2" t="s">
        <v>3112</v>
      </c>
      <c r="B1932" s="42" t="s">
        <v>24</v>
      </c>
      <c r="C1932" s="43" t="s">
        <v>3113</v>
      </c>
      <c r="D1932" s="44">
        <v>360</v>
      </c>
      <c r="E1932" s="45" t="s">
        <v>798</v>
      </c>
      <c r="F1932" s="44">
        <v>150000</v>
      </c>
      <c r="G1932" s="44">
        <f t="shared" si="1012"/>
        <v>54000000</v>
      </c>
      <c r="H1932" s="44"/>
      <c r="I1932" s="44"/>
      <c r="J1932" s="44"/>
      <c r="K1932" s="44"/>
      <c r="L1932" s="44"/>
      <c r="M1932" s="44"/>
      <c r="N1932" s="44"/>
      <c r="O1932" s="44"/>
      <c r="P1932" s="44"/>
      <c r="Q1932" s="44"/>
      <c r="R1932" s="44"/>
      <c r="S1932" s="44"/>
    </row>
    <row r="1933" spans="1:19" ht="13.5" customHeight="1" x14ac:dyDescent="0.2">
      <c r="A1933" s="2" t="s">
        <v>3114</v>
      </c>
      <c r="B1933" s="42" t="s">
        <v>24</v>
      </c>
      <c r="C1933" s="43" t="s">
        <v>3115</v>
      </c>
      <c r="D1933" s="44">
        <v>120</v>
      </c>
      <c r="E1933" s="45" t="s">
        <v>600</v>
      </c>
      <c r="F1933" s="44">
        <v>600000</v>
      </c>
      <c r="G1933" s="44">
        <f t="shared" si="1012"/>
        <v>72000000</v>
      </c>
      <c r="H1933" s="44"/>
      <c r="I1933" s="44"/>
      <c r="J1933" s="44"/>
      <c r="K1933" s="44"/>
      <c r="L1933" s="44"/>
      <c r="M1933" s="44"/>
      <c r="N1933" s="44"/>
      <c r="O1933" s="44"/>
      <c r="P1933" s="44"/>
      <c r="Q1933" s="44"/>
      <c r="R1933" s="44"/>
      <c r="S1933" s="44"/>
    </row>
    <row r="1934" spans="1:19" ht="13.5" customHeight="1" x14ac:dyDescent="0.2">
      <c r="A1934" s="2" t="s">
        <v>3116</v>
      </c>
      <c r="B1934" s="42" t="s">
        <v>24</v>
      </c>
      <c r="C1934" s="43" t="s">
        <v>3117</v>
      </c>
      <c r="D1934" s="44">
        <v>80</v>
      </c>
      <c r="E1934" s="45" t="s">
        <v>600</v>
      </c>
      <c r="F1934" s="44">
        <v>750000</v>
      </c>
      <c r="G1934" s="44">
        <f t="shared" si="1012"/>
        <v>60000000</v>
      </c>
      <c r="H1934" s="44"/>
      <c r="I1934" s="44"/>
      <c r="J1934" s="44"/>
      <c r="K1934" s="44"/>
      <c r="L1934" s="44"/>
      <c r="M1934" s="44"/>
      <c r="N1934" s="44"/>
      <c r="O1934" s="44"/>
      <c r="P1934" s="44"/>
      <c r="Q1934" s="44"/>
      <c r="R1934" s="44"/>
      <c r="S1934" s="44"/>
    </row>
    <row r="1935" spans="1:19" ht="13.5" customHeight="1" x14ac:dyDescent="0.2">
      <c r="A1935" s="2" t="s">
        <v>3118</v>
      </c>
      <c r="B1935" s="42" t="s">
        <v>24</v>
      </c>
      <c r="C1935" s="43" t="s">
        <v>3119</v>
      </c>
      <c r="D1935" s="44">
        <v>120</v>
      </c>
      <c r="E1935" s="45" t="s">
        <v>798</v>
      </c>
      <c r="F1935" s="44">
        <v>150000</v>
      </c>
      <c r="G1935" s="44">
        <f t="shared" si="1012"/>
        <v>18000000</v>
      </c>
      <c r="H1935" s="44"/>
      <c r="I1935" s="44"/>
      <c r="J1935" s="44"/>
      <c r="K1935" s="44"/>
      <c r="L1935" s="44"/>
      <c r="M1935" s="44"/>
      <c r="N1935" s="44"/>
      <c r="O1935" s="44"/>
      <c r="P1935" s="44"/>
      <c r="Q1935" s="44"/>
      <c r="R1935" s="44"/>
      <c r="S1935" s="44"/>
    </row>
    <row r="1936" spans="1:19" ht="13.5" customHeight="1" x14ac:dyDescent="0.2">
      <c r="A1936" s="2" t="s">
        <v>3120</v>
      </c>
      <c r="B1936" s="42" t="s">
        <v>24</v>
      </c>
      <c r="C1936" s="43" t="s">
        <v>3121</v>
      </c>
      <c r="D1936" s="44">
        <v>40</v>
      </c>
      <c r="E1936" s="45" t="s">
        <v>600</v>
      </c>
      <c r="F1936" s="44">
        <v>600000</v>
      </c>
      <c r="G1936" s="44">
        <f t="shared" si="1012"/>
        <v>24000000</v>
      </c>
      <c r="H1936" s="44"/>
      <c r="I1936" s="44"/>
      <c r="J1936" s="44"/>
      <c r="K1936" s="44"/>
      <c r="L1936" s="44"/>
      <c r="M1936" s="44"/>
      <c r="N1936" s="44"/>
      <c r="O1936" s="44"/>
      <c r="P1936" s="44"/>
      <c r="Q1936" s="44"/>
      <c r="R1936" s="44"/>
      <c r="S1936" s="44"/>
    </row>
    <row r="1937" spans="1:19" ht="13.5" customHeight="1" x14ac:dyDescent="0.2">
      <c r="A1937" s="2" t="s">
        <v>3122</v>
      </c>
      <c r="B1937" s="36" t="s">
        <v>77</v>
      </c>
      <c r="C1937" s="37" t="s">
        <v>3123</v>
      </c>
      <c r="D1937" s="38">
        <v>0</v>
      </c>
      <c r="E1937" s="39" t="s">
        <v>24</v>
      </c>
      <c r="F1937" s="38">
        <v>0</v>
      </c>
      <c r="G1937" s="38">
        <f t="shared" ref="G1937:S1937" si="1013">SUM(G1938,G1944,G1949,G1952,G1955,G1957,G1960)</f>
        <v>806440000</v>
      </c>
      <c r="H1937" s="38">
        <f t="shared" si="1013"/>
        <v>0</v>
      </c>
      <c r="I1937" s="38">
        <f t="shared" si="1013"/>
        <v>0</v>
      </c>
      <c r="J1937" s="38">
        <f t="shared" si="1013"/>
        <v>0</v>
      </c>
      <c r="K1937" s="38">
        <f t="shared" si="1013"/>
        <v>0</v>
      </c>
      <c r="L1937" s="38">
        <f t="shared" si="1013"/>
        <v>0</v>
      </c>
      <c r="M1937" s="38">
        <f t="shared" si="1013"/>
        <v>0</v>
      </c>
      <c r="N1937" s="38">
        <f t="shared" si="1013"/>
        <v>0</v>
      </c>
      <c r="O1937" s="38">
        <f t="shared" si="1013"/>
        <v>0</v>
      </c>
      <c r="P1937" s="38">
        <f t="shared" si="1013"/>
        <v>0</v>
      </c>
      <c r="Q1937" s="38">
        <f t="shared" si="1013"/>
        <v>0</v>
      </c>
      <c r="R1937" s="38">
        <f t="shared" si="1013"/>
        <v>0</v>
      </c>
      <c r="S1937" s="38">
        <f t="shared" si="1013"/>
        <v>0</v>
      </c>
    </row>
    <row r="1938" spans="1:19" ht="13.5" customHeight="1" x14ac:dyDescent="0.2">
      <c r="A1938" s="2" t="s">
        <v>3124</v>
      </c>
      <c r="B1938" s="12" t="s">
        <v>42</v>
      </c>
      <c r="C1938" s="40" t="s">
        <v>43</v>
      </c>
      <c r="D1938" s="41">
        <v>0</v>
      </c>
      <c r="E1938" s="15" t="s">
        <v>24</v>
      </c>
      <c r="F1938" s="41">
        <v>0</v>
      </c>
      <c r="G1938" s="41">
        <f t="shared" ref="G1938:S1938" si="1014">SUM(G1939:G1943)</f>
        <v>83500000</v>
      </c>
      <c r="H1938" s="41">
        <f t="shared" si="1014"/>
        <v>0</v>
      </c>
      <c r="I1938" s="41">
        <f t="shared" si="1014"/>
        <v>0</v>
      </c>
      <c r="J1938" s="41">
        <f t="shared" si="1014"/>
        <v>0</v>
      </c>
      <c r="K1938" s="41">
        <f t="shared" si="1014"/>
        <v>0</v>
      </c>
      <c r="L1938" s="41">
        <f t="shared" si="1014"/>
        <v>0</v>
      </c>
      <c r="M1938" s="41">
        <f t="shared" si="1014"/>
        <v>0</v>
      </c>
      <c r="N1938" s="41">
        <f t="shared" si="1014"/>
        <v>0</v>
      </c>
      <c r="O1938" s="41">
        <f t="shared" si="1014"/>
        <v>0</v>
      </c>
      <c r="P1938" s="41">
        <f t="shared" si="1014"/>
        <v>0</v>
      </c>
      <c r="Q1938" s="41">
        <f t="shared" si="1014"/>
        <v>0</v>
      </c>
      <c r="R1938" s="41">
        <f t="shared" si="1014"/>
        <v>0</v>
      </c>
      <c r="S1938" s="41">
        <f t="shared" si="1014"/>
        <v>0</v>
      </c>
    </row>
    <row r="1939" spans="1:19" ht="13.5" customHeight="1" x14ac:dyDescent="0.2">
      <c r="A1939" s="2" t="s">
        <v>3125</v>
      </c>
      <c r="B1939" s="42" t="s">
        <v>24</v>
      </c>
      <c r="C1939" s="43" t="s">
        <v>1982</v>
      </c>
      <c r="D1939" s="44">
        <v>100</v>
      </c>
      <c r="E1939" s="45" t="s">
        <v>787</v>
      </c>
      <c r="F1939" s="44">
        <v>100000</v>
      </c>
      <c r="G1939" s="44">
        <f t="shared" ref="G1939:G1943" si="1015">ROUNDDOWN(D1939*F1939,-3)</f>
        <v>10000000</v>
      </c>
      <c r="H1939" s="44"/>
      <c r="I1939" s="44"/>
      <c r="J1939" s="44"/>
      <c r="K1939" s="44"/>
      <c r="L1939" s="44"/>
      <c r="M1939" s="44"/>
      <c r="N1939" s="44"/>
      <c r="O1939" s="44"/>
      <c r="P1939" s="44"/>
      <c r="Q1939" s="44"/>
      <c r="R1939" s="44"/>
      <c r="S1939" s="44"/>
    </row>
    <row r="1940" spans="1:19" ht="13.5" customHeight="1" x14ac:dyDescent="0.2">
      <c r="A1940" s="2" t="s">
        <v>3126</v>
      </c>
      <c r="B1940" s="42" t="s">
        <v>24</v>
      </c>
      <c r="C1940" s="43" t="s">
        <v>3045</v>
      </c>
      <c r="D1940" s="44">
        <v>15</v>
      </c>
      <c r="E1940" s="45" t="s">
        <v>787</v>
      </c>
      <c r="F1940" s="44">
        <v>100000</v>
      </c>
      <c r="G1940" s="44">
        <f t="shared" si="1015"/>
        <v>1500000</v>
      </c>
      <c r="H1940" s="44"/>
      <c r="I1940" s="44"/>
      <c r="J1940" s="44"/>
      <c r="K1940" s="44"/>
      <c r="L1940" s="44"/>
      <c r="M1940" s="44"/>
      <c r="N1940" s="44"/>
      <c r="O1940" s="44"/>
      <c r="P1940" s="44"/>
      <c r="Q1940" s="44"/>
      <c r="R1940" s="44"/>
      <c r="S1940" s="44"/>
    </row>
    <row r="1941" spans="1:19" ht="13.5" customHeight="1" x14ac:dyDescent="0.2">
      <c r="A1941" s="2" t="s">
        <v>3127</v>
      </c>
      <c r="B1941" s="42" t="s">
        <v>24</v>
      </c>
      <c r="C1941" s="43" t="s">
        <v>1932</v>
      </c>
      <c r="D1941" s="44">
        <v>24</v>
      </c>
      <c r="E1941" s="45" t="s">
        <v>787</v>
      </c>
      <c r="F1941" s="44">
        <v>250000</v>
      </c>
      <c r="G1941" s="44">
        <f t="shared" si="1015"/>
        <v>6000000</v>
      </c>
      <c r="H1941" s="44"/>
      <c r="I1941" s="44"/>
      <c r="J1941" s="44"/>
      <c r="K1941" s="44"/>
      <c r="L1941" s="44"/>
      <c r="M1941" s="44"/>
      <c r="N1941" s="44"/>
      <c r="O1941" s="44"/>
      <c r="P1941" s="44"/>
      <c r="Q1941" s="44"/>
      <c r="R1941" s="44"/>
      <c r="S1941" s="44"/>
    </row>
    <row r="1942" spans="1:19" ht="13.5" customHeight="1" x14ac:dyDescent="0.2">
      <c r="A1942" s="2" t="s">
        <v>3128</v>
      </c>
      <c r="B1942" s="42" t="s">
        <v>24</v>
      </c>
      <c r="C1942" s="43" t="s">
        <v>3129</v>
      </c>
      <c r="D1942" s="44">
        <v>180</v>
      </c>
      <c r="E1942" s="45" t="s">
        <v>790</v>
      </c>
      <c r="F1942" s="44">
        <v>350000</v>
      </c>
      <c r="G1942" s="44">
        <f t="shared" si="1015"/>
        <v>63000000</v>
      </c>
      <c r="H1942" s="44"/>
      <c r="I1942" s="44"/>
      <c r="J1942" s="44"/>
      <c r="K1942" s="44"/>
      <c r="L1942" s="44"/>
      <c r="M1942" s="44"/>
      <c r="N1942" s="44"/>
      <c r="O1942" s="44"/>
      <c r="P1942" s="44"/>
      <c r="Q1942" s="44"/>
      <c r="R1942" s="44"/>
      <c r="S1942" s="44"/>
    </row>
    <row r="1943" spans="1:19" ht="13.5" customHeight="1" x14ac:dyDescent="0.2">
      <c r="A1943" s="2" t="s">
        <v>3130</v>
      </c>
      <c r="B1943" s="42" t="s">
        <v>24</v>
      </c>
      <c r="C1943" s="43" t="s">
        <v>3043</v>
      </c>
      <c r="D1943" s="44">
        <v>3</v>
      </c>
      <c r="E1943" s="45" t="s">
        <v>790</v>
      </c>
      <c r="F1943" s="44">
        <v>1000000</v>
      </c>
      <c r="G1943" s="44">
        <f t="shared" si="1015"/>
        <v>3000000</v>
      </c>
      <c r="H1943" s="44"/>
      <c r="I1943" s="44"/>
      <c r="J1943" s="44"/>
      <c r="K1943" s="44"/>
      <c r="L1943" s="44"/>
      <c r="M1943" s="44"/>
      <c r="N1943" s="44"/>
      <c r="O1943" s="44"/>
      <c r="P1943" s="44"/>
      <c r="Q1943" s="44"/>
      <c r="R1943" s="44"/>
      <c r="S1943" s="44"/>
    </row>
    <row r="1944" spans="1:19" ht="13.5" customHeight="1" x14ac:dyDescent="0.2">
      <c r="A1944" s="2" t="s">
        <v>3131</v>
      </c>
      <c r="B1944" s="12" t="s">
        <v>211</v>
      </c>
      <c r="C1944" s="40" t="s">
        <v>212</v>
      </c>
      <c r="D1944" s="41">
        <v>0</v>
      </c>
      <c r="E1944" s="15" t="s">
        <v>24</v>
      </c>
      <c r="F1944" s="41">
        <v>0</v>
      </c>
      <c r="G1944" s="47">
        <f t="shared" ref="G1944:S1944" si="1016">G1945</f>
        <v>5700000</v>
      </c>
      <c r="H1944" s="47">
        <f t="shared" si="1016"/>
        <v>0</v>
      </c>
      <c r="I1944" s="47">
        <f t="shared" si="1016"/>
        <v>0</v>
      </c>
      <c r="J1944" s="47">
        <f t="shared" si="1016"/>
        <v>0</v>
      </c>
      <c r="K1944" s="47">
        <f t="shared" si="1016"/>
        <v>0</v>
      </c>
      <c r="L1944" s="47">
        <f t="shared" si="1016"/>
        <v>0</v>
      </c>
      <c r="M1944" s="47">
        <f t="shared" si="1016"/>
        <v>0</v>
      </c>
      <c r="N1944" s="47">
        <f t="shared" si="1016"/>
        <v>0</v>
      </c>
      <c r="O1944" s="47">
        <f t="shared" si="1016"/>
        <v>0</v>
      </c>
      <c r="P1944" s="47">
        <f t="shared" si="1016"/>
        <v>0</v>
      </c>
      <c r="Q1944" s="47">
        <f t="shared" si="1016"/>
        <v>0</v>
      </c>
      <c r="R1944" s="47">
        <f t="shared" si="1016"/>
        <v>0</v>
      </c>
      <c r="S1944" s="47">
        <f t="shared" si="1016"/>
        <v>0</v>
      </c>
    </row>
    <row r="1945" spans="1:19" ht="13.5" customHeight="1" x14ac:dyDescent="0.2">
      <c r="A1945" s="2"/>
      <c r="B1945" s="42" t="s">
        <v>24</v>
      </c>
      <c r="C1945" s="40" t="s">
        <v>3049</v>
      </c>
      <c r="D1945" s="41">
        <v>0</v>
      </c>
      <c r="E1945" s="15" t="s">
        <v>24</v>
      </c>
      <c r="F1945" s="41">
        <v>0</v>
      </c>
      <c r="G1945" s="41">
        <f t="shared" ref="G1945:S1945" si="1017">SUM(G1946:G1948)</f>
        <v>5700000</v>
      </c>
      <c r="H1945" s="41">
        <f t="shared" si="1017"/>
        <v>0</v>
      </c>
      <c r="I1945" s="41">
        <f t="shared" si="1017"/>
        <v>0</v>
      </c>
      <c r="J1945" s="41">
        <f t="shared" si="1017"/>
        <v>0</v>
      </c>
      <c r="K1945" s="41">
        <f t="shared" si="1017"/>
        <v>0</v>
      </c>
      <c r="L1945" s="41">
        <f t="shared" si="1017"/>
        <v>0</v>
      </c>
      <c r="M1945" s="41">
        <f t="shared" si="1017"/>
        <v>0</v>
      </c>
      <c r="N1945" s="41">
        <f t="shared" si="1017"/>
        <v>0</v>
      </c>
      <c r="O1945" s="41">
        <f t="shared" si="1017"/>
        <v>0</v>
      </c>
      <c r="P1945" s="41">
        <f t="shared" si="1017"/>
        <v>0</v>
      </c>
      <c r="Q1945" s="41">
        <f t="shared" si="1017"/>
        <v>0</v>
      </c>
      <c r="R1945" s="41">
        <f t="shared" si="1017"/>
        <v>0</v>
      </c>
      <c r="S1945" s="41">
        <f t="shared" si="1017"/>
        <v>0</v>
      </c>
    </row>
    <row r="1946" spans="1:19" ht="13.5" customHeight="1" x14ac:dyDescent="0.2">
      <c r="A1946" s="2" t="s">
        <v>3132</v>
      </c>
      <c r="B1946" s="42" t="s">
        <v>24</v>
      </c>
      <c r="C1946" s="43" t="s">
        <v>3053</v>
      </c>
      <c r="D1946" s="44">
        <v>3</v>
      </c>
      <c r="E1946" s="45" t="s">
        <v>600</v>
      </c>
      <c r="F1946" s="44">
        <v>400000</v>
      </c>
      <c r="G1946" s="44">
        <f t="shared" ref="G1946:G1948" si="1018">ROUNDDOWN(D1946*F1946,-3)</f>
        <v>1200000</v>
      </c>
      <c r="H1946" s="44"/>
      <c r="I1946" s="44"/>
      <c r="J1946" s="44"/>
      <c r="K1946" s="44"/>
      <c r="L1946" s="44"/>
      <c r="M1946" s="44"/>
      <c r="N1946" s="44"/>
      <c r="O1946" s="44"/>
      <c r="P1946" s="44"/>
      <c r="Q1946" s="44"/>
      <c r="R1946" s="44"/>
      <c r="S1946" s="44"/>
    </row>
    <row r="1947" spans="1:19" ht="13.5" customHeight="1" x14ac:dyDescent="0.2">
      <c r="A1947" s="2" t="s">
        <v>3133</v>
      </c>
      <c r="B1947" s="42" t="s">
        <v>24</v>
      </c>
      <c r="C1947" s="43" t="s">
        <v>3055</v>
      </c>
      <c r="D1947" s="44">
        <v>3</v>
      </c>
      <c r="E1947" s="45" t="s">
        <v>600</v>
      </c>
      <c r="F1947" s="44">
        <v>300000</v>
      </c>
      <c r="G1947" s="44">
        <f t="shared" si="1018"/>
        <v>900000</v>
      </c>
      <c r="H1947" s="44"/>
      <c r="I1947" s="44"/>
      <c r="J1947" s="44"/>
      <c r="K1947" s="44"/>
      <c r="L1947" s="44"/>
      <c r="M1947" s="44"/>
      <c r="N1947" s="44"/>
      <c r="O1947" s="44"/>
      <c r="P1947" s="44"/>
      <c r="Q1947" s="44"/>
      <c r="R1947" s="44"/>
      <c r="S1947" s="44"/>
    </row>
    <row r="1948" spans="1:19" ht="13.5" customHeight="1" x14ac:dyDescent="0.2">
      <c r="A1948" s="2" t="s">
        <v>3134</v>
      </c>
      <c r="B1948" s="42" t="s">
        <v>24</v>
      </c>
      <c r="C1948" s="43" t="s">
        <v>3135</v>
      </c>
      <c r="D1948" s="44">
        <v>12</v>
      </c>
      <c r="E1948" s="45" t="s">
        <v>600</v>
      </c>
      <c r="F1948" s="44">
        <v>300000</v>
      </c>
      <c r="G1948" s="44">
        <f t="shared" si="1018"/>
        <v>3600000</v>
      </c>
      <c r="H1948" s="44"/>
      <c r="I1948" s="44"/>
      <c r="J1948" s="44"/>
      <c r="K1948" s="44"/>
      <c r="L1948" s="44"/>
      <c r="M1948" s="44"/>
      <c r="N1948" s="44"/>
      <c r="O1948" s="44"/>
      <c r="P1948" s="44"/>
      <c r="Q1948" s="44"/>
      <c r="R1948" s="44"/>
      <c r="S1948" s="44"/>
    </row>
    <row r="1949" spans="1:19" ht="13.5" customHeight="1" x14ac:dyDescent="0.2">
      <c r="A1949" s="2" t="s">
        <v>3136</v>
      </c>
      <c r="B1949" s="12" t="s">
        <v>718</v>
      </c>
      <c r="C1949" s="40" t="s">
        <v>719</v>
      </c>
      <c r="D1949" s="41">
        <v>0</v>
      </c>
      <c r="E1949" s="15" t="s">
        <v>24</v>
      </c>
      <c r="F1949" s="41">
        <v>0</v>
      </c>
      <c r="G1949" s="41">
        <f t="shared" ref="G1949:S1949" si="1019">SUM(G1950:G1951)</f>
        <v>20000000</v>
      </c>
      <c r="H1949" s="41">
        <f t="shared" si="1019"/>
        <v>0</v>
      </c>
      <c r="I1949" s="41">
        <f t="shared" si="1019"/>
        <v>0</v>
      </c>
      <c r="J1949" s="41">
        <f t="shared" si="1019"/>
        <v>0</v>
      </c>
      <c r="K1949" s="41">
        <f t="shared" si="1019"/>
        <v>0</v>
      </c>
      <c r="L1949" s="41">
        <f t="shared" si="1019"/>
        <v>0</v>
      </c>
      <c r="M1949" s="41">
        <f t="shared" si="1019"/>
        <v>0</v>
      </c>
      <c r="N1949" s="41">
        <f t="shared" si="1019"/>
        <v>0</v>
      </c>
      <c r="O1949" s="41">
        <f t="shared" si="1019"/>
        <v>0</v>
      </c>
      <c r="P1949" s="41">
        <f t="shared" si="1019"/>
        <v>0</v>
      </c>
      <c r="Q1949" s="41">
        <f t="shared" si="1019"/>
        <v>0</v>
      </c>
      <c r="R1949" s="41">
        <f t="shared" si="1019"/>
        <v>0</v>
      </c>
      <c r="S1949" s="41">
        <f t="shared" si="1019"/>
        <v>0</v>
      </c>
    </row>
    <row r="1950" spans="1:19" ht="13.5" customHeight="1" x14ac:dyDescent="0.2">
      <c r="A1950" s="2" t="s">
        <v>3137</v>
      </c>
      <c r="B1950" s="42" t="s">
        <v>24</v>
      </c>
      <c r="C1950" s="43" t="s">
        <v>51</v>
      </c>
      <c r="D1950" s="44">
        <v>10</v>
      </c>
      <c r="E1950" s="45" t="s">
        <v>790</v>
      </c>
      <c r="F1950" s="44">
        <v>1000000</v>
      </c>
      <c r="G1950" s="44">
        <f t="shared" ref="G1950:G1951" si="1020">ROUNDDOWN(D1950*F1950,-3)</f>
        <v>10000000</v>
      </c>
      <c r="H1950" s="44"/>
      <c r="I1950" s="44"/>
      <c r="J1950" s="44"/>
      <c r="K1950" s="44"/>
      <c r="L1950" s="44"/>
      <c r="M1950" s="44"/>
      <c r="N1950" s="44"/>
      <c r="O1950" s="44"/>
      <c r="P1950" s="44"/>
      <c r="Q1950" s="44"/>
      <c r="R1950" s="44"/>
      <c r="S1950" s="44"/>
    </row>
    <row r="1951" spans="1:19" ht="13.5" customHeight="1" x14ac:dyDescent="0.2">
      <c r="A1951" s="2" t="s">
        <v>3138</v>
      </c>
      <c r="B1951" s="42" t="s">
        <v>24</v>
      </c>
      <c r="C1951" s="43" t="s">
        <v>1574</v>
      </c>
      <c r="D1951" s="44">
        <v>10</v>
      </c>
      <c r="E1951" s="45" t="s">
        <v>790</v>
      </c>
      <c r="F1951" s="44">
        <v>1000000</v>
      </c>
      <c r="G1951" s="44">
        <f t="shared" si="1020"/>
        <v>10000000</v>
      </c>
      <c r="H1951" s="44"/>
      <c r="I1951" s="44"/>
      <c r="J1951" s="44"/>
      <c r="K1951" s="44"/>
      <c r="L1951" s="44"/>
      <c r="M1951" s="44"/>
      <c r="N1951" s="44"/>
      <c r="O1951" s="44"/>
      <c r="P1951" s="44"/>
      <c r="Q1951" s="44"/>
      <c r="R1951" s="44"/>
      <c r="S1951" s="44"/>
    </row>
    <row r="1952" spans="1:19" ht="13.5" customHeight="1" x14ac:dyDescent="0.2">
      <c r="A1952" s="2" t="s">
        <v>3139</v>
      </c>
      <c r="B1952" s="12" t="s">
        <v>162</v>
      </c>
      <c r="C1952" s="40" t="s">
        <v>163</v>
      </c>
      <c r="D1952" s="41">
        <v>0</v>
      </c>
      <c r="E1952" s="15" t="s">
        <v>24</v>
      </c>
      <c r="F1952" s="41">
        <v>0</v>
      </c>
      <c r="G1952" s="41">
        <f t="shared" ref="G1952:S1952" si="1021">SUM(G1953:G1954)</f>
        <v>44400000</v>
      </c>
      <c r="H1952" s="41">
        <f t="shared" si="1021"/>
        <v>0</v>
      </c>
      <c r="I1952" s="41">
        <f t="shared" si="1021"/>
        <v>0</v>
      </c>
      <c r="J1952" s="41">
        <f t="shared" si="1021"/>
        <v>0</v>
      </c>
      <c r="K1952" s="41">
        <f t="shared" si="1021"/>
        <v>0</v>
      </c>
      <c r="L1952" s="41">
        <f t="shared" si="1021"/>
        <v>0</v>
      </c>
      <c r="M1952" s="41">
        <f t="shared" si="1021"/>
        <v>0</v>
      </c>
      <c r="N1952" s="41">
        <f t="shared" si="1021"/>
        <v>0</v>
      </c>
      <c r="O1952" s="41">
        <f t="shared" si="1021"/>
        <v>0</v>
      </c>
      <c r="P1952" s="41">
        <f t="shared" si="1021"/>
        <v>0</v>
      </c>
      <c r="Q1952" s="41">
        <f t="shared" si="1021"/>
        <v>0</v>
      </c>
      <c r="R1952" s="41">
        <f t="shared" si="1021"/>
        <v>0</v>
      </c>
      <c r="S1952" s="41">
        <f t="shared" si="1021"/>
        <v>0</v>
      </c>
    </row>
    <row r="1953" spans="1:19" ht="13.5" customHeight="1" x14ac:dyDescent="0.2">
      <c r="A1953" s="2" t="s">
        <v>3140</v>
      </c>
      <c r="B1953" s="42" t="s">
        <v>24</v>
      </c>
      <c r="C1953" s="43" t="s">
        <v>3141</v>
      </c>
      <c r="D1953" s="44">
        <v>12</v>
      </c>
      <c r="E1953" s="45" t="s">
        <v>613</v>
      </c>
      <c r="F1953" s="44">
        <v>1000000</v>
      </c>
      <c r="G1953" s="44">
        <f t="shared" ref="G1953:G1954" si="1022">ROUNDDOWN(D1953*F1953,-3)</f>
        <v>12000000</v>
      </c>
      <c r="H1953" s="44"/>
      <c r="I1953" s="44"/>
      <c r="J1953" s="44"/>
      <c r="K1953" s="44"/>
      <c r="L1953" s="44"/>
      <c r="M1953" s="44"/>
      <c r="N1953" s="44"/>
      <c r="O1953" s="44"/>
      <c r="P1953" s="44"/>
      <c r="Q1953" s="44"/>
      <c r="R1953" s="44"/>
      <c r="S1953" s="44"/>
    </row>
    <row r="1954" spans="1:19" ht="13.5" customHeight="1" x14ac:dyDescent="0.2">
      <c r="A1954" s="2" t="s">
        <v>3142</v>
      </c>
      <c r="B1954" s="42" t="s">
        <v>24</v>
      </c>
      <c r="C1954" s="43" t="s">
        <v>3143</v>
      </c>
      <c r="D1954" s="44">
        <v>36</v>
      </c>
      <c r="E1954" s="45" t="s">
        <v>613</v>
      </c>
      <c r="F1954" s="44">
        <v>900000</v>
      </c>
      <c r="G1954" s="44">
        <f t="shared" si="1022"/>
        <v>32400000</v>
      </c>
      <c r="H1954" s="44"/>
      <c r="I1954" s="44"/>
      <c r="J1954" s="44"/>
      <c r="K1954" s="44"/>
      <c r="L1954" s="44"/>
      <c r="M1954" s="44"/>
      <c r="N1954" s="44"/>
      <c r="O1954" s="44"/>
      <c r="P1954" s="44"/>
      <c r="Q1954" s="44"/>
      <c r="R1954" s="44"/>
      <c r="S1954" s="44"/>
    </row>
    <row r="1955" spans="1:19" ht="13.5" customHeight="1" x14ac:dyDescent="0.2">
      <c r="A1955" s="2" t="s">
        <v>3144</v>
      </c>
      <c r="B1955" s="12" t="s">
        <v>111</v>
      </c>
      <c r="C1955" s="40" t="s">
        <v>112</v>
      </c>
      <c r="D1955" s="41">
        <v>0</v>
      </c>
      <c r="E1955" s="15" t="s">
        <v>24</v>
      </c>
      <c r="F1955" s="41">
        <v>0</v>
      </c>
      <c r="G1955" s="41">
        <f t="shared" ref="G1955:S1955" si="1023">G1956</f>
        <v>250000000</v>
      </c>
      <c r="H1955" s="41">
        <f t="shared" si="1023"/>
        <v>0</v>
      </c>
      <c r="I1955" s="41">
        <f t="shared" si="1023"/>
        <v>0</v>
      </c>
      <c r="J1955" s="41">
        <f t="shared" si="1023"/>
        <v>0</v>
      </c>
      <c r="K1955" s="41">
        <f t="shared" si="1023"/>
        <v>0</v>
      </c>
      <c r="L1955" s="41">
        <f t="shared" si="1023"/>
        <v>0</v>
      </c>
      <c r="M1955" s="41">
        <f t="shared" si="1023"/>
        <v>0</v>
      </c>
      <c r="N1955" s="41">
        <f t="shared" si="1023"/>
        <v>0</v>
      </c>
      <c r="O1955" s="41">
        <f t="shared" si="1023"/>
        <v>0</v>
      </c>
      <c r="P1955" s="41">
        <f t="shared" si="1023"/>
        <v>0</v>
      </c>
      <c r="Q1955" s="41">
        <f t="shared" si="1023"/>
        <v>0</v>
      </c>
      <c r="R1955" s="41">
        <f t="shared" si="1023"/>
        <v>0</v>
      </c>
      <c r="S1955" s="41">
        <f t="shared" si="1023"/>
        <v>0</v>
      </c>
    </row>
    <row r="1956" spans="1:19" ht="13.5" customHeight="1" x14ac:dyDescent="0.2">
      <c r="A1956" s="2" t="s">
        <v>3145</v>
      </c>
      <c r="B1956" s="42" t="s">
        <v>24</v>
      </c>
      <c r="C1956" s="43" t="s">
        <v>3146</v>
      </c>
      <c r="D1956" s="44">
        <v>50</v>
      </c>
      <c r="E1956" s="45" t="s">
        <v>600</v>
      </c>
      <c r="F1956" s="44">
        <v>5000000</v>
      </c>
      <c r="G1956" s="44">
        <f>ROUNDDOWN(D1956*F1956,-3)</f>
        <v>250000000</v>
      </c>
      <c r="H1956" s="44"/>
      <c r="I1956" s="44"/>
      <c r="J1956" s="44"/>
      <c r="K1956" s="44"/>
      <c r="L1956" s="44"/>
      <c r="M1956" s="44"/>
      <c r="N1956" s="44"/>
      <c r="O1956" s="44"/>
      <c r="P1956" s="44"/>
      <c r="Q1956" s="44"/>
      <c r="R1956" s="44"/>
      <c r="S1956" s="44"/>
    </row>
    <row r="1957" spans="1:19" ht="13.5" customHeight="1" x14ac:dyDescent="0.2">
      <c r="A1957" s="2" t="s">
        <v>3147</v>
      </c>
      <c r="B1957" s="12" t="s">
        <v>55</v>
      </c>
      <c r="C1957" s="40" t="s">
        <v>56</v>
      </c>
      <c r="D1957" s="41">
        <v>0</v>
      </c>
      <c r="E1957" s="15" t="s">
        <v>24</v>
      </c>
      <c r="F1957" s="41">
        <v>0</v>
      </c>
      <c r="G1957" s="41">
        <f t="shared" ref="G1957:S1957" si="1024">SUM(G1958:G1959)</f>
        <v>51840000</v>
      </c>
      <c r="H1957" s="41">
        <f t="shared" si="1024"/>
        <v>0</v>
      </c>
      <c r="I1957" s="41">
        <f t="shared" si="1024"/>
        <v>0</v>
      </c>
      <c r="J1957" s="41">
        <f t="shared" si="1024"/>
        <v>0</v>
      </c>
      <c r="K1957" s="41">
        <f t="shared" si="1024"/>
        <v>0</v>
      </c>
      <c r="L1957" s="41">
        <f t="shared" si="1024"/>
        <v>0</v>
      </c>
      <c r="M1957" s="41">
        <f t="shared" si="1024"/>
        <v>0</v>
      </c>
      <c r="N1957" s="41">
        <f t="shared" si="1024"/>
        <v>0</v>
      </c>
      <c r="O1957" s="41">
        <f t="shared" si="1024"/>
        <v>0</v>
      </c>
      <c r="P1957" s="41">
        <f t="shared" si="1024"/>
        <v>0</v>
      </c>
      <c r="Q1957" s="41">
        <f t="shared" si="1024"/>
        <v>0</v>
      </c>
      <c r="R1957" s="41">
        <f t="shared" si="1024"/>
        <v>0</v>
      </c>
      <c r="S1957" s="41">
        <f t="shared" si="1024"/>
        <v>0</v>
      </c>
    </row>
    <row r="1958" spans="1:19" ht="13.5" customHeight="1" x14ac:dyDescent="0.2">
      <c r="A1958" s="2" t="s">
        <v>3148</v>
      </c>
      <c r="B1958" s="42" t="s">
        <v>24</v>
      </c>
      <c r="C1958" s="43" t="s">
        <v>3100</v>
      </c>
      <c r="D1958" s="44">
        <v>144</v>
      </c>
      <c r="E1958" s="45" t="s">
        <v>798</v>
      </c>
      <c r="F1958" s="44">
        <v>210000</v>
      </c>
      <c r="G1958" s="44">
        <f t="shared" ref="G1958:G1959" si="1025">ROUNDDOWN(D1958*F1958,-3)</f>
        <v>30240000</v>
      </c>
      <c r="H1958" s="44"/>
      <c r="I1958" s="44"/>
      <c r="J1958" s="44"/>
      <c r="K1958" s="44"/>
      <c r="L1958" s="44"/>
      <c r="M1958" s="44"/>
      <c r="N1958" s="44"/>
      <c r="O1958" s="44"/>
      <c r="P1958" s="44"/>
      <c r="Q1958" s="44"/>
      <c r="R1958" s="44"/>
      <c r="S1958" s="44"/>
    </row>
    <row r="1959" spans="1:19" ht="13.5" customHeight="1" x14ac:dyDescent="0.2">
      <c r="A1959" s="2" t="s">
        <v>3149</v>
      </c>
      <c r="B1959" s="42" t="s">
        <v>24</v>
      </c>
      <c r="C1959" s="43" t="s">
        <v>3102</v>
      </c>
      <c r="D1959" s="44">
        <v>144</v>
      </c>
      <c r="E1959" s="45" t="s">
        <v>600</v>
      </c>
      <c r="F1959" s="44">
        <v>150000</v>
      </c>
      <c r="G1959" s="44">
        <f t="shared" si="1025"/>
        <v>21600000</v>
      </c>
      <c r="H1959" s="44"/>
      <c r="I1959" s="44"/>
      <c r="J1959" s="44"/>
      <c r="K1959" s="44"/>
      <c r="L1959" s="44"/>
      <c r="M1959" s="44"/>
      <c r="N1959" s="44"/>
      <c r="O1959" s="44"/>
      <c r="P1959" s="44"/>
      <c r="Q1959" s="44"/>
      <c r="R1959" s="44"/>
      <c r="S1959" s="44"/>
    </row>
    <row r="1960" spans="1:19" ht="13.5" customHeight="1" x14ac:dyDescent="0.2">
      <c r="A1960" s="2" t="s">
        <v>3150</v>
      </c>
      <c r="B1960" s="12" t="s">
        <v>65</v>
      </c>
      <c r="C1960" s="40" t="s">
        <v>66</v>
      </c>
      <c r="D1960" s="41">
        <v>0</v>
      </c>
      <c r="E1960" s="15" t="s">
        <v>24</v>
      </c>
      <c r="F1960" s="41">
        <v>0</v>
      </c>
      <c r="G1960" s="41">
        <f t="shared" ref="G1960:S1960" si="1026">SUM(G1961:G1966)</f>
        <v>351000000</v>
      </c>
      <c r="H1960" s="41">
        <f t="shared" si="1026"/>
        <v>0</v>
      </c>
      <c r="I1960" s="41">
        <f t="shared" si="1026"/>
        <v>0</v>
      </c>
      <c r="J1960" s="41">
        <f t="shared" si="1026"/>
        <v>0</v>
      </c>
      <c r="K1960" s="41">
        <f t="shared" si="1026"/>
        <v>0</v>
      </c>
      <c r="L1960" s="41">
        <f t="shared" si="1026"/>
        <v>0</v>
      </c>
      <c r="M1960" s="41">
        <f t="shared" si="1026"/>
        <v>0</v>
      </c>
      <c r="N1960" s="41">
        <f t="shared" si="1026"/>
        <v>0</v>
      </c>
      <c r="O1960" s="41">
        <f t="shared" si="1026"/>
        <v>0</v>
      </c>
      <c r="P1960" s="41">
        <f t="shared" si="1026"/>
        <v>0</v>
      </c>
      <c r="Q1960" s="41">
        <f t="shared" si="1026"/>
        <v>0</v>
      </c>
      <c r="R1960" s="41">
        <f t="shared" si="1026"/>
        <v>0</v>
      </c>
      <c r="S1960" s="41">
        <f t="shared" si="1026"/>
        <v>0</v>
      </c>
    </row>
    <row r="1961" spans="1:19" ht="13.5" customHeight="1" x14ac:dyDescent="0.2">
      <c r="A1961" s="2" t="s">
        <v>3151</v>
      </c>
      <c r="B1961" s="42" t="s">
        <v>24</v>
      </c>
      <c r="C1961" s="43" t="s">
        <v>3152</v>
      </c>
      <c r="D1961" s="44">
        <v>120</v>
      </c>
      <c r="E1961" s="45" t="s">
        <v>600</v>
      </c>
      <c r="F1961" s="44">
        <v>750000</v>
      </c>
      <c r="G1961" s="44">
        <f t="shared" ref="G1961:G1966" si="1027">ROUNDDOWN(D1961*F1961,-3)</f>
        <v>90000000</v>
      </c>
      <c r="H1961" s="44"/>
      <c r="I1961" s="44"/>
      <c r="J1961" s="44"/>
      <c r="K1961" s="44"/>
      <c r="L1961" s="44"/>
      <c r="M1961" s="44"/>
      <c r="N1961" s="44"/>
      <c r="O1961" s="44"/>
      <c r="P1961" s="44"/>
      <c r="Q1961" s="44"/>
      <c r="R1961" s="44"/>
      <c r="S1961" s="44"/>
    </row>
    <row r="1962" spans="1:19" ht="13.5" customHeight="1" x14ac:dyDescent="0.2">
      <c r="A1962" s="2" t="s">
        <v>3153</v>
      </c>
      <c r="B1962" s="42" t="s">
        <v>24</v>
      </c>
      <c r="C1962" s="43" t="s">
        <v>3154</v>
      </c>
      <c r="D1962" s="44">
        <v>180</v>
      </c>
      <c r="E1962" s="45" t="s">
        <v>798</v>
      </c>
      <c r="F1962" s="44">
        <v>150000</v>
      </c>
      <c r="G1962" s="44">
        <f t="shared" si="1027"/>
        <v>27000000</v>
      </c>
      <c r="H1962" s="44"/>
      <c r="I1962" s="44"/>
      <c r="J1962" s="44"/>
      <c r="K1962" s="44"/>
      <c r="L1962" s="44"/>
      <c r="M1962" s="44"/>
      <c r="N1962" s="44"/>
      <c r="O1962" s="44"/>
      <c r="P1962" s="44"/>
      <c r="Q1962" s="44"/>
      <c r="R1962" s="44"/>
      <c r="S1962" s="44"/>
    </row>
    <row r="1963" spans="1:19" ht="13.5" customHeight="1" x14ac:dyDescent="0.2">
      <c r="A1963" s="2" t="s">
        <v>3155</v>
      </c>
      <c r="B1963" s="42" t="s">
        <v>24</v>
      </c>
      <c r="C1963" s="43" t="s">
        <v>3156</v>
      </c>
      <c r="D1963" s="44">
        <v>60</v>
      </c>
      <c r="E1963" s="45" t="s">
        <v>600</v>
      </c>
      <c r="F1963" s="44">
        <v>600000</v>
      </c>
      <c r="G1963" s="44">
        <f t="shared" si="1027"/>
        <v>36000000</v>
      </c>
      <c r="H1963" s="44"/>
      <c r="I1963" s="44"/>
      <c r="J1963" s="44"/>
      <c r="K1963" s="44"/>
      <c r="L1963" s="44"/>
      <c r="M1963" s="44"/>
      <c r="N1963" s="44"/>
      <c r="O1963" s="44"/>
      <c r="P1963" s="44"/>
      <c r="Q1963" s="44"/>
      <c r="R1963" s="44"/>
      <c r="S1963" s="44"/>
    </row>
    <row r="1964" spans="1:19" ht="13.5" customHeight="1" x14ac:dyDescent="0.2">
      <c r="A1964" s="2" t="s">
        <v>3157</v>
      </c>
      <c r="B1964" s="42" t="s">
        <v>24</v>
      </c>
      <c r="C1964" s="43" t="s">
        <v>3158</v>
      </c>
      <c r="D1964" s="44">
        <v>120</v>
      </c>
      <c r="E1964" s="45" t="s">
        <v>600</v>
      </c>
      <c r="F1964" s="44">
        <v>750000</v>
      </c>
      <c r="G1964" s="44">
        <f t="shared" si="1027"/>
        <v>90000000</v>
      </c>
      <c r="H1964" s="44"/>
      <c r="I1964" s="44"/>
      <c r="J1964" s="44"/>
      <c r="K1964" s="44"/>
      <c r="L1964" s="44"/>
      <c r="M1964" s="44"/>
      <c r="N1964" s="44"/>
      <c r="O1964" s="44"/>
      <c r="P1964" s="44"/>
      <c r="Q1964" s="44"/>
      <c r="R1964" s="44"/>
      <c r="S1964" s="44"/>
    </row>
    <row r="1965" spans="1:19" ht="13.5" customHeight="1" x14ac:dyDescent="0.2">
      <c r="A1965" s="2" t="s">
        <v>3159</v>
      </c>
      <c r="B1965" s="42" t="s">
        <v>24</v>
      </c>
      <c r="C1965" s="43" t="s">
        <v>3160</v>
      </c>
      <c r="D1965" s="44">
        <v>240</v>
      </c>
      <c r="E1965" s="45" t="s">
        <v>798</v>
      </c>
      <c r="F1965" s="44">
        <v>150000</v>
      </c>
      <c r="G1965" s="44">
        <f t="shared" si="1027"/>
        <v>36000000</v>
      </c>
      <c r="H1965" s="44"/>
      <c r="I1965" s="44"/>
      <c r="J1965" s="44"/>
      <c r="K1965" s="44"/>
      <c r="L1965" s="44"/>
      <c r="M1965" s="44"/>
      <c r="N1965" s="44"/>
      <c r="O1965" s="44"/>
      <c r="P1965" s="44"/>
      <c r="Q1965" s="44"/>
      <c r="R1965" s="44"/>
      <c r="S1965" s="44"/>
    </row>
    <row r="1966" spans="1:19" ht="13.5" customHeight="1" x14ac:dyDescent="0.2">
      <c r="A1966" s="2" t="s">
        <v>3161</v>
      </c>
      <c r="B1966" s="42" t="s">
        <v>24</v>
      </c>
      <c r="C1966" s="43" t="s">
        <v>3162</v>
      </c>
      <c r="D1966" s="44">
        <v>120</v>
      </c>
      <c r="E1966" s="45" t="s">
        <v>600</v>
      </c>
      <c r="F1966" s="44">
        <v>600000</v>
      </c>
      <c r="G1966" s="44">
        <f t="shared" si="1027"/>
        <v>72000000</v>
      </c>
      <c r="H1966" s="44"/>
      <c r="I1966" s="44"/>
      <c r="J1966" s="44"/>
      <c r="K1966" s="44"/>
      <c r="L1966" s="44"/>
      <c r="M1966" s="44"/>
      <c r="N1966" s="44"/>
      <c r="O1966" s="44"/>
      <c r="P1966" s="44"/>
      <c r="Q1966" s="44"/>
      <c r="R1966" s="44"/>
      <c r="S1966" s="44"/>
    </row>
    <row r="1967" spans="1:19" ht="13.5" customHeight="1" x14ac:dyDescent="0.2">
      <c r="A1967" s="2" t="s">
        <v>3163</v>
      </c>
      <c r="B1967" s="36" t="s">
        <v>102</v>
      </c>
      <c r="C1967" s="37" t="s">
        <v>3164</v>
      </c>
      <c r="D1967" s="38">
        <v>0</v>
      </c>
      <c r="E1967" s="39" t="s">
        <v>24</v>
      </c>
      <c r="F1967" s="38">
        <v>0</v>
      </c>
      <c r="G1967" s="38">
        <f t="shared" ref="G1967:S1967" si="1028">SUM(G1968,G1974,G1978,G1981,G1984)</f>
        <v>377200000</v>
      </c>
      <c r="H1967" s="38">
        <f t="shared" si="1028"/>
        <v>0</v>
      </c>
      <c r="I1967" s="38">
        <f t="shared" si="1028"/>
        <v>0</v>
      </c>
      <c r="J1967" s="38">
        <f t="shared" si="1028"/>
        <v>0</v>
      </c>
      <c r="K1967" s="38">
        <f t="shared" si="1028"/>
        <v>0</v>
      </c>
      <c r="L1967" s="38">
        <f t="shared" si="1028"/>
        <v>0</v>
      </c>
      <c r="M1967" s="38">
        <f t="shared" si="1028"/>
        <v>0</v>
      </c>
      <c r="N1967" s="38">
        <f t="shared" si="1028"/>
        <v>0</v>
      </c>
      <c r="O1967" s="38">
        <f t="shared" si="1028"/>
        <v>0</v>
      </c>
      <c r="P1967" s="38">
        <f t="shared" si="1028"/>
        <v>0</v>
      </c>
      <c r="Q1967" s="38">
        <f t="shared" si="1028"/>
        <v>0</v>
      </c>
      <c r="R1967" s="38">
        <f t="shared" si="1028"/>
        <v>0</v>
      </c>
      <c r="S1967" s="38">
        <f t="shared" si="1028"/>
        <v>0</v>
      </c>
    </row>
    <row r="1968" spans="1:19" ht="13.5" customHeight="1" x14ac:dyDescent="0.2">
      <c r="A1968" s="2" t="s">
        <v>3165</v>
      </c>
      <c r="B1968" s="12" t="s">
        <v>42</v>
      </c>
      <c r="C1968" s="40" t="s">
        <v>43</v>
      </c>
      <c r="D1968" s="41">
        <v>0</v>
      </c>
      <c r="E1968" s="15" t="s">
        <v>24</v>
      </c>
      <c r="F1968" s="41">
        <v>0</v>
      </c>
      <c r="G1968" s="41">
        <f t="shared" ref="G1968:S1968" si="1029">SUM(G1969:G1973)</f>
        <v>67500000</v>
      </c>
      <c r="H1968" s="41">
        <f t="shared" si="1029"/>
        <v>0</v>
      </c>
      <c r="I1968" s="41">
        <f t="shared" si="1029"/>
        <v>0</v>
      </c>
      <c r="J1968" s="41">
        <f t="shared" si="1029"/>
        <v>0</v>
      </c>
      <c r="K1968" s="41">
        <f t="shared" si="1029"/>
        <v>0</v>
      </c>
      <c r="L1968" s="41">
        <f t="shared" si="1029"/>
        <v>0</v>
      </c>
      <c r="M1968" s="41">
        <f t="shared" si="1029"/>
        <v>0</v>
      </c>
      <c r="N1968" s="41">
        <f t="shared" si="1029"/>
        <v>0</v>
      </c>
      <c r="O1968" s="41">
        <f t="shared" si="1029"/>
        <v>0</v>
      </c>
      <c r="P1968" s="41">
        <f t="shared" si="1029"/>
        <v>0</v>
      </c>
      <c r="Q1968" s="41">
        <f t="shared" si="1029"/>
        <v>0</v>
      </c>
      <c r="R1968" s="41">
        <f t="shared" si="1029"/>
        <v>0</v>
      </c>
      <c r="S1968" s="41">
        <f t="shared" si="1029"/>
        <v>0</v>
      </c>
    </row>
    <row r="1969" spans="1:19" ht="13.5" customHeight="1" x14ac:dyDescent="0.2">
      <c r="A1969" s="2" t="s">
        <v>3166</v>
      </c>
      <c r="B1969" s="42" t="s">
        <v>24</v>
      </c>
      <c r="C1969" s="43" t="s">
        <v>1982</v>
      </c>
      <c r="D1969" s="44">
        <v>30</v>
      </c>
      <c r="E1969" s="45" t="s">
        <v>787</v>
      </c>
      <c r="F1969" s="44">
        <v>100000</v>
      </c>
      <c r="G1969" s="44">
        <f t="shared" ref="G1969:G1973" si="1030">ROUNDDOWN(D1969*F1969,-3)</f>
        <v>3000000</v>
      </c>
      <c r="H1969" s="44"/>
      <c r="I1969" s="44"/>
      <c r="J1969" s="44"/>
      <c r="K1969" s="44"/>
      <c r="L1969" s="44"/>
      <c r="M1969" s="44"/>
      <c r="N1969" s="44"/>
      <c r="O1969" s="44"/>
      <c r="P1969" s="44"/>
      <c r="Q1969" s="44"/>
      <c r="R1969" s="44"/>
      <c r="S1969" s="44"/>
    </row>
    <row r="1970" spans="1:19" ht="13.5" customHeight="1" x14ac:dyDescent="0.2">
      <c r="A1970" s="2" t="s">
        <v>3167</v>
      </c>
      <c r="B1970" s="42" t="s">
        <v>24</v>
      </c>
      <c r="C1970" s="43" t="s">
        <v>3045</v>
      </c>
      <c r="D1970" s="44">
        <v>15</v>
      </c>
      <c r="E1970" s="45" t="s">
        <v>787</v>
      </c>
      <c r="F1970" s="44">
        <v>100000</v>
      </c>
      <c r="G1970" s="44">
        <f t="shared" si="1030"/>
        <v>1500000</v>
      </c>
      <c r="H1970" s="44"/>
      <c r="I1970" s="44"/>
      <c r="J1970" s="44"/>
      <c r="K1970" s="44"/>
      <c r="L1970" s="44"/>
      <c r="M1970" s="44"/>
      <c r="N1970" s="44"/>
      <c r="O1970" s="44"/>
      <c r="P1970" s="44"/>
      <c r="Q1970" s="44"/>
      <c r="R1970" s="44"/>
      <c r="S1970" s="44"/>
    </row>
    <row r="1971" spans="1:19" ht="13.5" customHeight="1" x14ac:dyDescent="0.2">
      <c r="A1971" s="2" t="s">
        <v>3168</v>
      </c>
      <c r="B1971" s="42" t="s">
        <v>24</v>
      </c>
      <c r="C1971" s="43" t="s">
        <v>3169</v>
      </c>
      <c r="D1971" s="44">
        <v>3</v>
      </c>
      <c r="E1971" s="45" t="s">
        <v>790</v>
      </c>
      <c r="F1971" s="44">
        <v>1500000</v>
      </c>
      <c r="G1971" s="44">
        <f t="shared" si="1030"/>
        <v>4500000</v>
      </c>
      <c r="H1971" s="44"/>
      <c r="I1971" s="44"/>
      <c r="J1971" s="44"/>
      <c r="K1971" s="44"/>
      <c r="L1971" s="44"/>
      <c r="M1971" s="44"/>
      <c r="N1971" s="44"/>
      <c r="O1971" s="44"/>
      <c r="P1971" s="44"/>
      <c r="Q1971" s="44"/>
      <c r="R1971" s="44"/>
      <c r="S1971" s="44"/>
    </row>
    <row r="1972" spans="1:19" ht="13.5" customHeight="1" x14ac:dyDescent="0.2">
      <c r="A1972" s="2" t="s">
        <v>3170</v>
      </c>
      <c r="B1972" s="42" t="s">
        <v>24</v>
      </c>
      <c r="C1972" s="43" t="s">
        <v>3171</v>
      </c>
      <c r="D1972" s="44">
        <v>150</v>
      </c>
      <c r="E1972" s="45" t="s">
        <v>790</v>
      </c>
      <c r="F1972" s="44">
        <v>350000</v>
      </c>
      <c r="G1972" s="44">
        <f t="shared" si="1030"/>
        <v>52500000</v>
      </c>
      <c r="H1972" s="44"/>
      <c r="I1972" s="44"/>
      <c r="J1972" s="44"/>
      <c r="K1972" s="44"/>
      <c r="L1972" s="44"/>
      <c r="M1972" s="44"/>
      <c r="N1972" s="44"/>
      <c r="O1972" s="44"/>
      <c r="P1972" s="44"/>
      <c r="Q1972" s="44"/>
      <c r="R1972" s="44"/>
      <c r="S1972" s="44"/>
    </row>
    <row r="1973" spans="1:19" ht="13.5" customHeight="1" x14ac:dyDescent="0.2">
      <c r="A1973" s="2" t="s">
        <v>3172</v>
      </c>
      <c r="B1973" s="42" t="s">
        <v>24</v>
      </c>
      <c r="C1973" s="43" t="s">
        <v>1932</v>
      </c>
      <c r="D1973" s="44">
        <v>24</v>
      </c>
      <c r="E1973" s="45" t="s">
        <v>787</v>
      </c>
      <c r="F1973" s="44">
        <v>250000</v>
      </c>
      <c r="G1973" s="44">
        <f t="shared" si="1030"/>
        <v>6000000</v>
      </c>
      <c r="H1973" s="44"/>
      <c r="I1973" s="44"/>
      <c r="J1973" s="44"/>
      <c r="K1973" s="44"/>
      <c r="L1973" s="44"/>
      <c r="M1973" s="44"/>
      <c r="N1973" s="44"/>
      <c r="O1973" s="44"/>
      <c r="P1973" s="44"/>
      <c r="Q1973" s="44"/>
      <c r="R1973" s="44"/>
      <c r="S1973" s="44"/>
    </row>
    <row r="1974" spans="1:19" ht="13.5" customHeight="1" x14ac:dyDescent="0.2">
      <c r="A1974" s="2" t="s">
        <v>3173</v>
      </c>
      <c r="B1974" s="12" t="s">
        <v>211</v>
      </c>
      <c r="C1974" s="40" t="s">
        <v>212</v>
      </c>
      <c r="D1974" s="41">
        <v>0</v>
      </c>
      <c r="E1974" s="15" t="s">
        <v>24</v>
      </c>
      <c r="F1974" s="41">
        <v>0</v>
      </c>
      <c r="G1974" s="41">
        <f t="shared" ref="G1974:S1974" si="1031">SUM(G1975:G1977)</f>
        <v>7500000</v>
      </c>
      <c r="H1974" s="41">
        <f t="shared" si="1031"/>
        <v>0</v>
      </c>
      <c r="I1974" s="41">
        <f t="shared" si="1031"/>
        <v>0</v>
      </c>
      <c r="J1974" s="41">
        <f t="shared" si="1031"/>
        <v>0</v>
      </c>
      <c r="K1974" s="41">
        <f t="shared" si="1031"/>
        <v>0</v>
      </c>
      <c r="L1974" s="41">
        <f t="shared" si="1031"/>
        <v>0</v>
      </c>
      <c r="M1974" s="41">
        <f t="shared" si="1031"/>
        <v>0</v>
      </c>
      <c r="N1974" s="41">
        <f t="shared" si="1031"/>
        <v>0</v>
      </c>
      <c r="O1974" s="41">
        <f t="shared" si="1031"/>
        <v>0</v>
      </c>
      <c r="P1974" s="41">
        <f t="shared" si="1031"/>
        <v>0</v>
      </c>
      <c r="Q1974" s="41">
        <f t="shared" si="1031"/>
        <v>0</v>
      </c>
      <c r="R1974" s="41">
        <f t="shared" si="1031"/>
        <v>0</v>
      </c>
      <c r="S1974" s="41">
        <f t="shared" si="1031"/>
        <v>0</v>
      </c>
    </row>
    <row r="1975" spans="1:19" ht="13.5" customHeight="1" x14ac:dyDescent="0.2">
      <c r="A1975" s="2" t="s">
        <v>3174</v>
      </c>
      <c r="B1975" s="42" t="s">
        <v>24</v>
      </c>
      <c r="C1975" s="43" t="s">
        <v>3053</v>
      </c>
      <c r="D1975" s="44">
        <v>3</v>
      </c>
      <c r="E1975" s="45" t="s">
        <v>600</v>
      </c>
      <c r="F1975" s="44">
        <v>400000</v>
      </c>
      <c r="G1975" s="44">
        <f t="shared" ref="G1975:G1977" si="1032">ROUNDDOWN(D1975*F1975,-3)</f>
        <v>1200000</v>
      </c>
      <c r="H1975" s="44"/>
      <c r="I1975" s="44"/>
      <c r="J1975" s="44"/>
      <c r="K1975" s="44"/>
      <c r="L1975" s="44"/>
      <c r="M1975" s="44"/>
      <c r="N1975" s="44"/>
      <c r="O1975" s="44"/>
      <c r="P1975" s="44"/>
      <c r="Q1975" s="44"/>
      <c r="R1975" s="44"/>
      <c r="S1975" s="44"/>
    </row>
    <row r="1976" spans="1:19" ht="13.5" customHeight="1" x14ac:dyDescent="0.2">
      <c r="A1976" s="2" t="s">
        <v>3175</v>
      </c>
      <c r="B1976" s="42" t="s">
        <v>24</v>
      </c>
      <c r="C1976" s="43" t="s">
        <v>3055</v>
      </c>
      <c r="D1976" s="44">
        <v>3</v>
      </c>
      <c r="E1976" s="45" t="s">
        <v>600</v>
      </c>
      <c r="F1976" s="44">
        <v>300000</v>
      </c>
      <c r="G1976" s="44">
        <f t="shared" si="1032"/>
        <v>900000</v>
      </c>
      <c r="H1976" s="44"/>
      <c r="I1976" s="44"/>
      <c r="J1976" s="44"/>
      <c r="K1976" s="44"/>
      <c r="L1976" s="44"/>
      <c r="M1976" s="44"/>
      <c r="N1976" s="44"/>
      <c r="O1976" s="44"/>
      <c r="P1976" s="44"/>
      <c r="Q1976" s="44"/>
      <c r="R1976" s="44"/>
      <c r="S1976" s="44"/>
    </row>
    <row r="1977" spans="1:19" ht="13.5" customHeight="1" x14ac:dyDescent="0.2">
      <c r="A1977" s="2" t="s">
        <v>3176</v>
      </c>
      <c r="B1977" s="42" t="s">
        <v>24</v>
      </c>
      <c r="C1977" s="43" t="s">
        <v>3057</v>
      </c>
      <c r="D1977" s="44">
        <v>18</v>
      </c>
      <c r="E1977" s="45" t="s">
        <v>600</v>
      </c>
      <c r="F1977" s="44">
        <v>300000</v>
      </c>
      <c r="G1977" s="44">
        <f t="shared" si="1032"/>
        <v>5400000</v>
      </c>
      <c r="H1977" s="44"/>
      <c r="I1977" s="44"/>
      <c r="J1977" s="44"/>
      <c r="K1977" s="44"/>
      <c r="L1977" s="44"/>
      <c r="M1977" s="44"/>
      <c r="N1977" s="44"/>
      <c r="O1977" s="44"/>
      <c r="P1977" s="44"/>
      <c r="Q1977" s="44"/>
      <c r="R1977" s="44"/>
      <c r="S1977" s="44"/>
    </row>
    <row r="1978" spans="1:19" ht="13.5" customHeight="1" x14ac:dyDescent="0.2">
      <c r="A1978" s="2" t="s">
        <v>3177</v>
      </c>
      <c r="B1978" s="12" t="s">
        <v>718</v>
      </c>
      <c r="C1978" s="40" t="s">
        <v>719</v>
      </c>
      <c r="D1978" s="41">
        <v>0</v>
      </c>
      <c r="E1978" s="15" t="s">
        <v>24</v>
      </c>
      <c r="F1978" s="41">
        <v>0</v>
      </c>
      <c r="G1978" s="41">
        <f t="shared" ref="G1978:S1978" si="1033">SUM(G1979:G1980)</f>
        <v>6000000</v>
      </c>
      <c r="H1978" s="41">
        <f t="shared" si="1033"/>
        <v>0</v>
      </c>
      <c r="I1978" s="41">
        <f t="shared" si="1033"/>
        <v>0</v>
      </c>
      <c r="J1978" s="41">
        <f t="shared" si="1033"/>
        <v>0</v>
      </c>
      <c r="K1978" s="41">
        <f t="shared" si="1033"/>
        <v>0</v>
      </c>
      <c r="L1978" s="41">
        <f t="shared" si="1033"/>
        <v>0</v>
      </c>
      <c r="M1978" s="41">
        <f t="shared" si="1033"/>
        <v>0</v>
      </c>
      <c r="N1978" s="41">
        <f t="shared" si="1033"/>
        <v>0</v>
      </c>
      <c r="O1978" s="41">
        <f t="shared" si="1033"/>
        <v>0</v>
      </c>
      <c r="P1978" s="41">
        <f t="shared" si="1033"/>
        <v>0</v>
      </c>
      <c r="Q1978" s="41">
        <f t="shared" si="1033"/>
        <v>0</v>
      </c>
      <c r="R1978" s="41">
        <f t="shared" si="1033"/>
        <v>0</v>
      </c>
      <c r="S1978" s="41">
        <f t="shared" si="1033"/>
        <v>0</v>
      </c>
    </row>
    <row r="1979" spans="1:19" ht="13.5" customHeight="1" x14ac:dyDescent="0.2">
      <c r="A1979" s="2" t="s">
        <v>3178</v>
      </c>
      <c r="B1979" s="42" t="s">
        <v>24</v>
      </c>
      <c r="C1979" s="43" t="s">
        <v>51</v>
      </c>
      <c r="D1979" s="44">
        <v>3</v>
      </c>
      <c r="E1979" s="45" t="s">
        <v>790</v>
      </c>
      <c r="F1979" s="44">
        <v>1000000</v>
      </c>
      <c r="G1979" s="44">
        <f t="shared" ref="G1979:G1980" si="1034">ROUNDDOWN(D1979*F1979,-3)</f>
        <v>3000000</v>
      </c>
      <c r="H1979" s="44"/>
      <c r="I1979" s="44"/>
      <c r="J1979" s="44"/>
      <c r="K1979" s="44"/>
      <c r="L1979" s="44"/>
      <c r="M1979" s="44"/>
      <c r="N1979" s="44"/>
      <c r="O1979" s="44"/>
      <c r="P1979" s="44"/>
      <c r="Q1979" s="44"/>
      <c r="R1979" s="44"/>
      <c r="S1979" s="44"/>
    </row>
    <row r="1980" spans="1:19" ht="13.5" customHeight="1" x14ac:dyDescent="0.2">
      <c r="A1980" s="2" t="s">
        <v>3179</v>
      </c>
      <c r="B1980" s="42" t="s">
        <v>24</v>
      </c>
      <c r="C1980" s="43" t="s">
        <v>3180</v>
      </c>
      <c r="D1980" s="44">
        <v>3</v>
      </c>
      <c r="E1980" s="45" t="s">
        <v>790</v>
      </c>
      <c r="F1980" s="44">
        <v>1000000</v>
      </c>
      <c r="G1980" s="44">
        <f t="shared" si="1034"/>
        <v>3000000</v>
      </c>
      <c r="H1980" s="44"/>
      <c r="I1980" s="44"/>
      <c r="J1980" s="44"/>
      <c r="K1980" s="44"/>
      <c r="L1980" s="44"/>
      <c r="M1980" s="44"/>
      <c r="N1980" s="44"/>
      <c r="O1980" s="44"/>
      <c r="P1980" s="44"/>
      <c r="Q1980" s="44"/>
      <c r="R1980" s="44"/>
      <c r="S1980" s="44"/>
    </row>
    <row r="1981" spans="1:19" ht="13.5" customHeight="1" x14ac:dyDescent="0.2">
      <c r="A1981" s="2" t="s">
        <v>3181</v>
      </c>
      <c r="B1981" s="12" t="s">
        <v>162</v>
      </c>
      <c r="C1981" s="40" t="s">
        <v>163</v>
      </c>
      <c r="D1981" s="41">
        <v>0</v>
      </c>
      <c r="E1981" s="15" t="s">
        <v>24</v>
      </c>
      <c r="F1981" s="41">
        <v>0</v>
      </c>
      <c r="G1981" s="41">
        <f t="shared" ref="G1981:S1981" si="1035">SUM(G1982:G1983)</f>
        <v>28200000</v>
      </c>
      <c r="H1981" s="41">
        <f t="shared" si="1035"/>
        <v>0</v>
      </c>
      <c r="I1981" s="41">
        <f t="shared" si="1035"/>
        <v>0</v>
      </c>
      <c r="J1981" s="41">
        <f t="shared" si="1035"/>
        <v>0</v>
      </c>
      <c r="K1981" s="41">
        <f t="shared" si="1035"/>
        <v>0</v>
      </c>
      <c r="L1981" s="41">
        <f t="shared" si="1035"/>
        <v>0</v>
      </c>
      <c r="M1981" s="41">
        <f t="shared" si="1035"/>
        <v>0</v>
      </c>
      <c r="N1981" s="41">
        <f t="shared" si="1035"/>
        <v>0</v>
      </c>
      <c r="O1981" s="41">
        <f t="shared" si="1035"/>
        <v>0</v>
      </c>
      <c r="P1981" s="41">
        <f t="shared" si="1035"/>
        <v>0</v>
      </c>
      <c r="Q1981" s="41">
        <f t="shared" si="1035"/>
        <v>0</v>
      </c>
      <c r="R1981" s="41">
        <f t="shared" si="1035"/>
        <v>0</v>
      </c>
      <c r="S1981" s="41">
        <f t="shared" si="1035"/>
        <v>0</v>
      </c>
    </row>
    <row r="1982" spans="1:19" ht="13.5" customHeight="1" x14ac:dyDescent="0.2">
      <c r="A1982" s="2" t="s">
        <v>3182</v>
      </c>
      <c r="B1982" s="42" t="s">
        <v>24</v>
      </c>
      <c r="C1982" s="43" t="s">
        <v>3183</v>
      </c>
      <c r="D1982" s="44">
        <v>12</v>
      </c>
      <c r="E1982" s="45" t="s">
        <v>613</v>
      </c>
      <c r="F1982" s="44">
        <v>1000000</v>
      </c>
      <c r="G1982" s="44">
        <f t="shared" ref="G1982:G1983" si="1036">ROUNDDOWN(D1982*F1982,-3)</f>
        <v>12000000</v>
      </c>
      <c r="H1982" s="44"/>
      <c r="I1982" s="44"/>
      <c r="J1982" s="44"/>
      <c r="K1982" s="44"/>
      <c r="L1982" s="44"/>
      <c r="M1982" s="44"/>
      <c r="N1982" s="44"/>
      <c r="O1982" s="44"/>
      <c r="P1982" s="44"/>
      <c r="Q1982" s="44"/>
      <c r="R1982" s="44"/>
      <c r="S1982" s="44"/>
    </row>
    <row r="1983" spans="1:19" ht="13.5" customHeight="1" x14ac:dyDescent="0.2">
      <c r="A1983" s="2" t="s">
        <v>3184</v>
      </c>
      <c r="B1983" s="42" t="s">
        <v>24</v>
      </c>
      <c r="C1983" s="43" t="s">
        <v>3185</v>
      </c>
      <c r="D1983" s="44">
        <v>18</v>
      </c>
      <c r="E1983" s="45" t="s">
        <v>613</v>
      </c>
      <c r="F1983" s="44">
        <v>900000</v>
      </c>
      <c r="G1983" s="44">
        <f t="shared" si="1036"/>
        <v>16200000</v>
      </c>
      <c r="H1983" s="44"/>
      <c r="I1983" s="44"/>
      <c r="J1983" s="44"/>
      <c r="K1983" s="44"/>
      <c r="L1983" s="44"/>
      <c r="M1983" s="44"/>
      <c r="N1983" s="44"/>
      <c r="O1983" s="44"/>
      <c r="P1983" s="44"/>
      <c r="Q1983" s="44"/>
      <c r="R1983" s="44"/>
      <c r="S1983" s="44"/>
    </row>
    <row r="1984" spans="1:19" ht="13.5" customHeight="1" x14ac:dyDescent="0.2">
      <c r="A1984" s="2" t="s">
        <v>3186</v>
      </c>
      <c r="B1984" s="12" t="s">
        <v>111</v>
      </c>
      <c r="C1984" s="40" t="s">
        <v>112</v>
      </c>
      <c r="D1984" s="41">
        <v>0</v>
      </c>
      <c r="E1984" s="15" t="s">
        <v>24</v>
      </c>
      <c r="F1984" s="41">
        <v>0</v>
      </c>
      <c r="G1984" s="41">
        <f t="shared" ref="G1984:S1984" si="1037">G1985</f>
        <v>268000000</v>
      </c>
      <c r="H1984" s="41">
        <f t="shared" si="1037"/>
        <v>0</v>
      </c>
      <c r="I1984" s="41">
        <f t="shared" si="1037"/>
        <v>0</v>
      </c>
      <c r="J1984" s="41">
        <f t="shared" si="1037"/>
        <v>0</v>
      </c>
      <c r="K1984" s="41">
        <f t="shared" si="1037"/>
        <v>0</v>
      </c>
      <c r="L1984" s="41">
        <f t="shared" si="1037"/>
        <v>0</v>
      </c>
      <c r="M1984" s="41">
        <f t="shared" si="1037"/>
        <v>0</v>
      </c>
      <c r="N1984" s="41">
        <f t="shared" si="1037"/>
        <v>0</v>
      </c>
      <c r="O1984" s="41">
        <f t="shared" si="1037"/>
        <v>0</v>
      </c>
      <c r="P1984" s="41">
        <f t="shared" si="1037"/>
        <v>0</v>
      </c>
      <c r="Q1984" s="41">
        <f t="shared" si="1037"/>
        <v>0</v>
      </c>
      <c r="R1984" s="41">
        <f t="shared" si="1037"/>
        <v>0</v>
      </c>
      <c r="S1984" s="41">
        <f t="shared" si="1037"/>
        <v>0</v>
      </c>
    </row>
    <row r="1985" spans="1:19" ht="13.5" customHeight="1" x14ac:dyDescent="0.2">
      <c r="A1985" s="2" t="s">
        <v>3187</v>
      </c>
      <c r="B1985" s="42" t="s">
        <v>24</v>
      </c>
      <c r="C1985" s="43" t="s">
        <v>3188</v>
      </c>
      <c r="D1985" s="44">
        <v>50</v>
      </c>
      <c r="E1985" s="45" t="s">
        <v>600</v>
      </c>
      <c r="F1985" s="44">
        <v>5360000</v>
      </c>
      <c r="G1985" s="44">
        <f>ROUNDDOWN(D1985*F1985,-3)</f>
        <v>268000000</v>
      </c>
      <c r="H1985" s="44"/>
      <c r="I1985" s="44"/>
      <c r="J1985" s="44"/>
      <c r="K1985" s="44"/>
      <c r="L1985" s="44"/>
      <c r="M1985" s="44"/>
      <c r="N1985" s="44"/>
      <c r="O1985" s="44"/>
      <c r="P1985" s="44"/>
      <c r="Q1985" s="44"/>
      <c r="R1985" s="44"/>
      <c r="S1985" s="44"/>
    </row>
    <row r="1986" spans="1:19" ht="13.5" customHeight="1" x14ac:dyDescent="0.2">
      <c r="A1986" s="2" t="s">
        <v>3189</v>
      </c>
      <c r="B1986" s="32" t="s">
        <v>2083</v>
      </c>
      <c r="C1986" s="33" t="s">
        <v>3190</v>
      </c>
      <c r="D1986" s="34">
        <v>0</v>
      </c>
      <c r="E1986" s="35" t="s">
        <v>24</v>
      </c>
      <c r="F1986" s="34">
        <v>0</v>
      </c>
      <c r="G1986" s="34">
        <f t="shared" ref="G1986:S1986" si="1038">SUM(G1987,G2000,G2014,G2034)</f>
        <v>1181061000</v>
      </c>
      <c r="H1986" s="34">
        <f t="shared" si="1038"/>
        <v>0</v>
      </c>
      <c r="I1986" s="34">
        <f t="shared" si="1038"/>
        <v>0</v>
      </c>
      <c r="J1986" s="34">
        <f t="shared" si="1038"/>
        <v>0</v>
      </c>
      <c r="K1986" s="34">
        <f t="shared" si="1038"/>
        <v>0</v>
      </c>
      <c r="L1986" s="34">
        <f t="shared" si="1038"/>
        <v>0</v>
      </c>
      <c r="M1986" s="34">
        <f t="shared" si="1038"/>
        <v>0</v>
      </c>
      <c r="N1986" s="34">
        <f t="shared" si="1038"/>
        <v>0</v>
      </c>
      <c r="O1986" s="34">
        <f t="shared" si="1038"/>
        <v>0</v>
      </c>
      <c r="P1986" s="34">
        <f t="shared" si="1038"/>
        <v>0</v>
      </c>
      <c r="Q1986" s="34">
        <f t="shared" si="1038"/>
        <v>0</v>
      </c>
      <c r="R1986" s="34">
        <f t="shared" si="1038"/>
        <v>0</v>
      </c>
      <c r="S1986" s="34">
        <f t="shared" si="1038"/>
        <v>0</v>
      </c>
    </row>
    <row r="1987" spans="1:19" ht="13.5" customHeight="1" x14ac:dyDescent="0.2">
      <c r="A1987" s="2" t="s">
        <v>3191</v>
      </c>
      <c r="B1987" s="36" t="s">
        <v>39</v>
      </c>
      <c r="C1987" s="37" t="s">
        <v>3192</v>
      </c>
      <c r="D1987" s="38">
        <v>0</v>
      </c>
      <c r="E1987" s="39" t="s">
        <v>24</v>
      </c>
      <c r="F1987" s="38">
        <v>0</v>
      </c>
      <c r="G1987" s="38">
        <f t="shared" ref="G1987:S1987" si="1039">SUM(G1988,G1991,G1994,G1996,G1998)</f>
        <v>398361000</v>
      </c>
      <c r="H1987" s="38">
        <f t="shared" si="1039"/>
        <v>0</v>
      </c>
      <c r="I1987" s="38">
        <f t="shared" si="1039"/>
        <v>0</v>
      </c>
      <c r="J1987" s="38">
        <f t="shared" si="1039"/>
        <v>0</v>
      </c>
      <c r="K1987" s="38">
        <f t="shared" si="1039"/>
        <v>0</v>
      </c>
      <c r="L1987" s="38">
        <f t="shared" si="1039"/>
        <v>0</v>
      </c>
      <c r="M1987" s="38">
        <f t="shared" si="1039"/>
        <v>0</v>
      </c>
      <c r="N1987" s="38">
        <f t="shared" si="1039"/>
        <v>0</v>
      </c>
      <c r="O1987" s="38">
        <f t="shared" si="1039"/>
        <v>0</v>
      </c>
      <c r="P1987" s="38">
        <f t="shared" si="1039"/>
        <v>0</v>
      </c>
      <c r="Q1987" s="38">
        <f t="shared" si="1039"/>
        <v>0</v>
      </c>
      <c r="R1987" s="38">
        <f t="shared" si="1039"/>
        <v>0</v>
      </c>
      <c r="S1987" s="38">
        <f t="shared" si="1039"/>
        <v>0</v>
      </c>
    </row>
    <row r="1988" spans="1:19" ht="13.5" customHeight="1" x14ac:dyDescent="0.2">
      <c r="A1988" s="2" t="s">
        <v>3193</v>
      </c>
      <c r="B1988" s="12" t="s">
        <v>42</v>
      </c>
      <c r="C1988" s="40" t="s">
        <v>43</v>
      </c>
      <c r="D1988" s="41">
        <v>0</v>
      </c>
      <c r="E1988" s="15" t="s">
        <v>24</v>
      </c>
      <c r="F1988" s="41">
        <v>0</v>
      </c>
      <c r="G1988" s="41">
        <f t="shared" ref="G1988:S1988" si="1040">SUM(G1989:G1990)</f>
        <v>16400000</v>
      </c>
      <c r="H1988" s="41">
        <f t="shared" si="1040"/>
        <v>0</v>
      </c>
      <c r="I1988" s="41">
        <f t="shared" si="1040"/>
        <v>0</v>
      </c>
      <c r="J1988" s="41">
        <f t="shared" si="1040"/>
        <v>0</v>
      </c>
      <c r="K1988" s="41">
        <f t="shared" si="1040"/>
        <v>0</v>
      </c>
      <c r="L1988" s="41">
        <f t="shared" si="1040"/>
        <v>0</v>
      </c>
      <c r="M1988" s="41">
        <f t="shared" si="1040"/>
        <v>0</v>
      </c>
      <c r="N1988" s="41">
        <f t="shared" si="1040"/>
        <v>0</v>
      </c>
      <c r="O1988" s="41">
        <f t="shared" si="1040"/>
        <v>0</v>
      </c>
      <c r="P1988" s="41">
        <f t="shared" si="1040"/>
        <v>0</v>
      </c>
      <c r="Q1988" s="41">
        <f t="shared" si="1040"/>
        <v>0</v>
      </c>
      <c r="R1988" s="41">
        <f t="shared" si="1040"/>
        <v>0</v>
      </c>
      <c r="S1988" s="41">
        <f t="shared" si="1040"/>
        <v>0</v>
      </c>
    </row>
    <row r="1989" spans="1:19" ht="13.5" customHeight="1" x14ac:dyDescent="0.2">
      <c r="A1989" s="2" t="s">
        <v>3194</v>
      </c>
      <c r="B1989" s="42" t="s">
        <v>24</v>
      </c>
      <c r="C1989" s="43" t="s">
        <v>1982</v>
      </c>
      <c r="D1989" s="44">
        <v>100</v>
      </c>
      <c r="E1989" s="45" t="s">
        <v>787</v>
      </c>
      <c r="F1989" s="44">
        <v>100000</v>
      </c>
      <c r="G1989" s="44">
        <f t="shared" ref="G1989:G1990" si="1041">ROUNDDOWN(D1989*F1989,-3)</f>
        <v>10000000</v>
      </c>
      <c r="H1989" s="44"/>
      <c r="I1989" s="44"/>
      <c r="J1989" s="44"/>
      <c r="K1989" s="44"/>
      <c r="L1989" s="44"/>
      <c r="M1989" s="44"/>
      <c r="N1989" s="44"/>
      <c r="O1989" s="44"/>
      <c r="P1989" s="44"/>
      <c r="Q1989" s="44"/>
      <c r="R1989" s="44"/>
      <c r="S1989" s="44"/>
    </row>
    <row r="1990" spans="1:19" ht="13.5" customHeight="1" x14ac:dyDescent="0.2">
      <c r="A1990" s="2" t="s">
        <v>3195</v>
      </c>
      <c r="B1990" s="42" t="s">
        <v>24</v>
      </c>
      <c r="C1990" s="43" t="s">
        <v>1932</v>
      </c>
      <c r="D1990" s="44">
        <v>16</v>
      </c>
      <c r="E1990" s="45" t="s">
        <v>787</v>
      </c>
      <c r="F1990" s="44">
        <v>400000</v>
      </c>
      <c r="G1990" s="44">
        <f t="shared" si="1041"/>
        <v>6400000</v>
      </c>
      <c r="H1990" s="44"/>
      <c r="I1990" s="44"/>
      <c r="J1990" s="44"/>
      <c r="K1990" s="44"/>
      <c r="L1990" s="44"/>
      <c r="M1990" s="44"/>
      <c r="N1990" s="44"/>
      <c r="O1990" s="44"/>
      <c r="P1990" s="44"/>
      <c r="Q1990" s="44"/>
      <c r="R1990" s="44"/>
      <c r="S1990" s="44"/>
    </row>
    <row r="1991" spans="1:19" ht="13.5" customHeight="1" x14ac:dyDescent="0.2">
      <c r="A1991" s="2" t="s">
        <v>3196</v>
      </c>
      <c r="B1991" s="12" t="s">
        <v>718</v>
      </c>
      <c r="C1991" s="40" t="s">
        <v>719</v>
      </c>
      <c r="D1991" s="41">
        <v>0</v>
      </c>
      <c r="E1991" s="15" t="s">
        <v>24</v>
      </c>
      <c r="F1991" s="41">
        <v>0</v>
      </c>
      <c r="G1991" s="41">
        <f t="shared" ref="G1991:S1991" si="1042">SUM(G1992:G1993)</f>
        <v>22000000</v>
      </c>
      <c r="H1991" s="41">
        <f t="shared" si="1042"/>
        <v>0</v>
      </c>
      <c r="I1991" s="41">
        <f t="shared" si="1042"/>
        <v>0</v>
      </c>
      <c r="J1991" s="41">
        <f t="shared" si="1042"/>
        <v>0</v>
      </c>
      <c r="K1991" s="41">
        <f t="shared" si="1042"/>
        <v>0</v>
      </c>
      <c r="L1991" s="41">
        <f t="shared" si="1042"/>
        <v>0</v>
      </c>
      <c r="M1991" s="41">
        <f t="shared" si="1042"/>
        <v>0</v>
      </c>
      <c r="N1991" s="41">
        <f t="shared" si="1042"/>
        <v>0</v>
      </c>
      <c r="O1991" s="41">
        <f t="shared" si="1042"/>
        <v>0</v>
      </c>
      <c r="P1991" s="41">
        <f t="shared" si="1042"/>
        <v>0</v>
      </c>
      <c r="Q1991" s="41">
        <f t="shared" si="1042"/>
        <v>0</v>
      </c>
      <c r="R1991" s="41">
        <f t="shared" si="1042"/>
        <v>0</v>
      </c>
      <c r="S1991" s="41">
        <f t="shared" si="1042"/>
        <v>0</v>
      </c>
    </row>
    <row r="1992" spans="1:19" ht="13.5" customHeight="1" x14ac:dyDescent="0.2">
      <c r="A1992" s="2" t="s">
        <v>3197</v>
      </c>
      <c r="B1992" s="42" t="s">
        <v>24</v>
      </c>
      <c r="C1992" s="43" t="s">
        <v>51</v>
      </c>
      <c r="D1992" s="44">
        <v>11</v>
      </c>
      <c r="E1992" s="45" t="s">
        <v>790</v>
      </c>
      <c r="F1992" s="44">
        <v>1000000</v>
      </c>
      <c r="G1992" s="44">
        <f t="shared" ref="G1992:G1993" si="1043">ROUNDDOWN(D1992*F1992,-3)</f>
        <v>11000000</v>
      </c>
      <c r="H1992" s="44"/>
      <c r="I1992" s="44"/>
      <c r="J1992" s="44"/>
      <c r="K1992" s="44"/>
      <c r="L1992" s="44"/>
      <c r="M1992" s="44"/>
      <c r="N1992" s="44"/>
      <c r="O1992" s="44"/>
      <c r="P1992" s="44"/>
      <c r="Q1992" s="44"/>
      <c r="R1992" s="44"/>
      <c r="S1992" s="44"/>
    </row>
    <row r="1993" spans="1:19" ht="13.5" customHeight="1" x14ac:dyDescent="0.2">
      <c r="A1993" s="2" t="s">
        <v>3198</v>
      </c>
      <c r="B1993" s="42" t="s">
        <v>24</v>
      </c>
      <c r="C1993" s="43" t="s">
        <v>53</v>
      </c>
      <c r="D1993" s="44">
        <v>11</v>
      </c>
      <c r="E1993" s="45" t="s">
        <v>790</v>
      </c>
      <c r="F1993" s="44">
        <v>1000000</v>
      </c>
      <c r="G1993" s="44">
        <f t="shared" si="1043"/>
        <v>11000000</v>
      </c>
      <c r="H1993" s="44"/>
      <c r="I1993" s="44"/>
      <c r="J1993" s="44"/>
      <c r="K1993" s="44"/>
      <c r="L1993" s="44"/>
      <c r="M1993" s="44"/>
      <c r="N1993" s="44"/>
      <c r="O1993" s="44"/>
      <c r="P1993" s="44"/>
      <c r="Q1993" s="44"/>
      <c r="R1993" s="44"/>
      <c r="S1993" s="44"/>
    </row>
    <row r="1994" spans="1:19" ht="13.5" customHeight="1" x14ac:dyDescent="0.2">
      <c r="A1994" s="2" t="s">
        <v>3199</v>
      </c>
      <c r="B1994" s="12" t="s">
        <v>162</v>
      </c>
      <c r="C1994" s="40" t="s">
        <v>163</v>
      </c>
      <c r="D1994" s="41">
        <v>0</v>
      </c>
      <c r="E1994" s="15" t="s">
        <v>24</v>
      </c>
      <c r="F1994" s="41">
        <v>0</v>
      </c>
      <c r="G1994" s="41">
        <f t="shared" ref="G1994:S1994" si="1044">G1995</f>
        <v>50400000</v>
      </c>
      <c r="H1994" s="41">
        <f t="shared" si="1044"/>
        <v>0</v>
      </c>
      <c r="I1994" s="41">
        <f t="shared" si="1044"/>
        <v>0</v>
      </c>
      <c r="J1994" s="41">
        <f t="shared" si="1044"/>
        <v>0</v>
      </c>
      <c r="K1994" s="41">
        <f t="shared" si="1044"/>
        <v>0</v>
      </c>
      <c r="L1994" s="41">
        <f t="shared" si="1044"/>
        <v>0</v>
      </c>
      <c r="M1994" s="41">
        <f t="shared" si="1044"/>
        <v>0</v>
      </c>
      <c r="N1994" s="41">
        <f t="shared" si="1044"/>
        <v>0</v>
      </c>
      <c r="O1994" s="41">
        <f t="shared" si="1044"/>
        <v>0</v>
      </c>
      <c r="P1994" s="41">
        <f t="shared" si="1044"/>
        <v>0</v>
      </c>
      <c r="Q1994" s="41">
        <f t="shared" si="1044"/>
        <v>0</v>
      </c>
      <c r="R1994" s="41">
        <f t="shared" si="1044"/>
        <v>0</v>
      </c>
      <c r="S1994" s="41">
        <f t="shared" si="1044"/>
        <v>0</v>
      </c>
    </row>
    <row r="1995" spans="1:19" ht="13.5" customHeight="1" x14ac:dyDescent="0.2">
      <c r="A1995" s="2" t="s">
        <v>3200</v>
      </c>
      <c r="B1995" s="42" t="s">
        <v>24</v>
      </c>
      <c r="C1995" s="43" t="s">
        <v>3201</v>
      </c>
      <c r="D1995" s="44">
        <v>36</v>
      </c>
      <c r="E1995" s="45" t="s">
        <v>613</v>
      </c>
      <c r="F1995" s="44">
        <v>1400000</v>
      </c>
      <c r="G1995" s="44">
        <f>ROUNDDOWN(D1995*F1995,-3)</f>
        <v>50400000</v>
      </c>
      <c r="H1995" s="44"/>
      <c r="I1995" s="44"/>
      <c r="J1995" s="44"/>
      <c r="K1995" s="44"/>
      <c r="L1995" s="44"/>
      <c r="M1995" s="44"/>
      <c r="N1995" s="44"/>
      <c r="O1995" s="44"/>
      <c r="P1995" s="44"/>
      <c r="Q1995" s="44"/>
      <c r="R1995" s="44"/>
      <c r="S1995" s="44"/>
    </row>
    <row r="1996" spans="1:19" ht="13.5" customHeight="1" x14ac:dyDescent="0.2">
      <c r="A1996" s="2" t="s">
        <v>3202</v>
      </c>
      <c r="B1996" s="12" t="s">
        <v>1992</v>
      </c>
      <c r="C1996" s="40" t="s">
        <v>1993</v>
      </c>
      <c r="D1996" s="41">
        <v>0</v>
      </c>
      <c r="E1996" s="15" t="s">
        <v>24</v>
      </c>
      <c r="F1996" s="41">
        <v>0</v>
      </c>
      <c r="G1996" s="41">
        <f t="shared" ref="G1996:S1996" si="1045">G1997</f>
        <v>13200000</v>
      </c>
      <c r="H1996" s="41">
        <f t="shared" si="1045"/>
        <v>0</v>
      </c>
      <c r="I1996" s="41">
        <f t="shared" si="1045"/>
        <v>0</v>
      </c>
      <c r="J1996" s="41">
        <f t="shared" si="1045"/>
        <v>0</v>
      </c>
      <c r="K1996" s="41">
        <f t="shared" si="1045"/>
        <v>0</v>
      </c>
      <c r="L1996" s="41">
        <f t="shared" si="1045"/>
        <v>0</v>
      </c>
      <c r="M1996" s="41">
        <f t="shared" si="1045"/>
        <v>0</v>
      </c>
      <c r="N1996" s="41">
        <f t="shared" si="1045"/>
        <v>0</v>
      </c>
      <c r="O1996" s="41">
        <f t="shared" si="1045"/>
        <v>0</v>
      </c>
      <c r="P1996" s="41">
        <f t="shared" si="1045"/>
        <v>0</v>
      </c>
      <c r="Q1996" s="41">
        <f t="shared" si="1045"/>
        <v>0</v>
      </c>
      <c r="R1996" s="41">
        <f t="shared" si="1045"/>
        <v>0</v>
      </c>
      <c r="S1996" s="41">
        <f t="shared" si="1045"/>
        <v>0</v>
      </c>
    </row>
    <row r="1997" spans="1:19" ht="13.5" customHeight="1" x14ac:dyDescent="0.2">
      <c r="A1997" s="2" t="s">
        <v>3203</v>
      </c>
      <c r="B1997" s="42" t="s">
        <v>24</v>
      </c>
      <c r="C1997" s="43" t="s">
        <v>3204</v>
      </c>
      <c r="D1997" s="44">
        <v>88</v>
      </c>
      <c r="E1997" s="45" t="s">
        <v>600</v>
      </c>
      <c r="F1997" s="44">
        <v>150000</v>
      </c>
      <c r="G1997" s="44">
        <f>ROUNDDOWN(D1997*F1997,-3)</f>
        <v>13200000</v>
      </c>
      <c r="H1997" s="44"/>
      <c r="I1997" s="44"/>
      <c r="J1997" s="44"/>
      <c r="K1997" s="44"/>
      <c r="L1997" s="44"/>
      <c r="M1997" s="44"/>
      <c r="N1997" s="44"/>
      <c r="O1997" s="44"/>
      <c r="P1997" s="44"/>
      <c r="Q1997" s="44"/>
      <c r="R1997" s="44"/>
      <c r="S1997" s="44"/>
    </row>
    <row r="1998" spans="1:19" ht="13.5" customHeight="1" x14ac:dyDescent="0.2">
      <c r="A1998" s="2" t="s">
        <v>3205</v>
      </c>
      <c r="B1998" s="12" t="s">
        <v>111</v>
      </c>
      <c r="C1998" s="40" t="s">
        <v>112</v>
      </c>
      <c r="D1998" s="41">
        <v>0</v>
      </c>
      <c r="E1998" s="15" t="s">
        <v>24</v>
      </c>
      <c r="F1998" s="41">
        <v>0</v>
      </c>
      <c r="G1998" s="41">
        <f t="shared" ref="G1998:S1998" si="1046">G1999</f>
        <v>296361000</v>
      </c>
      <c r="H1998" s="41">
        <f t="shared" si="1046"/>
        <v>0</v>
      </c>
      <c r="I1998" s="41">
        <f t="shared" si="1046"/>
        <v>0</v>
      </c>
      <c r="J1998" s="41">
        <f t="shared" si="1046"/>
        <v>0</v>
      </c>
      <c r="K1998" s="41">
        <f t="shared" si="1046"/>
        <v>0</v>
      </c>
      <c r="L1998" s="41">
        <f t="shared" si="1046"/>
        <v>0</v>
      </c>
      <c r="M1998" s="41">
        <f t="shared" si="1046"/>
        <v>0</v>
      </c>
      <c r="N1998" s="41">
        <f t="shared" si="1046"/>
        <v>0</v>
      </c>
      <c r="O1998" s="41">
        <f t="shared" si="1046"/>
        <v>0</v>
      </c>
      <c r="P1998" s="41">
        <f t="shared" si="1046"/>
        <v>0</v>
      </c>
      <c r="Q1998" s="41">
        <f t="shared" si="1046"/>
        <v>0</v>
      </c>
      <c r="R1998" s="41">
        <f t="shared" si="1046"/>
        <v>0</v>
      </c>
      <c r="S1998" s="41">
        <f t="shared" si="1046"/>
        <v>0</v>
      </c>
    </row>
    <row r="1999" spans="1:19" ht="13.5" customHeight="1" x14ac:dyDescent="0.2">
      <c r="A1999" s="2" t="s">
        <v>3206</v>
      </c>
      <c r="B1999" s="42" t="s">
        <v>24</v>
      </c>
      <c r="C1999" s="43" t="s">
        <v>3207</v>
      </c>
      <c r="D1999" s="44">
        <v>60</v>
      </c>
      <c r="E1999" s="45" t="s">
        <v>600</v>
      </c>
      <c r="F1999" s="44">
        <v>4939350</v>
      </c>
      <c r="G1999" s="44">
        <f>ROUNDDOWN(D1999*F1999,-3)</f>
        <v>296361000</v>
      </c>
      <c r="H1999" s="44"/>
      <c r="I1999" s="44"/>
      <c r="J1999" s="44"/>
      <c r="K1999" s="44"/>
      <c r="L1999" s="44"/>
      <c r="M1999" s="44"/>
      <c r="N1999" s="44"/>
      <c r="O1999" s="44"/>
      <c r="P1999" s="44"/>
      <c r="Q1999" s="44"/>
      <c r="R1999" s="44"/>
      <c r="S1999" s="44"/>
    </row>
    <row r="2000" spans="1:19" ht="13.5" customHeight="1" x14ac:dyDescent="0.2">
      <c r="A2000" s="2" t="s">
        <v>3208</v>
      </c>
      <c r="B2000" s="36" t="s">
        <v>77</v>
      </c>
      <c r="C2000" s="37" t="s">
        <v>3209</v>
      </c>
      <c r="D2000" s="38">
        <v>0</v>
      </c>
      <c r="E2000" s="39" t="s">
        <v>24</v>
      </c>
      <c r="F2000" s="38">
        <v>0</v>
      </c>
      <c r="G2000" s="38">
        <f t="shared" ref="G2000:S2000" si="1047">SUM(G2001,G2004,G2007,G2009,G2011)</f>
        <v>207880000</v>
      </c>
      <c r="H2000" s="38">
        <f t="shared" si="1047"/>
        <v>0</v>
      </c>
      <c r="I2000" s="38">
        <f t="shared" si="1047"/>
        <v>0</v>
      </c>
      <c r="J2000" s="38">
        <f t="shared" si="1047"/>
        <v>0</v>
      </c>
      <c r="K2000" s="38">
        <f t="shared" si="1047"/>
        <v>0</v>
      </c>
      <c r="L2000" s="38">
        <f t="shared" si="1047"/>
        <v>0</v>
      </c>
      <c r="M2000" s="38">
        <f t="shared" si="1047"/>
        <v>0</v>
      </c>
      <c r="N2000" s="38">
        <f t="shared" si="1047"/>
        <v>0</v>
      </c>
      <c r="O2000" s="38">
        <f t="shared" si="1047"/>
        <v>0</v>
      </c>
      <c r="P2000" s="38">
        <f t="shared" si="1047"/>
        <v>0</v>
      </c>
      <c r="Q2000" s="38">
        <f t="shared" si="1047"/>
        <v>0</v>
      </c>
      <c r="R2000" s="38">
        <f t="shared" si="1047"/>
        <v>0</v>
      </c>
      <c r="S2000" s="38">
        <f t="shared" si="1047"/>
        <v>0</v>
      </c>
    </row>
    <row r="2001" spans="1:19" ht="13.5" customHeight="1" x14ac:dyDescent="0.2">
      <c r="A2001" s="2" t="s">
        <v>3210</v>
      </c>
      <c r="B2001" s="12" t="s">
        <v>42</v>
      </c>
      <c r="C2001" s="40" t="s">
        <v>43</v>
      </c>
      <c r="D2001" s="41">
        <v>0</v>
      </c>
      <c r="E2001" s="15" t="s">
        <v>24</v>
      </c>
      <c r="F2001" s="41">
        <v>0</v>
      </c>
      <c r="G2001" s="41">
        <f t="shared" ref="G2001:S2001" si="1048">SUM(G2002:G2003)</f>
        <v>20000000</v>
      </c>
      <c r="H2001" s="41">
        <f t="shared" si="1048"/>
        <v>0</v>
      </c>
      <c r="I2001" s="41">
        <f t="shared" si="1048"/>
        <v>0</v>
      </c>
      <c r="J2001" s="41">
        <f t="shared" si="1048"/>
        <v>0</v>
      </c>
      <c r="K2001" s="41">
        <f t="shared" si="1048"/>
        <v>0</v>
      </c>
      <c r="L2001" s="41">
        <f t="shared" si="1048"/>
        <v>0</v>
      </c>
      <c r="M2001" s="41">
        <f t="shared" si="1048"/>
        <v>0</v>
      </c>
      <c r="N2001" s="41">
        <f t="shared" si="1048"/>
        <v>0</v>
      </c>
      <c r="O2001" s="41">
        <f t="shared" si="1048"/>
        <v>0</v>
      </c>
      <c r="P2001" s="41">
        <f t="shared" si="1048"/>
        <v>0</v>
      </c>
      <c r="Q2001" s="41">
        <f t="shared" si="1048"/>
        <v>0</v>
      </c>
      <c r="R2001" s="41">
        <f t="shared" si="1048"/>
        <v>0</v>
      </c>
      <c r="S2001" s="41">
        <f t="shared" si="1048"/>
        <v>0</v>
      </c>
    </row>
    <row r="2002" spans="1:19" ht="13.5" customHeight="1" x14ac:dyDescent="0.2">
      <c r="A2002" s="2" t="s">
        <v>3211</v>
      </c>
      <c r="B2002" s="42" t="s">
        <v>24</v>
      </c>
      <c r="C2002" s="43" t="s">
        <v>45</v>
      </c>
      <c r="D2002" s="44">
        <v>110</v>
      </c>
      <c r="E2002" s="45" t="s">
        <v>787</v>
      </c>
      <c r="F2002" s="44">
        <v>100000</v>
      </c>
      <c r="G2002" s="44">
        <f t="shared" ref="G2002:G2003" si="1049">ROUNDDOWN(D2002*F2002,-3)</f>
        <v>11000000</v>
      </c>
      <c r="H2002" s="44"/>
      <c r="I2002" s="44"/>
      <c r="J2002" s="44"/>
      <c r="K2002" s="44"/>
      <c r="L2002" s="44"/>
      <c r="M2002" s="44"/>
      <c r="N2002" s="44"/>
      <c r="O2002" s="44"/>
      <c r="P2002" s="44"/>
      <c r="Q2002" s="44"/>
      <c r="R2002" s="44"/>
      <c r="S2002" s="44"/>
    </row>
    <row r="2003" spans="1:19" ht="13.5" customHeight="1" x14ac:dyDescent="0.2">
      <c r="A2003" s="2" t="s">
        <v>3212</v>
      </c>
      <c r="B2003" s="42" t="s">
        <v>24</v>
      </c>
      <c r="C2003" s="43" t="s">
        <v>3213</v>
      </c>
      <c r="D2003" s="44">
        <v>36</v>
      </c>
      <c r="E2003" s="45" t="s">
        <v>787</v>
      </c>
      <c r="F2003" s="44">
        <v>250000</v>
      </c>
      <c r="G2003" s="44">
        <f t="shared" si="1049"/>
        <v>9000000</v>
      </c>
      <c r="H2003" s="44"/>
      <c r="I2003" s="44"/>
      <c r="J2003" s="44"/>
      <c r="K2003" s="44"/>
      <c r="L2003" s="44"/>
      <c r="M2003" s="44"/>
      <c r="N2003" s="44"/>
      <c r="O2003" s="44"/>
      <c r="P2003" s="44"/>
      <c r="Q2003" s="44"/>
      <c r="R2003" s="44"/>
      <c r="S2003" s="44"/>
    </row>
    <row r="2004" spans="1:19" ht="13.5" customHeight="1" x14ac:dyDescent="0.2">
      <c r="A2004" s="2" t="s">
        <v>3214</v>
      </c>
      <c r="B2004" s="12" t="s">
        <v>718</v>
      </c>
      <c r="C2004" s="40" t="s">
        <v>719</v>
      </c>
      <c r="D2004" s="41">
        <v>0</v>
      </c>
      <c r="E2004" s="15" t="s">
        <v>24</v>
      </c>
      <c r="F2004" s="41">
        <v>0</v>
      </c>
      <c r="G2004" s="41">
        <f t="shared" ref="G2004:S2004" si="1050">SUM(G2005:G2006)</f>
        <v>22000000</v>
      </c>
      <c r="H2004" s="41">
        <f t="shared" si="1050"/>
        <v>0</v>
      </c>
      <c r="I2004" s="41">
        <f t="shared" si="1050"/>
        <v>0</v>
      </c>
      <c r="J2004" s="41">
        <f t="shared" si="1050"/>
        <v>0</v>
      </c>
      <c r="K2004" s="41">
        <f t="shared" si="1050"/>
        <v>0</v>
      </c>
      <c r="L2004" s="41">
        <f t="shared" si="1050"/>
        <v>0</v>
      </c>
      <c r="M2004" s="41">
        <f t="shared" si="1050"/>
        <v>0</v>
      </c>
      <c r="N2004" s="41">
        <f t="shared" si="1050"/>
        <v>0</v>
      </c>
      <c r="O2004" s="41">
        <f t="shared" si="1050"/>
        <v>0</v>
      </c>
      <c r="P2004" s="41">
        <f t="shared" si="1050"/>
        <v>0</v>
      </c>
      <c r="Q2004" s="41">
        <f t="shared" si="1050"/>
        <v>0</v>
      </c>
      <c r="R2004" s="41">
        <f t="shared" si="1050"/>
        <v>0</v>
      </c>
      <c r="S2004" s="41">
        <f t="shared" si="1050"/>
        <v>0</v>
      </c>
    </row>
    <row r="2005" spans="1:19" ht="13.5" customHeight="1" x14ac:dyDescent="0.2">
      <c r="A2005" s="2" t="s">
        <v>3215</v>
      </c>
      <c r="B2005" s="42" t="s">
        <v>24</v>
      </c>
      <c r="C2005" s="43" t="s">
        <v>51</v>
      </c>
      <c r="D2005" s="44">
        <v>11</v>
      </c>
      <c r="E2005" s="45" t="s">
        <v>790</v>
      </c>
      <c r="F2005" s="44">
        <v>1000000</v>
      </c>
      <c r="G2005" s="44">
        <f t="shared" ref="G2005:G2006" si="1051">ROUNDDOWN(D2005*F2005,-3)</f>
        <v>11000000</v>
      </c>
      <c r="H2005" s="44"/>
      <c r="I2005" s="44"/>
      <c r="J2005" s="44"/>
      <c r="K2005" s="44"/>
      <c r="L2005" s="44"/>
      <c r="M2005" s="44"/>
      <c r="N2005" s="44"/>
      <c r="O2005" s="44"/>
      <c r="P2005" s="44"/>
      <c r="Q2005" s="44"/>
      <c r="R2005" s="44"/>
      <c r="S2005" s="44"/>
    </row>
    <row r="2006" spans="1:19" ht="13.5" customHeight="1" x14ac:dyDescent="0.2">
      <c r="A2006" s="2" t="s">
        <v>3216</v>
      </c>
      <c r="B2006" s="42" t="s">
        <v>24</v>
      </c>
      <c r="C2006" s="43" t="s">
        <v>53</v>
      </c>
      <c r="D2006" s="44">
        <v>11</v>
      </c>
      <c r="E2006" s="45" t="s">
        <v>790</v>
      </c>
      <c r="F2006" s="44">
        <v>1000000</v>
      </c>
      <c r="G2006" s="44">
        <f t="shared" si="1051"/>
        <v>11000000</v>
      </c>
      <c r="H2006" s="44"/>
      <c r="I2006" s="44"/>
      <c r="J2006" s="44"/>
      <c r="K2006" s="44"/>
      <c r="L2006" s="44"/>
      <c r="M2006" s="44"/>
      <c r="N2006" s="44"/>
      <c r="O2006" s="44"/>
      <c r="P2006" s="44"/>
      <c r="Q2006" s="44"/>
      <c r="R2006" s="44"/>
      <c r="S2006" s="44"/>
    </row>
    <row r="2007" spans="1:19" ht="13.5" customHeight="1" x14ac:dyDescent="0.2">
      <c r="A2007" s="2" t="s">
        <v>3217</v>
      </c>
      <c r="B2007" s="12" t="s">
        <v>162</v>
      </c>
      <c r="C2007" s="40" t="s">
        <v>163</v>
      </c>
      <c r="D2007" s="41">
        <v>0</v>
      </c>
      <c r="E2007" s="15" t="s">
        <v>24</v>
      </c>
      <c r="F2007" s="41">
        <v>0</v>
      </c>
      <c r="G2007" s="41">
        <f t="shared" ref="G2007:S2007" si="1052">G2008</f>
        <v>67200000</v>
      </c>
      <c r="H2007" s="41">
        <f t="shared" si="1052"/>
        <v>0</v>
      </c>
      <c r="I2007" s="41">
        <f t="shared" si="1052"/>
        <v>0</v>
      </c>
      <c r="J2007" s="41">
        <f t="shared" si="1052"/>
        <v>0</v>
      </c>
      <c r="K2007" s="41">
        <f t="shared" si="1052"/>
        <v>0</v>
      </c>
      <c r="L2007" s="41">
        <f t="shared" si="1052"/>
        <v>0</v>
      </c>
      <c r="M2007" s="41">
        <f t="shared" si="1052"/>
        <v>0</v>
      </c>
      <c r="N2007" s="41">
        <f t="shared" si="1052"/>
        <v>0</v>
      </c>
      <c r="O2007" s="41">
        <f t="shared" si="1052"/>
        <v>0</v>
      </c>
      <c r="P2007" s="41">
        <f t="shared" si="1052"/>
        <v>0</v>
      </c>
      <c r="Q2007" s="41">
        <f t="shared" si="1052"/>
        <v>0</v>
      </c>
      <c r="R2007" s="41">
        <f t="shared" si="1052"/>
        <v>0</v>
      </c>
      <c r="S2007" s="41">
        <f t="shared" si="1052"/>
        <v>0</v>
      </c>
    </row>
    <row r="2008" spans="1:19" ht="13.5" customHeight="1" x14ac:dyDescent="0.2">
      <c r="A2008" s="2" t="s">
        <v>3218</v>
      </c>
      <c r="B2008" s="42" t="s">
        <v>24</v>
      </c>
      <c r="C2008" s="43" t="s">
        <v>3219</v>
      </c>
      <c r="D2008" s="44">
        <v>48</v>
      </c>
      <c r="E2008" s="45" t="s">
        <v>613</v>
      </c>
      <c r="F2008" s="44">
        <v>1400000</v>
      </c>
      <c r="G2008" s="44">
        <f>ROUNDDOWN(D2008*F2008,-3)</f>
        <v>67200000</v>
      </c>
      <c r="H2008" s="44"/>
      <c r="I2008" s="44"/>
      <c r="J2008" s="44"/>
      <c r="K2008" s="44"/>
      <c r="L2008" s="44"/>
      <c r="M2008" s="44"/>
      <c r="N2008" s="44"/>
      <c r="O2008" s="44"/>
      <c r="P2008" s="44"/>
      <c r="Q2008" s="44"/>
      <c r="R2008" s="44"/>
      <c r="S2008" s="44"/>
    </row>
    <row r="2009" spans="1:19" ht="13.5" customHeight="1" x14ac:dyDescent="0.2">
      <c r="A2009" s="2" t="s">
        <v>3220</v>
      </c>
      <c r="B2009" s="12" t="s">
        <v>111</v>
      </c>
      <c r="C2009" s="40" t="s">
        <v>112</v>
      </c>
      <c r="D2009" s="41">
        <v>0</v>
      </c>
      <c r="E2009" s="15" t="s">
        <v>24</v>
      </c>
      <c r="F2009" s="41">
        <v>0</v>
      </c>
      <c r="G2009" s="41">
        <f t="shared" ref="G2009:S2009" si="1053">G2010</f>
        <v>83920000</v>
      </c>
      <c r="H2009" s="41">
        <f t="shared" si="1053"/>
        <v>0</v>
      </c>
      <c r="I2009" s="41">
        <f t="shared" si="1053"/>
        <v>0</v>
      </c>
      <c r="J2009" s="41">
        <f t="shared" si="1053"/>
        <v>0</v>
      </c>
      <c r="K2009" s="41">
        <f t="shared" si="1053"/>
        <v>0</v>
      </c>
      <c r="L2009" s="41">
        <f t="shared" si="1053"/>
        <v>0</v>
      </c>
      <c r="M2009" s="41">
        <f t="shared" si="1053"/>
        <v>0</v>
      </c>
      <c r="N2009" s="41">
        <f t="shared" si="1053"/>
        <v>0</v>
      </c>
      <c r="O2009" s="41">
        <f t="shared" si="1053"/>
        <v>0</v>
      </c>
      <c r="P2009" s="41">
        <f t="shared" si="1053"/>
        <v>0</v>
      </c>
      <c r="Q2009" s="41">
        <f t="shared" si="1053"/>
        <v>0</v>
      </c>
      <c r="R2009" s="41">
        <f t="shared" si="1053"/>
        <v>0</v>
      </c>
      <c r="S2009" s="41">
        <f t="shared" si="1053"/>
        <v>0</v>
      </c>
    </row>
    <row r="2010" spans="1:19" ht="13.5" customHeight="1" x14ac:dyDescent="0.2">
      <c r="A2010" s="2" t="s">
        <v>3221</v>
      </c>
      <c r="B2010" s="42" t="s">
        <v>24</v>
      </c>
      <c r="C2010" s="43" t="s">
        <v>3222</v>
      </c>
      <c r="D2010" s="44">
        <v>20</v>
      </c>
      <c r="E2010" s="45" t="s">
        <v>600</v>
      </c>
      <c r="F2010" s="44">
        <v>4196000</v>
      </c>
      <c r="G2010" s="44">
        <f>ROUNDDOWN(D2010*F2010,-3)</f>
        <v>83920000</v>
      </c>
      <c r="H2010" s="44"/>
      <c r="I2010" s="44"/>
      <c r="J2010" s="44"/>
      <c r="K2010" s="44"/>
      <c r="L2010" s="44"/>
      <c r="M2010" s="44"/>
      <c r="N2010" s="44"/>
      <c r="O2010" s="44"/>
      <c r="P2010" s="44"/>
      <c r="Q2010" s="44"/>
      <c r="R2010" s="44"/>
      <c r="S2010" s="44"/>
    </row>
    <row r="2011" spans="1:19" ht="13.5" customHeight="1" x14ac:dyDescent="0.2">
      <c r="A2011" s="2" t="s">
        <v>3223</v>
      </c>
      <c r="B2011" s="12" t="s">
        <v>55</v>
      </c>
      <c r="C2011" s="40" t="s">
        <v>56</v>
      </c>
      <c r="D2011" s="41">
        <v>0</v>
      </c>
      <c r="E2011" s="15" t="s">
        <v>24</v>
      </c>
      <c r="F2011" s="41">
        <v>0</v>
      </c>
      <c r="G2011" s="41">
        <f t="shared" ref="G2011:S2011" si="1054">SUM(G2012:G2013)</f>
        <v>14760000</v>
      </c>
      <c r="H2011" s="41">
        <f t="shared" si="1054"/>
        <v>0</v>
      </c>
      <c r="I2011" s="41">
        <f t="shared" si="1054"/>
        <v>0</v>
      </c>
      <c r="J2011" s="41">
        <f t="shared" si="1054"/>
        <v>0</v>
      </c>
      <c r="K2011" s="41">
        <f t="shared" si="1054"/>
        <v>0</v>
      </c>
      <c r="L2011" s="41">
        <f t="shared" si="1054"/>
        <v>0</v>
      </c>
      <c r="M2011" s="41">
        <f t="shared" si="1054"/>
        <v>0</v>
      </c>
      <c r="N2011" s="41">
        <f t="shared" si="1054"/>
        <v>0</v>
      </c>
      <c r="O2011" s="41">
        <f t="shared" si="1054"/>
        <v>0</v>
      </c>
      <c r="P2011" s="41">
        <f t="shared" si="1054"/>
        <v>0</v>
      </c>
      <c r="Q2011" s="41">
        <f t="shared" si="1054"/>
        <v>0</v>
      </c>
      <c r="R2011" s="41">
        <f t="shared" si="1054"/>
        <v>0</v>
      </c>
      <c r="S2011" s="41">
        <f t="shared" si="1054"/>
        <v>0</v>
      </c>
    </row>
    <row r="2012" spans="1:19" ht="13.5" customHeight="1" x14ac:dyDescent="0.2">
      <c r="A2012" s="2" t="s">
        <v>3224</v>
      </c>
      <c r="B2012" s="42" t="s">
        <v>24</v>
      </c>
      <c r="C2012" s="43" t="s">
        <v>3225</v>
      </c>
      <c r="D2012" s="44">
        <v>41</v>
      </c>
      <c r="E2012" s="45" t="s">
        <v>798</v>
      </c>
      <c r="F2012" s="44">
        <v>210000</v>
      </c>
      <c r="G2012" s="44">
        <f t="shared" ref="G2012:G2013" si="1055">ROUNDDOWN(D2012*F2012,-3)</f>
        <v>8610000</v>
      </c>
      <c r="H2012" s="44"/>
      <c r="I2012" s="44"/>
      <c r="J2012" s="44"/>
      <c r="K2012" s="44"/>
      <c r="L2012" s="44"/>
      <c r="M2012" s="44"/>
      <c r="N2012" s="44"/>
      <c r="O2012" s="44"/>
      <c r="P2012" s="44"/>
      <c r="Q2012" s="44"/>
      <c r="R2012" s="44"/>
      <c r="S2012" s="44"/>
    </row>
    <row r="2013" spans="1:19" ht="13.5" customHeight="1" x14ac:dyDescent="0.2">
      <c r="A2013" s="2" t="s">
        <v>3226</v>
      </c>
      <c r="B2013" s="42" t="s">
        <v>24</v>
      </c>
      <c r="C2013" s="43" t="s">
        <v>2554</v>
      </c>
      <c r="D2013" s="44">
        <v>41</v>
      </c>
      <c r="E2013" s="45" t="s">
        <v>798</v>
      </c>
      <c r="F2013" s="44">
        <v>150000</v>
      </c>
      <c r="G2013" s="44">
        <f t="shared" si="1055"/>
        <v>6150000</v>
      </c>
      <c r="H2013" s="44"/>
      <c r="I2013" s="44"/>
      <c r="J2013" s="44"/>
      <c r="K2013" s="44"/>
      <c r="L2013" s="44"/>
      <c r="M2013" s="44"/>
      <c r="N2013" s="44"/>
      <c r="O2013" s="44"/>
      <c r="P2013" s="44"/>
      <c r="Q2013" s="44"/>
      <c r="R2013" s="44"/>
      <c r="S2013" s="44"/>
    </row>
    <row r="2014" spans="1:19" ht="13.5" customHeight="1" x14ac:dyDescent="0.2">
      <c r="A2014" s="2" t="s">
        <v>3227</v>
      </c>
      <c r="B2014" s="36" t="s">
        <v>102</v>
      </c>
      <c r="C2014" s="37" t="s">
        <v>3228</v>
      </c>
      <c r="D2014" s="38">
        <v>0</v>
      </c>
      <c r="E2014" s="39" t="s">
        <v>24</v>
      </c>
      <c r="F2014" s="38">
        <v>0</v>
      </c>
      <c r="G2014" s="38">
        <f t="shared" ref="G2014:S2014" si="1056">SUM(G2015,G2021,G2024,G2029,G2031)</f>
        <v>213980000</v>
      </c>
      <c r="H2014" s="38">
        <f t="shared" si="1056"/>
        <v>0</v>
      </c>
      <c r="I2014" s="38">
        <f t="shared" si="1056"/>
        <v>0</v>
      </c>
      <c r="J2014" s="38">
        <f t="shared" si="1056"/>
        <v>0</v>
      </c>
      <c r="K2014" s="38">
        <f t="shared" si="1056"/>
        <v>0</v>
      </c>
      <c r="L2014" s="38">
        <f t="shared" si="1056"/>
        <v>0</v>
      </c>
      <c r="M2014" s="38">
        <f t="shared" si="1056"/>
        <v>0</v>
      </c>
      <c r="N2014" s="38">
        <f t="shared" si="1056"/>
        <v>0</v>
      </c>
      <c r="O2014" s="38">
        <f t="shared" si="1056"/>
        <v>0</v>
      </c>
      <c r="P2014" s="38">
        <f t="shared" si="1056"/>
        <v>0</v>
      </c>
      <c r="Q2014" s="38">
        <f t="shared" si="1056"/>
        <v>0</v>
      </c>
      <c r="R2014" s="38">
        <f t="shared" si="1056"/>
        <v>0</v>
      </c>
      <c r="S2014" s="38">
        <f t="shared" si="1056"/>
        <v>0</v>
      </c>
    </row>
    <row r="2015" spans="1:19" ht="13.5" customHeight="1" x14ac:dyDescent="0.2">
      <c r="A2015" s="2" t="s">
        <v>3229</v>
      </c>
      <c r="B2015" s="12" t="s">
        <v>42</v>
      </c>
      <c r="C2015" s="40" t="s">
        <v>43</v>
      </c>
      <c r="D2015" s="41">
        <v>0</v>
      </c>
      <c r="E2015" s="15" t="s">
        <v>24</v>
      </c>
      <c r="F2015" s="41">
        <v>0</v>
      </c>
      <c r="G2015" s="41">
        <f t="shared" ref="G2015:S2015" si="1057">SUM(G2016:G2020)</f>
        <v>76400000</v>
      </c>
      <c r="H2015" s="41">
        <f t="shared" si="1057"/>
        <v>0</v>
      </c>
      <c r="I2015" s="41">
        <f t="shared" si="1057"/>
        <v>0</v>
      </c>
      <c r="J2015" s="41">
        <f t="shared" si="1057"/>
        <v>0</v>
      </c>
      <c r="K2015" s="41">
        <f t="shared" si="1057"/>
        <v>0</v>
      </c>
      <c r="L2015" s="41">
        <f t="shared" si="1057"/>
        <v>0</v>
      </c>
      <c r="M2015" s="41">
        <f t="shared" si="1057"/>
        <v>0</v>
      </c>
      <c r="N2015" s="41">
        <f t="shared" si="1057"/>
        <v>0</v>
      </c>
      <c r="O2015" s="41">
        <f t="shared" si="1057"/>
        <v>0</v>
      </c>
      <c r="P2015" s="41">
        <f t="shared" si="1057"/>
        <v>0</v>
      </c>
      <c r="Q2015" s="41">
        <f t="shared" si="1057"/>
        <v>0</v>
      </c>
      <c r="R2015" s="41">
        <f t="shared" si="1057"/>
        <v>0</v>
      </c>
      <c r="S2015" s="41">
        <f t="shared" si="1057"/>
        <v>0</v>
      </c>
    </row>
    <row r="2016" spans="1:19" ht="13.5" customHeight="1" x14ac:dyDescent="0.2">
      <c r="A2016" s="2" t="s">
        <v>3230</v>
      </c>
      <c r="B2016" s="42" t="s">
        <v>24</v>
      </c>
      <c r="C2016" s="43" t="s">
        <v>3231</v>
      </c>
      <c r="D2016" s="44">
        <v>60</v>
      </c>
      <c r="E2016" s="45" t="s">
        <v>787</v>
      </c>
      <c r="F2016" s="44">
        <v>300000</v>
      </c>
      <c r="G2016" s="44">
        <f t="shared" ref="G2016:G2020" si="1058">ROUNDDOWN(D2016*F2016,-3)</f>
        <v>18000000</v>
      </c>
      <c r="H2016" s="44"/>
      <c r="I2016" s="44"/>
      <c r="J2016" s="44"/>
      <c r="K2016" s="44"/>
      <c r="L2016" s="44"/>
      <c r="M2016" s="44"/>
      <c r="N2016" s="44"/>
      <c r="O2016" s="44"/>
      <c r="P2016" s="44"/>
      <c r="Q2016" s="44"/>
      <c r="R2016" s="44"/>
      <c r="S2016" s="44"/>
    </row>
    <row r="2017" spans="1:19" ht="13.5" customHeight="1" x14ac:dyDescent="0.2">
      <c r="A2017" s="2" t="s">
        <v>3232</v>
      </c>
      <c r="B2017" s="42" t="s">
        <v>24</v>
      </c>
      <c r="C2017" s="43" t="s">
        <v>3233</v>
      </c>
      <c r="D2017" s="44">
        <v>60</v>
      </c>
      <c r="E2017" s="45" t="s">
        <v>787</v>
      </c>
      <c r="F2017" s="44">
        <v>300000</v>
      </c>
      <c r="G2017" s="44">
        <f t="shared" si="1058"/>
        <v>18000000</v>
      </c>
      <c r="H2017" s="44"/>
      <c r="I2017" s="44"/>
      <c r="J2017" s="44"/>
      <c r="K2017" s="44"/>
      <c r="L2017" s="44"/>
      <c r="M2017" s="44"/>
      <c r="N2017" s="44"/>
      <c r="O2017" s="44"/>
      <c r="P2017" s="44"/>
      <c r="Q2017" s="44"/>
      <c r="R2017" s="44"/>
      <c r="S2017" s="44"/>
    </row>
    <row r="2018" spans="1:19" ht="13.5" customHeight="1" x14ac:dyDescent="0.2">
      <c r="A2018" s="2" t="s">
        <v>3234</v>
      </c>
      <c r="B2018" s="42" t="s">
        <v>24</v>
      </c>
      <c r="C2018" s="43" t="s">
        <v>3235</v>
      </c>
      <c r="D2018" s="44">
        <v>20</v>
      </c>
      <c r="E2018" s="45" t="s">
        <v>787</v>
      </c>
      <c r="F2018" s="44">
        <v>380000</v>
      </c>
      <c r="G2018" s="44">
        <f t="shared" si="1058"/>
        <v>7600000</v>
      </c>
      <c r="H2018" s="44"/>
      <c r="I2018" s="44"/>
      <c r="J2018" s="44"/>
      <c r="K2018" s="44"/>
      <c r="L2018" s="44"/>
      <c r="M2018" s="44"/>
      <c r="N2018" s="44"/>
      <c r="O2018" s="44"/>
      <c r="P2018" s="44"/>
      <c r="Q2018" s="44"/>
      <c r="R2018" s="44"/>
      <c r="S2018" s="44"/>
    </row>
    <row r="2019" spans="1:19" ht="13.5" customHeight="1" x14ac:dyDescent="0.2">
      <c r="A2019" s="2" t="s">
        <v>3236</v>
      </c>
      <c r="B2019" s="42" t="s">
        <v>24</v>
      </c>
      <c r="C2019" s="43" t="s">
        <v>3237</v>
      </c>
      <c r="D2019" s="44">
        <v>60</v>
      </c>
      <c r="E2019" s="45" t="s">
        <v>787</v>
      </c>
      <c r="F2019" s="44">
        <v>380000</v>
      </c>
      <c r="G2019" s="44">
        <f t="shared" si="1058"/>
        <v>22800000</v>
      </c>
      <c r="H2019" s="44"/>
      <c r="I2019" s="44"/>
      <c r="J2019" s="44"/>
      <c r="K2019" s="44"/>
      <c r="L2019" s="44"/>
      <c r="M2019" s="44"/>
      <c r="N2019" s="44"/>
      <c r="O2019" s="44"/>
      <c r="P2019" s="44"/>
      <c r="Q2019" s="44"/>
      <c r="R2019" s="44"/>
      <c r="S2019" s="44"/>
    </row>
    <row r="2020" spans="1:19" ht="13.5" customHeight="1" x14ac:dyDescent="0.2">
      <c r="A2020" s="2" t="s">
        <v>3238</v>
      </c>
      <c r="B2020" s="42" t="s">
        <v>24</v>
      </c>
      <c r="C2020" s="43" t="s">
        <v>45</v>
      </c>
      <c r="D2020" s="44">
        <v>100</v>
      </c>
      <c r="E2020" s="45" t="s">
        <v>787</v>
      </c>
      <c r="F2020" s="44">
        <v>100000</v>
      </c>
      <c r="G2020" s="44">
        <f t="shared" si="1058"/>
        <v>10000000</v>
      </c>
      <c r="H2020" s="44"/>
      <c r="I2020" s="44"/>
      <c r="J2020" s="44"/>
      <c r="K2020" s="44"/>
      <c r="L2020" s="44"/>
      <c r="M2020" s="44"/>
      <c r="N2020" s="44"/>
      <c r="O2020" s="44"/>
      <c r="P2020" s="44"/>
      <c r="Q2020" s="44"/>
      <c r="R2020" s="44"/>
      <c r="S2020" s="44"/>
    </row>
    <row r="2021" spans="1:19" ht="13.5" customHeight="1" x14ac:dyDescent="0.2">
      <c r="A2021" s="2" t="s">
        <v>3239</v>
      </c>
      <c r="B2021" s="12" t="s">
        <v>718</v>
      </c>
      <c r="C2021" s="40" t="s">
        <v>719</v>
      </c>
      <c r="D2021" s="41">
        <v>0</v>
      </c>
      <c r="E2021" s="15" t="s">
        <v>24</v>
      </c>
      <c r="F2021" s="41">
        <v>0</v>
      </c>
      <c r="G2021" s="41">
        <f t="shared" ref="G2021:S2021" si="1059">SUM(G2022:G2023)</f>
        <v>22000000</v>
      </c>
      <c r="H2021" s="41">
        <f t="shared" si="1059"/>
        <v>0</v>
      </c>
      <c r="I2021" s="41">
        <f t="shared" si="1059"/>
        <v>0</v>
      </c>
      <c r="J2021" s="41">
        <f t="shared" si="1059"/>
        <v>0</v>
      </c>
      <c r="K2021" s="41">
        <f t="shared" si="1059"/>
        <v>0</v>
      </c>
      <c r="L2021" s="41">
        <f t="shared" si="1059"/>
        <v>0</v>
      </c>
      <c r="M2021" s="41">
        <f t="shared" si="1059"/>
        <v>0</v>
      </c>
      <c r="N2021" s="41">
        <f t="shared" si="1059"/>
        <v>0</v>
      </c>
      <c r="O2021" s="41">
        <f t="shared" si="1059"/>
        <v>0</v>
      </c>
      <c r="P2021" s="41">
        <f t="shared" si="1059"/>
        <v>0</v>
      </c>
      <c r="Q2021" s="41">
        <f t="shared" si="1059"/>
        <v>0</v>
      </c>
      <c r="R2021" s="41">
        <f t="shared" si="1059"/>
        <v>0</v>
      </c>
      <c r="S2021" s="41">
        <f t="shared" si="1059"/>
        <v>0</v>
      </c>
    </row>
    <row r="2022" spans="1:19" ht="13.5" customHeight="1" x14ac:dyDescent="0.2">
      <c r="A2022" s="2" t="s">
        <v>3240</v>
      </c>
      <c r="B2022" s="42" t="s">
        <v>24</v>
      </c>
      <c r="C2022" s="43" t="s">
        <v>51</v>
      </c>
      <c r="D2022" s="44">
        <v>11</v>
      </c>
      <c r="E2022" s="45" t="s">
        <v>790</v>
      </c>
      <c r="F2022" s="44">
        <v>1000000</v>
      </c>
      <c r="G2022" s="44">
        <f t="shared" ref="G2022:G2023" si="1060">ROUNDDOWN(D2022*F2022,-3)</f>
        <v>11000000</v>
      </c>
      <c r="H2022" s="44"/>
      <c r="I2022" s="44"/>
      <c r="J2022" s="44"/>
      <c r="K2022" s="44"/>
      <c r="L2022" s="44"/>
      <c r="M2022" s="44"/>
      <c r="N2022" s="44"/>
      <c r="O2022" s="44"/>
      <c r="P2022" s="44"/>
      <c r="Q2022" s="44"/>
      <c r="R2022" s="44"/>
      <c r="S2022" s="44"/>
    </row>
    <row r="2023" spans="1:19" ht="13.5" customHeight="1" x14ac:dyDescent="0.2">
      <c r="A2023" s="2" t="s">
        <v>3241</v>
      </c>
      <c r="B2023" s="42" t="s">
        <v>24</v>
      </c>
      <c r="C2023" s="43" t="s">
        <v>2629</v>
      </c>
      <c r="D2023" s="44">
        <v>11</v>
      </c>
      <c r="E2023" s="45" t="s">
        <v>790</v>
      </c>
      <c r="F2023" s="44">
        <v>1000000</v>
      </c>
      <c r="G2023" s="44">
        <f t="shared" si="1060"/>
        <v>11000000</v>
      </c>
      <c r="H2023" s="44"/>
      <c r="I2023" s="44"/>
      <c r="J2023" s="44"/>
      <c r="K2023" s="44"/>
      <c r="L2023" s="44"/>
      <c r="M2023" s="44"/>
      <c r="N2023" s="44"/>
      <c r="O2023" s="44"/>
      <c r="P2023" s="44"/>
      <c r="Q2023" s="44"/>
      <c r="R2023" s="44"/>
      <c r="S2023" s="44"/>
    </row>
    <row r="2024" spans="1:19" ht="13.5" customHeight="1" x14ac:dyDescent="0.2">
      <c r="A2024" s="2" t="s">
        <v>3242</v>
      </c>
      <c r="B2024" s="12" t="s">
        <v>639</v>
      </c>
      <c r="C2024" s="40" t="s">
        <v>640</v>
      </c>
      <c r="D2024" s="41">
        <v>0</v>
      </c>
      <c r="E2024" s="15" t="s">
        <v>24</v>
      </c>
      <c r="F2024" s="41">
        <v>0</v>
      </c>
      <c r="G2024" s="41">
        <f t="shared" ref="G2024:S2024" si="1061">SUM(G2025:G2028)</f>
        <v>31000000</v>
      </c>
      <c r="H2024" s="41">
        <f t="shared" si="1061"/>
        <v>0</v>
      </c>
      <c r="I2024" s="41">
        <f t="shared" si="1061"/>
        <v>0</v>
      </c>
      <c r="J2024" s="41">
        <f t="shared" si="1061"/>
        <v>0</v>
      </c>
      <c r="K2024" s="41">
        <f t="shared" si="1061"/>
        <v>0</v>
      </c>
      <c r="L2024" s="41">
        <f t="shared" si="1061"/>
        <v>0</v>
      </c>
      <c r="M2024" s="41">
        <f t="shared" si="1061"/>
        <v>0</v>
      </c>
      <c r="N2024" s="41">
        <f t="shared" si="1061"/>
        <v>0</v>
      </c>
      <c r="O2024" s="41">
        <f t="shared" si="1061"/>
        <v>0</v>
      </c>
      <c r="P2024" s="41">
        <f t="shared" si="1061"/>
        <v>0</v>
      </c>
      <c r="Q2024" s="41">
        <f t="shared" si="1061"/>
        <v>0</v>
      </c>
      <c r="R2024" s="41">
        <f t="shared" si="1061"/>
        <v>0</v>
      </c>
      <c r="S2024" s="41">
        <f t="shared" si="1061"/>
        <v>0</v>
      </c>
    </row>
    <row r="2025" spans="1:19" ht="13.5" customHeight="1" x14ac:dyDescent="0.2">
      <c r="A2025" s="2" t="s">
        <v>3243</v>
      </c>
      <c r="B2025" s="42" t="s">
        <v>24</v>
      </c>
      <c r="C2025" s="43" t="s">
        <v>3244</v>
      </c>
      <c r="D2025" s="44">
        <v>3</v>
      </c>
      <c r="E2025" s="45" t="s">
        <v>790</v>
      </c>
      <c r="F2025" s="44">
        <v>3500000</v>
      </c>
      <c r="G2025" s="44">
        <f t="shared" ref="G2025:G2028" si="1062">ROUNDDOWN(D2025*F2025,-3)</f>
        <v>10500000</v>
      </c>
      <c r="H2025" s="44"/>
      <c r="I2025" s="44"/>
      <c r="J2025" s="44"/>
      <c r="K2025" s="44"/>
      <c r="L2025" s="44"/>
      <c r="M2025" s="44"/>
      <c r="N2025" s="44"/>
      <c r="O2025" s="44"/>
      <c r="P2025" s="44"/>
      <c r="Q2025" s="44"/>
      <c r="R2025" s="44"/>
      <c r="S2025" s="44"/>
    </row>
    <row r="2026" spans="1:19" ht="13.5" customHeight="1" x14ac:dyDescent="0.2">
      <c r="A2026" s="2" t="s">
        <v>3245</v>
      </c>
      <c r="B2026" s="42" t="s">
        <v>24</v>
      </c>
      <c r="C2026" s="43" t="s">
        <v>3246</v>
      </c>
      <c r="D2026" s="44">
        <v>3</v>
      </c>
      <c r="E2026" s="45" t="s">
        <v>790</v>
      </c>
      <c r="F2026" s="44">
        <v>3500000</v>
      </c>
      <c r="G2026" s="44">
        <f t="shared" si="1062"/>
        <v>10500000</v>
      </c>
      <c r="H2026" s="44"/>
      <c r="I2026" s="44"/>
      <c r="J2026" s="44"/>
      <c r="K2026" s="44"/>
      <c r="L2026" s="44"/>
      <c r="M2026" s="44"/>
      <c r="N2026" s="44"/>
      <c r="O2026" s="44"/>
      <c r="P2026" s="44"/>
      <c r="Q2026" s="44"/>
      <c r="R2026" s="44"/>
      <c r="S2026" s="44"/>
    </row>
    <row r="2027" spans="1:19" ht="13.5" customHeight="1" x14ac:dyDescent="0.2">
      <c r="A2027" s="2" t="s">
        <v>3247</v>
      </c>
      <c r="B2027" s="42" t="s">
        <v>24</v>
      </c>
      <c r="C2027" s="43" t="s">
        <v>3248</v>
      </c>
      <c r="D2027" s="44">
        <v>1</v>
      </c>
      <c r="E2027" s="45" t="s">
        <v>790</v>
      </c>
      <c r="F2027" s="44">
        <v>5000000</v>
      </c>
      <c r="G2027" s="44">
        <f t="shared" si="1062"/>
        <v>5000000</v>
      </c>
      <c r="H2027" s="44"/>
      <c r="I2027" s="44"/>
      <c r="J2027" s="44"/>
      <c r="K2027" s="44"/>
      <c r="L2027" s="44"/>
      <c r="M2027" s="44"/>
      <c r="N2027" s="44"/>
      <c r="O2027" s="44"/>
      <c r="P2027" s="44"/>
      <c r="Q2027" s="44"/>
      <c r="R2027" s="44"/>
      <c r="S2027" s="44"/>
    </row>
    <row r="2028" spans="1:19" ht="13.5" customHeight="1" x14ac:dyDescent="0.2">
      <c r="A2028" s="2" t="s">
        <v>3249</v>
      </c>
      <c r="B2028" s="42" t="s">
        <v>24</v>
      </c>
      <c r="C2028" s="43" t="s">
        <v>3248</v>
      </c>
      <c r="D2028" s="44">
        <v>1</v>
      </c>
      <c r="E2028" s="45" t="s">
        <v>790</v>
      </c>
      <c r="F2028" s="44">
        <v>5000000</v>
      </c>
      <c r="G2028" s="44">
        <f t="shared" si="1062"/>
        <v>5000000</v>
      </c>
      <c r="H2028" s="44"/>
      <c r="I2028" s="44"/>
      <c r="J2028" s="44"/>
      <c r="K2028" s="44"/>
      <c r="L2028" s="44"/>
      <c r="M2028" s="44"/>
      <c r="N2028" s="44"/>
      <c r="O2028" s="44"/>
      <c r="P2028" s="44"/>
      <c r="Q2028" s="44"/>
      <c r="R2028" s="44"/>
      <c r="S2028" s="44"/>
    </row>
    <row r="2029" spans="1:19" ht="13.5" customHeight="1" x14ac:dyDescent="0.2">
      <c r="A2029" s="2" t="s">
        <v>3250</v>
      </c>
      <c r="B2029" s="12" t="s">
        <v>111</v>
      </c>
      <c r="C2029" s="40" t="s">
        <v>112</v>
      </c>
      <c r="D2029" s="41">
        <v>0</v>
      </c>
      <c r="E2029" s="15" t="s">
        <v>24</v>
      </c>
      <c r="F2029" s="41">
        <v>0</v>
      </c>
      <c r="G2029" s="41">
        <f t="shared" ref="G2029:S2029" si="1063">G2030</f>
        <v>77980000</v>
      </c>
      <c r="H2029" s="41">
        <f t="shared" si="1063"/>
        <v>0</v>
      </c>
      <c r="I2029" s="41">
        <f t="shared" si="1063"/>
        <v>0</v>
      </c>
      <c r="J2029" s="41">
        <f t="shared" si="1063"/>
        <v>0</v>
      </c>
      <c r="K2029" s="41">
        <f t="shared" si="1063"/>
        <v>0</v>
      </c>
      <c r="L2029" s="41">
        <f t="shared" si="1063"/>
        <v>0</v>
      </c>
      <c r="M2029" s="41">
        <f t="shared" si="1063"/>
        <v>0</v>
      </c>
      <c r="N2029" s="41">
        <f t="shared" si="1063"/>
        <v>0</v>
      </c>
      <c r="O2029" s="41">
        <f t="shared" si="1063"/>
        <v>0</v>
      </c>
      <c r="P2029" s="41">
        <f t="shared" si="1063"/>
        <v>0</v>
      </c>
      <c r="Q2029" s="41">
        <f t="shared" si="1063"/>
        <v>0</v>
      </c>
      <c r="R2029" s="41">
        <f t="shared" si="1063"/>
        <v>0</v>
      </c>
      <c r="S2029" s="41">
        <f t="shared" si="1063"/>
        <v>0</v>
      </c>
    </row>
    <row r="2030" spans="1:19" ht="13.5" customHeight="1" x14ac:dyDescent="0.2">
      <c r="A2030" s="2" t="s">
        <v>3251</v>
      </c>
      <c r="B2030" s="42" t="s">
        <v>24</v>
      </c>
      <c r="C2030" s="43" t="s">
        <v>3252</v>
      </c>
      <c r="D2030" s="44">
        <v>28</v>
      </c>
      <c r="E2030" s="45" t="s">
        <v>600</v>
      </c>
      <c r="F2030" s="44">
        <v>2785000</v>
      </c>
      <c r="G2030" s="44">
        <f>ROUNDDOWN(D2030*F2030,-3)</f>
        <v>77980000</v>
      </c>
      <c r="H2030" s="44"/>
      <c r="I2030" s="44"/>
      <c r="J2030" s="44"/>
      <c r="K2030" s="44"/>
      <c r="L2030" s="44"/>
      <c r="M2030" s="44"/>
      <c r="N2030" s="44"/>
      <c r="O2030" s="44"/>
      <c r="P2030" s="44"/>
      <c r="Q2030" s="44"/>
      <c r="R2030" s="44"/>
      <c r="S2030" s="44"/>
    </row>
    <row r="2031" spans="1:19" ht="13.5" customHeight="1" x14ac:dyDescent="0.2">
      <c r="A2031" s="2" t="s">
        <v>3253</v>
      </c>
      <c r="B2031" s="12" t="s">
        <v>60</v>
      </c>
      <c r="C2031" s="40" t="s">
        <v>61</v>
      </c>
      <c r="D2031" s="41">
        <v>0</v>
      </c>
      <c r="E2031" s="15" t="s">
        <v>24</v>
      </c>
      <c r="F2031" s="41">
        <v>0</v>
      </c>
      <c r="G2031" s="41">
        <f t="shared" ref="G2031:S2031" si="1064">SUM(G2032:G2033)</f>
        <v>6600000</v>
      </c>
      <c r="H2031" s="41">
        <f t="shared" si="1064"/>
        <v>0</v>
      </c>
      <c r="I2031" s="41">
        <f t="shared" si="1064"/>
        <v>0</v>
      </c>
      <c r="J2031" s="41">
        <f t="shared" si="1064"/>
        <v>0</v>
      </c>
      <c r="K2031" s="41">
        <f t="shared" si="1064"/>
        <v>0</v>
      </c>
      <c r="L2031" s="41">
        <f t="shared" si="1064"/>
        <v>0</v>
      </c>
      <c r="M2031" s="41">
        <f t="shared" si="1064"/>
        <v>0</v>
      </c>
      <c r="N2031" s="41">
        <f t="shared" si="1064"/>
        <v>0</v>
      </c>
      <c r="O2031" s="41">
        <f t="shared" si="1064"/>
        <v>0</v>
      </c>
      <c r="P2031" s="41">
        <f t="shared" si="1064"/>
        <v>0</v>
      </c>
      <c r="Q2031" s="41">
        <f t="shared" si="1064"/>
        <v>0</v>
      </c>
      <c r="R2031" s="41">
        <f t="shared" si="1064"/>
        <v>0</v>
      </c>
      <c r="S2031" s="41">
        <f t="shared" si="1064"/>
        <v>0</v>
      </c>
    </row>
    <row r="2032" spans="1:19" ht="13.5" customHeight="1" x14ac:dyDescent="0.2">
      <c r="A2032" s="2" t="s">
        <v>3254</v>
      </c>
      <c r="B2032" s="42" t="s">
        <v>24</v>
      </c>
      <c r="C2032" s="43" t="s">
        <v>3255</v>
      </c>
      <c r="D2032" s="44">
        <v>20</v>
      </c>
      <c r="E2032" s="45" t="s">
        <v>798</v>
      </c>
      <c r="F2032" s="44">
        <v>180000</v>
      </c>
      <c r="G2032" s="44">
        <f t="shared" ref="G2032:G2033" si="1065">ROUNDDOWN(D2032*F2032,-3)</f>
        <v>3600000</v>
      </c>
      <c r="H2032" s="44"/>
      <c r="I2032" s="44"/>
      <c r="J2032" s="44"/>
      <c r="K2032" s="44"/>
      <c r="L2032" s="44"/>
      <c r="M2032" s="44"/>
      <c r="N2032" s="44"/>
      <c r="O2032" s="44"/>
      <c r="P2032" s="44"/>
      <c r="Q2032" s="44"/>
      <c r="R2032" s="44"/>
      <c r="S2032" s="44"/>
    </row>
    <row r="2033" spans="1:19" ht="13.5" customHeight="1" x14ac:dyDescent="0.2">
      <c r="A2033" s="2" t="s">
        <v>3256</v>
      </c>
      <c r="B2033" s="42" t="s">
        <v>24</v>
      </c>
      <c r="C2033" s="43" t="s">
        <v>58</v>
      </c>
      <c r="D2033" s="44">
        <v>20</v>
      </c>
      <c r="E2033" s="45" t="s">
        <v>600</v>
      </c>
      <c r="F2033" s="44">
        <v>150000</v>
      </c>
      <c r="G2033" s="44">
        <f t="shared" si="1065"/>
        <v>3000000</v>
      </c>
      <c r="H2033" s="44"/>
      <c r="I2033" s="44"/>
      <c r="J2033" s="44"/>
      <c r="K2033" s="44"/>
      <c r="L2033" s="44"/>
      <c r="M2033" s="44"/>
      <c r="N2033" s="44"/>
      <c r="O2033" s="44"/>
      <c r="P2033" s="44"/>
      <c r="Q2033" s="44"/>
      <c r="R2033" s="44"/>
      <c r="S2033" s="44"/>
    </row>
    <row r="2034" spans="1:19" ht="13.5" customHeight="1" x14ac:dyDescent="0.2">
      <c r="A2034" s="2" t="s">
        <v>3257</v>
      </c>
      <c r="B2034" s="36" t="s">
        <v>120</v>
      </c>
      <c r="C2034" s="37" t="s">
        <v>3258</v>
      </c>
      <c r="D2034" s="38">
        <v>0</v>
      </c>
      <c r="E2034" s="39" t="s">
        <v>24</v>
      </c>
      <c r="F2034" s="38">
        <v>0</v>
      </c>
      <c r="G2034" s="38">
        <f t="shared" ref="G2034:S2034" si="1066">SUM(G2035,G2040,G2042,G2045,G2047,G2051,G2053)</f>
        <v>360840000</v>
      </c>
      <c r="H2034" s="38">
        <f t="shared" si="1066"/>
        <v>0</v>
      </c>
      <c r="I2034" s="38">
        <f t="shared" si="1066"/>
        <v>0</v>
      </c>
      <c r="J2034" s="38">
        <f t="shared" si="1066"/>
        <v>0</v>
      </c>
      <c r="K2034" s="38">
        <f t="shared" si="1066"/>
        <v>0</v>
      </c>
      <c r="L2034" s="38">
        <f t="shared" si="1066"/>
        <v>0</v>
      </c>
      <c r="M2034" s="38">
        <f t="shared" si="1066"/>
        <v>0</v>
      </c>
      <c r="N2034" s="38">
        <f t="shared" si="1066"/>
        <v>0</v>
      </c>
      <c r="O2034" s="38">
        <f t="shared" si="1066"/>
        <v>0</v>
      </c>
      <c r="P2034" s="38">
        <f t="shared" si="1066"/>
        <v>0</v>
      </c>
      <c r="Q2034" s="38">
        <f t="shared" si="1066"/>
        <v>0</v>
      </c>
      <c r="R2034" s="38">
        <f t="shared" si="1066"/>
        <v>0</v>
      </c>
      <c r="S2034" s="38">
        <f t="shared" si="1066"/>
        <v>0</v>
      </c>
    </row>
    <row r="2035" spans="1:19" ht="13.5" customHeight="1" x14ac:dyDescent="0.2">
      <c r="A2035" s="2" t="s">
        <v>3259</v>
      </c>
      <c r="B2035" s="12" t="s">
        <v>42</v>
      </c>
      <c r="C2035" s="40" t="s">
        <v>43</v>
      </c>
      <c r="D2035" s="41">
        <v>0</v>
      </c>
      <c r="E2035" s="15" t="s">
        <v>24</v>
      </c>
      <c r="F2035" s="41">
        <v>0</v>
      </c>
      <c r="G2035" s="41">
        <f t="shared" ref="G2035:S2035" si="1067">SUM(G2036:G2039)</f>
        <v>118300000</v>
      </c>
      <c r="H2035" s="41">
        <f t="shared" si="1067"/>
        <v>0</v>
      </c>
      <c r="I2035" s="41">
        <f t="shared" si="1067"/>
        <v>0</v>
      </c>
      <c r="J2035" s="41">
        <f t="shared" si="1067"/>
        <v>0</v>
      </c>
      <c r="K2035" s="41">
        <f t="shared" si="1067"/>
        <v>0</v>
      </c>
      <c r="L2035" s="41">
        <f t="shared" si="1067"/>
        <v>0</v>
      </c>
      <c r="M2035" s="41">
        <f t="shared" si="1067"/>
        <v>0</v>
      </c>
      <c r="N2035" s="41">
        <f t="shared" si="1067"/>
        <v>0</v>
      </c>
      <c r="O2035" s="41">
        <f t="shared" si="1067"/>
        <v>0</v>
      </c>
      <c r="P2035" s="41">
        <f t="shared" si="1067"/>
        <v>0</v>
      </c>
      <c r="Q2035" s="41">
        <f t="shared" si="1067"/>
        <v>0</v>
      </c>
      <c r="R2035" s="41">
        <f t="shared" si="1067"/>
        <v>0</v>
      </c>
      <c r="S2035" s="41">
        <f t="shared" si="1067"/>
        <v>0</v>
      </c>
    </row>
    <row r="2036" spans="1:19" ht="13.5" customHeight="1" x14ac:dyDescent="0.2">
      <c r="A2036" s="2" t="s">
        <v>3260</v>
      </c>
      <c r="B2036" s="42" t="s">
        <v>24</v>
      </c>
      <c r="C2036" s="43" t="s">
        <v>45</v>
      </c>
      <c r="D2036" s="44">
        <v>100</v>
      </c>
      <c r="E2036" s="45" t="s">
        <v>787</v>
      </c>
      <c r="F2036" s="44">
        <v>100000</v>
      </c>
      <c r="G2036" s="44">
        <f t="shared" ref="G2036:G2039" si="1068">ROUNDDOWN(D2036*F2036,-3)</f>
        <v>10000000</v>
      </c>
      <c r="H2036" s="44"/>
      <c r="I2036" s="44"/>
      <c r="J2036" s="44"/>
      <c r="K2036" s="44"/>
      <c r="L2036" s="44"/>
      <c r="M2036" s="44"/>
      <c r="N2036" s="44"/>
      <c r="O2036" s="44"/>
      <c r="P2036" s="44"/>
      <c r="Q2036" s="44"/>
      <c r="R2036" s="44"/>
      <c r="S2036" s="44"/>
    </row>
    <row r="2037" spans="1:19" ht="13.5" customHeight="1" x14ac:dyDescent="0.2">
      <c r="A2037" s="2" t="s">
        <v>3261</v>
      </c>
      <c r="B2037" s="42" t="s">
        <v>24</v>
      </c>
      <c r="C2037" s="43" t="s">
        <v>3262</v>
      </c>
      <c r="D2037" s="44">
        <v>70</v>
      </c>
      <c r="E2037" s="45" t="s">
        <v>787</v>
      </c>
      <c r="F2037" s="44">
        <v>450000</v>
      </c>
      <c r="G2037" s="44">
        <f t="shared" si="1068"/>
        <v>31500000</v>
      </c>
      <c r="H2037" s="44"/>
      <c r="I2037" s="44"/>
      <c r="J2037" s="44"/>
      <c r="K2037" s="44"/>
      <c r="L2037" s="44"/>
      <c r="M2037" s="44"/>
      <c r="N2037" s="44"/>
      <c r="O2037" s="44"/>
      <c r="P2037" s="44"/>
      <c r="Q2037" s="44"/>
      <c r="R2037" s="44"/>
      <c r="S2037" s="44"/>
    </row>
    <row r="2038" spans="1:19" ht="13.5" customHeight="1" x14ac:dyDescent="0.2">
      <c r="A2038" s="2" t="s">
        <v>3263</v>
      </c>
      <c r="B2038" s="42" t="s">
        <v>24</v>
      </c>
      <c r="C2038" s="43" t="s">
        <v>3264</v>
      </c>
      <c r="D2038" s="44">
        <v>12</v>
      </c>
      <c r="E2038" s="45" t="s">
        <v>787</v>
      </c>
      <c r="F2038" s="44">
        <v>400000</v>
      </c>
      <c r="G2038" s="44">
        <f t="shared" si="1068"/>
        <v>4800000</v>
      </c>
      <c r="H2038" s="44"/>
      <c r="I2038" s="44"/>
      <c r="J2038" s="44"/>
      <c r="K2038" s="44"/>
      <c r="L2038" s="44"/>
      <c r="M2038" s="44"/>
      <c r="N2038" s="44"/>
      <c r="O2038" s="44"/>
      <c r="P2038" s="44"/>
      <c r="Q2038" s="44"/>
      <c r="R2038" s="44"/>
      <c r="S2038" s="44"/>
    </row>
    <row r="2039" spans="1:19" ht="13.5" customHeight="1" x14ac:dyDescent="0.2">
      <c r="A2039" s="2" t="s">
        <v>3265</v>
      </c>
      <c r="B2039" s="42" t="s">
        <v>24</v>
      </c>
      <c r="C2039" s="43" t="s">
        <v>3266</v>
      </c>
      <c r="D2039" s="44">
        <v>240</v>
      </c>
      <c r="E2039" s="45" t="s">
        <v>787</v>
      </c>
      <c r="F2039" s="44">
        <v>300000</v>
      </c>
      <c r="G2039" s="44">
        <f t="shared" si="1068"/>
        <v>72000000</v>
      </c>
      <c r="H2039" s="44"/>
      <c r="I2039" s="44"/>
      <c r="J2039" s="44"/>
      <c r="K2039" s="44"/>
      <c r="L2039" s="44"/>
      <c r="M2039" s="44"/>
      <c r="N2039" s="44"/>
      <c r="O2039" s="44"/>
      <c r="P2039" s="44"/>
      <c r="Q2039" s="44"/>
      <c r="R2039" s="44"/>
      <c r="S2039" s="44"/>
    </row>
    <row r="2040" spans="1:19" ht="13.5" customHeight="1" x14ac:dyDescent="0.2">
      <c r="A2040" s="2" t="s">
        <v>3267</v>
      </c>
      <c r="B2040" s="12" t="s">
        <v>129</v>
      </c>
      <c r="C2040" s="40" t="s">
        <v>130</v>
      </c>
      <c r="D2040" s="41">
        <v>0</v>
      </c>
      <c r="E2040" s="15" t="s">
        <v>24</v>
      </c>
      <c r="F2040" s="41">
        <v>0</v>
      </c>
      <c r="G2040" s="41">
        <f t="shared" ref="G2040:S2040" si="1069">G2041</f>
        <v>16800000</v>
      </c>
      <c r="H2040" s="41">
        <f t="shared" si="1069"/>
        <v>0</v>
      </c>
      <c r="I2040" s="41">
        <f t="shared" si="1069"/>
        <v>0</v>
      </c>
      <c r="J2040" s="41">
        <f t="shared" si="1069"/>
        <v>0</v>
      </c>
      <c r="K2040" s="41">
        <f t="shared" si="1069"/>
        <v>0</v>
      </c>
      <c r="L2040" s="41">
        <f t="shared" si="1069"/>
        <v>0</v>
      </c>
      <c r="M2040" s="41">
        <f t="shared" si="1069"/>
        <v>0</v>
      </c>
      <c r="N2040" s="41">
        <f t="shared" si="1069"/>
        <v>0</v>
      </c>
      <c r="O2040" s="41">
        <f t="shared" si="1069"/>
        <v>0</v>
      </c>
      <c r="P2040" s="41">
        <f t="shared" si="1069"/>
        <v>0</v>
      </c>
      <c r="Q2040" s="41">
        <f t="shared" si="1069"/>
        <v>0</v>
      </c>
      <c r="R2040" s="41">
        <f t="shared" si="1069"/>
        <v>0</v>
      </c>
      <c r="S2040" s="41">
        <f t="shared" si="1069"/>
        <v>0</v>
      </c>
    </row>
    <row r="2041" spans="1:19" ht="13.5" customHeight="1" x14ac:dyDescent="0.2">
      <c r="A2041" s="2" t="s">
        <v>3268</v>
      </c>
      <c r="B2041" s="42" t="s">
        <v>24</v>
      </c>
      <c r="C2041" s="43" t="s">
        <v>3269</v>
      </c>
      <c r="D2041" s="44">
        <v>84</v>
      </c>
      <c r="E2041" s="45" t="s">
        <v>820</v>
      </c>
      <c r="F2041" s="44">
        <v>200000</v>
      </c>
      <c r="G2041" s="44">
        <f>ROUNDDOWN(D2041*F2041,-3)</f>
        <v>16800000</v>
      </c>
      <c r="H2041" s="44"/>
      <c r="I2041" s="44"/>
      <c r="J2041" s="44"/>
      <c r="K2041" s="44"/>
      <c r="L2041" s="44"/>
      <c r="M2041" s="44"/>
      <c r="N2041" s="44"/>
      <c r="O2041" s="44"/>
      <c r="P2041" s="44"/>
      <c r="Q2041" s="44"/>
      <c r="R2041" s="44"/>
      <c r="S2041" s="44"/>
    </row>
    <row r="2042" spans="1:19" ht="13.5" customHeight="1" x14ac:dyDescent="0.2">
      <c r="A2042" s="2" t="s">
        <v>3270</v>
      </c>
      <c r="B2042" s="12" t="s">
        <v>718</v>
      </c>
      <c r="C2042" s="40" t="s">
        <v>719</v>
      </c>
      <c r="D2042" s="41">
        <v>0</v>
      </c>
      <c r="E2042" s="15" t="s">
        <v>24</v>
      </c>
      <c r="F2042" s="41">
        <v>0</v>
      </c>
      <c r="G2042" s="41">
        <f t="shared" ref="G2042:S2042" si="1070">SUM(G2043:G2044)</f>
        <v>22000000</v>
      </c>
      <c r="H2042" s="41">
        <f t="shared" si="1070"/>
        <v>0</v>
      </c>
      <c r="I2042" s="41">
        <f t="shared" si="1070"/>
        <v>0</v>
      </c>
      <c r="J2042" s="41">
        <f t="shared" si="1070"/>
        <v>0</v>
      </c>
      <c r="K2042" s="41">
        <f t="shared" si="1070"/>
        <v>0</v>
      </c>
      <c r="L2042" s="41">
        <f t="shared" si="1070"/>
        <v>0</v>
      </c>
      <c r="M2042" s="41">
        <f t="shared" si="1070"/>
        <v>0</v>
      </c>
      <c r="N2042" s="41">
        <f t="shared" si="1070"/>
        <v>0</v>
      </c>
      <c r="O2042" s="41">
        <f t="shared" si="1070"/>
        <v>0</v>
      </c>
      <c r="P2042" s="41">
        <f t="shared" si="1070"/>
        <v>0</v>
      </c>
      <c r="Q2042" s="41">
        <f t="shared" si="1070"/>
        <v>0</v>
      </c>
      <c r="R2042" s="41">
        <f t="shared" si="1070"/>
        <v>0</v>
      </c>
      <c r="S2042" s="41">
        <f t="shared" si="1070"/>
        <v>0</v>
      </c>
    </row>
    <row r="2043" spans="1:19" ht="13.5" customHeight="1" x14ac:dyDescent="0.2">
      <c r="A2043" s="2" t="s">
        <v>3271</v>
      </c>
      <c r="B2043" s="42" t="s">
        <v>24</v>
      </c>
      <c r="C2043" s="43" t="s">
        <v>51</v>
      </c>
      <c r="D2043" s="44">
        <v>11</v>
      </c>
      <c r="E2043" s="45" t="s">
        <v>668</v>
      </c>
      <c r="F2043" s="44">
        <v>1000000</v>
      </c>
      <c r="G2043" s="44">
        <f t="shared" ref="G2043:G2044" si="1071">ROUNDDOWN(D2043*F2043,-3)</f>
        <v>11000000</v>
      </c>
      <c r="H2043" s="44"/>
      <c r="I2043" s="44"/>
      <c r="J2043" s="44"/>
      <c r="K2043" s="44"/>
      <c r="L2043" s="44"/>
      <c r="M2043" s="44"/>
      <c r="N2043" s="44"/>
      <c r="O2043" s="44"/>
      <c r="P2043" s="44"/>
      <c r="Q2043" s="44"/>
      <c r="R2043" s="44"/>
      <c r="S2043" s="44"/>
    </row>
    <row r="2044" spans="1:19" ht="13.5" customHeight="1" x14ac:dyDescent="0.2">
      <c r="A2044" s="2" t="s">
        <v>3272</v>
      </c>
      <c r="B2044" s="42" t="s">
        <v>24</v>
      </c>
      <c r="C2044" s="43" t="s">
        <v>53</v>
      </c>
      <c r="D2044" s="44">
        <v>11</v>
      </c>
      <c r="E2044" s="45" t="s">
        <v>790</v>
      </c>
      <c r="F2044" s="44">
        <v>1000000</v>
      </c>
      <c r="G2044" s="44">
        <f t="shared" si="1071"/>
        <v>11000000</v>
      </c>
      <c r="H2044" s="44"/>
      <c r="I2044" s="44"/>
      <c r="J2044" s="44"/>
      <c r="K2044" s="44"/>
      <c r="L2044" s="44"/>
      <c r="M2044" s="44"/>
      <c r="N2044" s="44"/>
      <c r="O2044" s="44"/>
      <c r="P2044" s="44"/>
      <c r="Q2044" s="44"/>
      <c r="R2044" s="44"/>
      <c r="S2044" s="44"/>
    </row>
    <row r="2045" spans="1:19" ht="13.5" customHeight="1" x14ac:dyDescent="0.2">
      <c r="A2045" s="2" t="s">
        <v>3273</v>
      </c>
      <c r="B2045" s="12" t="s">
        <v>162</v>
      </c>
      <c r="C2045" s="40" t="s">
        <v>163</v>
      </c>
      <c r="D2045" s="41">
        <v>0</v>
      </c>
      <c r="E2045" s="15" t="s">
        <v>24</v>
      </c>
      <c r="F2045" s="41">
        <v>0</v>
      </c>
      <c r="G2045" s="41">
        <f t="shared" ref="G2045:S2045" si="1072">G2046</f>
        <v>30600000</v>
      </c>
      <c r="H2045" s="41">
        <f t="shared" si="1072"/>
        <v>0</v>
      </c>
      <c r="I2045" s="41">
        <f t="shared" si="1072"/>
        <v>0</v>
      </c>
      <c r="J2045" s="41">
        <f t="shared" si="1072"/>
        <v>0</v>
      </c>
      <c r="K2045" s="41">
        <f t="shared" si="1072"/>
        <v>0</v>
      </c>
      <c r="L2045" s="41">
        <f t="shared" si="1072"/>
        <v>0</v>
      </c>
      <c r="M2045" s="41">
        <f t="shared" si="1072"/>
        <v>0</v>
      </c>
      <c r="N2045" s="41">
        <f t="shared" si="1072"/>
        <v>0</v>
      </c>
      <c r="O2045" s="41">
        <f t="shared" si="1072"/>
        <v>0</v>
      </c>
      <c r="P2045" s="41">
        <f t="shared" si="1072"/>
        <v>0</v>
      </c>
      <c r="Q2045" s="41">
        <f t="shared" si="1072"/>
        <v>0</v>
      </c>
      <c r="R2045" s="41">
        <f t="shared" si="1072"/>
        <v>0</v>
      </c>
      <c r="S2045" s="41">
        <f t="shared" si="1072"/>
        <v>0</v>
      </c>
    </row>
    <row r="2046" spans="1:19" ht="13.5" customHeight="1" x14ac:dyDescent="0.2">
      <c r="A2046" s="2" t="s">
        <v>3274</v>
      </c>
      <c r="B2046" s="42" t="s">
        <v>24</v>
      </c>
      <c r="C2046" s="43" t="s">
        <v>3275</v>
      </c>
      <c r="D2046" s="44">
        <v>18</v>
      </c>
      <c r="E2046" s="45" t="s">
        <v>613</v>
      </c>
      <c r="F2046" s="44">
        <v>1700000</v>
      </c>
      <c r="G2046" s="44">
        <f>ROUNDDOWN(D2046*F2046,-3)</f>
        <v>30600000</v>
      </c>
      <c r="H2046" s="44"/>
      <c r="I2046" s="44"/>
      <c r="J2046" s="44"/>
      <c r="K2046" s="44"/>
      <c r="L2046" s="44"/>
      <c r="M2046" s="44"/>
      <c r="N2046" s="44"/>
      <c r="O2046" s="44"/>
      <c r="P2046" s="44"/>
      <c r="Q2046" s="44"/>
      <c r="R2046" s="44"/>
      <c r="S2046" s="44"/>
    </row>
    <row r="2047" spans="1:19" ht="13.5" customHeight="1" x14ac:dyDescent="0.2">
      <c r="A2047" s="2" t="s">
        <v>3276</v>
      </c>
      <c r="B2047" s="12" t="s">
        <v>639</v>
      </c>
      <c r="C2047" s="40" t="s">
        <v>640</v>
      </c>
      <c r="D2047" s="41">
        <v>0</v>
      </c>
      <c r="E2047" s="15" t="s">
        <v>24</v>
      </c>
      <c r="F2047" s="41">
        <v>0</v>
      </c>
      <c r="G2047" s="41">
        <f t="shared" ref="G2047:S2047" si="1073">SUM(G2048:G2050)</f>
        <v>46000000</v>
      </c>
      <c r="H2047" s="41">
        <f t="shared" si="1073"/>
        <v>0</v>
      </c>
      <c r="I2047" s="41">
        <f t="shared" si="1073"/>
        <v>0</v>
      </c>
      <c r="J2047" s="41">
        <f t="shared" si="1073"/>
        <v>0</v>
      </c>
      <c r="K2047" s="41">
        <f t="shared" si="1073"/>
        <v>0</v>
      </c>
      <c r="L2047" s="41">
        <f t="shared" si="1073"/>
        <v>0</v>
      </c>
      <c r="M2047" s="41">
        <f t="shared" si="1073"/>
        <v>0</v>
      </c>
      <c r="N2047" s="41">
        <f t="shared" si="1073"/>
        <v>0</v>
      </c>
      <c r="O2047" s="41">
        <f t="shared" si="1073"/>
        <v>0</v>
      </c>
      <c r="P2047" s="41">
        <f t="shared" si="1073"/>
        <v>0</v>
      </c>
      <c r="Q2047" s="41">
        <f t="shared" si="1073"/>
        <v>0</v>
      </c>
      <c r="R2047" s="41">
        <f t="shared" si="1073"/>
        <v>0</v>
      </c>
      <c r="S2047" s="41">
        <f t="shared" si="1073"/>
        <v>0</v>
      </c>
    </row>
    <row r="2048" spans="1:19" ht="13.5" customHeight="1" x14ac:dyDescent="0.2">
      <c r="A2048" s="2" t="s">
        <v>3277</v>
      </c>
      <c r="B2048" s="42" t="s">
        <v>24</v>
      </c>
      <c r="C2048" s="43" t="s">
        <v>3278</v>
      </c>
      <c r="D2048" s="44">
        <v>1</v>
      </c>
      <c r="E2048" s="45" t="s">
        <v>790</v>
      </c>
      <c r="F2048" s="44">
        <v>5000000</v>
      </c>
      <c r="G2048" s="44">
        <f t="shared" ref="G2048:G2050" si="1074">ROUNDDOWN(D2048*F2048,-3)</f>
        <v>5000000</v>
      </c>
      <c r="H2048" s="44"/>
      <c r="I2048" s="44"/>
      <c r="J2048" s="44"/>
      <c r="K2048" s="44"/>
      <c r="L2048" s="44"/>
      <c r="M2048" s="44"/>
      <c r="N2048" s="44"/>
      <c r="O2048" s="44"/>
      <c r="P2048" s="44"/>
      <c r="Q2048" s="44"/>
      <c r="R2048" s="44"/>
      <c r="S2048" s="44"/>
    </row>
    <row r="2049" spans="1:19" ht="13.5" customHeight="1" x14ac:dyDescent="0.2">
      <c r="A2049" s="2" t="s">
        <v>3279</v>
      </c>
      <c r="B2049" s="42" t="s">
        <v>24</v>
      </c>
      <c r="C2049" s="43" t="s">
        <v>3280</v>
      </c>
      <c r="D2049" s="44">
        <v>1</v>
      </c>
      <c r="E2049" s="45" t="s">
        <v>790</v>
      </c>
      <c r="F2049" s="44">
        <v>5000000</v>
      </c>
      <c r="G2049" s="44">
        <f t="shared" si="1074"/>
        <v>5000000</v>
      </c>
      <c r="H2049" s="44"/>
      <c r="I2049" s="44"/>
      <c r="J2049" s="44"/>
      <c r="K2049" s="44"/>
      <c r="L2049" s="44"/>
      <c r="M2049" s="44"/>
      <c r="N2049" s="44"/>
      <c r="O2049" s="44"/>
      <c r="P2049" s="44"/>
      <c r="Q2049" s="44"/>
      <c r="R2049" s="44"/>
      <c r="S2049" s="44"/>
    </row>
    <row r="2050" spans="1:19" ht="13.5" customHeight="1" x14ac:dyDescent="0.2">
      <c r="A2050" s="2" t="s">
        <v>3281</v>
      </c>
      <c r="B2050" s="42" t="s">
        <v>24</v>
      </c>
      <c r="C2050" s="43" t="s">
        <v>3282</v>
      </c>
      <c r="D2050" s="44">
        <v>12</v>
      </c>
      <c r="E2050" s="45" t="s">
        <v>790</v>
      </c>
      <c r="F2050" s="44">
        <v>3000000</v>
      </c>
      <c r="G2050" s="44">
        <f t="shared" si="1074"/>
        <v>36000000</v>
      </c>
      <c r="H2050" s="44"/>
      <c r="I2050" s="44"/>
      <c r="J2050" s="44"/>
      <c r="K2050" s="44"/>
      <c r="L2050" s="44"/>
      <c r="M2050" s="44"/>
      <c r="N2050" s="44"/>
      <c r="O2050" s="44"/>
      <c r="P2050" s="44"/>
      <c r="Q2050" s="44"/>
      <c r="R2050" s="44"/>
      <c r="S2050" s="44"/>
    </row>
    <row r="2051" spans="1:19" ht="13.5" customHeight="1" x14ac:dyDescent="0.2">
      <c r="A2051" s="2" t="s">
        <v>3283</v>
      </c>
      <c r="B2051" s="12" t="s">
        <v>111</v>
      </c>
      <c r="C2051" s="40" t="s">
        <v>112</v>
      </c>
      <c r="D2051" s="41">
        <v>0</v>
      </c>
      <c r="E2051" s="15" t="s">
        <v>24</v>
      </c>
      <c r="F2051" s="41">
        <v>0</v>
      </c>
      <c r="G2051" s="41">
        <f t="shared" ref="G2051:S2051" si="1075">G2052</f>
        <v>109500000</v>
      </c>
      <c r="H2051" s="41">
        <f t="shared" si="1075"/>
        <v>0</v>
      </c>
      <c r="I2051" s="41">
        <f t="shared" si="1075"/>
        <v>0</v>
      </c>
      <c r="J2051" s="41">
        <f t="shared" si="1075"/>
        <v>0</v>
      </c>
      <c r="K2051" s="41">
        <f t="shared" si="1075"/>
        <v>0</v>
      </c>
      <c r="L2051" s="41">
        <f t="shared" si="1075"/>
        <v>0</v>
      </c>
      <c r="M2051" s="41">
        <f t="shared" si="1075"/>
        <v>0</v>
      </c>
      <c r="N2051" s="41">
        <f t="shared" si="1075"/>
        <v>0</v>
      </c>
      <c r="O2051" s="41">
        <f t="shared" si="1075"/>
        <v>0</v>
      </c>
      <c r="P2051" s="41">
        <f t="shared" si="1075"/>
        <v>0</v>
      </c>
      <c r="Q2051" s="41">
        <f t="shared" si="1075"/>
        <v>0</v>
      </c>
      <c r="R2051" s="41">
        <f t="shared" si="1075"/>
        <v>0</v>
      </c>
      <c r="S2051" s="41">
        <f t="shared" si="1075"/>
        <v>0</v>
      </c>
    </row>
    <row r="2052" spans="1:19" ht="13.5" customHeight="1" x14ac:dyDescent="0.2">
      <c r="A2052" s="2" t="s">
        <v>3284</v>
      </c>
      <c r="B2052" s="42" t="s">
        <v>24</v>
      </c>
      <c r="C2052" s="43" t="s">
        <v>3285</v>
      </c>
      <c r="D2052" s="44">
        <v>60</v>
      </c>
      <c r="E2052" s="45" t="s">
        <v>600</v>
      </c>
      <c r="F2052" s="44">
        <v>1825000</v>
      </c>
      <c r="G2052" s="44">
        <f>ROUNDDOWN(D2052*F2052,-3)</f>
        <v>109500000</v>
      </c>
      <c r="H2052" s="44"/>
      <c r="I2052" s="44"/>
      <c r="J2052" s="44"/>
      <c r="K2052" s="44"/>
      <c r="L2052" s="44"/>
      <c r="M2052" s="44"/>
      <c r="N2052" s="44"/>
      <c r="O2052" s="44"/>
      <c r="P2052" s="44"/>
      <c r="Q2052" s="44"/>
      <c r="R2052" s="44"/>
      <c r="S2052" s="44"/>
    </row>
    <row r="2053" spans="1:19" ht="13.5" customHeight="1" x14ac:dyDescent="0.2">
      <c r="A2053" s="2" t="s">
        <v>3286</v>
      </c>
      <c r="B2053" s="12" t="s">
        <v>60</v>
      </c>
      <c r="C2053" s="40" t="s">
        <v>61</v>
      </c>
      <c r="D2053" s="41">
        <v>0</v>
      </c>
      <c r="E2053" s="15" t="s">
        <v>24</v>
      </c>
      <c r="F2053" s="41">
        <v>0</v>
      </c>
      <c r="G2053" s="41">
        <f t="shared" ref="G2053:S2053" si="1076">SUM(G2054:G2055)</f>
        <v>17640000</v>
      </c>
      <c r="H2053" s="41">
        <f t="shared" si="1076"/>
        <v>0</v>
      </c>
      <c r="I2053" s="41">
        <f t="shared" si="1076"/>
        <v>0</v>
      </c>
      <c r="J2053" s="41">
        <f t="shared" si="1076"/>
        <v>0</v>
      </c>
      <c r="K2053" s="41">
        <f t="shared" si="1076"/>
        <v>0</v>
      </c>
      <c r="L2053" s="41">
        <f t="shared" si="1076"/>
        <v>0</v>
      </c>
      <c r="M2053" s="41">
        <f t="shared" si="1076"/>
        <v>0</v>
      </c>
      <c r="N2053" s="41">
        <f t="shared" si="1076"/>
        <v>0</v>
      </c>
      <c r="O2053" s="41">
        <f t="shared" si="1076"/>
        <v>0</v>
      </c>
      <c r="P2053" s="41">
        <f t="shared" si="1076"/>
        <v>0</v>
      </c>
      <c r="Q2053" s="41">
        <f t="shared" si="1076"/>
        <v>0</v>
      </c>
      <c r="R2053" s="41">
        <f t="shared" si="1076"/>
        <v>0</v>
      </c>
      <c r="S2053" s="41">
        <f t="shared" si="1076"/>
        <v>0</v>
      </c>
    </row>
    <row r="2054" spans="1:19" ht="13.5" customHeight="1" x14ac:dyDescent="0.2">
      <c r="A2054" s="2" t="s">
        <v>3287</v>
      </c>
      <c r="B2054" s="42" t="s">
        <v>24</v>
      </c>
      <c r="C2054" s="43" t="s">
        <v>3288</v>
      </c>
      <c r="D2054" s="44">
        <v>49</v>
      </c>
      <c r="E2054" s="45" t="s">
        <v>600</v>
      </c>
      <c r="F2054" s="44">
        <v>210000</v>
      </c>
      <c r="G2054" s="44">
        <f t="shared" ref="G2054:G2055" si="1077">ROUNDDOWN(D2054*F2054,-3)</f>
        <v>10290000</v>
      </c>
      <c r="H2054" s="44"/>
      <c r="I2054" s="44"/>
      <c r="J2054" s="44"/>
      <c r="K2054" s="44"/>
      <c r="L2054" s="44"/>
      <c r="M2054" s="44"/>
      <c r="N2054" s="44"/>
      <c r="O2054" s="44"/>
      <c r="P2054" s="44"/>
      <c r="Q2054" s="44"/>
      <c r="R2054" s="44"/>
      <c r="S2054" s="44"/>
    </row>
    <row r="2055" spans="1:19" ht="13.5" customHeight="1" x14ac:dyDescent="0.2">
      <c r="A2055" s="2" t="s">
        <v>3289</v>
      </c>
      <c r="B2055" s="42" t="s">
        <v>24</v>
      </c>
      <c r="C2055" s="43" t="s">
        <v>58</v>
      </c>
      <c r="D2055" s="44">
        <v>49</v>
      </c>
      <c r="E2055" s="45" t="s">
        <v>600</v>
      </c>
      <c r="F2055" s="44">
        <v>150000</v>
      </c>
      <c r="G2055" s="44">
        <f t="shared" si="1077"/>
        <v>7350000</v>
      </c>
      <c r="H2055" s="44"/>
      <c r="I2055" s="44"/>
      <c r="J2055" s="44"/>
      <c r="K2055" s="44"/>
      <c r="L2055" s="44"/>
      <c r="M2055" s="44"/>
      <c r="N2055" s="44"/>
      <c r="O2055" s="44"/>
      <c r="P2055" s="44"/>
      <c r="Q2055" s="44"/>
      <c r="R2055" s="44"/>
      <c r="S2055" s="44"/>
    </row>
    <row r="2056" spans="1:19" ht="13.5" customHeight="1" x14ac:dyDescent="0.2">
      <c r="A2056" s="2" t="s">
        <v>3290</v>
      </c>
      <c r="B2056" s="28" t="s">
        <v>3291</v>
      </c>
      <c r="C2056" s="29" t="s">
        <v>3292</v>
      </c>
      <c r="D2056" s="30">
        <v>0</v>
      </c>
      <c r="E2056" s="31" t="s">
        <v>24</v>
      </c>
      <c r="F2056" s="30">
        <v>0</v>
      </c>
      <c r="G2056" s="30">
        <f t="shared" ref="G2056:S2056" si="1078">SUM(G2057,G2073)</f>
        <v>523367000</v>
      </c>
      <c r="H2056" s="30">
        <f t="shared" si="1078"/>
        <v>0</v>
      </c>
      <c r="I2056" s="30">
        <f t="shared" si="1078"/>
        <v>0</v>
      </c>
      <c r="J2056" s="30">
        <f t="shared" si="1078"/>
        <v>0</v>
      </c>
      <c r="K2056" s="30">
        <f t="shared" si="1078"/>
        <v>0</v>
      </c>
      <c r="L2056" s="30">
        <f t="shared" si="1078"/>
        <v>0</v>
      </c>
      <c r="M2056" s="30">
        <f t="shared" si="1078"/>
        <v>0</v>
      </c>
      <c r="N2056" s="30">
        <f t="shared" si="1078"/>
        <v>0</v>
      </c>
      <c r="O2056" s="30">
        <f t="shared" si="1078"/>
        <v>0</v>
      </c>
      <c r="P2056" s="30">
        <f t="shared" si="1078"/>
        <v>0</v>
      </c>
      <c r="Q2056" s="30">
        <f t="shared" si="1078"/>
        <v>0</v>
      </c>
      <c r="R2056" s="30">
        <f t="shared" si="1078"/>
        <v>0</v>
      </c>
      <c r="S2056" s="30">
        <f t="shared" si="1078"/>
        <v>0</v>
      </c>
    </row>
    <row r="2057" spans="1:19" ht="13.5" customHeight="1" x14ac:dyDescent="0.2">
      <c r="A2057" s="2" t="s">
        <v>3293</v>
      </c>
      <c r="B2057" s="32" t="s">
        <v>780</v>
      </c>
      <c r="C2057" s="33" t="s">
        <v>3035</v>
      </c>
      <c r="D2057" s="34">
        <v>0</v>
      </c>
      <c r="E2057" s="35" t="s">
        <v>24</v>
      </c>
      <c r="F2057" s="34">
        <v>0</v>
      </c>
      <c r="G2057" s="34">
        <f t="shared" ref="G2057:S2057" si="1079">SUM(G2058,G2066)</f>
        <v>217020000</v>
      </c>
      <c r="H2057" s="34">
        <f t="shared" si="1079"/>
        <v>0</v>
      </c>
      <c r="I2057" s="34">
        <f t="shared" si="1079"/>
        <v>0</v>
      </c>
      <c r="J2057" s="34">
        <f t="shared" si="1079"/>
        <v>0</v>
      </c>
      <c r="K2057" s="34">
        <f t="shared" si="1079"/>
        <v>0</v>
      </c>
      <c r="L2057" s="34">
        <f t="shared" si="1079"/>
        <v>0</v>
      </c>
      <c r="M2057" s="34">
        <f t="shared" si="1079"/>
        <v>0</v>
      </c>
      <c r="N2057" s="34">
        <f t="shared" si="1079"/>
        <v>0</v>
      </c>
      <c r="O2057" s="34">
        <f t="shared" si="1079"/>
        <v>0</v>
      </c>
      <c r="P2057" s="34">
        <f t="shared" si="1079"/>
        <v>0</v>
      </c>
      <c r="Q2057" s="34">
        <f t="shared" si="1079"/>
        <v>0</v>
      </c>
      <c r="R2057" s="34">
        <f t="shared" si="1079"/>
        <v>0</v>
      </c>
      <c r="S2057" s="34">
        <f t="shared" si="1079"/>
        <v>0</v>
      </c>
    </row>
    <row r="2058" spans="1:19" ht="13.5" customHeight="1" x14ac:dyDescent="0.2">
      <c r="A2058" s="2" t="s">
        <v>3294</v>
      </c>
      <c r="B2058" s="36" t="s">
        <v>39</v>
      </c>
      <c r="C2058" s="37" t="s">
        <v>3295</v>
      </c>
      <c r="D2058" s="38">
        <v>0</v>
      </c>
      <c r="E2058" s="39" t="s">
        <v>24</v>
      </c>
      <c r="F2058" s="38">
        <v>0</v>
      </c>
      <c r="G2058" s="38">
        <f t="shared" ref="G2058:S2058" si="1080">SUM(G2059,G2064)</f>
        <v>184620000</v>
      </c>
      <c r="H2058" s="38">
        <f t="shared" si="1080"/>
        <v>0</v>
      </c>
      <c r="I2058" s="38">
        <f t="shared" si="1080"/>
        <v>0</v>
      </c>
      <c r="J2058" s="38">
        <f t="shared" si="1080"/>
        <v>0</v>
      </c>
      <c r="K2058" s="38">
        <f t="shared" si="1080"/>
        <v>0</v>
      </c>
      <c r="L2058" s="38">
        <f t="shared" si="1080"/>
        <v>0</v>
      </c>
      <c r="M2058" s="38">
        <f t="shared" si="1080"/>
        <v>0</v>
      </c>
      <c r="N2058" s="38">
        <f t="shared" si="1080"/>
        <v>0</v>
      </c>
      <c r="O2058" s="38">
        <f t="shared" si="1080"/>
        <v>0</v>
      </c>
      <c r="P2058" s="38">
        <f t="shared" si="1080"/>
        <v>0</v>
      </c>
      <c r="Q2058" s="38">
        <f t="shared" si="1080"/>
        <v>0</v>
      </c>
      <c r="R2058" s="38">
        <f t="shared" si="1080"/>
        <v>0</v>
      </c>
      <c r="S2058" s="38">
        <f t="shared" si="1080"/>
        <v>0</v>
      </c>
    </row>
    <row r="2059" spans="1:19" ht="13.5" customHeight="1" x14ac:dyDescent="0.2">
      <c r="A2059" s="2" t="s">
        <v>3296</v>
      </c>
      <c r="B2059" s="12" t="s">
        <v>42</v>
      </c>
      <c r="C2059" s="40" t="s">
        <v>43</v>
      </c>
      <c r="D2059" s="41">
        <v>0</v>
      </c>
      <c r="E2059" s="15" t="s">
        <v>24</v>
      </c>
      <c r="F2059" s="41">
        <v>0</v>
      </c>
      <c r="G2059" s="41">
        <f t="shared" ref="G2059:S2059" si="1081">SUM(G2060:G2063)</f>
        <v>15120000</v>
      </c>
      <c r="H2059" s="41">
        <f t="shared" si="1081"/>
        <v>0</v>
      </c>
      <c r="I2059" s="41">
        <f t="shared" si="1081"/>
        <v>0</v>
      </c>
      <c r="J2059" s="41">
        <f t="shared" si="1081"/>
        <v>0</v>
      </c>
      <c r="K2059" s="41">
        <f t="shared" si="1081"/>
        <v>0</v>
      </c>
      <c r="L2059" s="41">
        <f t="shared" si="1081"/>
        <v>0</v>
      </c>
      <c r="M2059" s="41">
        <f t="shared" si="1081"/>
        <v>0</v>
      </c>
      <c r="N2059" s="41">
        <f t="shared" si="1081"/>
        <v>0</v>
      </c>
      <c r="O2059" s="41">
        <f t="shared" si="1081"/>
        <v>0</v>
      </c>
      <c r="P2059" s="41">
        <f t="shared" si="1081"/>
        <v>0</v>
      </c>
      <c r="Q2059" s="41">
        <f t="shared" si="1081"/>
        <v>0</v>
      </c>
      <c r="R2059" s="41">
        <f t="shared" si="1081"/>
        <v>0</v>
      </c>
      <c r="S2059" s="41">
        <f t="shared" si="1081"/>
        <v>0</v>
      </c>
    </row>
    <row r="2060" spans="1:19" ht="13.5" customHeight="1" x14ac:dyDescent="0.2">
      <c r="A2060" s="2" t="s">
        <v>3297</v>
      </c>
      <c r="B2060" s="42" t="s">
        <v>24</v>
      </c>
      <c r="C2060" s="43" t="s">
        <v>3298</v>
      </c>
      <c r="D2060" s="44">
        <v>80</v>
      </c>
      <c r="E2060" s="45" t="s">
        <v>49</v>
      </c>
      <c r="F2060" s="44">
        <v>64000</v>
      </c>
      <c r="G2060" s="44">
        <f t="shared" ref="G2060:G2063" si="1082">ROUNDDOWN(D2060*F2060,-3)</f>
        <v>5120000</v>
      </c>
      <c r="H2060" s="44"/>
      <c r="I2060" s="44"/>
      <c r="J2060" s="44"/>
      <c r="K2060" s="44"/>
      <c r="L2060" s="44"/>
      <c r="M2060" s="44"/>
      <c r="N2060" s="44"/>
      <c r="O2060" s="44"/>
      <c r="P2060" s="44"/>
      <c r="Q2060" s="44"/>
      <c r="R2060" s="44"/>
      <c r="S2060" s="44"/>
    </row>
    <row r="2061" spans="1:19" ht="13.5" customHeight="1" x14ac:dyDescent="0.2">
      <c r="A2061" s="2" t="s">
        <v>3299</v>
      </c>
      <c r="B2061" s="42" t="s">
        <v>24</v>
      </c>
      <c r="C2061" s="43" t="s">
        <v>51</v>
      </c>
      <c r="D2061" s="44">
        <v>4</v>
      </c>
      <c r="E2061" s="45" t="s">
        <v>46</v>
      </c>
      <c r="F2061" s="44">
        <v>750000</v>
      </c>
      <c r="G2061" s="44">
        <f t="shared" si="1082"/>
        <v>3000000</v>
      </c>
      <c r="H2061" s="44"/>
      <c r="I2061" s="44"/>
      <c r="J2061" s="44"/>
      <c r="K2061" s="44"/>
      <c r="L2061" s="44"/>
      <c r="M2061" s="44"/>
      <c r="N2061" s="44"/>
      <c r="O2061" s="44"/>
      <c r="P2061" s="44"/>
      <c r="Q2061" s="44"/>
      <c r="R2061" s="44"/>
      <c r="S2061" s="44"/>
    </row>
    <row r="2062" spans="1:19" ht="13.5" customHeight="1" x14ac:dyDescent="0.2">
      <c r="A2062" s="2" t="s">
        <v>3300</v>
      </c>
      <c r="B2062" s="42" t="s">
        <v>24</v>
      </c>
      <c r="C2062" s="43" t="s">
        <v>2103</v>
      </c>
      <c r="D2062" s="44">
        <v>4</v>
      </c>
      <c r="E2062" s="45" t="s">
        <v>46</v>
      </c>
      <c r="F2062" s="44">
        <v>750000</v>
      </c>
      <c r="G2062" s="44">
        <f t="shared" si="1082"/>
        <v>3000000</v>
      </c>
      <c r="H2062" s="44"/>
      <c r="I2062" s="44"/>
      <c r="J2062" s="44"/>
      <c r="K2062" s="44"/>
      <c r="L2062" s="44"/>
      <c r="M2062" s="44"/>
      <c r="N2062" s="44"/>
      <c r="O2062" s="44"/>
      <c r="P2062" s="44"/>
      <c r="Q2062" s="44"/>
      <c r="R2062" s="44"/>
      <c r="S2062" s="44"/>
    </row>
    <row r="2063" spans="1:19" ht="13.5" customHeight="1" x14ac:dyDescent="0.2">
      <c r="A2063" s="2" t="s">
        <v>3301</v>
      </c>
      <c r="B2063" s="42" t="s">
        <v>24</v>
      </c>
      <c r="C2063" s="43" t="s">
        <v>3302</v>
      </c>
      <c r="D2063" s="44">
        <v>4</v>
      </c>
      <c r="E2063" s="45" t="s">
        <v>46</v>
      </c>
      <c r="F2063" s="44">
        <v>1000000</v>
      </c>
      <c r="G2063" s="44">
        <f t="shared" si="1082"/>
        <v>4000000</v>
      </c>
      <c r="H2063" s="44"/>
      <c r="I2063" s="44"/>
      <c r="J2063" s="44"/>
      <c r="K2063" s="44"/>
      <c r="L2063" s="44"/>
      <c r="M2063" s="44"/>
      <c r="N2063" s="44"/>
      <c r="O2063" s="44"/>
      <c r="P2063" s="44"/>
      <c r="Q2063" s="44"/>
      <c r="R2063" s="44"/>
      <c r="S2063" s="44"/>
    </row>
    <row r="2064" spans="1:19" ht="13.5" customHeight="1" x14ac:dyDescent="0.2">
      <c r="A2064" s="2" t="s">
        <v>3303</v>
      </c>
      <c r="B2064" s="12" t="s">
        <v>111</v>
      </c>
      <c r="C2064" s="40" t="s">
        <v>112</v>
      </c>
      <c r="D2064" s="41">
        <v>0</v>
      </c>
      <c r="E2064" s="15" t="s">
        <v>24</v>
      </c>
      <c r="F2064" s="41">
        <v>0</v>
      </c>
      <c r="G2064" s="41">
        <f t="shared" ref="G2064:S2064" si="1083">G2065</f>
        <v>169500000</v>
      </c>
      <c r="H2064" s="41">
        <f t="shared" si="1083"/>
        <v>0</v>
      </c>
      <c r="I2064" s="41">
        <f t="shared" si="1083"/>
        <v>0</v>
      </c>
      <c r="J2064" s="41">
        <f t="shared" si="1083"/>
        <v>0</v>
      </c>
      <c r="K2064" s="41">
        <f t="shared" si="1083"/>
        <v>0</v>
      </c>
      <c r="L2064" s="41">
        <f t="shared" si="1083"/>
        <v>0</v>
      </c>
      <c r="M2064" s="41">
        <f t="shared" si="1083"/>
        <v>0</v>
      </c>
      <c r="N2064" s="41">
        <f t="shared" si="1083"/>
        <v>0</v>
      </c>
      <c r="O2064" s="41">
        <f t="shared" si="1083"/>
        <v>0</v>
      </c>
      <c r="P2064" s="41">
        <f t="shared" si="1083"/>
        <v>0</v>
      </c>
      <c r="Q2064" s="41">
        <f t="shared" si="1083"/>
        <v>0</v>
      </c>
      <c r="R2064" s="41">
        <f t="shared" si="1083"/>
        <v>0</v>
      </c>
      <c r="S2064" s="41">
        <f t="shared" si="1083"/>
        <v>0</v>
      </c>
    </row>
    <row r="2065" spans="1:19" ht="13.5" customHeight="1" x14ac:dyDescent="0.2">
      <c r="A2065" s="2" t="s">
        <v>3304</v>
      </c>
      <c r="B2065" s="42" t="s">
        <v>24</v>
      </c>
      <c r="C2065" s="43" t="s">
        <v>3305</v>
      </c>
      <c r="D2065" s="44">
        <v>30</v>
      </c>
      <c r="E2065" s="45" t="s">
        <v>49</v>
      </c>
      <c r="F2065" s="44">
        <v>5650000</v>
      </c>
      <c r="G2065" s="44">
        <f>ROUNDDOWN(D2065*F2065,-3)</f>
        <v>169500000</v>
      </c>
      <c r="H2065" s="44"/>
      <c r="I2065" s="44"/>
      <c r="J2065" s="44"/>
      <c r="K2065" s="44"/>
      <c r="L2065" s="44"/>
      <c r="M2065" s="44"/>
      <c r="N2065" s="44"/>
      <c r="O2065" s="44"/>
      <c r="P2065" s="44"/>
      <c r="Q2065" s="44"/>
      <c r="R2065" s="44"/>
      <c r="S2065" s="44"/>
    </row>
    <row r="2066" spans="1:19" ht="13.5" customHeight="1" x14ac:dyDescent="0.2">
      <c r="A2066" s="2" t="s">
        <v>3306</v>
      </c>
      <c r="B2066" s="36" t="s">
        <v>77</v>
      </c>
      <c r="C2066" s="37" t="s">
        <v>3307</v>
      </c>
      <c r="D2066" s="38">
        <v>0</v>
      </c>
      <c r="E2066" s="39" t="s">
        <v>24</v>
      </c>
      <c r="F2066" s="38">
        <v>0</v>
      </c>
      <c r="G2066" s="38">
        <f t="shared" ref="G2066:S2066" si="1084">SUM(G2067,G2071)</f>
        <v>32400000</v>
      </c>
      <c r="H2066" s="38">
        <f t="shared" si="1084"/>
        <v>0</v>
      </c>
      <c r="I2066" s="38">
        <f t="shared" si="1084"/>
        <v>0</v>
      </c>
      <c r="J2066" s="38">
        <f t="shared" si="1084"/>
        <v>0</v>
      </c>
      <c r="K2066" s="38">
        <f t="shared" si="1084"/>
        <v>0</v>
      </c>
      <c r="L2066" s="38">
        <f t="shared" si="1084"/>
        <v>0</v>
      </c>
      <c r="M2066" s="38">
        <f t="shared" si="1084"/>
        <v>0</v>
      </c>
      <c r="N2066" s="38">
        <f t="shared" si="1084"/>
        <v>0</v>
      </c>
      <c r="O2066" s="38">
        <f t="shared" si="1084"/>
        <v>0</v>
      </c>
      <c r="P2066" s="38">
        <f t="shared" si="1084"/>
        <v>0</v>
      </c>
      <c r="Q2066" s="38">
        <f t="shared" si="1084"/>
        <v>0</v>
      </c>
      <c r="R2066" s="38">
        <f t="shared" si="1084"/>
        <v>0</v>
      </c>
      <c r="S2066" s="38">
        <f t="shared" si="1084"/>
        <v>0</v>
      </c>
    </row>
    <row r="2067" spans="1:19" ht="13.5" customHeight="1" x14ac:dyDescent="0.2">
      <c r="A2067" s="2" t="s">
        <v>3308</v>
      </c>
      <c r="B2067" s="12" t="s">
        <v>42</v>
      </c>
      <c r="C2067" s="40" t="s">
        <v>43</v>
      </c>
      <c r="D2067" s="41">
        <v>0</v>
      </c>
      <c r="E2067" s="15" t="s">
        <v>24</v>
      </c>
      <c r="F2067" s="41">
        <v>0</v>
      </c>
      <c r="G2067" s="41">
        <f t="shared" ref="G2067:S2067" si="1085">SUM(G2068:G2070)</f>
        <v>8400000</v>
      </c>
      <c r="H2067" s="41">
        <f t="shared" si="1085"/>
        <v>0</v>
      </c>
      <c r="I2067" s="41">
        <f t="shared" si="1085"/>
        <v>0</v>
      </c>
      <c r="J2067" s="41">
        <f t="shared" si="1085"/>
        <v>0</v>
      </c>
      <c r="K2067" s="41">
        <f t="shared" si="1085"/>
        <v>0</v>
      </c>
      <c r="L2067" s="41">
        <f t="shared" si="1085"/>
        <v>0</v>
      </c>
      <c r="M2067" s="41">
        <f t="shared" si="1085"/>
        <v>0</v>
      </c>
      <c r="N2067" s="41">
        <f t="shared" si="1085"/>
        <v>0</v>
      </c>
      <c r="O2067" s="41">
        <f t="shared" si="1085"/>
        <v>0</v>
      </c>
      <c r="P2067" s="41">
        <f t="shared" si="1085"/>
        <v>0</v>
      </c>
      <c r="Q2067" s="41">
        <f t="shared" si="1085"/>
        <v>0</v>
      </c>
      <c r="R2067" s="41">
        <f t="shared" si="1085"/>
        <v>0</v>
      </c>
      <c r="S2067" s="41">
        <f t="shared" si="1085"/>
        <v>0</v>
      </c>
    </row>
    <row r="2068" spans="1:19" ht="13.5" customHeight="1" x14ac:dyDescent="0.2">
      <c r="A2068" s="2" t="s">
        <v>3309</v>
      </c>
      <c r="B2068" s="42" t="s">
        <v>24</v>
      </c>
      <c r="C2068" s="43" t="s">
        <v>3310</v>
      </c>
      <c r="D2068" s="44">
        <v>1</v>
      </c>
      <c r="E2068" s="45" t="s">
        <v>46</v>
      </c>
      <c r="F2068" s="44">
        <v>1000000</v>
      </c>
      <c r="G2068" s="44">
        <f t="shared" ref="G2068:G2070" si="1086">ROUNDDOWN(D2068*F2068,-3)</f>
        <v>1000000</v>
      </c>
      <c r="H2068" s="44"/>
      <c r="I2068" s="44"/>
      <c r="J2068" s="44"/>
      <c r="K2068" s="44"/>
      <c r="L2068" s="44"/>
      <c r="M2068" s="44"/>
      <c r="N2068" s="44"/>
      <c r="O2068" s="44"/>
      <c r="P2068" s="44"/>
      <c r="Q2068" s="44"/>
      <c r="R2068" s="44"/>
      <c r="S2068" s="44"/>
    </row>
    <row r="2069" spans="1:19" ht="13.5" customHeight="1" x14ac:dyDescent="0.2">
      <c r="A2069" s="2" t="s">
        <v>3311</v>
      </c>
      <c r="B2069" s="42" t="s">
        <v>24</v>
      </c>
      <c r="C2069" s="43" t="s">
        <v>3312</v>
      </c>
      <c r="D2069" s="44">
        <v>100</v>
      </c>
      <c r="E2069" s="45" t="s">
        <v>49</v>
      </c>
      <c r="F2069" s="44">
        <v>64000</v>
      </c>
      <c r="G2069" s="44">
        <f t="shared" si="1086"/>
        <v>6400000</v>
      </c>
      <c r="H2069" s="44"/>
      <c r="I2069" s="44"/>
      <c r="J2069" s="44"/>
      <c r="K2069" s="44"/>
      <c r="L2069" s="44"/>
      <c r="M2069" s="44"/>
      <c r="N2069" s="44"/>
      <c r="O2069" s="44"/>
      <c r="P2069" s="44"/>
      <c r="Q2069" s="44"/>
      <c r="R2069" s="44"/>
      <c r="S2069" s="44"/>
    </row>
    <row r="2070" spans="1:19" ht="13.5" customHeight="1" x14ac:dyDescent="0.2">
      <c r="A2070" s="2" t="s">
        <v>3313</v>
      </c>
      <c r="B2070" s="42" t="s">
        <v>24</v>
      </c>
      <c r="C2070" s="43" t="s">
        <v>51</v>
      </c>
      <c r="D2070" s="44">
        <v>1</v>
      </c>
      <c r="E2070" s="45" t="s">
        <v>46</v>
      </c>
      <c r="F2070" s="44">
        <v>1000000</v>
      </c>
      <c r="G2070" s="44">
        <f t="shared" si="1086"/>
        <v>1000000</v>
      </c>
      <c r="H2070" s="44"/>
      <c r="I2070" s="44"/>
      <c r="J2070" s="44"/>
      <c r="K2070" s="44"/>
      <c r="L2070" s="44"/>
      <c r="M2070" s="44"/>
      <c r="N2070" s="44"/>
      <c r="O2070" s="44"/>
      <c r="P2070" s="44"/>
      <c r="Q2070" s="44"/>
      <c r="R2070" s="44"/>
      <c r="S2070" s="44"/>
    </row>
    <row r="2071" spans="1:19" ht="13.5" customHeight="1" x14ac:dyDescent="0.2">
      <c r="A2071" s="2" t="s">
        <v>3314</v>
      </c>
      <c r="B2071" s="12" t="s">
        <v>111</v>
      </c>
      <c r="C2071" s="40" t="s">
        <v>112</v>
      </c>
      <c r="D2071" s="41">
        <v>0</v>
      </c>
      <c r="E2071" s="15" t="s">
        <v>24</v>
      </c>
      <c r="F2071" s="41">
        <v>0</v>
      </c>
      <c r="G2071" s="41">
        <f t="shared" ref="G2071:S2071" si="1087">G2072</f>
        <v>24000000</v>
      </c>
      <c r="H2071" s="41">
        <f t="shared" si="1087"/>
        <v>0</v>
      </c>
      <c r="I2071" s="41">
        <f t="shared" si="1087"/>
        <v>0</v>
      </c>
      <c r="J2071" s="41">
        <f t="shared" si="1087"/>
        <v>0</v>
      </c>
      <c r="K2071" s="41">
        <f t="shared" si="1087"/>
        <v>0</v>
      </c>
      <c r="L2071" s="41">
        <f t="shared" si="1087"/>
        <v>0</v>
      </c>
      <c r="M2071" s="41">
        <f t="shared" si="1087"/>
        <v>0</v>
      </c>
      <c r="N2071" s="41">
        <f t="shared" si="1087"/>
        <v>0</v>
      </c>
      <c r="O2071" s="41">
        <f t="shared" si="1087"/>
        <v>0</v>
      </c>
      <c r="P2071" s="41">
        <f t="shared" si="1087"/>
        <v>0</v>
      </c>
      <c r="Q2071" s="41">
        <f t="shared" si="1087"/>
        <v>0</v>
      </c>
      <c r="R2071" s="41">
        <f t="shared" si="1087"/>
        <v>0</v>
      </c>
      <c r="S2071" s="41">
        <f t="shared" si="1087"/>
        <v>0</v>
      </c>
    </row>
    <row r="2072" spans="1:19" ht="13.5" customHeight="1" x14ac:dyDescent="0.2">
      <c r="A2072" s="2" t="s">
        <v>3315</v>
      </c>
      <c r="B2072" s="42" t="s">
        <v>24</v>
      </c>
      <c r="C2072" s="43" t="s">
        <v>3316</v>
      </c>
      <c r="D2072" s="44">
        <v>12</v>
      </c>
      <c r="E2072" s="45" t="s">
        <v>49</v>
      </c>
      <c r="F2072" s="44">
        <v>2000000</v>
      </c>
      <c r="G2072" s="44">
        <f>ROUNDDOWN(D2072*F2072,-3)</f>
        <v>24000000</v>
      </c>
      <c r="H2072" s="44"/>
      <c r="I2072" s="44"/>
      <c r="J2072" s="44"/>
      <c r="K2072" s="44"/>
      <c r="L2072" s="44"/>
      <c r="M2072" s="44"/>
      <c r="N2072" s="44"/>
      <c r="O2072" s="44"/>
      <c r="P2072" s="44"/>
      <c r="Q2072" s="44"/>
      <c r="R2072" s="44"/>
      <c r="S2072" s="44"/>
    </row>
    <row r="2073" spans="1:19" ht="13.5" customHeight="1" x14ac:dyDescent="0.2">
      <c r="A2073" s="2" t="s">
        <v>3317</v>
      </c>
      <c r="B2073" s="32" t="s">
        <v>2083</v>
      </c>
      <c r="C2073" s="33" t="s">
        <v>3318</v>
      </c>
      <c r="D2073" s="34">
        <v>0</v>
      </c>
      <c r="E2073" s="35" t="s">
        <v>24</v>
      </c>
      <c r="F2073" s="34">
        <v>0</v>
      </c>
      <c r="G2073" s="34">
        <f t="shared" ref="G2073:S2073" si="1088">SUM(G2074,G2081,G2088,G2095)</f>
        <v>306347000</v>
      </c>
      <c r="H2073" s="34">
        <f t="shared" si="1088"/>
        <v>0</v>
      </c>
      <c r="I2073" s="34">
        <f t="shared" si="1088"/>
        <v>0</v>
      </c>
      <c r="J2073" s="34">
        <f t="shared" si="1088"/>
        <v>0</v>
      </c>
      <c r="K2073" s="34">
        <f t="shared" si="1088"/>
        <v>0</v>
      </c>
      <c r="L2073" s="34">
        <f t="shared" si="1088"/>
        <v>0</v>
      </c>
      <c r="M2073" s="34">
        <f t="shared" si="1088"/>
        <v>0</v>
      </c>
      <c r="N2073" s="34">
        <f t="shared" si="1088"/>
        <v>0</v>
      </c>
      <c r="O2073" s="34">
        <f t="shared" si="1088"/>
        <v>0</v>
      </c>
      <c r="P2073" s="34">
        <f t="shared" si="1088"/>
        <v>0</v>
      </c>
      <c r="Q2073" s="34">
        <f t="shared" si="1088"/>
        <v>0</v>
      </c>
      <c r="R2073" s="34">
        <f t="shared" si="1088"/>
        <v>0</v>
      </c>
      <c r="S2073" s="34">
        <f t="shared" si="1088"/>
        <v>0</v>
      </c>
    </row>
    <row r="2074" spans="1:19" ht="13.5" customHeight="1" x14ac:dyDescent="0.2">
      <c r="A2074" s="2" t="s">
        <v>3319</v>
      </c>
      <c r="B2074" s="36" t="s">
        <v>39</v>
      </c>
      <c r="C2074" s="37" t="s">
        <v>3320</v>
      </c>
      <c r="D2074" s="38">
        <v>0</v>
      </c>
      <c r="E2074" s="39" t="s">
        <v>24</v>
      </c>
      <c r="F2074" s="38">
        <v>0</v>
      </c>
      <c r="G2074" s="38">
        <f t="shared" ref="G2074:S2074" si="1089">SUM(G2075,G2079)</f>
        <v>94100000</v>
      </c>
      <c r="H2074" s="38">
        <f t="shared" si="1089"/>
        <v>0</v>
      </c>
      <c r="I2074" s="38">
        <f t="shared" si="1089"/>
        <v>0</v>
      </c>
      <c r="J2074" s="38">
        <f t="shared" si="1089"/>
        <v>0</v>
      </c>
      <c r="K2074" s="38">
        <f t="shared" si="1089"/>
        <v>0</v>
      </c>
      <c r="L2074" s="38">
        <f t="shared" si="1089"/>
        <v>0</v>
      </c>
      <c r="M2074" s="38">
        <f t="shared" si="1089"/>
        <v>0</v>
      </c>
      <c r="N2074" s="38">
        <f t="shared" si="1089"/>
        <v>0</v>
      </c>
      <c r="O2074" s="38">
        <f t="shared" si="1089"/>
        <v>0</v>
      </c>
      <c r="P2074" s="38">
        <f t="shared" si="1089"/>
        <v>0</v>
      </c>
      <c r="Q2074" s="38">
        <f t="shared" si="1089"/>
        <v>0</v>
      </c>
      <c r="R2074" s="38">
        <f t="shared" si="1089"/>
        <v>0</v>
      </c>
      <c r="S2074" s="38">
        <f t="shared" si="1089"/>
        <v>0</v>
      </c>
    </row>
    <row r="2075" spans="1:19" ht="13.5" customHeight="1" x14ac:dyDescent="0.2">
      <c r="A2075" s="2" t="s">
        <v>3321</v>
      </c>
      <c r="B2075" s="12" t="s">
        <v>42</v>
      </c>
      <c r="C2075" s="40" t="s">
        <v>43</v>
      </c>
      <c r="D2075" s="41">
        <v>0</v>
      </c>
      <c r="E2075" s="15" t="s">
        <v>24</v>
      </c>
      <c r="F2075" s="41">
        <v>0</v>
      </c>
      <c r="G2075" s="41">
        <f t="shared" ref="G2075:S2075" si="1090">SUM(G2076:G2078)</f>
        <v>16400000</v>
      </c>
      <c r="H2075" s="41">
        <f t="shared" si="1090"/>
        <v>0</v>
      </c>
      <c r="I2075" s="41">
        <f t="shared" si="1090"/>
        <v>0</v>
      </c>
      <c r="J2075" s="41">
        <f t="shared" si="1090"/>
        <v>0</v>
      </c>
      <c r="K2075" s="41">
        <f t="shared" si="1090"/>
        <v>0</v>
      </c>
      <c r="L2075" s="41">
        <f t="shared" si="1090"/>
        <v>0</v>
      </c>
      <c r="M2075" s="41">
        <f t="shared" si="1090"/>
        <v>0</v>
      </c>
      <c r="N2075" s="41">
        <f t="shared" si="1090"/>
        <v>0</v>
      </c>
      <c r="O2075" s="41">
        <f t="shared" si="1090"/>
        <v>0</v>
      </c>
      <c r="P2075" s="41">
        <f t="shared" si="1090"/>
        <v>0</v>
      </c>
      <c r="Q2075" s="41">
        <f t="shared" si="1090"/>
        <v>0</v>
      </c>
      <c r="R2075" s="41">
        <f t="shared" si="1090"/>
        <v>0</v>
      </c>
      <c r="S2075" s="41">
        <f t="shared" si="1090"/>
        <v>0</v>
      </c>
    </row>
    <row r="2076" spans="1:19" ht="13.5" customHeight="1" x14ac:dyDescent="0.2">
      <c r="A2076" s="2" t="s">
        <v>3322</v>
      </c>
      <c r="B2076" s="42" t="s">
        <v>24</v>
      </c>
      <c r="C2076" s="43" t="s">
        <v>3323</v>
      </c>
      <c r="D2076" s="44">
        <v>4</v>
      </c>
      <c r="E2076" s="45" t="s">
        <v>46</v>
      </c>
      <c r="F2076" s="44">
        <v>1500000</v>
      </c>
      <c r="G2076" s="44">
        <f t="shared" ref="G2076:G2078" si="1091">ROUNDDOWN(D2076*F2076,-3)</f>
        <v>6000000</v>
      </c>
      <c r="H2076" s="44"/>
      <c r="I2076" s="44"/>
      <c r="J2076" s="44"/>
      <c r="K2076" s="44"/>
      <c r="L2076" s="44"/>
      <c r="M2076" s="44"/>
      <c r="N2076" s="44"/>
      <c r="O2076" s="44"/>
      <c r="P2076" s="44"/>
      <c r="Q2076" s="44"/>
      <c r="R2076" s="44"/>
      <c r="S2076" s="44"/>
    </row>
    <row r="2077" spans="1:19" ht="13.5" customHeight="1" x14ac:dyDescent="0.2">
      <c r="A2077" s="2" t="s">
        <v>3324</v>
      </c>
      <c r="B2077" s="42" t="s">
        <v>24</v>
      </c>
      <c r="C2077" s="43" t="s">
        <v>3312</v>
      </c>
      <c r="D2077" s="44">
        <v>100</v>
      </c>
      <c r="E2077" s="45" t="s">
        <v>49</v>
      </c>
      <c r="F2077" s="44">
        <v>64000</v>
      </c>
      <c r="G2077" s="44">
        <f t="shared" si="1091"/>
        <v>6400000</v>
      </c>
      <c r="H2077" s="44"/>
      <c r="I2077" s="44"/>
      <c r="J2077" s="44"/>
      <c r="K2077" s="44"/>
      <c r="L2077" s="44"/>
      <c r="M2077" s="44"/>
      <c r="N2077" s="44"/>
      <c r="O2077" s="44"/>
      <c r="P2077" s="44"/>
      <c r="Q2077" s="44"/>
      <c r="R2077" s="44"/>
      <c r="S2077" s="44"/>
    </row>
    <row r="2078" spans="1:19" ht="13.5" customHeight="1" x14ac:dyDescent="0.2">
      <c r="A2078" s="2" t="s">
        <v>3325</v>
      </c>
      <c r="B2078" s="42" t="s">
        <v>24</v>
      </c>
      <c r="C2078" s="43" t="s">
        <v>51</v>
      </c>
      <c r="D2078" s="44">
        <v>4</v>
      </c>
      <c r="E2078" s="45" t="s">
        <v>46</v>
      </c>
      <c r="F2078" s="44">
        <v>1000000</v>
      </c>
      <c r="G2078" s="44">
        <f t="shared" si="1091"/>
        <v>4000000</v>
      </c>
      <c r="H2078" s="44"/>
      <c r="I2078" s="44"/>
      <c r="J2078" s="44"/>
      <c r="K2078" s="44"/>
      <c r="L2078" s="44"/>
      <c r="M2078" s="44"/>
      <c r="N2078" s="44"/>
      <c r="O2078" s="44"/>
      <c r="P2078" s="44"/>
      <c r="Q2078" s="44"/>
      <c r="R2078" s="44"/>
      <c r="S2078" s="44"/>
    </row>
    <row r="2079" spans="1:19" ht="13.5" customHeight="1" x14ac:dyDescent="0.2">
      <c r="A2079" s="2" t="s">
        <v>3326</v>
      </c>
      <c r="B2079" s="12" t="s">
        <v>111</v>
      </c>
      <c r="C2079" s="40" t="s">
        <v>112</v>
      </c>
      <c r="D2079" s="41">
        <v>0</v>
      </c>
      <c r="E2079" s="15" t="s">
        <v>24</v>
      </c>
      <c r="F2079" s="41">
        <v>0</v>
      </c>
      <c r="G2079" s="41">
        <f t="shared" ref="G2079:S2079" si="1092">G2080</f>
        <v>77700000</v>
      </c>
      <c r="H2079" s="41">
        <f t="shared" si="1092"/>
        <v>0</v>
      </c>
      <c r="I2079" s="41">
        <f t="shared" si="1092"/>
        <v>0</v>
      </c>
      <c r="J2079" s="41">
        <f t="shared" si="1092"/>
        <v>0</v>
      </c>
      <c r="K2079" s="41">
        <f t="shared" si="1092"/>
        <v>0</v>
      </c>
      <c r="L2079" s="41">
        <f t="shared" si="1092"/>
        <v>0</v>
      </c>
      <c r="M2079" s="41">
        <f t="shared" si="1092"/>
        <v>0</v>
      </c>
      <c r="N2079" s="41">
        <f t="shared" si="1092"/>
        <v>0</v>
      </c>
      <c r="O2079" s="41">
        <f t="shared" si="1092"/>
        <v>0</v>
      </c>
      <c r="P2079" s="41">
        <f t="shared" si="1092"/>
        <v>0</v>
      </c>
      <c r="Q2079" s="41">
        <f t="shared" si="1092"/>
        <v>0</v>
      </c>
      <c r="R2079" s="41">
        <f t="shared" si="1092"/>
        <v>0</v>
      </c>
      <c r="S2079" s="41">
        <f t="shared" si="1092"/>
        <v>0</v>
      </c>
    </row>
    <row r="2080" spans="1:19" ht="13.5" customHeight="1" x14ac:dyDescent="0.2">
      <c r="A2080" s="2" t="s">
        <v>3327</v>
      </c>
      <c r="B2080" s="42" t="s">
        <v>24</v>
      </c>
      <c r="C2080" s="43" t="s">
        <v>3328</v>
      </c>
      <c r="D2080" s="44">
        <v>21</v>
      </c>
      <c r="E2080" s="45" t="s">
        <v>49</v>
      </c>
      <c r="F2080" s="44">
        <v>3700000</v>
      </c>
      <c r="G2080" s="44">
        <f>ROUNDDOWN(D2080*F2080,-3)</f>
        <v>77700000</v>
      </c>
      <c r="H2080" s="44"/>
      <c r="I2080" s="44"/>
      <c r="J2080" s="44"/>
      <c r="K2080" s="44"/>
      <c r="L2080" s="44"/>
      <c r="M2080" s="44"/>
      <c r="N2080" s="44"/>
      <c r="O2080" s="44"/>
      <c r="P2080" s="44"/>
      <c r="Q2080" s="44"/>
      <c r="R2080" s="44"/>
      <c r="S2080" s="44"/>
    </row>
    <row r="2081" spans="1:19" ht="13.5" customHeight="1" x14ac:dyDescent="0.2">
      <c r="A2081" s="2" t="s">
        <v>3329</v>
      </c>
      <c r="B2081" s="36" t="s">
        <v>77</v>
      </c>
      <c r="C2081" s="37" t="s">
        <v>3330</v>
      </c>
      <c r="D2081" s="38">
        <v>0</v>
      </c>
      <c r="E2081" s="39" t="s">
        <v>24</v>
      </c>
      <c r="F2081" s="38">
        <v>0</v>
      </c>
      <c r="G2081" s="38">
        <f t="shared" ref="G2081:S2081" si="1093">SUM(G2082,G2086)</f>
        <v>63120000</v>
      </c>
      <c r="H2081" s="38">
        <f t="shared" si="1093"/>
        <v>0</v>
      </c>
      <c r="I2081" s="38">
        <f t="shared" si="1093"/>
        <v>0</v>
      </c>
      <c r="J2081" s="38">
        <f t="shared" si="1093"/>
        <v>0</v>
      </c>
      <c r="K2081" s="38">
        <f t="shared" si="1093"/>
        <v>0</v>
      </c>
      <c r="L2081" s="38">
        <f t="shared" si="1093"/>
        <v>0</v>
      </c>
      <c r="M2081" s="38">
        <f t="shared" si="1093"/>
        <v>0</v>
      </c>
      <c r="N2081" s="38">
        <f t="shared" si="1093"/>
        <v>0</v>
      </c>
      <c r="O2081" s="38">
        <f t="shared" si="1093"/>
        <v>0</v>
      </c>
      <c r="P2081" s="38">
        <f t="shared" si="1093"/>
        <v>0</v>
      </c>
      <c r="Q2081" s="38">
        <f t="shared" si="1093"/>
        <v>0</v>
      </c>
      <c r="R2081" s="38">
        <f t="shared" si="1093"/>
        <v>0</v>
      </c>
      <c r="S2081" s="38">
        <f t="shared" si="1093"/>
        <v>0</v>
      </c>
    </row>
    <row r="2082" spans="1:19" ht="13.5" customHeight="1" x14ac:dyDescent="0.2">
      <c r="A2082" s="2" t="s">
        <v>3331</v>
      </c>
      <c r="B2082" s="12" t="s">
        <v>42</v>
      </c>
      <c r="C2082" s="40" t="s">
        <v>43</v>
      </c>
      <c r="D2082" s="41">
        <v>0</v>
      </c>
      <c r="E2082" s="15" t="s">
        <v>24</v>
      </c>
      <c r="F2082" s="41">
        <v>0</v>
      </c>
      <c r="G2082" s="41">
        <f t="shared" ref="G2082:S2082" si="1094">SUM(G2083:G2085)</f>
        <v>23120000</v>
      </c>
      <c r="H2082" s="41">
        <f t="shared" si="1094"/>
        <v>0</v>
      </c>
      <c r="I2082" s="41">
        <f t="shared" si="1094"/>
        <v>0</v>
      </c>
      <c r="J2082" s="41">
        <f t="shared" si="1094"/>
        <v>0</v>
      </c>
      <c r="K2082" s="41">
        <f t="shared" si="1094"/>
        <v>0</v>
      </c>
      <c r="L2082" s="41">
        <f t="shared" si="1094"/>
        <v>0</v>
      </c>
      <c r="M2082" s="41">
        <f t="shared" si="1094"/>
        <v>0</v>
      </c>
      <c r="N2082" s="41">
        <f t="shared" si="1094"/>
        <v>0</v>
      </c>
      <c r="O2082" s="41">
        <f t="shared" si="1094"/>
        <v>0</v>
      </c>
      <c r="P2082" s="41">
        <f t="shared" si="1094"/>
        <v>0</v>
      </c>
      <c r="Q2082" s="41">
        <f t="shared" si="1094"/>
        <v>0</v>
      </c>
      <c r="R2082" s="41">
        <f t="shared" si="1094"/>
        <v>0</v>
      </c>
      <c r="S2082" s="41">
        <f t="shared" si="1094"/>
        <v>0</v>
      </c>
    </row>
    <row r="2083" spans="1:19" ht="13.5" customHeight="1" x14ac:dyDescent="0.2">
      <c r="A2083" s="2" t="s">
        <v>3332</v>
      </c>
      <c r="B2083" s="42" t="s">
        <v>24</v>
      </c>
      <c r="C2083" s="43" t="s">
        <v>3333</v>
      </c>
      <c r="D2083" s="44">
        <v>12</v>
      </c>
      <c r="E2083" s="45" t="s">
        <v>46</v>
      </c>
      <c r="F2083" s="44">
        <v>500000</v>
      </c>
      <c r="G2083" s="44">
        <f t="shared" ref="G2083:G2085" si="1095">ROUNDDOWN(D2083*F2083,-3)</f>
        <v>6000000</v>
      </c>
      <c r="H2083" s="44"/>
      <c r="I2083" s="44"/>
      <c r="J2083" s="44"/>
      <c r="K2083" s="44"/>
      <c r="L2083" s="44"/>
      <c r="M2083" s="44"/>
      <c r="N2083" s="44"/>
      <c r="O2083" s="44"/>
      <c r="P2083" s="44"/>
      <c r="Q2083" s="44"/>
      <c r="R2083" s="44"/>
      <c r="S2083" s="44"/>
    </row>
    <row r="2084" spans="1:19" ht="13.5" customHeight="1" x14ac:dyDescent="0.2">
      <c r="A2084" s="2" t="s">
        <v>3334</v>
      </c>
      <c r="B2084" s="42" t="s">
        <v>24</v>
      </c>
      <c r="C2084" s="43" t="s">
        <v>3335</v>
      </c>
      <c r="D2084" s="44">
        <v>80</v>
      </c>
      <c r="E2084" s="45" t="s">
        <v>49</v>
      </c>
      <c r="F2084" s="44">
        <v>64000</v>
      </c>
      <c r="G2084" s="44">
        <f t="shared" si="1095"/>
        <v>5120000</v>
      </c>
      <c r="H2084" s="44"/>
      <c r="I2084" s="44"/>
      <c r="J2084" s="44"/>
      <c r="K2084" s="44"/>
      <c r="L2084" s="44"/>
      <c r="M2084" s="44"/>
      <c r="N2084" s="44"/>
      <c r="O2084" s="44"/>
      <c r="P2084" s="44"/>
      <c r="Q2084" s="44"/>
      <c r="R2084" s="44"/>
      <c r="S2084" s="44"/>
    </row>
    <row r="2085" spans="1:19" ht="13.5" customHeight="1" x14ac:dyDescent="0.2">
      <c r="A2085" s="2" t="s">
        <v>3336</v>
      </c>
      <c r="B2085" s="42" t="s">
        <v>24</v>
      </c>
      <c r="C2085" s="43" t="s">
        <v>51</v>
      </c>
      <c r="D2085" s="44">
        <v>12</v>
      </c>
      <c r="E2085" s="45" t="s">
        <v>46</v>
      </c>
      <c r="F2085" s="44">
        <v>1000000</v>
      </c>
      <c r="G2085" s="44">
        <f t="shared" si="1095"/>
        <v>12000000</v>
      </c>
      <c r="H2085" s="44"/>
      <c r="I2085" s="44"/>
      <c r="J2085" s="44"/>
      <c r="K2085" s="44"/>
      <c r="L2085" s="44"/>
      <c r="M2085" s="44"/>
      <c r="N2085" s="44"/>
      <c r="O2085" s="44"/>
      <c r="P2085" s="44"/>
      <c r="Q2085" s="44"/>
      <c r="R2085" s="44"/>
      <c r="S2085" s="44"/>
    </row>
    <row r="2086" spans="1:19" ht="13.5" customHeight="1" x14ac:dyDescent="0.2">
      <c r="A2086" s="2" t="s">
        <v>3337</v>
      </c>
      <c r="B2086" s="12" t="s">
        <v>111</v>
      </c>
      <c r="C2086" s="40" t="s">
        <v>112</v>
      </c>
      <c r="D2086" s="41">
        <v>0</v>
      </c>
      <c r="E2086" s="15" t="s">
        <v>24</v>
      </c>
      <c r="F2086" s="41">
        <v>0</v>
      </c>
      <c r="G2086" s="41">
        <f t="shared" ref="G2086:S2086" si="1096">G2087</f>
        <v>40000000</v>
      </c>
      <c r="H2086" s="41">
        <f t="shared" si="1096"/>
        <v>0</v>
      </c>
      <c r="I2086" s="41">
        <f t="shared" si="1096"/>
        <v>0</v>
      </c>
      <c r="J2086" s="41">
        <f t="shared" si="1096"/>
        <v>0</v>
      </c>
      <c r="K2086" s="41">
        <f t="shared" si="1096"/>
        <v>0</v>
      </c>
      <c r="L2086" s="41">
        <f t="shared" si="1096"/>
        <v>0</v>
      </c>
      <c r="M2086" s="41">
        <f t="shared" si="1096"/>
        <v>0</v>
      </c>
      <c r="N2086" s="41">
        <f t="shared" si="1096"/>
        <v>0</v>
      </c>
      <c r="O2086" s="41">
        <f t="shared" si="1096"/>
        <v>0</v>
      </c>
      <c r="P2086" s="41">
        <f t="shared" si="1096"/>
        <v>0</v>
      </c>
      <c r="Q2086" s="41">
        <f t="shared" si="1096"/>
        <v>0</v>
      </c>
      <c r="R2086" s="41">
        <f t="shared" si="1096"/>
        <v>0</v>
      </c>
      <c r="S2086" s="41">
        <f t="shared" si="1096"/>
        <v>0</v>
      </c>
    </row>
    <row r="2087" spans="1:19" ht="13.5" customHeight="1" x14ac:dyDescent="0.2">
      <c r="A2087" s="2" t="s">
        <v>3338</v>
      </c>
      <c r="B2087" s="42" t="s">
        <v>24</v>
      </c>
      <c r="C2087" s="43" t="s">
        <v>3339</v>
      </c>
      <c r="D2087" s="44">
        <v>20</v>
      </c>
      <c r="E2087" s="45" t="s">
        <v>49</v>
      </c>
      <c r="F2087" s="44">
        <v>2000000</v>
      </c>
      <c r="G2087" s="44">
        <f>ROUNDDOWN(D2087*F2087,-3)</f>
        <v>40000000</v>
      </c>
      <c r="H2087" s="44"/>
      <c r="I2087" s="44"/>
      <c r="J2087" s="44"/>
      <c r="K2087" s="44"/>
      <c r="L2087" s="44"/>
      <c r="M2087" s="44"/>
      <c r="N2087" s="44"/>
      <c r="O2087" s="44"/>
      <c r="P2087" s="44"/>
      <c r="Q2087" s="44"/>
      <c r="R2087" s="44"/>
      <c r="S2087" s="44"/>
    </row>
    <row r="2088" spans="1:19" ht="13.5" customHeight="1" x14ac:dyDescent="0.2">
      <c r="A2088" s="2" t="s">
        <v>3340</v>
      </c>
      <c r="B2088" s="36" t="s">
        <v>102</v>
      </c>
      <c r="C2088" s="37" t="s">
        <v>3341</v>
      </c>
      <c r="D2088" s="38">
        <v>0</v>
      </c>
      <c r="E2088" s="39" t="s">
        <v>24</v>
      </c>
      <c r="F2088" s="38">
        <v>0</v>
      </c>
      <c r="G2088" s="38">
        <f t="shared" ref="G2088:S2088" si="1097">SUM(G2089,G2093)</f>
        <v>84904000</v>
      </c>
      <c r="H2088" s="38">
        <f t="shared" si="1097"/>
        <v>0</v>
      </c>
      <c r="I2088" s="38">
        <f t="shared" si="1097"/>
        <v>0</v>
      </c>
      <c r="J2088" s="38">
        <f t="shared" si="1097"/>
        <v>0</v>
      </c>
      <c r="K2088" s="38">
        <f t="shared" si="1097"/>
        <v>0</v>
      </c>
      <c r="L2088" s="38">
        <f t="shared" si="1097"/>
        <v>0</v>
      </c>
      <c r="M2088" s="38">
        <f t="shared" si="1097"/>
        <v>0</v>
      </c>
      <c r="N2088" s="38">
        <f t="shared" si="1097"/>
        <v>0</v>
      </c>
      <c r="O2088" s="38">
        <f t="shared" si="1097"/>
        <v>0</v>
      </c>
      <c r="P2088" s="38">
        <f t="shared" si="1097"/>
        <v>0</v>
      </c>
      <c r="Q2088" s="38">
        <f t="shared" si="1097"/>
        <v>0</v>
      </c>
      <c r="R2088" s="38">
        <f t="shared" si="1097"/>
        <v>0</v>
      </c>
      <c r="S2088" s="38">
        <f t="shared" si="1097"/>
        <v>0</v>
      </c>
    </row>
    <row r="2089" spans="1:19" ht="13.5" customHeight="1" x14ac:dyDescent="0.2">
      <c r="A2089" s="2" t="s">
        <v>3342</v>
      </c>
      <c r="B2089" s="12" t="s">
        <v>42</v>
      </c>
      <c r="C2089" s="40" t="s">
        <v>43</v>
      </c>
      <c r="D2089" s="41">
        <v>0</v>
      </c>
      <c r="E2089" s="15" t="s">
        <v>24</v>
      </c>
      <c r="F2089" s="41">
        <v>0</v>
      </c>
      <c r="G2089" s="41">
        <f t="shared" ref="G2089:S2089" si="1098">SUM(G2090:G2092)</f>
        <v>18400000</v>
      </c>
      <c r="H2089" s="41">
        <f t="shared" si="1098"/>
        <v>0</v>
      </c>
      <c r="I2089" s="41">
        <f t="shared" si="1098"/>
        <v>0</v>
      </c>
      <c r="J2089" s="41">
        <f t="shared" si="1098"/>
        <v>0</v>
      </c>
      <c r="K2089" s="41">
        <f t="shared" si="1098"/>
        <v>0</v>
      </c>
      <c r="L2089" s="41">
        <f t="shared" si="1098"/>
        <v>0</v>
      </c>
      <c r="M2089" s="41">
        <f t="shared" si="1098"/>
        <v>0</v>
      </c>
      <c r="N2089" s="41">
        <f t="shared" si="1098"/>
        <v>0</v>
      </c>
      <c r="O2089" s="41">
        <f t="shared" si="1098"/>
        <v>0</v>
      </c>
      <c r="P2089" s="41">
        <f t="shared" si="1098"/>
        <v>0</v>
      </c>
      <c r="Q2089" s="41">
        <f t="shared" si="1098"/>
        <v>0</v>
      </c>
      <c r="R2089" s="41">
        <f t="shared" si="1098"/>
        <v>0</v>
      </c>
      <c r="S2089" s="41">
        <f t="shared" si="1098"/>
        <v>0</v>
      </c>
    </row>
    <row r="2090" spans="1:19" ht="13.5" customHeight="1" x14ac:dyDescent="0.2">
      <c r="A2090" s="2" t="s">
        <v>3343</v>
      </c>
      <c r="B2090" s="42" t="s">
        <v>24</v>
      </c>
      <c r="C2090" s="43" t="s">
        <v>51</v>
      </c>
      <c r="D2090" s="44">
        <v>4</v>
      </c>
      <c r="E2090" s="45" t="s">
        <v>46</v>
      </c>
      <c r="F2090" s="44">
        <v>2000000</v>
      </c>
      <c r="G2090" s="44">
        <f t="shared" ref="G2090:G2092" si="1099">ROUNDDOWN(D2090*F2090,-3)</f>
        <v>8000000</v>
      </c>
      <c r="H2090" s="44"/>
      <c r="I2090" s="44"/>
      <c r="J2090" s="44"/>
      <c r="K2090" s="44"/>
      <c r="L2090" s="44"/>
      <c r="M2090" s="44"/>
      <c r="N2090" s="44"/>
      <c r="O2090" s="44"/>
      <c r="P2090" s="44"/>
      <c r="Q2090" s="44"/>
      <c r="R2090" s="44"/>
      <c r="S2090" s="44"/>
    </row>
    <row r="2091" spans="1:19" ht="13.5" customHeight="1" x14ac:dyDescent="0.2">
      <c r="A2091" s="2" t="s">
        <v>3344</v>
      </c>
      <c r="B2091" s="42" t="s">
        <v>24</v>
      </c>
      <c r="C2091" s="43" t="s">
        <v>3312</v>
      </c>
      <c r="D2091" s="44">
        <v>100</v>
      </c>
      <c r="E2091" s="45" t="s">
        <v>49</v>
      </c>
      <c r="F2091" s="44">
        <v>64000</v>
      </c>
      <c r="G2091" s="44">
        <f t="shared" si="1099"/>
        <v>6400000</v>
      </c>
      <c r="H2091" s="44"/>
      <c r="I2091" s="44"/>
      <c r="J2091" s="44"/>
      <c r="K2091" s="44"/>
      <c r="L2091" s="44"/>
      <c r="M2091" s="44"/>
      <c r="N2091" s="44"/>
      <c r="O2091" s="44"/>
      <c r="P2091" s="44"/>
      <c r="Q2091" s="44"/>
      <c r="R2091" s="44"/>
      <c r="S2091" s="44"/>
    </row>
    <row r="2092" spans="1:19" ht="13.5" customHeight="1" x14ac:dyDescent="0.2">
      <c r="A2092" s="2" t="s">
        <v>3345</v>
      </c>
      <c r="B2092" s="42" t="s">
        <v>24</v>
      </c>
      <c r="C2092" s="43" t="s">
        <v>3346</v>
      </c>
      <c r="D2092" s="44">
        <v>4</v>
      </c>
      <c r="E2092" s="45" t="s">
        <v>46</v>
      </c>
      <c r="F2092" s="44">
        <v>1000000</v>
      </c>
      <c r="G2092" s="44">
        <f t="shared" si="1099"/>
        <v>4000000</v>
      </c>
      <c r="H2092" s="44"/>
      <c r="I2092" s="44"/>
      <c r="J2092" s="44"/>
      <c r="K2092" s="44"/>
      <c r="L2092" s="44"/>
      <c r="M2092" s="44"/>
      <c r="N2092" s="44"/>
      <c r="O2092" s="44"/>
      <c r="P2092" s="44"/>
      <c r="Q2092" s="44"/>
      <c r="R2092" s="44"/>
      <c r="S2092" s="44"/>
    </row>
    <row r="2093" spans="1:19" ht="13.5" customHeight="1" x14ac:dyDescent="0.2">
      <c r="A2093" s="2" t="s">
        <v>3347</v>
      </c>
      <c r="B2093" s="12" t="s">
        <v>111</v>
      </c>
      <c r="C2093" s="40" t="s">
        <v>112</v>
      </c>
      <c r="D2093" s="41">
        <v>0</v>
      </c>
      <c r="E2093" s="15" t="s">
        <v>24</v>
      </c>
      <c r="F2093" s="41">
        <v>0</v>
      </c>
      <c r="G2093" s="41">
        <f t="shared" ref="G2093:S2093" si="1100">G2094</f>
        <v>66504000</v>
      </c>
      <c r="H2093" s="41">
        <f t="shared" si="1100"/>
        <v>0</v>
      </c>
      <c r="I2093" s="41">
        <f t="shared" si="1100"/>
        <v>0</v>
      </c>
      <c r="J2093" s="41">
        <f t="shared" si="1100"/>
        <v>0</v>
      </c>
      <c r="K2093" s="41">
        <f t="shared" si="1100"/>
        <v>0</v>
      </c>
      <c r="L2093" s="41">
        <f t="shared" si="1100"/>
        <v>0</v>
      </c>
      <c r="M2093" s="41">
        <f t="shared" si="1100"/>
        <v>0</v>
      </c>
      <c r="N2093" s="41">
        <f t="shared" si="1100"/>
        <v>0</v>
      </c>
      <c r="O2093" s="41">
        <f t="shared" si="1100"/>
        <v>0</v>
      </c>
      <c r="P2093" s="41">
        <f t="shared" si="1100"/>
        <v>0</v>
      </c>
      <c r="Q2093" s="41">
        <f t="shared" si="1100"/>
        <v>0</v>
      </c>
      <c r="R2093" s="41">
        <f t="shared" si="1100"/>
        <v>0</v>
      </c>
      <c r="S2093" s="41">
        <f t="shared" si="1100"/>
        <v>0</v>
      </c>
    </row>
    <row r="2094" spans="1:19" ht="13.5" customHeight="1" x14ac:dyDescent="0.2">
      <c r="A2094" s="2" t="s">
        <v>3348</v>
      </c>
      <c r="B2094" s="42" t="s">
        <v>24</v>
      </c>
      <c r="C2094" s="43" t="s">
        <v>3339</v>
      </c>
      <c r="D2094" s="44">
        <v>20</v>
      </c>
      <c r="E2094" s="45" t="s">
        <v>49</v>
      </c>
      <c r="F2094" s="44">
        <v>3325200</v>
      </c>
      <c r="G2094" s="44">
        <f>ROUNDDOWN(D2094*F2094,-3)</f>
        <v>66504000</v>
      </c>
      <c r="H2094" s="44"/>
      <c r="I2094" s="44"/>
      <c r="J2094" s="44"/>
      <c r="K2094" s="44"/>
      <c r="L2094" s="44"/>
      <c r="M2094" s="44"/>
      <c r="N2094" s="44"/>
      <c r="O2094" s="44"/>
      <c r="P2094" s="44"/>
      <c r="Q2094" s="44"/>
      <c r="R2094" s="44"/>
      <c r="S2094" s="44"/>
    </row>
    <row r="2095" spans="1:19" ht="13.5" customHeight="1" x14ac:dyDescent="0.2">
      <c r="A2095" s="2" t="s">
        <v>3349</v>
      </c>
      <c r="B2095" s="36" t="s">
        <v>153</v>
      </c>
      <c r="C2095" s="37" t="s">
        <v>3350</v>
      </c>
      <c r="D2095" s="38">
        <v>0</v>
      </c>
      <c r="E2095" s="39" t="s">
        <v>24</v>
      </c>
      <c r="F2095" s="38">
        <v>0</v>
      </c>
      <c r="G2095" s="38">
        <f t="shared" ref="G2095:S2095" si="1101">SUM(G2096,G2101,G2104)</f>
        <v>64223000</v>
      </c>
      <c r="H2095" s="38">
        <f t="shared" si="1101"/>
        <v>0</v>
      </c>
      <c r="I2095" s="38">
        <f t="shared" si="1101"/>
        <v>0</v>
      </c>
      <c r="J2095" s="38">
        <f t="shared" si="1101"/>
        <v>0</v>
      </c>
      <c r="K2095" s="38">
        <f t="shared" si="1101"/>
        <v>0</v>
      </c>
      <c r="L2095" s="38">
        <f t="shared" si="1101"/>
        <v>0</v>
      </c>
      <c r="M2095" s="38">
        <f t="shared" si="1101"/>
        <v>0</v>
      </c>
      <c r="N2095" s="38">
        <f t="shared" si="1101"/>
        <v>0</v>
      </c>
      <c r="O2095" s="38">
        <f t="shared" si="1101"/>
        <v>0</v>
      </c>
      <c r="P2095" s="38">
        <f t="shared" si="1101"/>
        <v>0</v>
      </c>
      <c r="Q2095" s="38">
        <f t="shared" si="1101"/>
        <v>0</v>
      </c>
      <c r="R2095" s="38">
        <f t="shared" si="1101"/>
        <v>0</v>
      </c>
      <c r="S2095" s="38">
        <f t="shared" si="1101"/>
        <v>0</v>
      </c>
    </row>
    <row r="2096" spans="1:19" ht="13.5" customHeight="1" x14ac:dyDescent="0.2">
      <c r="A2096" s="2" t="s">
        <v>3351</v>
      </c>
      <c r="B2096" s="12" t="s">
        <v>42</v>
      </c>
      <c r="C2096" s="40" t="s">
        <v>43</v>
      </c>
      <c r="D2096" s="41">
        <v>0</v>
      </c>
      <c r="E2096" s="15" t="s">
        <v>24</v>
      </c>
      <c r="F2096" s="41">
        <v>0</v>
      </c>
      <c r="G2096" s="41">
        <f t="shared" ref="G2096:S2096" si="1102">SUM(G2097:G2100)</f>
        <v>17300000</v>
      </c>
      <c r="H2096" s="41">
        <f t="shared" si="1102"/>
        <v>0</v>
      </c>
      <c r="I2096" s="41">
        <f t="shared" si="1102"/>
        <v>0</v>
      </c>
      <c r="J2096" s="41">
        <f t="shared" si="1102"/>
        <v>0</v>
      </c>
      <c r="K2096" s="41">
        <f t="shared" si="1102"/>
        <v>0</v>
      </c>
      <c r="L2096" s="41">
        <f t="shared" si="1102"/>
        <v>0</v>
      </c>
      <c r="M2096" s="41">
        <f t="shared" si="1102"/>
        <v>0</v>
      </c>
      <c r="N2096" s="41">
        <f t="shared" si="1102"/>
        <v>0</v>
      </c>
      <c r="O2096" s="41">
        <f t="shared" si="1102"/>
        <v>0</v>
      </c>
      <c r="P2096" s="41">
        <f t="shared" si="1102"/>
        <v>0</v>
      </c>
      <c r="Q2096" s="41">
        <f t="shared" si="1102"/>
        <v>0</v>
      </c>
      <c r="R2096" s="41">
        <f t="shared" si="1102"/>
        <v>0</v>
      </c>
      <c r="S2096" s="41">
        <f t="shared" si="1102"/>
        <v>0</v>
      </c>
    </row>
    <row r="2097" spans="1:19" ht="13.5" customHeight="1" x14ac:dyDescent="0.2">
      <c r="A2097" s="2" t="s">
        <v>3352</v>
      </c>
      <c r="B2097" s="42" t="s">
        <v>24</v>
      </c>
      <c r="C2097" s="43" t="s">
        <v>3353</v>
      </c>
      <c r="D2097" s="44">
        <v>1</v>
      </c>
      <c r="E2097" s="45" t="s">
        <v>46</v>
      </c>
      <c r="F2097" s="44">
        <v>2000000</v>
      </c>
      <c r="G2097" s="44">
        <f t="shared" ref="G2097:G2100" si="1103">ROUNDDOWN(D2097*F2097,-3)</f>
        <v>2000000</v>
      </c>
      <c r="H2097" s="44"/>
      <c r="I2097" s="44"/>
      <c r="J2097" s="44"/>
      <c r="K2097" s="44"/>
      <c r="L2097" s="44"/>
      <c r="M2097" s="44"/>
      <c r="N2097" s="44"/>
      <c r="O2097" s="44"/>
      <c r="P2097" s="44"/>
      <c r="Q2097" s="44"/>
      <c r="R2097" s="44"/>
      <c r="S2097" s="44"/>
    </row>
    <row r="2098" spans="1:19" ht="13.5" customHeight="1" x14ac:dyDescent="0.2">
      <c r="A2098" s="2" t="s">
        <v>3354</v>
      </c>
      <c r="B2098" s="42" t="s">
        <v>24</v>
      </c>
      <c r="C2098" s="43" t="s">
        <v>3355</v>
      </c>
      <c r="D2098" s="44">
        <v>200</v>
      </c>
      <c r="E2098" s="45" t="s">
        <v>49</v>
      </c>
      <c r="F2098" s="44">
        <v>64000</v>
      </c>
      <c r="G2098" s="44">
        <f t="shared" si="1103"/>
        <v>12800000</v>
      </c>
      <c r="H2098" s="44"/>
      <c r="I2098" s="44"/>
      <c r="J2098" s="44"/>
      <c r="K2098" s="44"/>
      <c r="L2098" s="44"/>
      <c r="M2098" s="44"/>
      <c r="N2098" s="44"/>
      <c r="O2098" s="44"/>
      <c r="P2098" s="44"/>
      <c r="Q2098" s="44"/>
      <c r="R2098" s="44"/>
      <c r="S2098" s="44"/>
    </row>
    <row r="2099" spans="1:19" ht="13.5" customHeight="1" x14ac:dyDescent="0.2">
      <c r="A2099" s="2" t="s">
        <v>3356</v>
      </c>
      <c r="B2099" s="42" t="s">
        <v>24</v>
      </c>
      <c r="C2099" s="43" t="s">
        <v>51</v>
      </c>
      <c r="D2099" s="44">
        <v>1</v>
      </c>
      <c r="E2099" s="45" t="s">
        <v>46</v>
      </c>
      <c r="F2099" s="44">
        <v>1000000</v>
      </c>
      <c r="G2099" s="44">
        <f t="shared" si="1103"/>
        <v>1000000</v>
      </c>
      <c r="H2099" s="44"/>
      <c r="I2099" s="44"/>
      <c r="J2099" s="44"/>
      <c r="K2099" s="44"/>
      <c r="L2099" s="44"/>
      <c r="M2099" s="44"/>
      <c r="N2099" s="44"/>
      <c r="O2099" s="44"/>
      <c r="P2099" s="44"/>
      <c r="Q2099" s="44"/>
      <c r="R2099" s="44"/>
      <c r="S2099" s="44"/>
    </row>
    <row r="2100" spans="1:19" ht="13.5" customHeight="1" x14ac:dyDescent="0.2">
      <c r="A2100" s="2" t="s">
        <v>3357</v>
      </c>
      <c r="B2100" s="42" t="s">
        <v>24</v>
      </c>
      <c r="C2100" s="43" t="s">
        <v>3358</v>
      </c>
      <c r="D2100" s="44">
        <v>1</v>
      </c>
      <c r="E2100" s="45" t="s">
        <v>46</v>
      </c>
      <c r="F2100" s="44">
        <v>1500000</v>
      </c>
      <c r="G2100" s="44">
        <f t="shared" si="1103"/>
        <v>1500000</v>
      </c>
      <c r="H2100" s="44"/>
      <c r="I2100" s="44"/>
      <c r="J2100" s="44"/>
      <c r="K2100" s="44"/>
      <c r="L2100" s="44"/>
      <c r="M2100" s="44"/>
      <c r="N2100" s="44"/>
      <c r="O2100" s="44"/>
      <c r="P2100" s="44"/>
      <c r="Q2100" s="44"/>
      <c r="R2100" s="44"/>
      <c r="S2100" s="44"/>
    </row>
    <row r="2101" spans="1:19" ht="13.5" customHeight="1" x14ac:dyDescent="0.2">
      <c r="A2101" s="2" t="s">
        <v>3359</v>
      </c>
      <c r="B2101" s="12" t="s">
        <v>129</v>
      </c>
      <c r="C2101" s="40" t="s">
        <v>130</v>
      </c>
      <c r="D2101" s="41">
        <v>0</v>
      </c>
      <c r="E2101" s="15" t="s">
        <v>24</v>
      </c>
      <c r="F2101" s="41">
        <v>0</v>
      </c>
      <c r="G2101" s="41">
        <f t="shared" ref="G2101:S2101" si="1104">SUM(G2102:G2103)</f>
        <v>16800000</v>
      </c>
      <c r="H2101" s="41">
        <f t="shared" si="1104"/>
        <v>0</v>
      </c>
      <c r="I2101" s="41">
        <f t="shared" si="1104"/>
        <v>0</v>
      </c>
      <c r="J2101" s="41">
        <f t="shared" si="1104"/>
        <v>0</v>
      </c>
      <c r="K2101" s="41">
        <f t="shared" si="1104"/>
        <v>0</v>
      </c>
      <c r="L2101" s="41">
        <f t="shared" si="1104"/>
        <v>0</v>
      </c>
      <c r="M2101" s="41">
        <f t="shared" si="1104"/>
        <v>0</v>
      </c>
      <c r="N2101" s="41">
        <f t="shared" si="1104"/>
        <v>0</v>
      </c>
      <c r="O2101" s="41">
        <f t="shared" si="1104"/>
        <v>0</v>
      </c>
      <c r="P2101" s="41">
        <f t="shared" si="1104"/>
        <v>0</v>
      </c>
      <c r="Q2101" s="41">
        <f t="shared" si="1104"/>
        <v>0</v>
      </c>
      <c r="R2101" s="41">
        <f t="shared" si="1104"/>
        <v>0</v>
      </c>
      <c r="S2101" s="41">
        <f t="shared" si="1104"/>
        <v>0</v>
      </c>
    </row>
    <row r="2102" spans="1:19" ht="13.5" customHeight="1" x14ac:dyDescent="0.2">
      <c r="A2102" s="2" t="s">
        <v>3360</v>
      </c>
      <c r="B2102" s="42" t="s">
        <v>24</v>
      </c>
      <c r="C2102" s="43" t="s">
        <v>3361</v>
      </c>
      <c r="D2102" s="44">
        <v>96</v>
      </c>
      <c r="E2102" s="45" t="s">
        <v>133</v>
      </c>
      <c r="F2102" s="44">
        <v>150000</v>
      </c>
      <c r="G2102" s="44">
        <f t="shared" ref="G2102:G2103" si="1105">ROUNDDOWN(D2102*F2102,-3)</f>
        <v>14400000</v>
      </c>
      <c r="H2102" s="44"/>
      <c r="I2102" s="44"/>
      <c r="J2102" s="44"/>
      <c r="K2102" s="44"/>
      <c r="L2102" s="44"/>
      <c r="M2102" s="44"/>
      <c r="N2102" s="44"/>
      <c r="O2102" s="44"/>
      <c r="P2102" s="44"/>
      <c r="Q2102" s="44"/>
      <c r="R2102" s="44"/>
      <c r="S2102" s="44"/>
    </row>
    <row r="2103" spans="1:19" ht="13.5" customHeight="1" x14ac:dyDescent="0.2">
      <c r="A2103" s="2" t="s">
        <v>3362</v>
      </c>
      <c r="B2103" s="42" t="s">
        <v>24</v>
      </c>
      <c r="C2103" s="43" t="s">
        <v>3363</v>
      </c>
      <c r="D2103" s="44">
        <v>12</v>
      </c>
      <c r="E2103" s="45" t="s">
        <v>133</v>
      </c>
      <c r="F2103" s="44">
        <v>200000</v>
      </c>
      <c r="G2103" s="44">
        <f t="shared" si="1105"/>
        <v>2400000</v>
      </c>
      <c r="H2103" s="44"/>
      <c r="I2103" s="44"/>
      <c r="J2103" s="44"/>
      <c r="K2103" s="44"/>
      <c r="L2103" s="44"/>
      <c r="M2103" s="44"/>
      <c r="N2103" s="44"/>
      <c r="O2103" s="44"/>
      <c r="P2103" s="44"/>
      <c r="Q2103" s="44"/>
      <c r="R2103" s="44"/>
      <c r="S2103" s="44"/>
    </row>
    <row r="2104" spans="1:19" ht="13.5" customHeight="1" x14ac:dyDescent="0.2">
      <c r="A2104" s="2" t="s">
        <v>3364</v>
      </c>
      <c r="B2104" s="12" t="s">
        <v>111</v>
      </c>
      <c r="C2104" s="40" t="s">
        <v>112</v>
      </c>
      <c r="D2104" s="41">
        <v>0</v>
      </c>
      <c r="E2104" s="15" t="s">
        <v>24</v>
      </c>
      <c r="F2104" s="41">
        <v>0</v>
      </c>
      <c r="G2104" s="41">
        <f t="shared" ref="G2104:S2104" si="1106">G2105</f>
        <v>30123000</v>
      </c>
      <c r="H2104" s="41">
        <f t="shared" si="1106"/>
        <v>0</v>
      </c>
      <c r="I2104" s="41">
        <f t="shared" si="1106"/>
        <v>0</v>
      </c>
      <c r="J2104" s="41">
        <f t="shared" si="1106"/>
        <v>0</v>
      </c>
      <c r="K2104" s="41">
        <f t="shared" si="1106"/>
        <v>0</v>
      </c>
      <c r="L2104" s="41">
        <f t="shared" si="1106"/>
        <v>0</v>
      </c>
      <c r="M2104" s="41">
        <f t="shared" si="1106"/>
        <v>0</v>
      </c>
      <c r="N2104" s="41">
        <f t="shared" si="1106"/>
        <v>0</v>
      </c>
      <c r="O2104" s="41">
        <f t="shared" si="1106"/>
        <v>0</v>
      </c>
      <c r="P2104" s="41">
        <f t="shared" si="1106"/>
        <v>0</v>
      </c>
      <c r="Q2104" s="41">
        <f t="shared" si="1106"/>
        <v>0</v>
      </c>
      <c r="R2104" s="41">
        <f t="shared" si="1106"/>
        <v>0</v>
      </c>
      <c r="S2104" s="41">
        <f t="shared" si="1106"/>
        <v>0</v>
      </c>
    </row>
    <row r="2105" spans="1:19" ht="13.5" customHeight="1" x14ac:dyDescent="0.2">
      <c r="A2105" s="2" t="s">
        <v>3365</v>
      </c>
      <c r="B2105" s="42" t="s">
        <v>24</v>
      </c>
      <c r="C2105" s="43" t="s">
        <v>3366</v>
      </c>
      <c r="D2105" s="44">
        <v>15</v>
      </c>
      <c r="E2105" s="45" t="s">
        <v>49</v>
      </c>
      <c r="F2105" s="44">
        <v>2008200</v>
      </c>
      <c r="G2105" s="44">
        <f>ROUNDDOWN(D2105*F2105,-3)</f>
        <v>30123000</v>
      </c>
      <c r="H2105" s="44"/>
      <c r="I2105" s="44"/>
      <c r="J2105" s="44"/>
      <c r="K2105" s="44"/>
      <c r="L2105" s="44"/>
      <c r="M2105" s="44"/>
      <c r="N2105" s="44"/>
      <c r="O2105" s="44"/>
      <c r="P2105" s="44"/>
      <c r="Q2105" s="44"/>
      <c r="R2105" s="44"/>
      <c r="S2105" s="44"/>
    </row>
    <row r="2106" spans="1:19" ht="13.5" customHeight="1" x14ac:dyDescent="0.2">
      <c r="A2106" s="2" t="s">
        <v>3367</v>
      </c>
      <c r="B2106" s="28" t="s">
        <v>3368</v>
      </c>
      <c r="C2106" s="29" t="s">
        <v>3369</v>
      </c>
      <c r="D2106" s="30">
        <v>0</v>
      </c>
      <c r="E2106" s="31" t="s">
        <v>24</v>
      </c>
      <c r="F2106" s="30">
        <v>0</v>
      </c>
      <c r="G2106" s="30">
        <f t="shared" ref="G2106:S2106" si="1107">SUM(G2107)</f>
        <v>552532000</v>
      </c>
      <c r="H2106" s="30">
        <f t="shared" si="1107"/>
        <v>0</v>
      </c>
      <c r="I2106" s="30">
        <f t="shared" si="1107"/>
        <v>0</v>
      </c>
      <c r="J2106" s="30">
        <f t="shared" si="1107"/>
        <v>0</v>
      </c>
      <c r="K2106" s="30">
        <f t="shared" si="1107"/>
        <v>0</v>
      </c>
      <c r="L2106" s="30">
        <f t="shared" si="1107"/>
        <v>0</v>
      </c>
      <c r="M2106" s="30">
        <f t="shared" si="1107"/>
        <v>0</v>
      </c>
      <c r="N2106" s="30">
        <f t="shared" si="1107"/>
        <v>0</v>
      </c>
      <c r="O2106" s="30">
        <f t="shared" si="1107"/>
        <v>0</v>
      </c>
      <c r="P2106" s="30">
        <f t="shared" si="1107"/>
        <v>0</v>
      </c>
      <c r="Q2106" s="30">
        <f t="shared" si="1107"/>
        <v>0</v>
      </c>
      <c r="R2106" s="30">
        <f t="shared" si="1107"/>
        <v>0</v>
      </c>
      <c r="S2106" s="30">
        <f t="shared" si="1107"/>
        <v>0</v>
      </c>
    </row>
    <row r="2107" spans="1:19" ht="13.5" customHeight="1" x14ac:dyDescent="0.2">
      <c r="A2107" s="2" t="s">
        <v>3370</v>
      </c>
      <c r="B2107" s="32" t="s">
        <v>780</v>
      </c>
      <c r="C2107" s="33" t="s">
        <v>3035</v>
      </c>
      <c r="D2107" s="34">
        <v>0</v>
      </c>
      <c r="E2107" s="35" t="s">
        <v>24</v>
      </c>
      <c r="F2107" s="34">
        <v>0</v>
      </c>
      <c r="G2107" s="34">
        <f t="shared" ref="G2107:S2107" si="1108">SUM(G2108,G2121,G2140)</f>
        <v>552532000</v>
      </c>
      <c r="H2107" s="34">
        <f t="shared" si="1108"/>
        <v>0</v>
      </c>
      <c r="I2107" s="34">
        <f t="shared" si="1108"/>
        <v>0</v>
      </c>
      <c r="J2107" s="34">
        <f t="shared" si="1108"/>
        <v>0</v>
      </c>
      <c r="K2107" s="34">
        <f t="shared" si="1108"/>
        <v>0</v>
      </c>
      <c r="L2107" s="34">
        <f t="shared" si="1108"/>
        <v>0</v>
      </c>
      <c r="M2107" s="34">
        <f t="shared" si="1108"/>
        <v>0</v>
      </c>
      <c r="N2107" s="34">
        <f t="shared" si="1108"/>
        <v>0</v>
      </c>
      <c r="O2107" s="34">
        <f t="shared" si="1108"/>
        <v>0</v>
      </c>
      <c r="P2107" s="34">
        <f t="shared" si="1108"/>
        <v>0</v>
      </c>
      <c r="Q2107" s="34">
        <f t="shared" si="1108"/>
        <v>0</v>
      </c>
      <c r="R2107" s="34">
        <f t="shared" si="1108"/>
        <v>0</v>
      </c>
      <c r="S2107" s="34">
        <f t="shared" si="1108"/>
        <v>0</v>
      </c>
    </row>
    <row r="2108" spans="1:19" ht="13.5" customHeight="1" x14ac:dyDescent="0.2">
      <c r="A2108" s="2" t="s">
        <v>3371</v>
      </c>
      <c r="B2108" s="36" t="s">
        <v>39</v>
      </c>
      <c r="C2108" s="37" t="s">
        <v>3372</v>
      </c>
      <c r="D2108" s="38">
        <v>0</v>
      </c>
      <c r="E2108" s="39" t="s">
        <v>24</v>
      </c>
      <c r="F2108" s="38">
        <v>0</v>
      </c>
      <c r="G2108" s="38">
        <f t="shared" ref="G2108:S2108" si="1109">SUM(G2109,G2115,G2117,G2119)</f>
        <v>281084000</v>
      </c>
      <c r="H2108" s="38">
        <f t="shared" si="1109"/>
        <v>0</v>
      </c>
      <c r="I2108" s="38">
        <f t="shared" si="1109"/>
        <v>0</v>
      </c>
      <c r="J2108" s="38">
        <f t="shared" si="1109"/>
        <v>0</v>
      </c>
      <c r="K2108" s="38">
        <f t="shared" si="1109"/>
        <v>0</v>
      </c>
      <c r="L2108" s="38">
        <f t="shared" si="1109"/>
        <v>0</v>
      </c>
      <c r="M2108" s="38">
        <f t="shared" si="1109"/>
        <v>0</v>
      </c>
      <c r="N2108" s="38">
        <f t="shared" si="1109"/>
        <v>0</v>
      </c>
      <c r="O2108" s="38">
        <f t="shared" si="1109"/>
        <v>0</v>
      </c>
      <c r="P2108" s="38">
        <f t="shared" si="1109"/>
        <v>0</v>
      </c>
      <c r="Q2108" s="38">
        <f t="shared" si="1109"/>
        <v>0</v>
      </c>
      <c r="R2108" s="38">
        <f t="shared" si="1109"/>
        <v>0</v>
      </c>
      <c r="S2108" s="38">
        <f t="shared" si="1109"/>
        <v>0</v>
      </c>
    </row>
    <row r="2109" spans="1:19" ht="13.5" customHeight="1" x14ac:dyDescent="0.2">
      <c r="A2109" s="2" t="s">
        <v>3373</v>
      </c>
      <c r="B2109" s="12" t="s">
        <v>42</v>
      </c>
      <c r="C2109" s="40" t="s">
        <v>43</v>
      </c>
      <c r="D2109" s="41">
        <v>0</v>
      </c>
      <c r="E2109" s="15" t="s">
        <v>24</v>
      </c>
      <c r="F2109" s="41">
        <v>0</v>
      </c>
      <c r="G2109" s="41">
        <f t="shared" ref="G2109:S2109" si="1110">SUM(G2110:G2114)</f>
        <v>37800000</v>
      </c>
      <c r="H2109" s="41">
        <f t="shared" si="1110"/>
        <v>0</v>
      </c>
      <c r="I2109" s="41">
        <f t="shared" si="1110"/>
        <v>0</v>
      </c>
      <c r="J2109" s="41">
        <f t="shared" si="1110"/>
        <v>0</v>
      </c>
      <c r="K2109" s="41">
        <f t="shared" si="1110"/>
        <v>0</v>
      </c>
      <c r="L2109" s="41">
        <f t="shared" si="1110"/>
        <v>0</v>
      </c>
      <c r="M2109" s="41">
        <f t="shared" si="1110"/>
        <v>0</v>
      </c>
      <c r="N2109" s="41">
        <f t="shared" si="1110"/>
        <v>0</v>
      </c>
      <c r="O2109" s="41">
        <f t="shared" si="1110"/>
        <v>0</v>
      </c>
      <c r="P2109" s="41">
        <f t="shared" si="1110"/>
        <v>0</v>
      </c>
      <c r="Q2109" s="41">
        <f t="shared" si="1110"/>
        <v>0</v>
      </c>
      <c r="R2109" s="41">
        <f t="shared" si="1110"/>
        <v>0</v>
      </c>
      <c r="S2109" s="41">
        <f t="shared" si="1110"/>
        <v>0</v>
      </c>
    </row>
    <row r="2110" spans="1:19" ht="13.5" customHeight="1" x14ac:dyDescent="0.2">
      <c r="A2110" s="2" t="s">
        <v>3374</v>
      </c>
      <c r="B2110" s="42" t="s">
        <v>24</v>
      </c>
      <c r="C2110" s="43" t="s">
        <v>3375</v>
      </c>
      <c r="D2110" s="44">
        <v>240</v>
      </c>
      <c r="E2110" s="45" t="s">
        <v>600</v>
      </c>
      <c r="F2110" s="44">
        <v>70000</v>
      </c>
      <c r="G2110" s="44">
        <f t="shared" ref="G2110:G2114" si="1111">ROUNDDOWN(D2110*F2110,-3)</f>
        <v>16800000</v>
      </c>
      <c r="H2110" s="44"/>
      <c r="I2110" s="44"/>
      <c r="J2110" s="44"/>
      <c r="K2110" s="44"/>
      <c r="L2110" s="44"/>
      <c r="M2110" s="44"/>
      <c r="N2110" s="44"/>
      <c r="O2110" s="44"/>
      <c r="P2110" s="44"/>
      <c r="Q2110" s="44"/>
      <c r="R2110" s="44"/>
      <c r="S2110" s="44"/>
    </row>
    <row r="2111" spans="1:19" ht="13.5" customHeight="1" x14ac:dyDescent="0.2">
      <c r="A2111" s="2" t="s">
        <v>3376</v>
      </c>
      <c r="B2111" s="42" t="s">
        <v>24</v>
      </c>
      <c r="C2111" s="43" t="s">
        <v>45</v>
      </c>
      <c r="D2111" s="44">
        <v>4</v>
      </c>
      <c r="E2111" s="45" t="s">
        <v>602</v>
      </c>
      <c r="F2111" s="44">
        <v>1500000</v>
      </c>
      <c r="G2111" s="44">
        <f t="shared" si="1111"/>
        <v>6000000</v>
      </c>
      <c r="H2111" s="44"/>
      <c r="I2111" s="44"/>
      <c r="J2111" s="44"/>
      <c r="K2111" s="44"/>
      <c r="L2111" s="44"/>
      <c r="M2111" s="44"/>
      <c r="N2111" s="44"/>
      <c r="O2111" s="44"/>
      <c r="P2111" s="44"/>
      <c r="Q2111" s="44"/>
      <c r="R2111" s="44"/>
      <c r="S2111" s="44"/>
    </row>
    <row r="2112" spans="1:19" ht="13.5" customHeight="1" x14ac:dyDescent="0.2">
      <c r="A2112" s="2" t="s">
        <v>3377</v>
      </c>
      <c r="B2112" s="42" t="s">
        <v>24</v>
      </c>
      <c r="C2112" s="43" t="s">
        <v>51</v>
      </c>
      <c r="D2112" s="44">
        <v>4</v>
      </c>
      <c r="E2112" s="45" t="s">
        <v>602</v>
      </c>
      <c r="F2112" s="44">
        <v>1000000</v>
      </c>
      <c r="G2112" s="44">
        <f t="shared" si="1111"/>
        <v>4000000</v>
      </c>
      <c r="H2112" s="44"/>
      <c r="I2112" s="44"/>
      <c r="J2112" s="44"/>
      <c r="K2112" s="44"/>
      <c r="L2112" s="44"/>
      <c r="M2112" s="44"/>
      <c r="N2112" s="44"/>
      <c r="O2112" s="44"/>
      <c r="P2112" s="44"/>
      <c r="Q2112" s="44"/>
      <c r="R2112" s="44"/>
      <c r="S2112" s="44"/>
    </row>
    <row r="2113" spans="1:19" ht="13.5" customHeight="1" x14ac:dyDescent="0.2">
      <c r="A2113" s="2" t="s">
        <v>3378</v>
      </c>
      <c r="B2113" s="42" t="s">
        <v>24</v>
      </c>
      <c r="C2113" s="43" t="s">
        <v>53</v>
      </c>
      <c r="D2113" s="44">
        <v>4</v>
      </c>
      <c r="E2113" s="45" t="s">
        <v>602</v>
      </c>
      <c r="F2113" s="44">
        <v>1500000</v>
      </c>
      <c r="G2113" s="44">
        <f t="shared" si="1111"/>
        <v>6000000</v>
      </c>
      <c r="H2113" s="44"/>
      <c r="I2113" s="44"/>
      <c r="J2113" s="44"/>
      <c r="K2113" s="44"/>
      <c r="L2113" s="44"/>
      <c r="M2113" s="44"/>
      <c r="N2113" s="44"/>
      <c r="O2113" s="44"/>
      <c r="P2113" s="44"/>
      <c r="Q2113" s="44"/>
      <c r="R2113" s="44"/>
      <c r="S2113" s="44"/>
    </row>
    <row r="2114" spans="1:19" ht="13.5" customHeight="1" x14ac:dyDescent="0.2">
      <c r="A2114" s="2" t="s">
        <v>3379</v>
      </c>
      <c r="B2114" s="42" t="s">
        <v>24</v>
      </c>
      <c r="C2114" s="43" t="s">
        <v>713</v>
      </c>
      <c r="D2114" s="44">
        <v>10</v>
      </c>
      <c r="E2114" s="45" t="s">
        <v>657</v>
      </c>
      <c r="F2114" s="44">
        <v>500000</v>
      </c>
      <c r="G2114" s="44">
        <f t="shared" si="1111"/>
        <v>5000000</v>
      </c>
      <c r="H2114" s="44"/>
      <c r="I2114" s="44"/>
      <c r="J2114" s="44"/>
      <c r="K2114" s="44"/>
      <c r="L2114" s="44"/>
      <c r="M2114" s="44"/>
      <c r="N2114" s="44"/>
      <c r="O2114" s="44"/>
      <c r="P2114" s="44"/>
      <c r="Q2114" s="44"/>
      <c r="R2114" s="44"/>
      <c r="S2114" s="44"/>
    </row>
    <row r="2115" spans="1:19" ht="13.5" customHeight="1" x14ac:dyDescent="0.2">
      <c r="A2115" s="2" t="s">
        <v>3380</v>
      </c>
      <c r="B2115" s="12" t="s">
        <v>606</v>
      </c>
      <c r="C2115" s="40" t="s">
        <v>607</v>
      </c>
      <c r="D2115" s="41">
        <v>0</v>
      </c>
      <c r="E2115" s="15" t="s">
        <v>24</v>
      </c>
      <c r="F2115" s="41">
        <v>0</v>
      </c>
      <c r="G2115" s="41">
        <f t="shared" ref="G2115:S2115" si="1112">G2116</f>
        <v>1500000</v>
      </c>
      <c r="H2115" s="41">
        <f t="shared" si="1112"/>
        <v>0</v>
      </c>
      <c r="I2115" s="41">
        <f t="shared" si="1112"/>
        <v>0</v>
      </c>
      <c r="J2115" s="41">
        <f t="shared" si="1112"/>
        <v>0</v>
      </c>
      <c r="K2115" s="41">
        <f t="shared" si="1112"/>
        <v>0</v>
      </c>
      <c r="L2115" s="41">
        <f t="shared" si="1112"/>
        <v>0</v>
      </c>
      <c r="M2115" s="41">
        <f t="shared" si="1112"/>
        <v>0</v>
      </c>
      <c r="N2115" s="41">
        <f t="shared" si="1112"/>
        <v>0</v>
      </c>
      <c r="O2115" s="41">
        <f t="shared" si="1112"/>
        <v>0</v>
      </c>
      <c r="P2115" s="41">
        <f t="shared" si="1112"/>
        <v>0</v>
      </c>
      <c r="Q2115" s="41">
        <f t="shared" si="1112"/>
        <v>0</v>
      </c>
      <c r="R2115" s="41">
        <f t="shared" si="1112"/>
        <v>0</v>
      </c>
      <c r="S2115" s="41">
        <f t="shared" si="1112"/>
        <v>0</v>
      </c>
    </row>
    <row r="2116" spans="1:19" ht="13.5" customHeight="1" x14ac:dyDescent="0.2">
      <c r="A2116" s="2" t="s">
        <v>3381</v>
      </c>
      <c r="B2116" s="42" t="s">
        <v>24</v>
      </c>
      <c r="C2116" s="43" t="s">
        <v>609</v>
      </c>
      <c r="D2116" s="44">
        <v>6</v>
      </c>
      <c r="E2116" s="45" t="s">
        <v>602</v>
      </c>
      <c r="F2116" s="44">
        <v>250000</v>
      </c>
      <c r="G2116" s="44">
        <f>ROUNDDOWN(D2116*F2116,-3)</f>
        <v>1500000</v>
      </c>
      <c r="H2116" s="44"/>
      <c r="I2116" s="44"/>
      <c r="J2116" s="44"/>
      <c r="K2116" s="44"/>
      <c r="L2116" s="44"/>
      <c r="M2116" s="44"/>
      <c r="N2116" s="44"/>
      <c r="O2116" s="44"/>
      <c r="P2116" s="44"/>
      <c r="Q2116" s="44"/>
      <c r="R2116" s="44"/>
      <c r="S2116" s="44"/>
    </row>
    <row r="2117" spans="1:19" ht="13.5" customHeight="1" x14ac:dyDescent="0.2">
      <c r="A2117" s="2" t="s">
        <v>3382</v>
      </c>
      <c r="B2117" s="12" t="s">
        <v>162</v>
      </c>
      <c r="C2117" s="40" t="s">
        <v>163</v>
      </c>
      <c r="D2117" s="41">
        <v>0</v>
      </c>
      <c r="E2117" s="15" t="s">
        <v>24</v>
      </c>
      <c r="F2117" s="41">
        <v>0</v>
      </c>
      <c r="G2117" s="41">
        <f t="shared" ref="G2117:S2117" si="1113">G2118</f>
        <v>3000000</v>
      </c>
      <c r="H2117" s="41">
        <f t="shared" si="1113"/>
        <v>0</v>
      </c>
      <c r="I2117" s="41">
        <f t="shared" si="1113"/>
        <v>0</v>
      </c>
      <c r="J2117" s="41">
        <f t="shared" si="1113"/>
        <v>0</v>
      </c>
      <c r="K2117" s="41">
        <f t="shared" si="1113"/>
        <v>0</v>
      </c>
      <c r="L2117" s="41">
        <f t="shared" si="1113"/>
        <v>0</v>
      </c>
      <c r="M2117" s="41">
        <f t="shared" si="1113"/>
        <v>0</v>
      </c>
      <c r="N2117" s="41">
        <f t="shared" si="1113"/>
        <v>0</v>
      </c>
      <c r="O2117" s="41">
        <f t="shared" si="1113"/>
        <v>0</v>
      </c>
      <c r="P2117" s="41">
        <f t="shared" si="1113"/>
        <v>0</v>
      </c>
      <c r="Q2117" s="41">
        <f t="shared" si="1113"/>
        <v>0</v>
      </c>
      <c r="R2117" s="41">
        <f t="shared" si="1113"/>
        <v>0</v>
      </c>
      <c r="S2117" s="41">
        <f t="shared" si="1113"/>
        <v>0</v>
      </c>
    </row>
    <row r="2118" spans="1:19" ht="13.5" customHeight="1" x14ac:dyDescent="0.2">
      <c r="A2118" s="2" t="s">
        <v>3383</v>
      </c>
      <c r="B2118" s="42" t="s">
        <v>24</v>
      </c>
      <c r="C2118" s="43" t="s">
        <v>1866</v>
      </c>
      <c r="D2118" s="44">
        <v>3</v>
      </c>
      <c r="E2118" s="45" t="s">
        <v>613</v>
      </c>
      <c r="F2118" s="44">
        <v>1000000</v>
      </c>
      <c r="G2118" s="44">
        <f>ROUNDDOWN(D2118*F2118,-3)</f>
        <v>3000000</v>
      </c>
      <c r="H2118" s="44"/>
      <c r="I2118" s="44"/>
      <c r="J2118" s="44"/>
      <c r="K2118" s="44"/>
      <c r="L2118" s="44"/>
      <c r="M2118" s="44"/>
      <c r="N2118" s="44"/>
      <c r="O2118" s="44"/>
      <c r="P2118" s="44"/>
      <c r="Q2118" s="44"/>
      <c r="R2118" s="44"/>
      <c r="S2118" s="44"/>
    </row>
    <row r="2119" spans="1:19" ht="13.5" customHeight="1" x14ac:dyDescent="0.2">
      <c r="A2119" s="2" t="s">
        <v>3384</v>
      </c>
      <c r="B2119" s="12" t="s">
        <v>111</v>
      </c>
      <c r="C2119" s="40" t="s">
        <v>112</v>
      </c>
      <c r="D2119" s="41">
        <v>0</v>
      </c>
      <c r="E2119" s="15" t="s">
        <v>24</v>
      </c>
      <c r="F2119" s="41">
        <v>0</v>
      </c>
      <c r="G2119" s="41">
        <f t="shared" ref="G2119:S2119" si="1114">G2120</f>
        <v>238784000</v>
      </c>
      <c r="H2119" s="41">
        <f t="shared" si="1114"/>
        <v>0</v>
      </c>
      <c r="I2119" s="41">
        <f t="shared" si="1114"/>
        <v>0</v>
      </c>
      <c r="J2119" s="41">
        <f t="shared" si="1114"/>
        <v>0</v>
      </c>
      <c r="K2119" s="41">
        <f t="shared" si="1114"/>
        <v>0</v>
      </c>
      <c r="L2119" s="41">
        <f t="shared" si="1114"/>
        <v>0</v>
      </c>
      <c r="M2119" s="41">
        <f t="shared" si="1114"/>
        <v>0</v>
      </c>
      <c r="N2119" s="41">
        <f t="shared" si="1114"/>
        <v>0</v>
      </c>
      <c r="O2119" s="41">
        <f t="shared" si="1114"/>
        <v>0</v>
      </c>
      <c r="P2119" s="41">
        <f t="shared" si="1114"/>
        <v>0</v>
      </c>
      <c r="Q2119" s="41">
        <f t="shared" si="1114"/>
        <v>0</v>
      </c>
      <c r="R2119" s="41">
        <f t="shared" si="1114"/>
        <v>0</v>
      </c>
      <c r="S2119" s="41">
        <f t="shared" si="1114"/>
        <v>0</v>
      </c>
    </row>
    <row r="2120" spans="1:19" ht="13.5" customHeight="1" x14ac:dyDescent="0.2">
      <c r="A2120" s="2" t="s">
        <v>3385</v>
      </c>
      <c r="B2120" s="42" t="s">
        <v>24</v>
      </c>
      <c r="C2120" s="43" t="s">
        <v>3386</v>
      </c>
      <c r="D2120" s="44">
        <v>40</v>
      </c>
      <c r="E2120" s="45" t="s">
        <v>600</v>
      </c>
      <c r="F2120" s="44">
        <v>5969600</v>
      </c>
      <c r="G2120" s="44">
        <f>ROUNDDOWN(D2120*F2120,-3)</f>
        <v>238784000</v>
      </c>
      <c r="H2120" s="44"/>
      <c r="I2120" s="44"/>
      <c r="J2120" s="44"/>
      <c r="K2120" s="44"/>
      <c r="L2120" s="44"/>
      <c r="M2120" s="44"/>
      <c r="N2120" s="44"/>
      <c r="O2120" s="44"/>
      <c r="P2120" s="44"/>
      <c r="Q2120" s="44"/>
      <c r="R2120" s="44"/>
      <c r="S2120" s="44"/>
    </row>
    <row r="2121" spans="1:19" ht="13.5" customHeight="1" x14ac:dyDescent="0.2">
      <c r="A2121" s="2" t="s">
        <v>3387</v>
      </c>
      <c r="B2121" s="36" t="s">
        <v>77</v>
      </c>
      <c r="C2121" s="37" t="s">
        <v>3388</v>
      </c>
      <c r="D2121" s="38">
        <v>0</v>
      </c>
      <c r="E2121" s="39" t="s">
        <v>24</v>
      </c>
      <c r="F2121" s="38">
        <v>0</v>
      </c>
      <c r="G2121" s="38">
        <f t="shared" ref="G2121:S2121" si="1115">SUM(G2122,G2129,G2132,G2134,G2136,G2138)</f>
        <v>192943000</v>
      </c>
      <c r="H2121" s="38">
        <f t="shared" si="1115"/>
        <v>0</v>
      </c>
      <c r="I2121" s="38">
        <f t="shared" si="1115"/>
        <v>0</v>
      </c>
      <c r="J2121" s="38">
        <f t="shared" si="1115"/>
        <v>0</v>
      </c>
      <c r="K2121" s="38">
        <f t="shared" si="1115"/>
        <v>0</v>
      </c>
      <c r="L2121" s="38">
        <f t="shared" si="1115"/>
        <v>0</v>
      </c>
      <c r="M2121" s="38">
        <f t="shared" si="1115"/>
        <v>0</v>
      </c>
      <c r="N2121" s="38">
        <f t="shared" si="1115"/>
        <v>0</v>
      </c>
      <c r="O2121" s="38">
        <f t="shared" si="1115"/>
        <v>0</v>
      </c>
      <c r="P2121" s="38">
        <f t="shared" si="1115"/>
        <v>0</v>
      </c>
      <c r="Q2121" s="38">
        <f t="shared" si="1115"/>
        <v>0</v>
      </c>
      <c r="R2121" s="38">
        <f t="shared" si="1115"/>
        <v>0</v>
      </c>
      <c r="S2121" s="38">
        <f t="shared" si="1115"/>
        <v>0</v>
      </c>
    </row>
    <row r="2122" spans="1:19" ht="13.5" customHeight="1" x14ac:dyDescent="0.2">
      <c r="A2122" s="2" t="s">
        <v>3389</v>
      </c>
      <c r="B2122" s="12" t="s">
        <v>42</v>
      </c>
      <c r="C2122" s="40" t="s">
        <v>43</v>
      </c>
      <c r="D2122" s="41">
        <v>0</v>
      </c>
      <c r="E2122" s="15" t="s">
        <v>24</v>
      </c>
      <c r="F2122" s="41">
        <v>0</v>
      </c>
      <c r="G2122" s="41">
        <f t="shared" ref="G2122:S2122" si="1116">SUM(G2123:G2128)</f>
        <v>45300000</v>
      </c>
      <c r="H2122" s="41">
        <f t="shared" si="1116"/>
        <v>0</v>
      </c>
      <c r="I2122" s="41">
        <f t="shared" si="1116"/>
        <v>0</v>
      </c>
      <c r="J2122" s="41">
        <f t="shared" si="1116"/>
        <v>0</v>
      </c>
      <c r="K2122" s="41">
        <f t="shared" si="1116"/>
        <v>0</v>
      </c>
      <c r="L2122" s="41">
        <f t="shared" si="1116"/>
        <v>0</v>
      </c>
      <c r="M2122" s="41">
        <f t="shared" si="1116"/>
        <v>0</v>
      </c>
      <c r="N2122" s="41">
        <f t="shared" si="1116"/>
        <v>0</v>
      </c>
      <c r="O2122" s="41">
        <f t="shared" si="1116"/>
        <v>0</v>
      </c>
      <c r="P2122" s="41">
        <f t="shared" si="1116"/>
        <v>0</v>
      </c>
      <c r="Q2122" s="41">
        <f t="shared" si="1116"/>
        <v>0</v>
      </c>
      <c r="R2122" s="41">
        <f t="shared" si="1116"/>
        <v>0</v>
      </c>
      <c r="S2122" s="41">
        <f t="shared" si="1116"/>
        <v>0</v>
      </c>
    </row>
    <row r="2123" spans="1:19" ht="13.5" customHeight="1" x14ac:dyDescent="0.2">
      <c r="A2123" s="2" t="s">
        <v>3390</v>
      </c>
      <c r="B2123" s="42" t="s">
        <v>24</v>
      </c>
      <c r="C2123" s="43" t="s">
        <v>3375</v>
      </c>
      <c r="D2123" s="44">
        <v>240</v>
      </c>
      <c r="E2123" s="45" t="s">
        <v>600</v>
      </c>
      <c r="F2123" s="44">
        <v>70000</v>
      </c>
      <c r="G2123" s="44">
        <f t="shared" ref="G2123:G2128" si="1117">ROUNDDOWN(D2123*F2123,-3)</f>
        <v>16800000</v>
      </c>
      <c r="H2123" s="44"/>
      <c r="I2123" s="44"/>
      <c r="J2123" s="44"/>
      <c r="K2123" s="44"/>
      <c r="L2123" s="44"/>
      <c r="M2123" s="44"/>
      <c r="N2123" s="44"/>
      <c r="O2123" s="44"/>
      <c r="P2123" s="44"/>
      <c r="Q2123" s="44"/>
      <c r="R2123" s="44"/>
      <c r="S2123" s="44"/>
    </row>
    <row r="2124" spans="1:19" ht="13.5" customHeight="1" x14ac:dyDescent="0.2">
      <c r="A2124" s="2" t="s">
        <v>3391</v>
      </c>
      <c r="B2124" s="42" t="s">
        <v>24</v>
      </c>
      <c r="C2124" s="43" t="s">
        <v>45</v>
      </c>
      <c r="D2124" s="44">
        <v>4</v>
      </c>
      <c r="E2124" s="45" t="s">
        <v>602</v>
      </c>
      <c r="F2124" s="44">
        <v>1500000</v>
      </c>
      <c r="G2124" s="44">
        <f t="shared" si="1117"/>
        <v>6000000</v>
      </c>
      <c r="H2124" s="44"/>
      <c r="I2124" s="44"/>
      <c r="J2124" s="44"/>
      <c r="K2124" s="44"/>
      <c r="L2124" s="44"/>
      <c r="M2124" s="44"/>
      <c r="N2124" s="44"/>
      <c r="O2124" s="44"/>
      <c r="P2124" s="44"/>
      <c r="Q2124" s="44"/>
      <c r="R2124" s="44"/>
      <c r="S2124" s="44"/>
    </row>
    <row r="2125" spans="1:19" ht="13.5" customHeight="1" x14ac:dyDescent="0.2">
      <c r="A2125" s="2" t="s">
        <v>3392</v>
      </c>
      <c r="B2125" s="42" t="s">
        <v>24</v>
      </c>
      <c r="C2125" s="43" t="s">
        <v>51</v>
      </c>
      <c r="D2125" s="44">
        <v>4</v>
      </c>
      <c r="E2125" s="45" t="s">
        <v>602</v>
      </c>
      <c r="F2125" s="44">
        <v>1000000</v>
      </c>
      <c r="G2125" s="44">
        <f t="shared" si="1117"/>
        <v>4000000</v>
      </c>
      <c r="H2125" s="44"/>
      <c r="I2125" s="44"/>
      <c r="J2125" s="44"/>
      <c r="K2125" s="44"/>
      <c r="L2125" s="44"/>
      <c r="M2125" s="44"/>
      <c r="N2125" s="44"/>
      <c r="O2125" s="44"/>
      <c r="P2125" s="44"/>
      <c r="Q2125" s="44"/>
      <c r="R2125" s="44"/>
      <c r="S2125" s="44"/>
    </row>
    <row r="2126" spans="1:19" ht="13.5" customHeight="1" x14ac:dyDescent="0.2">
      <c r="A2126" s="2" t="s">
        <v>3393</v>
      </c>
      <c r="B2126" s="42" t="s">
        <v>24</v>
      </c>
      <c r="C2126" s="43" t="s">
        <v>53</v>
      </c>
      <c r="D2126" s="44">
        <v>4</v>
      </c>
      <c r="E2126" s="45" t="s">
        <v>602</v>
      </c>
      <c r="F2126" s="44">
        <v>1500000</v>
      </c>
      <c r="G2126" s="44">
        <f t="shared" si="1117"/>
        <v>6000000</v>
      </c>
      <c r="H2126" s="44"/>
      <c r="I2126" s="44"/>
      <c r="J2126" s="44"/>
      <c r="K2126" s="44"/>
      <c r="L2126" s="44"/>
      <c r="M2126" s="44"/>
      <c r="N2126" s="44"/>
      <c r="O2126" s="44"/>
      <c r="P2126" s="44"/>
      <c r="Q2126" s="44"/>
      <c r="R2126" s="44"/>
      <c r="S2126" s="44"/>
    </row>
    <row r="2127" spans="1:19" ht="13.5" customHeight="1" x14ac:dyDescent="0.2">
      <c r="A2127" s="2" t="s">
        <v>3394</v>
      </c>
      <c r="B2127" s="42" t="s">
        <v>24</v>
      </c>
      <c r="C2127" s="43" t="s">
        <v>3395</v>
      </c>
      <c r="D2127" s="44">
        <v>5</v>
      </c>
      <c r="E2127" s="45" t="s">
        <v>657</v>
      </c>
      <c r="F2127" s="44">
        <v>500000</v>
      </c>
      <c r="G2127" s="44">
        <f t="shared" si="1117"/>
        <v>2500000</v>
      </c>
      <c r="H2127" s="44"/>
      <c r="I2127" s="44"/>
      <c r="J2127" s="44"/>
      <c r="K2127" s="44"/>
      <c r="L2127" s="44"/>
      <c r="M2127" s="44"/>
      <c r="N2127" s="44"/>
      <c r="O2127" s="44"/>
      <c r="P2127" s="44"/>
      <c r="Q2127" s="44"/>
      <c r="R2127" s="44"/>
      <c r="S2127" s="44"/>
    </row>
    <row r="2128" spans="1:19" ht="13.5" customHeight="1" x14ac:dyDescent="0.2">
      <c r="A2128" s="2" t="s">
        <v>3396</v>
      </c>
      <c r="B2128" s="42" t="s">
        <v>24</v>
      </c>
      <c r="C2128" s="43" t="s">
        <v>3397</v>
      </c>
      <c r="D2128" s="44">
        <v>20</v>
      </c>
      <c r="E2128" s="45" t="s">
        <v>657</v>
      </c>
      <c r="F2128" s="44">
        <v>500000</v>
      </c>
      <c r="G2128" s="44">
        <f t="shared" si="1117"/>
        <v>10000000</v>
      </c>
      <c r="H2128" s="44"/>
      <c r="I2128" s="44"/>
      <c r="J2128" s="44"/>
      <c r="K2128" s="44"/>
      <c r="L2128" s="44"/>
      <c r="M2128" s="44"/>
      <c r="N2128" s="44"/>
      <c r="O2128" s="44"/>
      <c r="P2128" s="44"/>
      <c r="Q2128" s="44"/>
      <c r="R2128" s="44"/>
      <c r="S2128" s="44"/>
    </row>
    <row r="2129" spans="1:19" ht="13.5" customHeight="1" x14ac:dyDescent="0.2">
      <c r="A2129" s="2" t="s">
        <v>3398</v>
      </c>
      <c r="B2129" s="12" t="s">
        <v>606</v>
      </c>
      <c r="C2129" s="40" t="s">
        <v>607</v>
      </c>
      <c r="D2129" s="41">
        <v>0</v>
      </c>
      <c r="E2129" s="15" t="s">
        <v>24</v>
      </c>
      <c r="F2129" s="41">
        <v>0</v>
      </c>
      <c r="G2129" s="41">
        <f t="shared" ref="G2129:S2129" si="1118">SUM(G2130:G2131)</f>
        <v>31000000</v>
      </c>
      <c r="H2129" s="41">
        <f t="shared" si="1118"/>
        <v>0</v>
      </c>
      <c r="I2129" s="41">
        <f t="shared" si="1118"/>
        <v>0</v>
      </c>
      <c r="J2129" s="41">
        <f t="shared" si="1118"/>
        <v>0</v>
      </c>
      <c r="K2129" s="41">
        <f t="shared" si="1118"/>
        <v>0</v>
      </c>
      <c r="L2129" s="41">
        <f t="shared" si="1118"/>
        <v>0</v>
      </c>
      <c r="M2129" s="41">
        <f t="shared" si="1118"/>
        <v>0</v>
      </c>
      <c r="N2129" s="41">
        <f t="shared" si="1118"/>
        <v>0</v>
      </c>
      <c r="O2129" s="41">
        <f t="shared" si="1118"/>
        <v>0</v>
      </c>
      <c r="P2129" s="41">
        <f t="shared" si="1118"/>
        <v>0</v>
      </c>
      <c r="Q2129" s="41">
        <f t="shared" si="1118"/>
        <v>0</v>
      </c>
      <c r="R2129" s="41">
        <f t="shared" si="1118"/>
        <v>0</v>
      </c>
      <c r="S2129" s="41">
        <f t="shared" si="1118"/>
        <v>0</v>
      </c>
    </row>
    <row r="2130" spans="1:19" ht="13.5" customHeight="1" x14ac:dyDescent="0.2">
      <c r="A2130" s="2" t="s">
        <v>3399</v>
      </c>
      <c r="B2130" s="42" t="s">
        <v>24</v>
      </c>
      <c r="C2130" s="43" t="s">
        <v>3400</v>
      </c>
      <c r="D2130" s="44">
        <v>2</v>
      </c>
      <c r="E2130" s="45" t="s">
        <v>3401</v>
      </c>
      <c r="F2130" s="44">
        <v>15000000</v>
      </c>
      <c r="G2130" s="44">
        <f t="shared" ref="G2130:G2131" si="1119">ROUNDDOWN(D2130*F2130,-3)</f>
        <v>30000000</v>
      </c>
      <c r="H2130" s="44"/>
      <c r="I2130" s="44"/>
      <c r="J2130" s="44"/>
      <c r="K2130" s="44"/>
      <c r="L2130" s="44"/>
      <c r="M2130" s="44"/>
      <c r="N2130" s="44"/>
      <c r="O2130" s="44"/>
      <c r="P2130" s="44"/>
      <c r="Q2130" s="44"/>
      <c r="R2130" s="44"/>
      <c r="S2130" s="44"/>
    </row>
    <row r="2131" spans="1:19" ht="13.5" customHeight="1" x14ac:dyDescent="0.2">
      <c r="A2131" s="2" t="s">
        <v>3402</v>
      </c>
      <c r="B2131" s="42" t="s">
        <v>24</v>
      </c>
      <c r="C2131" s="43" t="s">
        <v>609</v>
      </c>
      <c r="D2131" s="44">
        <v>4</v>
      </c>
      <c r="E2131" s="45" t="s">
        <v>602</v>
      </c>
      <c r="F2131" s="44">
        <v>250000</v>
      </c>
      <c r="G2131" s="44">
        <f t="shared" si="1119"/>
        <v>1000000</v>
      </c>
      <c r="H2131" s="44"/>
      <c r="I2131" s="44"/>
      <c r="J2131" s="44"/>
      <c r="K2131" s="44"/>
      <c r="L2131" s="44"/>
      <c r="M2131" s="44"/>
      <c r="N2131" s="44"/>
      <c r="O2131" s="44"/>
      <c r="P2131" s="44"/>
      <c r="Q2131" s="44"/>
      <c r="R2131" s="44"/>
      <c r="S2131" s="44"/>
    </row>
    <row r="2132" spans="1:19" ht="13.5" customHeight="1" x14ac:dyDescent="0.2">
      <c r="A2132" s="2" t="s">
        <v>3403</v>
      </c>
      <c r="B2132" s="12" t="s">
        <v>162</v>
      </c>
      <c r="C2132" s="40" t="s">
        <v>163</v>
      </c>
      <c r="D2132" s="41">
        <v>0</v>
      </c>
      <c r="E2132" s="15" t="s">
        <v>24</v>
      </c>
      <c r="F2132" s="41">
        <v>0</v>
      </c>
      <c r="G2132" s="41">
        <f t="shared" ref="G2132:S2132" si="1120">G2133</f>
        <v>20000000</v>
      </c>
      <c r="H2132" s="41">
        <f t="shared" si="1120"/>
        <v>0</v>
      </c>
      <c r="I2132" s="41">
        <f t="shared" si="1120"/>
        <v>0</v>
      </c>
      <c r="J2132" s="41">
        <f t="shared" si="1120"/>
        <v>0</v>
      </c>
      <c r="K2132" s="41">
        <f t="shared" si="1120"/>
        <v>0</v>
      </c>
      <c r="L2132" s="41">
        <f t="shared" si="1120"/>
        <v>0</v>
      </c>
      <c r="M2132" s="41">
        <f t="shared" si="1120"/>
        <v>0</v>
      </c>
      <c r="N2132" s="41">
        <f t="shared" si="1120"/>
        <v>0</v>
      </c>
      <c r="O2132" s="41">
        <f t="shared" si="1120"/>
        <v>0</v>
      </c>
      <c r="P2132" s="41">
        <f t="shared" si="1120"/>
        <v>0</v>
      </c>
      <c r="Q2132" s="41">
        <f t="shared" si="1120"/>
        <v>0</v>
      </c>
      <c r="R2132" s="41">
        <f t="shared" si="1120"/>
        <v>0</v>
      </c>
      <c r="S2132" s="41">
        <f t="shared" si="1120"/>
        <v>0</v>
      </c>
    </row>
    <row r="2133" spans="1:19" ht="13.5" customHeight="1" x14ac:dyDescent="0.2">
      <c r="A2133" s="2" t="s">
        <v>3404</v>
      </c>
      <c r="B2133" s="42" t="s">
        <v>24</v>
      </c>
      <c r="C2133" s="43" t="s">
        <v>1866</v>
      </c>
      <c r="D2133" s="44">
        <v>20</v>
      </c>
      <c r="E2133" s="45" t="s">
        <v>600</v>
      </c>
      <c r="F2133" s="44">
        <v>1000000</v>
      </c>
      <c r="G2133" s="44">
        <f>ROUNDDOWN(D2133*F2133,-3)</f>
        <v>20000000</v>
      </c>
      <c r="H2133" s="44"/>
      <c r="I2133" s="44"/>
      <c r="J2133" s="44"/>
      <c r="K2133" s="44"/>
      <c r="L2133" s="44"/>
      <c r="M2133" s="44"/>
      <c r="N2133" s="44"/>
      <c r="O2133" s="44"/>
      <c r="P2133" s="44"/>
      <c r="Q2133" s="44"/>
      <c r="R2133" s="44"/>
      <c r="S2133" s="44"/>
    </row>
    <row r="2134" spans="1:19" ht="13.5" customHeight="1" x14ac:dyDescent="0.2">
      <c r="A2134" s="2" t="s">
        <v>3405</v>
      </c>
      <c r="B2134" s="12" t="s">
        <v>639</v>
      </c>
      <c r="C2134" s="40" t="s">
        <v>640</v>
      </c>
      <c r="D2134" s="41">
        <v>0</v>
      </c>
      <c r="E2134" s="15" t="s">
        <v>24</v>
      </c>
      <c r="F2134" s="41">
        <v>0</v>
      </c>
      <c r="G2134" s="41">
        <f t="shared" ref="G2134:S2134" si="1121">G2135</f>
        <v>49567000</v>
      </c>
      <c r="H2134" s="41">
        <f t="shared" si="1121"/>
        <v>0</v>
      </c>
      <c r="I2134" s="41">
        <f t="shared" si="1121"/>
        <v>0</v>
      </c>
      <c r="J2134" s="41">
        <f t="shared" si="1121"/>
        <v>0</v>
      </c>
      <c r="K2134" s="41">
        <f t="shared" si="1121"/>
        <v>0</v>
      </c>
      <c r="L2134" s="41">
        <f t="shared" si="1121"/>
        <v>0</v>
      </c>
      <c r="M2134" s="41">
        <f t="shared" si="1121"/>
        <v>0</v>
      </c>
      <c r="N2134" s="41">
        <f t="shared" si="1121"/>
        <v>0</v>
      </c>
      <c r="O2134" s="41">
        <f t="shared" si="1121"/>
        <v>0</v>
      </c>
      <c r="P2134" s="41">
        <f t="shared" si="1121"/>
        <v>0</v>
      </c>
      <c r="Q2134" s="41">
        <f t="shared" si="1121"/>
        <v>0</v>
      </c>
      <c r="R2134" s="41">
        <f t="shared" si="1121"/>
        <v>0</v>
      </c>
      <c r="S2134" s="41">
        <f t="shared" si="1121"/>
        <v>0</v>
      </c>
    </row>
    <row r="2135" spans="1:19" ht="13.5" customHeight="1" x14ac:dyDescent="0.2">
      <c r="A2135" s="2" t="s">
        <v>3406</v>
      </c>
      <c r="B2135" s="42" t="s">
        <v>24</v>
      </c>
      <c r="C2135" s="43" t="s">
        <v>3407</v>
      </c>
      <c r="D2135" s="44">
        <v>1</v>
      </c>
      <c r="E2135" s="45" t="s">
        <v>3408</v>
      </c>
      <c r="F2135" s="44">
        <v>49567000</v>
      </c>
      <c r="G2135" s="44">
        <f>ROUNDDOWN(D2135*F2135,-3)</f>
        <v>49567000</v>
      </c>
      <c r="H2135" s="44"/>
      <c r="I2135" s="44"/>
      <c r="J2135" s="44"/>
      <c r="K2135" s="44"/>
      <c r="L2135" s="44"/>
      <c r="M2135" s="44"/>
      <c r="N2135" s="44"/>
      <c r="O2135" s="44"/>
      <c r="P2135" s="44"/>
      <c r="Q2135" s="44"/>
      <c r="R2135" s="44"/>
      <c r="S2135" s="44"/>
    </row>
    <row r="2136" spans="1:19" ht="13.5" customHeight="1" x14ac:dyDescent="0.2">
      <c r="A2136" s="2" t="s">
        <v>3409</v>
      </c>
      <c r="B2136" s="12" t="s">
        <v>111</v>
      </c>
      <c r="C2136" s="40" t="s">
        <v>112</v>
      </c>
      <c r="D2136" s="41">
        <v>0</v>
      </c>
      <c r="E2136" s="15" t="s">
        <v>24</v>
      </c>
      <c r="F2136" s="41">
        <v>0</v>
      </c>
      <c r="G2136" s="41">
        <f t="shared" ref="G2136:S2136" si="1122">G2137</f>
        <v>36576000</v>
      </c>
      <c r="H2136" s="41">
        <f t="shared" si="1122"/>
        <v>0</v>
      </c>
      <c r="I2136" s="41">
        <f t="shared" si="1122"/>
        <v>0</v>
      </c>
      <c r="J2136" s="41">
        <f t="shared" si="1122"/>
        <v>0</v>
      </c>
      <c r="K2136" s="41">
        <f t="shared" si="1122"/>
        <v>0</v>
      </c>
      <c r="L2136" s="41">
        <f t="shared" si="1122"/>
        <v>0</v>
      </c>
      <c r="M2136" s="41">
        <f t="shared" si="1122"/>
        <v>0</v>
      </c>
      <c r="N2136" s="41">
        <f t="shared" si="1122"/>
        <v>0</v>
      </c>
      <c r="O2136" s="41">
        <f t="shared" si="1122"/>
        <v>0</v>
      </c>
      <c r="P2136" s="41">
        <f t="shared" si="1122"/>
        <v>0</v>
      </c>
      <c r="Q2136" s="41">
        <f t="shared" si="1122"/>
        <v>0</v>
      </c>
      <c r="R2136" s="41">
        <f t="shared" si="1122"/>
        <v>0</v>
      </c>
      <c r="S2136" s="41">
        <f t="shared" si="1122"/>
        <v>0</v>
      </c>
    </row>
    <row r="2137" spans="1:19" ht="13.5" customHeight="1" x14ac:dyDescent="0.2">
      <c r="A2137" s="2" t="s">
        <v>3410</v>
      </c>
      <c r="B2137" s="42" t="s">
        <v>24</v>
      </c>
      <c r="C2137" s="43" t="s">
        <v>3411</v>
      </c>
      <c r="D2137" s="44">
        <v>8</v>
      </c>
      <c r="E2137" s="45" t="s">
        <v>600</v>
      </c>
      <c r="F2137" s="44">
        <v>4572045</v>
      </c>
      <c r="G2137" s="44">
        <f>ROUNDDOWN(D2137*F2137,-3)</f>
        <v>36576000</v>
      </c>
      <c r="H2137" s="44"/>
      <c r="I2137" s="44"/>
      <c r="J2137" s="44"/>
      <c r="K2137" s="44"/>
      <c r="L2137" s="44"/>
      <c r="M2137" s="44"/>
      <c r="N2137" s="44"/>
      <c r="O2137" s="44"/>
      <c r="P2137" s="44"/>
      <c r="Q2137" s="44"/>
      <c r="R2137" s="44"/>
      <c r="S2137" s="44"/>
    </row>
    <row r="2138" spans="1:19" ht="13.5" customHeight="1" x14ac:dyDescent="0.2">
      <c r="A2138" s="2" t="s">
        <v>3412</v>
      </c>
      <c r="B2138" s="12" t="s">
        <v>55</v>
      </c>
      <c r="C2138" s="40" t="s">
        <v>56</v>
      </c>
      <c r="D2138" s="41">
        <v>0</v>
      </c>
      <c r="E2138" s="15" t="s">
        <v>24</v>
      </c>
      <c r="F2138" s="41">
        <v>0</v>
      </c>
      <c r="G2138" s="41">
        <f t="shared" ref="G2138:S2138" si="1123">G2139</f>
        <v>10500000</v>
      </c>
      <c r="H2138" s="41">
        <f t="shared" si="1123"/>
        <v>0</v>
      </c>
      <c r="I2138" s="41">
        <f t="shared" si="1123"/>
        <v>0</v>
      </c>
      <c r="J2138" s="41">
        <f t="shared" si="1123"/>
        <v>0</v>
      </c>
      <c r="K2138" s="41">
        <f t="shared" si="1123"/>
        <v>0</v>
      </c>
      <c r="L2138" s="41">
        <f t="shared" si="1123"/>
        <v>0</v>
      </c>
      <c r="M2138" s="41">
        <f t="shared" si="1123"/>
        <v>0</v>
      </c>
      <c r="N2138" s="41">
        <f t="shared" si="1123"/>
        <v>0</v>
      </c>
      <c r="O2138" s="41">
        <f t="shared" si="1123"/>
        <v>0</v>
      </c>
      <c r="P2138" s="41">
        <f t="shared" si="1123"/>
        <v>0</v>
      </c>
      <c r="Q2138" s="41">
        <f t="shared" si="1123"/>
        <v>0</v>
      </c>
      <c r="R2138" s="41">
        <f t="shared" si="1123"/>
        <v>0</v>
      </c>
      <c r="S2138" s="41">
        <f t="shared" si="1123"/>
        <v>0</v>
      </c>
    </row>
    <row r="2139" spans="1:19" ht="13.5" customHeight="1" x14ac:dyDescent="0.2">
      <c r="A2139" s="2" t="s">
        <v>3413</v>
      </c>
      <c r="B2139" s="42" t="s">
        <v>24</v>
      </c>
      <c r="C2139" s="43" t="s">
        <v>58</v>
      </c>
      <c r="D2139" s="44">
        <v>70</v>
      </c>
      <c r="E2139" s="45" t="s">
        <v>600</v>
      </c>
      <c r="F2139" s="44">
        <v>150000</v>
      </c>
      <c r="G2139" s="44">
        <f>ROUNDDOWN(D2139*F2139,-3)</f>
        <v>10500000</v>
      </c>
      <c r="H2139" s="44"/>
      <c r="I2139" s="44"/>
      <c r="J2139" s="44"/>
      <c r="K2139" s="44"/>
      <c r="L2139" s="44"/>
      <c r="M2139" s="44"/>
      <c r="N2139" s="44"/>
      <c r="O2139" s="44"/>
      <c r="P2139" s="44"/>
      <c r="Q2139" s="44"/>
      <c r="R2139" s="44"/>
      <c r="S2139" s="44"/>
    </row>
    <row r="2140" spans="1:19" ht="13.5" customHeight="1" x14ac:dyDescent="0.2">
      <c r="A2140" s="2" t="s">
        <v>3414</v>
      </c>
      <c r="B2140" s="36" t="s">
        <v>102</v>
      </c>
      <c r="C2140" s="37" t="s">
        <v>3415</v>
      </c>
      <c r="D2140" s="38">
        <v>0</v>
      </c>
      <c r="E2140" s="39" t="s">
        <v>24</v>
      </c>
      <c r="F2140" s="38">
        <v>0</v>
      </c>
      <c r="G2140" s="38">
        <f t="shared" ref="G2140:S2140" si="1124">SUM(G2141,G2147,G2149,G2151)</f>
        <v>78505000</v>
      </c>
      <c r="H2140" s="38">
        <f t="shared" si="1124"/>
        <v>0</v>
      </c>
      <c r="I2140" s="38">
        <f t="shared" si="1124"/>
        <v>0</v>
      </c>
      <c r="J2140" s="38">
        <f t="shared" si="1124"/>
        <v>0</v>
      </c>
      <c r="K2140" s="38">
        <f t="shared" si="1124"/>
        <v>0</v>
      </c>
      <c r="L2140" s="38">
        <f t="shared" si="1124"/>
        <v>0</v>
      </c>
      <c r="M2140" s="38">
        <f t="shared" si="1124"/>
        <v>0</v>
      </c>
      <c r="N2140" s="38">
        <f t="shared" si="1124"/>
        <v>0</v>
      </c>
      <c r="O2140" s="38">
        <f t="shared" si="1124"/>
        <v>0</v>
      </c>
      <c r="P2140" s="38">
        <f t="shared" si="1124"/>
        <v>0</v>
      </c>
      <c r="Q2140" s="38">
        <f t="shared" si="1124"/>
        <v>0</v>
      </c>
      <c r="R2140" s="38">
        <f t="shared" si="1124"/>
        <v>0</v>
      </c>
      <c r="S2140" s="38">
        <f t="shared" si="1124"/>
        <v>0</v>
      </c>
    </row>
    <row r="2141" spans="1:19" ht="13.5" customHeight="1" x14ac:dyDescent="0.2">
      <c r="A2141" s="2" t="s">
        <v>3416</v>
      </c>
      <c r="B2141" s="12" t="s">
        <v>42</v>
      </c>
      <c r="C2141" s="40" t="s">
        <v>43</v>
      </c>
      <c r="D2141" s="41">
        <v>0</v>
      </c>
      <c r="E2141" s="15" t="s">
        <v>24</v>
      </c>
      <c r="F2141" s="41">
        <v>0</v>
      </c>
      <c r="G2141" s="41">
        <f t="shared" ref="G2141:S2141" si="1125">SUM(G2142:G2146)</f>
        <v>30400000</v>
      </c>
      <c r="H2141" s="41">
        <f t="shared" si="1125"/>
        <v>0</v>
      </c>
      <c r="I2141" s="41">
        <f t="shared" si="1125"/>
        <v>0</v>
      </c>
      <c r="J2141" s="41">
        <f t="shared" si="1125"/>
        <v>0</v>
      </c>
      <c r="K2141" s="41">
        <f t="shared" si="1125"/>
        <v>0</v>
      </c>
      <c r="L2141" s="41">
        <f t="shared" si="1125"/>
        <v>0</v>
      </c>
      <c r="M2141" s="41">
        <f t="shared" si="1125"/>
        <v>0</v>
      </c>
      <c r="N2141" s="41">
        <f t="shared" si="1125"/>
        <v>0</v>
      </c>
      <c r="O2141" s="41">
        <f t="shared" si="1125"/>
        <v>0</v>
      </c>
      <c r="P2141" s="41">
        <f t="shared" si="1125"/>
        <v>0</v>
      </c>
      <c r="Q2141" s="41">
        <f t="shared" si="1125"/>
        <v>0</v>
      </c>
      <c r="R2141" s="41">
        <f t="shared" si="1125"/>
        <v>0</v>
      </c>
      <c r="S2141" s="41">
        <f t="shared" si="1125"/>
        <v>0</v>
      </c>
    </row>
    <row r="2142" spans="1:19" ht="13.5" customHeight="1" x14ac:dyDescent="0.2">
      <c r="A2142" s="2" t="s">
        <v>3417</v>
      </c>
      <c r="B2142" s="42" t="s">
        <v>24</v>
      </c>
      <c r="C2142" s="43" t="s">
        <v>3375</v>
      </c>
      <c r="D2142" s="44">
        <v>120</v>
      </c>
      <c r="E2142" s="45" t="s">
        <v>600</v>
      </c>
      <c r="F2142" s="44">
        <v>70000</v>
      </c>
      <c r="G2142" s="44">
        <f t="shared" ref="G2142:G2146" si="1126">ROUNDDOWN(D2142*F2142,-3)</f>
        <v>8400000</v>
      </c>
      <c r="H2142" s="44"/>
      <c r="I2142" s="44"/>
      <c r="J2142" s="44"/>
      <c r="K2142" s="44"/>
      <c r="L2142" s="44"/>
      <c r="M2142" s="44"/>
      <c r="N2142" s="44"/>
      <c r="O2142" s="44"/>
      <c r="P2142" s="44"/>
      <c r="Q2142" s="44"/>
      <c r="R2142" s="44"/>
      <c r="S2142" s="44"/>
    </row>
    <row r="2143" spans="1:19" ht="13.5" customHeight="1" x14ac:dyDescent="0.2">
      <c r="A2143" s="2" t="s">
        <v>3418</v>
      </c>
      <c r="B2143" s="42" t="s">
        <v>24</v>
      </c>
      <c r="C2143" s="43" t="s">
        <v>45</v>
      </c>
      <c r="D2143" s="44">
        <v>4</v>
      </c>
      <c r="E2143" s="45" t="s">
        <v>602</v>
      </c>
      <c r="F2143" s="44">
        <v>1500000</v>
      </c>
      <c r="G2143" s="44">
        <f t="shared" si="1126"/>
        <v>6000000</v>
      </c>
      <c r="H2143" s="44"/>
      <c r="I2143" s="44"/>
      <c r="J2143" s="44"/>
      <c r="K2143" s="44"/>
      <c r="L2143" s="44"/>
      <c r="M2143" s="44"/>
      <c r="N2143" s="44"/>
      <c r="O2143" s="44"/>
      <c r="P2143" s="44"/>
      <c r="Q2143" s="44"/>
      <c r="R2143" s="44"/>
      <c r="S2143" s="44"/>
    </row>
    <row r="2144" spans="1:19" ht="13.5" customHeight="1" x14ac:dyDescent="0.2">
      <c r="A2144" s="2" t="s">
        <v>3419</v>
      </c>
      <c r="B2144" s="42" t="s">
        <v>24</v>
      </c>
      <c r="C2144" s="43" t="s">
        <v>51</v>
      </c>
      <c r="D2144" s="44">
        <v>4</v>
      </c>
      <c r="E2144" s="45" t="s">
        <v>602</v>
      </c>
      <c r="F2144" s="44">
        <v>1000000</v>
      </c>
      <c r="G2144" s="44">
        <f t="shared" si="1126"/>
        <v>4000000</v>
      </c>
      <c r="H2144" s="44"/>
      <c r="I2144" s="44"/>
      <c r="J2144" s="44"/>
      <c r="K2144" s="44"/>
      <c r="L2144" s="44"/>
      <c r="M2144" s="44"/>
      <c r="N2144" s="44"/>
      <c r="O2144" s="44"/>
      <c r="P2144" s="44"/>
      <c r="Q2144" s="44"/>
      <c r="R2144" s="44"/>
      <c r="S2144" s="44"/>
    </row>
    <row r="2145" spans="1:19" ht="13.5" customHeight="1" x14ac:dyDescent="0.2">
      <c r="A2145" s="2" t="s">
        <v>3420</v>
      </c>
      <c r="B2145" s="42" t="s">
        <v>24</v>
      </c>
      <c r="C2145" s="43" t="s">
        <v>53</v>
      </c>
      <c r="D2145" s="44">
        <v>4</v>
      </c>
      <c r="E2145" s="45" t="s">
        <v>602</v>
      </c>
      <c r="F2145" s="44">
        <v>1500000</v>
      </c>
      <c r="G2145" s="44">
        <f t="shared" si="1126"/>
        <v>6000000</v>
      </c>
      <c r="H2145" s="44"/>
      <c r="I2145" s="44"/>
      <c r="J2145" s="44"/>
      <c r="K2145" s="44"/>
      <c r="L2145" s="44"/>
      <c r="M2145" s="44"/>
      <c r="N2145" s="44"/>
      <c r="O2145" s="44"/>
      <c r="P2145" s="44"/>
      <c r="Q2145" s="44"/>
      <c r="R2145" s="44"/>
      <c r="S2145" s="44"/>
    </row>
    <row r="2146" spans="1:19" ht="13.5" customHeight="1" x14ac:dyDescent="0.2">
      <c r="A2146" s="2" t="s">
        <v>3421</v>
      </c>
      <c r="B2146" s="42" t="s">
        <v>24</v>
      </c>
      <c r="C2146" s="43" t="s">
        <v>713</v>
      </c>
      <c r="D2146" s="44">
        <v>12</v>
      </c>
      <c r="E2146" s="45" t="s">
        <v>657</v>
      </c>
      <c r="F2146" s="44">
        <v>500000</v>
      </c>
      <c r="G2146" s="44">
        <f t="shared" si="1126"/>
        <v>6000000</v>
      </c>
      <c r="H2146" s="44"/>
      <c r="I2146" s="44"/>
      <c r="J2146" s="44"/>
      <c r="K2146" s="44"/>
      <c r="L2146" s="44"/>
      <c r="M2146" s="44"/>
      <c r="N2146" s="44"/>
      <c r="O2146" s="44"/>
      <c r="P2146" s="44"/>
      <c r="Q2146" s="44"/>
      <c r="R2146" s="44"/>
      <c r="S2146" s="44"/>
    </row>
    <row r="2147" spans="1:19" ht="13.5" customHeight="1" x14ac:dyDescent="0.2">
      <c r="A2147" s="2" t="s">
        <v>3422</v>
      </c>
      <c r="B2147" s="12" t="s">
        <v>606</v>
      </c>
      <c r="C2147" s="40" t="s">
        <v>607</v>
      </c>
      <c r="D2147" s="41">
        <v>0</v>
      </c>
      <c r="E2147" s="15" t="s">
        <v>24</v>
      </c>
      <c r="F2147" s="41">
        <v>0</v>
      </c>
      <c r="G2147" s="41">
        <f t="shared" ref="G2147:S2147" si="1127">G2148</f>
        <v>500000</v>
      </c>
      <c r="H2147" s="41">
        <f t="shared" si="1127"/>
        <v>0</v>
      </c>
      <c r="I2147" s="41">
        <f t="shared" si="1127"/>
        <v>0</v>
      </c>
      <c r="J2147" s="41">
        <f t="shared" si="1127"/>
        <v>0</v>
      </c>
      <c r="K2147" s="41">
        <f t="shared" si="1127"/>
        <v>0</v>
      </c>
      <c r="L2147" s="41">
        <f t="shared" si="1127"/>
        <v>0</v>
      </c>
      <c r="M2147" s="41">
        <f t="shared" si="1127"/>
        <v>0</v>
      </c>
      <c r="N2147" s="41">
        <f t="shared" si="1127"/>
        <v>0</v>
      </c>
      <c r="O2147" s="41">
        <f t="shared" si="1127"/>
        <v>0</v>
      </c>
      <c r="P2147" s="41">
        <f t="shared" si="1127"/>
        <v>0</v>
      </c>
      <c r="Q2147" s="41">
        <f t="shared" si="1127"/>
        <v>0</v>
      </c>
      <c r="R2147" s="41">
        <f t="shared" si="1127"/>
        <v>0</v>
      </c>
      <c r="S2147" s="41">
        <f t="shared" si="1127"/>
        <v>0</v>
      </c>
    </row>
    <row r="2148" spans="1:19" ht="13.5" customHeight="1" x14ac:dyDescent="0.2">
      <c r="A2148" s="2" t="s">
        <v>3423</v>
      </c>
      <c r="B2148" s="42" t="s">
        <v>24</v>
      </c>
      <c r="C2148" s="43" t="s">
        <v>609</v>
      </c>
      <c r="D2148" s="44">
        <v>2</v>
      </c>
      <c r="E2148" s="45" t="s">
        <v>602</v>
      </c>
      <c r="F2148" s="44">
        <v>250000</v>
      </c>
      <c r="G2148" s="44">
        <f>ROUNDDOWN(D2148*F2148,-3)</f>
        <v>500000</v>
      </c>
      <c r="H2148" s="44"/>
      <c r="I2148" s="44"/>
      <c r="J2148" s="44"/>
      <c r="K2148" s="44"/>
      <c r="L2148" s="44"/>
      <c r="M2148" s="44"/>
      <c r="N2148" s="44"/>
      <c r="O2148" s="44"/>
      <c r="P2148" s="44"/>
      <c r="Q2148" s="44"/>
      <c r="R2148" s="44"/>
      <c r="S2148" s="44"/>
    </row>
    <row r="2149" spans="1:19" ht="13.5" customHeight="1" x14ac:dyDescent="0.2">
      <c r="A2149" s="2" t="s">
        <v>3424</v>
      </c>
      <c r="B2149" s="12" t="s">
        <v>111</v>
      </c>
      <c r="C2149" s="40" t="s">
        <v>112</v>
      </c>
      <c r="D2149" s="41">
        <v>0</v>
      </c>
      <c r="E2149" s="15" t="s">
        <v>24</v>
      </c>
      <c r="F2149" s="41">
        <v>0</v>
      </c>
      <c r="G2149" s="41">
        <f t="shared" ref="G2149:S2149" si="1128">G2150</f>
        <v>41905000</v>
      </c>
      <c r="H2149" s="41">
        <f t="shared" si="1128"/>
        <v>0</v>
      </c>
      <c r="I2149" s="41">
        <f t="shared" si="1128"/>
        <v>0</v>
      </c>
      <c r="J2149" s="41">
        <f t="shared" si="1128"/>
        <v>0</v>
      </c>
      <c r="K2149" s="41">
        <f t="shared" si="1128"/>
        <v>0</v>
      </c>
      <c r="L2149" s="41">
        <f t="shared" si="1128"/>
        <v>0</v>
      </c>
      <c r="M2149" s="41">
        <f t="shared" si="1128"/>
        <v>0</v>
      </c>
      <c r="N2149" s="41">
        <f t="shared" si="1128"/>
        <v>0</v>
      </c>
      <c r="O2149" s="41">
        <f t="shared" si="1128"/>
        <v>0</v>
      </c>
      <c r="P2149" s="41">
        <f t="shared" si="1128"/>
        <v>0</v>
      </c>
      <c r="Q2149" s="41">
        <f t="shared" si="1128"/>
        <v>0</v>
      </c>
      <c r="R2149" s="41">
        <f t="shared" si="1128"/>
        <v>0</v>
      </c>
      <c r="S2149" s="41">
        <f t="shared" si="1128"/>
        <v>0</v>
      </c>
    </row>
    <row r="2150" spans="1:19" ht="13.5" customHeight="1" x14ac:dyDescent="0.2">
      <c r="A2150" s="2" t="s">
        <v>3425</v>
      </c>
      <c r="B2150" s="42" t="s">
        <v>24</v>
      </c>
      <c r="C2150" s="43" t="s">
        <v>3426</v>
      </c>
      <c r="D2150" s="44">
        <v>8</v>
      </c>
      <c r="E2150" s="45" t="s">
        <v>600</v>
      </c>
      <c r="F2150" s="44">
        <v>5238125</v>
      </c>
      <c r="G2150" s="44">
        <f>ROUNDDOWN(D2150*F2150,-3)</f>
        <v>41905000</v>
      </c>
      <c r="H2150" s="44"/>
      <c r="I2150" s="44"/>
      <c r="J2150" s="44"/>
      <c r="K2150" s="44"/>
      <c r="L2150" s="44"/>
      <c r="M2150" s="44"/>
      <c r="N2150" s="44"/>
      <c r="O2150" s="44"/>
      <c r="P2150" s="44"/>
      <c r="Q2150" s="44"/>
      <c r="R2150" s="44"/>
      <c r="S2150" s="44"/>
    </row>
    <row r="2151" spans="1:19" ht="13.5" customHeight="1" x14ac:dyDescent="0.2">
      <c r="A2151" s="2" t="s">
        <v>3427</v>
      </c>
      <c r="B2151" s="12" t="s">
        <v>55</v>
      </c>
      <c r="C2151" s="40" t="s">
        <v>56</v>
      </c>
      <c r="D2151" s="41">
        <v>0</v>
      </c>
      <c r="E2151" s="15" t="s">
        <v>24</v>
      </c>
      <c r="F2151" s="41">
        <v>0</v>
      </c>
      <c r="G2151" s="41">
        <f t="shared" ref="G2151:S2151" si="1129">G2152</f>
        <v>5700000</v>
      </c>
      <c r="H2151" s="41">
        <f t="shared" si="1129"/>
        <v>0</v>
      </c>
      <c r="I2151" s="41">
        <f t="shared" si="1129"/>
        <v>0</v>
      </c>
      <c r="J2151" s="41">
        <f t="shared" si="1129"/>
        <v>0</v>
      </c>
      <c r="K2151" s="41">
        <f t="shared" si="1129"/>
        <v>0</v>
      </c>
      <c r="L2151" s="41">
        <f t="shared" si="1129"/>
        <v>0</v>
      </c>
      <c r="M2151" s="41">
        <f t="shared" si="1129"/>
        <v>0</v>
      </c>
      <c r="N2151" s="41">
        <f t="shared" si="1129"/>
        <v>0</v>
      </c>
      <c r="O2151" s="41">
        <f t="shared" si="1129"/>
        <v>0</v>
      </c>
      <c r="P2151" s="41">
        <f t="shared" si="1129"/>
        <v>0</v>
      </c>
      <c r="Q2151" s="41">
        <f t="shared" si="1129"/>
        <v>0</v>
      </c>
      <c r="R2151" s="41">
        <f t="shared" si="1129"/>
        <v>0</v>
      </c>
      <c r="S2151" s="41">
        <f t="shared" si="1129"/>
        <v>0</v>
      </c>
    </row>
    <row r="2152" spans="1:19" ht="13.5" customHeight="1" x14ac:dyDescent="0.2">
      <c r="A2152" s="2" t="s">
        <v>3428</v>
      </c>
      <c r="B2152" s="42" t="s">
        <v>24</v>
      </c>
      <c r="C2152" s="43" t="s">
        <v>58</v>
      </c>
      <c r="D2152" s="44">
        <v>38</v>
      </c>
      <c r="E2152" s="45" t="s">
        <v>49</v>
      </c>
      <c r="F2152" s="44">
        <v>150000</v>
      </c>
      <c r="G2152" s="44">
        <f>ROUNDDOWN(D2152*F2152,-3)</f>
        <v>5700000</v>
      </c>
      <c r="H2152" s="44"/>
      <c r="I2152" s="44"/>
      <c r="J2152" s="44"/>
      <c r="K2152" s="44"/>
      <c r="L2152" s="44"/>
      <c r="M2152" s="44"/>
      <c r="N2152" s="44"/>
      <c r="O2152" s="44"/>
      <c r="P2152" s="44"/>
      <c r="Q2152" s="44"/>
      <c r="R2152" s="44"/>
      <c r="S2152" s="44"/>
    </row>
    <row r="2153" spans="1:19" ht="13.5" customHeight="1" x14ac:dyDescent="0.2">
      <c r="A2153" s="2" t="s">
        <v>3429</v>
      </c>
      <c r="B2153" s="24" t="s">
        <v>3430</v>
      </c>
      <c r="C2153" s="25" t="s">
        <v>3431</v>
      </c>
      <c r="D2153" s="26">
        <v>1</v>
      </c>
      <c r="E2153" s="27" t="s">
        <v>3432</v>
      </c>
      <c r="F2153" s="26">
        <v>0</v>
      </c>
      <c r="G2153" s="26">
        <f t="shared" ref="G2153:S2153" si="1130">SUM(G2154)</f>
        <v>4329292000</v>
      </c>
      <c r="H2153" s="26">
        <f t="shared" si="1130"/>
        <v>0</v>
      </c>
      <c r="I2153" s="26">
        <f t="shared" si="1130"/>
        <v>0</v>
      </c>
      <c r="J2153" s="26">
        <f t="shared" si="1130"/>
        <v>0</v>
      </c>
      <c r="K2153" s="26">
        <f t="shared" si="1130"/>
        <v>0</v>
      </c>
      <c r="L2153" s="26">
        <f t="shared" si="1130"/>
        <v>0</v>
      </c>
      <c r="M2153" s="26">
        <f t="shared" si="1130"/>
        <v>0</v>
      </c>
      <c r="N2153" s="26">
        <f t="shared" si="1130"/>
        <v>0</v>
      </c>
      <c r="O2153" s="26">
        <f t="shared" si="1130"/>
        <v>0</v>
      </c>
      <c r="P2153" s="26">
        <f t="shared" si="1130"/>
        <v>0</v>
      </c>
      <c r="Q2153" s="26">
        <f t="shared" si="1130"/>
        <v>0</v>
      </c>
      <c r="R2153" s="26">
        <f t="shared" si="1130"/>
        <v>0</v>
      </c>
      <c r="S2153" s="26">
        <f t="shared" si="1130"/>
        <v>0</v>
      </c>
    </row>
    <row r="2154" spans="1:19" ht="13.5" customHeight="1" x14ac:dyDescent="0.2">
      <c r="A2154" s="2" t="s">
        <v>3433</v>
      </c>
      <c r="B2154" s="28" t="s">
        <v>3434</v>
      </c>
      <c r="C2154" s="29" t="s">
        <v>3435</v>
      </c>
      <c r="D2154" s="30">
        <v>0</v>
      </c>
      <c r="E2154" s="31" t="s">
        <v>24</v>
      </c>
      <c r="F2154" s="30">
        <v>0</v>
      </c>
      <c r="G2154" s="30">
        <f t="shared" ref="G2154:S2154" si="1131">SUM(G2155,G2253)</f>
        <v>4329292000</v>
      </c>
      <c r="H2154" s="30">
        <f t="shared" si="1131"/>
        <v>0</v>
      </c>
      <c r="I2154" s="30">
        <f t="shared" si="1131"/>
        <v>0</v>
      </c>
      <c r="J2154" s="30">
        <f t="shared" si="1131"/>
        <v>0</v>
      </c>
      <c r="K2154" s="30">
        <f t="shared" si="1131"/>
        <v>0</v>
      </c>
      <c r="L2154" s="30">
        <f t="shared" si="1131"/>
        <v>0</v>
      </c>
      <c r="M2154" s="30">
        <f t="shared" si="1131"/>
        <v>0</v>
      </c>
      <c r="N2154" s="30">
        <f t="shared" si="1131"/>
        <v>0</v>
      </c>
      <c r="O2154" s="30">
        <f t="shared" si="1131"/>
        <v>0</v>
      </c>
      <c r="P2154" s="30">
        <f t="shared" si="1131"/>
        <v>0</v>
      </c>
      <c r="Q2154" s="30">
        <f t="shared" si="1131"/>
        <v>0</v>
      </c>
      <c r="R2154" s="30">
        <f t="shared" si="1131"/>
        <v>0</v>
      </c>
      <c r="S2154" s="30">
        <f t="shared" si="1131"/>
        <v>0</v>
      </c>
    </row>
    <row r="2155" spans="1:19" ht="13.5" customHeight="1" x14ac:dyDescent="0.2">
      <c r="A2155" s="2" t="s">
        <v>3436</v>
      </c>
      <c r="B2155" s="32" t="s">
        <v>780</v>
      </c>
      <c r="C2155" s="33" t="s">
        <v>2027</v>
      </c>
      <c r="D2155" s="34">
        <v>0</v>
      </c>
      <c r="E2155" s="35" t="s">
        <v>24</v>
      </c>
      <c r="F2155" s="34">
        <v>0</v>
      </c>
      <c r="G2155" s="34">
        <f t="shared" ref="G2155:S2155" si="1132">SUM(G2156,G2185,G2208,G2237)</f>
        <v>2524939000</v>
      </c>
      <c r="H2155" s="34">
        <f t="shared" si="1132"/>
        <v>0</v>
      </c>
      <c r="I2155" s="34">
        <f t="shared" si="1132"/>
        <v>0</v>
      </c>
      <c r="J2155" s="34">
        <f t="shared" si="1132"/>
        <v>0</v>
      </c>
      <c r="K2155" s="34">
        <f t="shared" si="1132"/>
        <v>0</v>
      </c>
      <c r="L2155" s="34">
        <f t="shared" si="1132"/>
        <v>0</v>
      </c>
      <c r="M2155" s="34">
        <f t="shared" si="1132"/>
        <v>0</v>
      </c>
      <c r="N2155" s="34">
        <f t="shared" si="1132"/>
        <v>0</v>
      </c>
      <c r="O2155" s="34">
        <f t="shared" si="1132"/>
        <v>0</v>
      </c>
      <c r="P2155" s="34">
        <f t="shared" si="1132"/>
        <v>0</v>
      </c>
      <c r="Q2155" s="34">
        <f t="shared" si="1132"/>
        <v>0</v>
      </c>
      <c r="R2155" s="34">
        <f t="shared" si="1132"/>
        <v>0</v>
      </c>
      <c r="S2155" s="34">
        <f t="shared" si="1132"/>
        <v>0</v>
      </c>
    </row>
    <row r="2156" spans="1:19" ht="13.5" customHeight="1" x14ac:dyDescent="0.2">
      <c r="A2156" s="2" t="s">
        <v>3437</v>
      </c>
      <c r="B2156" s="36" t="s">
        <v>39</v>
      </c>
      <c r="C2156" s="37" t="s">
        <v>3438</v>
      </c>
      <c r="D2156" s="38">
        <v>0</v>
      </c>
      <c r="E2156" s="39" t="s">
        <v>24</v>
      </c>
      <c r="F2156" s="38">
        <v>0</v>
      </c>
      <c r="G2156" s="38">
        <f t="shared" ref="G2156:S2156" si="1133">SUM(G2157,G2167,G2169,G2172,G2175,G2183)</f>
        <v>952930000</v>
      </c>
      <c r="H2156" s="38">
        <f t="shared" si="1133"/>
        <v>0</v>
      </c>
      <c r="I2156" s="38">
        <f t="shared" si="1133"/>
        <v>0</v>
      </c>
      <c r="J2156" s="38">
        <f t="shared" si="1133"/>
        <v>0</v>
      </c>
      <c r="K2156" s="38">
        <f t="shared" si="1133"/>
        <v>0</v>
      </c>
      <c r="L2156" s="38">
        <f t="shared" si="1133"/>
        <v>0</v>
      </c>
      <c r="M2156" s="38">
        <f t="shared" si="1133"/>
        <v>0</v>
      </c>
      <c r="N2156" s="38">
        <f t="shared" si="1133"/>
        <v>0</v>
      </c>
      <c r="O2156" s="38">
        <f t="shared" si="1133"/>
        <v>0</v>
      </c>
      <c r="P2156" s="38">
        <f t="shared" si="1133"/>
        <v>0</v>
      </c>
      <c r="Q2156" s="38">
        <f t="shared" si="1133"/>
        <v>0</v>
      </c>
      <c r="R2156" s="38">
        <f t="shared" si="1133"/>
        <v>0</v>
      </c>
      <c r="S2156" s="38">
        <f t="shared" si="1133"/>
        <v>0</v>
      </c>
    </row>
    <row r="2157" spans="1:19" ht="13.5" customHeight="1" x14ac:dyDescent="0.2">
      <c r="A2157" s="2" t="s">
        <v>3439</v>
      </c>
      <c r="B2157" s="12" t="s">
        <v>42</v>
      </c>
      <c r="C2157" s="40" t="s">
        <v>43</v>
      </c>
      <c r="D2157" s="41">
        <v>0</v>
      </c>
      <c r="E2157" s="15" t="s">
        <v>24</v>
      </c>
      <c r="F2157" s="41">
        <v>0</v>
      </c>
      <c r="G2157" s="41">
        <f t="shared" ref="G2157:S2157" si="1134">SUM(G2158:G2166)</f>
        <v>152650000</v>
      </c>
      <c r="H2157" s="41">
        <f t="shared" si="1134"/>
        <v>0</v>
      </c>
      <c r="I2157" s="41">
        <f t="shared" si="1134"/>
        <v>0</v>
      </c>
      <c r="J2157" s="41">
        <f t="shared" si="1134"/>
        <v>0</v>
      </c>
      <c r="K2157" s="41">
        <f t="shared" si="1134"/>
        <v>0</v>
      </c>
      <c r="L2157" s="41">
        <f t="shared" si="1134"/>
        <v>0</v>
      </c>
      <c r="M2157" s="41">
        <f t="shared" si="1134"/>
        <v>0</v>
      </c>
      <c r="N2157" s="41">
        <f t="shared" si="1134"/>
        <v>0</v>
      </c>
      <c r="O2157" s="41">
        <f t="shared" si="1134"/>
        <v>0</v>
      </c>
      <c r="P2157" s="41">
        <f t="shared" si="1134"/>
        <v>0</v>
      </c>
      <c r="Q2157" s="41">
        <f t="shared" si="1134"/>
        <v>0</v>
      </c>
      <c r="R2157" s="41">
        <f t="shared" si="1134"/>
        <v>0</v>
      </c>
      <c r="S2157" s="41">
        <f t="shared" si="1134"/>
        <v>0</v>
      </c>
    </row>
    <row r="2158" spans="1:19" ht="13.5" customHeight="1" x14ac:dyDescent="0.2">
      <c r="A2158" s="2" t="s">
        <v>3440</v>
      </c>
      <c r="B2158" s="42" t="s">
        <v>24</v>
      </c>
      <c r="C2158" s="43" t="s">
        <v>3441</v>
      </c>
      <c r="D2158" s="44">
        <v>8</v>
      </c>
      <c r="E2158" s="45" t="s">
        <v>1914</v>
      </c>
      <c r="F2158" s="44">
        <v>250000</v>
      </c>
      <c r="G2158" s="44">
        <f t="shared" ref="G2158:G2166" si="1135">ROUNDDOWN(D2158*F2158,-3)</f>
        <v>2000000</v>
      </c>
      <c r="H2158" s="44"/>
      <c r="I2158" s="44"/>
      <c r="J2158" s="44"/>
      <c r="K2158" s="44"/>
      <c r="L2158" s="44"/>
      <c r="M2158" s="44"/>
      <c r="N2158" s="44"/>
      <c r="O2158" s="44"/>
      <c r="P2158" s="44"/>
      <c r="Q2158" s="44"/>
      <c r="R2158" s="44"/>
      <c r="S2158" s="44"/>
    </row>
    <row r="2159" spans="1:19" ht="13.5" customHeight="1" x14ac:dyDescent="0.2">
      <c r="A2159" s="2" t="s">
        <v>3442</v>
      </c>
      <c r="B2159" s="42" t="s">
        <v>24</v>
      </c>
      <c r="C2159" s="43" t="s">
        <v>51</v>
      </c>
      <c r="D2159" s="44">
        <v>3</v>
      </c>
      <c r="E2159" s="45" t="s">
        <v>790</v>
      </c>
      <c r="F2159" s="44">
        <v>1000000</v>
      </c>
      <c r="G2159" s="44">
        <f t="shared" si="1135"/>
        <v>3000000</v>
      </c>
      <c r="H2159" s="44"/>
      <c r="I2159" s="44"/>
      <c r="J2159" s="44"/>
      <c r="K2159" s="44"/>
      <c r="L2159" s="44"/>
      <c r="M2159" s="44"/>
      <c r="N2159" s="44"/>
      <c r="O2159" s="44"/>
      <c r="P2159" s="44"/>
      <c r="Q2159" s="44"/>
      <c r="R2159" s="44"/>
      <c r="S2159" s="44"/>
    </row>
    <row r="2160" spans="1:19" ht="13.5" customHeight="1" x14ac:dyDescent="0.2">
      <c r="A2160" s="2" t="s">
        <v>3443</v>
      </c>
      <c r="B2160" s="42" t="s">
        <v>24</v>
      </c>
      <c r="C2160" s="43" t="s">
        <v>53</v>
      </c>
      <c r="D2160" s="44">
        <v>3</v>
      </c>
      <c r="E2160" s="45" t="s">
        <v>790</v>
      </c>
      <c r="F2160" s="44">
        <v>1000000</v>
      </c>
      <c r="G2160" s="44">
        <f t="shared" si="1135"/>
        <v>3000000</v>
      </c>
      <c r="H2160" s="44"/>
      <c r="I2160" s="44"/>
      <c r="J2160" s="44"/>
      <c r="K2160" s="44"/>
      <c r="L2160" s="44"/>
      <c r="M2160" s="44"/>
      <c r="N2160" s="44"/>
      <c r="O2160" s="44"/>
      <c r="P2160" s="44"/>
      <c r="Q2160" s="44"/>
      <c r="R2160" s="44"/>
      <c r="S2160" s="44"/>
    </row>
    <row r="2161" spans="1:19" ht="13.5" customHeight="1" x14ac:dyDescent="0.2">
      <c r="A2161" s="2" t="s">
        <v>3444</v>
      </c>
      <c r="B2161" s="42" t="s">
        <v>24</v>
      </c>
      <c r="C2161" s="43" t="s">
        <v>3445</v>
      </c>
      <c r="D2161" s="44">
        <v>12</v>
      </c>
      <c r="E2161" s="45" t="s">
        <v>787</v>
      </c>
      <c r="F2161" s="44">
        <v>250000</v>
      </c>
      <c r="G2161" s="44">
        <f t="shared" si="1135"/>
        <v>3000000</v>
      </c>
      <c r="H2161" s="44"/>
      <c r="I2161" s="44"/>
      <c r="J2161" s="44"/>
      <c r="K2161" s="44"/>
      <c r="L2161" s="44"/>
      <c r="M2161" s="44"/>
      <c r="N2161" s="44"/>
      <c r="O2161" s="44"/>
      <c r="P2161" s="44"/>
      <c r="Q2161" s="44"/>
      <c r="R2161" s="44"/>
      <c r="S2161" s="44"/>
    </row>
    <row r="2162" spans="1:19" ht="13.5" customHeight="1" x14ac:dyDescent="0.2">
      <c r="A2162" s="2" t="s">
        <v>3446</v>
      </c>
      <c r="B2162" s="42" t="s">
        <v>24</v>
      </c>
      <c r="C2162" s="43" t="s">
        <v>3447</v>
      </c>
      <c r="D2162" s="44">
        <v>12</v>
      </c>
      <c r="E2162" s="45" t="s">
        <v>787</v>
      </c>
      <c r="F2162" s="44">
        <v>250000</v>
      </c>
      <c r="G2162" s="44">
        <f t="shared" si="1135"/>
        <v>3000000</v>
      </c>
      <c r="H2162" s="44"/>
      <c r="I2162" s="44"/>
      <c r="J2162" s="44"/>
      <c r="K2162" s="44"/>
      <c r="L2162" s="44"/>
      <c r="M2162" s="44"/>
      <c r="N2162" s="44"/>
      <c r="O2162" s="44"/>
      <c r="P2162" s="44"/>
      <c r="Q2162" s="44"/>
      <c r="R2162" s="44"/>
      <c r="S2162" s="44"/>
    </row>
    <row r="2163" spans="1:19" ht="13.5" customHeight="1" x14ac:dyDescent="0.2">
      <c r="A2163" s="2" t="s">
        <v>3448</v>
      </c>
      <c r="B2163" s="42" t="s">
        <v>24</v>
      </c>
      <c r="C2163" s="43" t="s">
        <v>3449</v>
      </c>
      <c r="D2163" s="44">
        <v>570</v>
      </c>
      <c r="E2163" s="45" t="s">
        <v>790</v>
      </c>
      <c r="F2163" s="44">
        <v>235000</v>
      </c>
      <c r="G2163" s="44">
        <f t="shared" si="1135"/>
        <v>133950000</v>
      </c>
      <c r="H2163" s="44"/>
      <c r="I2163" s="44"/>
      <c r="J2163" s="44"/>
      <c r="K2163" s="44"/>
      <c r="L2163" s="44"/>
      <c r="M2163" s="44"/>
      <c r="N2163" s="44"/>
      <c r="O2163" s="44"/>
      <c r="P2163" s="44"/>
      <c r="Q2163" s="44"/>
      <c r="R2163" s="44"/>
      <c r="S2163" s="44"/>
    </row>
    <row r="2164" spans="1:19" ht="13.5" customHeight="1" x14ac:dyDescent="0.2">
      <c r="A2164" s="2" t="s">
        <v>3450</v>
      </c>
      <c r="B2164" s="42" t="s">
        <v>24</v>
      </c>
      <c r="C2164" s="43" t="s">
        <v>3451</v>
      </c>
      <c r="D2164" s="44">
        <v>3</v>
      </c>
      <c r="E2164" s="45" t="s">
        <v>787</v>
      </c>
      <c r="F2164" s="44">
        <v>1000000</v>
      </c>
      <c r="G2164" s="44">
        <f t="shared" si="1135"/>
        <v>3000000</v>
      </c>
      <c r="H2164" s="44"/>
      <c r="I2164" s="44"/>
      <c r="J2164" s="44"/>
      <c r="K2164" s="44"/>
      <c r="L2164" s="44"/>
      <c r="M2164" s="44"/>
      <c r="N2164" s="44"/>
      <c r="O2164" s="44"/>
      <c r="P2164" s="44"/>
      <c r="Q2164" s="44"/>
      <c r="R2164" s="44"/>
      <c r="S2164" s="44"/>
    </row>
    <row r="2165" spans="1:19" ht="13.5" customHeight="1" x14ac:dyDescent="0.2">
      <c r="A2165" s="2" t="s">
        <v>3452</v>
      </c>
      <c r="B2165" s="42" t="s">
        <v>24</v>
      </c>
      <c r="C2165" s="43" t="s">
        <v>3453</v>
      </c>
      <c r="D2165" s="44">
        <v>3</v>
      </c>
      <c r="E2165" s="45" t="s">
        <v>787</v>
      </c>
      <c r="F2165" s="44">
        <v>500000</v>
      </c>
      <c r="G2165" s="44">
        <f t="shared" si="1135"/>
        <v>1500000</v>
      </c>
      <c r="H2165" s="44"/>
      <c r="I2165" s="44"/>
      <c r="J2165" s="44"/>
      <c r="K2165" s="44"/>
      <c r="L2165" s="44"/>
      <c r="M2165" s="44"/>
      <c r="N2165" s="44"/>
      <c r="O2165" s="44"/>
      <c r="P2165" s="44"/>
      <c r="Q2165" s="44"/>
      <c r="R2165" s="44"/>
      <c r="S2165" s="44"/>
    </row>
    <row r="2166" spans="1:19" ht="13.5" customHeight="1" x14ac:dyDescent="0.2">
      <c r="A2166" s="2" t="s">
        <v>3454</v>
      </c>
      <c r="B2166" s="42" t="s">
        <v>24</v>
      </c>
      <c r="C2166" s="43" t="s">
        <v>3455</v>
      </c>
      <c r="D2166" s="44">
        <v>4</v>
      </c>
      <c r="E2166" s="45" t="s">
        <v>790</v>
      </c>
      <c r="F2166" s="44">
        <v>50000</v>
      </c>
      <c r="G2166" s="44">
        <f t="shared" si="1135"/>
        <v>200000</v>
      </c>
      <c r="H2166" s="44"/>
      <c r="I2166" s="44"/>
      <c r="J2166" s="44"/>
      <c r="K2166" s="44"/>
      <c r="L2166" s="44"/>
      <c r="M2166" s="44"/>
      <c r="N2166" s="44"/>
      <c r="O2166" s="44"/>
      <c r="P2166" s="44"/>
      <c r="Q2166" s="44"/>
      <c r="R2166" s="44"/>
      <c r="S2166" s="44"/>
    </row>
    <row r="2167" spans="1:19" ht="13.5" customHeight="1" x14ac:dyDescent="0.2">
      <c r="A2167" s="2" t="s">
        <v>3456</v>
      </c>
      <c r="B2167" s="12" t="s">
        <v>129</v>
      </c>
      <c r="C2167" s="40" t="s">
        <v>130</v>
      </c>
      <c r="D2167" s="41">
        <v>0</v>
      </c>
      <c r="E2167" s="15" t="s">
        <v>24</v>
      </c>
      <c r="F2167" s="41">
        <v>0</v>
      </c>
      <c r="G2167" s="41">
        <f t="shared" ref="G2167:S2167" si="1136">G2168</f>
        <v>4800000</v>
      </c>
      <c r="H2167" s="41">
        <f t="shared" si="1136"/>
        <v>0</v>
      </c>
      <c r="I2167" s="41">
        <f t="shared" si="1136"/>
        <v>0</v>
      </c>
      <c r="J2167" s="41">
        <f t="shared" si="1136"/>
        <v>0</v>
      </c>
      <c r="K2167" s="41">
        <f t="shared" si="1136"/>
        <v>0</v>
      </c>
      <c r="L2167" s="41">
        <f t="shared" si="1136"/>
        <v>0</v>
      </c>
      <c r="M2167" s="41">
        <f t="shared" si="1136"/>
        <v>0</v>
      </c>
      <c r="N2167" s="41">
        <f t="shared" si="1136"/>
        <v>0</v>
      </c>
      <c r="O2167" s="41">
        <f t="shared" si="1136"/>
        <v>0</v>
      </c>
      <c r="P2167" s="41">
        <f t="shared" si="1136"/>
        <v>0</v>
      </c>
      <c r="Q2167" s="41">
        <f t="shared" si="1136"/>
        <v>0</v>
      </c>
      <c r="R2167" s="41">
        <f t="shared" si="1136"/>
        <v>0</v>
      </c>
      <c r="S2167" s="41">
        <f t="shared" si="1136"/>
        <v>0</v>
      </c>
    </row>
    <row r="2168" spans="1:19" ht="13.5" customHeight="1" x14ac:dyDescent="0.2">
      <c r="A2168" s="2" t="s">
        <v>3457</v>
      </c>
      <c r="B2168" s="42" t="s">
        <v>24</v>
      </c>
      <c r="C2168" s="43" t="s">
        <v>3458</v>
      </c>
      <c r="D2168" s="44">
        <v>24</v>
      </c>
      <c r="E2168" s="45" t="s">
        <v>820</v>
      </c>
      <c r="F2168" s="44">
        <v>200000</v>
      </c>
      <c r="G2168" s="44">
        <f>ROUNDDOWN(D2168*F2168,-3)</f>
        <v>4800000</v>
      </c>
      <c r="H2168" s="44"/>
      <c r="I2168" s="44"/>
      <c r="J2168" s="44"/>
      <c r="K2168" s="44"/>
      <c r="L2168" s="44"/>
      <c r="M2168" s="44"/>
      <c r="N2168" s="44"/>
      <c r="O2168" s="44"/>
      <c r="P2168" s="44"/>
      <c r="Q2168" s="44"/>
      <c r="R2168" s="44"/>
      <c r="S2168" s="44"/>
    </row>
    <row r="2169" spans="1:19" ht="13.5" customHeight="1" x14ac:dyDescent="0.2">
      <c r="A2169" s="2" t="s">
        <v>3459</v>
      </c>
      <c r="B2169" s="12" t="s">
        <v>718</v>
      </c>
      <c r="C2169" s="40" t="s">
        <v>719</v>
      </c>
      <c r="D2169" s="41">
        <v>0</v>
      </c>
      <c r="E2169" s="15" t="s">
        <v>24</v>
      </c>
      <c r="F2169" s="41">
        <v>0</v>
      </c>
      <c r="G2169" s="41">
        <f t="shared" ref="G2169:S2169" si="1137">SUM(G2170:G2171)</f>
        <v>24000000</v>
      </c>
      <c r="H2169" s="41">
        <f t="shared" si="1137"/>
        <v>0</v>
      </c>
      <c r="I2169" s="41">
        <f t="shared" si="1137"/>
        <v>0</v>
      </c>
      <c r="J2169" s="41">
        <f t="shared" si="1137"/>
        <v>0</v>
      </c>
      <c r="K2169" s="41">
        <f t="shared" si="1137"/>
        <v>0</v>
      </c>
      <c r="L2169" s="41">
        <f t="shared" si="1137"/>
        <v>0</v>
      </c>
      <c r="M2169" s="41">
        <f t="shared" si="1137"/>
        <v>0</v>
      </c>
      <c r="N2169" s="41">
        <f t="shared" si="1137"/>
        <v>0</v>
      </c>
      <c r="O2169" s="41">
        <f t="shared" si="1137"/>
        <v>0</v>
      </c>
      <c r="P2169" s="41">
        <f t="shared" si="1137"/>
        <v>0</v>
      </c>
      <c r="Q2169" s="41">
        <f t="shared" si="1137"/>
        <v>0</v>
      </c>
      <c r="R2169" s="41">
        <f t="shared" si="1137"/>
        <v>0</v>
      </c>
      <c r="S2169" s="41">
        <f t="shared" si="1137"/>
        <v>0</v>
      </c>
    </row>
    <row r="2170" spans="1:19" ht="13.5" customHeight="1" x14ac:dyDescent="0.2">
      <c r="A2170" s="2" t="s">
        <v>3460</v>
      </c>
      <c r="B2170" s="42" t="s">
        <v>24</v>
      </c>
      <c r="C2170" s="43" t="s">
        <v>51</v>
      </c>
      <c r="D2170" s="44">
        <v>12</v>
      </c>
      <c r="E2170" s="45" t="s">
        <v>790</v>
      </c>
      <c r="F2170" s="44">
        <v>1000000</v>
      </c>
      <c r="G2170" s="44">
        <f t="shared" ref="G2170:G2171" si="1138">ROUNDDOWN(D2170*F2170,-3)</f>
        <v>12000000</v>
      </c>
      <c r="H2170" s="44"/>
      <c r="I2170" s="44"/>
      <c r="J2170" s="44"/>
      <c r="K2170" s="44"/>
      <c r="L2170" s="44"/>
      <c r="M2170" s="44"/>
      <c r="N2170" s="44"/>
      <c r="O2170" s="44"/>
      <c r="P2170" s="44"/>
      <c r="Q2170" s="44"/>
      <c r="R2170" s="44"/>
      <c r="S2170" s="44"/>
    </row>
    <row r="2171" spans="1:19" ht="13.5" customHeight="1" x14ac:dyDescent="0.2">
      <c r="A2171" s="2" t="s">
        <v>3461</v>
      </c>
      <c r="B2171" s="42" t="s">
        <v>24</v>
      </c>
      <c r="C2171" s="43" t="s">
        <v>2629</v>
      </c>
      <c r="D2171" s="44">
        <v>12</v>
      </c>
      <c r="E2171" s="45" t="s">
        <v>790</v>
      </c>
      <c r="F2171" s="44">
        <v>1000000</v>
      </c>
      <c r="G2171" s="44">
        <f t="shared" si="1138"/>
        <v>12000000</v>
      </c>
      <c r="H2171" s="44"/>
      <c r="I2171" s="44"/>
      <c r="J2171" s="44"/>
      <c r="K2171" s="44"/>
      <c r="L2171" s="44"/>
      <c r="M2171" s="44"/>
      <c r="N2171" s="44"/>
      <c r="O2171" s="44"/>
      <c r="P2171" s="44"/>
      <c r="Q2171" s="44"/>
      <c r="R2171" s="44"/>
      <c r="S2171" s="44"/>
    </row>
    <row r="2172" spans="1:19" ht="13.5" customHeight="1" x14ac:dyDescent="0.2">
      <c r="A2172" s="2" t="s">
        <v>3462</v>
      </c>
      <c r="B2172" s="12" t="s">
        <v>162</v>
      </c>
      <c r="C2172" s="40" t="s">
        <v>163</v>
      </c>
      <c r="D2172" s="41">
        <v>0</v>
      </c>
      <c r="E2172" s="15" t="s">
        <v>24</v>
      </c>
      <c r="F2172" s="41">
        <v>0</v>
      </c>
      <c r="G2172" s="41">
        <f t="shared" ref="G2172:S2172" si="1139">SUM(G2173:G2174)</f>
        <v>25600000</v>
      </c>
      <c r="H2172" s="41">
        <f t="shared" si="1139"/>
        <v>0</v>
      </c>
      <c r="I2172" s="41">
        <f t="shared" si="1139"/>
        <v>0</v>
      </c>
      <c r="J2172" s="41">
        <f t="shared" si="1139"/>
        <v>0</v>
      </c>
      <c r="K2172" s="41">
        <f t="shared" si="1139"/>
        <v>0</v>
      </c>
      <c r="L2172" s="41">
        <f t="shared" si="1139"/>
        <v>0</v>
      </c>
      <c r="M2172" s="41">
        <f t="shared" si="1139"/>
        <v>0</v>
      </c>
      <c r="N2172" s="41">
        <f t="shared" si="1139"/>
        <v>0</v>
      </c>
      <c r="O2172" s="41">
        <f t="shared" si="1139"/>
        <v>0</v>
      </c>
      <c r="P2172" s="41">
        <f t="shared" si="1139"/>
        <v>0</v>
      </c>
      <c r="Q2172" s="41">
        <f t="shared" si="1139"/>
        <v>0</v>
      </c>
      <c r="R2172" s="41">
        <f t="shared" si="1139"/>
        <v>0</v>
      </c>
      <c r="S2172" s="41">
        <f t="shared" si="1139"/>
        <v>0</v>
      </c>
    </row>
    <row r="2173" spans="1:19" ht="13.5" customHeight="1" x14ac:dyDescent="0.2">
      <c r="A2173" s="2" t="s">
        <v>3463</v>
      </c>
      <c r="B2173" s="42" t="s">
        <v>24</v>
      </c>
      <c r="C2173" s="43" t="s">
        <v>3464</v>
      </c>
      <c r="D2173" s="44">
        <v>4</v>
      </c>
      <c r="E2173" s="45" t="s">
        <v>613</v>
      </c>
      <c r="F2173" s="44">
        <v>1000000</v>
      </c>
      <c r="G2173" s="44">
        <f t="shared" ref="G2173:G2174" si="1140">ROUNDDOWN(D2173*F2173,-3)</f>
        <v>4000000</v>
      </c>
      <c r="H2173" s="44"/>
      <c r="I2173" s="44"/>
      <c r="J2173" s="44"/>
      <c r="K2173" s="44"/>
      <c r="L2173" s="44"/>
      <c r="M2173" s="44"/>
      <c r="N2173" s="44"/>
      <c r="O2173" s="44"/>
      <c r="P2173" s="44"/>
      <c r="Q2173" s="44"/>
      <c r="R2173" s="44"/>
      <c r="S2173" s="44"/>
    </row>
    <row r="2174" spans="1:19" ht="13.5" customHeight="1" x14ac:dyDescent="0.2">
      <c r="A2174" s="2" t="s">
        <v>3465</v>
      </c>
      <c r="B2174" s="42" t="s">
        <v>24</v>
      </c>
      <c r="C2174" s="43" t="s">
        <v>3466</v>
      </c>
      <c r="D2174" s="44">
        <v>24</v>
      </c>
      <c r="E2174" s="45" t="s">
        <v>613</v>
      </c>
      <c r="F2174" s="44">
        <v>900000</v>
      </c>
      <c r="G2174" s="44">
        <f t="shared" si="1140"/>
        <v>21600000</v>
      </c>
      <c r="H2174" s="44"/>
      <c r="I2174" s="44"/>
      <c r="J2174" s="44"/>
      <c r="K2174" s="44"/>
      <c r="L2174" s="44"/>
      <c r="M2174" s="44"/>
      <c r="N2174" s="44"/>
      <c r="O2174" s="44"/>
      <c r="P2174" s="44"/>
      <c r="Q2174" s="44"/>
      <c r="R2174" s="44"/>
      <c r="S2174" s="44"/>
    </row>
    <row r="2175" spans="1:19" ht="13.5" customHeight="1" x14ac:dyDescent="0.2">
      <c r="A2175" s="2" t="s">
        <v>3467</v>
      </c>
      <c r="B2175" s="12" t="s">
        <v>111</v>
      </c>
      <c r="C2175" s="40" t="s">
        <v>112</v>
      </c>
      <c r="D2175" s="41">
        <v>0</v>
      </c>
      <c r="E2175" s="15" t="s">
        <v>24</v>
      </c>
      <c r="F2175" s="41">
        <v>0</v>
      </c>
      <c r="G2175" s="41">
        <f t="shared" ref="G2175:S2175" si="1141">SUM(G2176:G2182)</f>
        <v>717080000</v>
      </c>
      <c r="H2175" s="41">
        <f t="shared" si="1141"/>
        <v>0</v>
      </c>
      <c r="I2175" s="41">
        <f t="shared" si="1141"/>
        <v>0</v>
      </c>
      <c r="J2175" s="41">
        <f t="shared" si="1141"/>
        <v>0</v>
      </c>
      <c r="K2175" s="41">
        <f t="shared" si="1141"/>
        <v>0</v>
      </c>
      <c r="L2175" s="41">
        <f t="shared" si="1141"/>
        <v>0</v>
      </c>
      <c r="M2175" s="41">
        <f t="shared" si="1141"/>
        <v>0</v>
      </c>
      <c r="N2175" s="41">
        <f t="shared" si="1141"/>
        <v>0</v>
      </c>
      <c r="O2175" s="41">
        <f t="shared" si="1141"/>
        <v>0</v>
      </c>
      <c r="P2175" s="41">
        <f t="shared" si="1141"/>
        <v>0</v>
      </c>
      <c r="Q2175" s="41">
        <f t="shared" si="1141"/>
        <v>0</v>
      </c>
      <c r="R2175" s="41">
        <f t="shared" si="1141"/>
        <v>0</v>
      </c>
      <c r="S2175" s="41">
        <f t="shared" si="1141"/>
        <v>0</v>
      </c>
    </row>
    <row r="2176" spans="1:19" ht="13.5" customHeight="1" x14ac:dyDescent="0.2">
      <c r="A2176" s="2" t="s">
        <v>3468</v>
      </c>
      <c r="B2176" s="42" t="s">
        <v>24</v>
      </c>
      <c r="C2176" s="43" t="s">
        <v>3469</v>
      </c>
      <c r="D2176" s="44">
        <v>38</v>
      </c>
      <c r="E2176" s="45" t="s">
        <v>600</v>
      </c>
      <c r="F2176" s="44">
        <v>600000</v>
      </c>
      <c r="G2176" s="44">
        <f t="shared" ref="G2176:G2182" si="1142">ROUNDDOWN(D2176*F2176,-3)</f>
        <v>22800000</v>
      </c>
      <c r="H2176" s="44"/>
      <c r="I2176" s="44"/>
      <c r="J2176" s="44"/>
      <c r="K2176" s="44"/>
      <c r="L2176" s="44"/>
      <c r="M2176" s="44"/>
      <c r="N2176" s="44"/>
      <c r="O2176" s="44"/>
      <c r="P2176" s="44"/>
      <c r="Q2176" s="44"/>
      <c r="R2176" s="44"/>
      <c r="S2176" s="44"/>
    </row>
    <row r="2177" spans="1:19" ht="13.5" customHeight="1" x14ac:dyDescent="0.2">
      <c r="A2177" s="2" t="s">
        <v>3470</v>
      </c>
      <c r="B2177" s="42" t="s">
        <v>24</v>
      </c>
      <c r="C2177" s="43" t="s">
        <v>3471</v>
      </c>
      <c r="D2177" s="44">
        <v>114</v>
      </c>
      <c r="E2177" s="45" t="s">
        <v>798</v>
      </c>
      <c r="F2177" s="44">
        <v>570000</v>
      </c>
      <c r="G2177" s="44">
        <f t="shared" si="1142"/>
        <v>64980000</v>
      </c>
      <c r="H2177" s="44"/>
      <c r="I2177" s="44"/>
      <c r="J2177" s="44"/>
      <c r="K2177" s="44"/>
      <c r="L2177" s="44"/>
      <c r="M2177" s="44"/>
      <c r="N2177" s="44"/>
      <c r="O2177" s="44"/>
      <c r="P2177" s="44"/>
      <c r="Q2177" s="44"/>
      <c r="R2177" s="44"/>
      <c r="S2177" s="44"/>
    </row>
    <row r="2178" spans="1:19" ht="13.5" customHeight="1" x14ac:dyDescent="0.2">
      <c r="A2178" s="2" t="s">
        <v>3472</v>
      </c>
      <c r="B2178" s="42" t="s">
        <v>24</v>
      </c>
      <c r="C2178" s="43" t="s">
        <v>3473</v>
      </c>
      <c r="D2178" s="44">
        <v>36</v>
      </c>
      <c r="E2178" s="45" t="s">
        <v>798</v>
      </c>
      <c r="F2178" s="44">
        <v>570000</v>
      </c>
      <c r="G2178" s="44">
        <f t="shared" si="1142"/>
        <v>20520000</v>
      </c>
      <c r="H2178" s="44"/>
      <c r="I2178" s="44"/>
      <c r="J2178" s="44"/>
      <c r="K2178" s="44"/>
      <c r="L2178" s="44"/>
      <c r="M2178" s="44"/>
      <c r="N2178" s="44"/>
      <c r="O2178" s="44"/>
      <c r="P2178" s="44"/>
      <c r="Q2178" s="44"/>
      <c r="R2178" s="44"/>
      <c r="S2178" s="44"/>
    </row>
    <row r="2179" spans="1:19" ht="13.5" customHeight="1" x14ac:dyDescent="0.2">
      <c r="A2179" s="2" t="s">
        <v>3474</v>
      </c>
      <c r="B2179" s="42" t="s">
        <v>24</v>
      </c>
      <c r="C2179" s="43" t="s">
        <v>3475</v>
      </c>
      <c r="D2179" s="44">
        <v>152</v>
      </c>
      <c r="E2179" s="45" t="s">
        <v>798</v>
      </c>
      <c r="F2179" s="44">
        <v>430000</v>
      </c>
      <c r="G2179" s="44">
        <f t="shared" si="1142"/>
        <v>65360000</v>
      </c>
      <c r="H2179" s="44"/>
      <c r="I2179" s="44"/>
      <c r="J2179" s="44"/>
      <c r="K2179" s="44"/>
      <c r="L2179" s="44"/>
      <c r="M2179" s="44"/>
      <c r="N2179" s="44"/>
      <c r="O2179" s="44"/>
      <c r="P2179" s="44"/>
      <c r="Q2179" s="44"/>
      <c r="R2179" s="44"/>
      <c r="S2179" s="44"/>
    </row>
    <row r="2180" spans="1:19" ht="13.5" customHeight="1" x14ac:dyDescent="0.2">
      <c r="A2180" s="2" t="s">
        <v>3476</v>
      </c>
      <c r="B2180" s="42" t="s">
        <v>24</v>
      </c>
      <c r="C2180" s="43" t="s">
        <v>3477</v>
      </c>
      <c r="D2180" s="44">
        <v>144</v>
      </c>
      <c r="E2180" s="45" t="s">
        <v>798</v>
      </c>
      <c r="F2180" s="44">
        <v>430000</v>
      </c>
      <c r="G2180" s="44">
        <f t="shared" si="1142"/>
        <v>61920000</v>
      </c>
      <c r="H2180" s="44"/>
      <c r="I2180" s="44"/>
      <c r="J2180" s="44"/>
      <c r="K2180" s="44"/>
      <c r="L2180" s="44"/>
      <c r="M2180" s="44"/>
      <c r="N2180" s="44"/>
      <c r="O2180" s="44"/>
      <c r="P2180" s="44"/>
      <c r="Q2180" s="44"/>
      <c r="R2180" s="44"/>
      <c r="S2180" s="44"/>
    </row>
    <row r="2181" spans="1:19" ht="13.5" customHeight="1" x14ac:dyDescent="0.2">
      <c r="A2181" s="2" t="s">
        <v>3478</v>
      </c>
      <c r="B2181" s="42" t="s">
        <v>24</v>
      </c>
      <c r="C2181" s="43" t="s">
        <v>3479</v>
      </c>
      <c r="D2181" s="44">
        <v>882</v>
      </c>
      <c r="E2181" s="45" t="s">
        <v>798</v>
      </c>
      <c r="F2181" s="44">
        <v>430000</v>
      </c>
      <c r="G2181" s="44">
        <f t="shared" si="1142"/>
        <v>379260000</v>
      </c>
      <c r="H2181" s="44"/>
      <c r="I2181" s="44"/>
      <c r="J2181" s="44"/>
      <c r="K2181" s="44"/>
      <c r="L2181" s="44"/>
      <c r="M2181" s="44"/>
      <c r="N2181" s="44"/>
      <c r="O2181" s="44"/>
      <c r="P2181" s="44"/>
      <c r="Q2181" s="44"/>
      <c r="R2181" s="44"/>
      <c r="S2181" s="44"/>
    </row>
    <row r="2182" spans="1:19" ht="13.5" customHeight="1" x14ac:dyDescent="0.2">
      <c r="A2182" s="2" t="s">
        <v>3480</v>
      </c>
      <c r="B2182" s="42" t="s">
        <v>24</v>
      </c>
      <c r="C2182" s="43" t="s">
        <v>3481</v>
      </c>
      <c r="D2182" s="44">
        <v>24</v>
      </c>
      <c r="E2182" s="45" t="s">
        <v>600</v>
      </c>
      <c r="F2182" s="44">
        <v>4260000</v>
      </c>
      <c r="G2182" s="44">
        <f t="shared" si="1142"/>
        <v>102240000</v>
      </c>
      <c r="H2182" s="44"/>
      <c r="I2182" s="44"/>
      <c r="J2182" s="44"/>
      <c r="K2182" s="44"/>
      <c r="L2182" s="44"/>
      <c r="M2182" s="44"/>
      <c r="N2182" s="44"/>
      <c r="O2182" s="44"/>
      <c r="P2182" s="44"/>
      <c r="Q2182" s="44"/>
      <c r="R2182" s="44"/>
      <c r="S2182" s="44"/>
    </row>
    <row r="2183" spans="1:19" ht="13.5" customHeight="1" x14ac:dyDescent="0.2">
      <c r="A2183" s="2" t="s">
        <v>3482</v>
      </c>
      <c r="B2183" s="12" t="s">
        <v>65</v>
      </c>
      <c r="C2183" s="40" t="s">
        <v>66</v>
      </c>
      <c r="D2183" s="41">
        <v>0</v>
      </c>
      <c r="E2183" s="15" t="s">
        <v>24</v>
      </c>
      <c r="F2183" s="41">
        <v>0</v>
      </c>
      <c r="G2183" s="41">
        <f t="shared" ref="G2183:S2183" si="1143">G2184</f>
        <v>28800000</v>
      </c>
      <c r="H2183" s="41">
        <f t="shared" si="1143"/>
        <v>0</v>
      </c>
      <c r="I2183" s="41">
        <f t="shared" si="1143"/>
        <v>0</v>
      </c>
      <c r="J2183" s="41">
        <f t="shared" si="1143"/>
        <v>0</v>
      </c>
      <c r="K2183" s="41">
        <f t="shared" si="1143"/>
        <v>0</v>
      </c>
      <c r="L2183" s="41">
        <f t="shared" si="1143"/>
        <v>0</v>
      </c>
      <c r="M2183" s="41">
        <f t="shared" si="1143"/>
        <v>0</v>
      </c>
      <c r="N2183" s="41">
        <f t="shared" si="1143"/>
        <v>0</v>
      </c>
      <c r="O2183" s="41">
        <f t="shared" si="1143"/>
        <v>0</v>
      </c>
      <c r="P2183" s="41">
        <f t="shared" si="1143"/>
        <v>0</v>
      </c>
      <c r="Q2183" s="41">
        <f t="shared" si="1143"/>
        <v>0</v>
      </c>
      <c r="R2183" s="41">
        <f t="shared" si="1143"/>
        <v>0</v>
      </c>
      <c r="S2183" s="41">
        <f t="shared" si="1143"/>
        <v>0</v>
      </c>
    </row>
    <row r="2184" spans="1:19" ht="13.5" customHeight="1" x14ac:dyDescent="0.2">
      <c r="A2184" s="2" t="s">
        <v>3483</v>
      </c>
      <c r="B2184" s="42" t="s">
        <v>24</v>
      </c>
      <c r="C2184" s="43" t="s">
        <v>3484</v>
      </c>
      <c r="D2184" s="44">
        <v>24</v>
      </c>
      <c r="E2184" s="45" t="s">
        <v>600</v>
      </c>
      <c r="F2184" s="44">
        <v>1200000</v>
      </c>
      <c r="G2184" s="44">
        <f>ROUNDDOWN(D2184*F2184,-3)</f>
        <v>28800000</v>
      </c>
      <c r="H2184" s="44"/>
      <c r="I2184" s="44"/>
      <c r="J2184" s="44"/>
      <c r="K2184" s="44"/>
      <c r="L2184" s="44"/>
      <c r="M2184" s="44"/>
      <c r="N2184" s="44"/>
      <c r="O2184" s="44"/>
      <c r="P2184" s="44"/>
      <c r="Q2184" s="44"/>
      <c r="R2184" s="44"/>
      <c r="S2184" s="44"/>
    </row>
    <row r="2185" spans="1:19" ht="13.5" customHeight="1" x14ac:dyDescent="0.2">
      <c r="A2185" s="2" t="s">
        <v>3485</v>
      </c>
      <c r="B2185" s="36" t="s">
        <v>77</v>
      </c>
      <c r="C2185" s="37" t="s">
        <v>3486</v>
      </c>
      <c r="D2185" s="38">
        <v>0</v>
      </c>
      <c r="E2185" s="39" t="s">
        <v>24</v>
      </c>
      <c r="F2185" s="38">
        <v>0</v>
      </c>
      <c r="G2185" s="38">
        <f t="shared" ref="G2185:S2185" si="1144">SUM(G2186,G2192,G2194,G2197,G2199,G2205)</f>
        <v>449710000</v>
      </c>
      <c r="H2185" s="38">
        <f t="shared" si="1144"/>
        <v>0</v>
      </c>
      <c r="I2185" s="38">
        <f t="shared" si="1144"/>
        <v>0</v>
      </c>
      <c r="J2185" s="38">
        <f t="shared" si="1144"/>
        <v>0</v>
      </c>
      <c r="K2185" s="38">
        <f t="shared" si="1144"/>
        <v>0</v>
      </c>
      <c r="L2185" s="38">
        <f t="shared" si="1144"/>
        <v>0</v>
      </c>
      <c r="M2185" s="38">
        <f t="shared" si="1144"/>
        <v>0</v>
      </c>
      <c r="N2185" s="38">
        <f t="shared" si="1144"/>
        <v>0</v>
      </c>
      <c r="O2185" s="38">
        <f t="shared" si="1144"/>
        <v>0</v>
      </c>
      <c r="P2185" s="38">
        <f t="shared" si="1144"/>
        <v>0</v>
      </c>
      <c r="Q2185" s="38">
        <f t="shared" si="1144"/>
        <v>0</v>
      </c>
      <c r="R2185" s="38">
        <f t="shared" si="1144"/>
        <v>0</v>
      </c>
      <c r="S2185" s="38">
        <f t="shared" si="1144"/>
        <v>0</v>
      </c>
    </row>
    <row r="2186" spans="1:19" ht="13.5" customHeight="1" x14ac:dyDescent="0.2">
      <c r="A2186" s="2" t="s">
        <v>3487</v>
      </c>
      <c r="B2186" s="12" t="s">
        <v>42</v>
      </c>
      <c r="C2186" s="40" t="s">
        <v>43</v>
      </c>
      <c r="D2186" s="41">
        <v>0</v>
      </c>
      <c r="E2186" s="15" t="s">
        <v>24</v>
      </c>
      <c r="F2186" s="41">
        <v>0</v>
      </c>
      <c r="G2186" s="41">
        <f t="shared" ref="G2186:S2186" si="1145">SUM(G2187:G2191)</f>
        <v>40150000</v>
      </c>
      <c r="H2186" s="41">
        <f t="shared" si="1145"/>
        <v>0</v>
      </c>
      <c r="I2186" s="41">
        <f t="shared" si="1145"/>
        <v>0</v>
      </c>
      <c r="J2186" s="41">
        <f t="shared" si="1145"/>
        <v>0</v>
      </c>
      <c r="K2186" s="41">
        <f t="shared" si="1145"/>
        <v>0</v>
      </c>
      <c r="L2186" s="41">
        <f t="shared" si="1145"/>
        <v>0</v>
      </c>
      <c r="M2186" s="41">
        <f t="shared" si="1145"/>
        <v>0</v>
      </c>
      <c r="N2186" s="41">
        <f t="shared" si="1145"/>
        <v>0</v>
      </c>
      <c r="O2186" s="41">
        <f t="shared" si="1145"/>
        <v>0</v>
      </c>
      <c r="P2186" s="41">
        <f t="shared" si="1145"/>
        <v>0</v>
      </c>
      <c r="Q2186" s="41">
        <f t="shared" si="1145"/>
        <v>0</v>
      </c>
      <c r="R2186" s="41">
        <f t="shared" si="1145"/>
        <v>0</v>
      </c>
      <c r="S2186" s="41">
        <f t="shared" si="1145"/>
        <v>0</v>
      </c>
    </row>
    <row r="2187" spans="1:19" ht="13.5" customHeight="1" x14ac:dyDescent="0.2">
      <c r="A2187" s="2" t="s">
        <v>3488</v>
      </c>
      <c r="B2187" s="42" t="s">
        <v>24</v>
      </c>
      <c r="C2187" s="43" t="s">
        <v>3489</v>
      </c>
      <c r="D2187" s="44">
        <v>12</v>
      </c>
      <c r="E2187" s="45" t="s">
        <v>787</v>
      </c>
      <c r="F2187" s="44">
        <v>100000</v>
      </c>
      <c r="G2187" s="44">
        <f t="shared" ref="G2187:G2191" si="1146">ROUNDDOWN(D2187*F2187,-3)</f>
        <v>1200000</v>
      </c>
      <c r="H2187" s="44"/>
      <c r="I2187" s="44"/>
      <c r="J2187" s="44"/>
      <c r="K2187" s="44"/>
      <c r="L2187" s="44"/>
      <c r="M2187" s="44"/>
      <c r="N2187" s="44"/>
      <c r="O2187" s="44"/>
      <c r="P2187" s="44"/>
      <c r="Q2187" s="44"/>
      <c r="R2187" s="44"/>
      <c r="S2187" s="44"/>
    </row>
    <row r="2188" spans="1:19" ht="13.5" customHeight="1" x14ac:dyDescent="0.2">
      <c r="A2188" s="2" t="s">
        <v>3490</v>
      </c>
      <c r="B2188" s="42" t="s">
        <v>24</v>
      </c>
      <c r="C2188" s="43" t="s">
        <v>3491</v>
      </c>
      <c r="D2188" s="44">
        <v>8</v>
      </c>
      <c r="E2188" s="45" t="s">
        <v>787</v>
      </c>
      <c r="F2188" s="44">
        <v>200000</v>
      </c>
      <c r="G2188" s="44">
        <f t="shared" si="1146"/>
        <v>1600000</v>
      </c>
      <c r="H2188" s="44"/>
      <c r="I2188" s="44"/>
      <c r="J2188" s="44"/>
      <c r="K2188" s="44"/>
      <c r="L2188" s="44"/>
      <c r="M2188" s="44"/>
      <c r="N2188" s="44"/>
      <c r="O2188" s="44"/>
      <c r="P2188" s="44"/>
      <c r="Q2188" s="44"/>
      <c r="R2188" s="44"/>
      <c r="S2188" s="44"/>
    </row>
    <row r="2189" spans="1:19" ht="13.5" customHeight="1" x14ac:dyDescent="0.2">
      <c r="A2189" s="2" t="s">
        <v>3492</v>
      </c>
      <c r="B2189" s="42" t="s">
        <v>24</v>
      </c>
      <c r="C2189" s="43" t="s">
        <v>3493</v>
      </c>
      <c r="D2189" s="44">
        <v>12</v>
      </c>
      <c r="E2189" s="45" t="s">
        <v>787</v>
      </c>
      <c r="F2189" s="44">
        <v>50000</v>
      </c>
      <c r="G2189" s="44">
        <f t="shared" si="1146"/>
        <v>600000</v>
      </c>
      <c r="H2189" s="44"/>
      <c r="I2189" s="44"/>
      <c r="J2189" s="44"/>
      <c r="K2189" s="44"/>
      <c r="L2189" s="44"/>
      <c r="M2189" s="44"/>
      <c r="N2189" s="44"/>
      <c r="O2189" s="44"/>
      <c r="P2189" s="44"/>
      <c r="Q2189" s="44"/>
      <c r="R2189" s="44"/>
      <c r="S2189" s="44"/>
    </row>
    <row r="2190" spans="1:19" ht="13.5" customHeight="1" x14ac:dyDescent="0.2">
      <c r="A2190" s="2" t="s">
        <v>3494</v>
      </c>
      <c r="B2190" s="42" t="s">
        <v>24</v>
      </c>
      <c r="C2190" s="43" t="s">
        <v>3495</v>
      </c>
      <c r="D2190" s="44">
        <v>70</v>
      </c>
      <c r="E2190" s="45" t="s">
        <v>787</v>
      </c>
      <c r="F2190" s="44">
        <v>200000</v>
      </c>
      <c r="G2190" s="44">
        <f t="shared" si="1146"/>
        <v>14000000</v>
      </c>
      <c r="H2190" s="44"/>
      <c r="I2190" s="44"/>
      <c r="J2190" s="44"/>
      <c r="K2190" s="44"/>
      <c r="L2190" s="44"/>
      <c r="M2190" s="44"/>
      <c r="N2190" s="44"/>
      <c r="O2190" s="44"/>
      <c r="P2190" s="44"/>
      <c r="Q2190" s="44"/>
      <c r="R2190" s="44"/>
      <c r="S2190" s="44"/>
    </row>
    <row r="2191" spans="1:19" ht="13.5" customHeight="1" x14ac:dyDescent="0.2">
      <c r="A2191" s="2" t="s">
        <v>3496</v>
      </c>
      <c r="B2191" s="42" t="s">
        <v>24</v>
      </c>
      <c r="C2191" s="43" t="s">
        <v>3497</v>
      </c>
      <c r="D2191" s="44">
        <v>70</v>
      </c>
      <c r="E2191" s="45" t="s">
        <v>787</v>
      </c>
      <c r="F2191" s="44">
        <v>325000</v>
      </c>
      <c r="G2191" s="44">
        <f t="shared" si="1146"/>
        <v>22750000</v>
      </c>
      <c r="H2191" s="44"/>
      <c r="I2191" s="44"/>
      <c r="J2191" s="44"/>
      <c r="K2191" s="44"/>
      <c r="L2191" s="44"/>
      <c r="M2191" s="44"/>
      <c r="N2191" s="44"/>
      <c r="O2191" s="44"/>
      <c r="P2191" s="44"/>
      <c r="Q2191" s="44"/>
      <c r="R2191" s="44"/>
      <c r="S2191" s="44"/>
    </row>
    <row r="2192" spans="1:19" ht="13.5" customHeight="1" x14ac:dyDescent="0.2">
      <c r="A2192" s="2" t="s">
        <v>3498</v>
      </c>
      <c r="B2192" s="12" t="s">
        <v>129</v>
      </c>
      <c r="C2192" s="40" t="s">
        <v>130</v>
      </c>
      <c r="D2192" s="41">
        <v>0</v>
      </c>
      <c r="E2192" s="15" t="s">
        <v>24</v>
      </c>
      <c r="F2192" s="41">
        <v>0</v>
      </c>
      <c r="G2192" s="41">
        <f t="shared" ref="G2192:S2192" si="1147">G2193</f>
        <v>33600000</v>
      </c>
      <c r="H2192" s="41">
        <f t="shared" si="1147"/>
        <v>0</v>
      </c>
      <c r="I2192" s="41">
        <f t="shared" si="1147"/>
        <v>0</v>
      </c>
      <c r="J2192" s="41">
        <f t="shared" si="1147"/>
        <v>0</v>
      </c>
      <c r="K2192" s="41">
        <f t="shared" si="1147"/>
        <v>0</v>
      </c>
      <c r="L2192" s="41">
        <f t="shared" si="1147"/>
        <v>0</v>
      </c>
      <c r="M2192" s="41">
        <f t="shared" si="1147"/>
        <v>0</v>
      </c>
      <c r="N2192" s="41">
        <f t="shared" si="1147"/>
        <v>0</v>
      </c>
      <c r="O2192" s="41">
        <f t="shared" si="1147"/>
        <v>0</v>
      </c>
      <c r="P2192" s="41">
        <f t="shared" si="1147"/>
        <v>0</v>
      </c>
      <c r="Q2192" s="41">
        <f t="shared" si="1147"/>
        <v>0</v>
      </c>
      <c r="R2192" s="41">
        <f t="shared" si="1147"/>
        <v>0</v>
      </c>
      <c r="S2192" s="41">
        <f t="shared" si="1147"/>
        <v>0</v>
      </c>
    </row>
    <row r="2193" spans="1:19" ht="13.5" customHeight="1" x14ac:dyDescent="0.2">
      <c r="A2193" s="2" t="s">
        <v>3499</v>
      </c>
      <c r="B2193" s="42" t="s">
        <v>24</v>
      </c>
      <c r="C2193" s="43" t="s">
        <v>3500</v>
      </c>
      <c r="D2193" s="44">
        <v>168</v>
      </c>
      <c r="E2193" s="45" t="s">
        <v>820</v>
      </c>
      <c r="F2193" s="44">
        <v>200000</v>
      </c>
      <c r="G2193" s="44">
        <f>ROUNDDOWN(D2193*F2193,-3)</f>
        <v>33600000</v>
      </c>
      <c r="H2193" s="44"/>
      <c r="I2193" s="44"/>
      <c r="J2193" s="44"/>
      <c r="K2193" s="44"/>
      <c r="L2193" s="44"/>
      <c r="M2193" s="44"/>
      <c r="N2193" s="44"/>
      <c r="O2193" s="44"/>
      <c r="P2193" s="44"/>
      <c r="Q2193" s="44"/>
      <c r="R2193" s="44"/>
      <c r="S2193" s="44"/>
    </row>
    <row r="2194" spans="1:19" ht="13.5" customHeight="1" x14ac:dyDescent="0.2">
      <c r="A2194" s="2" t="s">
        <v>3501</v>
      </c>
      <c r="B2194" s="12" t="s">
        <v>718</v>
      </c>
      <c r="C2194" s="40" t="s">
        <v>719</v>
      </c>
      <c r="D2194" s="41">
        <v>0</v>
      </c>
      <c r="E2194" s="15" t="s">
        <v>24</v>
      </c>
      <c r="F2194" s="41">
        <v>0</v>
      </c>
      <c r="G2194" s="41">
        <f t="shared" ref="G2194:S2194" si="1148">SUM(G2195:G2196)</f>
        <v>24000000</v>
      </c>
      <c r="H2194" s="41">
        <f t="shared" si="1148"/>
        <v>0</v>
      </c>
      <c r="I2194" s="41">
        <f t="shared" si="1148"/>
        <v>0</v>
      </c>
      <c r="J2194" s="41">
        <f t="shared" si="1148"/>
        <v>0</v>
      </c>
      <c r="K2194" s="41">
        <f t="shared" si="1148"/>
        <v>0</v>
      </c>
      <c r="L2194" s="41">
        <f t="shared" si="1148"/>
        <v>0</v>
      </c>
      <c r="M2194" s="41">
        <f t="shared" si="1148"/>
        <v>0</v>
      </c>
      <c r="N2194" s="41">
        <f t="shared" si="1148"/>
        <v>0</v>
      </c>
      <c r="O2194" s="41">
        <f t="shared" si="1148"/>
        <v>0</v>
      </c>
      <c r="P2194" s="41">
        <f t="shared" si="1148"/>
        <v>0</v>
      </c>
      <c r="Q2194" s="41">
        <f t="shared" si="1148"/>
        <v>0</v>
      </c>
      <c r="R2194" s="41">
        <f t="shared" si="1148"/>
        <v>0</v>
      </c>
      <c r="S2194" s="41">
        <f t="shared" si="1148"/>
        <v>0</v>
      </c>
    </row>
    <row r="2195" spans="1:19" ht="13.5" customHeight="1" x14ac:dyDescent="0.2">
      <c r="A2195" s="2" t="s">
        <v>3502</v>
      </c>
      <c r="B2195" s="42" t="s">
        <v>24</v>
      </c>
      <c r="C2195" s="43" t="s">
        <v>51</v>
      </c>
      <c r="D2195" s="44">
        <v>12</v>
      </c>
      <c r="E2195" s="45" t="s">
        <v>790</v>
      </c>
      <c r="F2195" s="44">
        <v>1000000</v>
      </c>
      <c r="G2195" s="44">
        <f t="shared" ref="G2195:G2196" si="1149">ROUNDDOWN(D2195*F2195,-3)</f>
        <v>12000000</v>
      </c>
      <c r="H2195" s="44"/>
      <c r="I2195" s="44"/>
      <c r="J2195" s="44"/>
      <c r="K2195" s="44"/>
      <c r="L2195" s="44"/>
      <c r="M2195" s="44"/>
      <c r="N2195" s="44"/>
      <c r="O2195" s="44"/>
      <c r="P2195" s="44"/>
      <c r="Q2195" s="44"/>
      <c r="R2195" s="44"/>
      <c r="S2195" s="44"/>
    </row>
    <row r="2196" spans="1:19" ht="13.5" customHeight="1" x14ac:dyDescent="0.2">
      <c r="A2196" s="2" t="s">
        <v>3503</v>
      </c>
      <c r="B2196" s="42" t="s">
        <v>24</v>
      </c>
      <c r="C2196" s="43" t="s">
        <v>53</v>
      </c>
      <c r="D2196" s="44">
        <v>12</v>
      </c>
      <c r="E2196" s="45" t="s">
        <v>790</v>
      </c>
      <c r="F2196" s="44">
        <v>1000000</v>
      </c>
      <c r="G2196" s="44">
        <f t="shared" si="1149"/>
        <v>12000000</v>
      </c>
      <c r="H2196" s="44"/>
      <c r="I2196" s="44"/>
      <c r="J2196" s="44"/>
      <c r="K2196" s="44"/>
      <c r="L2196" s="44"/>
      <c r="M2196" s="44"/>
      <c r="N2196" s="44"/>
      <c r="O2196" s="44"/>
      <c r="P2196" s="44"/>
      <c r="Q2196" s="44"/>
      <c r="R2196" s="44"/>
      <c r="S2196" s="44"/>
    </row>
    <row r="2197" spans="1:19" ht="13.5" customHeight="1" x14ac:dyDescent="0.2">
      <c r="A2197" s="2" t="s">
        <v>3504</v>
      </c>
      <c r="B2197" s="12" t="s">
        <v>162</v>
      </c>
      <c r="C2197" s="40" t="s">
        <v>163</v>
      </c>
      <c r="D2197" s="41">
        <v>0</v>
      </c>
      <c r="E2197" s="15" t="s">
        <v>24</v>
      </c>
      <c r="F2197" s="41">
        <v>0</v>
      </c>
      <c r="G2197" s="41">
        <f t="shared" ref="G2197:S2197" si="1150">G2198</f>
        <v>14400000</v>
      </c>
      <c r="H2197" s="41">
        <f t="shared" si="1150"/>
        <v>0</v>
      </c>
      <c r="I2197" s="41">
        <f t="shared" si="1150"/>
        <v>0</v>
      </c>
      <c r="J2197" s="41">
        <f t="shared" si="1150"/>
        <v>0</v>
      </c>
      <c r="K2197" s="41">
        <f t="shared" si="1150"/>
        <v>0</v>
      </c>
      <c r="L2197" s="41">
        <f t="shared" si="1150"/>
        <v>0</v>
      </c>
      <c r="M2197" s="41">
        <f t="shared" si="1150"/>
        <v>0</v>
      </c>
      <c r="N2197" s="41">
        <f t="shared" si="1150"/>
        <v>0</v>
      </c>
      <c r="O2197" s="41">
        <f t="shared" si="1150"/>
        <v>0</v>
      </c>
      <c r="P2197" s="41">
        <f t="shared" si="1150"/>
        <v>0</v>
      </c>
      <c r="Q2197" s="41">
        <f t="shared" si="1150"/>
        <v>0</v>
      </c>
      <c r="R2197" s="41">
        <f t="shared" si="1150"/>
        <v>0</v>
      </c>
      <c r="S2197" s="41">
        <f t="shared" si="1150"/>
        <v>0</v>
      </c>
    </row>
    <row r="2198" spans="1:19" ht="13.5" customHeight="1" x14ac:dyDescent="0.2">
      <c r="A2198" s="2" t="s">
        <v>3505</v>
      </c>
      <c r="B2198" s="42" t="s">
        <v>24</v>
      </c>
      <c r="C2198" s="43" t="s">
        <v>3506</v>
      </c>
      <c r="D2198" s="44">
        <v>16</v>
      </c>
      <c r="E2198" s="45" t="s">
        <v>613</v>
      </c>
      <c r="F2198" s="44">
        <v>900000</v>
      </c>
      <c r="G2198" s="44">
        <f>ROUNDDOWN(D2198*F2198,-3)</f>
        <v>14400000</v>
      </c>
      <c r="H2198" s="44"/>
      <c r="I2198" s="44"/>
      <c r="J2198" s="44"/>
      <c r="K2198" s="44"/>
      <c r="L2198" s="44"/>
      <c r="M2198" s="44"/>
      <c r="N2198" s="44"/>
      <c r="O2198" s="44"/>
      <c r="P2198" s="44"/>
      <c r="Q2198" s="44"/>
      <c r="R2198" s="44"/>
      <c r="S2198" s="44"/>
    </row>
    <row r="2199" spans="1:19" ht="13.5" customHeight="1" x14ac:dyDescent="0.2">
      <c r="A2199" s="2" t="s">
        <v>3507</v>
      </c>
      <c r="B2199" s="12" t="s">
        <v>111</v>
      </c>
      <c r="C2199" s="40" t="s">
        <v>112</v>
      </c>
      <c r="D2199" s="41">
        <v>0</v>
      </c>
      <c r="E2199" s="15" t="s">
        <v>24</v>
      </c>
      <c r="F2199" s="41">
        <v>0</v>
      </c>
      <c r="G2199" s="41">
        <f t="shared" ref="G2199:S2199" si="1151">SUM(G2200:G2204)</f>
        <v>320280000</v>
      </c>
      <c r="H2199" s="41">
        <f t="shared" si="1151"/>
        <v>0</v>
      </c>
      <c r="I2199" s="41">
        <f t="shared" si="1151"/>
        <v>0</v>
      </c>
      <c r="J2199" s="41">
        <f t="shared" si="1151"/>
        <v>0</v>
      </c>
      <c r="K2199" s="41">
        <f t="shared" si="1151"/>
        <v>0</v>
      </c>
      <c r="L2199" s="41">
        <f t="shared" si="1151"/>
        <v>0</v>
      </c>
      <c r="M2199" s="41">
        <f t="shared" si="1151"/>
        <v>0</v>
      </c>
      <c r="N2199" s="41">
        <f t="shared" si="1151"/>
        <v>0</v>
      </c>
      <c r="O2199" s="41">
        <f t="shared" si="1151"/>
        <v>0</v>
      </c>
      <c r="P2199" s="41">
        <f t="shared" si="1151"/>
        <v>0</v>
      </c>
      <c r="Q2199" s="41">
        <f t="shared" si="1151"/>
        <v>0</v>
      </c>
      <c r="R2199" s="41">
        <f t="shared" si="1151"/>
        <v>0</v>
      </c>
      <c r="S2199" s="41">
        <f t="shared" si="1151"/>
        <v>0</v>
      </c>
    </row>
    <row r="2200" spans="1:19" ht="13.5" customHeight="1" x14ac:dyDescent="0.2">
      <c r="A2200" s="2" t="s">
        <v>3508</v>
      </c>
      <c r="B2200" s="42" t="s">
        <v>24</v>
      </c>
      <c r="C2200" s="43" t="s">
        <v>3509</v>
      </c>
      <c r="D2200" s="44">
        <v>24</v>
      </c>
      <c r="E2200" s="45" t="s">
        <v>600</v>
      </c>
      <c r="F2200" s="44">
        <v>1030000</v>
      </c>
      <c r="G2200" s="44">
        <f t="shared" ref="G2200:G2204" si="1152">ROUNDDOWN(D2200*F2200,-3)</f>
        <v>24720000</v>
      </c>
      <c r="H2200" s="44"/>
      <c r="I2200" s="44"/>
      <c r="J2200" s="44"/>
      <c r="K2200" s="44"/>
      <c r="L2200" s="44"/>
      <c r="M2200" s="44"/>
      <c r="N2200" s="44"/>
      <c r="O2200" s="44"/>
      <c r="P2200" s="44"/>
      <c r="Q2200" s="44"/>
      <c r="R2200" s="44"/>
      <c r="S2200" s="44"/>
    </row>
    <row r="2201" spans="1:19" ht="13.5" customHeight="1" x14ac:dyDescent="0.2">
      <c r="A2201" s="2" t="s">
        <v>3510</v>
      </c>
      <c r="B2201" s="42" t="s">
        <v>24</v>
      </c>
      <c r="C2201" s="43" t="s">
        <v>3511</v>
      </c>
      <c r="D2201" s="44">
        <v>24</v>
      </c>
      <c r="E2201" s="45" t="s">
        <v>600</v>
      </c>
      <c r="F2201" s="44">
        <v>4260000</v>
      </c>
      <c r="G2201" s="44">
        <f t="shared" si="1152"/>
        <v>102240000</v>
      </c>
      <c r="H2201" s="44"/>
      <c r="I2201" s="44"/>
      <c r="J2201" s="44"/>
      <c r="K2201" s="44"/>
      <c r="L2201" s="44"/>
      <c r="M2201" s="44"/>
      <c r="N2201" s="44"/>
      <c r="O2201" s="44"/>
      <c r="P2201" s="44"/>
      <c r="Q2201" s="44"/>
      <c r="R2201" s="44"/>
      <c r="S2201" s="44"/>
    </row>
    <row r="2202" spans="1:19" ht="13.5" customHeight="1" x14ac:dyDescent="0.2">
      <c r="A2202" s="2" t="s">
        <v>3512</v>
      </c>
      <c r="B2202" s="42" t="s">
        <v>24</v>
      </c>
      <c r="C2202" s="43" t="s">
        <v>3513</v>
      </c>
      <c r="D2202" s="44">
        <v>12</v>
      </c>
      <c r="E2202" s="45" t="s">
        <v>600</v>
      </c>
      <c r="F2202" s="44">
        <v>4260000</v>
      </c>
      <c r="G2202" s="44">
        <f t="shared" si="1152"/>
        <v>51120000</v>
      </c>
      <c r="H2202" s="44"/>
      <c r="I2202" s="44"/>
      <c r="J2202" s="44"/>
      <c r="K2202" s="44"/>
      <c r="L2202" s="44"/>
      <c r="M2202" s="44"/>
      <c r="N2202" s="44"/>
      <c r="O2202" s="44"/>
      <c r="P2202" s="44"/>
      <c r="Q2202" s="44"/>
      <c r="R2202" s="44"/>
      <c r="S2202" s="44"/>
    </row>
    <row r="2203" spans="1:19" ht="13.5" customHeight="1" x14ac:dyDescent="0.2">
      <c r="A2203" s="2" t="s">
        <v>3514</v>
      </c>
      <c r="B2203" s="42" t="s">
        <v>24</v>
      </c>
      <c r="C2203" s="43" t="s">
        <v>3515</v>
      </c>
      <c r="D2203" s="44">
        <v>72</v>
      </c>
      <c r="E2203" s="45" t="s">
        <v>600</v>
      </c>
      <c r="F2203" s="44">
        <v>1460000</v>
      </c>
      <c r="G2203" s="44">
        <f t="shared" si="1152"/>
        <v>105120000</v>
      </c>
      <c r="H2203" s="44"/>
      <c r="I2203" s="44"/>
      <c r="J2203" s="44"/>
      <c r="K2203" s="44"/>
      <c r="L2203" s="44"/>
      <c r="M2203" s="44"/>
      <c r="N2203" s="44"/>
      <c r="O2203" s="44"/>
      <c r="P2203" s="44"/>
      <c r="Q2203" s="44"/>
      <c r="R2203" s="44"/>
      <c r="S2203" s="44"/>
    </row>
    <row r="2204" spans="1:19" ht="13.5" customHeight="1" x14ac:dyDescent="0.2">
      <c r="A2204" s="2" t="s">
        <v>3516</v>
      </c>
      <c r="B2204" s="42" t="s">
        <v>24</v>
      </c>
      <c r="C2204" s="43" t="s">
        <v>3517</v>
      </c>
      <c r="D2204" s="44">
        <v>36</v>
      </c>
      <c r="E2204" s="45" t="s">
        <v>600</v>
      </c>
      <c r="F2204" s="44">
        <v>1030000</v>
      </c>
      <c r="G2204" s="44">
        <f t="shared" si="1152"/>
        <v>37080000</v>
      </c>
      <c r="H2204" s="44"/>
      <c r="I2204" s="44"/>
      <c r="J2204" s="44"/>
      <c r="K2204" s="44"/>
      <c r="L2204" s="44"/>
      <c r="M2204" s="44"/>
      <c r="N2204" s="44"/>
      <c r="O2204" s="44"/>
      <c r="P2204" s="44"/>
      <c r="Q2204" s="44"/>
      <c r="R2204" s="44"/>
      <c r="S2204" s="44"/>
    </row>
    <row r="2205" spans="1:19" ht="13.5" customHeight="1" x14ac:dyDescent="0.2">
      <c r="A2205" s="2" t="s">
        <v>3518</v>
      </c>
      <c r="B2205" s="12" t="s">
        <v>55</v>
      </c>
      <c r="C2205" s="40" t="s">
        <v>56</v>
      </c>
      <c r="D2205" s="41">
        <v>0</v>
      </c>
      <c r="E2205" s="15" t="s">
        <v>24</v>
      </c>
      <c r="F2205" s="41">
        <v>0</v>
      </c>
      <c r="G2205" s="41">
        <f t="shared" ref="G2205:S2205" si="1153">SUM(G2206:G2207)</f>
        <v>17280000</v>
      </c>
      <c r="H2205" s="41">
        <f t="shared" si="1153"/>
        <v>0</v>
      </c>
      <c r="I2205" s="41">
        <f t="shared" si="1153"/>
        <v>0</v>
      </c>
      <c r="J2205" s="41">
        <f t="shared" si="1153"/>
        <v>0</v>
      </c>
      <c r="K2205" s="41">
        <f t="shared" si="1153"/>
        <v>0</v>
      </c>
      <c r="L2205" s="41">
        <f t="shared" si="1153"/>
        <v>0</v>
      </c>
      <c r="M2205" s="41">
        <f t="shared" si="1153"/>
        <v>0</v>
      </c>
      <c r="N2205" s="41">
        <f t="shared" si="1153"/>
        <v>0</v>
      </c>
      <c r="O2205" s="41">
        <f t="shared" si="1153"/>
        <v>0</v>
      </c>
      <c r="P2205" s="41">
        <f t="shared" si="1153"/>
        <v>0</v>
      </c>
      <c r="Q2205" s="41">
        <f t="shared" si="1153"/>
        <v>0</v>
      </c>
      <c r="R2205" s="41">
        <f t="shared" si="1153"/>
        <v>0</v>
      </c>
      <c r="S2205" s="41">
        <f t="shared" si="1153"/>
        <v>0</v>
      </c>
    </row>
    <row r="2206" spans="1:19" ht="13.5" customHeight="1" x14ac:dyDescent="0.2">
      <c r="A2206" s="2" t="s">
        <v>3519</v>
      </c>
      <c r="B2206" s="42" t="s">
        <v>24</v>
      </c>
      <c r="C2206" s="43" t="s">
        <v>3520</v>
      </c>
      <c r="D2206" s="44">
        <v>48</v>
      </c>
      <c r="E2206" s="45" t="s">
        <v>600</v>
      </c>
      <c r="F2206" s="44">
        <v>150000</v>
      </c>
      <c r="G2206" s="44">
        <f t="shared" ref="G2206:G2207" si="1154">ROUNDDOWN(D2206*F2206,-3)</f>
        <v>7200000</v>
      </c>
      <c r="H2206" s="44"/>
      <c r="I2206" s="44"/>
      <c r="J2206" s="44"/>
      <c r="K2206" s="44"/>
      <c r="L2206" s="44"/>
      <c r="M2206" s="44"/>
      <c r="N2206" s="44"/>
      <c r="O2206" s="44"/>
      <c r="P2206" s="44"/>
      <c r="Q2206" s="44"/>
      <c r="R2206" s="44"/>
      <c r="S2206" s="44"/>
    </row>
    <row r="2207" spans="1:19" ht="13.5" customHeight="1" x14ac:dyDescent="0.2">
      <c r="A2207" s="2" t="s">
        <v>3521</v>
      </c>
      <c r="B2207" s="42" t="s">
        <v>24</v>
      </c>
      <c r="C2207" s="43" t="s">
        <v>3522</v>
      </c>
      <c r="D2207" s="44">
        <v>48</v>
      </c>
      <c r="E2207" s="45" t="s">
        <v>600</v>
      </c>
      <c r="F2207" s="44">
        <v>210000</v>
      </c>
      <c r="G2207" s="44">
        <f t="shared" si="1154"/>
        <v>10080000</v>
      </c>
      <c r="H2207" s="44"/>
      <c r="I2207" s="44"/>
      <c r="J2207" s="44"/>
      <c r="K2207" s="44"/>
      <c r="L2207" s="44"/>
      <c r="M2207" s="44"/>
      <c r="N2207" s="44"/>
      <c r="O2207" s="44"/>
      <c r="P2207" s="44"/>
      <c r="Q2207" s="44"/>
      <c r="R2207" s="44"/>
      <c r="S2207" s="44"/>
    </row>
    <row r="2208" spans="1:19" ht="13.5" customHeight="1" x14ac:dyDescent="0.2">
      <c r="A2208" s="2" t="s">
        <v>3523</v>
      </c>
      <c r="B2208" s="36" t="s">
        <v>102</v>
      </c>
      <c r="C2208" s="37" t="s">
        <v>3524</v>
      </c>
      <c r="D2208" s="38">
        <v>0</v>
      </c>
      <c r="E2208" s="39" t="s">
        <v>24</v>
      </c>
      <c r="F2208" s="38">
        <v>0</v>
      </c>
      <c r="G2208" s="38">
        <f t="shared" ref="G2208:S2208" si="1155">SUM(G2209,G2215,G2217,G2220,G2223,G2232,G2235)</f>
        <v>490139000</v>
      </c>
      <c r="H2208" s="38">
        <f t="shared" si="1155"/>
        <v>0</v>
      </c>
      <c r="I2208" s="38">
        <f t="shared" si="1155"/>
        <v>0</v>
      </c>
      <c r="J2208" s="38">
        <f t="shared" si="1155"/>
        <v>0</v>
      </c>
      <c r="K2208" s="38">
        <f t="shared" si="1155"/>
        <v>0</v>
      </c>
      <c r="L2208" s="38">
        <f t="shared" si="1155"/>
        <v>0</v>
      </c>
      <c r="M2208" s="38">
        <f t="shared" si="1155"/>
        <v>0</v>
      </c>
      <c r="N2208" s="38">
        <f t="shared" si="1155"/>
        <v>0</v>
      </c>
      <c r="O2208" s="38">
        <f t="shared" si="1155"/>
        <v>0</v>
      </c>
      <c r="P2208" s="38">
        <f t="shared" si="1155"/>
        <v>0</v>
      </c>
      <c r="Q2208" s="38">
        <f t="shared" si="1155"/>
        <v>0</v>
      </c>
      <c r="R2208" s="38">
        <f t="shared" si="1155"/>
        <v>0</v>
      </c>
      <c r="S2208" s="38">
        <f t="shared" si="1155"/>
        <v>0</v>
      </c>
    </row>
    <row r="2209" spans="1:19" ht="13.5" customHeight="1" x14ac:dyDescent="0.2">
      <c r="A2209" s="2" t="s">
        <v>3525</v>
      </c>
      <c r="B2209" s="12" t="s">
        <v>42</v>
      </c>
      <c r="C2209" s="40" t="s">
        <v>43</v>
      </c>
      <c r="D2209" s="41">
        <v>0</v>
      </c>
      <c r="E2209" s="15" t="s">
        <v>24</v>
      </c>
      <c r="F2209" s="41">
        <v>0</v>
      </c>
      <c r="G2209" s="41">
        <f t="shared" ref="G2209:S2209" si="1156">SUM(G2210:G2214)</f>
        <v>41419000</v>
      </c>
      <c r="H2209" s="41">
        <f t="shared" si="1156"/>
        <v>0</v>
      </c>
      <c r="I2209" s="41">
        <f t="shared" si="1156"/>
        <v>0</v>
      </c>
      <c r="J2209" s="41">
        <f t="shared" si="1156"/>
        <v>0</v>
      </c>
      <c r="K2209" s="41">
        <f t="shared" si="1156"/>
        <v>0</v>
      </c>
      <c r="L2209" s="41">
        <f t="shared" si="1156"/>
        <v>0</v>
      </c>
      <c r="M2209" s="41">
        <f t="shared" si="1156"/>
        <v>0</v>
      </c>
      <c r="N2209" s="41">
        <f t="shared" si="1156"/>
        <v>0</v>
      </c>
      <c r="O2209" s="41">
        <f t="shared" si="1156"/>
        <v>0</v>
      </c>
      <c r="P2209" s="41">
        <f t="shared" si="1156"/>
        <v>0</v>
      </c>
      <c r="Q2209" s="41">
        <f t="shared" si="1156"/>
        <v>0</v>
      </c>
      <c r="R2209" s="41">
        <f t="shared" si="1156"/>
        <v>0</v>
      </c>
      <c r="S2209" s="41">
        <f t="shared" si="1156"/>
        <v>0</v>
      </c>
    </row>
    <row r="2210" spans="1:19" ht="13.5" customHeight="1" x14ac:dyDescent="0.2">
      <c r="A2210" s="2" t="s">
        <v>3526</v>
      </c>
      <c r="B2210" s="42" t="s">
        <v>24</v>
      </c>
      <c r="C2210" s="43" t="s">
        <v>3527</v>
      </c>
      <c r="D2210" s="44">
        <v>28</v>
      </c>
      <c r="E2210" s="45" t="s">
        <v>787</v>
      </c>
      <c r="F2210" s="44">
        <v>500000</v>
      </c>
      <c r="G2210" s="44">
        <f t="shared" ref="G2210:G2214" si="1157">ROUNDDOWN(D2210*F2210,-3)</f>
        <v>14000000</v>
      </c>
      <c r="H2210" s="44"/>
      <c r="I2210" s="44"/>
      <c r="J2210" s="44"/>
      <c r="K2210" s="44"/>
      <c r="L2210" s="44"/>
      <c r="M2210" s="44"/>
      <c r="N2210" s="44"/>
      <c r="O2210" s="44"/>
      <c r="P2210" s="44"/>
      <c r="Q2210" s="44"/>
      <c r="R2210" s="44"/>
      <c r="S2210" s="44"/>
    </row>
    <row r="2211" spans="1:19" ht="13.5" customHeight="1" x14ac:dyDescent="0.2">
      <c r="A2211" s="2" t="s">
        <v>3528</v>
      </c>
      <c r="B2211" s="42" t="s">
        <v>24</v>
      </c>
      <c r="C2211" s="43" t="s">
        <v>3529</v>
      </c>
      <c r="D2211" s="44">
        <v>2</v>
      </c>
      <c r="E2211" s="45" t="s">
        <v>787</v>
      </c>
      <c r="F2211" s="44">
        <v>1000000</v>
      </c>
      <c r="G2211" s="44">
        <f t="shared" si="1157"/>
        <v>2000000</v>
      </c>
      <c r="H2211" s="44"/>
      <c r="I2211" s="44"/>
      <c r="J2211" s="44"/>
      <c r="K2211" s="44"/>
      <c r="L2211" s="44"/>
      <c r="M2211" s="44"/>
      <c r="N2211" s="44"/>
      <c r="O2211" s="44"/>
      <c r="P2211" s="44"/>
      <c r="Q2211" s="44"/>
      <c r="R2211" s="44"/>
      <c r="S2211" s="44"/>
    </row>
    <row r="2212" spans="1:19" ht="13.5" customHeight="1" x14ac:dyDescent="0.2">
      <c r="A2212" s="2" t="s">
        <v>3530</v>
      </c>
      <c r="B2212" s="42" t="s">
        <v>24</v>
      </c>
      <c r="C2212" s="43" t="s">
        <v>1569</v>
      </c>
      <c r="D2212" s="44">
        <v>1</v>
      </c>
      <c r="E2212" s="45" t="s">
        <v>790</v>
      </c>
      <c r="F2212" s="44">
        <v>1000000</v>
      </c>
      <c r="G2212" s="44">
        <f t="shared" si="1157"/>
        <v>1000000</v>
      </c>
      <c r="H2212" s="44"/>
      <c r="I2212" s="44"/>
      <c r="J2212" s="44"/>
      <c r="K2212" s="44"/>
      <c r="L2212" s="44"/>
      <c r="M2212" s="44"/>
      <c r="N2212" s="44"/>
      <c r="O2212" s="44"/>
      <c r="P2212" s="44"/>
      <c r="Q2212" s="44"/>
      <c r="R2212" s="44"/>
      <c r="S2212" s="44"/>
    </row>
    <row r="2213" spans="1:19" ht="13.5" customHeight="1" x14ac:dyDescent="0.2">
      <c r="A2213" s="2" t="s">
        <v>3531</v>
      </c>
      <c r="B2213" s="42" t="s">
        <v>24</v>
      </c>
      <c r="C2213" s="43" t="s">
        <v>3532</v>
      </c>
      <c r="D2213" s="44">
        <v>91</v>
      </c>
      <c r="E2213" s="45" t="s">
        <v>790</v>
      </c>
      <c r="F2213" s="44">
        <v>246363</v>
      </c>
      <c r="G2213" s="44">
        <f t="shared" si="1157"/>
        <v>22419000</v>
      </c>
      <c r="H2213" s="44"/>
      <c r="I2213" s="44"/>
      <c r="J2213" s="44"/>
      <c r="K2213" s="44"/>
      <c r="L2213" s="44"/>
      <c r="M2213" s="44"/>
      <c r="N2213" s="44"/>
      <c r="O2213" s="44"/>
      <c r="P2213" s="44"/>
      <c r="Q2213" s="44"/>
      <c r="R2213" s="44"/>
      <c r="S2213" s="44"/>
    </row>
    <row r="2214" spans="1:19" ht="13.5" customHeight="1" x14ac:dyDescent="0.2">
      <c r="A2214" s="2" t="s">
        <v>3533</v>
      </c>
      <c r="B2214" s="42" t="s">
        <v>24</v>
      </c>
      <c r="C2214" s="43" t="s">
        <v>3534</v>
      </c>
      <c r="D2214" s="44">
        <v>2</v>
      </c>
      <c r="E2214" s="45" t="s">
        <v>787</v>
      </c>
      <c r="F2214" s="44">
        <v>1000000</v>
      </c>
      <c r="G2214" s="44">
        <f t="shared" si="1157"/>
        <v>2000000</v>
      </c>
      <c r="H2214" s="44"/>
      <c r="I2214" s="44"/>
      <c r="J2214" s="44"/>
      <c r="K2214" s="44"/>
      <c r="L2214" s="44"/>
      <c r="M2214" s="44"/>
      <c r="N2214" s="44"/>
      <c r="O2214" s="44"/>
      <c r="P2214" s="44"/>
      <c r="Q2214" s="44"/>
      <c r="R2214" s="44"/>
      <c r="S2214" s="44"/>
    </row>
    <row r="2215" spans="1:19" ht="13.5" customHeight="1" x14ac:dyDescent="0.2">
      <c r="A2215" s="2" t="s">
        <v>3535</v>
      </c>
      <c r="B2215" s="12" t="s">
        <v>129</v>
      </c>
      <c r="C2215" s="40" t="s">
        <v>130</v>
      </c>
      <c r="D2215" s="41">
        <v>0</v>
      </c>
      <c r="E2215" s="15" t="s">
        <v>24</v>
      </c>
      <c r="F2215" s="41">
        <v>0</v>
      </c>
      <c r="G2215" s="41">
        <f t="shared" ref="G2215:S2215" si="1158">G2216</f>
        <v>4800000</v>
      </c>
      <c r="H2215" s="41">
        <f t="shared" si="1158"/>
        <v>0</v>
      </c>
      <c r="I2215" s="41">
        <f t="shared" si="1158"/>
        <v>0</v>
      </c>
      <c r="J2215" s="41">
        <f t="shared" si="1158"/>
        <v>0</v>
      </c>
      <c r="K2215" s="41">
        <f t="shared" si="1158"/>
        <v>0</v>
      </c>
      <c r="L2215" s="41">
        <f t="shared" si="1158"/>
        <v>0</v>
      </c>
      <c r="M2215" s="41">
        <f t="shared" si="1158"/>
        <v>0</v>
      </c>
      <c r="N2215" s="41">
        <f t="shared" si="1158"/>
        <v>0</v>
      </c>
      <c r="O2215" s="41">
        <f t="shared" si="1158"/>
        <v>0</v>
      </c>
      <c r="P2215" s="41">
        <f t="shared" si="1158"/>
        <v>0</v>
      </c>
      <c r="Q2215" s="41">
        <f t="shared" si="1158"/>
        <v>0</v>
      </c>
      <c r="R2215" s="41">
        <f t="shared" si="1158"/>
        <v>0</v>
      </c>
      <c r="S2215" s="41">
        <f t="shared" si="1158"/>
        <v>0</v>
      </c>
    </row>
    <row r="2216" spans="1:19" ht="13.5" customHeight="1" x14ac:dyDescent="0.2">
      <c r="A2216" s="2" t="s">
        <v>3536</v>
      </c>
      <c r="B2216" s="42" t="s">
        <v>24</v>
      </c>
      <c r="C2216" s="43" t="s">
        <v>3537</v>
      </c>
      <c r="D2216" s="44">
        <v>24</v>
      </c>
      <c r="E2216" s="45" t="s">
        <v>820</v>
      </c>
      <c r="F2216" s="44">
        <v>200000</v>
      </c>
      <c r="G2216" s="44">
        <f>ROUNDDOWN(D2216*F2216,-3)</f>
        <v>4800000</v>
      </c>
      <c r="H2216" s="44"/>
      <c r="I2216" s="44"/>
      <c r="J2216" s="44"/>
      <c r="K2216" s="44"/>
      <c r="L2216" s="44"/>
      <c r="M2216" s="44"/>
      <c r="N2216" s="44"/>
      <c r="O2216" s="44"/>
      <c r="P2216" s="44"/>
      <c r="Q2216" s="44"/>
      <c r="R2216" s="44"/>
      <c r="S2216" s="44"/>
    </row>
    <row r="2217" spans="1:19" ht="13.5" customHeight="1" x14ac:dyDescent="0.2">
      <c r="A2217" s="2" t="s">
        <v>3538</v>
      </c>
      <c r="B2217" s="12" t="s">
        <v>718</v>
      </c>
      <c r="C2217" s="40" t="s">
        <v>719</v>
      </c>
      <c r="D2217" s="41">
        <v>0</v>
      </c>
      <c r="E2217" s="15" t="s">
        <v>24</v>
      </c>
      <c r="F2217" s="41">
        <v>0</v>
      </c>
      <c r="G2217" s="41">
        <f t="shared" ref="G2217:S2217" si="1159">SUM(G2218:G2219)</f>
        <v>24000000</v>
      </c>
      <c r="H2217" s="41">
        <f t="shared" si="1159"/>
        <v>0</v>
      </c>
      <c r="I2217" s="41">
        <f t="shared" si="1159"/>
        <v>0</v>
      </c>
      <c r="J2217" s="41">
        <f t="shared" si="1159"/>
        <v>0</v>
      </c>
      <c r="K2217" s="41">
        <f t="shared" si="1159"/>
        <v>0</v>
      </c>
      <c r="L2217" s="41">
        <f t="shared" si="1159"/>
        <v>0</v>
      </c>
      <c r="M2217" s="41">
        <f t="shared" si="1159"/>
        <v>0</v>
      </c>
      <c r="N2217" s="41">
        <f t="shared" si="1159"/>
        <v>0</v>
      </c>
      <c r="O2217" s="41">
        <f t="shared" si="1159"/>
        <v>0</v>
      </c>
      <c r="P2217" s="41">
        <f t="shared" si="1159"/>
        <v>0</v>
      </c>
      <c r="Q2217" s="41">
        <f t="shared" si="1159"/>
        <v>0</v>
      </c>
      <c r="R2217" s="41">
        <f t="shared" si="1159"/>
        <v>0</v>
      </c>
      <c r="S2217" s="41">
        <f t="shared" si="1159"/>
        <v>0</v>
      </c>
    </row>
    <row r="2218" spans="1:19" ht="13.5" customHeight="1" x14ac:dyDescent="0.2">
      <c r="A2218" s="2" t="s">
        <v>3539</v>
      </c>
      <c r="B2218" s="42" t="s">
        <v>24</v>
      </c>
      <c r="C2218" s="43" t="s">
        <v>51</v>
      </c>
      <c r="D2218" s="44">
        <v>12</v>
      </c>
      <c r="E2218" s="45" t="s">
        <v>790</v>
      </c>
      <c r="F2218" s="44">
        <v>1000000</v>
      </c>
      <c r="G2218" s="44">
        <f t="shared" ref="G2218:G2219" si="1160">ROUNDDOWN(D2218*F2218,-3)</f>
        <v>12000000</v>
      </c>
      <c r="H2218" s="44"/>
      <c r="I2218" s="44"/>
      <c r="J2218" s="44"/>
      <c r="K2218" s="44"/>
      <c r="L2218" s="44"/>
      <c r="M2218" s="44"/>
      <c r="N2218" s="44"/>
      <c r="O2218" s="44"/>
      <c r="P2218" s="44"/>
      <c r="Q2218" s="44"/>
      <c r="R2218" s="44"/>
      <c r="S2218" s="44"/>
    </row>
    <row r="2219" spans="1:19" ht="13.5" customHeight="1" x14ac:dyDescent="0.2">
      <c r="A2219" s="2" t="s">
        <v>3540</v>
      </c>
      <c r="B2219" s="42" t="s">
        <v>24</v>
      </c>
      <c r="C2219" s="43" t="s">
        <v>53</v>
      </c>
      <c r="D2219" s="44">
        <v>12</v>
      </c>
      <c r="E2219" s="45" t="s">
        <v>790</v>
      </c>
      <c r="F2219" s="44">
        <v>1000000</v>
      </c>
      <c r="G2219" s="44">
        <f t="shared" si="1160"/>
        <v>12000000</v>
      </c>
      <c r="H2219" s="44"/>
      <c r="I2219" s="44"/>
      <c r="J2219" s="44"/>
      <c r="K2219" s="44"/>
      <c r="L2219" s="44"/>
      <c r="M2219" s="44"/>
      <c r="N2219" s="44"/>
      <c r="O2219" s="44"/>
      <c r="P2219" s="44"/>
      <c r="Q2219" s="44"/>
      <c r="R2219" s="44"/>
      <c r="S2219" s="44"/>
    </row>
    <row r="2220" spans="1:19" ht="13.5" customHeight="1" x14ac:dyDescent="0.2">
      <c r="A2220" s="2" t="s">
        <v>3541</v>
      </c>
      <c r="B2220" s="12" t="s">
        <v>162</v>
      </c>
      <c r="C2220" s="40" t="s">
        <v>163</v>
      </c>
      <c r="D2220" s="41">
        <v>0</v>
      </c>
      <c r="E2220" s="15" t="s">
        <v>24</v>
      </c>
      <c r="F2220" s="41">
        <v>0</v>
      </c>
      <c r="G2220" s="41">
        <f t="shared" ref="G2220:S2220" si="1161">SUM(G2221:G2222)</f>
        <v>7600000</v>
      </c>
      <c r="H2220" s="41">
        <f t="shared" si="1161"/>
        <v>0</v>
      </c>
      <c r="I2220" s="41">
        <f t="shared" si="1161"/>
        <v>0</v>
      </c>
      <c r="J2220" s="41">
        <f t="shared" si="1161"/>
        <v>0</v>
      </c>
      <c r="K2220" s="41">
        <f t="shared" si="1161"/>
        <v>0</v>
      </c>
      <c r="L2220" s="41">
        <f t="shared" si="1161"/>
        <v>0</v>
      </c>
      <c r="M2220" s="41">
        <f t="shared" si="1161"/>
        <v>0</v>
      </c>
      <c r="N2220" s="41">
        <f t="shared" si="1161"/>
        <v>0</v>
      </c>
      <c r="O2220" s="41">
        <f t="shared" si="1161"/>
        <v>0</v>
      </c>
      <c r="P2220" s="41">
        <f t="shared" si="1161"/>
        <v>0</v>
      </c>
      <c r="Q2220" s="41">
        <f t="shared" si="1161"/>
        <v>0</v>
      </c>
      <c r="R2220" s="41">
        <f t="shared" si="1161"/>
        <v>0</v>
      </c>
      <c r="S2220" s="41">
        <f t="shared" si="1161"/>
        <v>0</v>
      </c>
    </row>
    <row r="2221" spans="1:19" ht="13.5" customHeight="1" x14ac:dyDescent="0.2">
      <c r="A2221" s="2" t="s">
        <v>3542</v>
      </c>
      <c r="B2221" s="42" t="s">
        <v>24</v>
      </c>
      <c r="C2221" s="43" t="s">
        <v>3543</v>
      </c>
      <c r="D2221" s="44">
        <v>4</v>
      </c>
      <c r="E2221" s="45" t="s">
        <v>613</v>
      </c>
      <c r="F2221" s="44">
        <v>1000000</v>
      </c>
      <c r="G2221" s="44">
        <f t="shared" ref="G2221:G2222" si="1162">ROUNDDOWN(D2221*F2221,-3)</f>
        <v>4000000</v>
      </c>
      <c r="H2221" s="44"/>
      <c r="I2221" s="44"/>
      <c r="J2221" s="44"/>
      <c r="K2221" s="44"/>
      <c r="L2221" s="44"/>
      <c r="M2221" s="44"/>
      <c r="N2221" s="44"/>
      <c r="O2221" s="44"/>
      <c r="P2221" s="44"/>
      <c r="Q2221" s="44"/>
      <c r="R2221" s="44"/>
      <c r="S2221" s="44"/>
    </row>
    <row r="2222" spans="1:19" ht="13.5" customHeight="1" x14ac:dyDescent="0.2">
      <c r="A2222" s="2" t="s">
        <v>3544</v>
      </c>
      <c r="B2222" s="42" t="s">
        <v>24</v>
      </c>
      <c r="C2222" s="43" t="s">
        <v>3545</v>
      </c>
      <c r="D2222" s="44">
        <v>4</v>
      </c>
      <c r="E2222" s="45" t="s">
        <v>613</v>
      </c>
      <c r="F2222" s="44">
        <v>900000</v>
      </c>
      <c r="G2222" s="44">
        <f t="shared" si="1162"/>
        <v>3600000</v>
      </c>
      <c r="H2222" s="44"/>
      <c r="I2222" s="44"/>
      <c r="J2222" s="44"/>
      <c r="K2222" s="44"/>
      <c r="L2222" s="44"/>
      <c r="M2222" s="44"/>
      <c r="N2222" s="44"/>
      <c r="O2222" s="44"/>
      <c r="P2222" s="44"/>
      <c r="Q2222" s="44"/>
      <c r="R2222" s="44"/>
      <c r="S2222" s="44"/>
    </row>
    <row r="2223" spans="1:19" ht="13.5" customHeight="1" x14ac:dyDescent="0.2">
      <c r="A2223" s="2" t="s">
        <v>3546</v>
      </c>
      <c r="B2223" s="12" t="s">
        <v>111</v>
      </c>
      <c r="C2223" s="40" t="s">
        <v>112</v>
      </c>
      <c r="D2223" s="41">
        <v>0</v>
      </c>
      <c r="E2223" s="15" t="s">
        <v>24</v>
      </c>
      <c r="F2223" s="41">
        <v>0</v>
      </c>
      <c r="G2223" s="41">
        <f t="shared" ref="G2223:S2223" si="1163">SUM(G2224:G2231)</f>
        <v>374880000</v>
      </c>
      <c r="H2223" s="41">
        <f t="shared" si="1163"/>
        <v>0</v>
      </c>
      <c r="I2223" s="41">
        <f t="shared" si="1163"/>
        <v>0</v>
      </c>
      <c r="J2223" s="41">
        <f t="shared" si="1163"/>
        <v>0</v>
      </c>
      <c r="K2223" s="41">
        <f t="shared" si="1163"/>
        <v>0</v>
      </c>
      <c r="L2223" s="41">
        <f t="shared" si="1163"/>
        <v>0</v>
      </c>
      <c r="M2223" s="41">
        <f t="shared" si="1163"/>
        <v>0</v>
      </c>
      <c r="N2223" s="41">
        <f t="shared" si="1163"/>
        <v>0</v>
      </c>
      <c r="O2223" s="41">
        <f t="shared" si="1163"/>
        <v>0</v>
      </c>
      <c r="P2223" s="41">
        <f t="shared" si="1163"/>
        <v>0</v>
      </c>
      <c r="Q2223" s="41">
        <f t="shared" si="1163"/>
        <v>0</v>
      </c>
      <c r="R2223" s="41">
        <f t="shared" si="1163"/>
        <v>0</v>
      </c>
      <c r="S2223" s="41">
        <f t="shared" si="1163"/>
        <v>0</v>
      </c>
    </row>
    <row r="2224" spans="1:19" ht="13.5" customHeight="1" x14ac:dyDescent="0.2">
      <c r="A2224" s="2" t="s">
        <v>3547</v>
      </c>
      <c r="B2224" s="42" t="s">
        <v>24</v>
      </c>
      <c r="C2224" s="43" t="s">
        <v>3548</v>
      </c>
      <c r="D2224" s="44">
        <v>19</v>
      </c>
      <c r="E2224" s="45" t="s">
        <v>600</v>
      </c>
      <c r="F2224" s="44">
        <v>600000</v>
      </c>
      <c r="G2224" s="44">
        <f t="shared" ref="G2224:G2231" si="1164">ROUNDDOWN(D2224*F2224,-3)</f>
        <v>11400000</v>
      </c>
      <c r="H2224" s="44"/>
      <c r="I2224" s="44"/>
      <c r="J2224" s="44"/>
      <c r="K2224" s="44"/>
      <c r="L2224" s="44"/>
      <c r="M2224" s="44"/>
      <c r="N2224" s="44"/>
      <c r="O2224" s="44"/>
      <c r="P2224" s="44"/>
      <c r="Q2224" s="44"/>
      <c r="R2224" s="44"/>
      <c r="S2224" s="44"/>
    </row>
    <row r="2225" spans="1:19" ht="13.5" customHeight="1" x14ac:dyDescent="0.2">
      <c r="A2225" s="2" t="s">
        <v>3549</v>
      </c>
      <c r="B2225" s="42" t="s">
        <v>24</v>
      </c>
      <c r="C2225" s="43" t="s">
        <v>3550</v>
      </c>
      <c r="D2225" s="44">
        <v>38</v>
      </c>
      <c r="E2225" s="45" t="s">
        <v>798</v>
      </c>
      <c r="F2225" s="44">
        <v>570000</v>
      </c>
      <c r="G2225" s="44">
        <f t="shared" si="1164"/>
        <v>21660000</v>
      </c>
      <c r="H2225" s="44"/>
      <c r="I2225" s="44"/>
      <c r="J2225" s="44"/>
      <c r="K2225" s="44"/>
      <c r="L2225" s="44"/>
      <c r="M2225" s="44"/>
      <c r="N2225" s="44"/>
      <c r="O2225" s="44"/>
      <c r="P2225" s="44"/>
      <c r="Q2225" s="44"/>
      <c r="R2225" s="44"/>
      <c r="S2225" s="44"/>
    </row>
    <row r="2226" spans="1:19" ht="13.5" customHeight="1" x14ac:dyDescent="0.2">
      <c r="A2226" s="2" t="s">
        <v>3551</v>
      </c>
      <c r="B2226" s="42" t="s">
        <v>24</v>
      </c>
      <c r="C2226" s="43" t="s">
        <v>3552</v>
      </c>
      <c r="D2226" s="44">
        <v>10</v>
      </c>
      <c r="E2226" s="45" t="s">
        <v>798</v>
      </c>
      <c r="F2226" s="44">
        <v>570000</v>
      </c>
      <c r="G2226" s="44">
        <f t="shared" si="1164"/>
        <v>5700000</v>
      </c>
      <c r="H2226" s="44"/>
      <c r="I2226" s="44"/>
      <c r="J2226" s="44"/>
      <c r="K2226" s="44"/>
      <c r="L2226" s="44"/>
      <c r="M2226" s="44"/>
      <c r="N2226" s="44"/>
      <c r="O2226" s="44"/>
      <c r="P2226" s="44"/>
      <c r="Q2226" s="44"/>
      <c r="R2226" s="44"/>
      <c r="S2226" s="44"/>
    </row>
    <row r="2227" spans="1:19" ht="13.5" customHeight="1" x14ac:dyDescent="0.2">
      <c r="A2227" s="2" t="s">
        <v>3553</v>
      </c>
      <c r="B2227" s="42" t="s">
        <v>24</v>
      </c>
      <c r="C2227" s="43" t="s">
        <v>3554</v>
      </c>
      <c r="D2227" s="44">
        <v>57</v>
      </c>
      <c r="E2227" s="45" t="s">
        <v>798</v>
      </c>
      <c r="F2227" s="44">
        <v>430000</v>
      </c>
      <c r="G2227" s="44">
        <f t="shared" si="1164"/>
        <v>24510000</v>
      </c>
      <c r="H2227" s="44"/>
      <c r="I2227" s="44"/>
      <c r="J2227" s="44"/>
      <c r="K2227" s="44"/>
      <c r="L2227" s="44"/>
      <c r="M2227" s="44"/>
      <c r="N2227" s="44"/>
      <c r="O2227" s="44"/>
      <c r="P2227" s="44"/>
      <c r="Q2227" s="44"/>
      <c r="R2227" s="44"/>
      <c r="S2227" s="44"/>
    </row>
    <row r="2228" spans="1:19" ht="13.5" customHeight="1" x14ac:dyDescent="0.2">
      <c r="A2228" s="2" t="s">
        <v>3555</v>
      </c>
      <c r="B2228" s="42" t="s">
        <v>24</v>
      </c>
      <c r="C2228" s="43" t="s">
        <v>3556</v>
      </c>
      <c r="D2228" s="44">
        <v>144</v>
      </c>
      <c r="E2228" s="45" t="s">
        <v>798</v>
      </c>
      <c r="F2228" s="44">
        <v>430000</v>
      </c>
      <c r="G2228" s="44">
        <f t="shared" si="1164"/>
        <v>61920000</v>
      </c>
      <c r="H2228" s="44"/>
      <c r="I2228" s="44"/>
      <c r="J2228" s="44"/>
      <c r="K2228" s="44"/>
      <c r="L2228" s="44"/>
      <c r="M2228" s="44"/>
      <c r="N2228" s="44"/>
      <c r="O2228" s="44"/>
      <c r="P2228" s="44"/>
      <c r="Q2228" s="44"/>
      <c r="R2228" s="44"/>
      <c r="S2228" s="44"/>
    </row>
    <row r="2229" spans="1:19" ht="13.5" customHeight="1" x14ac:dyDescent="0.2">
      <c r="A2229" s="2" t="s">
        <v>3557</v>
      </c>
      <c r="B2229" s="42" t="s">
        <v>24</v>
      </c>
      <c r="C2229" s="43" t="s">
        <v>3558</v>
      </c>
      <c r="D2229" s="44">
        <v>147</v>
      </c>
      <c r="E2229" s="45" t="s">
        <v>798</v>
      </c>
      <c r="F2229" s="44">
        <v>430000</v>
      </c>
      <c r="G2229" s="44">
        <f t="shared" si="1164"/>
        <v>63210000</v>
      </c>
      <c r="H2229" s="44"/>
      <c r="I2229" s="44"/>
      <c r="J2229" s="44"/>
      <c r="K2229" s="44"/>
      <c r="L2229" s="44"/>
      <c r="M2229" s="44"/>
      <c r="N2229" s="44"/>
      <c r="O2229" s="44"/>
      <c r="P2229" s="44"/>
      <c r="Q2229" s="44"/>
      <c r="R2229" s="44"/>
      <c r="S2229" s="44"/>
    </row>
    <row r="2230" spans="1:19" ht="13.5" customHeight="1" x14ac:dyDescent="0.2">
      <c r="A2230" s="2" t="s">
        <v>3559</v>
      </c>
      <c r="B2230" s="42" t="s">
        <v>24</v>
      </c>
      <c r="C2230" s="43" t="s">
        <v>3560</v>
      </c>
      <c r="D2230" s="44">
        <v>12</v>
      </c>
      <c r="E2230" s="45" t="s">
        <v>798</v>
      </c>
      <c r="F2230" s="44">
        <v>4260000</v>
      </c>
      <c r="G2230" s="44">
        <f t="shared" si="1164"/>
        <v>51120000</v>
      </c>
      <c r="H2230" s="44"/>
      <c r="I2230" s="44"/>
      <c r="J2230" s="44"/>
      <c r="K2230" s="44"/>
      <c r="L2230" s="44"/>
      <c r="M2230" s="44"/>
      <c r="N2230" s="44"/>
      <c r="O2230" s="44"/>
      <c r="P2230" s="44"/>
      <c r="Q2230" s="44"/>
      <c r="R2230" s="44"/>
      <c r="S2230" s="44"/>
    </row>
    <row r="2231" spans="1:19" ht="13.5" customHeight="1" x14ac:dyDescent="0.2">
      <c r="A2231" s="2" t="s">
        <v>3561</v>
      </c>
      <c r="B2231" s="42" t="s">
        <v>24</v>
      </c>
      <c r="C2231" s="43" t="s">
        <v>3562</v>
      </c>
      <c r="D2231" s="44">
        <v>36</v>
      </c>
      <c r="E2231" s="45" t="s">
        <v>600</v>
      </c>
      <c r="F2231" s="44">
        <v>3760000</v>
      </c>
      <c r="G2231" s="44">
        <f t="shared" si="1164"/>
        <v>135360000</v>
      </c>
      <c r="H2231" s="44"/>
      <c r="I2231" s="44"/>
      <c r="J2231" s="44"/>
      <c r="K2231" s="44"/>
      <c r="L2231" s="44"/>
      <c r="M2231" s="44"/>
      <c r="N2231" s="44"/>
      <c r="O2231" s="44"/>
      <c r="P2231" s="44"/>
      <c r="Q2231" s="44"/>
      <c r="R2231" s="44"/>
      <c r="S2231" s="44"/>
    </row>
    <row r="2232" spans="1:19" ht="13.5" customHeight="1" x14ac:dyDescent="0.2">
      <c r="A2232" s="2" t="s">
        <v>3563</v>
      </c>
      <c r="B2232" s="12" t="s">
        <v>55</v>
      </c>
      <c r="C2232" s="40" t="s">
        <v>56</v>
      </c>
      <c r="D2232" s="41">
        <v>0</v>
      </c>
      <c r="E2232" s="15" t="s">
        <v>24</v>
      </c>
      <c r="F2232" s="41">
        <v>0</v>
      </c>
      <c r="G2232" s="41">
        <f t="shared" ref="G2232:S2232" si="1165">SUM(G2233:G2234)</f>
        <v>8640000</v>
      </c>
      <c r="H2232" s="41">
        <f t="shared" si="1165"/>
        <v>0</v>
      </c>
      <c r="I2232" s="41">
        <f t="shared" si="1165"/>
        <v>0</v>
      </c>
      <c r="J2232" s="41">
        <f t="shared" si="1165"/>
        <v>0</v>
      </c>
      <c r="K2232" s="41">
        <f t="shared" si="1165"/>
        <v>0</v>
      </c>
      <c r="L2232" s="41">
        <f t="shared" si="1165"/>
        <v>0</v>
      </c>
      <c r="M2232" s="41">
        <f t="shared" si="1165"/>
        <v>0</v>
      </c>
      <c r="N2232" s="41">
        <f t="shared" si="1165"/>
        <v>0</v>
      </c>
      <c r="O2232" s="41">
        <f t="shared" si="1165"/>
        <v>0</v>
      </c>
      <c r="P2232" s="41">
        <f t="shared" si="1165"/>
        <v>0</v>
      </c>
      <c r="Q2232" s="41">
        <f t="shared" si="1165"/>
        <v>0</v>
      </c>
      <c r="R2232" s="41">
        <f t="shared" si="1165"/>
        <v>0</v>
      </c>
      <c r="S2232" s="41">
        <f t="shared" si="1165"/>
        <v>0</v>
      </c>
    </row>
    <row r="2233" spans="1:19" ht="13.5" customHeight="1" x14ac:dyDescent="0.2">
      <c r="A2233" s="2" t="s">
        <v>3564</v>
      </c>
      <c r="B2233" s="42" t="s">
        <v>24</v>
      </c>
      <c r="C2233" s="43" t="s">
        <v>3565</v>
      </c>
      <c r="D2233" s="44">
        <v>24</v>
      </c>
      <c r="E2233" s="45" t="s">
        <v>600</v>
      </c>
      <c r="F2233" s="44">
        <v>150000</v>
      </c>
      <c r="G2233" s="44">
        <f t="shared" ref="G2233:G2234" si="1166">ROUNDDOWN(D2233*F2233,-3)</f>
        <v>3600000</v>
      </c>
      <c r="H2233" s="44"/>
      <c r="I2233" s="44"/>
      <c r="J2233" s="44"/>
      <c r="K2233" s="44"/>
      <c r="L2233" s="44"/>
      <c r="M2233" s="44"/>
      <c r="N2233" s="44"/>
      <c r="O2233" s="44"/>
      <c r="P2233" s="44"/>
      <c r="Q2233" s="44"/>
      <c r="R2233" s="44"/>
      <c r="S2233" s="44"/>
    </row>
    <row r="2234" spans="1:19" ht="13.5" customHeight="1" x14ac:dyDescent="0.2">
      <c r="A2234" s="2" t="s">
        <v>3566</v>
      </c>
      <c r="B2234" s="42" t="s">
        <v>24</v>
      </c>
      <c r="C2234" s="43" t="s">
        <v>3567</v>
      </c>
      <c r="D2234" s="44">
        <v>24</v>
      </c>
      <c r="E2234" s="45" t="s">
        <v>600</v>
      </c>
      <c r="F2234" s="44">
        <v>210000</v>
      </c>
      <c r="G2234" s="44">
        <f t="shared" si="1166"/>
        <v>5040000</v>
      </c>
      <c r="H2234" s="44"/>
      <c r="I2234" s="44"/>
      <c r="J2234" s="44"/>
      <c r="K2234" s="44"/>
      <c r="L2234" s="44"/>
      <c r="M2234" s="44"/>
      <c r="N2234" s="44"/>
      <c r="O2234" s="44"/>
      <c r="P2234" s="44"/>
      <c r="Q2234" s="44"/>
      <c r="R2234" s="44"/>
      <c r="S2234" s="44"/>
    </row>
    <row r="2235" spans="1:19" ht="13.5" customHeight="1" x14ac:dyDescent="0.2">
      <c r="A2235" s="2" t="s">
        <v>3568</v>
      </c>
      <c r="B2235" s="12" t="s">
        <v>65</v>
      </c>
      <c r="C2235" s="40" t="s">
        <v>66</v>
      </c>
      <c r="D2235" s="41">
        <v>0</v>
      </c>
      <c r="E2235" s="15" t="s">
        <v>24</v>
      </c>
      <c r="F2235" s="41">
        <v>0</v>
      </c>
      <c r="G2235" s="41">
        <f t="shared" ref="G2235:S2235" si="1167">G2236</f>
        <v>28800000</v>
      </c>
      <c r="H2235" s="41">
        <f t="shared" si="1167"/>
        <v>0</v>
      </c>
      <c r="I2235" s="41">
        <f t="shared" si="1167"/>
        <v>0</v>
      </c>
      <c r="J2235" s="41">
        <f t="shared" si="1167"/>
        <v>0</v>
      </c>
      <c r="K2235" s="41">
        <f t="shared" si="1167"/>
        <v>0</v>
      </c>
      <c r="L2235" s="41">
        <f t="shared" si="1167"/>
        <v>0</v>
      </c>
      <c r="M2235" s="41">
        <f t="shared" si="1167"/>
        <v>0</v>
      </c>
      <c r="N2235" s="41">
        <f t="shared" si="1167"/>
        <v>0</v>
      </c>
      <c r="O2235" s="41">
        <f t="shared" si="1167"/>
        <v>0</v>
      </c>
      <c r="P2235" s="41">
        <f t="shared" si="1167"/>
        <v>0</v>
      </c>
      <c r="Q2235" s="41">
        <f t="shared" si="1167"/>
        <v>0</v>
      </c>
      <c r="R2235" s="41">
        <f t="shared" si="1167"/>
        <v>0</v>
      </c>
      <c r="S2235" s="41">
        <f t="shared" si="1167"/>
        <v>0</v>
      </c>
    </row>
    <row r="2236" spans="1:19" ht="13.5" customHeight="1" x14ac:dyDescent="0.2">
      <c r="A2236" s="2" t="s">
        <v>3569</v>
      </c>
      <c r="B2236" s="42" t="s">
        <v>24</v>
      </c>
      <c r="C2236" s="43" t="s">
        <v>3570</v>
      </c>
      <c r="D2236" s="44">
        <v>24</v>
      </c>
      <c r="E2236" s="45" t="s">
        <v>600</v>
      </c>
      <c r="F2236" s="44">
        <v>1200000</v>
      </c>
      <c r="G2236" s="44">
        <f>ROUNDDOWN(D2236*F2236,-3)</f>
        <v>28800000</v>
      </c>
      <c r="H2236" s="44"/>
      <c r="I2236" s="44"/>
      <c r="J2236" s="44"/>
      <c r="K2236" s="44"/>
      <c r="L2236" s="44"/>
      <c r="M2236" s="44"/>
      <c r="N2236" s="44"/>
      <c r="O2236" s="44"/>
      <c r="P2236" s="44"/>
      <c r="Q2236" s="44"/>
      <c r="R2236" s="44"/>
      <c r="S2236" s="44"/>
    </row>
    <row r="2237" spans="1:19" ht="13.5" customHeight="1" x14ac:dyDescent="0.2">
      <c r="A2237" s="2" t="s">
        <v>3571</v>
      </c>
      <c r="B2237" s="36" t="s">
        <v>120</v>
      </c>
      <c r="C2237" s="37" t="s">
        <v>3572</v>
      </c>
      <c r="D2237" s="38">
        <v>0</v>
      </c>
      <c r="E2237" s="39" t="s">
        <v>24</v>
      </c>
      <c r="F2237" s="38">
        <v>0</v>
      </c>
      <c r="G2237" s="38">
        <f t="shared" ref="G2237:S2237" si="1168">SUM(G2238,G2242,G2244,G2247,G2250)</f>
        <v>632160000</v>
      </c>
      <c r="H2237" s="38">
        <f t="shared" si="1168"/>
        <v>0</v>
      </c>
      <c r="I2237" s="38">
        <f t="shared" si="1168"/>
        <v>0</v>
      </c>
      <c r="J2237" s="38">
        <f t="shared" si="1168"/>
        <v>0</v>
      </c>
      <c r="K2237" s="38">
        <f t="shared" si="1168"/>
        <v>0</v>
      </c>
      <c r="L2237" s="38">
        <f t="shared" si="1168"/>
        <v>0</v>
      </c>
      <c r="M2237" s="38">
        <f t="shared" si="1168"/>
        <v>0</v>
      </c>
      <c r="N2237" s="38">
        <f t="shared" si="1168"/>
        <v>0</v>
      </c>
      <c r="O2237" s="38">
        <f t="shared" si="1168"/>
        <v>0</v>
      </c>
      <c r="P2237" s="38">
        <f t="shared" si="1168"/>
        <v>0</v>
      </c>
      <c r="Q2237" s="38">
        <f t="shared" si="1168"/>
        <v>0</v>
      </c>
      <c r="R2237" s="38">
        <f t="shared" si="1168"/>
        <v>0</v>
      </c>
      <c r="S2237" s="38">
        <f t="shared" si="1168"/>
        <v>0</v>
      </c>
    </row>
    <row r="2238" spans="1:19" ht="13.5" customHeight="1" x14ac:dyDescent="0.2">
      <c r="A2238" s="2" t="s">
        <v>3573</v>
      </c>
      <c r="B2238" s="12" t="s">
        <v>42</v>
      </c>
      <c r="C2238" s="40" t="s">
        <v>43</v>
      </c>
      <c r="D2238" s="41">
        <v>0</v>
      </c>
      <c r="E2238" s="15" t="s">
        <v>24</v>
      </c>
      <c r="F2238" s="41">
        <v>0</v>
      </c>
      <c r="G2238" s="41">
        <f t="shared" ref="G2238:S2238" si="1169">SUM(G2239:G2241)</f>
        <v>12000000</v>
      </c>
      <c r="H2238" s="41">
        <f t="shared" si="1169"/>
        <v>0</v>
      </c>
      <c r="I2238" s="41">
        <f t="shared" si="1169"/>
        <v>0</v>
      </c>
      <c r="J2238" s="41">
        <f t="shared" si="1169"/>
        <v>0</v>
      </c>
      <c r="K2238" s="41">
        <f t="shared" si="1169"/>
        <v>0</v>
      </c>
      <c r="L2238" s="41">
        <f t="shared" si="1169"/>
        <v>0</v>
      </c>
      <c r="M2238" s="41">
        <f t="shared" si="1169"/>
        <v>0</v>
      </c>
      <c r="N2238" s="41">
        <f t="shared" si="1169"/>
        <v>0</v>
      </c>
      <c r="O2238" s="41">
        <f t="shared" si="1169"/>
        <v>0</v>
      </c>
      <c r="P2238" s="41">
        <f t="shared" si="1169"/>
        <v>0</v>
      </c>
      <c r="Q2238" s="41">
        <f t="shared" si="1169"/>
        <v>0</v>
      </c>
      <c r="R2238" s="41">
        <f t="shared" si="1169"/>
        <v>0</v>
      </c>
      <c r="S2238" s="41">
        <f t="shared" si="1169"/>
        <v>0</v>
      </c>
    </row>
    <row r="2239" spans="1:19" ht="13.5" customHeight="1" x14ac:dyDescent="0.2">
      <c r="A2239" s="2" t="s">
        <v>3574</v>
      </c>
      <c r="B2239" s="42" t="s">
        <v>24</v>
      </c>
      <c r="C2239" s="43" t="s">
        <v>2471</v>
      </c>
      <c r="D2239" s="44">
        <v>4</v>
      </c>
      <c r="E2239" s="45" t="s">
        <v>787</v>
      </c>
      <c r="F2239" s="44">
        <v>1000000</v>
      </c>
      <c r="G2239" s="44">
        <f t="shared" ref="G2239:G2241" si="1170">ROUNDDOWN(D2239*F2239,-3)</f>
        <v>4000000</v>
      </c>
      <c r="H2239" s="44"/>
      <c r="I2239" s="44"/>
      <c r="J2239" s="44"/>
      <c r="K2239" s="44"/>
      <c r="L2239" s="44"/>
      <c r="M2239" s="44"/>
      <c r="N2239" s="44"/>
      <c r="O2239" s="44"/>
      <c r="P2239" s="44"/>
      <c r="Q2239" s="44"/>
      <c r="R2239" s="44"/>
      <c r="S2239" s="44"/>
    </row>
    <row r="2240" spans="1:19" ht="13.5" customHeight="1" x14ac:dyDescent="0.2">
      <c r="A2240" s="2" t="s">
        <v>3575</v>
      </c>
      <c r="B2240" s="42" t="s">
        <v>24</v>
      </c>
      <c r="C2240" s="43" t="s">
        <v>51</v>
      </c>
      <c r="D2240" s="44">
        <v>4</v>
      </c>
      <c r="E2240" s="45" t="s">
        <v>790</v>
      </c>
      <c r="F2240" s="44">
        <v>1000000</v>
      </c>
      <c r="G2240" s="44">
        <f t="shared" si="1170"/>
        <v>4000000</v>
      </c>
      <c r="H2240" s="44"/>
      <c r="I2240" s="44"/>
      <c r="J2240" s="44"/>
      <c r="K2240" s="44"/>
      <c r="L2240" s="44"/>
      <c r="M2240" s="44"/>
      <c r="N2240" s="44"/>
      <c r="O2240" s="44"/>
      <c r="P2240" s="44"/>
      <c r="Q2240" s="44"/>
      <c r="R2240" s="44"/>
      <c r="S2240" s="44"/>
    </row>
    <row r="2241" spans="1:19" ht="13.5" customHeight="1" x14ac:dyDescent="0.2">
      <c r="A2241" s="2" t="s">
        <v>3576</v>
      </c>
      <c r="B2241" s="42" t="s">
        <v>24</v>
      </c>
      <c r="C2241" s="43" t="s">
        <v>1574</v>
      </c>
      <c r="D2241" s="44">
        <v>4</v>
      </c>
      <c r="E2241" s="45" t="s">
        <v>790</v>
      </c>
      <c r="F2241" s="44">
        <v>1000000</v>
      </c>
      <c r="G2241" s="44">
        <f t="shared" si="1170"/>
        <v>4000000</v>
      </c>
      <c r="H2241" s="44"/>
      <c r="I2241" s="44"/>
      <c r="J2241" s="44"/>
      <c r="K2241" s="44"/>
      <c r="L2241" s="44"/>
      <c r="M2241" s="44"/>
      <c r="N2241" s="44"/>
      <c r="O2241" s="44"/>
      <c r="P2241" s="44"/>
      <c r="Q2241" s="44"/>
      <c r="R2241" s="44"/>
      <c r="S2241" s="44"/>
    </row>
    <row r="2242" spans="1:19" ht="13.5" customHeight="1" x14ac:dyDescent="0.2">
      <c r="A2242" s="2" t="s">
        <v>3577</v>
      </c>
      <c r="B2242" s="12" t="s">
        <v>129</v>
      </c>
      <c r="C2242" s="40" t="s">
        <v>130</v>
      </c>
      <c r="D2242" s="41">
        <v>0</v>
      </c>
      <c r="E2242" s="15" t="s">
        <v>24</v>
      </c>
      <c r="F2242" s="41">
        <v>0</v>
      </c>
      <c r="G2242" s="41">
        <f t="shared" ref="G2242:S2242" si="1171">G2243</f>
        <v>4800000</v>
      </c>
      <c r="H2242" s="41">
        <f t="shared" si="1171"/>
        <v>0</v>
      </c>
      <c r="I2242" s="41">
        <f t="shared" si="1171"/>
        <v>0</v>
      </c>
      <c r="J2242" s="41">
        <f t="shared" si="1171"/>
        <v>0</v>
      </c>
      <c r="K2242" s="41">
        <f t="shared" si="1171"/>
        <v>0</v>
      </c>
      <c r="L2242" s="41">
        <f t="shared" si="1171"/>
        <v>0</v>
      </c>
      <c r="M2242" s="41">
        <f t="shared" si="1171"/>
        <v>0</v>
      </c>
      <c r="N2242" s="41">
        <f t="shared" si="1171"/>
        <v>0</v>
      </c>
      <c r="O2242" s="41">
        <f t="shared" si="1171"/>
        <v>0</v>
      </c>
      <c r="P2242" s="41">
        <f t="shared" si="1171"/>
        <v>0</v>
      </c>
      <c r="Q2242" s="41">
        <f t="shared" si="1171"/>
        <v>0</v>
      </c>
      <c r="R2242" s="41">
        <f t="shared" si="1171"/>
        <v>0</v>
      </c>
      <c r="S2242" s="41">
        <f t="shared" si="1171"/>
        <v>0</v>
      </c>
    </row>
    <row r="2243" spans="1:19" ht="13.5" customHeight="1" x14ac:dyDescent="0.2">
      <c r="A2243" s="2" t="s">
        <v>3578</v>
      </c>
      <c r="B2243" s="42" t="s">
        <v>24</v>
      </c>
      <c r="C2243" s="43" t="s">
        <v>3579</v>
      </c>
      <c r="D2243" s="44">
        <v>24</v>
      </c>
      <c r="E2243" s="45" t="s">
        <v>820</v>
      </c>
      <c r="F2243" s="44">
        <v>200000</v>
      </c>
      <c r="G2243" s="44">
        <f>ROUNDDOWN(D2243*F2243,-3)</f>
        <v>4800000</v>
      </c>
      <c r="H2243" s="44"/>
      <c r="I2243" s="44"/>
      <c r="J2243" s="44"/>
      <c r="K2243" s="44"/>
      <c r="L2243" s="44"/>
      <c r="M2243" s="44"/>
      <c r="N2243" s="44"/>
      <c r="O2243" s="44"/>
      <c r="P2243" s="44"/>
      <c r="Q2243" s="44"/>
      <c r="R2243" s="44"/>
      <c r="S2243" s="44"/>
    </row>
    <row r="2244" spans="1:19" ht="13.5" customHeight="1" x14ac:dyDescent="0.2">
      <c r="A2244" s="2" t="s">
        <v>3580</v>
      </c>
      <c r="B2244" s="12" t="s">
        <v>718</v>
      </c>
      <c r="C2244" s="40" t="s">
        <v>719</v>
      </c>
      <c r="D2244" s="41">
        <v>0</v>
      </c>
      <c r="E2244" s="15" t="s">
        <v>24</v>
      </c>
      <c r="F2244" s="41">
        <v>0</v>
      </c>
      <c r="G2244" s="41">
        <f t="shared" ref="G2244:S2244" si="1172">SUM(G2245:G2246)</f>
        <v>8000000</v>
      </c>
      <c r="H2244" s="41">
        <f t="shared" si="1172"/>
        <v>0</v>
      </c>
      <c r="I2244" s="41">
        <f t="shared" si="1172"/>
        <v>0</v>
      </c>
      <c r="J2244" s="41">
        <f t="shared" si="1172"/>
        <v>0</v>
      </c>
      <c r="K2244" s="41">
        <f t="shared" si="1172"/>
        <v>0</v>
      </c>
      <c r="L2244" s="41">
        <f t="shared" si="1172"/>
        <v>0</v>
      </c>
      <c r="M2244" s="41">
        <f t="shared" si="1172"/>
        <v>0</v>
      </c>
      <c r="N2244" s="41">
        <f t="shared" si="1172"/>
        <v>0</v>
      </c>
      <c r="O2244" s="41">
        <f t="shared" si="1172"/>
        <v>0</v>
      </c>
      <c r="P2244" s="41">
        <f t="shared" si="1172"/>
        <v>0</v>
      </c>
      <c r="Q2244" s="41">
        <f t="shared" si="1172"/>
        <v>0</v>
      </c>
      <c r="R2244" s="41">
        <f t="shared" si="1172"/>
        <v>0</v>
      </c>
      <c r="S2244" s="41">
        <f t="shared" si="1172"/>
        <v>0</v>
      </c>
    </row>
    <row r="2245" spans="1:19" ht="13.5" customHeight="1" x14ac:dyDescent="0.2">
      <c r="A2245" s="2" t="s">
        <v>3581</v>
      </c>
      <c r="B2245" s="42" t="s">
        <v>24</v>
      </c>
      <c r="C2245" s="43" t="s">
        <v>51</v>
      </c>
      <c r="D2245" s="44">
        <v>4</v>
      </c>
      <c r="E2245" s="45" t="s">
        <v>790</v>
      </c>
      <c r="F2245" s="44">
        <v>1000000</v>
      </c>
      <c r="G2245" s="44">
        <f t="shared" ref="G2245:G2246" si="1173">ROUNDDOWN(D2245*F2245,-3)</f>
        <v>4000000</v>
      </c>
      <c r="H2245" s="44"/>
      <c r="I2245" s="44"/>
      <c r="J2245" s="44"/>
      <c r="K2245" s="44"/>
      <c r="L2245" s="44"/>
      <c r="M2245" s="44"/>
      <c r="N2245" s="44"/>
      <c r="O2245" s="44"/>
      <c r="P2245" s="44"/>
      <c r="Q2245" s="44"/>
      <c r="R2245" s="44"/>
      <c r="S2245" s="44"/>
    </row>
    <row r="2246" spans="1:19" ht="13.5" customHeight="1" x14ac:dyDescent="0.2">
      <c r="A2246" s="2" t="s">
        <v>3582</v>
      </c>
      <c r="B2246" s="42" t="s">
        <v>24</v>
      </c>
      <c r="C2246" s="43" t="s">
        <v>1574</v>
      </c>
      <c r="D2246" s="44">
        <v>4</v>
      </c>
      <c r="E2246" s="45" t="s">
        <v>790</v>
      </c>
      <c r="F2246" s="44">
        <v>1000000</v>
      </c>
      <c r="G2246" s="44">
        <f t="shared" si="1173"/>
        <v>4000000</v>
      </c>
      <c r="H2246" s="44"/>
      <c r="I2246" s="44"/>
      <c r="J2246" s="44"/>
      <c r="K2246" s="44"/>
      <c r="L2246" s="44"/>
      <c r="M2246" s="44"/>
      <c r="N2246" s="44"/>
      <c r="O2246" s="44"/>
      <c r="P2246" s="44"/>
      <c r="Q2246" s="44"/>
      <c r="R2246" s="44"/>
      <c r="S2246" s="44"/>
    </row>
    <row r="2247" spans="1:19" ht="13.5" customHeight="1" x14ac:dyDescent="0.2">
      <c r="A2247" s="2" t="s">
        <v>3583</v>
      </c>
      <c r="B2247" s="12" t="s">
        <v>111</v>
      </c>
      <c r="C2247" s="40" t="s">
        <v>112</v>
      </c>
      <c r="D2247" s="41">
        <v>0</v>
      </c>
      <c r="E2247" s="15" t="s">
        <v>24</v>
      </c>
      <c r="F2247" s="41">
        <v>0</v>
      </c>
      <c r="G2247" s="41">
        <f t="shared" ref="G2247:S2247" si="1174">SUM(G2248:G2249)</f>
        <v>600160000</v>
      </c>
      <c r="H2247" s="41">
        <f t="shared" si="1174"/>
        <v>0</v>
      </c>
      <c r="I2247" s="41">
        <f t="shared" si="1174"/>
        <v>0</v>
      </c>
      <c r="J2247" s="41">
        <f t="shared" si="1174"/>
        <v>0</v>
      </c>
      <c r="K2247" s="41">
        <f t="shared" si="1174"/>
        <v>0</v>
      </c>
      <c r="L2247" s="41">
        <f t="shared" si="1174"/>
        <v>0</v>
      </c>
      <c r="M2247" s="41">
        <f t="shared" si="1174"/>
        <v>0</v>
      </c>
      <c r="N2247" s="41">
        <f t="shared" si="1174"/>
        <v>0</v>
      </c>
      <c r="O2247" s="41">
        <f t="shared" si="1174"/>
        <v>0</v>
      </c>
      <c r="P2247" s="41">
        <f t="shared" si="1174"/>
        <v>0</v>
      </c>
      <c r="Q2247" s="41">
        <f t="shared" si="1174"/>
        <v>0</v>
      </c>
      <c r="R2247" s="41">
        <f t="shared" si="1174"/>
        <v>0</v>
      </c>
      <c r="S2247" s="41">
        <f t="shared" si="1174"/>
        <v>0</v>
      </c>
    </row>
    <row r="2248" spans="1:19" ht="13.5" customHeight="1" x14ac:dyDescent="0.2">
      <c r="A2248" s="2" t="s">
        <v>3584</v>
      </c>
      <c r="B2248" s="42" t="s">
        <v>24</v>
      </c>
      <c r="C2248" s="43" t="s">
        <v>3585</v>
      </c>
      <c r="D2248" s="44">
        <v>56</v>
      </c>
      <c r="E2248" s="45" t="s">
        <v>600</v>
      </c>
      <c r="F2248" s="44">
        <v>4460000</v>
      </c>
      <c r="G2248" s="44">
        <f t="shared" ref="G2248:G2249" si="1175">ROUNDDOWN(D2248*F2248,-3)</f>
        <v>249760000</v>
      </c>
      <c r="H2248" s="44"/>
      <c r="I2248" s="44"/>
      <c r="J2248" s="44"/>
      <c r="K2248" s="44"/>
      <c r="L2248" s="44"/>
      <c r="M2248" s="44"/>
      <c r="N2248" s="44"/>
      <c r="O2248" s="44"/>
      <c r="P2248" s="44"/>
      <c r="Q2248" s="44"/>
      <c r="R2248" s="44"/>
      <c r="S2248" s="44"/>
    </row>
    <row r="2249" spans="1:19" ht="13.5" customHeight="1" x14ac:dyDescent="0.2">
      <c r="A2249" s="2" t="s">
        <v>3586</v>
      </c>
      <c r="B2249" s="42" t="s">
        <v>24</v>
      </c>
      <c r="C2249" s="43" t="s">
        <v>3587</v>
      </c>
      <c r="D2249" s="44">
        <v>240</v>
      </c>
      <c r="E2249" s="45" t="s">
        <v>600</v>
      </c>
      <c r="F2249" s="44">
        <v>1460000</v>
      </c>
      <c r="G2249" s="44">
        <f t="shared" si="1175"/>
        <v>350400000</v>
      </c>
      <c r="H2249" s="44"/>
      <c r="I2249" s="44"/>
      <c r="J2249" s="44"/>
      <c r="K2249" s="44"/>
      <c r="L2249" s="44"/>
      <c r="M2249" s="44"/>
      <c r="N2249" s="44"/>
      <c r="O2249" s="44"/>
      <c r="P2249" s="44"/>
      <c r="Q2249" s="44"/>
      <c r="R2249" s="44"/>
      <c r="S2249" s="44"/>
    </row>
    <row r="2250" spans="1:19" ht="13.5" customHeight="1" x14ac:dyDescent="0.2">
      <c r="A2250" s="2" t="s">
        <v>3588</v>
      </c>
      <c r="B2250" s="12" t="s">
        <v>55</v>
      </c>
      <c r="C2250" s="40" t="s">
        <v>56</v>
      </c>
      <c r="D2250" s="41">
        <v>0</v>
      </c>
      <c r="E2250" s="15" t="s">
        <v>24</v>
      </c>
      <c r="F2250" s="41">
        <v>0</v>
      </c>
      <c r="G2250" s="41">
        <f t="shared" ref="G2250:S2250" si="1176">SUM(G2251:G2252)</f>
        <v>7200000</v>
      </c>
      <c r="H2250" s="41">
        <f t="shared" si="1176"/>
        <v>0</v>
      </c>
      <c r="I2250" s="41">
        <f t="shared" si="1176"/>
        <v>0</v>
      </c>
      <c r="J2250" s="41">
        <f t="shared" si="1176"/>
        <v>0</v>
      </c>
      <c r="K2250" s="41">
        <f t="shared" si="1176"/>
        <v>0</v>
      </c>
      <c r="L2250" s="41">
        <f t="shared" si="1176"/>
        <v>0</v>
      </c>
      <c r="M2250" s="41">
        <f t="shared" si="1176"/>
        <v>0</v>
      </c>
      <c r="N2250" s="41">
        <f t="shared" si="1176"/>
        <v>0</v>
      </c>
      <c r="O2250" s="41">
        <f t="shared" si="1176"/>
        <v>0</v>
      </c>
      <c r="P2250" s="41">
        <f t="shared" si="1176"/>
        <v>0</v>
      </c>
      <c r="Q2250" s="41">
        <f t="shared" si="1176"/>
        <v>0</v>
      </c>
      <c r="R2250" s="41">
        <f t="shared" si="1176"/>
        <v>0</v>
      </c>
      <c r="S2250" s="41">
        <f t="shared" si="1176"/>
        <v>0</v>
      </c>
    </row>
    <row r="2251" spans="1:19" ht="13.5" customHeight="1" x14ac:dyDescent="0.2">
      <c r="A2251" s="2" t="s">
        <v>3589</v>
      </c>
      <c r="B2251" s="42" t="s">
        <v>24</v>
      </c>
      <c r="C2251" s="43" t="s">
        <v>3590</v>
      </c>
      <c r="D2251" s="44">
        <v>20</v>
      </c>
      <c r="E2251" s="45" t="s">
        <v>600</v>
      </c>
      <c r="F2251" s="44">
        <v>150000</v>
      </c>
      <c r="G2251" s="44">
        <f t="shared" ref="G2251:G2252" si="1177">ROUNDDOWN(D2251*F2251,-3)</f>
        <v>3000000</v>
      </c>
      <c r="H2251" s="44"/>
      <c r="I2251" s="44"/>
      <c r="J2251" s="44"/>
      <c r="K2251" s="44"/>
      <c r="L2251" s="44"/>
      <c r="M2251" s="44"/>
      <c r="N2251" s="44"/>
      <c r="O2251" s="44"/>
      <c r="P2251" s="44"/>
      <c r="Q2251" s="44"/>
      <c r="R2251" s="44"/>
      <c r="S2251" s="44"/>
    </row>
    <row r="2252" spans="1:19" ht="13.5" customHeight="1" x14ac:dyDescent="0.2">
      <c r="A2252" s="2" t="s">
        <v>3591</v>
      </c>
      <c r="B2252" s="42" t="s">
        <v>24</v>
      </c>
      <c r="C2252" s="43" t="s">
        <v>3592</v>
      </c>
      <c r="D2252" s="44">
        <v>20</v>
      </c>
      <c r="E2252" s="45" t="s">
        <v>600</v>
      </c>
      <c r="F2252" s="44">
        <v>210000</v>
      </c>
      <c r="G2252" s="44">
        <f t="shared" si="1177"/>
        <v>4200000</v>
      </c>
      <c r="H2252" s="44"/>
      <c r="I2252" s="44"/>
      <c r="J2252" s="44"/>
      <c r="K2252" s="44"/>
      <c r="L2252" s="44"/>
      <c r="M2252" s="44"/>
      <c r="N2252" s="44"/>
      <c r="O2252" s="44"/>
      <c r="P2252" s="44"/>
      <c r="Q2252" s="44"/>
      <c r="R2252" s="44"/>
      <c r="S2252" s="44"/>
    </row>
    <row r="2253" spans="1:19" ht="13.5" customHeight="1" x14ac:dyDescent="0.2">
      <c r="A2253" s="2" t="s">
        <v>3593</v>
      </c>
      <c r="B2253" s="32" t="s">
        <v>2083</v>
      </c>
      <c r="C2253" s="33" t="s">
        <v>2084</v>
      </c>
      <c r="D2253" s="34">
        <v>0</v>
      </c>
      <c r="E2253" s="35" t="s">
        <v>24</v>
      </c>
      <c r="F2253" s="34">
        <v>0</v>
      </c>
      <c r="G2253" s="34">
        <f t="shared" ref="G2253:S2253" si="1178">SUM(G2254,G2264,G2278,G2298,G2312,G2325,G2339)</f>
        <v>1804353000</v>
      </c>
      <c r="H2253" s="34">
        <f t="shared" si="1178"/>
        <v>0</v>
      </c>
      <c r="I2253" s="34">
        <f t="shared" si="1178"/>
        <v>0</v>
      </c>
      <c r="J2253" s="34">
        <f t="shared" si="1178"/>
        <v>0</v>
      </c>
      <c r="K2253" s="34">
        <f t="shared" si="1178"/>
        <v>0</v>
      </c>
      <c r="L2253" s="34">
        <f t="shared" si="1178"/>
        <v>0</v>
      </c>
      <c r="M2253" s="34">
        <f t="shared" si="1178"/>
        <v>0</v>
      </c>
      <c r="N2253" s="34">
        <f t="shared" si="1178"/>
        <v>0</v>
      </c>
      <c r="O2253" s="34">
        <f t="shared" si="1178"/>
        <v>0</v>
      </c>
      <c r="P2253" s="34">
        <f t="shared" si="1178"/>
        <v>0</v>
      </c>
      <c r="Q2253" s="34">
        <f t="shared" si="1178"/>
        <v>0</v>
      </c>
      <c r="R2253" s="34">
        <f t="shared" si="1178"/>
        <v>0</v>
      </c>
      <c r="S2253" s="34">
        <f t="shared" si="1178"/>
        <v>0</v>
      </c>
    </row>
    <row r="2254" spans="1:19" ht="13.5" customHeight="1" x14ac:dyDescent="0.2">
      <c r="A2254" s="2" t="s">
        <v>3594</v>
      </c>
      <c r="B2254" s="36" t="s">
        <v>39</v>
      </c>
      <c r="C2254" s="37" t="s">
        <v>3595</v>
      </c>
      <c r="D2254" s="38">
        <v>0</v>
      </c>
      <c r="E2254" s="39" t="s">
        <v>24</v>
      </c>
      <c r="F2254" s="38">
        <v>0</v>
      </c>
      <c r="G2254" s="38">
        <f t="shared" ref="G2254:S2254" si="1179">SUM(G2255,G2257,G2260,G2262)</f>
        <v>178353000</v>
      </c>
      <c r="H2254" s="38">
        <f t="shared" si="1179"/>
        <v>0</v>
      </c>
      <c r="I2254" s="38">
        <f t="shared" si="1179"/>
        <v>0</v>
      </c>
      <c r="J2254" s="38">
        <f t="shared" si="1179"/>
        <v>0</v>
      </c>
      <c r="K2254" s="38">
        <f t="shared" si="1179"/>
        <v>0</v>
      </c>
      <c r="L2254" s="38">
        <f t="shared" si="1179"/>
        <v>0</v>
      </c>
      <c r="M2254" s="38">
        <f t="shared" si="1179"/>
        <v>0</v>
      </c>
      <c r="N2254" s="38">
        <f t="shared" si="1179"/>
        <v>0</v>
      </c>
      <c r="O2254" s="38">
        <f t="shared" si="1179"/>
        <v>0</v>
      </c>
      <c r="P2254" s="38">
        <f t="shared" si="1179"/>
        <v>0</v>
      </c>
      <c r="Q2254" s="38">
        <f t="shared" si="1179"/>
        <v>0</v>
      </c>
      <c r="R2254" s="38">
        <f t="shared" si="1179"/>
        <v>0</v>
      </c>
      <c r="S2254" s="38">
        <f t="shared" si="1179"/>
        <v>0</v>
      </c>
    </row>
    <row r="2255" spans="1:19" ht="13.5" customHeight="1" x14ac:dyDescent="0.2">
      <c r="A2255" s="2" t="s">
        <v>3596</v>
      </c>
      <c r="B2255" s="12" t="s">
        <v>42</v>
      </c>
      <c r="C2255" s="40" t="s">
        <v>43</v>
      </c>
      <c r="D2255" s="41">
        <v>0</v>
      </c>
      <c r="E2255" s="15" t="s">
        <v>24</v>
      </c>
      <c r="F2255" s="41">
        <v>0</v>
      </c>
      <c r="G2255" s="41">
        <f t="shared" ref="G2255:S2255" si="1180">G2256</f>
        <v>5250000</v>
      </c>
      <c r="H2255" s="41">
        <f t="shared" si="1180"/>
        <v>0</v>
      </c>
      <c r="I2255" s="41">
        <f t="shared" si="1180"/>
        <v>0</v>
      </c>
      <c r="J2255" s="41">
        <f t="shared" si="1180"/>
        <v>0</v>
      </c>
      <c r="K2255" s="41">
        <f t="shared" si="1180"/>
        <v>0</v>
      </c>
      <c r="L2255" s="41">
        <f t="shared" si="1180"/>
        <v>0</v>
      </c>
      <c r="M2255" s="41">
        <f t="shared" si="1180"/>
        <v>0</v>
      </c>
      <c r="N2255" s="41">
        <f t="shared" si="1180"/>
        <v>0</v>
      </c>
      <c r="O2255" s="41">
        <f t="shared" si="1180"/>
        <v>0</v>
      </c>
      <c r="P2255" s="41">
        <f t="shared" si="1180"/>
        <v>0</v>
      </c>
      <c r="Q2255" s="41">
        <f t="shared" si="1180"/>
        <v>0</v>
      </c>
      <c r="R2255" s="41">
        <f t="shared" si="1180"/>
        <v>0</v>
      </c>
      <c r="S2255" s="41">
        <f t="shared" si="1180"/>
        <v>0</v>
      </c>
    </row>
    <row r="2256" spans="1:19" ht="13.5" customHeight="1" x14ac:dyDescent="0.2">
      <c r="A2256" s="2" t="s">
        <v>3597</v>
      </c>
      <c r="B2256" s="42" t="s">
        <v>24</v>
      </c>
      <c r="C2256" s="43" t="s">
        <v>45</v>
      </c>
      <c r="D2256" s="44">
        <v>15</v>
      </c>
      <c r="E2256" s="45" t="s">
        <v>787</v>
      </c>
      <c r="F2256" s="44">
        <v>350000</v>
      </c>
      <c r="G2256" s="44">
        <f>ROUNDDOWN(D2256*F2256,-3)</f>
        <v>5250000</v>
      </c>
      <c r="H2256" s="44"/>
      <c r="I2256" s="44"/>
      <c r="J2256" s="44"/>
      <c r="K2256" s="44"/>
      <c r="L2256" s="44"/>
      <c r="M2256" s="44"/>
      <c r="N2256" s="44"/>
      <c r="O2256" s="44"/>
      <c r="P2256" s="44"/>
      <c r="Q2256" s="44"/>
      <c r="R2256" s="44"/>
      <c r="S2256" s="44"/>
    </row>
    <row r="2257" spans="1:19" ht="13.5" customHeight="1" x14ac:dyDescent="0.2">
      <c r="A2257" s="2" t="s">
        <v>3598</v>
      </c>
      <c r="B2257" s="12" t="s">
        <v>718</v>
      </c>
      <c r="C2257" s="40" t="s">
        <v>719</v>
      </c>
      <c r="D2257" s="41">
        <v>0</v>
      </c>
      <c r="E2257" s="15" t="s">
        <v>24</v>
      </c>
      <c r="F2257" s="41">
        <v>0</v>
      </c>
      <c r="G2257" s="41">
        <f t="shared" ref="G2257:S2257" si="1181">SUM(G2258:G2259)</f>
        <v>24000000</v>
      </c>
      <c r="H2257" s="41">
        <f t="shared" si="1181"/>
        <v>0</v>
      </c>
      <c r="I2257" s="41">
        <f t="shared" si="1181"/>
        <v>0</v>
      </c>
      <c r="J2257" s="41">
        <f t="shared" si="1181"/>
        <v>0</v>
      </c>
      <c r="K2257" s="41">
        <f t="shared" si="1181"/>
        <v>0</v>
      </c>
      <c r="L2257" s="41">
        <f t="shared" si="1181"/>
        <v>0</v>
      </c>
      <c r="M2257" s="41">
        <f t="shared" si="1181"/>
        <v>0</v>
      </c>
      <c r="N2257" s="41">
        <f t="shared" si="1181"/>
        <v>0</v>
      </c>
      <c r="O2257" s="41">
        <f t="shared" si="1181"/>
        <v>0</v>
      </c>
      <c r="P2257" s="41">
        <f t="shared" si="1181"/>
        <v>0</v>
      </c>
      <c r="Q2257" s="41">
        <f t="shared" si="1181"/>
        <v>0</v>
      </c>
      <c r="R2257" s="41">
        <f t="shared" si="1181"/>
        <v>0</v>
      </c>
      <c r="S2257" s="41">
        <f t="shared" si="1181"/>
        <v>0</v>
      </c>
    </row>
    <row r="2258" spans="1:19" ht="13.5" customHeight="1" x14ac:dyDescent="0.2">
      <c r="A2258" s="2" t="s">
        <v>3599</v>
      </c>
      <c r="B2258" s="42" t="s">
        <v>24</v>
      </c>
      <c r="C2258" s="43" t="s">
        <v>51</v>
      </c>
      <c r="D2258" s="44">
        <v>12</v>
      </c>
      <c r="E2258" s="45" t="s">
        <v>790</v>
      </c>
      <c r="F2258" s="44">
        <v>1000000</v>
      </c>
      <c r="G2258" s="44">
        <f t="shared" ref="G2258:G2259" si="1182">ROUNDDOWN(D2258*F2258,-3)</f>
        <v>12000000</v>
      </c>
      <c r="H2258" s="44"/>
      <c r="I2258" s="44"/>
      <c r="J2258" s="44"/>
      <c r="K2258" s="44"/>
      <c r="L2258" s="44"/>
      <c r="M2258" s="44"/>
      <c r="N2258" s="44"/>
      <c r="O2258" s="44"/>
      <c r="P2258" s="44"/>
      <c r="Q2258" s="44"/>
      <c r="R2258" s="44"/>
      <c r="S2258" s="44"/>
    </row>
    <row r="2259" spans="1:19" ht="13.5" customHeight="1" x14ac:dyDescent="0.2">
      <c r="A2259" s="2" t="s">
        <v>3600</v>
      </c>
      <c r="B2259" s="42" t="s">
        <v>24</v>
      </c>
      <c r="C2259" s="43" t="s">
        <v>53</v>
      </c>
      <c r="D2259" s="44">
        <v>12</v>
      </c>
      <c r="E2259" s="45" t="s">
        <v>790</v>
      </c>
      <c r="F2259" s="44">
        <v>1000000</v>
      </c>
      <c r="G2259" s="44">
        <f t="shared" si="1182"/>
        <v>12000000</v>
      </c>
      <c r="H2259" s="44"/>
      <c r="I2259" s="44"/>
      <c r="J2259" s="44"/>
      <c r="K2259" s="44"/>
      <c r="L2259" s="44"/>
      <c r="M2259" s="44"/>
      <c r="N2259" s="44"/>
      <c r="O2259" s="44"/>
      <c r="P2259" s="44"/>
      <c r="Q2259" s="44"/>
      <c r="R2259" s="44"/>
      <c r="S2259" s="44"/>
    </row>
    <row r="2260" spans="1:19" ht="13.5" customHeight="1" x14ac:dyDescent="0.2">
      <c r="A2260" s="2" t="s">
        <v>3601</v>
      </c>
      <c r="B2260" s="12" t="s">
        <v>1992</v>
      </c>
      <c r="C2260" s="40" t="s">
        <v>1993</v>
      </c>
      <c r="D2260" s="41">
        <v>0</v>
      </c>
      <c r="E2260" s="15" t="s">
        <v>24</v>
      </c>
      <c r="F2260" s="41">
        <v>0</v>
      </c>
      <c r="G2260" s="41">
        <f t="shared" ref="G2260:S2260" si="1183">G2261</f>
        <v>2700000</v>
      </c>
      <c r="H2260" s="41">
        <f t="shared" si="1183"/>
        <v>0</v>
      </c>
      <c r="I2260" s="41">
        <f t="shared" si="1183"/>
        <v>0</v>
      </c>
      <c r="J2260" s="41">
        <f t="shared" si="1183"/>
        <v>0</v>
      </c>
      <c r="K2260" s="41">
        <f t="shared" si="1183"/>
        <v>0</v>
      </c>
      <c r="L2260" s="41">
        <f t="shared" si="1183"/>
        <v>0</v>
      </c>
      <c r="M2260" s="41">
        <f t="shared" si="1183"/>
        <v>0</v>
      </c>
      <c r="N2260" s="41">
        <f t="shared" si="1183"/>
        <v>0</v>
      </c>
      <c r="O2260" s="41">
        <f t="shared" si="1183"/>
        <v>0</v>
      </c>
      <c r="P2260" s="41">
        <f t="shared" si="1183"/>
        <v>0</v>
      </c>
      <c r="Q2260" s="41">
        <f t="shared" si="1183"/>
        <v>0</v>
      </c>
      <c r="R2260" s="41">
        <f t="shared" si="1183"/>
        <v>0</v>
      </c>
      <c r="S2260" s="41">
        <f t="shared" si="1183"/>
        <v>0</v>
      </c>
    </row>
    <row r="2261" spans="1:19" ht="13.5" customHeight="1" x14ac:dyDescent="0.2">
      <c r="A2261" s="2" t="s">
        <v>3602</v>
      </c>
      <c r="B2261" s="42" t="s">
        <v>24</v>
      </c>
      <c r="C2261" s="43" t="s">
        <v>3603</v>
      </c>
      <c r="D2261" s="44">
        <v>18</v>
      </c>
      <c r="E2261" s="45" t="s">
        <v>600</v>
      </c>
      <c r="F2261" s="44">
        <v>150000</v>
      </c>
      <c r="G2261" s="44">
        <f>ROUNDDOWN(D2261*F2261,-3)</f>
        <v>2700000</v>
      </c>
      <c r="H2261" s="44"/>
      <c r="I2261" s="44"/>
      <c r="J2261" s="44"/>
      <c r="K2261" s="44"/>
      <c r="L2261" s="44"/>
      <c r="M2261" s="44"/>
      <c r="N2261" s="44"/>
      <c r="O2261" s="44"/>
      <c r="P2261" s="44"/>
      <c r="Q2261" s="44"/>
      <c r="R2261" s="44"/>
      <c r="S2261" s="44"/>
    </row>
    <row r="2262" spans="1:19" ht="13.5" customHeight="1" x14ac:dyDescent="0.2">
      <c r="A2262" s="2" t="s">
        <v>3604</v>
      </c>
      <c r="B2262" s="12" t="s">
        <v>111</v>
      </c>
      <c r="C2262" s="40" t="s">
        <v>112</v>
      </c>
      <c r="D2262" s="41">
        <v>0</v>
      </c>
      <c r="E2262" s="15" t="s">
        <v>24</v>
      </c>
      <c r="F2262" s="41">
        <v>0</v>
      </c>
      <c r="G2262" s="41">
        <f t="shared" ref="G2262:S2262" si="1184">G2263</f>
        <v>146403000</v>
      </c>
      <c r="H2262" s="41">
        <f t="shared" si="1184"/>
        <v>0</v>
      </c>
      <c r="I2262" s="41">
        <f t="shared" si="1184"/>
        <v>0</v>
      </c>
      <c r="J2262" s="41">
        <f t="shared" si="1184"/>
        <v>0</v>
      </c>
      <c r="K2262" s="41">
        <f t="shared" si="1184"/>
        <v>0</v>
      </c>
      <c r="L2262" s="41">
        <f t="shared" si="1184"/>
        <v>0</v>
      </c>
      <c r="M2262" s="41">
        <f t="shared" si="1184"/>
        <v>0</v>
      </c>
      <c r="N2262" s="41">
        <f t="shared" si="1184"/>
        <v>0</v>
      </c>
      <c r="O2262" s="41">
        <f t="shared" si="1184"/>
        <v>0</v>
      </c>
      <c r="P2262" s="41">
        <f t="shared" si="1184"/>
        <v>0</v>
      </c>
      <c r="Q2262" s="41">
        <f t="shared" si="1184"/>
        <v>0</v>
      </c>
      <c r="R2262" s="41">
        <f t="shared" si="1184"/>
        <v>0</v>
      </c>
      <c r="S2262" s="41">
        <f t="shared" si="1184"/>
        <v>0</v>
      </c>
    </row>
    <row r="2263" spans="1:19" ht="13.5" customHeight="1" x14ac:dyDescent="0.2">
      <c r="A2263" s="2" t="s">
        <v>3605</v>
      </c>
      <c r="B2263" s="42" t="s">
        <v>24</v>
      </c>
      <c r="C2263" s="43" t="s">
        <v>3606</v>
      </c>
      <c r="D2263" s="44">
        <v>18</v>
      </c>
      <c r="E2263" s="45" t="s">
        <v>600</v>
      </c>
      <c r="F2263" s="44">
        <v>8133500</v>
      </c>
      <c r="G2263" s="44">
        <f>ROUNDDOWN(D2263*F2263,-3)</f>
        <v>146403000</v>
      </c>
      <c r="H2263" s="44"/>
      <c r="I2263" s="44"/>
      <c r="J2263" s="44"/>
      <c r="K2263" s="44"/>
      <c r="L2263" s="44"/>
      <c r="M2263" s="44"/>
      <c r="N2263" s="44"/>
      <c r="O2263" s="44"/>
      <c r="P2263" s="44"/>
      <c r="Q2263" s="44"/>
      <c r="R2263" s="44"/>
      <c r="S2263" s="44"/>
    </row>
    <row r="2264" spans="1:19" ht="13.5" customHeight="1" x14ac:dyDescent="0.2">
      <c r="A2264" s="2" t="s">
        <v>3607</v>
      </c>
      <c r="B2264" s="36" t="s">
        <v>77</v>
      </c>
      <c r="C2264" s="37" t="s">
        <v>3608</v>
      </c>
      <c r="D2264" s="38">
        <v>0</v>
      </c>
      <c r="E2264" s="39" t="s">
        <v>24</v>
      </c>
      <c r="F2264" s="38">
        <v>0</v>
      </c>
      <c r="G2264" s="38">
        <f t="shared" ref="G2264:S2264" si="1185">SUM(G2265,G2267,G2270,G2272,G2274,G2276)</f>
        <v>222120000</v>
      </c>
      <c r="H2264" s="38">
        <f t="shared" si="1185"/>
        <v>0</v>
      </c>
      <c r="I2264" s="38">
        <f t="shared" si="1185"/>
        <v>0</v>
      </c>
      <c r="J2264" s="38">
        <f t="shared" si="1185"/>
        <v>0</v>
      </c>
      <c r="K2264" s="38">
        <f t="shared" si="1185"/>
        <v>0</v>
      </c>
      <c r="L2264" s="38">
        <f t="shared" si="1185"/>
        <v>0</v>
      </c>
      <c r="M2264" s="38">
        <f t="shared" si="1185"/>
        <v>0</v>
      </c>
      <c r="N2264" s="38">
        <f t="shared" si="1185"/>
        <v>0</v>
      </c>
      <c r="O2264" s="38">
        <f t="shared" si="1185"/>
        <v>0</v>
      </c>
      <c r="P2264" s="38">
        <f t="shared" si="1185"/>
        <v>0</v>
      </c>
      <c r="Q2264" s="38">
        <f t="shared" si="1185"/>
        <v>0</v>
      </c>
      <c r="R2264" s="38">
        <f t="shared" si="1185"/>
        <v>0</v>
      </c>
      <c r="S2264" s="38">
        <f t="shared" si="1185"/>
        <v>0</v>
      </c>
    </row>
    <row r="2265" spans="1:19" ht="13.5" customHeight="1" x14ac:dyDescent="0.2">
      <c r="A2265" s="2" t="s">
        <v>3609</v>
      </c>
      <c r="B2265" s="12" t="s">
        <v>42</v>
      </c>
      <c r="C2265" s="40" t="s">
        <v>43</v>
      </c>
      <c r="D2265" s="41">
        <v>0</v>
      </c>
      <c r="E2265" s="15" t="s">
        <v>24</v>
      </c>
      <c r="F2265" s="41">
        <v>0</v>
      </c>
      <c r="G2265" s="41">
        <f t="shared" ref="G2265:S2265" si="1186">G2266</f>
        <v>6720000</v>
      </c>
      <c r="H2265" s="41">
        <f t="shared" si="1186"/>
        <v>0</v>
      </c>
      <c r="I2265" s="41">
        <f t="shared" si="1186"/>
        <v>0</v>
      </c>
      <c r="J2265" s="41">
        <f t="shared" si="1186"/>
        <v>0</v>
      </c>
      <c r="K2265" s="41">
        <f t="shared" si="1186"/>
        <v>0</v>
      </c>
      <c r="L2265" s="41">
        <f t="shared" si="1186"/>
        <v>0</v>
      </c>
      <c r="M2265" s="41">
        <f t="shared" si="1186"/>
        <v>0</v>
      </c>
      <c r="N2265" s="41">
        <f t="shared" si="1186"/>
        <v>0</v>
      </c>
      <c r="O2265" s="41">
        <f t="shared" si="1186"/>
        <v>0</v>
      </c>
      <c r="P2265" s="41">
        <f t="shared" si="1186"/>
        <v>0</v>
      </c>
      <c r="Q2265" s="41">
        <f t="shared" si="1186"/>
        <v>0</v>
      </c>
      <c r="R2265" s="41">
        <f t="shared" si="1186"/>
        <v>0</v>
      </c>
      <c r="S2265" s="41">
        <f t="shared" si="1186"/>
        <v>0</v>
      </c>
    </row>
    <row r="2266" spans="1:19" ht="13.5" customHeight="1" x14ac:dyDescent="0.2">
      <c r="A2266" s="2" t="s">
        <v>3610</v>
      </c>
      <c r="B2266" s="42" t="s">
        <v>24</v>
      </c>
      <c r="C2266" s="43" t="s">
        <v>45</v>
      </c>
      <c r="D2266" s="44">
        <v>21</v>
      </c>
      <c r="E2266" s="45" t="s">
        <v>787</v>
      </c>
      <c r="F2266" s="44">
        <v>320000</v>
      </c>
      <c r="G2266" s="44">
        <f>ROUNDDOWN(D2266*F2266,-3)</f>
        <v>6720000</v>
      </c>
      <c r="H2266" s="44"/>
      <c r="I2266" s="44"/>
      <c r="J2266" s="44"/>
      <c r="K2266" s="44"/>
      <c r="L2266" s="44"/>
      <c r="M2266" s="44"/>
      <c r="N2266" s="44"/>
      <c r="O2266" s="44"/>
      <c r="P2266" s="44"/>
      <c r="Q2266" s="44"/>
      <c r="R2266" s="44"/>
      <c r="S2266" s="44"/>
    </row>
    <row r="2267" spans="1:19" ht="13.5" customHeight="1" x14ac:dyDescent="0.2">
      <c r="A2267" s="2" t="s">
        <v>3611</v>
      </c>
      <c r="B2267" s="12" t="s">
        <v>718</v>
      </c>
      <c r="C2267" s="40" t="s">
        <v>719</v>
      </c>
      <c r="D2267" s="41">
        <v>0</v>
      </c>
      <c r="E2267" s="15" t="s">
        <v>24</v>
      </c>
      <c r="F2267" s="41">
        <v>0</v>
      </c>
      <c r="G2267" s="41">
        <f t="shared" ref="G2267:S2267" si="1187">SUM(G2268:G2269)</f>
        <v>24000000</v>
      </c>
      <c r="H2267" s="41">
        <f t="shared" si="1187"/>
        <v>0</v>
      </c>
      <c r="I2267" s="41">
        <f t="shared" si="1187"/>
        <v>0</v>
      </c>
      <c r="J2267" s="41">
        <f t="shared" si="1187"/>
        <v>0</v>
      </c>
      <c r="K2267" s="41">
        <f t="shared" si="1187"/>
        <v>0</v>
      </c>
      <c r="L2267" s="41">
        <f t="shared" si="1187"/>
        <v>0</v>
      </c>
      <c r="M2267" s="41">
        <f t="shared" si="1187"/>
        <v>0</v>
      </c>
      <c r="N2267" s="41">
        <f t="shared" si="1187"/>
        <v>0</v>
      </c>
      <c r="O2267" s="41">
        <f t="shared" si="1187"/>
        <v>0</v>
      </c>
      <c r="P2267" s="41">
        <f t="shared" si="1187"/>
        <v>0</v>
      </c>
      <c r="Q2267" s="41">
        <f t="shared" si="1187"/>
        <v>0</v>
      </c>
      <c r="R2267" s="41">
        <f t="shared" si="1187"/>
        <v>0</v>
      </c>
      <c r="S2267" s="41">
        <f t="shared" si="1187"/>
        <v>0</v>
      </c>
    </row>
    <row r="2268" spans="1:19" ht="13.5" customHeight="1" x14ac:dyDescent="0.2">
      <c r="A2268" s="2" t="s">
        <v>3612</v>
      </c>
      <c r="B2268" s="42" t="s">
        <v>24</v>
      </c>
      <c r="C2268" s="43" t="s">
        <v>51</v>
      </c>
      <c r="D2268" s="44">
        <v>12</v>
      </c>
      <c r="E2268" s="45" t="s">
        <v>790</v>
      </c>
      <c r="F2268" s="44">
        <v>1000000</v>
      </c>
      <c r="G2268" s="44">
        <f t="shared" ref="G2268:G2269" si="1188">ROUNDDOWN(D2268*F2268,-3)</f>
        <v>12000000</v>
      </c>
      <c r="H2268" s="44"/>
      <c r="I2268" s="44"/>
      <c r="J2268" s="44"/>
      <c r="K2268" s="44"/>
      <c r="L2268" s="44"/>
      <c r="M2268" s="44"/>
      <c r="N2268" s="44"/>
      <c r="O2268" s="44"/>
      <c r="P2268" s="44"/>
      <c r="Q2268" s="44"/>
      <c r="R2268" s="44"/>
      <c r="S2268" s="44"/>
    </row>
    <row r="2269" spans="1:19" ht="13.5" customHeight="1" x14ac:dyDescent="0.2">
      <c r="A2269" s="2" t="s">
        <v>3613</v>
      </c>
      <c r="B2269" s="42" t="s">
        <v>24</v>
      </c>
      <c r="C2269" s="43" t="s">
        <v>53</v>
      </c>
      <c r="D2269" s="44">
        <v>12</v>
      </c>
      <c r="E2269" s="45" t="s">
        <v>790</v>
      </c>
      <c r="F2269" s="44">
        <v>1000000</v>
      </c>
      <c r="G2269" s="44">
        <f t="shared" si="1188"/>
        <v>12000000</v>
      </c>
      <c r="H2269" s="44"/>
      <c r="I2269" s="44"/>
      <c r="J2269" s="44"/>
      <c r="K2269" s="44"/>
      <c r="L2269" s="44"/>
      <c r="M2269" s="44"/>
      <c r="N2269" s="44"/>
      <c r="O2269" s="44"/>
      <c r="P2269" s="44"/>
      <c r="Q2269" s="44"/>
      <c r="R2269" s="44"/>
      <c r="S2269" s="44"/>
    </row>
    <row r="2270" spans="1:19" ht="13.5" customHeight="1" x14ac:dyDescent="0.2">
      <c r="A2270" s="2" t="s">
        <v>3614</v>
      </c>
      <c r="B2270" s="12" t="s">
        <v>162</v>
      </c>
      <c r="C2270" s="40" t="s">
        <v>163</v>
      </c>
      <c r="D2270" s="41">
        <v>0</v>
      </c>
      <c r="E2270" s="15" t="s">
        <v>24</v>
      </c>
      <c r="F2270" s="41">
        <v>0</v>
      </c>
      <c r="G2270" s="41">
        <f t="shared" ref="G2270:S2270" si="1189">G2271</f>
        <v>16200000</v>
      </c>
      <c r="H2270" s="41">
        <f t="shared" si="1189"/>
        <v>0</v>
      </c>
      <c r="I2270" s="41">
        <f t="shared" si="1189"/>
        <v>0</v>
      </c>
      <c r="J2270" s="41">
        <f t="shared" si="1189"/>
        <v>0</v>
      </c>
      <c r="K2270" s="41">
        <f t="shared" si="1189"/>
        <v>0</v>
      </c>
      <c r="L2270" s="41">
        <f t="shared" si="1189"/>
        <v>0</v>
      </c>
      <c r="M2270" s="41">
        <f t="shared" si="1189"/>
        <v>0</v>
      </c>
      <c r="N2270" s="41">
        <f t="shared" si="1189"/>
        <v>0</v>
      </c>
      <c r="O2270" s="41">
        <f t="shared" si="1189"/>
        <v>0</v>
      </c>
      <c r="P2270" s="41">
        <f t="shared" si="1189"/>
        <v>0</v>
      </c>
      <c r="Q2270" s="41">
        <f t="shared" si="1189"/>
        <v>0</v>
      </c>
      <c r="R2270" s="41">
        <f t="shared" si="1189"/>
        <v>0</v>
      </c>
      <c r="S2270" s="41">
        <f t="shared" si="1189"/>
        <v>0</v>
      </c>
    </row>
    <row r="2271" spans="1:19" ht="13.5" customHeight="1" x14ac:dyDescent="0.2">
      <c r="A2271" s="2" t="s">
        <v>3615</v>
      </c>
      <c r="B2271" s="42" t="s">
        <v>24</v>
      </c>
      <c r="C2271" s="43" t="s">
        <v>3616</v>
      </c>
      <c r="D2271" s="44">
        <v>18</v>
      </c>
      <c r="E2271" s="45" t="s">
        <v>613</v>
      </c>
      <c r="F2271" s="44">
        <v>900000</v>
      </c>
      <c r="G2271" s="44">
        <f>ROUNDDOWN(D2271*F2271,-3)</f>
        <v>16200000</v>
      </c>
      <c r="H2271" s="44"/>
      <c r="I2271" s="44"/>
      <c r="J2271" s="44"/>
      <c r="K2271" s="44"/>
      <c r="L2271" s="44"/>
      <c r="M2271" s="44"/>
      <c r="N2271" s="44"/>
      <c r="O2271" s="44"/>
      <c r="P2271" s="44"/>
      <c r="Q2271" s="44"/>
      <c r="R2271" s="44"/>
      <c r="S2271" s="44"/>
    </row>
    <row r="2272" spans="1:19" ht="13.5" customHeight="1" x14ac:dyDescent="0.2">
      <c r="A2272" s="2" t="s">
        <v>3617</v>
      </c>
      <c r="B2272" s="12" t="s">
        <v>1992</v>
      </c>
      <c r="C2272" s="40" t="s">
        <v>1993</v>
      </c>
      <c r="D2272" s="41">
        <v>0</v>
      </c>
      <c r="E2272" s="15" t="s">
        <v>24</v>
      </c>
      <c r="F2272" s="41">
        <v>0</v>
      </c>
      <c r="G2272" s="41">
        <f t="shared" ref="G2272:S2272" si="1190">G2273</f>
        <v>3600000</v>
      </c>
      <c r="H2272" s="41">
        <f t="shared" si="1190"/>
        <v>0</v>
      </c>
      <c r="I2272" s="41">
        <f t="shared" si="1190"/>
        <v>0</v>
      </c>
      <c r="J2272" s="41">
        <f t="shared" si="1190"/>
        <v>0</v>
      </c>
      <c r="K2272" s="41">
        <f t="shared" si="1190"/>
        <v>0</v>
      </c>
      <c r="L2272" s="41">
        <f t="shared" si="1190"/>
        <v>0</v>
      </c>
      <c r="M2272" s="41">
        <f t="shared" si="1190"/>
        <v>0</v>
      </c>
      <c r="N2272" s="41">
        <f t="shared" si="1190"/>
        <v>0</v>
      </c>
      <c r="O2272" s="41">
        <f t="shared" si="1190"/>
        <v>0</v>
      </c>
      <c r="P2272" s="41">
        <f t="shared" si="1190"/>
        <v>0</v>
      </c>
      <c r="Q2272" s="41">
        <f t="shared" si="1190"/>
        <v>0</v>
      </c>
      <c r="R2272" s="41">
        <f t="shared" si="1190"/>
        <v>0</v>
      </c>
      <c r="S2272" s="41">
        <f t="shared" si="1190"/>
        <v>0</v>
      </c>
    </row>
    <row r="2273" spans="1:19" ht="13.5" customHeight="1" x14ac:dyDescent="0.2">
      <c r="A2273" s="2" t="s">
        <v>3618</v>
      </c>
      <c r="B2273" s="42" t="s">
        <v>24</v>
      </c>
      <c r="C2273" s="43" t="s">
        <v>3619</v>
      </c>
      <c r="D2273" s="44">
        <v>24</v>
      </c>
      <c r="E2273" s="45" t="s">
        <v>600</v>
      </c>
      <c r="F2273" s="44">
        <v>150000</v>
      </c>
      <c r="G2273" s="44">
        <f>ROUNDDOWN(D2273*F2273,-3)</f>
        <v>3600000</v>
      </c>
      <c r="H2273" s="44"/>
      <c r="I2273" s="44"/>
      <c r="J2273" s="44"/>
      <c r="K2273" s="44"/>
      <c r="L2273" s="44"/>
      <c r="M2273" s="44"/>
      <c r="N2273" s="44"/>
      <c r="O2273" s="44"/>
      <c r="P2273" s="44"/>
      <c r="Q2273" s="44"/>
      <c r="R2273" s="44"/>
      <c r="S2273" s="44"/>
    </row>
    <row r="2274" spans="1:19" ht="13.5" customHeight="1" x14ac:dyDescent="0.2">
      <c r="A2274" s="2" t="s">
        <v>3620</v>
      </c>
      <c r="B2274" s="12" t="s">
        <v>111</v>
      </c>
      <c r="C2274" s="40" t="s">
        <v>112</v>
      </c>
      <c r="D2274" s="41">
        <v>0</v>
      </c>
      <c r="E2274" s="15" t="s">
        <v>24</v>
      </c>
      <c r="F2274" s="41">
        <v>0</v>
      </c>
      <c r="G2274" s="41">
        <f t="shared" ref="G2274:S2274" si="1191">G2275</f>
        <v>168000000</v>
      </c>
      <c r="H2274" s="41">
        <f t="shared" si="1191"/>
        <v>0</v>
      </c>
      <c r="I2274" s="41">
        <f t="shared" si="1191"/>
        <v>0</v>
      </c>
      <c r="J2274" s="41">
        <f t="shared" si="1191"/>
        <v>0</v>
      </c>
      <c r="K2274" s="41">
        <f t="shared" si="1191"/>
        <v>0</v>
      </c>
      <c r="L2274" s="41">
        <f t="shared" si="1191"/>
        <v>0</v>
      </c>
      <c r="M2274" s="41">
        <f t="shared" si="1191"/>
        <v>0</v>
      </c>
      <c r="N2274" s="41">
        <f t="shared" si="1191"/>
        <v>0</v>
      </c>
      <c r="O2274" s="41">
        <f t="shared" si="1191"/>
        <v>0</v>
      </c>
      <c r="P2274" s="41">
        <f t="shared" si="1191"/>
        <v>0</v>
      </c>
      <c r="Q2274" s="41">
        <f t="shared" si="1191"/>
        <v>0</v>
      </c>
      <c r="R2274" s="41">
        <f t="shared" si="1191"/>
        <v>0</v>
      </c>
      <c r="S2274" s="41">
        <f t="shared" si="1191"/>
        <v>0</v>
      </c>
    </row>
    <row r="2275" spans="1:19" ht="13.5" customHeight="1" x14ac:dyDescent="0.2">
      <c r="A2275" s="2" t="s">
        <v>3621</v>
      </c>
      <c r="B2275" s="42" t="s">
        <v>24</v>
      </c>
      <c r="C2275" s="43" t="s">
        <v>3622</v>
      </c>
      <c r="D2275" s="44">
        <v>24</v>
      </c>
      <c r="E2275" s="45" t="s">
        <v>600</v>
      </c>
      <c r="F2275" s="44">
        <v>7000000</v>
      </c>
      <c r="G2275" s="44">
        <f>ROUNDDOWN(D2275*F2275,-3)</f>
        <v>168000000</v>
      </c>
      <c r="H2275" s="44"/>
      <c r="I2275" s="44"/>
      <c r="J2275" s="44"/>
      <c r="K2275" s="44"/>
      <c r="L2275" s="44"/>
      <c r="M2275" s="44"/>
      <c r="N2275" s="44"/>
      <c r="O2275" s="44"/>
      <c r="P2275" s="44"/>
      <c r="Q2275" s="44"/>
      <c r="R2275" s="44"/>
      <c r="S2275" s="44"/>
    </row>
    <row r="2276" spans="1:19" ht="13.5" customHeight="1" x14ac:dyDescent="0.2">
      <c r="A2276" s="2" t="s">
        <v>3623</v>
      </c>
      <c r="B2276" s="12" t="s">
        <v>55</v>
      </c>
      <c r="C2276" s="40" t="s">
        <v>56</v>
      </c>
      <c r="D2276" s="41">
        <v>0</v>
      </c>
      <c r="E2276" s="15" t="s">
        <v>24</v>
      </c>
      <c r="F2276" s="41">
        <v>0</v>
      </c>
      <c r="G2276" s="41">
        <f t="shared" ref="G2276:S2276" si="1192">G2277</f>
        <v>3600000</v>
      </c>
      <c r="H2276" s="41">
        <f t="shared" si="1192"/>
        <v>0</v>
      </c>
      <c r="I2276" s="41">
        <f t="shared" si="1192"/>
        <v>0</v>
      </c>
      <c r="J2276" s="41">
        <f t="shared" si="1192"/>
        <v>0</v>
      </c>
      <c r="K2276" s="41">
        <f t="shared" si="1192"/>
        <v>0</v>
      </c>
      <c r="L2276" s="41">
        <f t="shared" si="1192"/>
        <v>0</v>
      </c>
      <c r="M2276" s="41">
        <f t="shared" si="1192"/>
        <v>0</v>
      </c>
      <c r="N2276" s="41">
        <f t="shared" si="1192"/>
        <v>0</v>
      </c>
      <c r="O2276" s="41">
        <f t="shared" si="1192"/>
        <v>0</v>
      </c>
      <c r="P2276" s="41">
        <f t="shared" si="1192"/>
        <v>0</v>
      </c>
      <c r="Q2276" s="41">
        <f t="shared" si="1192"/>
        <v>0</v>
      </c>
      <c r="R2276" s="41">
        <f t="shared" si="1192"/>
        <v>0</v>
      </c>
      <c r="S2276" s="41">
        <f t="shared" si="1192"/>
        <v>0</v>
      </c>
    </row>
    <row r="2277" spans="1:19" ht="13.5" customHeight="1" x14ac:dyDescent="0.2">
      <c r="A2277" s="2" t="s">
        <v>3624</v>
      </c>
      <c r="B2277" s="42" t="s">
        <v>24</v>
      </c>
      <c r="C2277" s="43" t="s">
        <v>3625</v>
      </c>
      <c r="D2277" s="44">
        <v>24</v>
      </c>
      <c r="E2277" s="45" t="s">
        <v>600</v>
      </c>
      <c r="F2277" s="44">
        <v>150000</v>
      </c>
      <c r="G2277" s="44">
        <f>ROUNDDOWN(D2277*F2277,-3)</f>
        <v>3600000</v>
      </c>
      <c r="H2277" s="44"/>
      <c r="I2277" s="44"/>
      <c r="J2277" s="44"/>
      <c r="K2277" s="44"/>
      <c r="L2277" s="44"/>
      <c r="M2277" s="44"/>
      <c r="N2277" s="44"/>
      <c r="O2277" s="44"/>
      <c r="P2277" s="44"/>
      <c r="Q2277" s="44"/>
      <c r="R2277" s="44"/>
      <c r="S2277" s="44"/>
    </row>
    <row r="2278" spans="1:19" ht="13.5" customHeight="1" x14ac:dyDescent="0.2">
      <c r="A2278" s="2" t="s">
        <v>3626</v>
      </c>
      <c r="B2278" s="36" t="s">
        <v>102</v>
      </c>
      <c r="C2278" s="37" t="s">
        <v>3627</v>
      </c>
      <c r="D2278" s="38">
        <v>0</v>
      </c>
      <c r="E2278" s="39" t="s">
        <v>24</v>
      </c>
      <c r="F2278" s="38">
        <v>0</v>
      </c>
      <c r="G2278" s="38">
        <f t="shared" ref="G2278:S2278" si="1193">SUM(G2279,G2281,G2283,G2286,G2288,G2290,G2293,G2295)</f>
        <v>444580000</v>
      </c>
      <c r="H2278" s="38">
        <f t="shared" si="1193"/>
        <v>0</v>
      </c>
      <c r="I2278" s="38">
        <f t="shared" si="1193"/>
        <v>0</v>
      </c>
      <c r="J2278" s="38">
        <f t="shared" si="1193"/>
        <v>0</v>
      </c>
      <c r="K2278" s="38">
        <f t="shared" si="1193"/>
        <v>0</v>
      </c>
      <c r="L2278" s="38">
        <f t="shared" si="1193"/>
        <v>0</v>
      </c>
      <c r="M2278" s="38">
        <f t="shared" si="1193"/>
        <v>0</v>
      </c>
      <c r="N2278" s="38">
        <f t="shared" si="1193"/>
        <v>0</v>
      </c>
      <c r="O2278" s="38">
        <f t="shared" si="1193"/>
        <v>0</v>
      </c>
      <c r="P2278" s="38">
        <f t="shared" si="1193"/>
        <v>0</v>
      </c>
      <c r="Q2278" s="38">
        <f t="shared" si="1193"/>
        <v>0</v>
      </c>
      <c r="R2278" s="38">
        <f t="shared" si="1193"/>
        <v>0</v>
      </c>
      <c r="S2278" s="38">
        <f t="shared" si="1193"/>
        <v>0</v>
      </c>
    </row>
    <row r="2279" spans="1:19" ht="13.5" customHeight="1" x14ac:dyDescent="0.2">
      <c r="A2279" s="2" t="s">
        <v>3628</v>
      </c>
      <c r="B2279" s="12" t="s">
        <v>42</v>
      </c>
      <c r="C2279" s="40" t="s">
        <v>43</v>
      </c>
      <c r="D2279" s="41">
        <v>0</v>
      </c>
      <c r="E2279" s="15" t="s">
        <v>24</v>
      </c>
      <c r="F2279" s="41">
        <v>0</v>
      </c>
      <c r="G2279" s="41">
        <f t="shared" ref="G2279:S2279" si="1194">G2280</f>
        <v>10000000</v>
      </c>
      <c r="H2279" s="41">
        <f t="shared" si="1194"/>
        <v>0</v>
      </c>
      <c r="I2279" s="41">
        <f t="shared" si="1194"/>
        <v>0</v>
      </c>
      <c r="J2279" s="41">
        <f t="shared" si="1194"/>
        <v>0</v>
      </c>
      <c r="K2279" s="41">
        <f t="shared" si="1194"/>
        <v>0</v>
      </c>
      <c r="L2279" s="41">
        <f t="shared" si="1194"/>
        <v>0</v>
      </c>
      <c r="M2279" s="41">
        <f t="shared" si="1194"/>
        <v>0</v>
      </c>
      <c r="N2279" s="41">
        <f t="shared" si="1194"/>
        <v>0</v>
      </c>
      <c r="O2279" s="41">
        <f t="shared" si="1194"/>
        <v>0</v>
      </c>
      <c r="P2279" s="41">
        <f t="shared" si="1194"/>
        <v>0</v>
      </c>
      <c r="Q2279" s="41">
        <f t="shared" si="1194"/>
        <v>0</v>
      </c>
      <c r="R2279" s="41">
        <f t="shared" si="1194"/>
        <v>0</v>
      </c>
      <c r="S2279" s="41">
        <f t="shared" si="1194"/>
        <v>0</v>
      </c>
    </row>
    <row r="2280" spans="1:19" ht="13.5" customHeight="1" x14ac:dyDescent="0.2">
      <c r="A2280" s="2" t="s">
        <v>3629</v>
      </c>
      <c r="B2280" s="42" t="s">
        <v>24</v>
      </c>
      <c r="C2280" s="43" t="s">
        <v>45</v>
      </c>
      <c r="D2280" s="44">
        <v>50</v>
      </c>
      <c r="E2280" s="45" t="s">
        <v>1914</v>
      </c>
      <c r="F2280" s="44">
        <v>200000</v>
      </c>
      <c r="G2280" s="44">
        <f>ROUNDDOWN(D2280*F2280,-3)</f>
        <v>10000000</v>
      </c>
      <c r="H2280" s="44"/>
      <c r="I2280" s="44"/>
      <c r="J2280" s="44"/>
      <c r="K2280" s="44"/>
      <c r="L2280" s="44"/>
      <c r="M2280" s="44"/>
      <c r="N2280" s="44"/>
      <c r="O2280" s="44"/>
      <c r="P2280" s="44"/>
      <c r="Q2280" s="44"/>
      <c r="R2280" s="44"/>
      <c r="S2280" s="44"/>
    </row>
    <row r="2281" spans="1:19" ht="13.5" customHeight="1" x14ac:dyDescent="0.2">
      <c r="A2281" s="2" t="s">
        <v>3630</v>
      </c>
      <c r="B2281" s="12" t="s">
        <v>129</v>
      </c>
      <c r="C2281" s="40" t="s">
        <v>130</v>
      </c>
      <c r="D2281" s="41">
        <v>0</v>
      </c>
      <c r="E2281" s="15" t="s">
        <v>24</v>
      </c>
      <c r="F2281" s="41">
        <v>0</v>
      </c>
      <c r="G2281" s="41">
        <f t="shared" ref="G2281:S2281" si="1195">G2282</f>
        <v>16800000</v>
      </c>
      <c r="H2281" s="41">
        <f t="shared" si="1195"/>
        <v>0</v>
      </c>
      <c r="I2281" s="41">
        <f t="shared" si="1195"/>
        <v>0</v>
      </c>
      <c r="J2281" s="41">
        <f t="shared" si="1195"/>
        <v>0</v>
      </c>
      <c r="K2281" s="41">
        <f t="shared" si="1195"/>
        <v>0</v>
      </c>
      <c r="L2281" s="41">
        <f t="shared" si="1195"/>
        <v>0</v>
      </c>
      <c r="M2281" s="41">
        <f t="shared" si="1195"/>
        <v>0</v>
      </c>
      <c r="N2281" s="41">
        <f t="shared" si="1195"/>
        <v>0</v>
      </c>
      <c r="O2281" s="41">
        <f t="shared" si="1195"/>
        <v>0</v>
      </c>
      <c r="P2281" s="41">
        <f t="shared" si="1195"/>
        <v>0</v>
      </c>
      <c r="Q2281" s="41">
        <f t="shared" si="1195"/>
        <v>0</v>
      </c>
      <c r="R2281" s="41">
        <f t="shared" si="1195"/>
        <v>0</v>
      </c>
      <c r="S2281" s="41">
        <f t="shared" si="1195"/>
        <v>0</v>
      </c>
    </row>
    <row r="2282" spans="1:19" ht="13.5" customHeight="1" x14ac:dyDescent="0.2">
      <c r="A2282" s="2" t="s">
        <v>3631</v>
      </c>
      <c r="B2282" s="42" t="s">
        <v>24</v>
      </c>
      <c r="C2282" s="43" t="s">
        <v>3632</v>
      </c>
      <c r="D2282" s="44">
        <v>84</v>
      </c>
      <c r="E2282" s="45" t="s">
        <v>820</v>
      </c>
      <c r="F2282" s="44">
        <v>200000</v>
      </c>
      <c r="G2282" s="44">
        <f>ROUNDDOWN(D2282*F2282,-3)</f>
        <v>16800000</v>
      </c>
      <c r="H2282" s="44"/>
      <c r="I2282" s="44"/>
      <c r="J2282" s="44"/>
      <c r="K2282" s="44"/>
      <c r="L2282" s="44"/>
      <c r="M2282" s="44"/>
      <c r="N2282" s="44"/>
      <c r="O2282" s="44"/>
      <c r="P2282" s="44"/>
      <c r="Q2282" s="44"/>
      <c r="R2282" s="44"/>
      <c r="S2282" s="44"/>
    </row>
    <row r="2283" spans="1:19" ht="13.5" customHeight="1" x14ac:dyDescent="0.2">
      <c r="A2283" s="2" t="s">
        <v>3633</v>
      </c>
      <c r="B2283" s="12" t="s">
        <v>718</v>
      </c>
      <c r="C2283" s="40" t="s">
        <v>719</v>
      </c>
      <c r="D2283" s="41">
        <v>0</v>
      </c>
      <c r="E2283" s="15" t="s">
        <v>24</v>
      </c>
      <c r="F2283" s="41">
        <v>0</v>
      </c>
      <c r="G2283" s="41">
        <f t="shared" ref="G2283:S2283" si="1196">SUM(G2284:G2285)</f>
        <v>24000000</v>
      </c>
      <c r="H2283" s="41">
        <f t="shared" si="1196"/>
        <v>0</v>
      </c>
      <c r="I2283" s="41">
        <f t="shared" si="1196"/>
        <v>0</v>
      </c>
      <c r="J2283" s="41">
        <f t="shared" si="1196"/>
        <v>0</v>
      </c>
      <c r="K2283" s="41">
        <f t="shared" si="1196"/>
        <v>0</v>
      </c>
      <c r="L2283" s="41">
        <f t="shared" si="1196"/>
        <v>0</v>
      </c>
      <c r="M2283" s="41">
        <f t="shared" si="1196"/>
        <v>0</v>
      </c>
      <c r="N2283" s="41">
        <f t="shared" si="1196"/>
        <v>0</v>
      </c>
      <c r="O2283" s="41">
        <f t="shared" si="1196"/>
        <v>0</v>
      </c>
      <c r="P2283" s="41">
        <f t="shared" si="1196"/>
        <v>0</v>
      </c>
      <c r="Q2283" s="41">
        <f t="shared" si="1196"/>
        <v>0</v>
      </c>
      <c r="R2283" s="41">
        <f t="shared" si="1196"/>
        <v>0</v>
      </c>
      <c r="S2283" s="41">
        <f t="shared" si="1196"/>
        <v>0</v>
      </c>
    </row>
    <row r="2284" spans="1:19" ht="13.5" customHeight="1" x14ac:dyDescent="0.2">
      <c r="A2284" s="2" t="s">
        <v>3634</v>
      </c>
      <c r="B2284" s="42" t="s">
        <v>24</v>
      </c>
      <c r="C2284" s="43" t="s">
        <v>51</v>
      </c>
      <c r="D2284" s="44">
        <v>12</v>
      </c>
      <c r="E2284" s="45" t="s">
        <v>790</v>
      </c>
      <c r="F2284" s="44">
        <v>1000000</v>
      </c>
      <c r="G2284" s="44">
        <f t="shared" ref="G2284:G2285" si="1197">ROUNDDOWN(D2284*F2284,-3)</f>
        <v>12000000</v>
      </c>
      <c r="H2284" s="44"/>
      <c r="I2284" s="44"/>
      <c r="J2284" s="44"/>
      <c r="K2284" s="44"/>
      <c r="L2284" s="44"/>
      <c r="M2284" s="44"/>
      <c r="N2284" s="44"/>
      <c r="O2284" s="44"/>
      <c r="P2284" s="44"/>
      <c r="Q2284" s="44"/>
      <c r="R2284" s="44"/>
      <c r="S2284" s="44"/>
    </row>
    <row r="2285" spans="1:19" ht="13.5" customHeight="1" x14ac:dyDescent="0.2">
      <c r="A2285" s="2" t="s">
        <v>3635</v>
      </c>
      <c r="B2285" s="42" t="s">
        <v>24</v>
      </c>
      <c r="C2285" s="43" t="s">
        <v>53</v>
      </c>
      <c r="D2285" s="44">
        <v>12</v>
      </c>
      <c r="E2285" s="45" t="s">
        <v>790</v>
      </c>
      <c r="F2285" s="44">
        <v>1000000</v>
      </c>
      <c r="G2285" s="44">
        <f t="shared" si="1197"/>
        <v>12000000</v>
      </c>
      <c r="H2285" s="44"/>
      <c r="I2285" s="44"/>
      <c r="J2285" s="44"/>
      <c r="K2285" s="44"/>
      <c r="L2285" s="44"/>
      <c r="M2285" s="44"/>
      <c r="N2285" s="44"/>
      <c r="O2285" s="44"/>
      <c r="P2285" s="44"/>
      <c r="Q2285" s="44"/>
      <c r="R2285" s="44"/>
      <c r="S2285" s="44"/>
    </row>
    <row r="2286" spans="1:19" ht="13.5" customHeight="1" x14ac:dyDescent="0.2">
      <c r="A2286" s="2" t="s">
        <v>3636</v>
      </c>
      <c r="B2286" s="12" t="s">
        <v>162</v>
      </c>
      <c r="C2286" s="40" t="s">
        <v>163</v>
      </c>
      <c r="D2286" s="41">
        <v>0</v>
      </c>
      <c r="E2286" s="15" t="s">
        <v>24</v>
      </c>
      <c r="F2286" s="41">
        <v>0</v>
      </c>
      <c r="G2286" s="41">
        <f t="shared" ref="G2286:S2286" si="1198">G2287</f>
        <v>21600000</v>
      </c>
      <c r="H2286" s="41">
        <f t="shared" si="1198"/>
        <v>0</v>
      </c>
      <c r="I2286" s="41">
        <f t="shared" si="1198"/>
        <v>0</v>
      </c>
      <c r="J2286" s="41">
        <f t="shared" si="1198"/>
        <v>0</v>
      </c>
      <c r="K2286" s="41">
        <f t="shared" si="1198"/>
        <v>0</v>
      </c>
      <c r="L2286" s="41">
        <f t="shared" si="1198"/>
        <v>0</v>
      </c>
      <c r="M2286" s="41">
        <f t="shared" si="1198"/>
        <v>0</v>
      </c>
      <c r="N2286" s="41">
        <f t="shared" si="1198"/>
        <v>0</v>
      </c>
      <c r="O2286" s="41">
        <f t="shared" si="1198"/>
        <v>0</v>
      </c>
      <c r="P2286" s="41">
        <f t="shared" si="1198"/>
        <v>0</v>
      </c>
      <c r="Q2286" s="41">
        <f t="shared" si="1198"/>
        <v>0</v>
      </c>
      <c r="R2286" s="41">
        <f t="shared" si="1198"/>
        <v>0</v>
      </c>
      <c r="S2286" s="41">
        <f t="shared" si="1198"/>
        <v>0</v>
      </c>
    </row>
    <row r="2287" spans="1:19" ht="13.5" customHeight="1" x14ac:dyDescent="0.2">
      <c r="A2287" s="2" t="s">
        <v>3637</v>
      </c>
      <c r="B2287" s="42" t="s">
        <v>24</v>
      </c>
      <c r="C2287" s="43" t="s">
        <v>3638</v>
      </c>
      <c r="D2287" s="44">
        <v>24</v>
      </c>
      <c r="E2287" s="45" t="s">
        <v>613</v>
      </c>
      <c r="F2287" s="44">
        <v>900000</v>
      </c>
      <c r="G2287" s="44">
        <f>ROUNDDOWN(D2287*F2287,-3)</f>
        <v>21600000</v>
      </c>
      <c r="H2287" s="44"/>
      <c r="I2287" s="44"/>
      <c r="J2287" s="44"/>
      <c r="K2287" s="44"/>
      <c r="L2287" s="44"/>
      <c r="M2287" s="44"/>
      <c r="N2287" s="44"/>
      <c r="O2287" s="44"/>
      <c r="P2287" s="44"/>
      <c r="Q2287" s="44"/>
      <c r="R2287" s="44"/>
      <c r="S2287" s="44"/>
    </row>
    <row r="2288" spans="1:19" ht="13.5" customHeight="1" x14ac:dyDescent="0.2">
      <c r="A2288" s="2" t="s">
        <v>3639</v>
      </c>
      <c r="B2288" s="12" t="s">
        <v>1992</v>
      </c>
      <c r="C2288" s="40" t="s">
        <v>1993</v>
      </c>
      <c r="D2288" s="41">
        <v>0</v>
      </c>
      <c r="E2288" s="15" t="s">
        <v>24</v>
      </c>
      <c r="F2288" s="41">
        <v>0</v>
      </c>
      <c r="G2288" s="41">
        <f t="shared" ref="G2288:S2288" si="1199">G2289</f>
        <v>2100000</v>
      </c>
      <c r="H2288" s="41">
        <f t="shared" si="1199"/>
        <v>0</v>
      </c>
      <c r="I2288" s="41">
        <f t="shared" si="1199"/>
        <v>0</v>
      </c>
      <c r="J2288" s="41">
        <f t="shared" si="1199"/>
        <v>0</v>
      </c>
      <c r="K2288" s="41">
        <f t="shared" si="1199"/>
        <v>0</v>
      </c>
      <c r="L2288" s="41">
        <f t="shared" si="1199"/>
        <v>0</v>
      </c>
      <c r="M2288" s="41">
        <f t="shared" si="1199"/>
        <v>0</v>
      </c>
      <c r="N2288" s="41">
        <f t="shared" si="1199"/>
        <v>0</v>
      </c>
      <c r="O2288" s="41">
        <f t="shared" si="1199"/>
        <v>0</v>
      </c>
      <c r="P2288" s="41">
        <f t="shared" si="1199"/>
        <v>0</v>
      </c>
      <c r="Q2288" s="41">
        <f t="shared" si="1199"/>
        <v>0</v>
      </c>
      <c r="R2288" s="41">
        <f t="shared" si="1199"/>
        <v>0</v>
      </c>
      <c r="S2288" s="41">
        <f t="shared" si="1199"/>
        <v>0</v>
      </c>
    </row>
    <row r="2289" spans="1:19" ht="13.5" customHeight="1" x14ac:dyDescent="0.2">
      <c r="A2289" s="2" t="s">
        <v>3640</v>
      </c>
      <c r="B2289" s="42" t="s">
        <v>24</v>
      </c>
      <c r="C2289" s="43" t="s">
        <v>3641</v>
      </c>
      <c r="D2289" s="44">
        <v>14</v>
      </c>
      <c r="E2289" s="45" t="s">
        <v>600</v>
      </c>
      <c r="F2289" s="44">
        <v>150000</v>
      </c>
      <c r="G2289" s="44">
        <f>ROUNDDOWN(D2289*F2289,-3)</f>
        <v>2100000</v>
      </c>
      <c r="H2289" s="44"/>
      <c r="I2289" s="44"/>
      <c r="J2289" s="44"/>
      <c r="K2289" s="44"/>
      <c r="L2289" s="44"/>
      <c r="M2289" s="44"/>
      <c r="N2289" s="44"/>
      <c r="O2289" s="44"/>
      <c r="P2289" s="44"/>
      <c r="Q2289" s="44"/>
      <c r="R2289" s="44"/>
      <c r="S2289" s="44"/>
    </row>
    <row r="2290" spans="1:19" ht="13.5" customHeight="1" x14ac:dyDescent="0.2">
      <c r="A2290" s="2" t="s">
        <v>3642</v>
      </c>
      <c r="B2290" s="12" t="s">
        <v>111</v>
      </c>
      <c r="C2290" s="40" t="s">
        <v>112</v>
      </c>
      <c r="D2290" s="41">
        <v>0</v>
      </c>
      <c r="E2290" s="15" t="s">
        <v>24</v>
      </c>
      <c r="F2290" s="41">
        <v>0</v>
      </c>
      <c r="G2290" s="41">
        <f t="shared" ref="G2290:S2290" si="1200">SUM(G2291:G2292)</f>
        <v>360000000</v>
      </c>
      <c r="H2290" s="41">
        <f t="shared" si="1200"/>
        <v>0</v>
      </c>
      <c r="I2290" s="41">
        <f t="shared" si="1200"/>
        <v>0</v>
      </c>
      <c r="J2290" s="41">
        <f t="shared" si="1200"/>
        <v>0</v>
      </c>
      <c r="K2290" s="41">
        <f t="shared" si="1200"/>
        <v>0</v>
      </c>
      <c r="L2290" s="41">
        <f t="shared" si="1200"/>
        <v>0</v>
      </c>
      <c r="M2290" s="41">
        <f t="shared" si="1200"/>
        <v>0</v>
      </c>
      <c r="N2290" s="41">
        <f t="shared" si="1200"/>
        <v>0</v>
      </c>
      <c r="O2290" s="41">
        <f t="shared" si="1200"/>
        <v>0</v>
      </c>
      <c r="P2290" s="41">
        <f t="shared" si="1200"/>
        <v>0</v>
      </c>
      <c r="Q2290" s="41">
        <f t="shared" si="1200"/>
        <v>0</v>
      </c>
      <c r="R2290" s="41">
        <f t="shared" si="1200"/>
        <v>0</v>
      </c>
      <c r="S2290" s="41">
        <f t="shared" si="1200"/>
        <v>0</v>
      </c>
    </row>
    <row r="2291" spans="1:19" ht="13.5" customHeight="1" x14ac:dyDescent="0.2">
      <c r="A2291" s="2" t="s">
        <v>3643</v>
      </c>
      <c r="B2291" s="42" t="s">
        <v>24</v>
      </c>
      <c r="C2291" s="43" t="s">
        <v>3644</v>
      </c>
      <c r="D2291" s="44">
        <v>32</v>
      </c>
      <c r="E2291" s="45" t="s">
        <v>600</v>
      </c>
      <c r="F2291" s="44">
        <v>6000000</v>
      </c>
      <c r="G2291" s="44">
        <f t="shared" ref="G2291:G2292" si="1201">ROUNDDOWN(D2291*F2291,-3)</f>
        <v>192000000</v>
      </c>
      <c r="H2291" s="44"/>
      <c r="I2291" s="44"/>
      <c r="J2291" s="44"/>
      <c r="K2291" s="44"/>
      <c r="L2291" s="44"/>
      <c r="M2291" s="44"/>
      <c r="N2291" s="44"/>
      <c r="O2291" s="44"/>
      <c r="P2291" s="44"/>
      <c r="Q2291" s="44"/>
      <c r="R2291" s="44"/>
      <c r="S2291" s="44"/>
    </row>
    <row r="2292" spans="1:19" ht="13.5" customHeight="1" x14ac:dyDescent="0.2">
      <c r="A2292" s="2" t="s">
        <v>3645</v>
      </c>
      <c r="B2292" s="42" t="s">
        <v>24</v>
      </c>
      <c r="C2292" s="43" t="s">
        <v>3646</v>
      </c>
      <c r="D2292" s="44">
        <v>28</v>
      </c>
      <c r="E2292" s="45" t="s">
        <v>600</v>
      </c>
      <c r="F2292" s="44">
        <v>6000000</v>
      </c>
      <c r="G2292" s="44">
        <f t="shared" si="1201"/>
        <v>168000000</v>
      </c>
      <c r="H2292" s="44"/>
      <c r="I2292" s="44"/>
      <c r="J2292" s="44"/>
      <c r="K2292" s="44"/>
      <c r="L2292" s="44"/>
      <c r="M2292" s="44"/>
      <c r="N2292" s="44"/>
      <c r="O2292" s="44"/>
      <c r="P2292" s="44"/>
      <c r="Q2292" s="44"/>
      <c r="R2292" s="44"/>
      <c r="S2292" s="44"/>
    </row>
    <row r="2293" spans="1:19" ht="13.5" customHeight="1" x14ac:dyDescent="0.2">
      <c r="A2293" s="2" t="s">
        <v>3647</v>
      </c>
      <c r="B2293" s="12" t="s">
        <v>55</v>
      </c>
      <c r="C2293" s="40" t="s">
        <v>56</v>
      </c>
      <c r="D2293" s="41">
        <v>0</v>
      </c>
      <c r="E2293" s="15" t="s">
        <v>24</v>
      </c>
      <c r="F2293" s="41">
        <v>0</v>
      </c>
      <c r="G2293" s="41">
        <f t="shared" ref="G2293:S2293" si="1202">G2294</f>
        <v>3600000</v>
      </c>
      <c r="H2293" s="41">
        <f t="shared" si="1202"/>
        <v>0</v>
      </c>
      <c r="I2293" s="41">
        <f t="shared" si="1202"/>
        <v>0</v>
      </c>
      <c r="J2293" s="41">
        <f t="shared" si="1202"/>
        <v>0</v>
      </c>
      <c r="K2293" s="41">
        <f t="shared" si="1202"/>
        <v>0</v>
      </c>
      <c r="L2293" s="41">
        <f t="shared" si="1202"/>
        <v>0</v>
      </c>
      <c r="M2293" s="41">
        <f t="shared" si="1202"/>
        <v>0</v>
      </c>
      <c r="N2293" s="41">
        <f t="shared" si="1202"/>
        <v>0</v>
      </c>
      <c r="O2293" s="41">
        <f t="shared" si="1202"/>
        <v>0</v>
      </c>
      <c r="P2293" s="41">
        <f t="shared" si="1202"/>
        <v>0</v>
      </c>
      <c r="Q2293" s="41">
        <f t="shared" si="1202"/>
        <v>0</v>
      </c>
      <c r="R2293" s="41">
        <f t="shared" si="1202"/>
        <v>0</v>
      </c>
      <c r="S2293" s="41">
        <f t="shared" si="1202"/>
        <v>0</v>
      </c>
    </row>
    <row r="2294" spans="1:19" ht="13.5" customHeight="1" x14ac:dyDescent="0.2">
      <c r="A2294" s="2" t="s">
        <v>3648</v>
      </c>
      <c r="B2294" s="42" t="s">
        <v>24</v>
      </c>
      <c r="C2294" s="43" t="s">
        <v>89</v>
      </c>
      <c r="D2294" s="44">
        <v>24</v>
      </c>
      <c r="E2294" s="45" t="s">
        <v>600</v>
      </c>
      <c r="F2294" s="44">
        <v>150000</v>
      </c>
      <c r="G2294" s="44">
        <f>ROUNDDOWN(D2294*F2294,-3)</f>
        <v>3600000</v>
      </c>
      <c r="H2294" s="44"/>
      <c r="I2294" s="44"/>
      <c r="J2294" s="44"/>
      <c r="K2294" s="44"/>
      <c r="L2294" s="44"/>
      <c r="M2294" s="44"/>
      <c r="N2294" s="44"/>
      <c r="O2294" s="44"/>
      <c r="P2294" s="44"/>
      <c r="Q2294" s="44"/>
      <c r="R2294" s="44"/>
      <c r="S2294" s="44"/>
    </row>
    <row r="2295" spans="1:19" ht="13.5" customHeight="1" x14ac:dyDescent="0.2">
      <c r="A2295" s="2" t="s">
        <v>3649</v>
      </c>
      <c r="B2295" s="12" t="s">
        <v>60</v>
      </c>
      <c r="C2295" s="40" t="s">
        <v>61</v>
      </c>
      <c r="D2295" s="41">
        <v>0</v>
      </c>
      <c r="E2295" s="15" t="s">
        <v>24</v>
      </c>
      <c r="F2295" s="41">
        <v>0</v>
      </c>
      <c r="G2295" s="41">
        <f t="shared" ref="G2295:S2295" si="1203">SUM(G2296:G2297)</f>
        <v>6480000</v>
      </c>
      <c r="H2295" s="41">
        <f t="shared" si="1203"/>
        <v>0</v>
      </c>
      <c r="I2295" s="41">
        <f t="shared" si="1203"/>
        <v>0</v>
      </c>
      <c r="J2295" s="41">
        <f t="shared" si="1203"/>
        <v>0</v>
      </c>
      <c r="K2295" s="41">
        <f t="shared" si="1203"/>
        <v>0</v>
      </c>
      <c r="L2295" s="41">
        <f t="shared" si="1203"/>
        <v>0</v>
      </c>
      <c r="M2295" s="41">
        <f t="shared" si="1203"/>
        <v>0</v>
      </c>
      <c r="N2295" s="41">
        <f t="shared" si="1203"/>
        <v>0</v>
      </c>
      <c r="O2295" s="41">
        <f t="shared" si="1203"/>
        <v>0</v>
      </c>
      <c r="P2295" s="41">
        <f t="shared" si="1203"/>
        <v>0</v>
      </c>
      <c r="Q2295" s="41">
        <f t="shared" si="1203"/>
        <v>0</v>
      </c>
      <c r="R2295" s="41">
        <f t="shared" si="1203"/>
        <v>0</v>
      </c>
      <c r="S2295" s="41">
        <f t="shared" si="1203"/>
        <v>0</v>
      </c>
    </row>
    <row r="2296" spans="1:19" ht="13.5" customHeight="1" x14ac:dyDescent="0.2">
      <c r="A2296" s="2" t="s">
        <v>3650</v>
      </c>
      <c r="B2296" s="42" t="s">
        <v>24</v>
      </c>
      <c r="C2296" s="43" t="s">
        <v>3651</v>
      </c>
      <c r="D2296" s="44">
        <v>18</v>
      </c>
      <c r="E2296" s="45" t="s">
        <v>798</v>
      </c>
      <c r="F2296" s="44">
        <v>210000</v>
      </c>
      <c r="G2296" s="44">
        <f t="shared" ref="G2296:G2297" si="1204">ROUNDDOWN(D2296*F2296,-3)</f>
        <v>3780000</v>
      </c>
      <c r="H2296" s="44"/>
      <c r="I2296" s="44"/>
      <c r="J2296" s="44"/>
      <c r="K2296" s="44"/>
      <c r="L2296" s="44"/>
      <c r="M2296" s="44"/>
      <c r="N2296" s="44"/>
      <c r="O2296" s="44"/>
      <c r="P2296" s="44"/>
      <c r="Q2296" s="44"/>
      <c r="R2296" s="44"/>
      <c r="S2296" s="44"/>
    </row>
    <row r="2297" spans="1:19" ht="13.5" customHeight="1" x14ac:dyDescent="0.2">
      <c r="A2297" s="2" t="s">
        <v>3652</v>
      </c>
      <c r="B2297" s="42" t="s">
        <v>24</v>
      </c>
      <c r="C2297" s="43" t="s">
        <v>89</v>
      </c>
      <c r="D2297" s="44">
        <v>18</v>
      </c>
      <c r="E2297" s="45" t="s">
        <v>798</v>
      </c>
      <c r="F2297" s="44">
        <v>150000</v>
      </c>
      <c r="G2297" s="44">
        <f t="shared" si="1204"/>
        <v>2700000</v>
      </c>
      <c r="H2297" s="44"/>
      <c r="I2297" s="44"/>
      <c r="J2297" s="44"/>
      <c r="K2297" s="44"/>
      <c r="L2297" s="44"/>
      <c r="M2297" s="44"/>
      <c r="N2297" s="44"/>
      <c r="O2297" s="44"/>
      <c r="P2297" s="44"/>
      <c r="Q2297" s="44"/>
      <c r="R2297" s="44"/>
      <c r="S2297" s="44"/>
    </row>
    <row r="2298" spans="1:19" ht="13.5" customHeight="1" x14ac:dyDescent="0.2">
      <c r="A2298" s="2" t="s">
        <v>3653</v>
      </c>
      <c r="B2298" s="36" t="s">
        <v>120</v>
      </c>
      <c r="C2298" s="37" t="s">
        <v>3654</v>
      </c>
      <c r="D2298" s="38">
        <v>0</v>
      </c>
      <c r="E2298" s="39" t="s">
        <v>24</v>
      </c>
      <c r="F2298" s="38">
        <v>0</v>
      </c>
      <c r="G2298" s="38">
        <f t="shared" ref="G2298:S2298" si="1205">SUM(G2299,G2305,G2308)</f>
        <v>339320000</v>
      </c>
      <c r="H2298" s="38">
        <f t="shared" si="1205"/>
        <v>0</v>
      </c>
      <c r="I2298" s="38">
        <f t="shared" si="1205"/>
        <v>0</v>
      </c>
      <c r="J2298" s="38">
        <f t="shared" si="1205"/>
        <v>0</v>
      </c>
      <c r="K2298" s="38">
        <f t="shared" si="1205"/>
        <v>0</v>
      </c>
      <c r="L2298" s="38">
        <f t="shared" si="1205"/>
        <v>0</v>
      </c>
      <c r="M2298" s="38">
        <f t="shared" si="1205"/>
        <v>0</v>
      </c>
      <c r="N2298" s="38">
        <f t="shared" si="1205"/>
        <v>0</v>
      </c>
      <c r="O2298" s="38">
        <f t="shared" si="1205"/>
        <v>0</v>
      </c>
      <c r="P2298" s="38">
        <f t="shared" si="1205"/>
        <v>0</v>
      </c>
      <c r="Q2298" s="38">
        <f t="shared" si="1205"/>
        <v>0</v>
      </c>
      <c r="R2298" s="38">
        <f t="shared" si="1205"/>
        <v>0</v>
      </c>
      <c r="S2298" s="38">
        <f t="shared" si="1205"/>
        <v>0</v>
      </c>
    </row>
    <row r="2299" spans="1:19" ht="13.5" customHeight="1" x14ac:dyDescent="0.2">
      <c r="A2299" s="2" t="s">
        <v>3655</v>
      </c>
      <c r="B2299" s="12" t="s">
        <v>42</v>
      </c>
      <c r="C2299" s="40" t="s">
        <v>43</v>
      </c>
      <c r="D2299" s="41">
        <v>0</v>
      </c>
      <c r="E2299" s="15" t="s">
        <v>24</v>
      </c>
      <c r="F2299" s="41">
        <v>0</v>
      </c>
      <c r="G2299" s="41">
        <f t="shared" ref="G2299:S2299" si="1206">SUM(G2300:G2304)</f>
        <v>50750000</v>
      </c>
      <c r="H2299" s="41">
        <f t="shared" si="1206"/>
        <v>0</v>
      </c>
      <c r="I2299" s="41">
        <f t="shared" si="1206"/>
        <v>0</v>
      </c>
      <c r="J2299" s="41">
        <f t="shared" si="1206"/>
        <v>0</v>
      </c>
      <c r="K2299" s="41">
        <f t="shared" si="1206"/>
        <v>0</v>
      </c>
      <c r="L2299" s="41">
        <f t="shared" si="1206"/>
        <v>0</v>
      </c>
      <c r="M2299" s="41">
        <f t="shared" si="1206"/>
        <v>0</v>
      </c>
      <c r="N2299" s="41">
        <f t="shared" si="1206"/>
        <v>0</v>
      </c>
      <c r="O2299" s="41">
        <f t="shared" si="1206"/>
        <v>0</v>
      </c>
      <c r="P2299" s="41">
        <f t="shared" si="1206"/>
        <v>0</v>
      </c>
      <c r="Q2299" s="41">
        <f t="shared" si="1206"/>
        <v>0</v>
      </c>
      <c r="R2299" s="41">
        <f t="shared" si="1206"/>
        <v>0</v>
      </c>
      <c r="S2299" s="41">
        <f t="shared" si="1206"/>
        <v>0</v>
      </c>
    </row>
    <row r="2300" spans="1:19" ht="13.5" customHeight="1" x14ac:dyDescent="0.2">
      <c r="A2300" s="2" t="s">
        <v>3656</v>
      </c>
      <c r="B2300" s="42" t="s">
        <v>24</v>
      </c>
      <c r="C2300" s="43" t="s">
        <v>51</v>
      </c>
      <c r="D2300" s="44">
        <v>1</v>
      </c>
      <c r="E2300" s="45" t="s">
        <v>790</v>
      </c>
      <c r="F2300" s="44">
        <v>2500000</v>
      </c>
      <c r="G2300" s="44">
        <f t="shared" ref="G2300:G2304" si="1207">ROUNDDOWN(D2300*F2300,-3)</f>
        <v>2500000</v>
      </c>
      <c r="H2300" s="44"/>
      <c r="I2300" s="44"/>
      <c r="J2300" s="44"/>
      <c r="K2300" s="44"/>
      <c r="L2300" s="44"/>
      <c r="M2300" s="44"/>
      <c r="N2300" s="44"/>
      <c r="O2300" s="44"/>
      <c r="P2300" s="44"/>
      <c r="Q2300" s="44"/>
      <c r="R2300" s="44"/>
      <c r="S2300" s="44"/>
    </row>
    <row r="2301" spans="1:19" ht="13.5" customHeight="1" x14ac:dyDescent="0.2">
      <c r="A2301" s="2" t="s">
        <v>3657</v>
      </c>
      <c r="B2301" s="42" t="s">
        <v>24</v>
      </c>
      <c r="C2301" s="43" t="s">
        <v>53</v>
      </c>
      <c r="D2301" s="44">
        <v>1</v>
      </c>
      <c r="E2301" s="45" t="s">
        <v>790</v>
      </c>
      <c r="F2301" s="44">
        <v>2500000</v>
      </c>
      <c r="G2301" s="44">
        <f t="shared" si="1207"/>
        <v>2500000</v>
      </c>
      <c r="H2301" s="44"/>
      <c r="I2301" s="44"/>
      <c r="J2301" s="44"/>
      <c r="K2301" s="44"/>
      <c r="L2301" s="44"/>
      <c r="M2301" s="44"/>
      <c r="N2301" s="44"/>
      <c r="O2301" s="44"/>
      <c r="P2301" s="44"/>
      <c r="Q2301" s="44"/>
      <c r="R2301" s="44"/>
      <c r="S2301" s="44"/>
    </row>
    <row r="2302" spans="1:19" ht="13.5" customHeight="1" x14ac:dyDescent="0.2">
      <c r="A2302" s="2" t="s">
        <v>3658</v>
      </c>
      <c r="B2302" s="42" t="s">
        <v>24</v>
      </c>
      <c r="C2302" s="43" t="s">
        <v>45</v>
      </c>
      <c r="D2302" s="44">
        <v>1</v>
      </c>
      <c r="E2302" s="45" t="s">
        <v>790</v>
      </c>
      <c r="F2302" s="44">
        <v>1000000</v>
      </c>
      <c r="G2302" s="44">
        <f t="shared" si="1207"/>
        <v>1000000</v>
      </c>
      <c r="H2302" s="44"/>
      <c r="I2302" s="44"/>
      <c r="J2302" s="44"/>
      <c r="K2302" s="44"/>
      <c r="L2302" s="44"/>
      <c r="M2302" s="44"/>
      <c r="N2302" s="44"/>
      <c r="O2302" s="44"/>
      <c r="P2302" s="44"/>
      <c r="Q2302" s="44"/>
      <c r="R2302" s="44"/>
      <c r="S2302" s="44"/>
    </row>
    <row r="2303" spans="1:19" ht="13.5" customHeight="1" x14ac:dyDescent="0.2">
      <c r="A2303" s="2" t="s">
        <v>3659</v>
      </c>
      <c r="B2303" s="42" t="s">
        <v>24</v>
      </c>
      <c r="C2303" s="43" t="s">
        <v>1569</v>
      </c>
      <c r="D2303" s="44">
        <v>1</v>
      </c>
      <c r="E2303" s="45" t="s">
        <v>790</v>
      </c>
      <c r="F2303" s="44">
        <v>1000000</v>
      </c>
      <c r="G2303" s="44">
        <f t="shared" si="1207"/>
        <v>1000000</v>
      </c>
      <c r="H2303" s="44"/>
      <c r="I2303" s="44"/>
      <c r="J2303" s="44"/>
      <c r="K2303" s="44"/>
      <c r="L2303" s="44"/>
      <c r="M2303" s="44"/>
      <c r="N2303" s="44"/>
      <c r="O2303" s="44"/>
      <c r="P2303" s="44"/>
      <c r="Q2303" s="44"/>
      <c r="R2303" s="44"/>
      <c r="S2303" s="44"/>
    </row>
    <row r="2304" spans="1:19" ht="13.5" customHeight="1" x14ac:dyDescent="0.2">
      <c r="A2304" s="2" t="s">
        <v>3660</v>
      </c>
      <c r="B2304" s="42" t="s">
        <v>24</v>
      </c>
      <c r="C2304" s="43" t="s">
        <v>756</v>
      </c>
      <c r="D2304" s="44">
        <v>125</v>
      </c>
      <c r="E2304" s="45" t="s">
        <v>790</v>
      </c>
      <c r="F2304" s="44">
        <v>350000</v>
      </c>
      <c r="G2304" s="44">
        <f t="shared" si="1207"/>
        <v>43750000</v>
      </c>
      <c r="H2304" s="44"/>
      <c r="I2304" s="44"/>
      <c r="J2304" s="44"/>
      <c r="K2304" s="44"/>
      <c r="L2304" s="44"/>
      <c r="M2304" s="44"/>
      <c r="N2304" s="44"/>
      <c r="O2304" s="44"/>
      <c r="P2304" s="44"/>
      <c r="Q2304" s="44"/>
      <c r="R2304" s="44"/>
      <c r="S2304" s="44"/>
    </row>
    <row r="2305" spans="1:19" ht="13.5" customHeight="1" x14ac:dyDescent="0.2">
      <c r="A2305" s="2" t="s">
        <v>3661</v>
      </c>
      <c r="B2305" s="12" t="s">
        <v>162</v>
      </c>
      <c r="C2305" s="40" t="s">
        <v>163</v>
      </c>
      <c r="D2305" s="41">
        <v>0</v>
      </c>
      <c r="E2305" s="15" t="s">
        <v>24</v>
      </c>
      <c r="F2305" s="41">
        <v>0</v>
      </c>
      <c r="G2305" s="41">
        <f t="shared" ref="G2305:S2305" si="1208">SUM(G2306:G2307)</f>
        <v>11200000</v>
      </c>
      <c r="H2305" s="41">
        <f t="shared" si="1208"/>
        <v>0</v>
      </c>
      <c r="I2305" s="41">
        <f t="shared" si="1208"/>
        <v>0</v>
      </c>
      <c r="J2305" s="41">
        <f t="shared" si="1208"/>
        <v>0</v>
      </c>
      <c r="K2305" s="41">
        <f t="shared" si="1208"/>
        <v>0</v>
      </c>
      <c r="L2305" s="41">
        <f t="shared" si="1208"/>
        <v>0</v>
      </c>
      <c r="M2305" s="41">
        <f t="shared" si="1208"/>
        <v>0</v>
      </c>
      <c r="N2305" s="41">
        <f t="shared" si="1208"/>
        <v>0</v>
      </c>
      <c r="O2305" s="41">
        <f t="shared" si="1208"/>
        <v>0</v>
      </c>
      <c r="P2305" s="41">
        <f t="shared" si="1208"/>
        <v>0</v>
      </c>
      <c r="Q2305" s="41">
        <f t="shared" si="1208"/>
        <v>0</v>
      </c>
      <c r="R2305" s="41">
        <f t="shared" si="1208"/>
        <v>0</v>
      </c>
      <c r="S2305" s="41">
        <f t="shared" si="1208"/>
        <v>0</v>
      </c>
    </row>
    <row r="2306" spans="1:19" ht="13.5" customHeight="1" x14ac:dyDescent="0.2">
      <c r="A2306" s="2" t="s">
        <v>3662</v>
      </c>
      <c r="B2306" s="42" t="s">
        <v>24</v>
      </c>
      <c r="C2306" s="43" t="s">
        <v>3663</v>
      </c>
      <c r="D2306" s="44">
        <v>4</v>
      </c>
      <c r="E2306" s="45" t="s">
        <v>613</v>
      </c>
      <c r="F2306" s="44">
        <v>1000000</v>
      </c>
      <c r="G2306" s="44">
        <f t="shared" ref="G2306:G2307" si="1209">ROUNDDOWN(D2306*F2306,-3)</f>
        <v>4000000</v>
      </c>
      <c r="H2306" s="44"/>
      <c r="I2306" s="44"/>
      <c r="J2306" s="44"/>
      <c r="K2306" s="44"/>
      <c r="L2306" s="44"/>
      <c r="M2306" s="44"/>
      <c r="N2306" s="44"/>
      <c r="O2306" s="44"/>
      <c r="P2306" s="44"/>
      <c r="Q2306" s="44"/>
      <c r="R2306" s="44"/>
      <c r="S2306" s="44"/>
    </row>
    <row r="2307" spans="1:19" ht="13.5" customHeight="1" x14ac:dyDescent="0.2">
      <c r="A2307" s="2" t="s">
        <v>3664</v>
      </c>
      <c r="B2307" s="42" t="s">
        <v>24</v>
      </c>
      <c r="C2307" s="43" t="s">
        <v>3665</v>
      </c>
      <c r="D2307" s="44">
        <v>8</v>
      </c>
      <c r="E2307" s="45" t="s">
        <v>613</v>
      </c>
      <c r="F2307" s="44">
        <v>900000</v>
      </c>
      <c r="G2307" s="44">
        <f t="shared" si="1209"/>
        <v>7200000</v>
      </c>
      <c r="H2307" s="44"/>
      <c r="I2307" s="44"/>
      <c r="J2307" s="44"/>
      <c r="K2307" s="44"/>
      <c r="L2307" s="44"/>
      <c r="M2307" s="44"/>
      <c r="N2307" s="44"/>
      <c r="O2307" s="44"/>
      <c r="P2307" s="44"/>
      <c r="Q2307" s="44"/>
      <c r="R2307" s="44"/>
      <c r="S2307" s="44"/>
    </row>
    <row r="2308" spans="1:19" ht="13.5" customHeight="1" x14ac:dyDescent="0.2">
      <c r="A2308" s="2" t="s">
        <v>3666</v>
      </c>
      <c r="B2308" s="12" t="s">
        <v>111</v>
      </c>
      <c r="C2308" s="40" t="s">
        <v>112</v>
      </c>
      <c r="D2308" s="41">
        <v>0</v>
      </c>
      <c r="E2308" s="15" t="s">
        <v>24</v>
      </c>
      <c r="F2308" s="41">
        <v>0</v>
      </c>
      <c r="G2308" s="41">
        <f t="shared" ref="G2308:S2308" si="1210">SUM(G2309:G2311)</f>
        <v>277370000</v>
      </c>
      <c r="H2308" s="41">
        <f t="shared" si="1210"/>
        <v>0</v>
      </c>
      <c r="I2308" s="41">
        <f t="shared" si="1210"/>
        <v>0</v>
      </c>
      <c r="J2308" s="41">
        <f t="shared" si="1210"/>
        <v>0</v>
      </c>
      <c r="K2308" s="41">
        <f t="shared" si="1210"/>
        <v>0</v>
      </c>
      <c r="L2308" s="41">
        <f t="shared" si="1210"/>
        <v>0</v>
      </c>
      <c r="M2308" s="41">
        <f t="shared" si="1210"/>
        <v>0</v>
      </c>
      <c r="N2308" s="41">
        <f t="shared" si="1210"/>
        <v>0</v>
      </c>
      <c r="O2308" s="41">
        <f t="shared" si="1210"/>
        <v>0</v>
      </c>
      <c r="P2308" s="41">
        <f t="shared" si="1210"/>
        <v>0</v>
      </c>
      <c r="Q2308" s="41">
        <f t="shared" si="1210"/>
        <v>0</v>
      </c>
      <c r="R2308" s="41">
        <f t="shared" si="1210"/>
        <v>0</v>
      </c>
      <c r="S2308" s="41">
        <f t="shared" si="1210"/>
        <v>0</v>
      </c>
    </row>
    <row r="2309" spans="1:19" ht="13.5" customHeight="1" x14ac:dyDescent="0.2">
      <c r="A2309" s="2" t="s">
        <v>3667</v>
      </c>
      <c r="B2309" s="42" t="s">
        <v>24</v>
      </c>
      <c r="C2309" s="43" t="s">
        <v>3668</v>
      </c>
      <c r="D2309" s="44">
        <v>500</v>
      </c>
      <c r="E2309" s="45" t="s">
        <v>798</v>
      </c>
      <c r="F2309" s="44">
        <v>430000</v>
      </c>
      <c r="G2309" s="44">
        <f t="shared" ref="G2309:G2311" si="1211">ROUNDDOWN(D2309*F2309,-3)</f>
        <v>215000000</v>
      </c>
      <c r="H2309" s="44"/>
      <c r="I2309" s="44"/>
      <c r="J2309" s="44"/>
      <c r="K2309" s="44"/>
      <c r="L2309" s="44"/>
      <c r="M2309" s="44"/>
      <c r="N2309" s="44"/>
      <c r="O2309" s="44"/>
      <c r="P2309" s="44"/>
      <c r="Q2309" s="44"/>
      <c r="R2309" s="44"/>
      <c r="S2309" s="44"/>
    </row>
    <row r="2310" spans="1:19" ht="13.5" customHeight="1" x14ac:dyDescent="0.2">
      <c r="A2310" s="2" t="s">
        <v>3669</v>
      </c>
      <c r="B2310" s="42" t="s">
        <v>24</v>
      </c>
      <c r="C2310" s="43" t="s">
        <v>3670</v>
      </c>
      <c r="D2310" s="44">
        <v>81</v>
      </c>
      <c r="E2310" s="45" t="s">
        <v>798</v>
      </c>
      <c r="F2310" s="44">
        <v>570000</v>
      </c>
      <c r="G2310" s="44">
        <f t="shared" si="1211"/>
        <v>46170000</v>
      </c>
      <c r="H2310" s="44"/>
      <c r="I2310" s="44"/>
      <c r="J2310" s="44"/>
      <c r="K2310" s="44"/>
      <c r="L2310" s="44"/>
      <c r="M2310" s="44"/>
      <c r="N2310" s="44"/>
      <c r="O2310" s="44"/>
      <c r="P2310" s="44"/>
      <c r="Q2310" s="44"/>
      <c r="R2310" s="44"/>
      <c r="S2310" s="44"/>
    </row>
    <row r="2311" spans="1:19" ht="13.5" customHeight="1" x14ac:dyDescent="0.2">
      <c r="A2311" s="2" t="s">
        <v>3671</v>
      </c>
      <c r="B2311" s="42" t="s">
        <v>24</v>
      </c>
      <c r="C2311" s="43" t="s">
        <v>3672</v>
      </c>
      <c r="D2311" s="44">
        <v>27</v>
      </c>
      <c r="E2311" s="45" t="s">
        <v>600</v>
      </c>
      <c r="F2311" s="44">
        <v>600000</v>
      </c>
      <c r="G2311" s="44">
        <f t="shared" si="1211"/>
        <v>16200000</v>
      </c>
      <c r="H2311" s="44"/>
      <c r="I2311" s="44"/>
      <c r="J2311" s="44"/>
      <c r="K2311" s="44"/>
      <c r="L2311" s="44"/>
      <c r="M2311" s="44"/>
      <c r="N2311" s="44"/>
      <c r="O2311" s="44"/>
      <c r="P2311" s="44"/>
      <c r="Q2311" s="44"/>
      <c r="R2311" s="44"/>
      <c r="S2311" s="44"/>
    </row>
    <row r="2312" spans="1:19" ht="13.5" customHeight="1" x14ac:dyDescent="0.2">
      <c r="A2312" s="2" t="s">
        <v>3673</v>
      </c>
      <c r="B2312" s="36" t="s">
        <v>153</v>
      </c>
      <c r="C2312" s="37" t="s">
        <v>3674</v>
      </c>
      <c r="D2312" s="38">
        <v>0</v>
      </c>
      <c r="E2312" s="39" t="s">
        <v>24</v>
      </c>
      <c r="F2312" s="38">
        <v>0</v>
      </c>
      <c r="G2312" s="38">
        <f t="shared" ref="G2312:S2312" si="1212">SUM(G2313,G2315,G2318,G2320,G2322)</f>
        <v>232800000</v>
      </c>
      <c r="H2312" s="38">
        <f t="shared" si="1212"/>
        <v>0</v>
      </c>
      <c r="I2312" s="38">
        <f t="shared" si="1212"/>
        <v>0</v>
      </c>
      <c r="J2312" s="38">
        <f t="shared" si="1212"/>
        <v>0</v>
      </c>
      <c r="K2312" s="38">
        <f t="shared" si="1212"/>
        <v>0</v>
      </c>
      <c r="L2312" s="38">
        <f t="shared" si="1212"/>
        <v>0</v>
      </c>
      <c r="M2312" s="38">
        <f t="shared" si="1212"/>
        <v>0</v>
      </c>
      <c r="N2312" s="38">
        <f t="shared" si="1212"/>
        <v>0</v>
      </c>
      <c r="O2312" s="38">
        <f t="shared" si="1212"/>
        <v>0</v>
      </c>
      <c r="P2312" s="38">
        <f t="shared" si="1212"/>
        <v>0</v>
      </c>
      <c r="Q2312" s="38">
        <f t="shared" si="1212"/>
        <v>0</v>
      </c>
      <c r="R2312" s="38">
        <f t="shared" si="1212"/>
        <v>0</v>
      </c>
      <c r="S2312" s="38">
        <f t="shared" si="1212"/>
        <v>0</v>
      </c>
    </row>
    <row r="2313" spans="1:19" ht="13.5" customHeight="1" x14ac:dyDescent="0.2">
      <c r="A2313" s="2" t="s">
        <v>3675</v>
      </c>
      <c r="B2313" s="12" t="s">
        <v>42</v>
      </c>
      <c r="C2313" s="40" t="s">
        <v>43</v>
      </c>
      <c r="D2313" s="41">
        <v>0</v>
      </c>
      <c r="E2313" s="15" t="s">
        <v>24</v>
      </c>
      <c r="F2313" s="41">
        <v>0</v>
      </c>
      <c r="G2313" s="41">
        <f t="shared" ref="G2313:S2313" si="1213">G2314</f>
        <v>3000000</v>
      </c>
      <c r="H2313" s="41">
        <f t="shared" si="1213"/>
        <v>0</v>
      </c>
      <c r="I2313" s="41">
        <f t="shared" si="1213"/>
        <v>0</v>
      </c>
      <c r="J2313" s="41">
        <f t="shared" si="1213"/>
        <v>0</v>
      </c>
      <c r="K2313" s="41">
        <f t="shared" si="1213"/>
        <v>0</v>
      </c>
      <c r="L2313" s="41">
        <f t="shared" si="1213"/>
        <v>0</v>
      </c>
      <c r="M2313" s="41">
        <f t="shared" si="1213"/>
        <v>0</v>
      </c>
      <c r="N2313" s="41">
        <f t="shared" si="1213"/>
        <v>0</v>
      </c>
      <c r="O2313" s="41">
        <f t="shared" si="1213"/>
        <v>0</v>
      </c>
      <c r="P2313" s="41">
        <f t="shared" si="1213"/>
        <v>0</v>
      </c>
      <c r="Q2313" s="41">
        <f t="shared" si="1213"/>
        <v>0</v>
      </c>
      <c r="R2313" s="41">
        <f t="shared" si="1213"/>
        <v>0</v>
      </c>
      <c r="S2313" s="41">
        <f t="shared" si="1213"/>
        <v>0</v>
      </c>
    </row>
    <row r="2314" spans="1:19" ht="13.5" customHeight="1" x14ac:dyDescent="0.2">
      <c r="A2314" s="2" t="s">
        <v>3676</v>
      </c>
      <c r="B2314" s="42" t="s">
        <v>24</v>
      </c>
      <c r="C2314" s="43" t="s">
        <v>1982</v>
      </c>
      <c r="D2314" s="44">
        <v>10</v>
      </c>
      <c r="E2314" s="45" t="s">
        <v>787</v>
      </c>
      <c r="F2314" s="44">
        <v>300000</v>
      </c>
      <c r="G2314" s="44">
        <f>ROUNDDOWN(D2314*F2314,-3)</f>
        <v>3000000</v>
      </c>
      <c r="H2314" s="44"/>
      <c r="I2314" s="44"/>
      <c r="J2314" s="44"/>
      <c r="K2314" s="44"/>
      <c r="L2314" s="44"/>
      <c r="M2314" s="44"/>
      <c r="N2314" s="44"/>
      <c r="O2314" s="44"/>
      <c r="P2314" s="44"/>
      <c r="Q2314" s="44"/>
      <c r="R2314" s="44"/>
      <c r="S2314" s="44"/>
    </row>
    <row r="2315" spans="1:19" ht="13.5" customHeight="1" x14ac:dyDescent="0.2">
      <c r="A2315" s="2" t="s">
        <v>3677</v>
      </c>
      <c r="B2315" s="12" t="s">
        <v>718</v>
      </c>
      <c r="C2315" s="40" t="s">
        <v>719</v>
      </c>
      <c r="D2315" s="41">
        <v>0</v>
      </c>
      <c r="E2315" s="15" t="s">
        <v>24</v>
      </c>
      <c r="F2315" s="41">
        <v>0</v>
      </c>
      <c r="G2315" s="41">
        <f t="shared" ref="G2315:S2315" si="1214">SUM(G2316:G2317)</f>
        <v>24000000</v>
      </c>
      <c r="H2315" s="41">
        <f t="shared" si="1214"/>
        <v>0</v>
      </c>
      <c r="I2315" s="41">
        <f t="shared" si="1214"/>
        <v>0</v>
      </c>
      <c r="J2315" s="41">
        <f t="shared" si="1214"/>
        <v>0</v>
      </c>
      <c r="K2315" s="41">
        <f t="shared" si="1214"/>
        <v>0</v>
      </c>
      <c r="L2315" s="41">
        <f t="shared" si="1214"/>
        <v>0</v>
      </c>
      <c r="M2315" s="41">
        <f t="shared" si="1214"/>
        <v>0</v>
      </c>
      <c r="N2315" s="41">
        <f t="shared" si="1214"/>
        <v>0</v>
      </c>
      <c r="O2315" s="41">
        <f t="shared" si="1214"/>
        <v>0</v>
      </c>
      <c r="P2315" s="41">
        <f t="shared" si="1214"/>
        <v>0</v>
      </c>
      <c r="Q2315" s="41">
        <f t="shared" si="1214"/>
        <v>0</v>
      </c>
      <c r="R2315" s="41">
        <f t="shared" si="1214"/>
        <v>0</v>
      </c>
      <c r="S2315" s="41">
        <f t="shared" si="1214"/>
        <v>0</v>
      </c>
    </row>
    <row r="2316" spans="1:19" ht="13.5" customHeight="1" x14ac:dyDescent="0.2">
      <c r="A2316" s="2" t="s">
        <v>3678</v>
      </c>
      <c r="B2316" s="42" t="s">
        <v>24</v>
      </c>
      <c r="C2316" s="43" t="s">
        <v>53</v>
      </c>
      <c r="D2316" s="44">
        <v>12</v>
      </c>
      <c r="E2316" s="45" t="s">
        <v>790</v>
      </c>
      <c r="F2316" s="44">
        <v>1000000</v>
      </c>
      <c r="G2316" s="44">
        <f t="shared" ref="G2316:G2317" si="1215">ROUNDDOWN(D2316*F2316,-3)</f>
        <v>12000000</v>
      </c>
      <c r="H2316" s="44"/>
      <c r="I2316" s="44"/>
      <c r="J2316" s="44"/>
      <c r="K2316" s="44"/>
      <c r="L2316" s="44"/>
      <c r="M2316" s="44"/>
      <c r="N2316" s="44"/>
      <c r="O2316" s="44"/>
      <c r="P2316" s="44"/>
      <c r="Q2316" s="44"/>
      <c r="R2316" s="44"/>
      <c r="S2316" s="44"/>
    </row>
    <row r="2317" spans="1:19" ht="13.5" customHeight="1" x14ac:dyDescent="0.2">
      <c r="A2317" s="2" t="s">
        <v>3679</v>
      </c>
      <c r="B2317" s="42" t="s">
        <v>24</v>
      </c>
      <c r="C2317" s="43" t="s">
        <v>51</v>
      </c>
      <c r="D2317" s="44">
        <v>12</v>
      </c>
      <c r="E2317" s="45" t="s">
        <v>790</v>
      </c>
      <c r="F2317" s="44">
        <v>1000000</v>
      </c>
      <c r="G2317" s="44">
        <f t="shared" si="1215"/>
        <v>12000000</v>
      </c>
      <c r="H2317" s="44"/>
      <c r="I2317" s="44"/>
      <c r="J2317" s="44"/>
      <c r="K2317" s="44"/>
      <c r="L2317" s="44"/>
      <c r="M2317" s="44"/>
      <c r="N2317" s="44"/>
      <c r="O2317" s="44"/>
      <c r="P2317" s="44"/>
      <c r="Q2317" s="44"/>
      <c r="R2317" s="44"/>
      <c r="S2317" s="44"/>
    </row>
    <row r="2318" spans="1:19" ht="13.5" customHeight="1" x14ac:dyDescent="0.2">
      <c r="A2318" s="2" t="s">
        <v>3680</v>
      </c>
      <c r="B2318" s="12" t="s">
        <v>162</v>
      </c>
      <c r="C2318" s="40" t="s">
        <v>163</v>
      </c>
      <c r="D2318" s="41">
        <v>0</v>
      </c>
      <c r="E2318" s="15" t="s">
        <v>24</v>
      </c>
      <c r="F2318" s="41">
        <v>0</v>
      </c>
      <c r="G2318" s="41">
        <f t="shared" ref="G2318:S2318" si="1216">G2319</f>
        <v>10800000</v>
      </c>
      <c r="H2318" s="41">
        <f t="shared" si="1216"/>
        <v>0</v>
      </c>
      <c r="I2318" s="41">
        <f t="shared" si="1216"/>
        <v>0</v>
      </c>
      <c r="J2318" s="41">
        <f t="shared" si="1216"/>
        <v>0</v>
      </c>
      <c r="K2318" s="41">
        <f t="shared" si="1216"/>
        <v>0</v>
      </c>
      <c r="L2318" s="41">
        <f t="shared" si="1216"/>
        <v>0</v>
      </c>
      <c r="M2318" s="41">
        <f t="shared" si="1216"/>
        <v>0</v>
      </c>
      <c r="N2318" s="41">
        <f t="shared" si="1216"/>
        <v>0</v>
      </c>
      <c r="O2318" s="41">
        <f t="shared" si="1216"/>
        <v>0</v>
      </c>
      <c r="P2318" s="41">
        <f t="shared" si="1216"/>
        <v>0</v>
      </c>
      <c r="Q2318" s="41">
        <f t="shared" si="1216"/>
        <v>0</v>
      </c>
      <c r="R2318" s="41">
        <f t="shared" si="1216"/>
        <v>0</v>
      </c>
      <c r="S2318" s="41">
        <f t="shared" si="1216"/>
        <v>0</v>
      </c>
    </row>
    <row r="2319" spans="1:19" ht="13.5" customHeight="1" x14ac:dyDescent="0.2">
      <c r="A2319" s="2" t="s">
        <v>3681</v>
      </c>
      <c r="B2319" s="42" t="s">
        <v>24</v>
      </c>
      <c r="C2319" s="43" t="s">
        <v>3682</v>
      </c>
      <c r="D2319" s="44">
        <v>12</v>
      </c>
      <c r="E2319" s="45" t="s">
        <v>613</v>
      </c>
      <c r="F2319" s="44">
        <v>900000</v>
      </c>
      <c r="G2319" s="44">
        <f>ROUNDDOWN(D2319*F2319,-3)</f>
        <v>10800000</v>
      </c>
      <c r="H2319" s="44"/>
      <c r="I2319" s="44"/>
      <c r="J2319" s="44"/>
      <c r="K2319" s="44"/>
      <c r="L2319" s="44"/>
      <c r="M2319" s="44"/>
      <c r="N2319" s="44"/>
      <c r="O2319" s="44"/>
      <c r="P2319" s="44"/>
      <c r="Q2319" s="44"/>
      <c r="R2319" s="44"/>
      <c r="S2319" s="44"/>
    </row>
    <row r="2320" spans="1:19" ht="13.5" customHeight="1" x14ac:dyDescent="0.2">
      <c r="A2320" s="2" t="s">
        <v>3683</v>
      </c>
      <c r="B2320" s="12" t="s">
        <v>1992</v>
      </c>
      <c r="C2320" s="40" t="s">
        <v>1993</v>
      </c>
      <c r="D2320" s="41">
        <v>0</v>
      </c>
      <c r="E2320" s="15" t="s">
        <v>24</v>
      </c>
      <c r="F2320" s="41">
        <v>0</v>
      </c>
      <c r="G2320" s="41">
        <f t="shared" ref="G2320:S2320" si="1217">G2321</f>
        <v>3000000</v>
      </c>
      <c r="H2320" s="41">
        <f t="shared" si="1217"/>
        <v>0</v>
      </c>
      <c r="I2320" s="41">
        <f t="shared" si="1217"/>
        <v>0</v>
      </c>
      <c r="J2320" s="41">
        <f t="shared" si="1217"/>
        <v>0</v>
      </c>
      <c r="K2320" s="41">
        <f t="shared" si="1217"/>
        <v>0</v>
      </c>
      <c r="L2320" s="41">
        <f t="shared" si="1217"/>
        <v>0</v>
      </c>
      <c r="M2320" s="41">
        <f t="shared" si="1217"/>
        <v>0</v>
      </c>
      <c r="N2320" s="41">
        <f t="shared" si="1217"/>
        <v>0</v>
      </c>
      <c r="O2320" s="41">
        <f t="shared" si="1217"/>
        <v>0</v>
      </c>
      <c r="P2320" s="41">
        <f t="shared" si="1217"/>
        <v>0</v>
      </c>
      <c r="Q2320" s="41">
        <f t="shared" si="1217"/>
        <v>0</v>
      </c>
      <c r="R2320" s="41">
        <f t="shared" si="1217"/>
        <v>0</v>
      </c>
      <c r="S2320" s="41">
        <f t="shared" si="1217"/>
        <v>0</v>
      </c>
    </row>
    <row r="2321" spans="1:19" ht="13.5" customHeight="1" x14ac:dyDescent="0.2">
      <c r="A2321" s="2" t="s">
        <v>3684</v>
      </c>
      <c r="B2321" s="42" t="s">
        <v>24</v>
      </c>
      <c r="C2321" s="43" t="s">
        <v>3685</v>
      </c>
      <c r="D2321" s="44">
        <v>20</v>
      </c>
      <c r="E2321" s="45" t="s">
        <v>600</v>
      </c>
      <c r="F2321" s="44">
        <v>150000</v>
      </c>
      <c r="G2321" s="44">
        <f>ROUNDDOWN(D2321*F2321,-3)</f>
        <v>3000000</v>
      </c>
      <c r="H2321" s="44"/>
      <c r="I2321" s="44"/>
      <c r="J2321" s="44"/>
      <c r="K2321" s="44"/>
      <c r="L2321" s="44"/>
      <c r="M2321" s="44"/>
      <c r="N2321" s="44"/>
      <c r="O2321" s="44"/>
      <c r="P2321" s="44"/>
      <c r="Q2321" s="44"/>
      <c r="R2321" s="44"/>
      <c r="S2321" s="44"/>
    </row>
    <row r="2322" spans="1:19" ht="13.5" customHeight="1" x14ac:dyDescent="0.2">
      <c r="A2322" s="2" t="s">
        <v>3686</v>
      </c>
      <c r="B2322" s="12" t="s">
        <v>111</v>
      </c>
      <c r="C2322" s="40" t="s">
        <v>112</v>
      </c>
      <c r="D2322" s="41">
        <v>0</v>
      </c>
      <c r="E2322" s="15" t="s">
        <v>24</v>
      </c>
      <c r="F2322" s="41">
        <v>0</v>
      </c>
      <c r="G2322" s="41">
        <f t="shared" ref="G2322:S2322" si="1218">SUM(G2323:G2324)</f>
        <v>192000000</v>
      </c>
      <c r="H2322" s="41">
        <f t="shared" si="1218"/>
        <v>0</v>
      </c>
      <c r="I2322" s="41">
        <f t="shared" si="1218"/>
        <v>0</v>
      </c>
      <c r="J2322" s="41">
        <f t="shared" si="1218"/>
        <v>0</v>
      </c>
      <c r="K2322" s="41">
        <f t="shared" si="1218"/>
        <v>0</v>
      </c>
      <c r="L2322" s="41">
        <f t="shared" si="1218"/>
        <v>0</v>
      </c>
      <c r="M2322" s="41">
        <f t="shared" si="1218"/>
        <v>0</v>
      </c>
      <c r="N2322" s="41">
        <f t="shared" si="1218"/>
        <v>0</v>
      </c>
      <c r="O2322" s="41">
        <f t="shared" si="1218"/>
        <v>0</v>
      </c>
      <c r="P2322" s="41">
        <f t="shared" si="1218"/>
        <v>0</v>
      </c>
      <c r="Q2322" s="41">
        <f t="shared" si="1218"/>
        <v>0</v>
      </c>
      <c r="R2322" s="41">
        <f t="shared" si="1218"/>
        <v>0</v>
      </c>
      <c r="S2322" s="41">
        <f t="shared" si="1218"/>
        <v>0</v>
      </c>
    </row>
    <row r="2323" spans="1:19" ht="13.5" customHeight="1" x14ac:dyDescent="0.2">
      <c r="A2323" s="2" t="s">
        <v>3687</v>
      </c>
      <c r="B2323" s="42" t="s">
        <v>24</v>
      </c>
      <c r="C2323" s="43" t="s">
        <v>3688</v>
      </c>
      <c r="D2323" s="44">
        <v>12</v>
      </c>
      <c r="E2323" s="45" t="s">
        <v>600</v>
      </c>
      <c r="F2323" s="44">
        <v>8000000</v>
      </c>
      <c r="G2323" s="44">
        <f t="shared" ref="G2323:G2324" si="1219">ROUNDDOWN(D2323*F2323,-3)</f>
        <v>96000000</v>
      </c>
      <c r="H2323" s="44"/>
      <c r="I2323" s="44"/>
      <c r="J2323" s="44"/>
      <c r="K2323" s="44"/>
      <c r="L2323" s="44"/>
      <c r="M2323" s="44"/>
      <c r="N2323" s="44"/>
      <c r="O2323" s="44"/>
      <c r="P2323" s="44"/>
      <c r="Q2323" s="44"/>
      <c r="R2323" s="44"/>
      <c r="S2323" s="44"/>
    </row>
    <row r="2324" spans="1:19" ht="13.5" customHeight="1" x14ac:dyDescent="0.2">
      <c r="A2324" s="2" t="s">
        <v>3689</v>
      </c>
      <c r="B2324" s="42" t="s">
        <v>24</v>
      </c>
      <c r="C2324" s="43" t="s">
        <v>3690</v>
      </c>
      <c r="D2324" s="44">
        <v>12</v>
      </c>
      <c r="E2324" s="45" t="s">
        <v>600</v>
      </c>
      <c r="F2324" s="44">
        <v>8000000</v>
      </c>
      <c r="G2324" s="44">
        <f t="shared" si="1219"/>
        <v>96000000</v>
      </c>
      <c r="H2324" s="44"/>
      <c r="I2324" s="44"/>
      <c r="J2324" s="44"/>
      <c r="K2324" s="44"/>
      <c r="L2324" s="44"/>
      <c r="M2324" s="44"/>
      <c r="N2324" s="44"/>
      <c r="O2324" s="44"/>
      <c r="P2324" s="44"/>
      <c r="Q2324" s="44"/>
      <c r="R2324" s="44"/>
      <c r="S2324" s="44"/>
    </row>
    <row r="2325" spans="1:19" ht="13.5" customHeight="1" x14ac:dyDescent="0.2">
      <c r="A2325" s="2" t="s">
        <v>3691</v>
      </c>
      <c r="B2325" s="36" t="s">
        <v>280</v>
      </c>
      <c r="C2325" s="37" t="s">
        <v>3692</v>
      </c>
      <c r="D2325" s="38">
        <v>0</v>
      </c>
      <c r="E2325" s="39" t="s">
        <v>24</v>
      </c>
      <c r="F2325" s="38">
        <v>0</v>
      </c>
      <c r="G2325" s="38">
        <f t="shared" ref="G2325:S2325" si="1220">SUM(G2326,G2332,G2335)</f>
        <v>269980000</v>
      </c>
      <c r="H2325" s="38">
        <f t="shared" si="1220"/>
        <v>0</v>
      </c>
      <c r="I2325" s="38">
        <f t="shared" si="1220"/>
        <v>0</v>
      </c>
      <c r="J2325" s="38">
        <f t="shared" si="1220"/>
        <v>0</v>
      </c>
      <c r="K2325" s="38">
        <f t="shared" si="1220"/>
        <v>0</v>
      </c>
      <c r="L2325" s="38">
        <f t="shared" si="1220"/>
        <v>0</v>
      </c>
      <c r="M2325" s="38">
        <f t="shared" si="1220"/>
        <v>0</v>
      </c>
      <c r="N2325" s="38">
        <f t="shared" si="1220"/>
        <v>0</v>
      </c>
      <c r="O2325" s="38">
        <f t="shared" si="1220"/>
        <v>0</v>
      </c>
      <c r="P2325" s="38">
        <f t="shared" si="1220"/>
        <v>0</v>
      </c>
      <c r="Q2325" s="38">
        <f t="shared" si="1220"/>
        <v>0</v>
      </c>
      <c r="R2325" s="38">
        <f t="shared" si="1220"/>
        <v>0</v>
      </c>
      <c r="S2325" s="38">
        <f t="shared" si="1220"/>
        <v>0</v>
      </c>
    </row>
    <row r="2326" spans="1:19" ht="13.5" customHeight="1" x14ac:dyDescent="0.2">
      <c r="A2326" s="2" t="s">
        <v>3693</v>
      </c>
      <c r="B2326" s="12" t="s">
        <v>42</v>
      </c>
      <c r="C2326" s="40" t="s">
        <v>43</v>
      </c>
      <c r="D2326" s="41">
        <v>0</v>
      </c>
      <c r="E2326" s="15" t="s">
        <v>24</v>
      </c>
      <c r="F2326" s="41">
        <v>0</v>
      </c>
      <c r="G2326" s="41">
        <f t="shared" ref="G2326:S2326" si="1221">SUM(G2327:G2331)</f>
        <v>50750000</v>
      </c>
      <c r="H2326" s="41">
        <f t="shared" si="1221"/>
        <v>0</v>
      </c>
      <c r="I2326" s="41">
        <f t="shared" si="1221"/>
        <v>0</v>
      </c>
      <c r="J2326" s="41">
        <f t="shared" si="1221"/>
        <v>0</v>
      </c>
      <c r="K2326" s="41">
        <f t="shared" si="1221"/>
        <v>0</v>
      </c>
      <c r="L2326" s="41">
        <f t="shared" si="1221"/>
        <v>0</v>
      </c>
      <c r="M2326" s="41">
        <f t="shared" si="1221"/>
        <v>0</v>
      </c>
      <c r="N2326" s="41">
        <f t="shared" si="1221"/>
        <v>0</v>
      </c>
      <c r="O2326" s="41">
        <f t="shared" si="1221"/>
        <v>0</v>
      </c>
      <c r="P2326" s="41">
        <f t="shared" si="1221"/>
        <v>0</v>
      </c>
      <c r="Q2326" s="41">
        <f t="shared" si="1221"/>
        <v>0</v>
      </c>
      <c r="R2326" s="41">
        <f t="shared" si="1221"/>
        <v>0</v>
      </c>
      <c r="S2326" s="41">
        <f t="shared" si="1221"/>
        <v>0</v>
      </c>
    </row>
    <row r="2327" spans="1:19" ht="13.5" customHeight="1" x14ac:dyDescent="0.2">
      <c r="A2327" s="2" t="s">
        <v>3694</v>
      </c>
      <c r="B2327" s="42" t="s">
        <v>24</v>
      </c>
      <c r="C2327" s="43" t="s">
        <v>51</v>
      </c>
      <c r="D2327" s="44">
        <v>1</v>
      </c>
      <c r="E2327" s="45" t="s">
        <v>790</v>
      </c>
      <c r="F2327" s="44">
        <v>2500000</v>
      </c>
      <c r="G2327" s="44">
        <f t="shared" ref="G2327:G2331" si="1222">ROUNDDOWN(D2327*F2327,-3)</f>
        <v>2500000</v>
      </c>
      <c r="H2327" s="44"/>
      <c r="I2327" s="44"/>
      <c r="J2327" s="44"/>
      <c r="K2327" s="44"/>
      <c r="L2327" s="44"/>
      <c r="M2327" s="44"/>
      <c r="N2327" s="44"/>
      <c r="O2327" s="44"/>
      <c r="P2327" s="44"/>
      <c r="Q2327" s="44"/>
      <c r="R2327" s="44"/>
      <c r="S2327" s="44"/>
    </row>
    <row r="2328" spans="1:19" ht="13.5" customHeight="1" x14ac:dyDescent="0.2">
      <c r="A2328" s="2" t="s">
        <v>3695</v>
      </c>
      <c r="B2328" s="42" t="s">
        <v>24</v>
      </c>
      <c r="C2328" s="43" t="s">
        <v>1574</v>
      </c>
      <c r="D2328" s="44">
        <v>1</v>
      </c>
      <c r="E2328" s="45" t="s">
        <v>790</v>
      </c>
      <c r="F2328" s="44">
        <v>2500000</v>
      </c>
      <c r="G2328" s="44">
        <f t="shared" si="1222"/>
        <v>2500000</v>
      </c>
      <c r="H2328" s="44"/>
      <c r="I2328" s="44"/>
      <c r="J2328" s="44"/>
      <c r="K2328" s="44"/>
      <c r="L2328" s="44"/>
      <c r="M2328" s="44"/>
      <c r="N2328" s="44"/>
      <c r="O2328" s="44"/>
      <c r="P2328" s="44"/>
      <c r="Q2328" s="44"/>
      <c r="R2328" s="44"/>
      <c r="S2328" s="44"/>
    </row>
    <row r="2329" spans="1:19" ht="13.5" customHeight="1" x14ac:dyDescent="0.2">
      <c r="A2329" s="2" t="s">
        <v>3696</v>
      </c>
      <c r="B2329" s="42" t="s">
        <v>24</v>
      </c>
      <c r="C2329" s="43" t="s">
        <v>1982</v>
      </c>
      <c r="D2329" s="44">
        <v>1</v>
      </c>
      <c r="E2329" s="45" t="s">
        <v>790</v>
      </c>
      <c r="F2329" s="44">
        <v>1000000</v>
      </c>
      <c r="G2329" s="44">
        <f t="shared" si="1222"/>
        <v>1000000</v>
      </c>
      <c r="H2329" s="44"/>
      <c r="I2329" s="44"/>
      <c r="J2329" s="44"/>
      <c r="K2329" s="44"/>
      <c r="L2329" s="44"/>
      <c r="M2329" s="44"/>
      <c r="N2329" s="44"/>
      <c r="O2329" s="44"/>
      <c r="P2329" s="44"/>
      <c r="Q2329" s="44"/>
      <c r="R2329" s="44"/>
      <c r="S2329" s="44"/>
    </row>
    <row r="2330" spans="1:19" ht="13.5" customHeight="1" x14ac:dyDescent="0.2">
      <c r="A2330" s="2" t="s">
        <v>3697</v>
      </c>
      <c r="B2330" s="42" t="s">
        <v>24</v>
      </c>
      <c r="C2330" s="43" t="s">
        <v>1569</v>
      </c>
      <c r="D2330" s="44">
        <v>1</v>
      </c>
      <c r="E2330" s="45" t="s">
        <v>790</v>
      </c>
      <c r="F2330" s="44">
        <v>1000000</v>
      </c>
      <c r="G2330" s="44">
        <f t="shared" si="1222"/>
        <v>1000000</v>
      </c>
      <c r="H2330" s="44"/>
      <c r="I2330" s="44"/>
      <c r="J2330" s="44"/>
      <c r="K2330" s="44"/>
      <c r="L2330" s="44"/>
      <c r="M2330" s="44"/>
      <c r="N2330" s="44"/>
      <c r="O2330" s="44"/>
      <c r="P2330" s="44"/>
      <c r="Q2330" s="44"/>
      <c r="R2330" s="44"/>
      <c r="S2330" s="44"/>
    </row>
    <row r="2331" spans="1:19" ht="13.5" customHeight="1" x14ac:dyDescent="0.2">
      <c r="A2331" s="2" t="s">
        <v>3698</v>
      </c>
      <c r="B2331" s="42" t="s">
        <v>24</v>
      </c>
      <c r="C2331" s="43" t="s">
        <v>2942</v>
      </c>
      <c r="D2331" s="44">
        <v>125</v>
      </c>
      <c r="E2331" s="45" t="s">
        <v>790</v>
      </c>
      <c r="F2331" s="44">
        <v>350000</v>
      </c>
      <c r="G2331" s="44">
        <f t="shared" si="1222"/>
        <v>43750000</v>
      </c>
      <c r="H2331" s="44"/>
      <c r="I2331" s="44"/>
      <c r="J2331" s="44"/>
      <c r="K2331" s="44"/>
      <c r="L2331" s="44"/>
      <c r="M2331" s="44"/>
      <c r="N2331" s="44"/>
      <c r="O2331" s="44"/>
      <c r="P2331" s="44"/>
      <c r="Q2331" s="44"/>
      <c r="R2331" s="44"/>
      <c r="S2331" s="44"/>
    </row>
    <row r="2332" spans="1:19" ht="13.5" customHeight="1" x14ac:dyDescent="0.2">
      <c r="A2332" s="2" t="s">
        <v>3699</v>
      </c>
      <c r="B2332" s="12" t="s">
        <v>162</v>
      </c>
      <c r="C2332" s="40" t="s">
        <v>163</v>
      </c>
      <c r="D2332" s="41">
        <v>0</v>
      </c>
      <c r="E2332" s="15" t="s">
        <v>24</v>
      </c>
      <c r="F2332" s="41">
        <v>0</v>
      </c>
      <c r="G2332" s="41">
        <f t="shared" ref="G2332:S2332" si="1223">SUM(G2333:G2334)</f>
        <v>11000000</v>
      </c>
      <c r="H2332" s="41">
        <f t="shared" si="1223"/>
        <v>0</v>
      </c>
      <c r="I2332" s="41">
        <f t="shared" si="1223"/>
        <v>0</v>
      </c>
      <c r="J2332" s="41">
        <f t="shared" si="1223"/>
        <v>0</v>
      </c>
      <c r="K2332" s="41">
        <f t="shared" si="1223"/>
        <v>0</v>
      </c>
      <c r="L2332" s="41">
        <f t="shared" si="1223"/>
        <v>0</v>
      </c>
      <c r="M2332" s="41">
        <f t="shared" si="1223"/>
        <v>0</v>
      </c>
      <c r="N2332" s="41">
        <f t="shared" si="1223"/>
        <v>0</v>
      </c>
      <c r="O2332" s="41">
        <f t="shared" si="1223"/>
        <v>0</v>
      </c>
      <c r="P2332" s="41">
        <f t="shared" si="1223"/>
        <v>0</v>
      </c>
      <c r="Q2332" s="41">
        <f t="shared" si="1223"/>
        <v>0</v>
      </c>
      <c r="R2332" s="41">
        <f t="shared" si="1223"/>
        <v>0</v>
      </c>
      <c r="S2332" s="41">
        <f t="shared" si="1223"/>
        <v>0</v>
      </c>
    </row>
    <row r="2333" spans="1:19" ht="13.5" customHeight="1" x14ac:dyDescent="0.2">
      <c r="A2333" s="2" t="s">
        <v>3700</v>
      </c>
      <c r="B2333" s="42" t="s">
        <v>24</v>
      </c>
      <c r="C2333" s="43" t="s">
        <v>3701</v>
      </c>
      <c r="D2333" s="44">
        <v>2</v>
      </c>
      <c r="E2333" s="45" t="s">
        <v>613</v>
      </c>
      <c r="F2333" s="44">
        <v>1000000</v>
      </c>
      <c r="G2333" s="44">
        <f t="shared" ref="G2333:G2334" si="1224">ROUNDDOWN(D2333*F2333,-3)</f>
        <v>2000000</v>
      </c>
      <c r="H2333" s="44"/>
      <c r="I2333" s="44"/>
      <c r="J2333" s="44"/>
      <c r="K2333" s="44"/>
      <c r="L2333" s="44"/>
      <c r="M2333" s="44"/>
      <c r="N2333" s="44"/>
      <c r="O2333" s="44"/>
      <c r="P2333" s="44"/>
      <c r="Q2333" s="44"/>
      <c r="R2333" s="44"/>
      <c r="S2333" s="44"/>
    </row>
    <row r="2334" spans="1:19" ht="13.5" customHeight="1" x14ac:dyDescent="0.2">
      <c r="A2334" s="2" t="s">
        <v>3702</v>
      </c>
      <c r="B2334" s="42" t="s">
        <v>24</v>
      </c>
      <c r="C2334" s="43" t="s">
        <v>3703</v>
      </c>
      <c r="D2334" s="44">
        <v>10</v>
      </c>
      <c r="E2334" s="45" t="s">
        <v>613</v>
      </c>
      <c r="F2334" s="44">
        <v>900000</v>
      </c>
      <c r="G2334" s="44">
        <f t="shared" si="1224"/>
        <v>9000000</v>
      </c>
      <c r="H2334" s="44"/>
      <c r="I2334" s="44"/>
      <c r="J2334" s="44"/>
      <c r="K2334" s="44"/>
      <c r="L2334" s="44"/>
      <c r="M2334" s="44"/>
      <c r="N2334" s="44"/>
      <c r="O2334" s="44"/>
      <c r="P2334" s="44"/>
      <c r="Q2334" s="44"/>
      <c r="R2334" s="44"/>
      <c r="S2334" s="44"/>
    </row>
    <row r="2335" spans="1:19" ht="13.5" customHeight="1" x14ac:dyDescent="0.2">
      <c r="A2335" s="2" t="s">
        <v>3704</v>
      </c>
      <c r="B2335" s="12" t="s">
        <v>111</v>
      </c>
      <c r="C2335" s="40" t="s">
        <v>112</v>
      </c>
      <c r="D2335" s="41">
        <v>0</v>
      </c>
      <c r="E2335" s="15" t="s">
        <v>24</v>
      </c>
      <c r="F2335" s="41">
        <v>0</v>
      </c>
      <c r="G2335" s="41">
        <f t="shared" ref="G2335:S2335" si="1225">SUM(G2336:G2338)</f>
        <v>208230000</v>
      </c>
      <c r="H2335" s="41">
        <f t="shared" si="1225"/>
        <v>0</v>
      </c>
      <c r="I2335" s="41">
        <f t="shared" si="1225"/>
        <v>0</v>
      </c>
      <c r="J2335" s="41">
        <f t="shared" si="1225"/>
        <v>0</v>
      </c>
      <c r="K2335" s="41">
        <f t="shared" si="1225"/>
        <v>0</v>
      </c>
      <c r="L2335" s="41">
        <f t="shared" si="1225"/>
        <v>0</v>
      </c>
      <c r="M2335" s="41">
        <f t="shared" si="1225"/>
        <v>0</v>
      </c>
      <c r="N2335" s="41">
        <f t="shared" si="1225"/>
        <v>0</v>
      </c>
      <c r="O2335" s="41">
        <f t="shared" si="1225"/>
        <v>0</v>
      </c>
      <c r="P2335" s="41">
        <f t="shared" si="1225"/>
        <v>0</v>
      </c>
      <c r="Q2335" s="41">
        <f t="shared" si="1225"/>
        <v>0</v>
      </c>
      <c r="R2335" s="41">
        <f t="shared" si="1225"/>
        <v>0</v>
      </c>
      <c r="S2335" s="41">
        <f t="shared" si="1225"/>
        <v>0</v>
      </c>
    </row>
    <row r="2336" spans="1:19" ht="13.5" customHeight="1" x14ac:dyDescent="0.2">
      <c r="A2336" s="2" t="s">
        <v>3705</v>
      </c>
      <c r="B2336" s="42" t="s">
        <v>24</v>
      </c>
      <c r="C2336" s="43" t="s">
        <v>3706</v>
      </c>
      <c r="D2336" s="44">
        <v>375</v>
      </c>
      <c r="E2336" s="45" t="s">
        <v>798</v>
      </c>
      <c r="F2336" s="44">
        <v>430000</v>
      </c>
      <c r="G2336" s="44">
        <f t="shared" ref="G2336:G2338" si="1226">ROUNDDOWN(D2336*F2336,-3)</f>
        <v>161250000</v>
      </c>
      <c r="H2336" s="44"/>
      <c r="I2336" s="44"/>
      <c r="J2336" s="44"/>
      <c r="K2336" s="44"/>
      <c r="L2336" s="44"/>
      <c r="M2336" s="44"/>
      <c r="N2336" s="44"/>
      <c r="O2336" s="44"/>
      <c r="P2336" s="44"/>
      <c r="Q2336" s="44"/>
      <c r="R2336" s="44"/>
      <c r="S2336" s="44"/>
    </row>
    <row r="2337" spans="1:19" ht="13.5" customHeight="1" x14ac:dyDescent="0.2">
      <c r="A2337" s="2" t="s">
        <v>3707</v>
      </c>
      <c r="B2337" s="42" t="s">
        <v>24</v>
      </c>
      <c r="C2337" s="43" t="s">
        <v>3708</v>
      </c>
      <c r="D2337" s="44">
        <v>54</v>
      </c>
      <c r="E2337" s="45" t="s">
        <v>798</v>
      </c>
      <c r="F2337" s="44">
        <v>570000</v>
      </c>
      <c r="G2337" s="44">
        <f t="shared" si="1226"/>
        <v>30780000</v>
      </c>
      <c r="H2337" s="44"/>
      <c r="I2337" s="44"/>
      <c r="J2337" s="44"/>
      <c r="K2337" s="44"/>
      <c r="L2337" s="44"/>
      <c r="M2337" s="44"/>
      <c r="N2337" s="44"/>
      <c r="O2337" s="44"/>
      <c r="P2337" s="44"/>
      <c r="Q2337" s="44"/>
      <c r="R2337" s="44"/>
      <c r="S2337" s="44"/>
    </row>
    <row r="2338" spans="1:19" ht="13.5" customHeight="1" x14ac:dyDescent="0.2">
      <c r="A2338" s="2" t="s">
        <v>3709</v>
      </c>
      <c r="B2338" s="42" t="s">
        <v>24</v>
      </c>
      <c r="C2338" s="43" t="s">
        <v>3672</v>
      </c>
      <c r="D2338" s="44">
        <v>27</v>
      </c>
      <c r="E2338" s="45" t="s">
        <v>600</v>
      </c>
      <c r="F2338" s="44">
        <v>600000</v>
      </c>
      <c r="G2338" s="44">
        <f t="shared" si="1226"/>
        <v>16200000</v>
      </c>
      <c r="H2338" s="44"/>
      <c r="I2338" s="44"/>
      <c r="J2338" s="44"/>
      <c r="K2338" s="44"/>
      <c r="L2338" s="44"/>
      <c r="M2338" s="44"/>
      <c r="N2338" s="44"/>
      <c r="O2338" s="44"/>
      <c r="P2338" s="44"/>
      <c r="Q2338" s="44"/>
      <c r="R2338" s="44"/>
      <c r="S2338" s="44"/>
    </row>
    <row r="2339" spans="1:19" ht="13.5" customHeight="1" x14ac:dyDescent="0.2">
      <c r="A2339" s="2" t="s">
        <v>3710</v>
      </c>
      <c r="B2339" s="36" t="s">
        <v>2356</v>
      </c>
      <c r="C2339" s="37" t="s">
        <v>3711</v>
      </c>
      <c r="D2339" s="38">
        <v>0</v>
      </c>
      <c r="E2339" s="39" t="s">
        <v>24</v>
      </c>
      <c r="F2339" s="38">
        <v>0</v>
      </c>
      <c r="G2339" s="38">
        <f t="shared" ref="G2339:S2339" si="1227">SUM(G2340,G2342,G2345,G2347,G2349,G2351)</f>
        <v>117200000</v>
      </c>
      <c r="H2339" s="38">
        <f t="shared" si="1227"/>
        <v>0</v>
      </c>
      <c r="I2339" s="38">
        <f t="shared" si="1227"/>
        <v>0</v>
      </c>
      <c r="J2339" s="38">
        <f t="shared" si="1227"/>
        <v>0</v>
      </c>
      <c r="K2339" s="38">
        <f t="shared" si="1227"/>
        <v>0</v>
      </c>
      <c r="L2339" s="38">
        <f t="shared" si="1227"/>
        <v>0</v>
      </c>
      <c r="M2339" s="38">
        <f t="shared" si="1227"/>
        <v>0</v>
      </c>
      <c r="N2339" s="38">
        <f t="shared" si="1227"/>
        <v>0</v>
      </c>
      <c r="O2339" s="38">
        <f t="shared" si="1227"/>
        <v>0</v>
      </c>
      <c r="P2339" s="38">
        <f t="shared" si="1227"/>
        <v>0</v>
      </c>
      <c r="Q2339" s="38">
        <f t="shared" si="1227"/>
        <v>0</v>
      </c>
      <c r="R2339" s="38">
        <f t="shared" si="1227"/>
        <v>0</v>
      </c>
      <c r="S2339" s="38">
        <f t="shared" si="1227"/>
        <v>0</v>
      </c>
    </row>
    <row r="2340" spans="1:19" ht="13.5" customHeight="1" x14ac:dyDescent="0.2">
      <c r="A2340" s="2" t="s">
        <v>3712</v>
      </c>
      <c r="B2340" s="12" t="s">
        <v>42</v>
      </c>
      <c r="C2340" s="40" t="s">
        <v>43</v>
      </c>
      <c r="D2340" s="41">
        <v>0</v>
      </c>
      <c r="E2340" s="15" t="s">
        <v>24</v>
      </c>
      <c r="F2340" s="41">
        <v>0</v>
      </c>
      <c r="G2340" s="41">
        <f t="shared" ref="G2340:S2340" si="1228">G2341</f>
        <v>5000000</v>
      </c>
      <c r="H2340" s="41">
        <f t="shared" si="1228"/>
        <v>0</v>
      </c>
      <c r="I2340" s="41">
        <f t="shared" si="1228"/>
        <v>0</v>
      </c>
      <c r="J2340" s="41">
        <f t="shared" si="1228"/>
        <v>0</v>
      </c>
      <c r="K2340" s="41">
        <f t="shared" si="1228"/>
        <v>0</v>
      </c>
      <c r="L2340" s="41">
        <f t="shared" si="1228"/>
        <v>0</v>
      </c>
      <c r="M2340" s="41">
        <f t="shared" si="1228"/>
        <v>0</v>
      </c>
      <c r="N2340" s="41">
        <f t="shared" si="1228"/>
        <v>0</v>
      </c>
      <c r="O2340" s="41">
        <f t="shared" si="1228"/>
        <v>0</v>
      </c>
      <c r="P2340" s="41">
        <f t="shared" si="1228"/>
        <v>0</v>
      </c>
      <c r="Q2340" s="41">
        <f t="shared" si="1228"/>
        <v>0</v>
      </c>
      <c r="R2340" s="41">
        <f t="shared" si="1228"/>
        <v>0</v>
      </c>
      <c r="S2340" s="41">
        <f t="shared" si="1228"/>
        <v>0</v>
      </c>
    </row>
    <row r="2341" spans="1:19" ht="13.5" customHeight="1" x14ac:dyDescent="0.2">
      <c r="A2341" s="2" t="s">
        <v>3713</v>
      </c>
      <c r="B2341" s="42" t="s">
        <v>24</v>
      </c>
      <c r="C2341" s="43" t="s">
        <v>45</v>
      </c>
      <c r="D2341" s="44">
        <v>20</v>
      </c>
      <c r="E2341" s="45" t="s">
        <v>787</v>
      </c>
      <c r="F2341" s="44">
        <v>250000</v>
      </c>
      <c r="G2341" s="44">
        <f>ROUNDDOWN(D2341*F2341,-3)</f>
        <v>5000000</v>
      </c>
      <c r="H2341" s="44"/>
      <c r="I2341" s="44"/>
      <c r="J2341" s="44"/>
      <c r="K2341" s="44"/>
      <c r="L2341" s="44"/>
      <c r="M2341" s="44"/>
      <c r="N2341" s="44"/>
      <c r="O2341" s="44"/>
      <c r="P2341" s="44"/>
      <c r="Q2341" s="44"/>
      <c r="R2341" s="44"/>
      <c r="S2341" s="44"/>
    </row>
    <row r="2342" spans="1:19" ht="13.5" customHeight="1" x14ac:dyDescent="0.2">
      <c r="A2342" s="2" t="s">
        <v>3714</v>
      </c>
      <c r="B2342" s="12" t="s">
        <v>718</v>
      </c>
      <c r="C2342" s="40" t="s">
        <v>719</v>
      </c>
      <c r="D2342" s="41">
        <v>0</v>
      </c>
      <c r="E2342" s="15" t="s">
        <v>24</v>
      </c>
      <c r="F2342" s="41">
        <v>0</v>
      </c>
      <c r="G2342" s="41">
        <f t="shared" ref="G2342:S2342" si="1229">SUM(G2343:G2344)</f>
        <v>24000000</v>
      </c>
      <c r="H2342" s="41">
        <f t="shared" si="1229"/>
        <v>0</v>
      </c>
      <c r="I2342" s="41">
        <f t="shared" si="1229"/>
        <v>0</v>
      </c>
      <c r="J2342" s="41">
        <f t="shared" si="1229"/>
        <v>0</v>
      </c>
      <c r="K2342" s="41">
        <f t="shared" si="1229"/>
        <v>0</v>
      </c>
      <c r="L2342" s="41">
        <f t="shared" si="1229"/>
        <v>0</v>
      </c>
      <c r="M2342" s="41">
        <f t="shared" si="1229"/>
        <v>0</v>
      </c>
      <c r="N2342" s="41">
        <f t="shared" si="1229"/>
        <v>0</v>
      </c>
      <c r="O2342" s="41">
        <f t="shared" si="1229"/>
        <v>0</v>
      </c>
      <c r="P2342" s="41">
        <f t="shared" si="1229"/>
        <v>0</v>
      </c>
      <c r="Q2342" s="41">
        <f t="shared" si="1229"/>
        <v>0</v>
      </c>
      <c r="R2342" s="41">
        <f t="shared" si="1229"/>
        <v>0</v>
      </c>
      <c r="S2342" s="41">
        <f t="shared" si="1229"/>
        <v>0</v>
      </c>
    </row>
    <row r="2343" spans="1:19" ht="13.5" customHeight="1" x14ac:dyDescent="0.2">
      <c r="A2343" s="2" t="s">
        <v>3715</v>
      </c>
      <c r="B2343" s="42" t="s">
        <v>24</v>
      </c>
      <c r="C2343" s="43" t="s">
        <v>51</v>
      </c>
      <c r="D2343" s="44">
        <v>12</v>
      </c>
      <c r="E2343" s="45" t="s">
        <v>790</v>
      </c>
      <c r="F2343" s="44">
        <v>1000000</v>
      </c>
      <c r="G2343" s="44">
        <f t="shared" ref="G2343:G2344" si="1230">ROUNDDOWN(D2343*F2343,-3)</f>
        <v>12000000</v>
      </c>
      <c r="H2343" s="44"/>
      <c r="I2343" s="44"/>
      <c r="J2343" s="44"/>
      <c r="K2343" s="44"/>
      <c r="L2343" s="44"/>
      <c r="M2343" s="44"/>
      <c r="N2343" s="44"/>
      <c r="O2343" s="44"/>
      <c r="P2343" s="44"/>
      <c r="Q2343" s="44"/>
      <c r="R2343" s="44"/>
      <c r="S2343" s="44"/>
    </row>
    <row r="2344" spans="1:19" ht="13.5" customHeight="1" x14ac:dyDescent="0.2">
      <c r="A2344" s="2" t="s">
        <v>3716</v>
      </c>
      <c r="B2344" s="42" t="s">
        <v>24</v>
      </c>
      <c r="C2344" s="43" t="s">
        <v>3717</v>
      </c>
      <c r="D2344" s="44">
        <v>12</v>
      </c>
      <c r="E2344" s="45" t="s">
        <v>790</v>
      </c>
      <c r="F2344" s="44">
        <v>1000000</v>
      </c>
      <c r="G2344" s="44">
        <f t="shared" si="1230"/>
        <v>12000000</v>
      </c>
      <c r="H2344" s="44"/>
      <c r="I2344" s="44"/>
      <c r="J2344" s="44"/>
      <c r="K2344" s="44"/>
      <c r="L2344" s="44"/>
      <c r="M2344" s="44"/>
      <c r="N2344" s="44"/>
      <c r="O2344" s="44"/>
      <c r="P2344" s="44"/>
      <c r="Q2344" s="44"/>
      <c r="R2344" s="44"/>
      <c r="S2344" s="44"/>
    </row>
    <row r="2345" spans="1:19" ht="13.5" customHeight="1" x14ac:dyDescent="0.2">
      <c r="A2345" s="2" t="s">
        <v>3718</v>
      </c>
      <c r="B2345" s="12" t="s">
        <v>162</v>
      </c>
      <c r="C2345" s="40" t="s">
        <v>163</v>
      </c>
      <c r="D2345" s="41">
        <v>0</v>
      </c>
      <c r="E2345" s="15" t="s">
        <v>24</v>
      </c>
      <c r="F2345" s="41">
        <v>0</v>
      </c>
      <c r="G2345" s="41">
        <f t="shared" ref="G2345:S2345" si="1231">G2346</f>
        <v>10800000</v>
      </c>
      <c r="H2345" s="41">
        <f t="shared" si="1231"/>
        <v>0</v>
      </c>
      <c r="I2345" s="41">
        <f t="shared" si="1231"/>
        <v>0</v>
      </c>
      <c r="J2345" s="41">
        <f t="shared" si="1231"/>
        <v>0</v>
      </c>
      <c r="K2345" s="41">
        <f t="shared" si="1231"/>
        <v>0</v>
      </c>
      <c r="L2345" s="41">
        <f t="shared" si="1231"/>
        <v>0</v>
      </c>
      <c r="M2345" s="41">
        <f t="shared" si="1231"/>
        <v>0</v>
      </c>
      <c r="N2345" s="41">
        <f t="shared" si="1231"/>
        <v>0</v>
      </c>
      <c r="O2345" s="41">
        <f t="shared" si="1231"/>
        <v>0</v>
      </c>
      <c r="P2345" s="41">
        <f t="shared" si="1231"/>
        <v>0</v>
      </c>
      <c r="Q2345" s="41">
        <f t="shared" si="1231"/>
        <v>0</v>
      </c>
      <c r="R2345" s="41">
        <f t="shared" si="1231"/>
        <v>0</v>
      </c>
      <c r="S2345" s="41">
        <f t="shared" si="1231"/>
        <v>0</v>
      </c>
    </row>
    <row r="2346" spans="1:19" ht="13.5" customHeight="1" x14ac:dyDescent="0.2">
      <c r="A2346" s="2" t="s">
        <v>3719</v>
      </c>
      <c r="B2346" s="42" t="s">
        <v>24</v>
      </c>
      <c r="C2346" s="43" t="s">
        <v>3720</v>
      </c>
      <c r="D2346" s="44">
        <v>12</v>
      </c>
      <c r="E2346" s="45" t="s">
        <v>613</v>
      </c>
      <c r="F2346" s="44">
        <v>900000</v>
      </c>
      <c r="G2346" s="44">
        <f>ROUNDDOWN(D2346*F2346,-3)</f>
        <v>10800000</v>
      </c>
      <c r="H2346" s="44"/>
      <c r="I2346" s="44"/>
      <c r="J2346" s="44"/>
      <c r="K2346" s="44"/>
      <c r="L2346" s="44"/>
      <c r="M2346" s="44"/>
      <c r="N2346" s="44"/>
      <c r="O2346" s="44"/>
      <c r="P2346" s="44"/>
      <c r="Q2346" s="44"/>
      <c r="R2346" s="44"/>
      <c r="S2346" s="44"/>
    </row>
    <row r="2347" spans="1:19" ht="13.5" customHeight="1" x14ac:dyDescent="0.2">
      <c r="A2347" s="2" t="s">
        <v>3721</v>
      </c>
      <c r="B2347" s="12" t="s">
        <v>1992</v>
      </c>
      <c r="C2347" s="40" t="s">
        <v>1993</v>
      </c>
      <c r="D2347" s="41">
        <v>0</v>
      </c>
      <c r="E2347" s="15" t="s">
        <v>24</v>
      </c>
      <c r="F2347" s="41">
        <v>0</v>
      </c>
      <c r="G2347" s="41">
        <f t="shared" ref="G2347:S2347" si="1232">G2348</f>
        <v>1800000</v>
      </c>
      <c r="H2347" s="41">
        <f t="shared" si="1232"/>
        <v>0</v>
      </c>
      <c r="I2347" s="41">
        <f t="shared" si="1232"/>
        <v>0</v>
      </c>
      <c r="J2347" s="41">
        <f t="shared" si="1232"/>
        <v>0</v>
      </c>
      <c r="K2347" s="41">
        <f t="shared" si="1232"/>
        <v>0</v>
      </c>
      <c r="L2347" s="41">
        <f t="shared" si="1232"/>
        <v>0</v>
      </c>
      <c r="M2347" s="41">
        <f t="shared" si="1232"/>
        <v>0</v>
      </c>
      <c r="N2347" s="41">
        <f t="shared" si="1232"/>
        <v>0</v>
      </c>
      <c r="O2347" s="41">
        <f t="shared" si="1232"/>
        <v>0</v>
      </c>
      <c r="P2347" s="41">
        <f t="shared" si="1232"/>
        <v>0</v>
      </c>
      <c r="Q2347" s="41">
        <f t="shared" si="1232"/>
        <v>0</v>
      </c>
      <c r="R2347" s="41">
        <f t="shared" si="1232"/>
        <v>0</v>
      </c>
      <c r="S2347" s="41">
        <f t="shared" si="1232"/>
        <v>0</v>
      </c>
    </row>
    <row r="2348" spans="1:19" ht="13.5" customHeight="1" x14ac:dyDescent="0.2">
      <c r="A2348" s="2" t="s">
        <v>3722</v>
      </c>
      <c r="B2348" s="42" t="s">
        <v>24</v>
      </c>
      <c r="C2348" s="43" t="s">
        <v>3723</v>
      </c>
      <c r="D2348" s="44">
        <v>12</v>
      </c>
      <c r="E2348" s="45" t="s">
        <v>600</v>
      </c>
      <c r="F2348" s="44">
        <v>150000</v>
      </c>
      <c r="G2348" s="44">
        <f>ROUNDDOWN(D2348*F2348,-3)</f>
        <v>1800000</v>
      </c>
      <c r="H2348" s="44"/>
      <c r="I2348" s="44"/>
      <c r="J2348" s="44"/>
      <c r="K2348" s="44"/>
      <c r="L2348" s="44"/>
      <c r="M2348" s="44"/>
      <c r="N2348" s="44"/>
      <c r="O2348" s="44"/>
      <c r="P2348" s="44"/>
      <c r="Q2348" s="44"/>
      <c r="R2348" s="44"/>
      <c r="S2348" s="44"/>
    </row>
    <row r="2349" spans="1:19" ht="13.5" customHeight="1" x14ac:dyDescent="0.2">
      <c r="A2349" s="2" t="s">
        <v>3724</v>
      </c>
      <c r="B2349" s="12" t="s">
        <v>111</v>
      </c>
      <c r="C2349" s="40" t="s">
        <v>112</v>
      </c>
      <c r="D2349" s="41">
        <v>0</v>
      </c>
      <c r="E2349" s="15" t="s">
        <v>24</v>
      </c>
      <c r="F2349" s="41">
        <v>0</v>
      </c>
      <c r="G2349" s="41">
        <f t="shared" ref="G2349:S2349" si="1233">G2350</f>
        <v>72000000</v>
      </c>
      <c r="H2349" s="41">
        <f t="shared" si="1233"/>
        <v>0</v>
      </c>
      <c r="I2349" s="41">
        <f t="shared" si="1233"/>
        <v>0</v>
      </c>
      <c r="J2349" s="41">
        <f t="shared" si="1233"/>
        <v>0</v>
      </c>
      <c r="K2349" s="41">
        <f t="shared" si="1233"/>
        <v>0</v>
      </c>
      <c r="L2349" s="41">
        <f t="shared" si="1233"/>
        <v>0</v>
      </c>
      <c r="M2349" s="41">
        <f t="shared" si="1233"/>
        <v>0</v>
      </c>
      <c r="N2349" s="41">
        <f t="shared" si="1233"/>
        <v>0</v>
      </c>
      <c r="O2349" s="41">
        <f t="shared" si="1233"/>
        <v>0</v>
      </c>
      <c r="P2349" s="41">
        <f t="shared" si="1233"/>
        <v>0</v>
      </c>
      <c r="Q2349" s="41">
        <f t="shared" si="1233"/>
        <v>0</v>
      </c>
      <c r="R2349" s="41">
        <f t="shared" si="1233"/>
        <v>0</v>
      </c>
      <c r="S2349" s="41">
        <f t="shared" si="1233"/>
        <v>0</v>
      </c>
    </row>
    <row r="2350" spans="1:19" ht="13.5" customHeight="1" x14ac:dyDescent="0.2">
      <c r="A2350" s="2" t="s">
        <v>3725</v>
      </c>
      <c r="B2350" s="42" t="s">
        <v>24</v>
      </c>
      <c r="C2350" s="43" t="s">
        <v>3726</v>
      </c>
      <c r="D2350" s="44">
        <v>12</v>
      </c>
      <c r="E2350" s="45" t="s">
        <v>600</v>
      </c>
      <c r="F2350" s="44">
        <v>6000000</v>
      </c>
      <c r="G2350" s="44">
        <f>ROUNDDOWN(D2350*F2350,-3)</f>
        <v>72000000</v>
      </c>
      <c r="H2350" s="44"/>
      <c r="I2350" s="44"/>
      <c r="J2350" s="44"/>
      <c r="K2350" s="44"/>
      <c r="L2350" s="44"/>
      <c r="M2350" s="44"/>
      <c r="N2350" s="44"/>
      <c r="O2350" s="44"/>
      <c r="P2350" s="44"/>
      <c r="Q2350" s="44"/>
      <c r="R2350" s="44"/>
      <c r="S2350" s="44"/>
    </row>
    <row r="2351" spans="1:19" ht="13.5" customHeight="1" x14ac:dyDescent="0.2">
      <c r="A2351" s="2" t="s">
        <v>3727</v>
      </c>
      <c r="B2351" s="12" t="s">
        <v>55</v>
      </c>
      <c r="C2351" s="40" t="s">
        <v>56</v>
      </c>
      <c r="D2351" s="41">
        <v>0</v>
      </c>
      <c r="E2351" s="15" t="s">
        <v>24</v>
      </c>
      <c r="F2351" s="41">
        <v>0</v>
      </c>
      <c r="G2351" s="41">
        <f t="shared" ref="G2351:S2351" si="1234">G2352</f>
        <v>3600000</v>
      </c>
      <c r="H2351" s="41">
        <f t="shared" si="1234"/>
        <v>0</v>
      </c>
      <c r="I2351" s="41">
        <f t="shared" si="1234"/>
        <v>0</v>
      </c>
      <c r="J2351" s="41">
        <f t="shared" si="1234"/>
        <v>0</v>
      </c>
      <c r="K2351" s="41">
        <f t="shared" si="1234"/>
        <v>0</v>
      </c>
      <c r="L2351" s="41">
        <f t="shared" si="1234"/>
        <v>0</v>
      </c>
      <c r="M2351" s="41">
        <f t="shared" si="1234"/>
        <v>0</v>
      </c>
      <c r="N2351" s="41">
        <f t="shared" si="1234"/>
        <v>0</v>
      </c>
      <c r="O2351" s="41">
        <f t="shared" si="1234"/>
        <v>0</v>
      </c>
      <c r="P2351" s="41">
        <f t="shared" si="1234"/>
        <v>0</v>
      </c>
      <c r="Q2351" s="41">
        <f t="shared" si="1234"/>
        <v>0</v>
      </c>
      <c r="R2351" s="41">
        <f t="shared" si="1234"/>
        <v>0</v>
      </c>
      <c r="S2351" s="41">
        <f t="shared" si="1234"/>
        <v>0</v>
      </c>
    </row>
    <row r="2352" spans="1:19" ht="13.5" customHeight="1" x14ac:dyDescent="0.2">
      <c r="A2352" s="2" t="s">
        <v>3728</v>
      </c>
      <c r="B2352" s="42" t="s">
        <v>24</v>
      </c>
      <c r="C2352" s="43" t="s">
        <v>89</v>
      </c>
      <c r="D2352" s="44">
        <v>24</v>
      </c>
      <c r="E2352" s="45" t="s">
        <v>600</v>
      </c>
      <c r="F2352" s="44">
        <v>150000</v>
      </c>
      <c r="G2352" s="44">
        <f>ROUNDDOWN(D2352*F2352,-3)</f>
        <v>3600000</v>
      </c>
      <c r="H2352" s="44"/>
      <c r="I2352" s="44"/>
      <c r="J2352" s="44"/>
      <c r="K2352" s="44"/>
      <c r="L2352" s="44"/>
      <c r="M2352" s="44"/>
      <c r="N2352" s="44"/>
      <c r="O2352" s="44"/>
      <c r="P2352" s="44"/>
      <c r="Q2352" s="44"/>
      <c r="R2352" s="44"/>
      <c r="S2352" s="44"/>
    </row>
    <row r="2353" spans="1:19" ht="13.5" customHeight="1" x14ac:dyDescent="0.2">
      <c r="A2353" s="2" t="s">
        <v>3729</v>
      </c>
      <c r="B2353" s="20" t="s">
        <v>3730</v>
      </c>
      <c r="C2353" s="21" t="s">
        <v>3731</v>
      </c>
      <c r="D2353" s="22">
        <v>0</v>
      </c>
      <c r="E2353" s="23" t="s">
        <v>24</v>
      </c>
      <c r="F2353" s="22">
        <v>0</v>
      </c>
      <c r="G2353" s="22">
        <f t="shared" ref="G2353:S2353" si="1235">SUM(G2354)</f>
        <v>7975630000</v>
      </c>
      <c r="H2353" s="22">
        <f t="shared" si="1235"/>
        <v>0</v>
      </c>
      <c r="I2353" s="22">
        <f t="shared" si="1235"/>
        <v>0</v>
      </c>
      <c r="J2353" s="22">
        <f t="shared" si="1235"/>
        <v>0</v>
      </c>
      <c r="K2353" s="22">
        <f t="shared" si="1235"/>
        <v>0</v>
      </c>
      <c r="L2353" s="22">
        <f t="shared" si="1235"/>
        <v>0</v>
      </c>
      <c r="M2353" s="22">
        <f t="shared" si="1235"/>
        <v>0</v>
      </c>
      <c r="N2353" s="22">
        <f t="shared" si="1235"/>
        <v>0</v>
      </c>
      <c r="O2353" s="22">
        <f t="shared" si="1235"/>
        <v>0</v>
      </c>
      <c r="P2353" s="22">
        <f t="shared" si="1235"/>
        <v>0</v>
      </c>
      <c r="Q2353" s="22">
        <f t="shared" si="1235"/>
        <v>0</v>
      </c>
      <c r="R2353" s="22">
        <f t="shared" si="1235"/>
        <v>0</v>
      </c>
      <c r="S2353" s="22">
        <f t="shared" si="1235"/>
        <v>0</v>
      </c>
    </row>
    <row r="2354" spans="1:19" ht="13.5" customHeight="1" x14ac:dyDescent="0.2">
      <c r="A2354" s="2" t="s">
        <v>3732</v>
      </c>
      <c r="B2354" s="24" t="s">
        <v>3733</v>
      </c>
      <c r="C2354" s="25" t="s">
        <v>3734</v>
      </c>
      <c r="D2354" s="26">
        <v>210</v>
      </c>
      <c r="E2354" s="27" t="s">
        <v>2378</v>
      </c>
      <c r="F2354" s="26">
        <v>0</v>
      </c>
      <c r="G2354" s="26">
        <f t="shared" ref="G2354:S2354" si="1236">SUM(G2355,G2395)</f>
        <v>7975630000</v>
      </c>
      <c r="H2354" s="26">
        <f t="shared" si="1236"/>
        <v>0</v>
      </c>
      <c r="I2354" s="26">
        <f t="shared" si="1236"/>
        <v>0</v>
      </c>
      <c r="J2354" s="26">
        <f t="shared" si="1236"/>
        <v>0</v>
      </c>
      <c r="K2354" s="26">
        <f t="shared" si="1236"/>
        <v>0</v>
      </c>
      <c r="L2354" s="26">
        <f t="shared" si="1236"/>
        <v>0</v>
      </c>
      <c r="M2354" s="26">
        <f t="shared" si="1236"/>
        <v>0</v>
      </c>
      <c r="N2354" s="26">
        <f t="shared" si="1236"/>
        <v>0</v>
      </c>
      <c r="O2354" s="26">
        <f t="shared" si="1236"/>
        <v>0</v>
      </c>
      <c r="P2354" s="26">
        <f t="shared" si="1236"/>
        <v>0</v>
      </c>
      <c r="Q2354" s="26">
        <f t="shared" si="1236"/>
        <v>0</v>
      </c>
      <c r="R2354" s="26">
        <f t="shared" si="1236"/>
        <v>0</v>
      </c>
      <c r="S2354" s="26">
        <f t="shared" si="1236"/>
        <v>0</v>
      </c>
    </row>
    <row r="2355" spans="1:19" ht="13.5" customHeight="1" x14ac:dyDescent="0.2">
      <c r="A2355" s="2" t="s">
        <v>3735</v>
      </c>
      <c r="B2355" s="28" t="s">
        <v>3736</v>
      </c>
      <c r="C2355" s="29" t="s">
        <v>3737</v>
      </c>
      <c r="D2355" s="30">
        <v>0</v>
      </c>
      <c r="E2355" s="31" t="s">
        <v>24</v>
      </c>
      <c r="F2355" s="30">
        <v>0</v>
      </c>
      <c r="G2355" s="30">
        <f t="shared" ref="G2355:S2355" si="1237">SUM(G2356)</f>
        <v>7910110000</v>
      </c>
      <c r="H2355" s="30">
        <f t="shared" si="1237"/>
        <v>0</v>
      </c>
      <c r="I2355" s="30">
        <f t="shared" si="1237"/>
        <v>0</v>
      </c>
      <c r="J2355" s="30">
        <f t="shared" si="1237"/>
        <v>0</v>
      </c>
      <c r="K2355" s="30">
        <f t="shared" si="1237"/>
        <v>0</v>
      </c>
      <c r="L2355" s="30">
        <f t="shared" si="1237"/>
        <v>0</v>
      </c>
      <c r="M2355" s="30">
        <f t="shared" si="1237"/>
        <v>0</v>
      </c>
      <c r="N2355" s="30">
        <f t="shared" si="1237"/>
        <v>0</v>
      </c>
      <c r="O2355" s="30">
        <f t="shared" si="1237"/>
        <v>0</v>
      </c>
      <c r="P2355" s="30">
        <f t="shared" si="1237"/>
        <v>0</v>
      </c>
      <c r="Q2355" s="30">
        <f t="shared" si="1237"/>
        <v>0</v>
      </c>
      <c r="R2355" s="30">
        <f t="shared" si="1237"/>
        <v>0</v>
      </c>
      <c r="S2355" s="30">
        <f t="shared" si="1237"/>
        <v>0</v>
      </c>
    </row>
    <row r="2356" spans="1:19" ht="13.5" customHeight="1" x14ac:dyDescent="0.2">
      <c r="A2356" s="2" t="s">
        <v>3738</v>
      </c>
      <c r="B2356" s="32" t="s">
        <v>36</v>
      </c>
      <c r="C2356" s="33" t="s">
        <v>3739</v>
      </c>
      <c r="D2356" s="34">
        <v>0</v>
      </c>
      <c r="E2356" s="35" t="s">
        <v>24</v>
      </c>
      <c r="F2356" s="34">
        <v>0</v>
      </c>
      <c r="G2356" s="34">
        <f t="shared" ref="G2356:S2356" si="1238">SUM(G2357,G2375,G2390)</f>
        <v>7910110000</v>
      </c>
      <c r="H2356" s="34">
        <f t="shared" si="1238"/>
        <v>0</v>
      </c>
      <c r="I2356" s="34">
        <f t="shared" si="1238"/>
        <v>0</v>
      </c>
      <c r="J2356" s="34">
        <f t="shared" si="1238"/>
        <v>0</v>
      </c>
      <c r="K2356" s="34">
        <f t="shared" si="1238"/>
        <v>0</v>
      </c>
      <c r="L2356" s="34">
        <f t="shared" si="1238"/>
        <v>0</v>
      </c>
      <c r="M2356" s="34">
        <f t="shared" si="1238"/>
        <v>0</v>
      </c>
      <c r="N2356" s="34">
        <f t="shared" si="1238"/>
        <v>0</v>
      </c>
      <c r="O2356" s="34">
        <f t="shared" si="1238"/>
        <v>0</v>
      </c>
      <c r="P2356" s="34">
        <f t="shared" si="1238"/>
        <v>0</v>
      </c>
      <c r="Q2356" s="34">
        <f t="shared" si="1238"/>
        <v>0</v>
      </c>
      <c r="R2356" s="34">
        <f t="shared" si="1238"/>
        <v>0</v>
      </c>
      <c r="S2356" s="34">
        <f t="shared" si="1238"/>
        <v>0</v>
      </c>
    </row>
    <row r="2357" spans="1:19" ht="13.5" customHeight="1" x14ac:dyDescent="0.2">
      <c r="A2357" s="2" t="s">
        <v>3740</v>
      </c>
      <c r="B2357" s="36" t="s">
        <v>39</v>
      </c>
      <c r="C2357" s="37" t="s">
        <v>3741</v>
      </c>
      <c r="D2357" s="38">
        <v>0</v>
      </c>
      <c r="E2357" s="39" t="s">
        <v>24</v>
      </c>
      <c r="F2357" s="38">
        <v>0</v>
      </c>
      <c r="G2357" s="38">
        <f t="shared" ref="G2357:S2357" si="1239">SUM(G2358,G2362,G2365,G2368,G2370,G2372)</f>
        <v>791559000</v>
      </c>
      <c r="H2357" s="38">
        <f t="shared" si="1239"/>
        <v>0</v>
      </c>
      <c r="I2357" s="38">
        <f t="shared" si="1239"/>
        <v>0</v>
      </c>
      <c r="J2357" s="38">
        <f t="shared" si="1239"/>
        <v>0</v>
      </c>
      <c r="K2357" s="38">
        <f t="shared" si="1239"/>
        <v>0</v>
      </c>
      <c r="L2357" s="38">
        <f t="shared" si="1239"/>
        <v>0</v>
      </c>
      <c r="M2357" s="38">
        <f t="shared" si="1239"/>
        <v>0</v>
      </c>
      <c r="N2357" s="38">
        <f t="shared" si="1239"/>
        <v>0</v>
      </c>
      <c r="O2357" s="38">
        <f t="shared" si="1239"/>
        <v>0</v>
      </c>
      <c r="P2357" s="38">
        <f t="shared" si="1239"/>
        <v>0</v>
      </c>
      <c r="Q2357" s="38">
        <f t="shared" si="1239"/>
        <v>0</v>
      </c>
      <c r="R2357" s="38">
        <f t="shared" si="1239"/>
        <v>0</v>
      </c>
      <c r="S2357" s="38">
        <f t="shared" si="1239"/>
        <v>0</v>
      </c>
    </row>
    <row r="2358" spans="1:19" ht="13.5" customHeight="1" x14ac:dyDescent="0.2">
      <c r="A2358" s="2" t="s">
        <v>3742</v>
      </c>
      <c r="B2358" s="12" t="s">
        <v>42</v>
      </c>
      <c r="C2358" s="40" t="s">
        <v>43</v>
      </c>
      <c r="D2358" s="41">
        <v>0</v>
      </c>
      <c r="E2358" s="15" t="s">
        <v>24</v>
      </c>
      <c r="F2358" s="41">
        <v>0</v>
      </c>
      <c r="G2358" s="41">
        <f t="shared" ref="G2358:S2358" si="1240">SUM(G2359:G2361)</f>
        <v>64500000</v>
      </c>
      <c r="H2358" s="41">
        <f t="shared" si="1240"/>
        <v>0</v>
      </c>
      <c r="I2358" s="41">
        <f t="shared" si="1240"/>
        <v>0</v>
      </c>
      <c r="J2358" s="41">
        <f t="shared" si="1240"/>
        <v>0</v>
      </c>
      <c r="K2358" s="41">
        <f t="shared" si="1240"/>
        <v>0</v>
      </c>
      <c r="L2358" s="41">
        <f t="shared" si="1240"/>
        <v>0</v>
      </c>
      <c r="M2358" s="41">
        <f t="shared" si="1240"/>
        <v>0</v>
      </c>
      <c r="N2358" s="41">
        <f t="shared" si="1240"/>
        <v>0</v>
      </c>
      <c r="O2358" s="41">
        <f t="shared" si="1240"/>
        <v>0</v>
      </c>
      <c r="P2358" s="41">
        <f t="shared" si="1240"/>
        <v>0</v>
      </c>
      <c r="Q2358" s="41">
        <f t="shared" si="1240"/>
        <v>0</v>
      </c>
      <c r="R2358" s="41">
        <f t="shared" si="1240"/>
        <v>0</v>
      </c>
      <c r="S2358" s="41">
        <f t="shared" si="1240"/>
        <v>0</v>
      </c>
    </row>
    <row r="2359" spans="1:19" ht="13.5" customHeight="1" x14ac:dyDescent="0.2">
      <c r="A2359" s="2" t="s">
        <v>3743</v>
      </c>
      <c r="B2359" s="42" t="s">
        <v>24</v>
      </c>
      <c r="C2359" s="43" t="s">
        <v>599</v>
      </c>
      <c r="D2359" s="44">
        <v>450</v>
      </c>
      <c r="E2359" s="45" t="s">
        <v>857</v>
      </c>
      <c r="F2359" s="44">
        <v>70000</v>
      </c>
      <c r="G2359" s="44">
        <f t="shared" ref="G2359:G2361" si="1241">ROUNDDOWN(D2359*F2359,-3)</f>
        <v>31500000</v>
      </c>
      <c r="H2359" s="44"/>
      <c r="I2359" s="44"/>
      <c r="J2359" s="44"/>
      <c r="K2359" s="44"/>
      <c r="L2359" s="44"/>
      <c r="M2359" s="44"/>
      <c r="N2359" s="44"/>
      <c r="O2359" s="44"/>
      <c r="P2359" s="44"/>
      <c r="Q2359" s="44"/>
      <c r="R2359" s="44"/>
      <c r="S2359" s="44"/>
    </row>
    <row r="2360" spans="1:19" ht="13.5" customHeight="1" x14ac:dyDescent="0.2">
      <c r="A2360" s="2" t="s">
        <v>3744</v>
      </c>
      <c r="B2360" s="42" t="s">
        <v>24</v>
      </c>
      <c r="C2360" s="43" t="s">
        <v>3745</v>
      </c>
      <c r="D2360" s="44">
        <v>10</v>
      </c>
      <c r="E2360" s="45" t="s">
        <v>602</v>
      </c>
      <c r="F2360" s="44">
        <v>1500000</v>
      </c>
      <c r="G2360" s="44">
        <f t="shared" si="1241"/>
        <v>15000000</v>
      </c>
      <c r="H2360" s="44"/>
      <c r="I2360" s="44"/>
      <c r="J2360" s="44"/>
      <c r="K2360" s="44"/>
      <c r="L2360" s="44"/>
      <c r="M2360" s="44"/>
      <c r="N2360" s="44"/>
      <c r="O2360" s="44"/>
      <c r="P2360" s="44"/>
      <c r="Q2360" s="44"/>
      <c r="R2360" s="44"/>
      <c r="S2360" s="44"/>
    </row>
    <row r="2361" spans="1:19" ht="13.5" customHeight="1" x14ac:dyDescent="0.2">
      <c r="A2361" s="2" t="s">
        <v>3746</v>
      </c>
      <c r="B2361" s="42" t="s">
        <v>24</v>
      </c>
      <c r="C2361" s="43" t="s">
        <v>664</v>
      </c>
      <c r="D2361" s="44">
        <v>60</v>
      </c>
      <c r="E2361" s="45" t="s">
        <v>600</v>
      </c>
      <c r="F2361" s="44">
        <v>300000</v>
      </c>
      <c r="G2361" s="44">
        <f t="shared" si="1241"/>
        <v>18000000</v>
      </c>
      <c r="H2361" s="44"/>
      <c r="I2361" s="44"/>
      <c r="J2361" s="44"/>
      <c r="K2361" s="44"/>
      <c r="L2361" s="44"/>
      <c r="M2361" s="44"/>
      <c r="N2361" s="44"/>
      <c r="O2361" s="44"/>
      <c r="P2361" s="44"/>
      <c r="Q2361" s="44"/>
      <c r="R2361" s="44"/>
      <c r="S2361" s="44"/>
    </row>
    <row r="2362" spans="1:19" ht="13.5" customHeight="1" x14ac:dyDescent="0.2">
      <c r="A2362" s="2" t="s">
        <v>3747</v>
      </c>
      <c r="B2362" s="12" t="s">
        <v>606</v>
      </c>
      <c r="C2362" s="40" t="s">
        <v>607</v>
      </c>
      <c r="D2362" s="41">
        <v>0</v>
      </c>
      <c r="E2362" s="15" t="s">
        <v>24</v>
      </c>
      <c r="F2362" s="41">
        <v>0</v>
      </c>
      <c r="G2362" s="41">
        <f t="shared" ref="G2362:S2362" si="1242">SUM(G2363:G2364)</f>
        <v>499540000</v>
      </c>
      <c r="H2362" s="41">
        <f t="shared" si="1242"/>
        <v>0</v>
      </c>
      <c r="I2362" s="41">
        <f t="shared" si="1242"/>
        <v>0</v>
      </c>
      <c r="J2362" s="41">
        <f t="shared" si="1242"/>
        <v>0</v>
      </c>
      <c r="K2362" s="41">
        <f t="shared" si="1242"/>
        <v>0</v>
      </c>
      <c r="L2362" s="41">
        <f t="shared" si="1242"/>
        <v>0</v>
      </c>
      <c r="M2362" s="41">
        <f t="shared" si="1242"/>
        <v>0</v>
      </c>
      <c r="N2362" s="41">
        <f t="shared" si="1242"/>
        <v>0</v>
      </c>
      <c r="O2362" s="41">
        <f t="shared" si="1242"/>
        <v>0</v>
      </c>
      <c r="P2362" s="41">
        <f t="shared" si="1242"/>
        <v>0</v>
      </c>
      <c r="Q2362" s="41">
        <f t="shared" si="1242"/>
        <v>0</v>
      </c>
      <c r="R2362" s="41">
        <f t="shared" si="1242"/>
        <v>0</v>
      </c>
      <c r="S2362" s="41">
        <f t="shared" si="1242"/>
        <v>0</v>
      </c>
    </row>
    <row r="2363" spans="1:19" ht="13.5" customHeight="1" x14ac:dyDescent="0.2">
      <c r="A2363" s="2" t="s">
        <v>3748</v>
      </c>
      <c r="B2363" s="42" t="s">
        <v>24</v>
      </c>
      <c r="C2363" s="43" t="s">
        <v>3749</v>
      </c>
      <c r="D2363" s="44">
        <v>22</v>
      </c>
      <c r="E2363" s="45" t="s">
        <v>600</v>
      </c>
      <c r="F2363" s="44">
        <v>22672273</v>
      </c>
      <c r="G2363" s="44">
        <f t="shared" ref="G2363:G2364" si="1243">ROUNDDOWN(D2363*F2363,-3)</f>
        <v>498790000</v>
      </c>
      <c r="H2363" s="44"/>
      <c r="I2363" s="44"/>
      <c r="J2363" s="44"/>
      <c r="K2363" s="44"/>
      <c r="L2363" s="44"/>
      <c r="M2363" s="44"/>
      <c r="N2363" s="44"/>
      <c r="O2363" s="44"/>
      <c r="P2363" s="44"/>
      <c r="Q2363" s="44"/>
      <c r="R2363" s="44"/>
      <c r="S2363" s="44"/>
    </row>
    <row r="2364" spans="1:19" ht="13.5" customHeight="1" x14ac:dyDescent="0.2">
      <c r="A2364" s="2" t="s">
        <v>3750</v>
      </c>
      <c r="B2364" s="42" t="s">
        <v>24</v>
      </c>
      <c r="C2364" s="43" t="s">
        <v>609</v>
      </c>
      <c r="D2364" s="44">
        <v>3</v>
      </c>
      <c r="E2364" s="45" t="s">
        <v>668</v>
      </c>
      <c r="F2364" s="44">
        <v>250000</v>
      </c>
      <c r="G2364" s="44">
        <f t="shared" si="1243"/>
        <v>750000</v>
      </c>
      <c r="H2364" s="44"/>
      <c r="I2364" s="44"/>
      <c r="J2364" s="44"/>
      <c r="K2364" s="44"/>
      <c r="L2364" s="44"/>
      <c r="M2364" s="44"/>
      <c r="N2364" s="44"/>
      <c r="O2364" s="44"/>
      <c r="P2364" s="44"/>
      <c r="Q2364" s="44"/>
      <c r="R2364" s="44"/>
      <c r="S2364" s="44"/>
    </row>
    <row r="2365" spans="1:19" ht="13.5" customHeight="1" x14ac:dyDescent="0.2">
      <c r="A2365" s="2" t="s">
        <v>3751</v>
      </c>
      <c r="B2365" s="12" t="s">
        <v>718</v>
      </c>
      <c r="C2365" s="40" t="s">
        <v>719</v>
      </c>
      <c r="D2365" s="41">
        <v>0</v>
      </c>
      <c r="E2365" s="15" t="s">
        <v>24</v>
      </c>
      <c r="F2365" s="41">
        <v>0</v>
      </c>
      <c r="G2365" s="41">
        <f t="shared" ref="G2365:S2365" si="1244">SUM(G2366:G2367)</f>
        <v>25000000</v>
      </c>
      <c r="H2365" s="41">
        <f t="shared" si="1244"/>
        <v>0</v>
      </c>
      <c r="I2365" s="41">
        <f t="shared" si="1244"/>
        <v>0</v>
      </c>
      <c r="J2365" s="41">
        <f t="shared" si="1244"/>
        <v>0</v>
      </c>
      <c r="K2365" s="41">
        <f t="shared" si="1244"/>
        <v>0</v>
      </c>
      <c r="L2365" s="41">
        <f t="shared" si="1244"/>
        <v>0</v>
      </c>
      <c r="M2365" s="41">
        <f t="shared" si="1244"/>
        <v>0</v>
      </c>
      <c r="N2365" s="41">
        <f t="shared" si="1244"/>
        <v>0</v>
      </c>
      <c r="O2365" s="41">
        <f t="shared" si="1244"/>
        <v>0</v>
      </c>
      <c r="P2365" s="41">
        <f t="shared" si="1244"/>
        <v>0</v>
      </c>
      <c r="Q2365" s="41">
        <f t="shared" si="1244"/>
        <v>0</v>
      </c>
      <c r="R2365" s="41">
        <f t="shared" si="1244"/>
        <v>0</v>
      </c>
      <c r="S2365" s="41">
        <f t="shared" si="1244"/>
        <v>0</v>
      </c>
    </row>
    <row r="2366" spans="1:19" ht="13.5" customHeight="1" x14ac:dyDescent="0.2">
      <c r="A2366" s="2" t="s">
        <v>3752</v>
      </c>
      <c r="B2366" s="42" t="s">
        <v>24</v>
      </c>
      <c r="C2366" s="43" t="s">
        <v>53</v>
      </c>
      <c r="D2366" s="44">
        <v>10</v>
      </c>
      <c r="E2366" s="45" t="s">
        <v>602</v>
      </c>
      <c r="F2366" s="44">
        <v>1500000</v>
      </c>
      <c r="G2366" s="44">
        <f t="shared" ref="G2366:G2367" si="1245">ROUNDDOWN(D2366*F2366,-3)</f>
        <v>15000000</v>
      </c>
      <c r="H2366" s="44"/>
      <c r="I2366" s="44"/>
      <c r="J2366" s="44"/>
      <c r="K2366" s="44"/>
      <c r="L2366" s="44"/>
      <c r="M2366" s="44"/>
      <c r="N2366" s="44"/>
      <c r="O2366" s="44"/>
      <c r="P2366" s="44"/>
      <c r="Q2366" s="44"/>
      <c r="R2366" s="44"/>
      <c r="S2366" s="44"/>
    </row>
    <row r="2367" spans="1:19" ht="13.5" customHeight="1" x14ac:dyDescent="0.2">
      <c r="A2367" s="2" t="s">
        <v>3753</v>
      </c>
      <c r="B2367" s="42" t="s">
        <v>24</v>
      </c>
      <c r="C2367" s="43" t="s">
        <v>51</v>
      </c>
      <c r="D2367" s="44">
        <v>10</v>
      </c>
      <c r="E2367" s="45" t="s">
        <v>602</v>
      </c>
      <c r="F2367" s="44">
        <v>1000000</v>
      </c>
      <c r="G2367" s="44">
        <f t="shared" si="1245"/>
        <v>10000000</v>
      </c>
      <c r="H2367" s="44"/>
      <c r="I2367" s="44"/>
      <c r="J2367" s="44"/>
      <c r="K2367" s="44"/>
      <c r="L2367" s="44"/>
      <c r="M2367" s="44"/>
      <c r="N2367" s="44"/>
      <c r="O2367" s="44"/>
      <c r="P2367" s="44"/>
      <c r="Q2367" s="44"/>
      <c r="R2367" s="44"/>
      <c r="S2367" s="44"/>
    </row>
    <row r="2368" spans="1:19" ht="13.5" customHeight="1" x14ac:dyDescent="0.2">
      <c r="A2368" s="2" t="s">
        <v>3754</v>
      </c>
      <c r="B2368" s="12" t="s">
        <v>162</v>
      </c>
      <c r="C2368" s="40" t="s">
        <v>163</v>
      </c>
      <c r="D2368" s="41">
        <v>0</v>
      </c>
      <c r="E2368" s="15" t="s">
        <v>24</v>
      </c>
      <c r="F2368" s="41">
        <v>0</v>
      </c>
      <c r="G2368" s="41">
        <f t="shared" ref="G2368:S2368" si="1246">G2369</f>
        <v>10000000</v>
      </c>
      <c r="H2368" s="41">
        <f t="shared" si="1246"/>
        <v>0</v>
      </c>
      <c r="I2368" s="41">
        <f t="shared" si="1246"/>
        <v>0</v>
      </c>
      <c r="J2368" s="41">
        <f t="shared" si="1246"/>
        <v>0</v>
      </c>
      <c r="K2368" s="41">
        <f t="shared" si="1246"/>
        <v>0</v>
      </c>
      <c r="L2368" s="41">
        <f t="shared" si="1246"/>
        <v>0</v>
      </c>
      <c r="M2368" s="41">
        <f t="shared" si="1246"/>
        <v>0</v>
      </c>
      <c r="N2368" s="41">
        <f t="shared" si="1246"/>
        <v>0</v>
      </c>
      <c r="O2368" s="41">
        <f t="shared" si="1246"/>
        <v>0</v>
      </c>
      <c r="P2368" s="41">
        <f t="shared" si="1246"/>
        <v>0</v>
      </c>
      <c r="Q2368" s="41">
        <f t="shared" si="1246"/>
        <v>0</v>
      </c>
      <c r="R2368" s="41">
        <f t="shared" si="1246"/>
        <v>0</v>
      </c>
      <c r="S2368" s="41">
        <f t="shared" si="1246"/>
        <v>0</v>
      </c>
    </row>
    <row r="2369" spans="1:19" ht="13.5" customHeight="1" x14ac:dyDescent="0.2">
      <c r="A2369" s="2" t="s">
        <v>3755</v>
      </c>
      <c r="B2369" s="42" t="s">
        <v>24</v>
      </c>
      <c r="C2369" s="43" t="s">
        <v>1866</v>
      </c>
      <c r="D2369" s="44">
        <v>10</v>
      </c>
      <c r="E2369" s="45" t="s">
        <v>613</v>
      </c>
      <c r="F2369" s="44">
        <v>1000000</v>
      </c>
      <c r="G2369" s="44">
        <f>ROUNDDOWN(D2369*F2369,-3)</f>
        <v>10000000</v>
      </c>
      <c r="H2369" s="44"/>
      <c r="I2369" s="44"/>
      <c r="J2369" s="44"/>
      <c r="K2369" s="44"/>
      <c r="L2369" s="44"/>
      <c r="M2369" s="44"/>
      <c r="N2369" s="44"/>
      <c r="O2369" s="44"/>
      <c r="P2369" s="44"/>
      <c r="Q2369" s="44"/>
      <c r="R2369" s="44"/>
      <c r="S2369" s="44"/>
    </row>
    <row r="2370" spans="1:19" ht="13.5" customHeight="1" x14ac:dyDescent="0.2">
      <c r="A2370" s="2" t="s">
        <v>3756</v>
      </c>
      <c r="B2370" s="12" t="s">
        <v>639</v>
      </c>
      <c r="C2370" s="40" t="s">
        <v>640</v>
      </c>
      <c r="D2370" s="41">
        <v>0</v>
      </c>
      <c r="E2370" s="15" t="s">
        <v>24</v>
      </c>
      <c r="F2370" s="41">
        <v>0</v>
      </c>
      <c r="G2370" s="41">
        <f t="shared" ref="G2370:S2370" si="1247">G2371</f>
        <v>48000000</v>
      </c>
      <c r="H2370" s="41">
        <f t="shared" si="1247"/>
        <v>0</v>
      </c>
      <c r="I2370" s="41">
        <f t="shared" si="1247"/>
        <v>0</v>
      </c>
      <c r="J2370" s="41">
        <f t="shared" si="1247"/>
        <v>0</v>
      </c>
      <c r="K2370" s="41">
        <f t="shared" si="1247"/>
        <v>0</v>
      </c>
      <c r="L2370" s="41">
        <f t="shared" si="1247"/>
        <v>0</v>
      </c>
      <c r="M2370" s="41">
        <f t="shared" si="1247"/>
        <v>0</v>
      </c>
      <c r="N2370" s="41">
        <f t="shared" si="1247"/>
        <v>0</v>
      </c>
      <c r="O2370" s="41">
        <f t="shared" si="1247"/>
        <v>0</v>
      </c>
      <c r="P2370" s="41">
        <f t="shared" si="1247"/>
        <v>0</v>
      </c>
      <c r="Q2370" s="41">
        <f t="shared" si="1247"/>
        <v>0</v>
      </c>
      <c r="R2370" s="41">
        <f t="shared" si="1247"/>
        <v>0</v>
      </c>
      <c r="S2370" s="41">
        <f t="shared" si="1247"/>
        <v>0</v>
      </c>
    </row>
    <row r="2371" spans="1:19" ht="13.5" customHeight="1" x14ac:dyDescent="0.2">
      <c r="A2371" s="2" t="s">
        <v>3757</v>
      </c>
      <c r="B2371" s="42" t="s">
        <v>24</v>
      </c>
      <c r="C2371" s="43" t="s">
        <v>3758</v>
      </c>
      <c r="D2371" s="44">
        <v>60</v>
      </c>
      <c r="E2371" s="45" t="s">
        <v>3759</v>
      </c>
      <c r="F2371" s="44">
        <v>800000</v>
      </c>
      <c r="G2371" s="44">
        <f>ROUNDDOWN(D2371*F2371,-3)</f>
        <v>48000000</v>
      </c>
      <c r="H2371" s="44"/>
      <c r="I2371" s="44"/>
      <c r="J2371" s="44"/>
      <c r="K2371" s="44"/>
      <c r="L2371" s="44"/>
      <c r="M2371" s="44"/>
      <c r="N2371" s="44"/>
      <c r="O2371" s="44"/>
      <c r="P2371" s="44"/>
      <c r="Q2371" s="44"/>
      <c r="R2371" s="44"/>
      <c r="S2371" s="44"/>
    </row>
    <row r="2372" spans="1:19" ht="13.5" customHeight="1" x14ac:dyDescent="0.2">
      <c r="A2372" s="2" t="s">
        <v>3760</v>
      </c>
      <c r="B2372" s="12" t="s">
        <v>111</v>
      </c>
      <c r="C2372" s="40" t="s">
        <v>112</v>
      </c>
      <c r="D2372" s="41">
        <v>0</v>
      </c>
      <c r="E2372" s="15" t="s">
        <v>24</v>
      </c>
      <c r="F2372" s="41">
        <v>0</v>
      </c>
      <c r="G2372" s="41">
        <f t="shared" ref="G2372:S2372" si="1248">SUM(G2373:G2374)</f>
        <v>144519000</v>
      </c>
      <c r="H2372" s="41">
        <f t="shared" si="1248"/>
        <v>0</v>
      </c>
      <c r="I2372" s="41">
        <f t="shared" si="1248"/>
        <v>0</v>
      </c>
      <c r="J2372" s="41">
        <f t="shared" si="1248"/>
        <v>0</v>
      </c>
      <c r="K2372" s="41">
        <f t="shared" si="1248"/>
        <v>0</v>
      </c>
      <c r="L2372" s="41">
        <f t="shared" si="1248"/>
        <v>0</v>
      </c>
      <c r="M2372" s="41">
        <f t="shared" si="1248"/>
        <v>0</v>
      </c>
      <c r="N2372" s="41">
        <f t="shared" si="1248"/>
        <v>0</v>
      </c>
      <c r="O2372" s="41">
        <f t="shared" si="1248"/>
        <v>0</v>
      </c>
      <c r="P2372" s="41">
        <f t="shared" si="1248"/>
        <v>0</v>
      </c>
      <c r="Q2372" s="41">
        <f t="shared" si="1248"/>
        <v>0</v>
      </c>
      <c r="R2372" s="41">
        <f t="shared" si="1248"/>
        <v>0</v>
      </c>
      <c r="S2372" s="41">
        <f t="shared" si="1248"/>
        <v>0</v>
      </c>
    </row>
    <row r="2373" spans="1:19" ht="13.5" customHeight="1" x14ac:dyDescent="0.2">
      <c r="A2373" s="2" t="s">
        <v>3761</v>
      </c>
      <c r="B2373" s="42" t="s">
        <v>24</v>
      </c>
      <c r="C2373" s="43" t="s">
        <v>3762</v>
      </c>
      <c r="D2373" s="44">
        <v>24</v>
      </c>
      <c r="E2373" s="45" t="s">
        <v>857</v>
      </c>
      <c r="F2373" s="44">
        <v>2087050</v>
      </c>
      <c r="G2373" s="44">
        <f t="shared" ref="G2373:G2374" si="1249">ROUNDDOWN(D2373*F2373,-3)</f>
        <v>50089000</v>
      </c>
      <c r="H2373" s="44"/>
      <c r="I2373" s="44"/>
      <c r="J2373" s="44"/>
      <c r="K2373" s="44"/>
      <c r="L2373" s="44"/>
      <c r="M2373" s="44"/>
      <c r="N2373" s="44"/>
      <c r="O2373" s="44"/>
      <c r="P2373" s="44"/>
      <c r="Q2373" s="44"/>
      <c r="R2373" s="44"/>
      <c r="S2373" s="44"/>
    </row>
    <row r="2374" spans="1:19" ht="13.5" customHeight="1" x14ac:dyDescent="0.2">
      <c r="A2374" s="2" t="s">
        <v>3763</v>
      </c>
      <c r="B2374" s="42" t="s">
        <v>24</v>
      </c>
      <c r="C2374" s="43" t="s">
        <v>3764</v>
      </c>
      <c r="D2374" s="44">
        <v>15</v>
      </c>
      <c r="E2374" s="45" t="s">
        <v>857</v>
      </c>
      <c r="F2374" s="44">
        <v>6295335</v>
      </c>
      <c r="G2374" s="44">
        <f t="shared" si="1249"/>
        <v>94430000</v>
      </c>
      <c r="H2374" s="44"/>
      <c r="I2374" s="44"/>
      <c r="J2374" s="44"/>
      <c r="K2374" s="44"/>
      <c r="L2374" s="44"/>
      <c r="M2374" s="44"/>
      <c r="N2374" s="44"/>
      <c r="O2374" s="44"/>
      <c r="P2374" s="44"/>
      <c r="Q2374" s="44"/>
      <c r="R2374" s="44"/>
      <c r="S2374" s="44"/>
    </row>
    <row r="2375" spans="1:19" ht="13.5" customHeight="1" x14ac:dyDescent="0.2">
      <c r="A2375" s="2" t="s">
        <v>3765</v>
      </c>
      <c r="B2375" s="36" t="s">
        <v>77</v>
      </c>
      <c r="C2375" s="37" t="s">
        <v>3766</v>
      </c>
      <c r="D2375" s="38">
        <v>0</v>
      </c>
      <c r="E2375" s="39" t="s">
        <v>24</v>
      </c>
      <c r="F2375" s="38">
        <v>0</v>
      </c>
      <c r="G2375" s="38">
        <f t="shared" ref="G2375:S2375" si="1250">SUM(G2376,G2379,G2382,G2385,G2387)</f>
        <v>6949510000</v>
      </c>
      <c r="H2375" s="38">
        <f t="shared" si="1250"/>
        <v>0</v>
      </c>
      <c r="I2375" s="38">
        <f t="shared" si="1250"/>
        <v>0</v>
      </c>
      <c r="J2375" s="38">
        <f t="shared" si="1250"/>
        <v>0</v>
      </c>
      <c r="K2375" s="38">
        <f t="shared" si="1250"/>
        <v>0</v>
      </c>
      <c r="L2375" s="38">
        <f t="shared" si="1250"/>
        <v>0</v>
      </c>
      <c r="M2375" s="38">
        <f t="shared" si="1250"/>
        <v>0</v>
      </c>
      <c r="N2375" s="38">
        <f t="shared" si="1250"/>
        <v>0</v>
      </c>
      <c r="O2375" s="38">
        <f t="shared" si="1250"/>
        <v>0</v>
      </c>
      <c r="P2375" s="38">
        <f t="shared" si="1250"/>
        <v>0</v>
      </c>
      <c r="Q2375" s="38">
        <f t="shared" si="1250"/>
        <v>0</v>
      </c>
      <c r="R2375" s="38">
        <f t="shared" si="1250"/>
        <v>0</v>
      </c>
      <c r="S2375" s="38">
        <f t="shared" si="1250"/>
        <v>0</v>
      </c>
    </row>
    <row r="2376" spans="1:19" ht="13.5" customHeight="1" x14ac:dyDescent="0.2">
      <c r="A2376" s="2" t="s">
        <v>3767</v>
      </c>
      <c r="B2376" s="12" t="s">
        <v>42</v>
      </c>
      <c r="C2376" s="40" t="s">
        <v>43</v>
      </c>
      <c r="D2376" s="41">
        <v>0</v>
      </c>
      <c r="E2376" s="15" t="s">
        <v>24</v>
      </c>
      <c r="F2376" s="41">
        <v>0</v>
      </c>
      <c r="G2376" s="41">
        <f t="shared" ref="G2376:S2376" si="1251">SUM(G2377:G2378)</f>
        <v>23400000</v>
      </c>
      <c r="H2376" s="41">
        <f t="shared" si="1251"/>
        <v>0</v>
      </c>
      <c r="I2376" s="41">
        <f t="shared" si="1251"/>
        <v>0</v>
      </c>
      <c r="J2376" s="41">
        <f t="shared" si="1251"/>
        <v>0</v>
      </c>
      <c r="K2376" s="41">
        <f t="shared" si="1251"/>
        <v>0</v>
      </c>
      <c r="L2376" s="41">
        <f t="shared" si="1251"/>
        <v>0</v>
      </c>
      <c r="M2376" s="41">
        <f t="shared" si="1251"/>
        <v>0</v>
      </c>
      <c r="N2376" s="41">
        <f t="shared" si="1251"/>
        <v>0</v>
      </c>
      <c r="O2376" s="41">
        <f t="shared" si="1251"/>
        <v>0</v>
      </c>
      <c r="P2376" s="41">
        <f t="shared" si="1251"/>
        <v>0</v>
      </c>
      <c r="Q2376" s="41">
        <f t="shared" si="1251"/>
        <v>0</v>
      </c>
      <c r="R2376" s="41">
        <f t="shared" si="1251"/>
        <v>0</v>
      </c>
      <c r="S2376" s="41">
        <f t="shared" si="1251"/>
        <v>0</v>
      </c>
    </row>
    <row r="2377" spans="1:19" ht="13.5" customHeight="1" x14ac:dyDescent="0.2">
      <c r="A2377" s="2" t="s">
        <v>3768</v>
      </c>
      <c r="B2377" s="42" t="s">
        <v>24</v>
      </c>
      <c r="C2377" s="43" t="s">
        <v>45</v>
      </c>
      <c r="D2377" s="44">
        <v>10</v>
      </c>
      <c r="E2377" s="45" t="s">
        <v>602</v>
      </c>
      <c r="F2377" s="44">
        <v>1500000</v>
      </c>
      <c r="G2377" s="44">
        <f t="shared" ref="G2377:G2378" si="1252">ROUNDDOWN(D2377*F2377,-3)</f>
        <v>15000000</v>
      </c>
      <c r="H2377" s="44"/>
      <c r="I2377" s="44"/>
      <c r="J2377" s="44"/>
      <c r="K2377" s="44"/>
      <c r="L2377" s="44"/>
      <c r="M2377" s="44"/>
      <c r="N2377" s="44"/>
      <c r="O2377" s="44"/>
      <c r="P2377" s="44"/>
      <c r="Q2377" s="44"/>
      <c r="R2377" s="44"/>
      <c r="S2377" s="44"/>
    </row>
    <row r="2378" spans="1:19" ht="13.5" customHeight="1" x14ac:dyDescent="0.2">
      <c r="A2378" s="2" t="s">
        <v>3769</v>
      </c>
      <c r="B2378" s="42" t="s">
        <v>24</v>
      </c>
      <c r="C2378" s="43" t="s">
        <v>599</v>
      </c>
      <c r="D2378" s="44">
        <v>120</v>
      </c>
      <c r="E2378" s="45" t="s">
        <v>857</v>
      </c>
      <c r="F2378" s="44">
        <v>70000</v>
      </c>
      <c r="G2378" s="44">
        <f t="shared" si="1252"/>
        <v>8400000</v>
      </c>
      <c r="H2378" s="44"/>
      <c r="I2378" s="44"/>
      <c r="J2378" s="44"/>
      <c r="K2378" s="44"/>
      <c r="L2378" s="44"/>
      <c r="M2378" s="44"/>
      <c r="N2378" s="44"/>
      <c r="O2378" s="44"/>
      <c r="P2378" s="44"/>
      <c r="Q2378" s="44"/>
      <c r="R2378" s="44"/>
      <c r="S2378" s="44"/>
    </row>
    <row r="2379" spans="1:19" ht="13.5" customHeight="1" x14ac:dyDescent="0.2">
      <c r="A2379" s="2" t="s">
        <v>3770</v>
      </c>
      <c r="B2379" s="12" t="s">
        <v>606</v>
      </c>
      <c r="C2379" s="40" t="s">
        <v>607</v>
      </c>
      <c r="D2379" s="41">
        <v>0</v>
      </c>
      <c r="E2379" s="15" t="s">
        <v>24</v>
      </c>
      <c r="F2379" s="41">
        <v>0</v>
      </c>
      <c r="G2379" s="41">
        <f t="shared" ref="G2379:S2379" si="1253">SUM(G2380:G2381)</f>
        <v>6791750000</v>
      </c>
      <c r="H2379" s="41">
        <f t="shared" si="1253"/>
        <v>0</v>
      </c>
      <c r="I2379" s="41">
        <f t="shared" si="1253"/>
        <v>0</v>
      </c>
      <c r="J2379" s="41">
        <f t="shared" si="1253"/>
        <v>0</v>
      </c>
      <c r="K2379" s="41">
        <f t="shared" si="1253"/>
        <v>0</v>
      </c>
      <c r="L2379" s="41">
        <f t="shared" si="1253"/>
        <v>0</v>
      </c>
      <c r="M2379" s="41">
        <f t="shared" si="1253"/>
        <v>0</v>
      </c>
      <c r="N2379" s="41">
        <f t="shared" si="1253"/>
        <v>0</v>
      </c>
      <c r="O2379" s="41">
        <f t="shared" si="1253"/>
        <v>0</v>
      </c>
      <c r="P2379" s="41">
        <f t="shared" si="1253"/>
        <v>0</v>
      </c>
      <c r="Q2379" s="41">
        <f t="shared" si="1253"/>
        <v>0</v>
      </c>
      <c r="R2379" s="41">
        <f t="shared" si="1253"/>
        <v>0</v>
      </c>
      <c r="S2379" s="41">
        <f t="shared" si="1253"/>
        <v>0</v>
      </c>
    </row>
    <row r="2380" spans="1:19" ht="13.5" customHeight="1" x14ac:dyDescent="0.2">
      <c r="A2380" s="2" t="s">
        <v>3771</v>
      </c>
      <c r="B2380" s="42" t="s">
        <v>24</v>
      </c>
      <c r="C2380" s="43" t="s">
        <v>3749</v>
      </c>
      <c r="D2380" s="44">
        <v>158</v>
      </c>
      <c r="E2380" s="45" t="s">
        <v>600</v>
      </c>
      <c r="F2380" s="44">
        <v>42981013</v>
      </c>
      <c r="G2380" s="44">
        <f t="shared" ref="G2380:G2381" si="1254">ROUNDDOWN(D2380*F2380,-3)</f>
        <v>6791000000</v>
      </c>
      <c r="H2380" s="44"/>
      <c r="I2380" s="44"/>
      <c r="J2380" s="44"/>
      <c r="K2380" s="44"/>
      <c r="L2380" s="44"/>
      <c r="M2380" s="44"/>
      <c r="N2380" s="44"/>
      <c r="O2380" s="44"/>
      <c r="P2380" s="44"/>
      <c r="Q2380" s="44"/>
      <c r="R2380" s="44"/>
      <c r="S2380" s="44"/>
    </row>
    <row r="2381" spans="1:19" ht="13.5" customHeight="1" x14ac:dyDescent="0.2">
      <c r="A2381" s="2" t="s">
        <v>3772</v>
      </c>
      <c r="B2381" s="42" t="s">
        <v>24</v>
      </c>
      <c r="C2381" s="43" t="s">
        <v>609</v>
      </c>
      <c r="D2381" s="44">
        <v>3</v>
      </c>
      <c r="E2381" s="45" t="s">
        <v>668</v>
      </c>
      <c r="F2381" s="44">
        <v>250000</v>
      </c>
      <c r="G2381" s="44">
        <f t="shared" si="1254"/>
        <v>750000</v>
      </c>
      <c r="H2381" s="44"/>
      <c r="I2381" s="44"/>
      <c r="J2381" s="44"/>
      <c r="K2381" s="44"/>
      <c r="L2381" s="44"/>
      <c r="M2381" s="44"/>
      <c r="N2381" s="44"/>
      <c r="O2381" s="44"/>
      <c r="P2381" s="44"/>
      <c r="Q2381" s="44"/>
      <c r="R2381" s="44"/>
      <c r="S2381" s="44"/>
    </row>
    <row r="2382" spans="1:19" ht="13.5" customHeight="1" x14ac:dyDescent="0.2">
      <c r="A2382" s="2" t="s">
        <v>3773</v>
      </c>
      <c r="B2382" s="12" t="s">
        <v>718</v>
      </c>
      <c r="C2382" s="40" t="s">
        <v>719</v>
      </c>
      <c r="D2382" s="41">
        <v>0</v>
      </c>
      <c r="E2382" s="15" t="s">
        <v>24</v>
      </c>
      <c r="F2382" s="41">
        <v>0</v>
      </c>
      <c r="G2382" s="41">
        <f t="shared" ref="G2382:S2382" si="1255">SUM(G2383:G2384)</f>
        <v>25000000</v>
      </c>
      <c r="H2382" s="41">
        <f t="shared" si="1255"/>
        <v>0</v>
      </c>
      <c r="I2382" s="41">
        <f t="shared" si="1255"/>
        <v>0</v>
      </c>
      <c r="J2382" s="41">
        <f t="shared" si="1255"/>
        <v>0</v>
      </c>
      <c r="K2382" s="41">
        <f t="shared" si="1255"/>
        <v>0</v>
      </c>
      <c r="L2382" s="41">
        <f t="shared" si="1255"/>
        <v>0</v>
      </c>
      <c r="M2382" s="41">
        <f t="shared" si="1255"/>
        <v>0</v>
      </c>
      <c r="N2382" s="41">
        <f t="shared" si="1255"/>
        <v>0</v>
      </c>
      <c r="O2382" s="41">
        <f t="shared" si="1255"/>
        <v>0</v>
      </c>
      <c r="P2382" s="41">
        <f t="shared" si="1255"/>
        <v>0</v>
      </c>
      <c r="Q2382" s="41">
        <f t="shared" si="1255"/>
        <v>0</v>
      </c>
      <c r="R2382" s="41">
        <f t="shared" si="1255"/>
        <v>0</v>
      </c>
      <c r="S2382" s="41">
        <f t="shared" si="1255"/>
        <v>0</v>
      </c>
    </row>
    <row r="2383" spans="1:19" ht="13.5" customHeight="1" x14ac:dyDescent="0.2">
      <c r="A2383" s="2" t="s">
        <v>3774</v>
      </c>
      <c r="B2383" s="42" t="s">
        <v>24</v>
      </c>
      <c r="C2383" s="43" t="s">
        <v>53</v>
      </c>
      <c r="D2383" s="44">
        <v>10</v>
      </c>
      <c r="E2383" s="45" t="s">
        <v>602</v>
      </c>
      <c r="F2383" s="44">
        <v>1500000</v>
      </c>
      <c r="G2383" s="44">
        <f t="shared" ref="G2383:G2384" si="1256">ROUNDDOWN(D2383*F2383,-3)</f>
        <v>15000000</v>
      </c>
      <c r="H2383" s="44"/>
      <c r="I2383" s="44"/>
      <c r="J2383" s="44"/>
      <c r="K2383" s="44"/>
      <c r="L2383" s="44"/>
      <c r="M2383" s="44"/>
      <c r="N2383" s="44"/>
      <c r="O2383" s="44"/>
      <c r="P2383" s="44"/>
      <c r="Q2383" s="44"/>
      <c r="R2383" s="44"/>
      <c r="S2383" s="44"/>
    </row>
    <row r="2384" spans="1:19" ht="13.5" customHeight="1" x14ac:dyDescent="0.2">
      <c r="A2384" s="2" t="s">
        <v>3775</v>
      </c>
      <c r="B2384" s="42" t="s">
        <v>24</v>
      </c>
      <c r="C2384" s="43" t="s">
        <v>51</v>
      </c>
      <c r="D2384" s="44">
        <v>10</v>
      </c>
      <c r="E2384" s="45" t="s">
        <v>602</v>
      </c>
      <c r="F2384" s="44">
        <v>1000000</v>
      </c>
      <c r="G2384" s="44">
        <f t="shared" si="1256"/>
        <v>10000000</v>
      </c>
      <c r="H2384" s="44"/>
      <c r="I2384" s="44"/>
      <c r="J2384" s="44"/>
      <c r="K2384" s="44"/>
      <c r="L2384" s="44"/>
      <c r="M2384" s="44"/>
      <c r="N2384" s="44"/>
      <c r="O2384" s="44"/>
      <c r="P2384" s="44"/>
      <c r="Q2384" s="44"/>
      <c r="R2384" s="44"/>
      <c r="S2384" s="44"/>
    </row>
    <row r="2385" spans="1:19" ht="13.5" customHeight="1" x14ac:dyDescent="0.2">
      <c r="A2385" s="2" t="s">
        <v>3776</v>
      </c>
      <c r="B2385" s="12" t="s">
        <v>162</v>
      </c>
      <c r="C2385" s="40" t="s">
        <v>163</v>
      </c>
      <c r="D2385" s="41">
        <v>0</v>
      </c>
      <c r="E2385" s="15" t="s">
        <v>24</v>
      </c>
      <c r="F2385" s="41">
        <v>0</v>
      </c>
      <c r="G2385" s="41">
        <f t="shared" ref="G2385:S2385" si="1257">G2386</f>
        <v>8000000</v>
      </c>
      <c r="H2385" s="41">
        <f t="shared" si="1257"/>
        <v>0</v>
      </c>
      <c r="I2385" s="41">
        <f t="shared" si="1257"/>
        <v>0</v>
      </c>
      <c r="J2385" s="41">
        <f t="shared" si="1257"/>
        <v>0</v>
      </c>
      <c r="K2385" s="41">
        <f t="shared" si="1257"/>
        <v>0</v>
      </c>
      <c r="L2385" s="41">
        <f t="shared" si="1257"/>
        <v>0</v>
      </c>
      <c r="M2385" s="41">
        <f t="shared" si="1257"/>
        <v>0</v>
      </c>
      <c r="N2385" s="41">
        <f t="shared" si="1257"/>
        <v>0</v>
      </c>
      <c r="O2385" s="41">
        <f t="shared" si="1257"/>
        <v>0</v>
      </c>
      <c r="P2385" s="41">
        <f t="shared" si="1257"/>
        <v>0</v>
      </c>
      <c r="Q2385" s="41">
        <f t="shared" si="1257"/>
        <v>0</v>
      </c>
      <c r="R2385" s="41">
        <f t="shared" si="1257"/>
        <v>0</v>
      </c>
      <c r="S2385" s="41">
        <f t="shared" si="1257"/>
        <v>0</v>
      </c>
    </row>
    <row r="2386" spans="1:19" ht="13.5" customHeight="1" x14ac:dyDescent="0.2">
      <c r="A2386" s="2" t="s">
        <v>3777</v>
      </c>
      <c r="B2386" s="42" t="s">
        <v>24</v>
      </c>
      <c r="C2386" s="43" t="s">
        <v>3778</v>
      </c>
      <c r="D2386" s="44">
        <v>8</v>
      </c>
      <c r="E2386" s="45" t="s">
        <v>613</v>
      </c>
      <c r="F2386" s="44">
        <v>1000000</v>
      </c>
      <c r="G2386" s="44">
        <f>ROUNDDOWN(D2386*F2386,-3)</f>
        <v>8000000</v>
      </c>
      <c r="H2386" s="44"/>
      <c r="I2386" s="44"/>
      <c r="J2386" s="44"/>
      <c r="K2386" s="44"/>
      <c r="L2386" s="44"/>
      <c r="M2386" s="44"/>
      <c r="N2386" s="44"/>
      <c r="O2386" s="44"/>
      <c r="P2386" s="44"/>
      <c r="Q2386" s="44"/>
      <c r="R2386" s="44"/>
      <c r="S2386" s="44"/>
    </row>
    <row r="2387" spans="1:19" ht="13.5" customHeight="1" x14ac:dyDescent="0.2">
      <c r="A2387" s="2" t="s">
        <v>3779</v>
      </c>
      <c r="B2387" s="12" t="s">
        <v>111</v>
      </c>
      <c r="C2387" s="40" t="s">
        <v>112</v>
      </c>
      <c r="D2387" s="41">
        <v>0</v>
      </c>
      <c r="E2387" s="15" t="s">
        <v>24</v>
      </c>
      <c r="F2387" s="41">
        <v>0</v>
      </c>
      <c r="G2387" s="41">
        <f t="shared" ref="G2387:S2387" si="1258">SUM(G2388:G2389)</f>
        <v>101360000</v>
      </c>
      <c r="H2387" s="41">
        <f t="shared" si="1258"/>
        <v>0</v>
      </c>
      <c r="I2387" s="41">
        <f t="shared" si="1258"/>
        <v>0</v>
      </c>
      <c r="J2387" s="41">
        <f t="shared" si="1258"/>
        <v>0</v>
      </c>
      <c r="K2387" s="41">
        <f t="shared" si="1258"/>
        <v>0</v>
      </c>
      <c r="L2387" s="41">
        <f t="shared" si="1258"/>
        <v>0</v>
      </c>
      <c r="M2387" s="41">
        <f t="shared" si="1258"/>
        <v>0</v>
      </c>
      <c r="N2387" s="41">
        <f t="shared" si="1258"/>
        <v>0</v>
      </c>
      <c r="O2387" s="41">
        <f t="shared" si="1258"/>
        <v>0</v>
      </c>
      <c r="P2387" s="41">
        <f t="shared" si="1258"/>
        <v>0</v>
      </c>
      <c r="Q2387" s="41">
        <f t="shared" si="1258"/>
        <v>0</v>
      </c>
      <c r="R2387" s="41">
        <f t="shared" si="1258"/>
        <v>0</v>
      </c>
      <c r="S2387" s="41">
        <f t="shared" si="1258"/>
        <v>0</v>
      </c>
    </row>
    <row r="2388" spans="1:19" ht="13.5" customHeight="1" x14ac:dyDescent="0.2">
      <c r="A2388" s="2" t="s">
        <v>3780</v>
      </c>
      <c r="B2388" s="42" t="s">
        <v>24</v>
      </c>
      <c r="C2388" s="43" t="s">
        <v>3764</v>
      </c>
      <c r="D2388" s="44">
        <v>12</v>
      </c>
      <c r="E2388" s="45" t="s">
        <v>600</v>
      </c>
      <c r="F2388" s="44">
        <v>5113335</v>
      </c>
      <c r="G2388" s="44">
        <f t="shared" ref="G2388:G2389" si="1259">ROUNDDOWN(D2388*F2388,-3)</f>
        <v>61360000</v>
      </c>
      <c r="H2388" s="44"/>
      <c r="I2388" s="44"/>
      <c r="J2388" s="44"/>
      <c r="K2388" s="44"/>
      <c r="L2388" s="44"/>
      <c r="M2388" s="44"/>
      <c r="N2388" s="44"/>
      <c r="O2388" s="44"/>
      <c r="P2388" s="44"/>
      <c r="Q2388" s="44"/>
      <c r="R2388" s="44"/>
      <c r="S2388" s="44"/>
    </row>
    <row r="2389" spans="1:19" ht="13.5" customHeight="1" x14ac:dyDescent="0.2">
      <c r="A2389" s="2" t="s">
        <v>3781</v>
      </c>
      <c r="B2389" s="42" t="s">
        <v>24</v>
      </c>
      <c r="C2389" s="43" t="s">
        <v>3782</v>
      </c>
      <c r="D2389" s="44">
        <v>20</v>
      </c>
      <c r="E2389" s="45" t="s">
        <v>49</v>
      </c>
      <c r="F2389" s="44">
        <v>2000000</v>
      </c>
      <c r="G2389" s="44">
        <f t="shared" si="1259"/>
        <v>40000000</v>
      </c>
      <c r="H2389" s="44"/>
      <c r="I2389" s="44"/>
      <c r="J2389" s="44"/>
      <c r="K2389" s="44"/>
      <c r="L2389" s="44"/>
      <c r="M2389" s="44"/>
      <c r="N2389" s="44"/>
      <c r="O2389" s="44"/>
      <c r="P2389" s="44"/>
      <c r="Q2389" s="44"/>
      <c r="R2389" s="44"/>
      <c r="S2389" s="44"/>
    </row>
    <row r="2390" spans="1:19" ht="13.5" customHeight="1" x14ac:dyDescent="0.2">
      <c r="A2390" s="2" t="s">
        <v>3783</v>
      </c>
      <c r="B2390" s="36" t="s">
        <v>102</v>
      </c>
      <c r="C2390" s="37" t="s">
        <v>3784</v>
      </c>
      <c r="D2390" s="38">
        <v>0</v>
      </c>
      <c r="E2390" s="39" t="s">
        <v>24</v>
      </c>
      <c r="F2390" s="38">
        <v>0</v>
      </c>
      <c r="G2390" s="38">
        <f t="shared" ref="G2390:S2390" si="1260">SUM(G2391,G2393)</f>
        <v>169041000</v>
      </c>
      <c r="H2390" s="38">
        <f t="shared" si="1260"/>
        <v>0</v>
      </c>
      <c r="I2390" s="38">
        <f t="shared" si="1260"/>
        <v>0</v>
      </c>
      <c r="J2390" s="38">
        <f t="shared" si="1260"/>
        <v>0</v>
      </c>
      <c r="K2390" s="38">
        <f t="shared" si="1260"/>
        <v>0</v>
      </c>
      <c r="L2390" s="38">
        <f t="shared" si="1260"/>
        <v>0</v>
      </c>
      <c r="M2390" s="38">
        <f t="shared" si="1260"/>
        <v>0</v>
      </c>
      <c r="N2390" s="38">
        <f t="shared" si="1260"/>
        <v>0</v>
      </c>
      <c r="O2390" s="38">
        <f t="shared" si="1260"/>
        <v>0</v>
      </c>
      <c r="P2390" s="38">
        <f t="shared" si="1260"/>
        <v>0</v>
      </c>
      <c r="Q2390" s="38">
        <f t="shared" si="1260"/>
        <v>0</v>
      </c>
      <c r="R2390" s="38">
        <f t="shared" si="1260"/>
        <v>0</v>
      </c>
      <c r="S2390" s="38">
        <f t="shared" si="1260"/>
        <v>0</v>
      </c>
    </row>
    <row r="2391" spans="1:19" ht="13.5" customHeight="1" x14ac:dyDescent="0.2">
      <c r="A2391" s="2" t="s">
        <v>3785</v>
      </c>
      <c r="B2391" s="12" t="s">
        <v>606</v>
      </c>
      <c r="C2391" s="40" t="s">
        <v>607</v>
      </c>
      <c r="D2391" s="41">
        <v>0</v>
      </c>
      <c r="E2391" s="15" t="s">
        <v>24</v>
      </c>
      <c r="F2391" s="41">
        <v>0</v>
      </c>
      <c r="G2391" s="41">
        <f t="shared" ref="G2391:S2391" si="1261">G2392</f>
        <v>30000000</v>
      </c>
      <c r="H2391" s="41">
        <f t="shared" si="1261"/>
        <v>0</v>
      </c>
      <c r="I2391" s="41">
        <f t="shared" si="1261"/>
        <v>0</v>
      </c>
      <c r="J2391" s="41">
        <f t="shared" si="1261"/>
        <v>0</v>
      </c>
      <c r="K2391" s="41">
        <f t="shared" si="1261"/>
        <v>0</v>
      </c>
      <c r="L2391" s="41">
        <f t="shared" si="1261"/>
        <v>0</v>
      </c>
      <c r="M2391" s="41">
        <f t="shared" si="1261"/>
        <v>0</v>
      </c>
      <c r="N2391" s="41">
        <f t="shared" si="1261"/>
        <v>0</v>
      </c>
      <c r="O2391" s="41">
        <f t="shared" si="1261"/>
        <v>0</v>
      </c>
      <c r="P2391" s="41">
        <f t="shared" si="1261"/>
        <v>0</v>
      </c>
      <c r="Q2391" s="41">
        <f t="shared" si="1261"/>
        <v>0</v>
      </c>
      <c r="R2391" s="41">
        <f t="shared" si="1261"/>
        <v>0</v>
      </c>
      <c r="S2391" s="41">
        <f t="shared" si="1261"/>
        <v>0</v>
      </c>
    </row>
    <row r="2392" spans="1:19" ht="13.5" customHeight="1" x14ac:dyDescent="0.2">
      <c r="A2392" s="2" t="s">
        <v>3786</v>
      </c>
      <c r="B2392" s="42" t="s">
        <v>24</v>
      </c>
      <c r="C2392" s="43" t="s">
        <v>3749</v>
      </c>
      <c r="D2392" s="44">
        <v>1</v>
      </c>
      <c r="E2392" s="45" t="s">
        <v>600</v>
      </c>
      <c r="F2392" s="44">
        <v>30000000</v>
      </c>
      <c r="G2392" s="44">
        <f>ROUNDDOWN(D2392*F2392,-3)</f>
        <v>30000000</v>
      </c>
      <c r="H2392" s="44"/>
      <c r="I2392" s="44"/>
      <c r="J2392" s="44"/>
      <c r="K2392" s="44"/>
      <c r="L2392" s="44"/>
      <c r="M2392" s="44"/>
      <c r="N2392" s="44"/>
      <c r="O2392" s="44"/>
      <c r="P2392" s="44"/>
      <c r="Q2392" s="44"/>
      <c r="R2392" s="44"/>
      <c r="S2392" s="44"/>
    </row>
    <row r="2393" spans="1:19" ht="13.5" customHeight="1" x14ac:dyDescent="0.2">
      <c r="A2393" s="2" t="s">
        <v>3787</v>
      </c>
      <c r="B2393" s="12" t="s">
        <v>3788</v>
      </c>
      <c r="C2393" s="40" t="s">
        <v>3789</v>
      </c>
      <c r="D2393" s="41">
        <v>0</v>
      </c>
      <c r="E2393" s="15" t="s">
        <v>24</v>
      </c>
      <c r="F2393" s="41">
        <v>0</v>
      </c>
      <c r="G2393" s="41">
        <f t="shared" ref="G2393:S2393" si="1262">G2394</f>
        <v>139041000</v>
      </c>
      <c r="H2393" s="41">
        <f t="shared" si="1262"/>
        <v>0</v>
      </c>
      <c r="I2393" s="41">
        <f t="shared" si="1262"/>
        <v>0</v>
      </c>
      <c r="J2393" s="41">
        <f t="shared" si="1262"/>
        <v>0</v>
      </c>
      <c r="K2393" s="41">
        <f t="shared" si="1262"/>
        <v>0</v>
      </c>
      <c r="L2393" s="41">
        <f t="shared" si="1262"/>
        <v>0</v>
      </c>
      <c r="M2393" s="41">
        <f t="shared" si="1262"/>
        <v>0</v>
      </c>
      <c r="N2393" s="41">
        <f t="shared" si="1262"/>
        <v>0</v>
      </c>
      <c r="O2393" s="41">
        <f t="shared" si="1262"/>
        <v>0</v>
      </c>
      <c r="P2393" s="41">
        <f t="shared" si="1262"/>
        <v>0</v>
      </c>
      <c r="Q2393" s="41">
        <f t="shared" si="1262"/>
        <v>0</v>
      </c>
      <c r="R2393" s="41">
        <f t="shared" si="1262"/>
        <v>0</v>
      </c>
      <c r="S2393" s="41">
        <f t="shared" si="1262"/>
        <v>0</v>
      </c>
    </row>
    <row r="2394" spans="1:19" ht="13.5" customHeight="1" x14ac:dyDescent="0.2">
      <c r="A2394" s="2" t="s">
        <v>3790</v>
      </c>
      <c r="B2394" s="42" t="s">
        <v>24</v>
      </c>
      <c r="C2394" s="43" t="s">
        <v>3791</v>
      </c>
      <c r="D2394" s="44">
        <v>3</v>
      </c>
      <c r="E2394" s="45" t="s">
        <v>600</v>
      </c>
      <c r="F2394" s="44">
        <v>46347000</v>
      </c>
      <c r="G2394" s="44">
        <f>ROUNDDOWN(D2394*F2394,-3)</f>
        <v>139041000</v>
      </c>
      <c r="H2394" s="44"/>
      <c r="I2394" s="44"/>
      <c r="J2394" s="44"/>
      <c r="K2394" s="44"/>
      <c r="L2394" s="44"/>
      <c r="M2394" s="44"/>
      <c r="N2394" s="44"/>
      <c r="O2394" s="44"/>
      <c r="P2394" s="44"/>
      <c r="Q2394" s="44"/>
      <c r="R2394" s="44"/>
      <c r="S2394" s="44"/>
    </row>
    <row r="2395" spans="1:19" ht="13.5" customHeight="1" x14ac:dyDescent="0.2">
      <c r="A2395" s="2" t="s">
        <v>3792</v>
      </c>
      <c r="B2395" s="28" t="s">
        <v>3793</v>
      </c>
      <c r="C2395" s="29" t="s">
        <v>3794</v>
      </c>
      <c r="D2395" s="30">
        <v>0</v>
      </c>
      <c r="E2395" s="31" t="s">
        <v>24</v>
      </c>
      <c r="F2395" s="30">
        <v>0</v>
      </c>
      <c r="G2395" s="30">
        <f t="shared" ref="G2395:S2395" si="1263">SUM(G2396)</f>
        <v>65520000</v>
      </c>
      <c r="H2395" s="30">
        <f t="shared" si="1263"/>
        <v>0</v>
      </c>
      <c r="I2395" s="30">
        <f t="shared" si="1263"/>
        <v>0</v>
      </c>
      <c r="J2395" s="30">
        <f t="shared" si="1263"/>
        <v>0</v>
      </c>
      <c r="K2395" s="30">
        <f t="shared" si="1263"/>
        <v>0</v>
      </c>
      <c r="L2395" s="30">
        <f t="shared" si="1263"/>
        <v>0</v>
      </c>
      <c r="M2395" s="30">
        <f t="shared" si="1263"/>
        <v>0</v>
      </c>
      <c r="N2395" s="30">
        <f t="shared" si="1263"/>
        <v>0</v>
      </c>
      <c r="O2395" s="30">
        <f t="shared" si="1263"/>
        <v>0</v>
      </c>
      <c r="P2395" s="30">
        <f t="shared" si="1263"/>
        <v>0</v>
      </c>
      <c r="Q2395" s="30">
        <f t="shared" si="1263"/>
        <v>0</v>
      </c>
      <c r="R2395" s="30">
        <f t="shared" si="1263"/>
        <v>0</v>
      </c>
      <c r="S2395" s="30">
        <f t="shared" si="1263"/>
        <v>0</v>
      </c>
    </row>
    <row r="2396" spans="1:19" ht="13.5" customHeight="1" x14ac:dyDescent="0.2">
      <c r="A2396" s="2" t="s">
        <v>3795</v>
      </c>
      <c r="B2396" s="32" t="s">
        <v>36</v>
      </c>
      <c r="C2396" s="33" t="s">
        <v>3796</v>
      </c>
      <c r="D2396" s="34">
        <v>0</v>
      </c>
      <c r="E2396" s="35" t="s">
        <v>24</v>
      </c>
      <c r="F2396" s="34">
        <v>0</v>
      </c>
      <c r="G2396" s="34">
        <f t="shared" ref="G2396:S2396" si="1264">SUM(G2397)</f>
        <v>65520000</v>
      </c>
      <c r="H2396" s="34">
        <f t="shared" si="1264"/>
        <v>0</v>
      </c>
      <c r="I2396" s="34">
        <f t="shared" si="1264"/>
        <v>0</v>
      </c>
      <c r="J2396" s="34">
        <f t="shared" si="1264"/>
        <v>0</v>
      </c>
      <c r="K2396" s="34">
        <f t="shared" si="1264"/>
        <v>0</v>
      </c>
      <c r="L2396" s="34">
        <f t="shared" si="1264"/>
        <v>0</v>
      </c>
      <c r="M2396" s="34">
        <f t="shared" si="1264"/>
        <v>0</v>
      </c>
      <c r="N2396" s="34">
        <f t="shared" si="1264"/>
        <v>0</v>
      </c>
      <c r="O2396" s="34">
        <f t="shared" si="1264"/>
        <v>0</v>
      </c>
      <c r="P2396" s="34">
        <f t="shared" si="1264"/>
        <v>0</v>
      </c>
      <c r="Q2396" s="34">
        <f t="shared" si="1264"/>
        <v>0</v>
      </c>
      <c r="R2396" s="34">
        <f t="shared" si="1264"/>
        <v>0</v>
      </c>
      <c r="S2396" s="34">
        <f t="shared" si="1264"/>
        <v>0</v>
      </c>
    </row>
    <row r="2397" spans="1:19" ht="13.5" customHeight="1" x14ac:dyDescent="0.2">
      <c r="A2397" s="2" t="s">
        <v>3797</v>
      </c>
      <c r="B2397" s="36" t="s">
        <v>39</v>
      </c>
      <c r="C2397" s="37" t="s">
        <v>3798</v>
      </c>
      <c r="D2397" s="38">
        <v>0</v>
      </c>
      <c r="E2397" s="39" t="s">
        <v>24</v>
      </c>
      <c r="F2397" s="38">
        <v>0</v>
      </c>
      <c r="G2397" s="38">
        <f t="shared" ref="G2397:S2397" si="1265">SUM(G2398,G2401,G2404)</f>
        <v>65520000</v>
      </c>
      <c r="H2397" s="38">
        <f t="shared" si="1265"/>
        <v>0</v>
      </c>
      <c r="I2397" s="38">
        <f t="shared" si="1265"/>
        <v>0</v>
      </c>
      <c r="J2397" s="38">
        <f t="shared" si="1265"/>
        <v>0</v>
      </c>
      <c r="K2397" s="38">
        <f t="shared" si="1265"/>
        <v>0</v>
      </c>
      <c r="L2397" s="38">
        <f t="shared" si="1265"/>
        <v>0</v>
      </c>
      <c r="M2397" s="38">
        <f t="shared" si="1265"/>
        <v>0</v>
      </c>
      <c r="N2397" s="38">
        <f t="shared" si="1265"/>
        <v>0</v>
      </c>
      <c r="O2397" s="38">
        <f t="shared" si="1265"/>
        <v>0</v>
      </c>
      <c r="P2397" s="38">
        <f t="shared" si="1265"/>
        <v>0</v>
      </c>
      <c r="Q2397" s="38">
        <f t="shared" si="1265"/>
        <v>0</v>
      </c>
      <c r="R2397" s="38">
        <f t="shared" si="1265"/>
        <v>0</v>
      </c>
      <c r="S2397" s="38">
        <f t="shared" si="1265"/>
        <v>0</v>
      </c>
    </row>
    <row r="2398" spans="1:19" ht="13.5" customHeight="1" x14ac:dyDescent="0.2">
      <c r="A2398" s="2" t="s">
        <v>3799</v>
      </c>
      <c r="B2398" s="12" t="s">
        <v>42</v>
      </c>
      <c r="C2398" s="40" t="s">
        <v>43</v>
      </c>
      <c r="D2398" s="41">
        <v>0</v>
      </c>
      <c r="E2398" s="15" t="s">
        <v>24</v>
      </c>
      <c r="F2398" s="41">
        <v>0</v>
      </c>
      <c r="G2398" s="41">
        <f t="shared" ref="G2398:S2398" si="1266">SUM(G2399:G2400)</f>
        <v>20600000</v>
      </c>
      <c r="H2398" s="41">
        <f t="shared" si="1266"/>
        <v>0</v>
      </c>
      <c r="I2398" s="41">
        <f t="shared" si="1266"/>
        <v>0</v>
      </c>
      <c r="J2398" s="41">
        <f t="shared" si="1266"/>
        <v>0</v>
      </c>
      <c r="K2398" s="41">
        <f t="shared" si="1266"/>
        <v>0</v>
      </c>
      <c r="L2398" s="41">
        <f t="shared" si="1266"/>
        <v>0</v>
      </c>
      <c r="M2398" s="41">
        <f t="shared" si="1266"/>
        <v>0</v>
      </c>
      <c r="N2398" s="41">
        <f t="shared" si="1266"/>
        <v>0</v>
      </c>
      <c r="O2398" s="41">
        <f t="shared" si="1266"/>
        <v>0</v>
      </c>
      <c r="P2398" s="41">
        <f t="shared" si="1266"/>
        <v>0</v>
      </c>
      <c r="Q2398" s="41">
        <f t="shared" si="1266"/>
        <v>0</v>
      </c>
      <c r="R2398" s="41">
        <f t="shared" si="1266"/>
        <v>0</v>
      </c>
      <c r="S2398" s="41">
        <f t="shared" si="1266"/>
        <v>0</v>
      </c>
    </row>
    <row r="2399" spans="1:19" ht="13.5" customHeight="1" x14ac:dyDescent="0.2">
      <c r="A2399" s="2" t="s">
        <v>3800</v>
      </c>
      <c r="B2399" s="42" t="s">
        <v>24</v>
      </c>
      <c r="C2399" s="43" t="s">
        <v>45</v>
      </c>
      <c r="D2399" s="44">
        <v>10</v>
      </c>
      <c r="E2399" s="45" t="s">
        <v>602</v>
      </c>
      <c r="F2399" s="44">
        <v>1500000</v>
      </c>
      <c r="G2399" s="44">
        <f t="shared" ref="G2399:G2400" si="1267">ROUNDDOWN(D2399*F2399,-3)</f>
        <v>15000000</v>
      </c>
      <c r="H2399" s="44"/>
      <c r="I2399" s="44"/>
      <c r="J2399" s="44"/>
      <c r="K2399" s="44"/>
      <c r="L2399" s="44"/>
      <c r="M2399" s="44"/>
      <c r="N2399" s="44"/>
      <c r="O2399" s="44"/>
      <c r="P2399" s="44"/>
      <c r="Q2399" s="44"/>
      <c r="R2399" s="44"/>
      <c r="S2399" s="44"/>
    </row>
    <row r="2400" spans="1:19" ht="13.5" customHeight="1" x14ac:dyDescent="0.2">
      <c r="A2400" s="2" t="s">
        <v>3801</v>
      </c>
      <c r="B2400" s="42" t="s">
        <v>24</v>
      </c>
      <c r="C2400" s="43" t="s">
        <v>599</v>
      </c>
      <c r="D2400" s="44">
        <v>80</v>
      </c>
      <c r="E2400" s="45" t="s">
        <v>857</v>
      </c>
      <c r="F2400" s="44">
        <v>70000</v>
      </c>
      <c r="G2400" s="44">
        <f t="shared" si="1267"/>
        <v>5600000</v>
      </c>
      <c r="H2400" s="44"/>
      <c r="I2400" s="44"/>
      <c r="J2400" s="44"/>
      <c r="K2400" s="44"/>
      <c r="L2400" s="44"/>
      <c r="M2400" s="44"/>
      <c r="N2400" s="44"/>
      <c r="O2400" s="44"/>
      <c r="P2400" s="44"/>
      <c r="Q2400" s="44"/>
      <c r="R2400" s="44"/>
      <c r="S2400" s="44"/>
    </row>
    <row r="2401" spans="1:19" ht="13.5" customHeight="1" x14ac:dyDescent="0.2">
      <c r="A2401" s="2" t="s">
        <v>3802</v>
      </c>
      <c r="B2401" s="12" t="s">
        <v>718</v>
      </c>
      <c r="C2401" s="40" t="s">
        <v>719</v>
      </c>
      <c r="D2401" s="41">
        <v>0</v>
      </c>
      <c r="E2401" s="15" t="s">
        <v>24</v>
      </c>
      <c r="F2401" s="41">
        <v>0</v>
      </c>
      <c r="G2401" s="41">
        <f t="shared" ref="G2401:S2401" si="1268">SUM(G2402:G2403)</f>
        <v>25000000</v>
      </c>
      <c r="H2401" s="41">
        <f t="shared" si="1268"/>
        <v>0</v>
      </c>
      <c r="I2401" s="41">
        <f t="shared" si="1268"/>
        <v>0</v>
      </c>
      <c r="J2401" s="41">
        <f t="shared" si="1268"/>
        <v>0</v>
      </c>
      <c r="K2401" s="41">
        <f t="shared" si="1268"/>
        <v>0</v>
      </c>
      <c r="L2401" s="41">
        <f t="shared" si="1268"/>
        <v>0</v>
      </c>
      <c r="M2401" s="41">
        <f t="shared" si="1268"/>
        <v>0</v>
      </c>
      <c r="N2401" s="41">
        <f t="shared" si="1268"/>
        <v>0</v>
      </c>
      <c r="O2401" s="41">
        <f t="shared" si="1268"/>
        <v>0</v>
      </c>
      <c r="P2401" s="41">
        <f t="shared" si="1268"/>
        <v>0</v>
      </c>
      <c r="Q2401" s="41">
        <f t="shared" si="1268"/>
        <v>0</v>
      </c>
      <c r="R2401" s="41">
        <f t="shared" si="1268"/>
        <v>0</v>
      </c>
      <c r="S2401" s="41">
        <f t="shared" si="1268"/>
        <v>0</v>
      </c>
    </row>
    <row r="2402" spans="1:19" ht="13.5" customHeight="1" x14ac:dyDescent="0.2">
      <c r="A2402" s="2" t="s">
        <v>3803</v>
      </c>
      <c r="B2402" s="42" t="s">
        <v>24</v>
      </c>
      <c r="C2402" s="43" t="s">
        <v>53</v>
      </c>
      <c r="D2402" s="44">
        <v>10</v>
      </c>
      <c r="E2402" s="45" t="s">
        <v>602</v>
      </c>
      <c r="F2402" s="44">
        <v>1500000</v>
      </c>
      <c r="G2402" s="44">
        <f t="shared" ref="G2402:G2403" si="1269">ROUNDDOWN(D2402*F2402,-3)</f>
        <v>15000000</v>
      </c>
      <c r="H2402" s="44"/>
      <c r="I2402" s="44"/>
      <c r="J2402" s="44"/>
      <c r="K2402" s="44"/>
      <c r="L2402" s="44"/>
      <c r="M2402" s="44"/>
      <c r="N2402" s="44"/>
      <c r="O2402" s="44"/>
      <c r="P2402" s="44"/>
      <c r="Q2402" s="44"/>
      <c r="R2402" s="44"/>
      <c r="S2402" s="44"/>
    </row>
    <row r="2403" spans="1:19" ht="13.5" customHeight="1" x14ac:dyDescent="0.2">
      <c r="A2403" s="2" t="s">
        <v>3804</v>
      </c>
      <c r="B2403" s="42" t="s">
        <v>24</v>
      </c>
      <c r="C2403" s="43" t="s">
        <v>51</v>
      </c>
      <c r="D2403" s="44">
        <v>10</v>
      </c>
      <c r="E2403" s="45" t="s">
        <v>602</v>
      </c>
      <c r="F2403" s="44">
        <v>1000000</v>
      </c>
      <c r="G2403" s="44">
        <f t="shared" si="1269"/>
        <v>10000000</v>
      </c>
      <c r="H2403" s="44"/>
      <c r="I2403" s="44"/>
      <c r="J2403" s="44"/>
      <c r="K2403" s="44"/>
      <c r="L2403" s="44"/>
      <c r="M2403" s="44"/>
      <c r="N2403" s="44"/>
      <c r="O2403" s="44"/>
      <c r="P2403" s="44"/>
      <c r="Q2403" s="44"/>
      <c r="R2403" s="44"/>
      <c r="S2403" s="44"/>
    </row>
    <row r="2404" spans="1:19" ht="13.5" customHeight="1" x14ac:dyDescent="0.2">
      <c r="A2404" s="2" t="s">
        <v>3805</v>
      </c>
      <c r="B2404" s="12" t="s">
        <v>111</v>
      </c>
      <c r="C2404" s="40" t="s">
        <v>112</v>
      </c>
      <c r="D2404" s="41">
        <v>0</v>
      </c>
      <c r="E2404" s="15" t="s">
        <v>24</v>
      </c>
      <c r="F2404" s="41">
        <v>0</v>
      </c>
      <c r="G2404" s="41">
        <f t="shared" ref="G2404:S2404" si="1270">G2405</f>
        <v>19920000</v>
      </c>
      <c r="H2404" s="41">
        <f t="shared" si="1270"/>
        <v>0</v>
      </c>
      <c r="I2404" s="41">
        <f t="shared" si="1270"/>
        <v>0</v>
      </c>
      <c r="J2404" s="41">
        <f t="shared" si="1270"/>
        <v>0</v>
      </c>
      <c r="K2404" s="41">
        <f t="shared" si="1270"/>
        <v>0</v>
      </c>
      <c r="L2404" s="41">
        <f t="shared" si="1270"/>
        <v>0</v>
      </c>
      <c r="M2404" s="41">
        <f t="shared" si="1270"/>
        <v>0</v>
      </c>
      <c r="N2404" s="41">
        <f t="shared" si="1270"/>
        <v>0</v>
      </c>
      <c r="O2404" s="41">
        <f t="shared" si="1270"/>
        <v>0</v>
      </c>
      <c r="P2404" s="41">
        <f t="shared" si="1270"/>
        <v>0</v>
      </c>
      <c r="Q2404" s="41">
        <f t="shared" si="1270"/>
        <v>0</v>
      </c>
      <c r="R2404" s="41">
        <f t="shared" si="1270"/>
        <v>0</v>
      </c>
      <c r="S2404" s="41">
        <f t="shared" si="1270"/>
        <v>0</v>
      </c>
    </row>
    <row r="2405" spans="1:19" ht="13.5" customHeight="1" x14ac:dyDescent="0.2">
      <c r="A2405" s="2" t="s">
        <v>3806</v>
      </c>
      <c r="B2405" s="42" t="s">
        <v>24</v>
      </c>
      <c r="C2405" s="43" t="s">
        <v>3807</v>
      </c>
      <c r="D2405" s="44">
        <v>6</v>
      </c>
      <c r="E2405" s="45" t="s">
        <v>49</v>
      </c>
      <c r="F2405" s="44">
        <v>3320000</v>
      </c>
      <c r="G2405" s="44">
        <f>ROUNDDOWN(D2405*F2405,-3)</f>
        <v>19920000</v>
      </c>
      <c r="H2405" s="44"/>
      <c r="I2405" s="44"/>
      <c r="J2405" s="44"/>
      <c r="K2405" s="44"/>
      <c r="L2405" s="44"/>
      <c r="M2405" s="44"/>
      <c r="N2405" s="44"/>
      <c r="O2405" s="44"/>
      <c r="P2405" s="44"/>
      <c r="Q2405" s="44"/>
      <c r="R2405" s="44"/>
      <c r="S2405" s="44"/>
    </row>
  </sheetData>
  <autoFilter ref="B6:S2405" xr:uid="{00000000-0009-0000-0000-000000000000}"/>
  <mergeCells count="2">
    <mergeCell ref="B2:G2"/>
    <mergeCell ref="B3:G3"/>
  </mergeCells>
  <conditionalFormatting sqref="H15:S18 H20:S20 H22:S22 H24:S27 H30:S34 H36:S36 H38:S38 H40:S43 H46:S49 H51:S51 H53:S53 H55:S55 H58:S61 H63:S63 H65:S65 H67:S70 H72:S72 H74:S74 H77:S80 H82:S83 H85:S87 H89:S89 H91:S91 H95:S97 H99:S99 H101:S103 H106:S109 H111:S111 H113:S113 H115:S115 H117:S119 H122:S125 H127:S129 H132:S135 H137:S137 H139:S139 H141:S143 H146:S149 H151:S153 H156:S158 H160:S162 H166:S172 H174:S174 H176:S177 H179:S180 H182:S184 H187:S190 H192:S192 H194:S194 H196:S198 H201:S204 H206:S206 H208:S208 H210:S212 H215:S218 H220:S220 H222:S222 H224:S224 H226:S228 H232:S237 H239:S239 H241:S241 H243:S244 H246:S247 H250:S256 H258:S258 H260:S260 H262:S263 H266:S271 H273:S273 H275:S275 H278:S281 H283:S283 H289:S299 H302:S311 H317:S321 H323:S326 H329:S330 H337:S340 H342:S342 H344:S344 H346:S346 H349:S352 H354:S354 H356:S356 H359:S362 H364:S364 H366:S366 H368:S368 H372:S379 H381:S381 H383:S383 H385:S385 H388:S392 H394:S394 H396:S396 H398:S398 H401:S405 H407:S407 H411:S414 H416:S416 H418:S419 H421:S421 H423:S423 H425:S425 H428:S429 H431:S431 H433:S434 H436:S436 H438:S438 H440:S440 H444:S448 H450:S450 H452:S452 H454:S454 H456:S456 H464:S464 H466:S467 H469:S469 H471:S472 H474:S474 H477:S480 H483:S486 H488:S488 H490:S491 H493:S495 H497:S497 H499:S500 H505:S506 H508:S508 H510:S511 H513:S513 H515:S515 H521:S523 H525:S527 H529:S531 H533:S535 H537:S539 H541:S543 H545:S547 H549:S549 H551:S551 H553:S555 H557:S559 H563:S570 H572:S572 H575:S575 H577:S577 H579:S581 H584:S600 H602:S605 H607:S607 H609:S609 H612:S613 H616:S632 H634:S637 H639:S642 H644:S647 H649:S652 H654:S655 H657:S657 H660:S662 H665:S665 H667:S667 H669:S669 H671:S671 H674:S674 H676:S678 H680:S697 H699:S700 H705:S705 H707:S707 H709:S709 H711:S711 H713:S713 H715:S715 H717:S717 H719:S719 H721:S721 H723:S723 H726:S726 H730:S734 H736:S737 H740:S740 H742:S745 H747:S749 H751:S751 H754:S760 H763:S763 H765:S765 H770:S772 H774:S776 H778:S780 H782:S784 H786:S788 H790:S792 H794:S796 H798:S798 H800:S800 H802:S804 H807:S809 H813:S820 H822:S832 H835:S835 H837:S838 H841:S850 H852:S852 H855:S856 H858:S869 H876:S884 H886:S887 H889:S891 H893:S895 H897:S897 H899:S899 H902:S903 H906:S908 H910:S911 H913:S914 H916:S919 H921:S922 H924:S925 H927:S928 H931:S935 H937:S937 H939:S940 H942:S943 H945:S946 H948:S948 H950:S950 H952:S953 H957:S963 H965:S971 H973:S976 H978:S979 H982:S984 H986:S986 H988:S988 H991:S994 H996:S997 H1002:S1006 H1008:S1008 H1011:S1015 H1017:S1017 H1019:S1019 H1022:S1028 H1030:S1033 H1035:S1037 H1039:S1039 H1041:S1043 H1046:S1050 H1052:S1052 H1054:S1057 H1059:S1062 H1064:S1064 H1069:S1071 H1073:S1074 H1076:S1076 H1078:S1078 H1081:S1083 H1085:S1085 H1087:S1088 H1090:S1090 H1092:S1092 H1095:S1096 H1098:S1098 H1100:S1101 H1103:S1103 H1109:S1111 H1113:S1114 H1116:S1118 H1120:S1120 H1123:S1124 H1126:S1127 H1129:S1129 H1132:S1132 H1134:S1135 H1137:S1138 H1140:S1142 H1144:S1145 H1148:S1149 H1151:S1152 H1154:S1154 H1156:S1156 H1159:S1159 H1161:S1162 H1164:S1165 H1167:S1167 H1169:S1171 H1173:S1174 H1177:S1180 H1182:S1182 H1184:S1185 H1190:S1192 H1194:S1194 H1196:S1196 H1198:S1198 H1201:S1204 H1206:S1207 H1210:S1212 H1214:S1214 H1217:S1220 H1222:S1222 H1224:S1224 H1228:S1231 H1233:S1233 H1236:S1239 H1241:S1241 H1243:S1243 H1247:S1247 H1249:S1250 H1252:S1252 H1255:S1255 H1257:S1257 H1259:S1259 H1262:S1265 H1268:S1271 H1273:S1273 H1275:S1276 H1279:S1282 H1284:S1286 H1291:S1293 H1295:S1296 H1298:S1298 H1300:S1300 H1302:S1302 H1305:S1308 H1310:S1310 H1312:S1312 H1315:S1316 H1318:S1319 H1321:S1321 H1323:S1323 H1326:S1327 H1329:S1330 H1332:S1332 H1334:S1334 H1336:S1336 H1339:S1340 H1342:S1343 H1345:S1345 H1347:S1347 H1349:S1349 H1352:S1353 H1355:S1356 H1358:S1358 H1360:S1360 H1362:S1362 H1366:S1369 H1371:S1371 H1373:S1373 H1375:S1375 H1379:S1382 H1384:S1384 H1386:S1386 H1388:S1388 H1390:S1390 H1392:S1392 H1395:S1395 H1397:S1398 H1401:S1404 H1406:S1406 H1408:S1408 H1410:S1410 H1413:S1416 H1418:S1418 H1420:S1420 H1422:S1422 H1425:S1428 H1430:S1430 H1432:S1432 H1435:S1437 H1439:S1439 H1442:S1446 H1448:S1448 H1450:S1450 H1452:S1452 H1454:S1454 H1457:S1461 H1463:S1463 H1465:S1465 H1467:S1467 H1469:S1469 H1475:S1478 H1482:S1484 H1486:S1488 H1493:S1494 H1500:S1501 H1503:S1504 H1506:S1507 H1509:S1510 H1512:S1522 H1524:S1525 H1528:S1528 H1530:S1531 H1533:S1533 H1535:S1535 H1537:S1539 H1541:S1542 H1545:S1545 H1547:S1547 H1549:S1550 H1552:S1552 H1554:S1556 H1561:S1570 H1572:S1574 H1577:S1580 H1582:S1583 H1585:S1588 H1590:S1591 H1593:S1593 H1595:S1595 H1597:S1598 H1601:S1601 H1604:S1604 H1606:S1606 H1609:S1610 H1613:S1614 H1616:S1617 H1619:S1619 H1625:S1626 H1628:S1628 H1630:S1631 H1633:S1633 H1635:S1635 H1637:S1638 H1641:S1641 H1643:S1644 H1646:S1647 H1649:S1649 H1651:S1652 H1655:S1655 H1658:S1659 H1661:S1663 H1665:S1666 H1668:S1669 H1671:S1671 H1673:S1673 H1675:S1675 H1681:S1681 H1683:S1683 H1685:S1686 H1688:S1689 H1691:S1691 H1693:S1694 H1697:S1697 H1699:S1700 H1702:S1703 H1705:S1705 H1707:S1708 H1711:S1711 H1713:S1714 H1716:S1717 H1719:S1719 H1722:S1722 H1724:S1725 H1727:S1728 H1730:S1730 H1732:S1732 H1738:S1738 H1741:S1743 H1745:S1747 H1749:S1751 H1753:S1753 H1755:S1756 H1759:S1761 H1763:S1765 H1767:S1767 H1769:S1770 H1774:S1775 H1782:S1785 H1788:S1790 H1792:S1792 H1794:S1795 H1797:S1798 H1800:S1800 H1802:S1802 H1804:S1805 H1809:S1812 H1814:S1817 H1820:S1821 H1823:S1824 H1826:S1826 H1829:S1831 H1833:S1835 H1838:S1838 H1841:S1844 H1846:S1850 H1852:S1853 H1855:S1855 H1857:S1857 H1859:S1860 H1865:S1865 H1868:S1871 H1874:S1875 H1878:S1880 H1882:S1882 H1888:S1893 H1896:S1899 H1901:S1909 H1911:S1911 H1913:S1914 H1916:S1918 H1920:S1920 H1922:S1923 H1925:S1926 H1928:S1936 H1939:S1943 H1946:S1948 H1950:S1951 H1953:S1954 H1956:S1956 H1958:S1959 H1961:S1966 H1969:S1973 H1975:S1977 H1979:S1980 H1982:S1983 H1985:S1985 H1989:S1990 H1992:S1993 H1995:S1995 H1997:S1997 H1999:S1999 H2002:S2003 H2005:S2006 H2008:S2008 H2010:S2010 H2012:S2013 H2016:S2020 H2022:S2023 H2025:S2028 H2030:S2030 H2032:S2033 H2036:S2039 H2041:S2041 H2043:S2044 H2046:S2046 H2048:S2050 H2052:S2052 H2054:S2055 H2060:S2063 H2065:S2065 H2068:S2070 H2072:S2072 H2076:S2078 H2080:S2080 H2083:S2085 H2087:S2087 H2090:S2092 H2094:S2094 H2097:S2100 H2102:S2103 H2105:S2105 H2110:S2114 H2116:S2116 H2118:S2118 H2120:S2120 H2123:S2128 H2130:S2131 H2133:S2133 H2135:S2135 H2137:S2137 H2139:S2139 H2142:S2146 H2148:S2148 H2150:S2150 H2152:S2152 H2158:S2166 H2168:S2168 H2170:S2171 H2173:S2174 H2176:S2182 H2184:S2184 H2187:S2191 H2193:S2193 H2195:S2196 H2198:S2198 H2200:S2204 H2206:S2207 H2210:S2214 H2216:S2216 H2218:S2219 H2221:S2222 H2224:S2231 H2233:S2234 H2236:S2236 H2239:S2241 H2243:S2243 H2245:S2246 H2248:S2249 H2251:S2252 H2256:S2256 H2258:S2259 H2261:S2261 H2263:S2263 H2266:S2266 H2268:S2269 H2271:S2271 H2273:S2273 H2275:S2275 H2277:S2277 H2280:S2280 H2282:S2282 H2284:S2285 H2287:S2287 H2289:S2289 H2291:S2292 H2294:S2294 H2296:S2297 H2300:S2304 H2306:S2307 H2309:S2311 H2314:S2314 H2316:S2317 H2319:S2319 H2321:S2321 H2323:S2324 H2327:S2331 H2333:S2334 H2336:S2338 H2341:S2341 H2343:S2344 H2346:S2346 H2348:S2348 H2350:S2350 H2352:S2352 H2359:S2361 H2363:S2364 H2366:S2367 H2369:S2369 H2371:S2371 H2373:S2374 H2377:S2378 H2380:S2381 H2383:S2384 H2386:S2386 H2388:S2389 H2392:S2392 H2394:S2394 H2399:S2400 H2402:S2403 H2405:S2405">
    <cfRule type="expression" dxfId="8" priority="1">
      <formula>ISBLANK(H15)</formula>
    </cfRule>
  </conditionalFormatting>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578C-CB37-45B2-AE87-7D4822123F77}">
  <sheetPr>
    <pageSetUpPr fitToPage="1"/>
  </sheetPr>
  <dimension ref="A1:L43"/>
  <sheetViews>
    <sheetView showGridLines="0" zoomScale="130" zoomScaleNormal="130" zoomScaleSheetLayoutView="120" workbookViewId="0">
      <selection activeCell="D12" sqref="D12"/>
    </sheetView>
  </sheetViews>
  <sheetFormatPr defaultRowHeight="14.25" x14ac:dyDescent="0.2"/>
  <cols>
    <col min="1" max="1" width="3.25" style="143" bestFit="1" customWidth="1"/>
    <col min="2" max="2" width="13.25" style="143" customWidth="1"/>
    <col min="3" max="3" width="37.125" style="143" bestFit="1" customWidth="1"/>
    <col min="4" max="5" width="15.375" style="143" bestFit="1" customWidth="1"/>
    <col min="6" max="6" width="13.5" style="143" customWidth="1"/>
    <col min="7" max="7" width="49.625" style="143" customWidth="1"/>
    <col min="8" max="8" width="16.875" style="143" customWidth="1"/>
    <col min="9" max="11" width="12.25" style="143" bestFit="1" customWidth="1"/>
    <col min="12" max="12" width="12.5" style="143" bestFit="1" customWidth="1"/>
    <col min="13" max="13" width="12.25" style="143" bestFit="1" customWidth="1"/>
    <col min="14" max="14" width="11.125" style="143" bestFit="1" customWidth="1"/>
    <col min="15" max="16384" width="9" style="143"/>
  </cols>
  <sheetData>
    <row r="1" spans="1:11" ht="15.75" x14ac:dyDescent="0.25">
      <c r="A1" s="295" t="s">
        <v>4131</v>
      </c>
      <c r="B1" s="295"/>
      <c r="C1" s="295"/>
      <c r="D1" s="295"/>
      <c r="E1" s="295"/>
      <c r="F1" s="295"/>
      <c r="G1" s="295"/>
    </row>
    <row r="2" spans="1:11" ht="15.75" x14ac:dyDescent="0.25">
      <c r="A2" s="296" t="s">
        <v>4132</v>
      </c>
      <c r="B2" s="296"/>
      <c r="C2" s="296"/>
      <c r="D2" s="296"/>
      <c r="E2" s="296"/>
      <c r="F2" s="296"/>
      <c r="G2" s="296"/>
    </row>
    <row r="3" spans="1:11" ht="15.75" x14ac:dyDescent="0.25">
      <c r="A3" s="295" t="s">
        <v>4133</v>
      </c>
      <c r="B3" s="295"/>
      <c r="C3" s="295"/>
      <c r="D3" s="295"/>
      <c r="E3" s="295"/>
      <c r="F3" s="295"/>
      <c r="G3" s="295"/>
    </row>
    <row r="4" spans="1:11" x14ac:dyDescent="0.2">
      <c r="A4" s="144"/>
    </row>
    <row r="5" spans="1:11" ht="15" x14ac:dyDescent="0.2">
      <c r="A5" s="297" t="s">
        <v>4104</v>
      </c>
      <c r="B5" s="299" t="s">
        <v>4135</v>
      </c>
      <c r="C5" s="299" t="s">
        <v>4134</v>
      </c>
      <c r="D5" s="301" t="s">
        <v>4105</v>
      </c>
      <c r="E5" s="301"/>
      <c r="F5" s="299" t="s">
        <v>4106</v>
      </c>
      <c r="G5" s="299" t="s">
        <v>4107</v>
      </c>
      <c r="H5" s="292" t="s">
        <v>4108</v>
      </c>
    </row>
    <row r="6" spans="1:11" ht="15" x14ac:dyDescent="0.2">
      <c r="A6" s="298"/>
      <c r="B6" s="300"/>
      <c r="C6" s="298"/>
      <c r="D6" s="145" t="s">
        <v>4109</v>
      </c>
      <c r="E6" s="145" t="s">
        <v>4110</v>
      </c>
      <c r="F6" s="298"/>
      <c r="G6" s="298"/>
      <c r="H6" s="292"/>
    </row>
    <row r="7" spans="1:11" s="148" customFormat="1" ht="12" x14ac:dyDescent="0.2">
      <c r="A7" s="146">
        <v>1</v>
      </c>
      <c r="B7" s="147">
        <v>2</v>
      </c>
      <c r="C7" s="146">
        <v>3</v>
      </c>
      <c r="D7" s="147">
        <v>4</v>
      </c>
      <c r="E7" s="146">
        <v>5</v>
      </c>
      <c r="F7" s="147" t="s">
        <v>4111</v>
      </c>
      <c r="G7" s="147">
        <v>7</v>
      </c>
    </row>
    <row r="8" spans="1:11" ht="15" x14ac:dyDescent="0.2">
      <c r="A8" s="149" t="s">
        <v>3965</v>
      </c>
      <c r="B8" s="150" t="s">
        <v>4112</v>
      </c>
      <c r="C8" s="151"/>
      <c r="D8" s="151"/>
      <c r="E8" s="151"/>
      <c r="F8" s="152"/>
      <c r="G8" s="153"/>
    </row>
    <row r="9" spans="1:11" x14ac:dyDescent="0.2">
      <c r="A9" s="293"/>
      <c r="B9" s="293"/>
      <c r="C9" s="154" t="s">
        <v>4113</v>
      </c>
      <c r="D9" s="155">
        <f>'[1]Matrik Semula-Menjadi'!F6</f>
        <v>90157000</v>
      </c>
      <c r="E9" s="155">
        <f>'[1]Matrik Semula-Menjadi'!M6</f>
        <v>773150000</v>
      </c>
      <c r="F9" s="156">
        <f>D9-E9</f>
        <v>-682993000</v>
      </c>
      <c r="G9" s="157"/>
      <c r="H9" s="158"/>
      <c r="J9" s="158">
        <f>SUM(F9,F10)</f>
        <v>-682993000</v>
      </c>
    </row>
    <row r="10" spans="1:11" x14ac:dyDescent="0.2">
      <c r="A10" s="293"/>
      <c r="B10" s="293"/>
      <c r="C10" s="154" t="s">
        <v>4114</v>
      </c>
      <c r="D10" s="155">
        <f>'[1]Matrik Semula-Menjadi'!F29</f>
        <v>8108210000</v>
      </c>
      <c r="E10" s="155">
        <f>'[1]Matrik Semula-Menjadi'!M29</f>
        <v>8108210000</v>
      </c>
      <c r="F10" s="156">
        <f t="shared" ref="F10:F29" si="0">D10-E10</f>
        <v>0</v>
      </c>
      <c r="G10" s="157"/>
      <c r="H10" s="158"/>
    </row>
    <row r="11" spans="1:11" x14ac:dyDescent="0.2">
      <c r="A11" s="293"/>
      <c r="B11" s="293"/>
      <c r="C11" s="154" t="s">
        <v>4115</v>
      </c>
      <c r="D11" s="155">
        <f>'[1]Matrik Semula-Menjadi'!F109</f>
        <v>3885003000</v>
      </c>
      <c r="E11" s="155">
        <f>'[1]Matrik Semula-Menjadi'!M109</f>
        <v>3824680000</v>
      </c>
      <c r="F11" s="156">
        <f t="shared" si="0"/>
        <v>60323000</v>
      </c>
      <c r="G11" s="157"/>
      <c r="H11" s="158">
        <v>14400000</v>
      </c>
      <c r="I11" s="159"/>
      <c r="J11" s="159"/>
      <c r="K11" s="159"/>
    </row>
    <row r="12" spans="1:11" x14ac:dyDescent="0.2">
      <c r="A12" s="293"/>
      <c r="B12" s="293"/>
      <c r="C12" s="160" t="s">
        <v>4116</v>
      </c>
      <c r="D12" s="161" t="e">
        <f>SUMIFS('[1]Matrik Semula-Menjadi'!$F$4:$F$1076,'[1]Matrik Semula-Menjadi'!$X$4:$X$1076,$C$11,'[1]Matrik Semula-Menjadi'!$V$4:$V$1076,$C12)</f>
        <v>#VALUE!</v>
      </c>
      <c r="E12" s="161" t="e">
        <f>SUMIFS('[1]Matrik Semula-Menjadi'!$M$4:$M$1076,'[1]Matrik Semula-Menjadi'!$X$4:$X$1076,$C$11,'[1]Matrik Semula-Menjadi'!$V$4:$V$1076,$C12)</f>
        <v>#VALUE!</v>
      </c>
      <c r="F12" s="162" t="e">
        <f t="shared" si="0"/>
        <v>#VALUE!</v>
      </c>
      <c r="G12" s="157"/>
      <c r="H12" s="158"/>
      <c r="I12" s="159"/>
      <c r="J12" s="159"/>
      <c r="K12" s="159"/>
    </row>
    <row r="13" spans="1:11" ht="15" x14ac:dyDescent="0.25">
      <c r="A13" s="293"/>
      <c r="B13" s="293"/>
      <c r="C13" s="163" t="s">
        <v>4117</v>
      </c>
      <c r="D13" s="164" t="e">
        <f>SUMIFS('[1]Matrik Semula-Menjadi'!$F$4:$F$1076,'[1]Matrik Semula-Menjadi'!$X$4:$X$1076,$C$11,'[1]Matrik Semula-Menjadi'!$V$4:$V$1076,$C13)</f>
        <v>#VALUE!</v>
      </c>
      <c r="E13" s="164" t="e">
        <f>SUMIFS('[1]Matrik Semula-Menjadi'!$M$4:$M$1076,'[1]Matrik Semula-Menjadi'!$X$4:$X$1076,$C$11,'[1]Matrik Semula-Menjadi'!$V$4:$V$1076,$C13)</f>
        <v>#VALUE!</v>
      </c>
      <c r="F13" s="165" t="e">
        <f t="shared" si="0"/>
        <v>#VALUE!</v>
      </c>
      <c r="G13" s="166"/>
      <c r="H13" s="158"/>
      <c r="I13" s="159"/>
      <c r="J13" s="159"/>
      <c r="K13" s="159"/>
    </row>
    <row r="14" spans="1:11" x14ac:dyDescent="0.2">
      <c r="A14" s="293"/>
      <c r="B14" s="293"/>
      <c r="C14" s="160" t="s">
        <v>4118</v>
      </c>
      <c r="D14" s="161" t="e">
        <f>SUMIFS('[1]Matrik Semula-Menjadi'!$F$4:$F$1076,'[1]Matrik Semula-Menjadi'!$X$4:$X$1076,$C$11,'[1]Matrik Semula-Menjadi'!$V$4:$V$1076,$C14)</f>
        <v>#VALUE!</v>
      </c>
      <c r="E14" s="161" t="e">
        <f>SUMIFS('[1]Matrik Semula-Menjadi'!$M$4:$M$1076,'[1]Matrik Semula-Menjadi'!$X$4:$X$1076,$C$11,'[1]Matrik Semula-Menjadi'!$V$4:$V$1076,$C14)</f>
        <v>#VALUE!</v>
      </c>
      <c r="F14" s="162" t="e">
        <f t="shared" si="0"/>
        <v>#VALUE!</v>
      </c>
      <c r="G14" s="157"/>
      <c r="H14" s="158"/>
      <c r="I14" s="159"/>
      <c r="J14" s="159"/>
      <c r="K14" s="159"/>
    </row>
    <row r="15" spans="1:11" x14ac:dyDescent="0.2">
      <c r="A15" s="293"/>
      <c r="B15" s="293"/>
      <c r="C15" s="160" t="s">
        <v>4119</v>
      </c>
      <c r="D15" s="161" t="e">
        <f>SUMIFS('[1]Matrik Semula-Menjadi'!$F$4:$F$1076,'[1]Matrik Semula-Menjadi'!$X$4:$X$1076,$C$11,'[1]Matrik Semula-Menjadi'!$V$4:$V$1076,$C15)</f>
        <v>#VALUE!</v>
      </c>
      <c r="E15" s="161" t="e">
        <f>SUMIFS('[1]Matrik Semula-Menjadi'!$M$4:$M$1076,'[1]Matrik Semula-Menjadi'!$X$4:$X$1076,$C$11,'[1]Matrik Semula-Menjadi'!$V$4:$V$1076,$C15)</f>
        <v>#VALUE!</v>
      </c>
      <c r="F15" s="162" t="e">
        <f t="shared" si="0"/>
        <v>#VALUE!</v>
      </c>
      <c r="G15" s="157"/>
      <c r="H15" s="158"/>
      <c r="I15" s="159"/>
      <c r="J15" s="159"/>
      <c r="K15" s="159"/>
    </row>
    <row r="16" spans="1:11" x14ac:dyDescent="0.2">
      <c r="A16" s="293"/>
      <c r="B16" s="293"/>
      <c r="C16" s="167" t="s">
        <v>4120</v>
      </c>
      <c r="D16" s="168" t="e">
        <f>SUMIFS('[1]Matrik Semula-Menjadi'!$F$4:$F$1076,'[1]Matrik Semula-Menjadi'!$X$4:$X$1076,$C$11,'[1]Matrik Semula-Menjadi'!$V$4:$V$1076,$C16)</f>
        <v>#VALUE!</v>
      </c>
      <c r="E16" s="168" t="e">
        <f>SUMIFS('[1]Matrik Semula-Menjadi'!$M$4:$M$1076,'[1]Matrik Semula-Menjadi'!$X$4:$X$1076,$C$11,'[1]Matrik Semula-Menjadi'!$V$4:$V$1076,$C16)</f>
        <v>#VALUE!</v>
      </c>
      <c r="F16" s="162" t="e">
        <f t="shared" si="0"/>
        <v>#VALUE!</v>
      </c>
      <c r="G16" s="157"/>
      <c r="H16" s="158"/>
      <c r="I16" s="159"/>
      <c r="J16" s="159"/>
      <c r="K16" s="159"/>
    </row>
    <row r="17" spans="1:12" x14ac:dyDescent="0.2">
      <c r="A17" s="293"/>
      <c r="B17" s="293"/>
      <c r="C17" s="160" t="s">
        <v>4121</v>
      </c>
      <c r="D17" s="161" t="e">
        <f>SUMIFS('[1]Matrik Semula-Menjadi'!$F$4:$F$1076,'[1]Matrik Semula-Menjadi'!$X$4:$X$1076,$C$11,'[1]Matrik Semula-Menjadi'!$V$4:$V$1076,$C17)</f>
        <v>#VALUE!</v>
      </c>
      <c r="E17" s="161" t="e">
        <f>SUMIFS('[1]Matrik Semula-Menjadi'!$M$4:$M$1076,'[1]Matrik Semula-Menjadi'!$X$4:$X$1076,$C$11,'[1]Matrik Semula-Menjadi'!$V$4:$V$1076,$C17)</f>
        <v>#VALUE!</v>
      </c>
      <c r="F17" s="162" t="e">
        <f t="shared" si="0"/>
        <v>#VALUE!</v>
      </c>
      <c r="G17" s="157"/>
      <c r="H17" s="158"/>
      <c r="I17" s="159"/>
      <c r="J17" s="159"/>
      <c r="K17" s="159"/>
    </row>
    <row r="18" spans="1:12" x14ac:dyDescent="0.2">
      <c r="A18" s="293"/>
      <c r="B18" s="293"/>
      <c r="C18" s="160" t="s">
        <v>4122</v>
      </c>
      <c r="D18" s="161" t="e">
        <f>SUMIFS('[1]Matrik Semula-Menjadi'!$F$4:$F$1076,'[1]Matrik Semula-Menjadi'!$X$4:$X$1076,$C$11,'[1]Matrik Semula-Menjadi'!$V$4:$V$1076,$C18)</f>
        <v>#VALUE!</v>
      </c>
      <c r="E18" s="161" t="e">
        <f>SUMIFS('[1]Matrik Semula-Menjadi'!$M$4:$M$1076,'[1]Matrik Semula-Menjadi'!$X$4:$X$1076,$C$11,'[1]Matrik Semula-Menjadi'!$V$4:$V$1076,$C18)</f>
        <v>#VALUE!</v>
      </c>
      <c r="F18" s="162" t="e">
        <f t="shared" si="0"/>
        <v>#VALUE!</v>
      </c>
      <c r="G18" s="157"/>
      <c r="H18" s="158"/>
      <c r="I18" s="159"/>
      <c r="J18" s="159"/>
      <c r="K18" s="159"/>
    </row>
    <row r="19" spans="1:12" x14ac:dyDescent="0.2">
      <c r="A19" s="293"/>
      <c r="B19" s="293"/>
      <c r="C19" s="160" t="s">
        <v>4123</v>
      </c>
      <c r="D19" s="161" t="e">
        <f>SUMIFS('[1]Matrik Semula-Menjadi'!$F$4:$F$1076,'[1]Matrik Semula-Menjadi'!$X$4:$X$1076,$C$11,'[1]Matrik Semula-Menjadi'!$V$4:$V$1076,$C19)</f>
        <v>#VALUE!</v>
      </c>
      <c r="E19" s="161" t="e">
        <f>SUMIFS('[1]Matrik Semula-Menjadi'!$M$4:$M$1076,'[1]Matrik Semula-Menjadi'!$X$4:$X$1076,$C$11,'[1]Matrik Semula-Menjadi'!$V$4:$V$1076,$C19)</f>
        <v>#VALUE!</v>
      </c>
      <c r="F19" s="162" t="e">
        <f t="shared" si="0"/>
        <v>#VALUE!</v>
      </c>
      <c r="G19" s="157"/>
      <c r="H19" s="158"/>
      <c r="I19" s="159"/>
      <c r="J19" s="159"/>
      <c r="K19" s="159"/>
    </row>
    <row r="20" spans="1:12" x14ac:dyDescent="0.2">
      <c r="A20" s="293"/>
      <c r="B20" s="293"/>
      <c r="C20" s="154" t="s">
        <v>4124</v>
      </c>
      <c r="D20" s="155">
        <f>'[1]Matrik Semula-Menjadi'!F428</f>
        <v>5793516000</v>
      </c>
      <c r="E20" s="155">
        <f>'[1]Matrik Semula-Menjadi'!M428</f>
        <v>5168975000</v>
      </c>
      <c r="F20" s="156">
        <f t="shared" si="0"/>
        <v>624541000</v>
      </c>
      <c r="G20" s="157"/>
      <c r="H20" s="158"/>
    </row>
    <row r="21" spans="1:12" x14ac:dyDescent="0.2">
      <c r="A21" s="293"/>
      <c r="B21" s="293"/>
      <c r="C21" s="160" t="s">
        <v>4116</v>
      </c>
      <c r="D21" s="161" t="e">
        <f>SUMIFS('[1]Matrik Semula-Menjadi'!$F$4:$F$1076,'[1]Matrik Semula-Menjadi'!$X$4:$X$1076,$C$20,'[1]Matrik Semula-Menjadi'!$V$4:$V$1076,$C21)</f>
        <v>#VALUE!</v>
      </c>
      <c r="E21" s="161" t="e">
        <f>SUMIFS('[1]Matrik Semula-Menjadi'!$M$4:$M$1076,'[1]Matrik Semula-Menjadi'!$X$4:$X$1076,$C$20,'[1]Matrik Semula-Menjadi'!$V$4:$V$1076,$C21)</f>
        <v>#VALUE!</v>
      </c>
      <c r="F21" s="162" t="e">
        <f t="shared" si="0"/>
        <v>#VALUE!</v>
      </c>
      <c r="G21" s="157"/>
      <c r="H21" s="158"/>
      <c r="I21" s="159"/>
      <c r="J21" s="159"/>
      <c r="K21" s="159"/>
    </row>
    <row r="22" spans="1:12" ht="15" x14ac:dyDescent="0.25">
      <c r="A22" s="293"/>
      <c r="B22" s="293"/>
      <c r="C22" s="167" t="s">
        <v>4117</v>
      </c>
      <c r="D22" s="168" t="e">
        <f>SUMIFS('[1]Matrik Semula-Menjadi'!$F$4:$F$1076,'[1]Matrik Semula-Menjadi'!$X$4:$X$1076,$C$20,'[1]Matrik Semula-Menjadi'!$V$4:$V$1076,$C22)</f>
        <v>#VALUE!</v>
      </c>
      <c r="E22" s="168" t="e">
        <f>SUMIFS('[1]Matrik Semula-Menjadi'!$M$4:$M$1076,'[1]Matrik Semula-Menjadi'!$X$4:$X$1076,$C$20,'[1]Matrik Semula-Menjadi'!$V$4:$V$1076,$C22)</f>
        <v>#VALUE!</v>
      </c>
      <c r="F22" s="162" t="e">
        <f>D22-E22</f>
        <v>#VALUE!</v>
      </c>
      <c r="G22" s="166"/>
      <c r="H22" s="158"/>
      <c r="I22" s="159"/>
      <c r="J22" s="159"/>
      <c r="K22" s="159"/>
    </row>
    <row r="23" spans="1:12" x14ac:dyDescent="0.2">
      <c r="A23" s="293"/>
      <c r="B23" s="293"/>
      <c r="C23" s="160" t="s">
        <v>4118</v>
      </c>
      <c r="D23" s="161" t="e">
        <f>SUMIFS('[1]Matrik Semula-Menjadi'!$F$4:$F$1076,'[1]Matrik Semula-Menjadi'!$X$4:$X$1076,$C$20,'[1]Matrik Semula-Menjadi'!$V$4:$V$1076,$C23)</f>
        <v>#VALUE!</v>
      </c>
      <c r="E23" s="161" t="e">
        <f>SUMIFS('[1]Matrik Semula-Menjadi'!$M$4:$M$1076,'[1]Matrik Semula-Menjadi'!$X$4:$X$1076,$C$20,'[1]Matrik Semula-Menjadi'!$V$4:$V$1076,$C23)</f>
        <v>#VALUE!</v>
      </c>
      <c r="F23" s="162" t="e">
        <f t="shared" si="0"/>
        <v>#VALUE!</v>
      </c>
      <c r="G23" s="157"/>
      <c r="H23" s="158"/>
      <c r="I23" s="159"/>
      <c r="J23" s="159"/>
      <c r="K23" s="159"/>
    </row>
    <row r="24" spans="1:12" x14ac:dyDescent="0.2">
      <c r="A24" s="293"/>
      <c r="B24" s="293"/>
      <c r="C24" s="160" t="s">
        <v>4119</v>
      </c>
      <c r="D24" s="161" t="e">
        <f>SUMIFS('[1]Matrik Semula-Menjadi'!$F$4:$F$1076,'[1]Matrik Semula-Menjadi'!$X$4:$X$1076,$C$20,'[1]Matrik Semula-Menjadi'!$V$4:$V$1076,$C24)</f>
        <v>#VALUE!</v>
      </c>
      <c r="E24" s="161" t="e">
        <f>SUMIFS('[1]Matrik Semula-Menjadi'!$M$4:$M$1076,'[1]Matrik Semula-Menjadi'!$X$4:$X$1076,$C$20,'[1]Matrik Semula-Menjadi'!$V$4:$V$1076,$C24)</f>
        <v>#VALUE!</v>
      </c>
      <c r="F24" s="162" t="e">
        <f t="shared" si="0"/>
        <v>#VALUE!</v>
      </c>
      <c r="G24" s="157"/>
      <c r="H24" s="158"/>
      <c r="I24" s="159"/>
      <c r="J24" s="159"/>
      <c r="K24" s="159"/>
    </row>
    <row r="25" spans="1:12" x14ac:dyDescent="0.2">
      <c r="A25" s="293"/>
      <c r="B25" s="293"/>
      <c r="C25" s="167" t="s">
        <v>4120</v>
      </c>
      <c r="D25" s="168" t="e">
        <f>SUMIFS('[1]Matrik Semula-Menjadi'!$F$4:$F$1076,'[1]Matrik Semula-Menjadi'!$X$4:$X$1076,$C$20,'[1]Matrik Semula-Menjadi'!$V$4:$V$1076,$C25)</f>
        <v>#VALUE!</v>
      </c>
      <c r="E25" s="168" t="e">
        <f>SUMIFS('[1]Matrik Semula-Menjadi'!$M$4:$M$1076,'[1]Matrik Semula-Menjadi'!$X$4:$X$1076,$C$20,'[1]Matrik Semula-Menjadi'!$V$4:$V$1076,$C25)</f>
        <v>#VALUE!</v>
      </c>
      <c r="F25" s="162" t="e">
        <f t="shared" si="0"/>
        <v>#VALUE!</v>
      </c>
      <c r="G25" s="157"/>
      <c r="H25" s="158"/>
      <c r="I25" s="159"/>
      <c r="J25" s="159"/>
      <c r="K25" s="159"/>
    </row>
    <row r="26" spans="1:12" x14ac:dyDescent="0.2">
      <c r="A26" s="293"/>
      <c r="B26" s="293"/>
      <c r="C26" s="160" t="s">
        <v>4121</v>
      </c>
      <c r="D26" s="161" t="e">
        <f>SUMIFS('[1]Matrik Semula-Menjadi'!$F$4:$F$1076,'[1]Matrik Semula-Menjadi'!$X$4:$X$1076,$C$20,'[1]Matrik Semula-Menjadi'!$V$4:$V$1076,$C26)</f>
        <v>#VALUE!</v>
      </c>
      <c r="E26" s="161" t="e">
        <f>SUMIFS('[1]Matrik Semula-Menjadi'!$M$4:$M$1076,'[1]Matrik Semula-Menjadi'!$X$4:$X$1076,$C$20,'[1]Matrik Semula-Menjadi'!$V$4:$V$1076,$C26)</f>
        <v>#VALUE!</v>
      </c>
      <c r="F26" s="162" t="e">
        <f t="shared" si="0"/>
        <v>#VALUE!</v>
      </c>
      <c r="G26" s="157"/>
      <c r="H26" s="158"/>
      <c r="I26" s="159"/>
      <c r="J26" s="159"/>
      <c r="K26" s="159"/>
    </row>
    <row r="27" spans="1:12" x14ac:dyDescent="0.2">
      <c r="A27" s="293"/>
      <c r="B27" s="293"/>
      <c r="C27" s="160" t="s">
        <v>4122</v>
      </c>
      <c r="D27" s="161" t="e">
        <f>SUMIFS('[1]Matrik Semula-Menjadi'!$F$4:$F$1076,'[1]Matrik Semula-Menjadi'!$X$4:$X$1076,$C$20,'[1]Matrik Semula-Menjadi'!$V$4:$V$1076,$C27)</f>
        <v>#VALUE!</v>
      </c>
      <c r="E27" s="161" t="e">
        <f>SUMIFS('[1]Matrik Semula-Menjadi'!$M$4:$M$1076,'[1]Matrik Semula-Menjadi'!$X$4:$X$1076,$C$20,'[1]Matrik Semula-Menjadi'!$V$4:$V$1076,$C27)</f>
        <v>#VALUE!</v>
      </c>
      <c r="F27" s="162" t="e">
        <f t="shared" si="0"/>
        <v>#VALUE!</v>
      </c>
      <c r="G27" s="157"/>
      <c r="H27" s="158"/>
      <c r="I27" s="159"/>
      <c r="J27" s="159"/>
      <c r="K27" s="159"/>
    </row>
    <row r="28" spans="1:12" x14ac:dyDescent="0.2">
      <c r="A28" s="293"/>
      <c r="B28" s="293"/>
      <c r="C28" s="160" t="s">
        <v>4123</v>
      </c>
      <c r="D28" s="161" t="e">
        <f>SUMIFS('[1]Matrik Semula-Menjadi'!$F$4:$F$1076,'[1]Matrik Semula-Menjadi'!$X$4:$X$1076,$C$20,'[1]Matrik Semula-Menjadi'!$V$4:$V$1076,$C28)</f>
        <v>#VALUE!</v>
      </c>
      <c r="E28" s="161" t="e">
        <f>SUMIFS('[1]Matrik Semula-Menjadi'!$M$4:$M$1076,'[1]Matrik Semula-Menjadi'!$X$4:$X$1076,$C$20,'[1]Matrik Semula-Menjadi'!$V$4:$V$1076,$C28)</f>
        <v>#VALUE!</v>
      </c>
      <c r="F28" s="162" t="e">
        <f t="shared" si="0"/>
        <v>#VALUE!</v>
      </c>
      <c r="G28" s="157"/>
      <c r="H28" s="158"/>
      <c r="I28" s="159"/>
      <c r="J28" s="159"/>
      <c r="K28" s="159"/>
    </row>
    <row r="29" spans="1:12" x14ac:dyDescent="0.2">
      <c r="A29" s="293"/>
      <c r="B29" s="293"/>
      <c r="C29" s="169" t="s">
        <v>4125</v>
      </c>
      <c r="D29" s="155">
        <f>'[1]Matrik Semula-Menjadi'!F957</f>
        <v>9216112000</v>
      </c>
      <c r="E29" s="155">
        <f>'[1]Matrik Semula-Menjadi'!M957</f>
        <v>9216112000</v>
      </c>
      <c r="F29" s="156">
        <f t="shared" si="0"/>
        <v>0</v>
      </c>
      <c r="G29" s="157"/>
      <c r="H29" s="158"/>
    </row>
    <row r="30" spans="1:12" ht="15" x14ac:dyDescent="0.25">
      <c r="A30" s="170"/>
      <c r="B30" s="294" t="s">
        <v>7</v>
      </c>
      <c r="C30" s="294"/>
      <c r="D30" s="171">
        <f>SUM(D9,D10,D11,D20,D29)</f>
        <v>27092998000</v>
      </c>
      <c r="E30" s="171">
        <f>SUM(E9,E10,E11,E20,E29)</f>
        <v>27091127000</v>
      </c>
      <c r="F30" s="171">
        <f>SUM(F9,F10,F11,F20,F29)</f>
        <v>1871000</v>
      </c>
      <c r="G30" s="162"/>
      <c r="H30" s="158"/>
      <c r="L30" s="158"/>
    </row>
    <row r="31" spans="1:12" x14ac:dyDescent="0.2">
      <c r="H31" s="158"/>
    </row>
    <row r="32" spans="1:12" ht="15" x14ac:dyDescent="0.25">
      <c r="B32" s="172"/>
      <c r="F32" s="143" t="s">
        <v>4126</v>
      </c>
    </row>
    <row r="33" spans="2:6" x14ac:dyDescent="0.2">
      <c r="B33" s="173"/>
    </row>
    <row r="34" spans="2:6" x14ac:dyDescent="0.2">
      <c r="B34" s="173"/>
      <c r="F34" s="143" t="s">
        <v>4127</v>
      </c>
    </row>
    <row r="35" spans="2:6" x14ac:dyDescent="0.2">
      <c r="F35" s="143" t="s">
        <v>4128</v>
      </c>
    </row>
    <row r="40" spans="2:6" x14ac:dyDescent="0.2">
      <c r="F40" s="143" t="s">
        <v>4129</v>
      </c>
    </row>
    <row r="41" spans="2:6" x14ac:dyDescent="0.2">
      <c r="B41" s="159"/>
      <c r="F41" s="143" t="s">
        <v>4130</v>
      </c>
    </row>
    <row r="42" spans="2:6" x14ac:dyDescent="0.2">
      <c r="B42" s="159"/>
    </row>
    <row r="43" spans="2:6" ht="15" x14ac:dyDescent="0.25">
      <c r="B43" s="174"/>
    </row>
  </sheetData>
  <autoFilter ref="A7:G30" xr:uid="{11037746-F9D2-4F5E-973C-19DA1E58696C}"/>
  <mergeCells count="13">
    <mergeCell ref="H5:H6"/>
    <mergeCell ref="A9:A29"/>
    <mergeCell ref="B9:B29"/>
    <mergeCell ref="B30:C30"/>
    <mergeCell ref="A1:G1"/>
    <mergeCell ref="A2:G2"/>
    <mergeCell ref="A3:G3"/>
    <mergeCell ref="A5:A6"/>
    <mergeCell ref="B5:B6"/>
    <mergeCell ref="C5:C6"/>
    <mergeCell ref="D5:E5"/>
    <mergeCell ref="F5:F6"/>
    <mergeCell ref="G5:G6"/>
  </mergeCells>
  <conditionalFormatting sqref="F29 F9:F20">
    <cfRule type="expression" dxfId="7" priority="2">
      <formula>F9&lt;0</formula>
    </cfRule>
  </conditionalFormatting>
  <conditionalFormatting sqref="F21:F28">
    <cfRule type="expression" dxfId="6" priority="1">
      <formula>F21&lt;0</formula>
    </cfRule>
  </conditionalFormatting>
  <printOptions horizontalCentered="1"/>
  <pageMargins left="0.70866141732283472" right="0.70866141732283472" top="0.74803149606299213" bottom="0.74803149606299213" header="0.31496062992125984" footer="0.31496062992125984"/>
  <pageSetup paperSize="9" scale="80" fitToHeight="0" orientation="landscape" r:id="rId1"/>
  <headerFooter>
    <oddFooter>&amp;LRekapitulasi Matrik Semula Menjadi Revisi Anggaran Satker Pusat Pendidikan KP&amp;RHal &amp;P dari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EDD40-E87A-4BDB-9B97-0427D1FECEFC}">
  <sheetPr>
    <pageSetUpPr fitToPage="1"/>
  </sheetPr>
  <dimension ref="A1:N66"/>
  <sheetViews>
    <sheetView showGridLines="0" view="pageBreakPreview" topLeftCell="A40" zoomScale="120" zoomScaleNormal="100" zoomScaleSheetLayoutView="120" workbookViewId="0">
      <selection activeCell="H48" sqref="H48"/>
    </sheetView>
  </sheetViews>
  <sheetFormatPr defaultRowHeight="14.25" x14ac:dyDescent="0.2"/>
  <cols>
    <col min="1" max="1" width="3.25" style="143" bestFit="1" customWidth="1"/>
    <col min="2" max="2" width="14" style="143" customWidth="1"/>
    <col min="3" max="3" width="45.25" style="143" customWidth="1"/>
    <col min="4" max="4" width="16.625" style="143" bestFit="1" customWidth="1"/>
    <col min="5" max="5" width="16.5" style="143" bestFit="1" customWidth="1"/>
    <col min="6" max="6" width="16.75" style="143" customWidth="1"/>
    <col min="7" max="7" width="11.5" style="143" bestFit="1" customWidth="1"/>
    <col min="8" max="8" width="16.875" style="143" customWidth="1"/>
    <col min="9" max="11" width="12.25" style="143" bestFit="1" customWidth="1"/>
    <col min="12" max="12" width="12.5" style="143" bestFit="1" customWidth="1"/>
    <col min="13" max="13" width="12.25" style="143" bestFit="1" customWidth="1"/>
    <col min="14" max="14" width="11.125" style="143" bestFit="1" customWidth="1"/>
    <col min="15" max="16384" width="9" style="143"/>
  </cols>
  <sheetData>
    <row r="1" spans="1:11" ht="15.75" x14ac:dyDescent="0.25">
      <c r="A1" s="295" t="s">
        <v>4162</v>
      </c>
      <c r="B1" s="295"/>
      <c r="C1" s="295"/>
      <c r="D1" s="295"/>
      <c r="E1" s="295"/>
      <c r="F1" s="295"/>
      <c r="G1" s="206"/>
    </row>
    <row r="2" spans="1:11" ht="15.75" x14ac:dyDescent="0.25">
      <c r="A2" s="295" t="s">
        <v>4133</v>
      </c>
      <c r="B2" s="295"/>
      <c r="C2" s="295"/>
      <c r="D2" s="295"/>
      <c r="E2" s="295"/>
      <c r="F2" s="295"/>
      <c r="G2" s="206"/>
    </row>
    <row r="3" spans="1:11" x14ac:dyDescent="0.2">
      <c r="A3" s="144"/>
    </row>
    <row r="4" spans="1:11" ht="15" x14ac:dyDescent="0.2">
      <c r="A4" s="297" t="s">
        <v>4104</v>
      </c>
      <c r="B4" s="299" t="s">
        <v>4135</v>
      </c>
      <c r="C4" s="297" t="s">
        <v>4153</v>
      </c>
      <c r="D4" s="301" t="s">
        <v>4105</v>
      </c>
      <c r="E4" s="301"/>
      <c r="F4" s="302" t="s">
        <v>4138</v>
      </c>
      <c r="G4" s="299" t="s">
        <v>4107</v>
      </c>
      <c r="H4" s="292"/>
    </row>
    <row r="5" spans="1:11" ht="15" x14ac:dyDescent="0.2">
      <c r="A5" s="298"/>
      <c r="B5" s="300"/>
      <c r="C5" s="298"/>
      <c r="D5" s="145" t="s">
        <v>4109</v>
      </c>
      <c r="E5" s="145" t="s">
        <v>4110</v>
      </c>
      <c r="F5" s="298"/>
      <c r="G5" s="298"/>
      <c r="H5" s="292"/>
    </row>
    <row r="6" spans="1:11" s="148" customFormat="1" ht="12" x14ac:dyDescent="0.2">
      <c r="A6" s="146">
        <v>1</v>
      </c>
      <c r="B6" s="147">
        <v>2</v>
      </c>
      <c r="C6" s="146">
        <v>3</v>
      </c>
      <c r="D6" s="147">
        <v>4</v>
      </c>
      <c r="E6" s="146">
        <v>5</v>
      </c>
      <c r="F6" s="147" t="s">
        <v>4151</v>
      </c>
      <c r="G6" s="147">
        <v>7</v>
      </c>
    </row>
    <row r="7" spans="1:11" ht="15" x14ac:dyDescent="0.2">
      <c r="A7" s="149" t="s">
        <v>3965</v>
      </c>
      <c r="B7" s="150" t="s">
        <v>4112</v>
      </c>
      <c r="C7" s="151"/>
      <c r="D7" s="151"/>
      <c r="E7" s="151"/>
      <c r="F7" s="152"/>
      <c r="G7" s="153"/>
    </row>
    <row r="8" spans="1:11" ht="15.75" x14ac:dyDescent="0.25">
      <c r="A8" s="303">
        <v>1</v>
      </c>
      <c r="B8" s="303" t="s">
        <v>4154</v>
      </c>
      <c r="C8" s="206" t="s">
        <v>3855</v>
      </c>
      <c r="D8" s="207">
        <f>SUM(D9:D12)</f>
        <v>634765000</v>
      </c>
      <c r="E8" s="207">
        <f>SUM(E9:E12)</f>
        <v>634765000</v>
      </c>
      <c r="F8" s="208">
        <f>E8-D8</f>
        <v>0</v>
      </c>
      <c r="G8" s="209"/>
      <c r="H8" s="158"/>
    </row>
    <row r="9" spans="1:11" x14ac:dyDescent="0.2">
      <c r="A9" s="293"/>
      <c r="B9" s="293"/>
      <c r="C9" s="210" t="s">
        <v>4146</v>
      </c>
      <c r="D9" s="161">
        <f>SUMIFS('Matriks Revisi POK'!$H$7:$H$628,'Matriks Revisi POK'!$B$7:$B$628,$C$8,'Matriks Revisi POK'!$P$7:$P$628,$C9)</f>
        <v>316885000</v>
      </c>
      <c r="E9" s="161">
        <f>SUMIFS('Matriks Revisi POK'!$N$7:$N$628,'Matriks Revisi POK'!$B$7:$B$628,$C$8,'Matriks Revisi POK'!$P$7:$P$628,$C9)</f>
        <v>284735000</v>
      </c>
      <c r="F9" s="162">
        <f>E9-D9</f>
        <v>-32150000</v>
      </c>
      <c r="G9" s="157"/>
      <c r="H9" s="158"/>
      <c r="J9" s="158">
        <f>SUM(F9,F10,F14,F15)</f>
        <v>-40774000</v>
      </c>
    </row>
    <row r="10" spans="1:11" x14ac:dyDescent="0.2">
      <c r="A10" s="293"/>
      <c r="B10" s="293"/>
      <c r="C10" s="211" t="s">
        <v>4150</v>
      </c>
      <c r="D10" s="161">
        <f>SUMIFS('Matriks Revisi POK'!$H$7:$H$628,'Matriks Revisi POK'!$B$7:$B$628,$C$8,'Matriks Revisi POK'!$P$7:$P$628,$C10)</f>
        <v>0</v>
      </c>
      <c r="E10" s="161">
        <f>SUMIFS('Matriks Revisi POK'!$N$7:$N$628,'Matriks Revisi POK'!$B$7:$B$628,$C$8,'Matriks Revisi POK'!$P$7:$P$628,$C10)</f>
        <v>0</v>
      </c>
      <c r="F10" s="162">
        <f t="shared" ref="F10:F12" si="0">E10-D10</f>
        <v>0</v>
      </c>
      <c r="G10" s="157"/>
      <c r="H10" s="158"/>
    </row>
    <row r="11" spans="1:11" x14ac:dyDescent="0.2">
      <c r="A11" s="293"/>
      <c r="B11" s="293"/>
      <c r="C11" s="211" t="s">
        <v>4147</v>
      </c>
      <c r="D11" s="161">
        <f>SUMIFS('Matriks Revisi POK'!$H$7:$H$628,'Matriks Revisi POK'!$B$7:$B$628,$C$8,'Matriks Revisi POK'!$P$7:$P$628,$C11)</f>
        <v>47000000</v>
      </c>
      <c r="E11" s="161">
        <f>SUMIFS('Matriks Revisi POK'!$N$7:$N$628,'Matriks Revisi POK'!$B$7:$B$628,$C$8,'Matriks Revisi POK'!$P$7:$P$628,$C11)</f>
        <v>100000000</v>
      </c>
      <c r="F11" s="162">
        <f t="shared" si="0"/>
        <v>53000000</v>
      </c>
      <c r="G11" s="157"/>
      <c r="H11" s="158"/>
      <c r="I11" s="159"/>
      <c r="J11" s="159"/>
      <c r="K11" s="159"/>
    </row>
    <row r="12" spans="1:11" x14ac:dyDescent="0.2">
      <c r="A12" s="293"/>
      <c r="B12" s="293"/>
      <c r="C12" s="212" t="s">
        <v>4148</v>
      </c>
      <c r="D12" s="161">
        <f>SUMIFS('Matriks Revisi POK'!$H$7:$H$628,'Matriks Revisi POK'!$B$7:$B$628,$C$8,'Matriks Revisi POK'!$P$7:$P$628,$C12)</f>
        <v>270880000</v>
      </c>
      <c r="E12" s="161">
        <f>SUMIFS('Matriks Revisi POK'!$N$7:$N$628,'Matriks Revisi POK'!$B$7:$B$628,$C$8,'Matriks Revisi POK'!$P$7:$P$628,$C12)</f>
        <v>250030000</v>
      </c>
      <c r="F12" s="162">
        <f t="shared" si="0"/>
        <v>-20850000</v>
      </c>
      <c r="G12" s="157"/>
      <c r="H12" s="158"/>
    </row>
    <row r="13" spans="1:11" ht="15.75" x14ac:dyDescent="0.25">
      <c r="A13" s="293"/>
      <c r="B13" s="293"/>
      <c r="C13" s="213" t="s">
        <v>3861</v>
      </c>
      <c r="D13" s="207">
        <f>SUM(D14:D18)</f>
        <v>419163000</v>
      </c>
      <c r="E13" s="207">
        <f>SUM(E14:E18)</f>
        <v>419163000</v>
      </c>
      <c r="F13" s="208">
        <f>E13-D13</f>
        <v>0</v>
      </c>
      <c r="G13" s="157"/>
      <c r="H13" s="158"/>
    </row>
    <row r="14" spans="1:11" x14ac:dyDescent="0.2">
      <c r="A14" s="293"/>
      <c r="B14" s="293"/>
      <c r="C14" s="214" t="s">
        <v>4146</v>
      </c>
      <c r="D14" s="161">
        <f>SUMIFS('Matriks Revisi POK'!$H$7:$H$628,'Matriks Revisi POK'!$B$7:$B$628,$C$13,'Matriks Revisi POK'!$P$7:$P$628,$C14)</f>
        <v>182600000</v>
      </c>
      <c r="E14" s="161">
        <f>SUMIFS('Matriks Revisi POK'!$N$7:$N$628,'Matriks Revisi POK'!$B$7:$B$628,$C$13,'Matriks Revisi POK'!$P$7:$P$628,$C14)</f>
        <v>173976000</v>
      </c>
      <c r="F14" s="162">
        <f t="shared" ref="F14:F18" si="1">E14-D14</f>
        <v>-8624000</v>
      </c>
      <c r="G14" s="157"/>
      <c r="H14" s="158"/>
    </row>
    <row r="15" spans="1:11" x14ac:dyDescent="0.2">
      <c r="A15" s="293"/>
      <c r="B15" s="293"/>
      <c r="C15" s="211" t="s">
        <v>4150</v>
      </c>
      <c r="D15" s="161">
        <f>SUMIFS('Matriks Revisi POK'!$H$7:$H$628,'Matriks Revisi POK'!$B$7:$B$628,$C$13,'Matriks Revisi POK'!$P$7:$P$628,$C15)</f>
        <v>0</v>
      </c>
      <c r="E15" s="161">
        <f>SUMIFS('Matriks Revisi POK'!$N$7:$N$628,'Matriks Revisi POK'!$B$7:$B$628,$C$13,'Matriks Revisi POK'!$P$7:$P$628,$C15)</f>
        <v>0</v>
      </c>
      <c r="F15" s="162">
        <f t="shared" si="1"/>
        <v>0</v>
      </c>
      <c r="G15" s="157"/>
      <c r="H15" s="158"/>
      <c r="I15" s="158"/>
    </row>
    <row r="16" spans="1:11" x14ac:dyDescent="0.2">
      <c r="A16" s="293"/>
      <c r="B16" s="293"/>
      <c r="C16" s="214" t="s">
        <v>4147</v>
      </c>
      <c r="D16" s="161">
        <f>SUMIFS('Matriks Revisi POK'!$H$7:$H$628,'Matriks Revisi POK'!$B$7:$B$628,$C$13,'Matriks Revisi POK'!$P$7:$P$628,$C16)</f>
        <v>0</v>
      </c>
      <c r="E16" s="161">
        <f>SUMIFS('Matriks Revisi POK'!$N$7:$N$628,'Matriks Revisi POK'!$B$7:$B$628,$C$13,'Matriks Revisi POK'!$P$7:$P$628,$C16)</f>
        <v>0</v>
      </c>
      <c r="F16" s="162">
        <f t="shared" si="1"/>
        <v>0</v>
      </c>
      <c r="G16" s="157"/>
      <c r="H16" s="158"/>
      <c r="I16" s="159"/>
    </row>
    <row r="17" spans="1:14" s="219" customFormat="1" ht="21" customHeight="1" x14ac:dyDescent="0.2">
      <c r="A17" s="293"/>
      <c r="B17" s="293"/>
      <c r="C17" s="215" t="s">
        <v>4148</v>
      </c>
      <c r="D17" s="161">
        <f>SUMIFS('Matriks Revisi POK'!$H$7:$H$628,'Matriks Revisi POK'!$B$7:$B$628,$C$13,'Matriks Revisi POK'!$P$7:$P$628,$C17)</f>
        <v>236563000</v>
      </c>
      <c r="E17" s="161">
        <f>SUMIFS('Matriks Revisi POK'!$N$7:$N$628,'Matriks Revisi POK'!$B$7:$B$628,$C$13,'Matriks Revisi POK'!$P$7:$P$628,$C17)</f>
        <v>245187000</v>
      </c>
      <c r="F17" s="162">
        <f t="shared" si="1"/>
        <v>8624000</v>
      </c>
      <c r="G17" s="216"/>
      <c r="H17" s="217"/>
      <c r="I17" s="218"/>
    </row>
    <row r="18" spans="1:14" s="219" customFormat="1" ht="17.25" customHeight="1" x14ac:dyDescent="0.2">
      <c r="A18" s="293"/>
      <c r="B18" s="293"/>
      <c r="C18" s="215" t="s">
        <v>4149</v>
      </c>
      <c r="D18" s="161">
        <f>SUMIFS('Matriks Revisi POK'!$H$7:$H$628,'Matriks Revisi POK'!$B$7:$B$628,$C$13,'Matriks Revisi POK'!$P$7:$P$628,$C18)</f>
        <v>0</v>
      </c>
      <c r="E18" s="161">
        <f>SUMIFS('Matriks Revisi POK'!$N$7:$N$628,'Matriks Revisi POK'!$B$7:$B$628,$C$13,'Matriks Revisi POK'!$P$7:$P$628,$C18)</f>
        <v>0</v>
      </c>
      <c r="F18" s="162">
        <f t="shared" si="1"/>
        <v>0</v>
      </c>
      <c r="G18" s="220"/>
      <c r="H18" s="217"/>
    </row>
    <row r="19" spans="1:14" ht="15.75" x14ac:dyDescent="0.25">
      <c r="A19" s="304"/>
      <c r="B19" s="304"/>
      <c r="C19" s="221" t="s">
        <v>4158</v>
      </c>
      <c r="D19" s="222">
        <f>SUM(D8,D13)</f>
        <v>1053928000</v>
      </c>
      <c r="E19" s="222">
        <f t="shared" ref="E19:F19" si="2">SUM(E8,E13)</f>
        <v>1053928000</v>
      </c>
      <c r="F19" s="222">
        <f t="shared" si="2"/>
        <v>0</v>
      </c>
      <c r="G19" s="223"/>
      <c r="H19" s="158"/>
    </row>
    <row r="20" spans="1:14" ht="15.75" x14ac:dyDescent="0.25">
      <c r="A20" s="303">
        <v>2</v>
      </c>
      <c r="B20" s="303" t="s">
        <v>4155</v>
      </c>
      <c r="C20" s="213" t="s">
        <v>3873</v>
      </c>
      <c r="D20" s="207">
        <f>SUM(D21:D24)</f>
        <v>8664348000</v>
      </c>
      <c r="E20" s="207">
        <f>SUM(E21:E24)</f>
        <v>8664348000</v>
      </c>
      <c r="F20" s="208">
        <f>E20-D20</f>
        <v>0</v>
      </c>
      <c r="G20" s="157"/>
      <c r="H20" s="158"/>
    </row>
    <row r="21" spans="1:14" x14ac:dyDescent="0.2">
      <c r="A21" s="293"/>
      <c r="B21" s="293"/>
      <c r="C21" s="224" t="s">
        <v>4146</v>
      </c>
      <c r="D21" s="161">
        <f>SUMIFS('Matriks Revisi POK'!$H$7:$H$628,'Matriks Revisi POK'!$B$7:$B$628,$C$20,'Matriks Revisi POK'!$P$7:$P$628,$C21)</f>
        <v>733017000</v>
      </c>
      <c r="E21" s="161">
        <f>SUMIFS('Matriks Revisi POK'!$N$7:$N$628,'Matriks Revisi POK'!$B$7:$B$628,$C$20,'Matriks Revisi POK'!$P$7:$P$628,$C21)</f>
        <v>733017000</v>
      </c>
      <c r="F21" s="162">
        <f t="shared" ref="F21:F24" si="3">E21-D21</f>
        <v>0</v>
      </c>
      <c r="G21" s="157"/>
      <c r="H21" s="158"/>
    </row>
    <row r="22" spans="1:14" x14ac:dyDescent="0.2">
      <c r="A22" s="293"/>
      <c r="B22" s="293"/>
      <c r="C22" s="211" t="s">
        <v>4150</v>
      </c>
      <c r="D22" s="161">
        <f>SUMIFS('Matriks Revisi POK'!$H$7:$H$628,'Matriks Revisi POK'!$B$7:$B$628,$C$20,'Matriks Revisi POK'!$P$7:$P$628,$C22)</f>
        <v>0</v>
      </c>
      <c r="E22" s="161">
        <f>SUMIFS('Matriks Revisi POK'!$N$7:$N$628,'Matriks Revisi POK'!$B$7:$B$628,$C$20,'Matriks Revisi POK'!$P$7:$P$628,$C22)</f>
        <v>0</v>
      </c>
      <c r="F22" s="162">
        <f t="shared" si="3"/>
        <v>0</v>
      </c>
      <c r="G22" s="157"/>
      <c r="H22" s="158"/>
    </row>
    <row r="23" spans="1:14" x14ac:dyDescent="0.2">
      <c r="A23" s="293"/>
      <c r="B23" s="293"/>
      <c r="C23" s="224" t="s">
        <v>4147</v>
      </c>
      <c r="D23" s="161">
        <f>SUMIFS('Matriks Revisi POK'!$H$7:$H$628,'Matriks Revisi POK'!$B$7:$B$628,$C$20,'Matriks Revisi POK'!$P$7:$P$628,$C23)</f>
        <v>0</v>
      </c>
      <c r="E23" s="161">
        <f>SUMIFS('Matriks Revisi POK'!$N$7:$N$628,'Matriks Revisi POK'!$B$7:$B$628,$C$20,'Matriks Revisi POK'!$P$7:$P$628,$C23)</f>
        <v>21000000</v>
      </c>
      <c r="F23" s="162">
        <f t="shared" si="3"/>
        <v>21000000</v>
      </c>
      <c r="G23" s="157"/>
      <c r="H23" s="158"/>
      <c r="J23" s="159"/>
      <c r="K23" s="159"/>
      <c r="L23" s="158"/>
      <c r="M23" s="159"/>
      <c r="N23" s="225"/>
    </row>
    <row r="24" spans="1:14" x14ac:dyDescent="0.2">
      <c r="A24" s="293"/>
      <c r="B24" s="293"/>
      <c r="C24" s="224" t="s">
        <v>4148</v>
      </c>
      <c r="D24" s="161">
        <f>SUMIFS('Matriks Revisi POK'!$H$7:$H$628,'Matriks Revisi POK'!$B$7:$B$628,$C$20,'Matriks Revisi POK'!$P$7:$P$628,$C24)</f>
        <v>7931331000</v>
      </c>
      <c r="E24" s="161">
        <f>SUMIFS('Matriks Revisi POK'!$N$7:$N$628,'Matriks Revisi POK'!$B$7:$B$628,$C$20,'Matriks Revisi POK'!$P$7:$P$628,$C24)</f>
        <v>7910331000</v>
      </c>
      <c r="F24" s="162">
        <f t="shared" si="3"/>
        <v>-21000000</v>
      </c>
      <c r="G24" s="157"/>
      <c r="H24" s="158"/>
    </row>
    <row r="25" spans="1:14" ht="15.75" x14ac:dyDescent="0.25">
      <c r="A25" s="293"/>
      <c r="B25" s="293"/>
      <c r="C25" s="213" t="s">
        <v>3868</v>
      </c>
      <c r="D25" s="207">
        <f>SUM(D26:D29)</f>
        <v>552532000</v>
      </c>
      <c r="E25" s="207">
        <f>SUM(E26:E29)</f>
        <v>552532000</v>
      </c>
      <c r="F25" s="208">
        <f>E25-D25</f>
        <v>0</v>
      </c>
      <c r="G25" s="157"/>
      <c r="H25" s="158"/>
    </row>
    <row r="26" spans="1:14" x14ac:dyDescent="0.2">
      <c r="A26" s="293"/>
      <c r="B26" s="293"/>
      <c r="C26" s="224" t="s">
        <v>4146</v>
      </c>
      <c r="D26" s="161">
        <f>SUMIFS('Matriks Revisi POK'!$H$7:$H$628,'Matriks Revisi POK'!$B$7:$B$628,$C$25,'Matriks Revisi POK'!$P$7:$P$628,$C26)</f>
        <v>317265000</v>
      </c>
      <c r="E26" s="161">
        <f>SUMIFS('Matriks Revisi POK'!$N$7:$N$628,'Matriks Revisi POK'!$B$7:$B$628,$C$25,'Matriks Revisi POK'!$P$7:$P$628,$C26)</f>
        <v>325832000</v>
      </c>
      <c r="F26" s="162">
        <f t="shared" ref="F26:F29" si="4">E26-D26</f>
        <v>8567000</v>
      </c>
      <c r="G26" s="157"/>
      <c r="H26" s="158"/>
    </row>
    <row r="27" spans="1:14" x14ac:dyDescent="0.2">
      <c r="A27" s="293"/>
      <c r="B27" s="293"/>
      <c r="C27" s="211" t="s">
        <v>4150</v>
      </c>
      <c r="D27" s="161">
        <f>SUMIFS('Matriks Revisi POK'!$H$7:$H$628,'Matriks Revisi POK'!$B$7:$B$628,$C$25,'Matriks Revisi POK'!$P$7:$P$628,$C27)</f>
        <v>16200000</v>
      </c>
      <c r="E27" s="161">
        <f>SUMIFS('Matriks Revisi POK'!$N$7:$N$628,'Matriks Revisi POK'!$B$7:$B$628,$C$25,'Matriks Revisi POK'!$P$7:$P$628,$C27)</f>
        <v>900000</v>
      </c>
      <c r="F27" s="162">
        <f t="shared" si="4"/>
        <v>-15300000</v>
      </c>
      <c r="G27" s="157"/>
      <c r="H27" s="158"/>
    </row>
    <row r="28" spans="1:14" x14ac:dyDescent="0.2">
      <c r="A28" s="293"/>
      <c r="B28" s="293"/>
      <c r="C28" s="224" t="s">
        <v>4147</v>
      </c>
      <c r="D28" s="161">
        <f>SUMIFS('Matriks Revisi POK'!$H$7:$H$628,'Matriks Revisi POK'!$B$7:$B$628,$C$25,'Matriks Revisi POK'!$P$7:$P$628,$C28)</f>
        <v>0</v>
      </c>
      <c r="E28" s="161">
        <f>SUMIFS('Matriks Revisi POK'!$N$7:$N$628,'Matriks Revisi POK'!$B$7:$B$628,$C$25,'Matriks Revisi POK'!$P$7:$P$628,$C28)</f>
        <v>18000000</v>
      </c>
      <c r="F28" s="162">
        <f t="shared" si="4"/>
        <v>18000000</v>
      </c>
      <c r="G28" s="157"/>
      <c r="H28" s="158"/>
    </row>
    <row r="29" spans="1:14" x14ac:dyDescent="0.2">
      <c r="A29" s="293"/>
      <c r="B29" s="293"/>
      <c r="C29" s="224" t="s">
        <v>4148</v>
      </c>
      <c r="D29" s="161">
        <f>SUMIFS('Matriks Revisi POK'!$H$7:$H$628,'Matriks Revisi POK'!$B$7:$B$628,$C$25,'Matriks Revisi POK'!$P$7:$P$628,$C29)</f>
        <v>219067000</v>
      </c>
      <c r="E29" s="161">
        <f>SUMIFS('Matriks Revisi POK'!$N$7:$N$628,'Matriks Revisi POK'!$B$7:$B$628,$C$25,'Matriks Revisi POK'!$P$7:$P$628,$C29)</f>
        <v>207800000</v>
      </c>
      <c r="F29" s="162">
        <f t="shared" si="4"/>
        <v>-11267000</v>
      </c>
      <c r="G29" s="157"/>
      <c r="H29" s="158"/>
    </row>
    <row r="30" spans="1:14" ht="15.75" x14ac:dyDescent="0.25">
      <c r="A30" s="304"/>
      <c r="B30" s="304"/>
      <c r="C30" s="221" t="s">
        <v>4159</v>
      </c>
      <c r="D30" s="222">
        <f>SUM(D20,D25)</f>
        <v>9216880000</v>
      </c>
      <c r="E30" s="222">
        <f t="shared" ref="E30:F30" si="5">SUM(E20,E25)</f>
        <v>9216880000</v>
      </c>
      <c r="F30" s="222">
        <f t="shared" si="5"/>
        <v>0</v>
      </c>
      <c r="G30" s="162"/>
      <c r="H30" s="158"/>
    </row>
    <row r="31" spans="1:14" ht="15.75" x14ac:dyDescent="0.25">
      <c r="A31" s="303">
        <v>3</v>
      </c>
      <c r="B31" s="303" t="s">
        <v>4156</v>
      </c>
      <c r="C31" s="213" t="s">
        <v>3844</v>
      </c>
      <c r="D31" s="207">
        <f>SUM(D32:D35)</f>
        <v>313099000</v>
      </c>
      <c r="E31" s="207">
        <f>SUM(E32:E35)</f>
        <v>313099000</v>
      </c>
      <c r="F31" s="208">
        <f>E31-D31</f>
        <v>0</v>
      </c>
      <c r="G31" s="157"/>
      <c r="H31" s="158"/>
    </row>
    <row r="32" spans="1:14" x14ac:dyDescent="0.2">
      <c r="A32" s="293"/>
      <c r="B32" s="293"/>
      <c r="C32" s="224" t="s">
        <v>4146</v>
      </c>
      <c r="D32" s="161">
        <f>SUMIFS('Matriks Revisi POK'!$H$7:$H$628,'Matriks Revisi POK'!$B$7:$B$628,$C$31,'Matriks Revisi POK'!$P$7:$P$628,$C32)</f>
        <v>149493000</v>
      </c>
      <c r="E32" s="161">
        <f>SUMIFS('Matriks Revisi POK'!$N$7:$N$628,'Matriks Revisi POK'!$B$7:$B$628,$C$31,'Matriks Revisi POK'!$P$7:$P$628,$C32)</f>
        <v>141119000</v>
      </c>
      <c r="F32" s="162">
        <f t="shared" ref="F32:F35" si="6">E32-D32</f>
        <v>-8374000</v>
      </c>
      <c r="G32" s="157"/>
      <c r="H32" s="158"/>
    </row>
    <row r="33" spans="1:8" x14ac:dyDescent="0.2">
      <c r="A33" s="293"/>
      <c r="B33" s="293"/>
      <c r="C33" s="211" t="s">
        <v>4150</v>
      </c>
      <c r="D33" s="161">
        <f>SUMIFS('Matriks Revisi POK'!$H$7:$H$628,'Matriks Revisi POK'!$B$7:$B$628,$C$31,'Matriks Revisi POK'!$P$7:$P$628,$C33)</f>
        <v>1500000</v>
      </c>
      <c r="E33" s="161">
        <f>SUMIFS('Matriks Revisi POK'!$N$7:$N$628,'Matriks Revisi POK'!$B$7:$B$628,$C$31,'Matriks Revisi POK'!$P$7:$P$628,$C33)</f>
        <v>1500000</v>
      </c>
      <c r="F33" s="162">
        <f t="shared" si="6"/>
        <v>0</v>
      </c>
      <c r="G33" s="157"/>
      <c r="H33" s="158"/>
    </row>
    <row r="34" spans="1:8" x14ac:dyDescent="0.2">
      <c r="A34" s="293"/>
      <c r="B34" s="293"/>
      <c r="C34" s="224" t="s">
        <v>4147</v>
      </c>
      <c r="D34" s="161">
        <f>SUMIFS('Matriks Revisi POK'!$H$7:$H$628,'Matriks Revisi POK'!$B$7:$B$628,$C$31,'Matriks Revisi POK'!$P$7:$P$628,$C34)</f>
        <v>18000000</v>
      </c>
      <c r="E34" s="161">
        <f>SUMIFS('Matriks Revisi POK'!$N$7:$N$628,'Matriks Revisi POK'!$B$7:$B$628,$C$31,'Matriks Revisi POK'!$P$7:$P$628,$C34)</f>
        <v>7800000</v>
      </c>
      <c r="F34" s="162">
        <f t="shared" si="6"/>
        <v>-10200000</v>
      </c>
      <c r="G34" s="157"/>
      <c r="H34" s="158"/>
    </row>
    <row r="35" spans="1:8" x14ac:dyDescent="0.2">
      <c r="A35" s="293"/>
      <c r="B35" s="293"/>
      <c r="C35" s="224" t="s">
        <v>4148</v>
      </c>
      <c r="D35" s="161">
        <f>SUMIFS('Matriks Revisi POK'!$H$7:$H$628,'Matriks Revisi POK'!$B$7:$B$628,$C$31,'Matriks Revisi POK'!$P$7:$P$628,$C35)</f>
        <v>144106000</v>
      </c>
      <c r="E35" s="161">
        <f>SUMIFS('Matriks Revisi POK'!$N$7:$N$628,'Matriks Revisi POK'!$B$7:$B$628,$C$31,'Matriks Revisi POK'!$P$7:$P$628,$C35)</f>
        <v>162680000</v>
      </c>
      <c r="F35" s="162">
        <f t="shared" si="6"/>
        <v>18574000</v>
      </c>
      <c r="G35" s="157"/>
      <c r="H35" s="158"/>
    </row>
    <row r="36" spans="1:8" ht="15.75" x14ac:dyDescent="0.25">
      <c r="A36" s="293"/>
      <c r="B36" s="293"/>
      <c r="C36" s="213" t="s">
        <v>3848</v>
      </c>
      <c r="D36" s="207">
        <f>SUM(D37:D40)</f>
        <v>1353206000</v>
      </c>
      <c r="E36" s="207">
        <f>SUM(E37:E40)</f>
        <v>1353206000</v>
      </c>
      <c r="F36" s="208">
        <f>E36-D36</f>
        <v>0</v>
      </c>
      <c r="G36" s="157"/>
      <c r="H36" s="158"/>
    </row>
    <row r="37" spans="1:8" x14ac:dyDescent="0.2">
      <c r="A37" s="293"/>
      <c r="B37" s="293"/>
      <c r="C37" s="224" t="s">
        <v>4146</v>
      </c>
      <c r="D37" s="161">
        <f>SUMIFS('Matriks Revisi POK'!$H$7:$H$628,'Matriks Revisi POK'!$B$7:$B$628,$C$36,'Matriks Revisi POK'!$P$7:$P$628,$C37)</f>
        <v>459663000</v>
      </c>
      <c r="E37" s="161">
        <f>SUMIFS('Matriks Revisi POK'!$N$7:$N$628,'Matriks Revisi POK'!$B$7:$B$628,$C$36,'Matriks Revisi POK'!$P$7:$P$628,$C37)</f>
        <v>459663000</v>
      </c>
      <c r="F37" s="162">
        <f t="shared" ref="F37:F40" si="7">E37-D37</f>
        <v>0</v>
      </c>
      <c r="G37" s="157"/>
      <c r="H37" s="158"/>
    </row>
    <row r="38" spans="1:8" x14ac:dyDescent="0.2">
      <c r="A38" s="293"/>
      <c r="B38" s="293"/>
      <c r="C38" s="211" t="s">
        <v>4150</v>
      </c>
      <c r="D38" s="161">
        <f>SUMIFS('Matriks Revisi POK'!$H$7:$H$628,'Matriks Revisi POK'!$B$7:$B$628,$C$36,'Matriks Revisi POK'!$P$7:$P$628,$C38)</f>
        <v>6300000</v>
      </c>
      <c r="E38" s="161">
        <f>SUMIFS('Matriks Revisi POK'!$N$7:$N$628,'Matriks Revisi POK'!$B$7:$B$628,$C$36,'Matriks Revisi POK'!$P$7:$P$628,$C38)</f>
        <v>3300000</v>
      </c>
      <c r="F38" s="162">
        <f t="shared" si="7"/>
        <v>-3000000</v>
      </c>
      <c r="G38" s="157"/>
      <c r="H38" s="158"/>
    </row>
    <row r="39" spans="1:8" x14ac:dyDescent="0.2">
      <c r="A39" s="293"/>
      <c r="B39" s="293"/>
      <c r="C39" s="224" t="s">
        <v>4147</v>
      </c>
      <c r="D39" s="161">
        <f>SUMIFS('Matriks Revisi POK'!$H$7:$H$628,'Matriks Revisi POK'!$B$7:$B$628,$C$36,'Matriks Revisi POK'!$P$7:$P$628,$C39)</f>
        <v>0</v>
      </c>
      <c r="E39" s="161">
        <f>SUMIFS('Matriks Revisi POK'!$N$7:$N$628,'Matriks Revisi POK'!$B$7:$B$628,$C$36,'Matriks Revisi POK'!$P$7:$P$628,$C39)</f>
        <v>69000000</v>
      </c>
      <c r="F39" s="162">
        <f t="shared" si="7"/>
        <v>69000000</v>
      </c>
      <c r="G39" s="157"/>
      <c r="H39" s="158"/>
    </row>
    <row r="40" spans="1:8" x14ac:dyDescent="0.2">
      <c r="A40" s="293"/>
      <c r="B40" s="293"/>
      <c r="C40" s="224" t="s">
        <v>4148</v>
      </c>
      <c r="D40" s="161">
        <f>SUMIFS('Matriks Revisi POK'!$H$7:$H$628,'Matriks Revisi POK'!$B$7:$B$628,$C$36,'Matriks Revisi POK'!$P$7:$P$628,$C40)</f>
        <v>887243000</v>
      </c>
      <c r="E40" s="161">
        <f>SUMIFS('Matriks Revisi POK'!$N$7:$N$628,'Matriks Revisi POK'!$B$7:$B$628,$C$36,'Matriks Revisi POK'!$P$7:$P$628,$C40)</f>
        <v>821243000</v>
      </c>
      <c r="F40" s="162">
        <f t="shared" si="7"/>
        <v>-66000000</v>
      </c>
      <c r="G40" s="157"/>
      <c r="H40" s="158"/>
    </row>
    <row r="41" spans="1:8" ht="15.75" x14ac:dyDescent="0.25">
      <c r="A41" s="304"/>
      <c r="B41" s="304"/>
      <c r="C41" s="221" t="s">
        <v>4160</v>
      </c>
      <c r="D41" s="222">
        <f>SUM(D31,D36)</f>
        <v>1666305000</v>
      </c>
      <c r="E41" s="222">
        <f t="shared" ref="E41:F41" si="8">SUM(E31,E36)</f>
        <v>1666305000</v>
      </c>
      <c r="F41" s="222">
        <f t="shared" si="8"/>
        <v>0</v>
      </c>
      <c r="G41" s="162"/>
      <c r="H41" s="158"/>
    </row>
    <row r="42" spans="1:8" ht="15.75" x14ac:dyDescent="0.25">
      <c r="A42" s="303">
        <v>4</v>
      </c>
      <c r="B42" s="303" t="s">
        <v>4157</v>
      </c>
      <c r="C42" s="213" t="s">
        <v>3895</v>
      </c>
      <c r="D42" s="207">
        <f>SUM(D43:D46)</f>
        <v>2798779000</v>
      </c>
      <c r="E42" s="207">
        <f>SUM(E43:E46)</f>
        <v>2798779000</v>
      </c>
      <c r="F42" s="208">
        <f>E42-D42</f>
        <v>0</v>
      </c>
      <c r="G42" s="157"/>
      <c r="H42" s="158"/>
    </row>
    <row r="43" spans="1:8" x14ac:dyDescent="0.2">
      <c r="A43" s="293"/>
      <c r="B43" s="293"/>
      <c r="C43" s="224" t="s">
        <v>4146</v>
      </c>
      <c r="D43" s="161">
        <f>SUMIFS('Matriks Revisi POK'!$H$7:$H$628,'Matriks Revisi POK'!$B$7:$B$628,$C$42,'Matriks Revisi POK'!$P$7:$P$628,$C43)</f>
        <v>593721000</v>
      </c>
      <c r="E43" s="161">
        <f>SUMIFS('Matriks Revisi POK'!$N$7:$N$628,'Matriks Revisi POK'!$B$7:$B$628,$C$42,'Matriks Revisi POK'!$P$7:$P$628,$C43)</f>
        <v>593721000</v>
      </c>
      <c r="F43" s="162">
        <f t="shared" ref="F43:F46" si="9">E43-D43</f>
        <v>0</v>
      </c>
      <c r="G43" s="157"/>
      <c r="H43" s="158"/>
    </row>
    <row r="44" spans="1:8" x14ac:dyDescent="0.2">
      <c r="A44" s="293"/>
      <c r="B44" s="293"/>
      <c r="C44" s="211" t="s">
        <v>4150</v>
      </c>
      <c r="D44" s="161">
        <f>SUMIFS('Matriks Revisi POK'!$H$7:$H$628,'Matriks Revisi POK'!$B$7:$B$628,$C$42,'Matriks Revisi POK'!$P$7:$P$628,$C44)</f>
        <v>10200000</v>
      </c>
      <c r="E44" s="161">
        <f>SUMIFS('Matriks Revisi POK'!$N$7:$N$628,'Matriks Revisi POK'!$B$7:$B$628,$C$42,'Matriks Revisi POK'!$P$7:$P$628,$C44)</f>
        <v>10200000</v>
      </c>
      <c r="F44" s="162">
        <f t="shared" si="9"/>
        <v>0</v>
      </c>
      <c r="G44" s="157"/>
      <c r="H44" s="158"/>
    </row>
    <row r="45" spans="1:8" x14ac:dyDescent="0.2">
      <c r="A45" s="293"/>
      <c r="B45" s="293"/>
      <c r="C45" s="224" t="s">
        <v>4147</v>
      </c>
      <c r="D45" s="161">
        <f>SUMIFS('Matriks Revisi POK'!$H$7:$H$628,'Matriks Revisi POK'!$B$7:$B$628,$C$42,'Matriks Revisi POK'!$P$7:$P$628,$C45)</f>
        <v>0</v>
      </c>
      <c r="E45" s="161">
        <f>SUMIFS('Matriks Revisi POK'!$N$7:$N$628,'Matriks Revisi POK'!$B$7:$B$628,$C$42,'Matriks Revisi POK'!$P$7:$P$628,$C45)</f>
        <v>101400000</v>
      </c>
      <c r="F45" s="162">
        <f t="shared" si="9"/>
        <v>101400000</v>
      </c>
      <c r="G45" s="157"/>
      <c r="H45" s="158"/>
    </row>
    <row r="46" spans="1:8" x14ac:dyDescent="0.2">
      <c r="A46" s="293"/>
      <c r="B46" s="293"/>
      <c r="C46" s="224" t="s">
        <v>4148</v>
      </c>
      <c r="D46" s="161">
        <f>SUMIFS('Matriks Revisi POK'!$H$7:$H$628,'Matriks Revisi POK'!$B$7:$B$628,$C$42,'Matriks Revisi POK'!$P$7:$P$628,$C46)</f>
        <v>2194858000</v>
      </c>
      <c r="E46" s="161">
        <f>SUMIFS('Matriks Revisi POK'!$N$7:$N$628,'Matriks Revisi POK'!$B$7:$B$628,$C$42,'Matriks Revisi POK'!$P$7:$P$628,$C46)</f>
        <v>2093458000</v>
      </c>
      <c r="F46" s="162">
        <f t="shared" si="9"/>
        <v>-101400000</v>
      </c>
      <c r="G46" s="157"/>
      <c r="H46" s="158"/>
    </row>
    <row r="47" spans="1:8" ht="15.75" x14ac:dyDescent="0.25">
      <c r="A47" s="293"/>
      <c r="B47" s="293"/>
      <c r="C47" s="213" t="s">
        <v>3885</v>
      </c>
      <c r="D47" s="207">
        <f>SUM(D48:D52)</f>
        <v>6826156000</v>
      </c>
      <c r="E47" s="207">
        <f>SUM(E48:E52)</f>
        <v>6826156000</v>
      </c>
      <c r="F47" s="208">
        <f>E47-D47</f>
        <v>0</v>
      </c>
      <c r="G47" s="157"/>
      <c r="H47" s="158"/>
    </row>
    <row r="48" spans="1:8" x14ac:dyDescent="0.2">
      <c r="A48" s="293"/>
      <c r="B48" s="293"/>
      <c r="C48" s="224" t="s">
        <v>4146</v>
      </c>
      <c r="D48" s="161">
        <f>SUMIFS('Matriks Revisi POK'!$H$7:$H$628,'Matriks Revisi POK'!$B$7:$B$628,$C$47,'Matriks Revisi POK'!$P$7:$P$628,$C48)</f>
        <v>130712000</v>
      </c>
      <c r="E48" s="161">
        <f>SUMIFS('Matriks Revisi POK'!$N$7:$N$628,'Matriks Revisi POK'!$B$7:$B$628,$C$47,'Matriks Revisi POK'!$P$7:$P$628,$C48)</f>
        <v>148780000</v>
      </c>
      <c r="F48" s="162">
        <f t="shared" ref="F48:F52" si="10">E48-D48</f>
        <v>18068000</v>
      </c>
      <c r="G48" s="157"/>
      <c r="H48" s="158"/>
    </row>
    <row r="49" spans="1:12" x14ac:dyDescent="0.2">
      <c r="A49" s="293"/>
      <c r="B49" s="293"/>
      <c r="C49" s="211" t="s">
        <v>4150</v>
      </c>
      <c r="D49" s="161">
        <f>SUMIFS('Matriks Revisi POK'!$H$7:$H$628,'Matriks Revisi POK'!$B$7:$B$628,$C$47,'Matriks Revisi POK'!$P$7:$P$628,$C49)</f>
        <v>21600000</v>
      </c>
      <c r="E49" s="161">
        <f>SUMIFS('Matriks Revisi POK'!$N$7:$N$628,'Matriks Revisi POK'!$B$7:$B$628,$C$47,'Matriks Revisi POK'!$P$7:$P$628,$C49)</f>
        <v>300000</v>
      </c>
      <c r="F49" s="162">
        <f t="shared" si="10"/>
        <v>-21300000</v>
      </c>
      <c r="G49" s="157"/>
      <c r="H49" s="158"/>
    </row>
    <row r="50" spans="1:12" x14ac:dyDescent="0.2">
      <c r="A50" s="293"/>
      <c r="B50" s="293"/>
      <c r="C50" s="224" t="s">
        <v>4147</v>
      </c>
      <c r="D50" s="161">
        <f>SUMIFS('Matriks Revisi POK'!$H$7:$H$628,'Matriks Revisi POK'!$B$7:$B$628,$C$47,'Matriks Revisi POK'!$P$7:$P$628,$C50)</f>
        <v>0</v>
      </c>
      <c r="E50" s="161">
        <f>SUMIFS('Matriks Revisi POK'!$N$7:$N$628,'Matriks Revisi POK'!$B$7:$B$628,$C$47,'Matriks Revisi POK'!$P$7:$P$628,$C50)</f>
        <v>8700000</v>
      </c>
      <c r="F50" s="162">
        <f t="shared" si="10"/>
        <v>8700000</v>
      </c>
      <c r="G50" s="157"/>
      <c r="H50" s="158"/>
      <c r="J50" s="158">
        <f>SUM(F49,F48)</f>
        <v>-3232000</v>
      </c>
    </row>
    <row r="51" spans="1:12" x14ac:dyDescent="0.2">
      <c r="A51" s="293"/>
      <c r="B51" s="293"/>
      <c r="C51" s="224" t="s">
        <v>4148</v>
      </c>
      <c r="D51" s="161">
        <f>SUMIFS('Matriks Revisi POK'!$H$7:$H$628,'Matriks Revisi POK'!$B$7:$B$628,$C$47,'Matriks Revisi POK'!$P$7:$P$628,$C51)</f>
        <v>176608000</v>
      </c>
      <c r="E51" s="161">
        <f>SUMIFS('Matriks Revisi POK'!$N$7:$N$628,'Matriks Revisi POK'!$B$7:$B$628,$C$47,'Matriks Revisi POK'!$P$7:$P$628,$C51)</f>
        <v>171140000</v>
      </c>
      <c r="F51" s="162">
        <f t="shared" si="10"/>
        <v>-5468000</v>
      </c>
      <c r="G51" s="157"/>
      <c r="H51" s="158"/>
    </row>
    <row r="52" spans="1:12" x14ac:dyDescent="0.2">
      <c r="A52" s="293"/>
      <c r="B52" s="293"/>
      <c r="C52" s="224" t="s">
        <v>4016</v>
      </c>
      <c r="D52" s="161">
        <f>SUMIFS('Matriks Revisi POK'!$H$7:$H$628,'Matriks Revisi POK'!$B$7:$B$628,$C$47,'Matriks Revisi POK'!$P$7:$P$628,$C52)</f>
        <v>6497236000</v>
      </c>
      <c r="E52" s="161">
        <f>SUMIFS('Matriks Revisi POK'!$N$7:$N$628,'Matriks Revisi POK'!$B$7:$B$628,$C$47,'Matriks Revisi POK'!$P$7:$P$628,$C52)</f>
        <v>6497236000</v>
      </c>
      <c r="F52" s="162">
        <f t="shared" si="10"/>
        <v>0</v>
      </c>
      <c r="G52" s="157"/>
      <c r="H52" s="158"/>
    </row>
    <row r="53" spans="1:12" ht="15.75" x14ac:dyDescent="0.25">
      <c r="A53" s="304"/>
      <c r="B53" s="304"/>
      <c r="C53" s="221" t="s">
        <v>4161</v>
      </c>
      <c r="D53" s="222">
        <f>SUM(D42,D47)</f>
        <v>9624935000</v>
      </c>
      <c r="E53" s="222">
        <f t="shared" ref="E53:F53" si="11">SUM(E42,E47)</f>
        <v>9624935000</v>
      </c>
      <c r="F53" s="222">
        <f t="shared" si="11"/>
        <v>0</v>
      </c>
      <c r="G53" s="162"/>
      <c r="H53" s="158"/>
      <c r="L53" s="159"/>
    </row>
    <row r="54" spans="1:12" ht="15.75" x14ac:dyDescent="0.25">
      <c r="A54" s="226"/>
      <c r="B54" s="305" t="s">
        <v>3840</v>
      </c>
      <c r="C54" s="305"/>
      <c r="D54" s="227">
        <f>SUM(D19,D30,D41,D53)</f>
        <v>21562048000</v>
      </c>
      <c r="E54" s="227">
        <f t="shared" ref="E54:F54" si="12">SUM(E19,E30,E41,E53)</f>
        <v>21562048000</v>
      </c>
      <c r="F54" s="227">
        <f t="shared" si="12"/>
        <v>0</v>
      </c>
      <c r="G54" s="162"/>
      <c r="H54" s="158"/>
      <c r="L54" s="158"/>
    </row>
    <row r="55" spans="1:12" x14ac:dyDescent="0.2">
      <c r="H55" s="158"/>
    </row>
    <row r="56" spans="1:12" ht="15" x14ac:dyDescent="0.25">
      <c r="B56" s="172"/>
      <c r="E56" s="143" t="s">
        <v>4152</v>
      </c>
    </row>
    <row r="57" spans="1:12" x14ac:dyDescent="0.2">
      <c r="B57" s="173"/>
      <c r="E57" s="143" t="s">
        <v>4127</v>
      </c>
    </row>
    <row r="58" spans="1:12" x14ac:dyDescent="0.2">
      <c r="E58" s="143" t="s">
        <v>4128</v>
      </c>
    </row>
    <row r="63" spans="1:12" x14ac:dyDescent="0.2">
      <c r="E63" s="143" t="s">
        <v>4129</v>
      </c>
    </row>
    <row r="64" spans="1:12" x14ac:dyDescent="0.2">
      <c r="B64" s="159"/>
      <c r="E64" s="143" t="s">
        <v>4130</v>
      </c>
    </row>
    <row r="65" spans="2:2" x14ac:dyDescent="0.2">
      <c r="B65" s="159"/>
    </row>
    <row r="66" spans="2:2" ht="15" x14ac:dyDescent="0.25">
      <c r="B66" s="174"/>
    </row>
  </sheetData>
  <mergeCells count="18">
    <mergeCell ref="A31:A41"/>
    <mergeCell ref="B31:B41"/>
    <mergeCell ref="A42:A53"/>
    <mergeCell ref="B42:B53"/>
    <mergeCell ref="B54:C54"/>
    <mergeCell ref="G4:G5"/>
    <mergeCell ref="H4:H5"/>
    <mergeCell ref="A8:A19"/>
    <mergeCell ref="B8:B19"/>
    <mergeCell ref="A20:A30"/>
    <mergeCell ref="B20:B30"/>
    <mergeCell ref="A1:F1"/>
    <mergeCell ref="A2:F2"/>
    <mergeCell ref="A4:A5"/>
    <mergeCell ref="B4:B5"/>
    <mergeCell ref="C4:C5"/>
    <mergeCell ref="D4:E4"/>
    <mergeCell ref="F4:F5"/>
  </mergeCells>
  <conditionalFormatting sqref="F8:F54">
    <cfRule type="expression" dxfId="5" priority="1">
      <formula>F8&lt;0</formula>
    </cfRule>
  </conditionalFormatting>
  <printOptions horizontalCentered="1"/>
  <pageMargins left="0.39370078740157483" right="0.39370078740157483" top="0.39370078740157483" bottom="0.39370078740157483" header="0.31496062992125984" footer="0.31496062992125984"/>
  <pageSetup paperSize="9" fitToHeight="0" orientation="landscape" r:id="rId1"/>
  <headerFooter>
    <oddFooter>&amp;LRekapitulasi Matrik Semula Menjadi Revisi Anggaran Satker Pusat Pendidikan KP&amp;RHal &amp;P dari &amp;N</oddFooter>
  </headerFooter>
  <rowBreaks count="1" manualBreakCount="1">
    <brk id="30" max="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82946-4E51-42DF-99D5-62E5B1BAEC41}">
  <sheetPr>
    <pageSetUpPr fitToPage="1"/>
  </sheetPr>
  <dimension ref="A1:G29"/>
  <sheetViews>
    <sheetView showGridLines="0" topLeftCell="A16" zoomScaleNormal="100" workbookViewId="0">
      <selection activeCell="J13" sqref="J13"/>
    </sheetView>
  </sheetViews>
  <sheetFormatPr defaultRowHeight="14.25" x14ac:dyDescent="0.2"/>
  <cols>
    <col min="1" max="1" width="12.625" style="177" bestFit="1" customWidth="1"/>
    <col min="2" max="2" width="68.25" style="178" customWidth="1"/>
    <col min="3" max="4" width="14.75" style="179" bestFit="1" customWidth="1"/>
    <col min="5" max="5" width="11.125" style="179" bestFit="1" customWidth="1"/>
    <col min="6" max="6" width="22.5" style="177" customWidth="1"/>
    <col min="7" max="16384" width="9" style="177"/>
  </cols>
  <sheetData>
    <row r="1" spans="1:7" ht="15.75" x14ac:dyDescent="0.2">
      <c r="A1" s="306" t="s">
        <v>4139</v>
      </c>
      <c r="B1" s="306"/>
      <c r="C1" s="306"/>
      <c r="D1" s="306"/>
      <c r="E1" s="306"/>
      <c r="F1" s="306"/>
    </row>
    <row r="2" spans="1:7" ht="15.75" x14ac:dyDescent="0.2">
      <c r="A2" s="306" t="s">
        <v>4140</v>
      </c>
      <c r="B2" s="306"/>
      <c r="C2" s="306"/>
      <c r="D2" s="306"/>
      <c r="E2" s="306"/>
      <c r="F2" s="306"/>
    </row>
    <row r="4" spans="1:7" ht="15" x14ac:dyDescent="0.2">
      <c r="A4" s="180" t="s">
        <v>4136</v>
      </c>
      <c r="B4" s="181" t="s">
        <v>4137</v>
      </c>
      <c r="C4" s="182" t="s">
        <v>4109</v>
      </c>
      <c r="D4" s="182" t="s">
        <v>4110</v>
      </c>
      <c r="E4" s="183" t="s">
        <v>4138</v>
      </c>
      <c r="F4" s="180" t="s">
        <v>4107</v>
      </c>
    </row>
    <row r="5" spans="1:7" ht="15" x14ac:dyDescent="0.2">
      <c r="A5" s="187" t="s">
        <v>22</v>
      </c>
      <c r="B5" s="188" t="s">
        <v>23</v>
      </c>
      <c r="C5" s="189">
        <f>SUMIFS('Matriks Revisi POK'!$H$7:$H$617,'Matriks Revisi POK'!$C$7:$C$617,$A5)</f>
        <v>1242500000</v>
      </c>
      <c r="D5" s="189">
        <f>SUMIFS('Matriks Revisi POK'!$N$7:$N$617,'Matriks Revisi POK'!$I$7:$I$617,$A5)</f>
        <v>1242500000</v>
      </c>
      <c r="E5" s="189">
        <f>D5-C5</f>
        <v>0</v>
      </c>
      <c r="F5" s="202" t="s">
        <v>3919</v>
      </c>
    </row>
    <row r="6" spans="1:7" ht="15" x14ac:dyDescent="0.2">
      <c r="A6" s="190" t="s">
        <v>586</v>
      </c>
      <c r="B6" s="191" t="s">
        <v>587</v>
      </c>
      <c r="C6" s="192">
        <f>SUMIFS('Matriks Revisi POK'!$H$7:$H$617,'Matriks Revisi POK'!$C$7:$C$617,$A6)</f>
        <v>1242500000</v>
      </c>
      <c r="D6" s="192">
        <f>SUMIFS('Matriks Revisi POK'!$N$7:$N$617,'Matriks Revisi POK'!$I$7:$I$617,$A6)</f>
        <v>1242500000</v>
      </c>
      <c r="E6" s="192">
        <f t="shared" ref="E6:E24" si="0">D6-C6</f>
        <v>0</v>
      </c>
      <c r="F6" s="203" t="s">
        <v>3921</v>
      </c>
    </row>
    <row r="7" spans="1:7" ht="36" customHeight="1" x14ac:dyDescent="0.2">
      <c r="A7" s="194" t="s">
        <v>589</v>
      </c>
      <c r="B7" s="195" t="s">
        <v>30</v>
      </c>
      <c r="C7" s="196">
        <f>SUMIFS('Matriks Revisi POK'!$H$7:$H$617,'Matriks Revisi POK'!$C$7:$C$617,$A7)</f>
        <v>1242500000</v>
      </c>
      <c r="D7" s="196">
        <f>SUMIFS('Matriks Revisi POK'!$N$7:$N$617,'Matriks Revisi POK'!$I$7:$I$617,$A7)</f>
        <v>1242500000</v>
      </c>
      <c r="E7" s="196">
        <f t="shared" si="0"/>
        <v>0</v>
      </c>
      <c r="F7" s="205"/>
      <c r="G7" s="197"/>
    </row>
    <row r="8" spans="1:7" x14ac:dyDescent="0.2">
      <c r="A8" s="184" t="s">
        <v>591</v>
      </c>
      <c r="B8" s="185" t="s">
        <v>592</v>
      </c>
      <c r="C8" s="186">
        <f>SUMIFS('Matriks Revisi POK'!$H$7:$H$617,'Matriks Revisi POK'!$C$7:$C$617,$A8)</f>
        <v>1242500000</v>
      </c>
      <c r="D8" s="186">
        <f>SUMIFS('Matriks Revisi POK'!$N$7:$N$617,'Matriks Revisi POK'!$I$7:$I$617,$A8)</f>
        <v>1242500000</v>
      </c>
      <c r="E8" s="186">
        <f t="shared" si="0"/>
        <v>0</v>
      </c>
      <c r="F8" s="184"/>
    </row>
    <row r="9" spans="1:7" ht="15" x14ac:dyDescent="0.2">
      <c r="A9" s="187" t="s">
        <v>767</v>
      </c>
      <c r="B9" s="188" t="s">
        <v>768</v>
      </c>
      <c r="C9" s="189">
        <f>SUMIFS('Matriks Revisi POK'!$H$7:$H$617,'Matriks Revisi POK'!$C$7:$C$617,$A9)</f>
        <v>20319548000</v>
      </c>
      <c r="D9" s="189">
        <f>SUMIFS('Matriks Revisi POK'!$N$7:$N$617,'Matriks Revisi POK'!$I$7:$I$617,$A9)</f>
        <v>20319548000</v>
      </c>
      <c r="E9" s="189">
        <f t="shared" si="0"/>
        <v>0</v>
      </c>
      <c r="F9" s="202" t="s">
        <v>3919</v>
      </c>
    </row>
    <row r="10" spans="1:7" ht="30" x14ac:dyDescent="0.2">
      <c r="A10" s="190" t="s">
        <v>770</v>
      </c>
      <c r="B10" s="191" t="s">
        <v>771</v>
      </c>
      <c r="C10" s="192">
        <f>SUMIFS('Matriks Revisi POK'!$H$7:$H$617,'Matriks Revisi POK'!$C$7:$C$617,$A10)</f>
        <v>12343918000</v>
      </c>
      <c r="D10" s="192">
        <f>SUMIFS('Matriks Revisi POK'!$N$7:$N$617,'Matriks Revisi POK'!$I$7:$I$617,$A10)</f>
        <v>12343918000</v>
      </c>
      <c r="E10" s="192">
        <f t="shared" si="0"/>
        <v>0</v>
      </c>
      <c r="F10" s="203" t="s">
        <v>3921</v>
      </c>
    </row>
    <row r="11" spans="1:7" ht="30" x14ac:dyDescent="0.2">
      <c r="A11" s="194" t="s">
        <v>773</v>
      </c>
      <c r="B11" s="195" t="s">
        <v>774</v>
      </c>
      <c r="C11" s="196">
        <f>SUMIFS('Matriks Revisi POK'!$H$7:$H$617,'Matriks Revisi POK'!$C$7:$C$617,$A11)</f>
        <v>165080000</v>
      </c>
      <c r="D11" s="196">
        <f>SUMIFS('Matriks Revisi POK'!$N$7:$N$617,'Matriks Revisi POK'!$I$7:$I$617,$A11)</f>
        <v>165080000</v>
      </c>
      <c r="E11" s="196">
        <f t="shared" si="0"/>
        <v>0</v>
      </c>
      <c r="F11" s="204" t="s">
        <v>4142</v>
      </c>
    </row>
    <row r="12" spans="1:7" x14ac:dyDescent="0.2">
      <c r="A12" s="184" t="s">
        <v>848</v>
      </c>
      <c r="B12" s="185" t="s">
        <v>849</v>
      </c>
      <c r="C12" s="186">
        <f>SUMIFS('Matriks Revisi POK'!$H$7:$H$617,'Matriks Revisi POK'!$C$7:$C$617,$A12)</f>
        <v>165080000</v>
      </c>
      <c r="D12" s="186">
        <f>SUMIFS('Matriks Revisi POK'!$N$7:$N$617,'Matriks Revisi POK'!$I$7:$I$617,$A12)</f>
        <v>165080000</v>
      </c>
      <c r="E12" s="186">
        <f t="shared" si="0"/>
        <v>0</v>
      </c>
      <c r="F12" s="184"/>
    </row>
    <row r="13" spans="1:7" ht="30" x14ac:dyDescent="0.2">
      <c r="A13" s="194" t="s">
        <v>872</v>
      </c>
      <c r="B13" s="195" t="s">
        <v>873</v>
      </c>
      <c r="C13" s="196">
        <f>SUMIFS('Matriks Revisi POK'!$H$7:$H$617,'Matriks Revisi POK'!$C$7:$C$617,$A13)</f>
        <v>8566166000</v>
      </c>
      <c r="D13" s="196">
        <f>SUMIFS('Matriks Revisi POK'!$N$7:$N$617,'Matriks Revisi POK'!$I$7:$I$617,$A13)</f>
        <v>8566166000</v>
      </c>
      <c r="E13" s="196">
        <f t="shared" si="0"/>
        <v>0</v>
      </c>
      <c r="F13" s="204" t="s">
        <v>4142</v>
      </c>
    </row>
    <row r="14" spans="1:7" x14ac:dyDescent="0.2">
      <c r="A14" s="184" t="s">
        <v>1376</v>
      </c>
      <c r="B14" s="185" t="s">
        <v>1377</v>
      </c>
      <c r="C14" s="186">
        <f>SUMIFS('Matriks Revisi POK'!$H$7:$H$617,'Matriks Revisi POK'!$C$7:$C$617,$A14)</f>
        <v>8566166000</v>
      </c>
      <c r="D14" s="186">
        <f>SUMIFS('Matriks Revisi POK'!$N$7:$N$617,'Matriks Revisi POK'!$I$7:$I$617,$A14)</f>
        <v>8566166000</v>
      </c>
      <c r="E14" s="186">
        <f t="shared" si="0"/>
        <v>0</v>
      </c>
      <c r="F14" s="184"/>
    </row>
    <row r="15" spans="1:7" ht="30" x14ac:dyDescent="0.2">
      <c r="A15" s="194" t="s">
        <v>1555</v>
      </c>
      <c r="B15" s="195" t="s">
        <v>1556</v>
      </c>
      <c r="C15" s="196">
        <f>SUMIFS('Matriks Revisi POK'!$H$7:$H$617,'Matriks Revisi POK'!$C$7:$C$617,$A15)</f>
        <v>523638000</v>
      </c>
      <c r="D15" s="196">
        <f>SUMIFS('Matriks Revisi POK'!$N$7:$N$617,'Matriks Revisi POK'!$I$7:$I$617,$A15)</f>
        <v>523638000</v>
      </c>
      <c r="E15" s="196">
        <f t="shared" si="0"/>
        <v>0</v>
      </c>
      <c r="F15" s="204" t="s">
        <v>4142</v>
      </c>
    </row>
    <row r="16" spans="1:7" ht="28.5" x14ac:dyDescent="0.2">
      <c r="A16" s="184" t="s">
        <v>1852</v>
      </c>
      <c r="B16" s="185" t="s">
        <v>1853</v>
      </c>
      <c r="C16" s="186">
        <f>SUMIFS('Matriks Revisi POK'!$H$7:$H$617,'Matriks Revisi POK'!$C$7:$C$617,$A16)</f>
        <v>523638000</v>
      </c>
      <c r="D16" s="186">
        <f>SUMIFS('Matriks Revisi POK'!$N$7:$N$617,'Matriks Revisi POK'!$I$7:$I$617,$A16)</f>
        <v>523638000</v>
      </c>
      <c r="E16" s="186">
        <f t="shared" si="0"/>
        <v>0</v>
      </c>
      <c r="F16" s="184"/>
    </row>
    <row r="17" spans="1:6" ht="30" x14ac:dyDescent="0.2">
      <c r="A17" s="194" t="s">
        <v>1899</v>
      </c>
      <c r="B17" s="195" t="s">
        <v>1900</v>
      </c>
      <c r="C17" s="196">
        <f>SUMIFS('Matriks Revisi POK'!$H$7:$H$617,'Matriks Revisi POK'!$C$7:$C$617,$A17)</f>
        <v>2536502000</v>
      </c>
      <c r="D17" s="196">
        <f>SUMIFS('Matriks Revisi POK'!$N$7:$N$617,'Matriks Revisi POK'!$I$7:$I$617,$A17)</f>
        <v>2536502000</v>
      </c>
      <c r="E17" s="196">
        <f t="shared" si="0"/>
        <v>0</v>
      </c>
      <c r="F17" s="204" t="s">
        <v>4142</v>
      </c>
    </row>
    <row r="18" spans="1:6" x14ac:dyDescent="0.2">
      <c r="A18" s="184" t="s">
        <v>2176</v>
      </c>
      <c r="B18" s="185" t="s">
        <v>2177</v>
      </c>
      <c r="C18" s="186">
        <f>SUMIFS('Matriks Revisi POK'!$H$7:$H$617,'Matriks Revisi POK'!$C$7:$C$617,$A18)</f>
        <v>2536502000</v>
      </c>
      <c r="D18" s="186">
        <f>SUMIFS('Matriks Revisi POK'!$N$7:$N$617,'Matriks Revisi POK'!$I$7:$I$617,$A18)</f>
        <v>2536502000</v>
      </c>
      <c r="E18" s="186">
        <f t="shared" si="0"/>
        <v>0</v>
      </c>
      <c r="F18" s="184"/>
    </row>
    <row r="19" spans="1:6" ht="30" x14ac:dyDescent="0.2">
      <c r="A19" s="194" t="s">
        <v>3028</v>
      </c>
      <c r="B19" s="195" t="s">
        <v>3029</v>
      </c>
      <c r="C19" s="196">
        <f>SUMIFS('Matriks Revisi POK'!$H$7:$H$617,'Matriks Revisi POK'!$C$7:$C$617,$A19)</f>
        <v>552532000</v>
      </c>
      <c r="D19" s="196">
        <f>SUMIFS('Matriks Revisi POK'!$N$7:$N$617,'Matriks Revisi POK'!$I$7:$I$617,$A19)</f>
        <v>552532000</v>
      </c>
      <c r="E19" s="196">
        <f t="shared" si="0"/>
        <v>0</v>
      </c>
      <c r="F19" s="204" t="s">
        <v>4142</v>
      </c>
    </row>
    <row r="20" spans="1:6" x14ac:dyDescent="0.2">
      <c r="A20" s="184" t="s">
        <v>3368</v>
      </c>
      <c r="B20" s="185" t="s">
        <v>3369</v>
      </c>
      <c r="C20" s="186">
        <f>SUMIFS('Matriks Revisi POK'!$H$7:$H$617,'Matriks Revisi POK'!$C$7:$C$617,$A20)</f>
        <v>552532000</v>
      </c>
      <c r="D20" s="186">
        <f>SUMIFS('Matriks Revisi POK'!$N$7:$N$617,'Matriks Revisi POK'!$I$7:$I$617,$A20)</f>
        <v>552532000</v>
      </c>
      <c r="E20" s="186">
        <f t="shared" si="0"/>
        <v>0</v>
      </c>
      <c r="F20" s="184"/>
    </row>
    <row r="21" spans="1:6" ht="15" x14ac:dyDescent="0.2">
      <c r="A21" s="190" t="s">
        <v>3730</v>
      </c>
      <c r="B21" s="191" t="s">
        <v>3731</v>
      </c>
      <c r="C21" s="192">
        <f>SUMIFS('Matriks Revisi POK'!$H$7:$H$617,'Matriks Revisi POK'!$C$7:$C$617,$A21)</f>
        <v>7975630000</v>
      </c>
      <c r="D21" s="192">
        <f>SUMIFS('Matriks Revisi POK'!$N$7:$N$617,'Matriks Revisi POK'!$I$7:$I$617,$A21)</f>
        <v>7975630000</v>
      </c>
      <c r="E21" s="192">
        <f t="shared" si="0"/>
        <v>0</v>
      </c>
      <c r="F21" s="203" t="s">
        <v>3921</v>
      </c>
    </row>
    <row r="22" spans="1:6" ht="30" x14ac:dyDescent="0.2">
      <c r="A22" s="194" t="s">
        <v>3733</v>
      </c>
      <c r="B22" s="195" t="s">
        <v>3734</v>
      </c>
      <c r="C22" s="196">
        <f>SUMIFS('Matriks Revisi POK'!$H$7:$H$617,'Matriks Revisi POK'!$C$7:$C$617,$A22)</f>
        <v>7975630000</v>
      </c>
      <c r="D22" s="196">
        <f>SUMIFS('Matriks Revisi POK'!$N$7:$N$617,'Matriks Revisi POK'!$I$7:$I$617,$A22)</f>
        <v>7975630000</v>
      </c>
      <c r="E22" s="196">
        <f t="shared" si="0"/>
        <v>0</v>
      </c>
      <c r="F22" s="204" t="s">
        <v>4142</v>
      </c>
    </row>
    <row r="23" spans="1:6" x14ac:dyDescent="0.2">
      <c r="A23" s="184" t="s">
        <v>3736</v>
      </c>
      <c r="B23" s="185" t="s">
        <v>3737</v>
      </c>
      <c r="C23" s="186">
        <f>SUMIFS('Matriks Revisi POK'!$H$7:$H$617,'Matriks Revisi POK'!$C$7:$C$617,$A23)</f>
        <v>7910110000</v>
      </c>
      <c r="D23" s="186">
        <f>SUMIFS('Matriks Revisi POK'!$N$7:$N$617,'Matriks Revisi POK'!$I$7:$I$617,$A23)</f>
        <v>7910110000</v>
      </c>
      <c r="E23" s="186">
        <f t="shared" si="0"/>
        <v>0</v>
      </c>
      <c r="F23" s="184"/>
    </row>
    <row r="24" spans="1:6" x14ac:dyDescent="0.2">
      <c r="A24" s="184" t="s">
        <v>3793</v>
      </c>
      <c r="B24" s="185" t="s">
        <v>3794</v>
      </c>
      <c r="C24" s="186">
        <f>SUMIFS('Matriks Revisi POK'!$H$7:$H$617,'Matriks Revisi POK'!$C$7:$C$617,$A24)</f>
        <v>65520000</v>
      </c>
      <c r="D24" s="186">
        <f>SUMIFS('Matriks Revisi POK'!$N$7:$N$617,'Matriks Revisi POK'!$I$7:$I$617,$A24)</f>
        <v>65520000</v>
      </c>
      <c r="E24" s="186">
        <f t="shared" si="0"/>
        <v>0</v>
      </c>
      <c r="F24" s="184"/>
    </row>
    <row r="26" spans="1:6" x14ac:dyDescent="0.2">
      <c r="A26" s="201" t="s">
        <v>4107</v>
      </c>
    </row>
    <row r="27" spans="1:6" x14ac:dyDescent="0.2">
      <c r="A27" s="199"/>
      <c r="B27" s="198" t="s">
        <v>3919</v>
      </c>
    </row>
    <row r="28" spans="1:6" x14ac:dyDescent="0.2">
      <c r="A28" s="200"/>
      <c r="B28" s="198" t="s">
        <v>3921</v>
      </c>
    </row>
    <row r="29" spans="1:6" x14ac:dyDescent="0.2">
      <c r="A29" s="193"/>
      <c r="B29" s="198" t="s">
        <v>4141</v>
      </c>
    </row>
  </sheetData>
  <autoFilter ref="A4:F24" xr:uid="{25A04BC3-285E-4DD2-A544-44D56478C470}"/>
  <mergeCells count="2">
    <mergeCell ref="A1:F1"/>
    <mergeCell ref="A2:F2"/>
  </mergeCells>
  <pageMargins left="0.7" right="0.7" top="0.75" bottom="0.75" header="0.3" footer="0.3"/>
  <pageSetup paperSize="9" scale="79"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pageSetUpPr fitToPage="1"/>
  </sheetPr>
  <dimension ref="A1:V650"/>
  <sheetViews>
    <sheetView showGridLines="0" tabSelected="1" view="pageBreakPreview" topLeftCell="F1" zoomScaleNormal="100" zoomScaleSheetLayoutView="100" workbookViewId="0">
      <pane ySplit="6" topLeftCell="A550" activePane="bottomLeft" state="frozen"/>
      <selection pane="bottomLeft" activeCell="P574" sqref="P574"/>
    </sheetView>
  </sheetViews>
  <sheetFormatPr defaultColWidth="12.625" defaultRowHeight="14.25" x14ac:dyDescent="0.2"/>
  <cols>
    <col min="1" max="1" width="27.875" hidden="1" customWidth="1"/>
    <col min="2" max="2" width="29.25" hidden="1" customWidth="1"/>
    <col min="3" max="3" width="13" customWidth="1"/>
    <col min="4" max="4" width="45.375" customWidth="1"/>
    <col min="5" max="5" width="7.625" customWidth="1"/>
    <col min="6" max="6" width="10.75" customWidth="1"/>
    <col min="7" max="7" width="14.125" bestFit="1" customWidth="1"/>
    <col min="8" max="8" width="15.875" customWidth="1"/>
    <col min="9" max="9" width="13" style="129" customWidth="1"/>
    <col min="10" max="10" width="40.75" style="142" customWidth="1"/>
    <col min="11" max="11" width="7.625" style="129" customWidth="1"/>
    <col min="12" max="12" width="10.75" style="129" customWidth="1"/>
    <col min="13" max="13" width="14.125" style="129" bestFit="1" customWidth="1"/>
    <col min="14" max="14" width="15.875" style="129" customWidth="1"/>
    <col min="16" max="16" width="35.125" bestFit="1" customWidth="1"/>
    <col min="17" max="17" width="12.625" style="270"/>
    <col min="20" max="20" width="5.375" customWidth="1"/>
    <col min="21" max="21" width="23.625" bestFit="1" customWidth="1"/>
  </cols>
  <sheetData>
    <row r="1" spans="1:18" hidden="1" x14ac:dyDescent="0.2">
      <c r="A1" s="1">
        <v>1</v>
      </c>
      <c r="B1" s="1">
        <v>2</v>
      </c>
      <c r="C1" s="1">
        <v>3</v>
      </c>
      <c r="D1" s="1">
        <v>4</v>
      </c>
      <c r="E1" s="1">
        <v>5</v>
      </c>
      <c r="F1" s="1">
        <v>6</v>
      </c>
      <c r="G1" s="1">
        <v>7</v>
      </c>
      <c r="H1" s="1">
        <v>8</v>
      </c>
      <c r="I1" s="1">
        <v>3</v>
      </c>
      <c r="J1" s="141">
        <v>4</v>
      </c>
      <c r="K1" s="1">
        <v>5</v>
      </c>
      <c r="L1" s="1">
        <v>6</v>
      </c>
      <c r="M1" s="1">
        <v>7</v>
      </c>
      <c r="N1" s="1">
        <v>8</v>
      </c>
    </row>
    <row r="2" spans="1:18" ht="15.75" x14ac:dyDescent="0.2">
      <c r="A2" s="2"/>
      <c r="B2" s="3"/>
      <c r="C2" s="290" t="s">
        <v>4089</v>
      </c>
      <c r="D2" s="290"/>
      <c r="E2" s="290"/>
      <c r="F2" s="290"/>
      <c r="G2" s="290"/>
      <c r="H2" s="290"/>
      <c r="I2" s="290"/>
      <c r="J2" s="290"/>
      <c r="K2" s="290"/>
      <c r="L2" s="290"/>
      <c r="M2" s="290"/>
      <c r="N2" s="290"/>
    </row>
    <row r="3" spans="1:18" ht="15.75" x14ac:dyDescent="0.2">
      <c r="A3" s="2"/>
      <c r="B3" s="3"/>
      <c r="C3" s="290" t="s">
        <v>3808</v>
      </c>
      <c r="D3" s="290"/>
      <c r="E3" s="290"/>
      <c r="F3" s="290"/>
      <c r="G3" s="290"/>
      <c r="H3" s="290"/>
      <c r="I3" s="290"/>
      <c r="J3" s="290"/>
      <c r="K3" s="290"/>
      <c r="L3" s="290"/>
      <c r="M3" s="290"/>
      <c r="N3" s="290"/>
      <c r="O3" s="135"/>
      <c r="P3" s="135"/>
    </row>
    <row r="4" spans="1:18" x14ac:dyDescent="0.2">
      <c r="A4" s="2"/>
      <c r="B4" s="6"/>
      <c r="C4" s="2"/>
      <c r="D4" s="4"/>
      <c r="E4" s="5"/>
      <c r="F4" s="6"/>
      <c r="G4" s="5"/>
      <c r="H4" s="5"/>
      <c r="I4" s="48"/>
      <c r="J4" s="130"/>
      <c r="K4" s="5"/>
      <c r="L4" s="6"/>
      <c r="M4" s="5"/>
      <c r="N4" s="5"/>
      <c r="O4" s="135">
        <f>N7-H7</f>
        <v>0</v>
      </c>
      <c r="P4" s="135"/>
      <c r="Q4" s="271"/>
    </row>
    <row r="5" spans="1:18" x14ac:dyDescent="0.2">
      <c r="A5" s="2"/>
      <c r="B5" s="6"/>
      <c r="C5" s="308" t="s">
        <v>4090</v>
      </c>
      <c r="D5" s="308"/>
      <c r="E5" s="308"/>
      <c r="F5" s="308"/>
      <c r="G5" s="308"/>
      <c r="H5" s="308"/>
      <c r="I5" s="308" t="s">
        <v>4091</v>
      </c>
      <c r="J5" s="308"/>
      <c r="K5" s="308"/>
      <c r="L5" s="308"/>
      <c r="M5" s="308"/>
      <c r="N5" s="308"/>
    </row>
    <row r="6" spans="1:18" ht="15.75" x14ac:dyDescent="0.2">
      <c r="A6" s="7"/>
      <c r="B6" s="49" t="s">
        <v>3809</v>
      </c>
      <c r="C6" s="132" t="s">
        <v>2</v>
      </c>
      <c r="D6" s="133" t="s">
        <v>3</v>
      </c>
      <c r="E6" s="134" t="s">
        <v>4</v>
      </c>
      <c r="F6" s="132" t="s">
        <v>5</v>
      </c>
      <c r="G6" s="134" t="s">
        <v>6</v>
      </c>
      <c r="H6" s="134" t="s">
        <v>7</v>
      </c>
      <c r="I6" s="132" t="s">
        <v>2</v>
      </c>
      <c r="J6" s="133" t="s">
        <v>3</v>
      </c>
      <c r="K6" s="134" t="s">
        <v>4</v>
      </c>
      <c r="L6" s="132" t="s">
        <v>5</v>
      </c>
      <c r="M6" s="134" t="s">
        <v>6</v>
      </c>
      <c r="N6" s="134" t="s">
        <v>7</v>
      </c>
      <c r="P6" s="228" t="s">
        <v>3931</v>
      </c>
      <c r="Q6" s="272" t="s">
        <v>4224</v>
      </c>
    </row>
    <row r="7" spans="1:18" x14ac:dyDescent="0.2">
      <c r="A7" s="11"/>
      <c r="B7" s="11"/>
      <c r="C7" s="12" t="s">
        <v>20</v>
      </c>
      <c r="D7" s="13" t="s">
        <v>3810</v>
      </c>
      <c r="E7" s="14"/>
      <c r="F7" s="15"/>
      <c r="G7" s="14"/>
      <c r="H7" s="14">
        <f>SUM(H8,H137)</f>
        <v>21562048000</v>
      </c>
      <c r="I7" s="12" t="s">
        <v>20</v>
      </c>
      <c r="J7" s="13" t="s">
        <v>3810</v>
      </c>
      <c r="K7" s="14"/>
      <c r="L7" s="15"/>
      <c r="M7" s="14"/>
      <c r="N7" s="14">
        <f>SUM(N8,N137)</f>
        <v>21562048000</v>
      </c>
      <c r="Q7" s="270" t="s">
        <v>4225</v>
      </c>
      <c r="R7" s="270" t="s">
        <v>4225</v>
      </c>
    </row>
    <row r="8" spans="1:18" x14ac:dyDescent="0.2">
      <c r="A8" s="2" t="s">
        <v>22</v>
      </c>
      <c r="B8" s="50"/>
      <c r="C8" s="256" t="s">
        <v>22</v>
      </c>
      <c r="D8" s="255" t="s">
        <v>23</v>
      </c>
      <c r="E8" s="257">
        <v>0</v>
      </c>
      <c r="F8" s="258" t="s">
        <v>24</v>
      </c>
      <c r="G8" s="257">
        <v>0</v>
      </c>
      <c r="H8" s="257">
        <f>H9</f>
        <v>1242500000</v>
      </c>
      <c r="I8" s="256" t="s">
        <v>22</v>
      </c>
      <c r="J8" s="255" t="s">
        <v>23</v>
      </c>
      <c r="K8" s="257">
        <v>0</v>
      </c>
      <c r="L8" s="258" t="s">
        <v>24</v>
      </c>
      <c r="M8" s="257">
        <v>0</v>
      </c>
      <c r="N8" s="257">
        <f>N9</f>
        <v>1242500000</v>
      </c>
      <c r="Q8" s="270" t="s">
        <v>4225</v>
      </c>
      <c r="R8" s="270" t="s">
        <v>4225</v>
      </c>
    </row>
    <row r="9" spans="1:18" x14ac:dyDescent="0.2">
      <c r="A9" s="2" t="s">
        <v>585</v>
      </c>
      <c r="B9" s="50"/>
      <c r="C9" s="20" t="s">
        <v>586</v>
      </c>
      <c r="D9" s="21" t="s">
        <v>587</v>
      </c>
      <c r="E9" s="22">
        <v>0</v>
      </c>
      <c r="F9" s="23" t="s">
        <v>24</v>
      </c>
      <c r="G9" s="22">
        <v>0</v>
      </c>
      <c r="H9" s="22">
        <f t="shared" ref="H9:H10" si="0">SUM(H10)</f>
        <v>1242500000</v>
      </c>
      <c r="I9" s="20" t="s">
        <v>586</v>
      </c>
      <c r="J9" s="21" t="s">
        <v>587</v>
      </c>
      <c r="K9" s="22">
        <v>0</v>
      </c>
      <c r="L9" s="23" t="s">
        <v>24</v>
      </c>
      <c r="M9" s="22">
        <v>0</v>
      </c>
      <c r="N9" s="22">
        <f t="shared" ref="N9:N10" si="1">SUM(N10)</f>
        <v>1242500000</v>
      </c>
      <c r="Q9" s="270" t="s">
        <v>4225</v>
      </c>
      <c r="R9" s="270" t="s">
        <v>4225</v>
      </c>
    </row>
    <row r="10" spans="1:18" ht="25.5" x14ac:dyDescent="0.2">
      <c r="A10" s="2" t="s">
        <v>588</v>
      </c>
      <c r="B10" s="50"/>
      <c r="C10" s="24" t="s">
        <v>589</v>
      </c>
      <c r="D10" s="25" t="s">
        <v>30</v>
      </c>
      <c r="E10" s="26">
        <v>4</v>
      </c>
      <c r="F10" s="27" t="s">
        <v>31</v>
      </c>
      <c r="G10" s="26">
        <v>0</v>
      </c>
      <c r="H10" s="26">
        <f t="shared" si="0"/>
        <v>1242500000</v>
      </c>
      <c r="I10" s="24" t="s">
        <v>589</v>
      </c>
      <c r="J10" s="25" t="s">
        <v>30</v>
      </c>
      <c r="K10" s="26">
        <v>4</v>
      </c>
      <c r="L10" s="27" t="s">
        <v>31</v>
      </c>
      <c r="M10" s="26">
        <v>0</v>
      </c>
      <c r="N10" s="26">
        <f t="shared" si="1"/>
        <v>1242500000</v>
      </c>
      <c r="Q10" s="270" t="s">
        <v>4225</v>
      </c>
      <c r="R10" s="270" t="s">
        <v>4225</v>
      </c>
    </row>
    <row r="11" spans="1:18" ht="25.5" x14ac:dyDescent="0.2">
      <c r="A11" s="2" t="s">
        <v>590</v>
      </c>
      <c r="B11" s="50"/>
      <c r="C11" s="28" t="s">
        <v>591</v>
      </c>
      <c r="D11" s="29" t="s">
        <v>592</v>
      </c>
      <c r="E11" s="30">
        <v>0</v>
      </c>
      <c r="F11" s="31" t="s">
        <v>24</v>
      </c>
      <c r="G11" s="30">
        <v>0</v>
      </c>
      <c r="H11" s="30">
        <f>SUM(H12,H51,H87,H122)</f>
        <v>1242500000</v>
      </c>
      <c r="I11" s="28" t="s">
        <v>591</v>
      </c>
      <c r="J11" s="29" t="s">
        <v>592</v>
      </c>
      <c r="K11" s="30">
        <v>0</v>
      </c>
      <c r="L11" s="31" t="s">
        <v>24</v>
      </c>
      <c r="M11" s="30">
        <v>0</v>
      </c>
      <c r="N11" s="30">
        <f>SUM(N12,N51,N87,N122)</f>
        <v>1242500000</v>
      </c>
      <c r="Q11" s="270" t="s">
        <v>4225</v>
      </c>
      <c r="R11" s="270" t="s">
        <v>4225</v>
      </c>
    </row>
    <row r="12" spans="1:18" x14ac:dyDescent="0.2">
      <c r="A12" s="2" t="s">
        <v>593</v>
      </c>
      <c r="B12" s="50"/>
      <c r="C12" s="32" t="s">
        <v>36</v>
      </c>
      <c r="D12" s="33" t="s">
        <v>594</v>
      </c>
      <c r="E12" s="34">
        <v>0</v>
      </c>
      <c r="F12" s="35" t="s">
        <v>24</v>
      </c>
      <c r="G12" s="34">
        <v>0</v>
      </c>
      <c r="H12" s="34">
        <f>SUM(H13,H25,H37)</f>
        <v>471832000</v>
      </c>
      <c r="I12" s="32" t="s">
        <v>36</v>
      </c>
      <c r="J12" s="33" t="s">
        <v>594</v>
      </c>
      <c r="K12" s="34">
        <v>0</v>
      </c>
      <c r="L12" s="35" t="s">
        <v>24</v>
      </c>
      <c r="M12" s="34">
        <v>0</v>
      </c>
      <c r="N12" s="34">
        <f>SUM(N13,N25,N37)</f>
        <v>471832000</v>
      </c>
      <c r="Q12" s="270" t="s">
        <v>4225</v>
      </c>
      <c r="R12" s="270" t="s">
        <v>4225</v>
      </c>
    </row>
    <row r="13" spans="1:18" ht="25.5" x14ac:dyDescent="0.2">
      <c r="A13" s="2" t="s">
        <v>595</v>
      </c>
      <c r="B13" s="50" t="str">
        <f t="array" ref="B13">INDEX(PAGU_REAL!$AF$1:$AF$168,MATCH(MID(A13,1,21),MID(PAGU_REAL!$AK$1:$AK$168,1,21),0))</f>
        <v>Metode dan Kurikulum</v>
      </c>
      <c r="C13" s="36" t="s">
        <v>39</v>
      </c>
      <c r="D13" s="37" t="s">
        <v>596</v>
      </c>
      <c r="E13" s="38">
        <v>0</v>
      </c>
      <c r="F13" s="39" t="s">
        <v>24</v>
      </c>
      <c r="G13" s="38">
        <v>0</v>
      </c>
      <c r="H13" s="38">
        <f>SUM(H14,H19,H21,H23)</f>
        <v>99592000</v>
      </c>
      <c r="I13" s="36" t="s">
        <v>39</v>
      </c>
      <c r="J13" s="37" t="s">
        <v>596</v>
      </c>
      <c r="K13" s="38">
        <v>0</v>
      </c>
      <c r="L13" s="39" t="s">
        <v>24</v>
      </c>
      <c r="M13" s="38">
        <v>0</v>
      </c>
      <c r="N13" s="38">
        <f>SUM(N14,N19,N21,N23)</f>
        <v>109592000</v>
      </c>
      <c r="Q13" s="270" t="s">
        <v>4225</v>
      </c>
      <c r="R13" s="270" t="s">
        <v>4225</v>
      </c>
    </row>
    <row r="14" spans="1:18" x14ac:dyDescent="0.2">
      <c r="A14" s="2" t="s">
        <v>597</v>
      </c>
      <c r="B14" s="50" t="str">
        <f t="array" ref="B14">INDEX(PAGU_REAL!$AF$1:$AF$168,MATCH(MID(A14,1,21),MID(PAGU_REAL!$AK$1:$AK$168,1,21),0))</f>
        <v>Metode dan Kurikulum</v>
      </c>
      <c r="C14" s="12" t="s">
        <v>42</v>
      </c>
      <c r="D14" s="40" t="s">
        <v>43</v>
      </c>
      <c r="E14" s="41">
        <v>0</v>
      </c>
      <c r="F14" s="15" t="s">
        <v>24</v>
      </c>
      <c r="G14" s="41">
        <v>0</v>
      </c>
      <c r="H14" s="41">
        <f>SUM(H15:H18)</f>
        <v>13180000</v>
      </c>
      <c r="I14" s="12" t="s">
        <v>42</v>
      </c>
      <c r="J14" s="40" t="s">
        <v>43</v>
      </c>
      <c r="K14" s="63">
        <v>0</v>
      </c>
      <c r="L14" s="15" t="s">
        <v>24</v>
      </c>
      <c r="M14" s="63">
        <v>0</v>
      </c>
      <c r="N14" s="63">
        <f>SUM(N15:N18)</f>
        <v>13180000</v>
      </c>
      <c r="O14" s="135">
        <f>N14-H14</f>
        <v>0</v>
      </c>
      <c r="P14" t="s">
        <v>4148</v>
      </c>
      <c r="Q14" s="270" t="s">
        <v>4225</v>
      </c>
      <c r="R14" s="270" t="s">
        <v>4225</v>
      </c>
    </row>
    <row r="15" spans="1:18" hidden="1" x14ac:dyDescent="0.2">
      <c r="A15" s="2" t="s">
        <v>598</v>
      </c>
      <c r="B15" s="50" t="str">
        <f t="array" ref="B15">INDEX(PAGU_REAL!$AF$1:$AF$168,MATCH(MID(A15,1,21),MID(PAGU_REAL!$AK$1:$AK$168,1,21),0))</f>
        <v>Metode dan Kurikulum</v>
      </c>
      <c r="C15" s="42" t="s">
        <v>24</v>
      </c>
      <c r="D15" s="43" t="s">
        <v>599</v>
      </c>
      <c r="E15" s="44">
        <v>74</v>
      </c>
      <c r="F15" s="45" t="s">
        <v>600</v>
      </c>
      <c r="G15" s="44">
        <v>70000</v>
      </c>
      <c r="H15" s="44">
        <f t="shared" ref="H15:H18" si="2">ROUNDDOWN(E15*G15,-3)</f>
        <v>5180000</v>
      </c>
      <c r="I15" s="42" t="s">
        <v>24</v>
      </c>
      <c r="J15" s="43" t="s">
        <v>599</v>
      </c>
      <c r="K15" s="62">
        <v>74</v>
      </c>
      <c r="L15" s="45" t="s">
        <v>600</v>
      </c>
      <c r="M15" s="62">
        <v>70000</v>
      </c>
      <c r="N15" s="62">
        <f t="shared" ref="N15:N18" si="3">ROUNDDOWN(K15*M15,-3)</f>
        <v>5180000</v>
      </c>
      <c r="O15" s="135">
        <f>N15-H15</f>
        <v>0</v>
      </c>
    </row>
    <row r="16" spans="1:18" hidden="1" x14ac:dyDescent="0.2">
      <c r="A16" s="2" t="s">
        <v>601</v>
      </c>
      <c r="B16" s="50" t="str">
        <f t="array" ref="B16">INDEX(PAGU_REAL!$AF$1:$AF$168,MATCH(MID(A16,1,21),MID(PAGU_REAL!$AK$1:$AK$168,1,21),0))</f>
        <v>Metode dan Kurikulum</v>
      </c>
      <c r="C16" s="42" t="s">
        <v>24</v>
      </c>
      <c r="D16" s="43" t="s">
        <v>45</v>
      </c>
      <c r="E16" s="44">
        <v>2</v>
      </c>
      <c r="F16" s="45" t="s">
        <v>602</v>
      </c>
      <c r="G16" s="44">
        <v>1500000</v>
      </c>
      <c r="H16" s="44">
        <f t="shared" si="2"/>
        <v>3000000</v>
      </c>
      <c r="I16" s="42" t="s">
        <v>24</v>
      </c>
      <c r="J16" s="43" t="s">
        <v>45</v>
      </c>
      <c r="K16" s="62">
        <v>2</v>
      </c>
      <c r="L16" s="45" t="s">
        <v>602</v>
      </c>
      <c r="M16" s="62">
        <v>1500000</v>
      </c>
      <c r="N16" s="62">
        <f t="shared" si="3"/>
        <v>3000000</v>
      </c>
      <c r="O16" s="135">
        <f t="shared" ref="O16:O18" si="4">N16-H16</f>
        <v>0</v>
      </c>
    </row>
    <row r="17" spans="1:18" hidden="1" x14ac:dyDescent="0.2">
      <c r="A17" s="2" t="s">
        <v>603</v>
      </c>
      <c r="B17" s="50" t="str">
        <f t="array" ref="B17">INDEX(PAGU_REAL!$AF$1:$AF$168,MATCH(MID(A17,1,21),MID(PAGU_REAL!$AK$1:$AK$168,1,21),0))</f>
        <v>Metode dan Kurikulum</v>
      </c>
      <c r="C17" s="42" t="s">
        <v>24</v>
      </c>
      <c r="D17" s="43" t="s">
        <v>51</v>
      </c>
      <c r="E17" s="44">
        <v>2</v>
      </c>
      <c r="F17" s="45" t="s">
        <v>602</v>
      </c>
      <c r="G17" s="44">
        <v>1000000</v>
      </c>
      <c r="H17" s="44">
        <f t="shared" si="2"/>
        <v>2000000</v>
      </c>
      <c r="I17" s="42" t="s">
        <v>24</v>
      </c>
      <c r="J17" s="43" t="s">
        <v>51</v>
      </c>
      <c r="K17" s="62">
        <v>2</v>
      </c>
      <c r="L17" s="45" t="s">
        <v>602</v>
      </c>
      <c r="M17" s="62">
        <v>1000000</v>
      </c>
      <c r="N17" s="62">
        <f t="shared" si="3"/>
        <v>2000000</v>
      </c>
      <c r="O17" s="135">
        <f t="shared" si="4"/>
        <v>0</v>
      </c>
    </row>
    <row r="18" spans="1:18" hidden="1" x14ac:dyDescent="0.2">
      <c r="A18" s="2" t="s">
        <v>604</v>
      </c>
      <c r="B18" s="50" t="str">
        <f t="array" ref="B18">INDEX(PAGU_REAL!$AF$1:$AF$168,MATCH(MID(A18,1,21),MID(PAGU_REAL!$AK$1:$AK$168,1,21),0))</f>
        <v>Metode dan Kurikulum</v>
      </c>
      <c r="C18" s="42" t="s">
        <v>24</v>
      </c>
      <c r="D18" s="43" t="s">
        <v>53</v>
      </c>
      <c r="E18" s="44">
        <v>2</v>
      </c>
      <c r="F18" s="45" t="s">
        <v>602</v>
      </c>
      <c r="G18" s="44">
        <v>1500000</v>
      </c>
      <c r="H18" s="44">
        <f t="shared" si="2"/>
        <v>3000000</v>
      </c>
      <c r="I18" s="42" t="s">
        <v>24</v>
      </c>
      <c r="J18" s="43" t="s">
        <v>53</v>
      </c>
      <c r="K18" s="62">
        <v>2</v>
      </c>
      <c r="L18" s="45" t="s">
        <v>602</v>
      </c>
      <c r="M18" s="62">
        <v>1500000</v>
      </c>
      <c r="N18" s="62">
        <f t="shared" si="3"/>
        <v>3000000</v>
      </c>
      <c r="O18" s="135">
        <f t="shared" si="4"/>
        <v>0</v>
      </c>
    </row>
    <row r="19" spans="1:18" x14ac:dyDescent="0.2">
      <c r="A19" s="2" t="s">
        <v>605</v>
      </c>
      <c r="B19" s="50" t="str">
        <f t="array" ref="B19">INDEX(PAGU_REAL!$AF$1:$AF$168,MATCH(MID(A19,1,21),MID(PAGU_REAL!$AK$1:$AK$168,1,21),0))</f>
        <v>Metode dan Kurikulum</v>
      </c>
      <c r="C19" s="12" t="s">
        <v>606</v>
      </c>
      <c r="D19" s="40" t="s">
        <v>607</v>
      </c>
      <c r="E19" s="41">
        <v>0</v>
      </c>
      <c r="F19" s="15" t="s">
        <v>24</v>
      </c>
      <c r="G19" s="41">
        <v>0</v>
      </c>
      <c r="H19" s="41">
        <f>H20</f>
        <v>1500000</v>
      </c>
      <c r="I19" s="12" t="s">
        <v>606</v>
      </c>
      <c r="J19" s="40" t="s">
        <v>607</v>
      </c>
      <c r="K19" s="63">
        <v>0</v>
      </c>
      <c r="L19" s="15" t="s">
        <v>24</v>
      </c>
      <c r="M19" s="63">
        <v>0</v>
      </c>
      <c r="N19" s="63">
        <f>N20</f>
        <v>1500000</v>
      </c>
      <c r="O19" s="269">
        <f t="shared" ref="O19:O24" si="5">N19-H19</f>
        <v>0</v>
      </c>
      <c r="P19" s="129" t="s">
        <v>4148</v>
      </c>
      <c r="R19" s="270" t="s">
        <v>4225</v>
      </c>
    </row>
    <row r="20" spans="1:18" hidden="1" x14ac:dyDescent="0.2">
      <c r="A20" s="2" t="s">
        <v>608</v>
      </c>
      <c r="B20" s="50" t="str">
        <f t="array" ref="B20">INDEX(PAGU_REAL!$AF$1:$AF$168,MATCH(MID(A20,1,21),MID(PAGU_REAL!$AK$1:$AK$168,1,21),0))</f>
        <v>Metode dan Kurikulum</v>
      </c>
      <c r="C20" s="42" t="s">
        <v>24</v>
      </c>
      <c r="D20" s="43" t="s">
        <v>609</v>
      </c>
      <c r="E20" s="44">
        <v>6</v>
      </c>
      <c r="F20" s="45" t="s">
        <v>602</v>
      </c>
      <c r="G20" s="44">
        <v>250000</v>
      </c>
      <c r="H20" s="44">
        <f>ROUNDDOWN(E20*G20,-3)</f>
        <v>1500000</v>
      </c>
      <c r="I20" s="42" t="s">
        <v>24</v>
      </c>
      <c r="J20" s="43" t="s">
        <v>609</v>
      </c>
      <c r="K20" s="62">
        <v>6</v>
      </c>
      <c r="L20" s="45" t="s">
        <v>602</v>
      </c>
      <c r="M20" s="62">
        <v>250000</v>
      </c>
      <c r="N20" s="62">
        <f>ROUNDDOWN(K20*M20,-3)</f>
        <v>1500000</v>
      </c>
      <c r="O20" s="135">
        <f t="shared" si="5"/>
        <v>0</v>
      </c>
    </row>
    <row r="21" spans="1:18" x14ac:dyDescent="0.2">
      <c r="A21" s="2" t="s">
        <v>3811</v>
      </c>
      <c r="B21" s="50" t="str">
        <f t="array" ref="B21">INDEX(PAGU_REAL!$AF$1:$AF$168,MATCH(MID(A21,1,21),MID(PAGU_REAL!$AK$1:$AK$168,1,21),0))</f>
        <v>Metode dan Kurikulum</v>
      </c>
      <c r="C21" s="15">
        <v>522192</v>
      </c>
      <c r="D21" s="40" t="s">
        <v>3812</v>
      </c>
      <c r="E21" s="41">
        <v>0</v>
      </c>
      <c r="F21" s="15" t="s">
        <v>24</v>
      </c>
      <c r="G21" s="41">
        <v>0</v>
      </c>
      <c r="H21" s="41">
        <f>H22</f>
        <v>5000000</v>
      </c>
      <c r="I21" s="15">
        <v>522192</v>
      </c>
      <c r="J21" s="40" t="s">
        <v>3812</v>
      </c>
      <c r="K21" s="63">
        <v>0</v>
      </c>
      <c r="L21" s="15" t="s">
        <v>24</v>
      </c>
      <c r="M21" s="63">
        <v>0</v>
      </c>
      <c r="N21" s="63">
        <f>N22</f>
        <v>15000000</v>
      </c>
      <c r="O21" s="269">
        <f t="shared" si="5"/>
        <v>10000000</v>
      </c>
      <c r="P21" s="129" t="s">
        <v>4147</v>
      </c>
      <c r="Q21" s="270" t="s">
        <v>4225</v>
      </c>
      <c r="R21" s="270" t="s">
        <v>4225</v>
      </c>
    </row>
    <row r="22" spans="1:18" x14ac:dyDescent="0.2">
      <c r="A22" s="2" t="s">
        <v>3813</v>
      </c>
      <c r="B22" s="50" t="str">
        <f t="array" ref="B22">INDEX(PAGU_REAL!$AF$1:$AF$168,MATCH(MID(A22,1,21),MID(PAGU_REAL!$AK$1:$AK$168,1,21),0))</f>
        <v>Metode dan Kurikulum</v>
      </c>
      <c r="C22" s="42" t="s">
        <v>24</v>
      </c>
      <c r="D22" s="43" t="s">
        <v>612</v>
      </c>
      <c r="E22" s="44">
        <v>5</v>
      </c>
      <c r="F22" s="45" t="s">
        <v>613</v>
      </c>
      <c r="G22" s="44">
        <v>1000000</v>
      </c>
      <c r="H22" s="44">
        <f>ROUNDDOWN(E22*G22,-3)</f>
        <v>5000000</v>
      </c>
      <c r="I22" s="242" t="s">
        <v>24</v>
      </c>
      <c r="J22" s="243" t="s">
        <v>612</v>
      </c>
      <c r="K22" s="244">
        <v>15</v>
      </c>
      <c r="L22" s="245" t="s">
        <v>613</v>
      </c>
      <c r="M22" s="244">
        <v>1000000</v>
      </c>
      <c r="N22" s="244">
        <f>ROUNDDOWN(K22*M22,-3)</f>
        <v>15000000</v>
      </c>
      <c r="O22" s="246">
        <f t="shared" si="5"/>
        <v>10000000</v>
      </c>
      <c r="Q22" s="273" t="s">
        <v>4225</v>
      </c>
      <c r="R22" s="270" t="s">
        <v>4225</v>
      </c>
    </row>
    <row r="23" spans="1:18" x14ac:dyDescent="0.2">
      <c r="A23" s="2" t="s">
        <v>614</v>
      </c>
      <c r="B23" s="50" t="str">
        <f t="array" ref="B23">INDEX(PAGU_REAL!$AF$1:$AF$168,MATCH(MID(A23,1,21),MID(PAGU_REAL!$AK$1:$AK$168,1,21),0))</f>
        <v>Metode dan Kurikulum</v>
      </c>
      <c r="C23" s="12" t="s">
        <v>111</v>
      </c>
      <c r="D23" s="40" t="s">
        <v>112</v>
      </c>
      <c r="E23" s="41">
        <v>0</v>
      </c>
      <c r="F23" s="15" t="s">
        <v>24</v>
      </c>
      <c r="G23" s="41">
        <v>0</v>
      </c>
      <c r="H23" s="41">
        <f>H24</f>
        <v>79912000</v>
      </c>
      <c r="I23" s="12" t="s">
        <v>111</v>
      </c>
      <c r="J23" s="40" t="s">
        <v>112</v>
      </c>
      <c r="K23" s="63">
        <v>0</v>
      </c>
      <c r="L23" s="15" t="s">
        <v>24</v>
      </c>
      <c r="M23" s="63">
        <v>0</v>
      </c>
      <c r="N23" s="63">
        <f>N24</f>
        <v>79912000</v>
      </c>
      <c r="O23" s="269">
        <f t="shared" si="5"/>
        <v>0</v>
      </c>
      <c r="P23" s="129" t="s">
        <v>4146</v>
      </c>
      <c r="R23" s="270" t="s">
        <v>4225</v>
      </c>
    </row>
    <row r="24" spans="1:18" ht="25.5" hidden="1" x14ac:dyDescent="0.2">
      <c r="A24" s="2" t="s">
        <v>615</v>
      </c>
      <c r="B24" s="50" t="str">
        <f t="array" ref="B24">INDEX(PAGU_REAL!$AF$1:$AF$168,MATCH(MID(A24,1,21),MID(PAGU_REAL!$AK$1:$AK$168,1,21),0))</f>
        <v>Metode dan Kurikulum</v>
      </c>
      <c r="C24" s="42" t="s">
        <v>24</v>
      </c>
      <c r="D24" s="43" t="s">
        <v>616</v>
      </c>
      <c r="E24" s="44">
        <v>13</v>
      </c>
      <c r="F24" s="45" t="s">
        <v>600</v>
      </c>
      <c r="G24" s="44">
        <v>6147077</v>
      </c>
      <c r="H24" s="44">
        <f>ROUNDDOWN(E24*G24,-3)</f>
        <v>79912000</v>
      </c>
      <c r="I24" s="42" t="s">
        <v>24</v>
      </c>
      <c r="J24" s="43" t="s">
        <v>616</v>
      </c>
      <c r="K24" s="62">
        <v>13</v>
      </c>
      <c r="L24" s="45" t="s">
        <v>600</v>
      </c>
      <c r="M24" s="62">
        <v>6147077</v>
      </c>
      <c r="N24" s="62">
        <f>ROUNDDOWN(K24*M24,-3)</f>
        <v>79912000</v>
      </c>
      <c r="O24" s="135">
        <f t="shared" si="5"/>
        <v>0</v>
      </c>
    </row>
    <row r="25" spans="1:18" x14ac:dyDescent="0.2">
      <c r="A25" s="2" t="s">
        <v>617</v>
      </c>
      <c r="B25" s="50" t="str">
        <f t="array" ref="B25">INDEX(PAGU_REAL!$AF$1:$AF$168,MATCH(MID(A25,1,21),MID(PAGU_REAL!$AK$1:$AK$168,1,21),0))</f>
        <v>Metode dan Kurikulum</v>
      </c>
      <c r="C25" s="36" t="s">
        <v>77</v>
      </c>
      <c r="D25" s="37" t="s">
        <v>618</v>
      </c>
      <c r="E25" s="38">
        <v>0</v>
      </c>
      <c r="F25" s="39" t="s">
        <v>24</v>
      </c>
      <c r="G25" s="38">
        <v>0</v>
      </c>
      <c r="H25" s="38">
        <f>SUM(H26,H31,H33,H35)</f>
        <v>84415000</v>
      </c>
      <c r="I25" s="36" t="s">
        <v>77</v>
      </c>
      <c r="J25" s="37" t="s">
        <v>618</v>
      </c>
      <c r="K25" s="38">
        <v>0</v>
      </c>
      <c r="L25" s="39" t="s">
        <v>24</v>
      </c>
      <c r="M25" s="38">
        <v>0</v>
      </c>
      <c r="N25" s="38">
        <f>SUM(N26,N31,N33,N35)</f>
        <v>74415000</v>
      </c>
      <c r="Q25" s="273" t="s">
        <v>4225</v>
      </c>
      <c r="R25" s="270" t="s">
        <v>4225</v>
      </c>
    </row>
    <row r="26" spans="1:18" x14ac:dyDescent="0.2">
      <c r="A26" s="2" t="s">
        <v>619</v>
      </c>
      <c r="B26" s="50" t="str">
        <f t="array" ref="B26">INDEX(PAGU_REAL!$AF$1:$AF$168,MATCH(MID(A26,1,21),MID(PAGU_REAL!$AK$1:$AK$168,1,21),0))</f>
        <v>Metode dan Kurikulum</v>
      </c>
      <c r="C26" s="12" t="s">
        <v>42</v>
      </c>
      <c r="D26" s="40" t="s">
        <v>43</v>
      </c>
      <c r="E26" s="41">
        <v>0</v>
      </c>
      <c r="F26" s="15" t="s">
        <v>24</v>
      </c>
      <c r="G26" s="41">
        <v>0</v>
      </c>
      <c r="H26" s="41">
        <f>SUM(H27:H30)</f>
        <v>15500000</v>
      </c>
      <c r="I26" s="12" t="s">
        <v>42</v>
      </c>
      <c r="J26" s="40" t="s">
        <v>43</v>
      </c>
      <c r="K26" s="63">
        <v>0</v>
      </c>
      <c r="L26" s="15" t="s">
        <v>24</v>
      </c>
      <c r="M26" s="63">
        <v>0</v>
      </c>
      <c r="N26" s="63">
        <f>SUM(N27:N30)</f>
        <v>15500000</v>
      </c>
      <c r="O26" s="269">
        <f>N26-H26</f>
        <v>0</v>
      </c>
      <c r="P26" s="129" t="s">
        <v>4148</v>
      </c>
      <c r="R26" s="270" t="s">
        <v>4225</v>
      </c>
    </row>
    <row r="27" spans="1:18" hidden="1" x14ac:dyDescent="0.2">
      <c r="A27" s="2" t="s">
        <v>620</v>
      </c>
      <c r="B27" s="50" t="str">
        <f t="array" ref="B27">INDEX(PAGU_REAL!$AF$1:$AF$168,MATCH(MID(A27,1,21),MID(PAGU_REAL!$AK$1:$AK$168,1,21),0))</f>
        <v>Metode dan Kurikulum</v>
      </c>
      <c r="C27" s="42" t="s">
        <v>24</v>
      </c>
      <c r="D27" s="43" t="s">
        <v>599</v>
      </c>
      <c r="E27" s="44">
        <v>50</v>
      </c>
      <c r="F27" s="45" t="s">
        <v>600</v>
      </c>
      <c r="G27" s="44">
        <v>70000</v>
      </c>
      <c r="H27" s="44">
        <f t="shared" ref="H27:H30" si="6">ROUNDDOWN(E27*G27,-3)</f>
        <v>3500000</v>
      </c>
      <c r="I27" s="42" t="s">
        <v>24</v>
      </c>
      <c r="J27" s="43" t="s">
        <v>599</v>
      </c>
      <c r="K27" s="62">
        <v>50</v>
      </c>
      <c r="L27" s="45" t="s">
        <v>600</v>
      </c>
      <c r="M27" s="62">
        <v>70000</v>
      </c>
      <c r="N27" s="62">
        <f t="shared" ref="N27:N30" si="7">ROUNDDOWN(K27*M27,-3)</f>
        <v>3500000</v>
      </c>
      <c r="O27" s="135">
        <f t="shared" ref="O27:O30" si="8">N27-H27</f>
        <v>0</v>
      </c>
    </row>
    <row r="28" spans="1:18" hidden="1" x14ac:dyDescent="0.2">
      <c r="A28" s="2" t="s">
        <v>621</v>
      </c>
      <c r="B28" s="50" t="str">
        <f t="array" ref="B28">INDEX(PAGU_REAL!$AF$1:$AF$168,MATCH(MID(A28,1,21),MID(PAGU_REAL!$AK$1:$AK$168,1,21),0))</f>
        <v>Metode dan Kurikulum</v>
      </c>
      <c r="C28" s="42" t="s">
        <v>24</v>
      </c>
      <c r="D28" s="43" t="s">
        <v>45</v>
      </c>
      <c r="E28" s="44">
        <v>3</v>
      </c>
      <c r="F28" s="45" t="s">
        <v>602</v>
      </c>
      <c r="G28" s="44">
        <v>1500000</v>
      </c>
      <c r="H28" s="44">
        <f t="shared" si="6"/>
        <v>4500000</v>
      </c>
      <c r="I28" s="42" t="s">
        <v>24</v>
      </c>
      <c r="J28" s="43" t="s">
        <v>45</v>
      </c>
      <c r="K28" s="62">
        <v>3</v>
      </c>
      <c r="L28" s="45" t="s">
        <v>602</v>
      </c>
      <c r="M28" s="62">
        <v>1500000</v>
      </c>
      <c r="N28" s="62">
        <f t="shared" si="7"/>
        <v>4500000</v>
      </c>
      <c r="O28" s="135">
        <f t="shared" si="8"/>
        <v>0</v>
      </c>
    </row>
    <row r="29" spans="1:18" hidden="1" x14ac:dyDescent="0.2">
      <c r="A29" s="2" t="s">
        <v>622</v>
      </c>
      <c r="B29" s="50" t="str">
        <f t="array" ref="B29">INDEX(PAGU_REAL!$AF$1:$AF$168,MATCH(MID(A29,1,21),MID(PAGU_REAL!$AK$1:$AK$168,1,21),0))</f>
        <v>Metode dan Kurikulum</v>
      </c>
      <c r="C29" s="42" t="s">
        <v>24</v>
      </c>
      <c r="D29" s="43" t="s">
        <v>51</v>
      </c>
      <c r="E29" s="44">
        <v>3</v>
      </c>
      <c r="F29" s="45" t="s">
        <v>602</v>
      </c>
      <c r="G29" s="44">
        <v>1000000</v>
      </c>
      <c r="H29" s="44">
        <f t="shared" si="6"/>
        <v>3000000</v>
      </c>
      <c r="I29" s="42" t="s">
        <v>24</v>
      </c>
      <c r="J29" s="43" t="s">
        <v>51</v>
      </c>
      <c r="K29" s="62">
        <v>3</v>
      </c>
      <c r="L29" s="45" t="s">
        <v>602</v>
      </c>
      <c r="M29" s="62">
        <v>1000000</v>
      </c>
      <c r="N29" s="62">
        <f t="shared" si="7"/>
        <v>3000000</v>
      </c>
      <c r="O29" s="135">
        <f t="shared" si="8"/>
        <v>0</v>
      </c>
    </row>
    <row r="30" spans="1:18" hidden="1" x14ac:dyDescent="0.2">
      <c r="A30" s="2" t="s">
        <v>623</v>
      </c>
      <c r="B30" s="50" t="str">
        <f t="array" ref="B30">INDEX(PAGU_REAL!$AF$1:$AF$168,MATCH(MID(A30,1,21),MID(PAGU_REAL!$AK$1:$AK$168,1,21),0))</f>
        <v>Metode dan Kurikulum</v>
      </c>
      <c r="C30" s="42" t="s">
        <v>24</v>
      </c>
      <c r="D30" s="43" t="s">
        <v>53</v>
      </c>
      <c r="E30" s="44">
        <v>3</v>
      </c>
      <c r="F30" s="45" t="s">
        <v>602</v>
      </c>
      <c r="G30" s="44">
        <v>1500000</v>
      </c>
      <c r="H30" s="44">
        <f t="shared" si="6"/>
        <v>4500000</v>
      </c>
      <c r="I30" s="42" t="s">
        <v>24</v>
      </c>
      <c r="J30" s="43" t="s">
        <v>53</v>
      </c>
      <c r="K30" s="62">
        <v>3</v>
      </c>
      <c r="L30" s="45" t="s">
        <v>602</v>
      </c>
      <c r="M30" s="62">
        <v>1500000</v>
      </c>
      <c r="N30" s="62">
        <f t="shared" si="7"/>
        <v>4500000</v>
      </c>
      <c r="O30" s="135">
        <f t="shared" si="8"/>
        <v>0</v>
      </c>
    </row>
    <row r="31" spans="1:18" x14ac:dyDescent="0.2">
      <c r="A31" s="2" t="s">
        <v>3814</v>
      </c>
      <c r="B31" s="50" t="str">
        <f t="array" ref="B31">INDEX(PAGU_REAL!$AF$1:$AF$168,MATCH(MID(A31,1,21),MID(PAGU_REAL!$AK$1:$AK$168,1,21),0))</f>
        <v>Metode dan Kurikulum</v>
      </c>
      <c r="C31" s="15">
        <v>521219</v>
      </c>
      <c r="D31" s="40" t="s">
        <v>607</v>
      </c>
      <c r="E31" s="41">
        <v>0</v>
      </c>
      <c r="F31" s="15" t="s">
        <v>24</v>
      </c>
      <c r="G31" s="41">
        <v>0</v>
      </c>
      <c r="H31" s="41">
        <f>H32</f>
        <v>1250000</v>
      </c>
      <c r="I31" s="15">
        <v>521219</v>
      </c>
      <c r="J31" s="40" t="s">
        <v>607</v>
      </c>
      <c r="K31" s="63">
        <v>0</v>
      </c>
      <c r="L31" s="15" t="s">
        <v>24</v>
      </c>
      <c r="M31" s="63">
        <v>0</v>
      </c>
      <c r="N31" s="63">
        <f>N32</f>
        <v>1250000</v>
      </c>
      <c r="O31" s="269">
        <f t="shared" ref="O31:O36" si="9">N31-H31</f>
        <v>0</v>
      </c>
      <c r="P31" s="129" t="s">
        <v>4148</v>
      </c>
      <c r="R31" s="270" t="s">
        <v>4225</v>
      </c>
    </row>
    <row r="32" spans="1:18" hidden="1" x14ac:dyDescent="0.2">
      <c r="A32" s="2" t="s">
        <v>3815</v>
      </c>
      <c r="B32" s="50" t="str">
        <f t="array" ref="B32">INDEX(PAGU_REAL!$AF$1:$AF$168,MATCH(MID(A32,1,21),MID(PAGU_REAL!$AK$1:$AK$168,1,21),0))</f>
        <v>Metode dan Kurikulum</v>
      </c>
      <c r="C32" s="12"/>
      <c r="D32" s="43" t="s">
        <v>609</v>
      </c>
      <c r="E32" s="44">
        <v>5</v>
      </c>
      <c r="F32" s="45" t="s">
        <v>602</v>
      </c>
      <c r="G32" s="44">
        <v>250000</v>
      </c>
      <c r="H32" s="44">
        <f>ROUNDDOWN(E32*G32,-3)</f>
        <v>1250000</v>
      </c>
      <c r="I32" s="12"/>
      <c r="J32" s="43" t="s">
        <v>609</v>
      </c>
      <c r="K32" s="62">
        <v>5</v>
      </c>
      <c r="L32" s="45" t="s">
        <v>602</v>
      </c>
      <c r="M32" s="62">
        <v>250000</v>
      </c>
      <c r="N32" s="62">
        <f>ROUNDDOWN(K32*M32,-3)</f>
        <v>1250000</v>
      </c>
      <c r="O32" s="135">
        <f t="shared" si="9"/>
        <v>0</v>
      </c>
    </row>
    <row r="33" spans="1:18" x14ac:dyDescent="0.2">
      <c r="A33" s="2" t="s">
        <v>3816</v>
      </c>
      <c r="B33" s="50" t="str">
        <f t="array" ref="B33">INDEX(PAGU_REAL!$AF$1:$AF$168,MATCH(MID(A33,1,21),MID(PAGU_REAL!$AK$1:$AK$168,1,21),0))</f>
        <v>Metode dan Kurikulum</v>
      </c>
      <c r="C33" s="15">
        <v>522192</v>
      </c>
      <c r="D33" s="40" t="s">
        <v>3812</v>
      </c>
      <c r="E33" s="41">
        <v>0</v>
      </c>
      <c r="F33" s="15" t="s">
        <v>24</v>
      </c>
      <c r="G33" s="41">
        <v>0</v>
      </c>
      <c r="H33" s="41">
        <f>H34</f>
        <v>6000000</v>
      </c>
      <c r="I33" s="15">
        <v>522192</v>
      </c>
      <c r="J33" s="40" t="s">
        <v>3812</v>
      </c>
      <c r="K33" s="63">
        <v>0</v>
      </c>
      <c r="L33" s="15" t="s">
        <v>24</v>
      </c>
      <c r="M33" s="63">
        <v>0</v>
      </c>
      <c r="N33" s="63">
        <f>N34</f>
        <v>6000000</v>
      </c>
      <c r="O33" s="269">
        <f t="shared" si="9"/>
        <v>0</v>
      </c>
      <c r="P33" s="129" t="s">
        <v>4147</v>
      </c>
      <c r="R33" s="270" t="s">
        <v>4225</v>
      </c>
    </row>
    <row r="34" spans="1:18" hidden="1" x14ac:dyDescent="0.2">
      <c r="A34" s="2" t="s">
        <v>3817</v>
      </c>
      <c r="B34" s="50" t="str">
        <f t="array" ref="B34">INDEX(PAGU_REAL!$AF$1:$AF$168,MATCH(MID(A34,1,21),MID(PAGU_REAL!$AK$1:$AK$168,1,21),0))</f>
        <v>Metode dan Kurikulum</v>
      </c>
      <c r="C34" s="42" t="s">
        <v>24</v>
      </c>
      <c r="D34" s="43" t="s">
        <v>612</v>
      </c>
      <c r="E34" s="44">
        <v>6</v>
      </c>
      <c r="F34" s="45" t="s">
        <v>613</v>
      </c>
      <c r="G34" s="44">
        <v>1000000</v>
      </c>
      <c r="H34" s="44">
        <f>ROUNDDOWN(E34*G34,-3)</f>
        <v>6000000</v>
      </c>
      <c r="I34" s="42" t="s">
        <v>24</v>
      </c>
      <c r="J34" s="43" t="s">
        <v>612</v>
      </c>
      <c r="K34" s="62">
        <v>6</v>
      </c>
      <c r="L34" s="45" t="s">
        <v>613</v>
      </c>
      <c r="M34" s="62">
        <v>1000000</v>
      </c>
      <c r="N34" s="62">
        <f>ROUNDDOWN(K34*M34,-3)</f>
        <v>6000000</v>
      </c>
      <c r="O34" s="135">
        <f t="shared" si="9"/>
        <v>0</v>
      </c>
    </row>
    <row r="35" spans="1:18" x14ac:dyDescent="0.2">
      <c r="A35" s="2" t="s">
        <v>626</v>
      </c>
      <c r="B35" s="50" t="str">
        <f t="array" ref="B35">INDEX(PAGU_REAL!$AF$1:$AF$168,MATCH(MID(A35,1,21),MID(PAGU_REAL!$AK$1:$AK$168,1,21),0))</f>
        <v>Metode dan Kurikulum</v>
      </c>
      <c r="C35" s="12" t="s">
        <v>111</v>
      </c>
      <c r="D35" s="40" t="s">
        <v>112</v>
      </c>
      <c r="E35" s="41">
        <v>0</v>
      </c>
      <c r="F35" s="15" t="s">
        <v>24</v>
      </c>
      <c r="G35" s="41">
        <v>0</v>
      </c>
      <c r="H35" s="41">
        <f>H36</f>
        <v>61665000</v>
      </c>
      <c r="I35" s="12" t="s">
        <v>111</v>
      </c>
      <c r="J35" s="40" t="s">
        <v>112</v>
      </c>
      <c r="K35" s="63">
        <v>0</v>
      </c>
      <c r="L35" s="15" t="s">
        <v>24</v>
      </c>
      <c r="M35" s="63">
        <v>0</v>
      </c>
      <c r="N35" s="63">
        <f>N36</f>
        <v>51665000</v>
      </c>
      <c r="O35" s="269">
        <f t="shared" si="9"/>
        <v>-10000000</v>
      </c>
      <c r="P35" s="129" t="s">
        <v>4146</v>
      </c>
      <c r="Q35" s="270" t="s">
        <v>4225</v>
      </c>
      <c r="R35" s="270" t="s">
        <v>4225</v>
      </c>
    </row>
    <row r="36" spans="1:18" x14ac:dyDescent="0.2">
      <c r="A36" s="2" t="s">
        <v>627</v>
      </c>
      <c r="B36" s="50" t="str">
        <f t="array" ref="B36">INDEX(PAGU_REAL!$AF$1:$AF$168,MATCH(MID(A36,1,21),MID(PAGU_REAL!$AK$1:$AK$168,1,21),0))</f>
        <v>Metode dan Kurikulum</v>
      </c>
      <c r="C36" s="42" t="s">
        <v>24</v>
      </c>
      <c r="D36" s="43" t="s">
        <v>628</v>
      </c>
      <c r="E36" s="44">
        <v>14</v>
      </c>
      <c r="F36" s="45" t="s">
        <v>600</v>
      </c>
      <c r="G36" s="44">
        <v>4404688</v>
      </c>
      <c r="H36" s="44">
        <f>ROUNDDOWN(E36*G36,-3)</f>
        <v>61665000</v>
      </c>
      <c r="I36" s="242" t="s">
        <v>24</v>
      </c>
      <c r="J36" s="243" t="s">
        <v>628</v>
      </c>
      <c r="K36" s="244">
        <v>8</v>
      </c>
      <c r="L36" s="245" t="s">
        <v>600</v>
      </c>
      <c r="M36" s="244">
        <v>6458125</v>
      </c>
      <c r="N36" s="244">
        <f>ROUNDDOWN(K36*M36,-3)</f>
        <v>51665000</v>
      </c>
      <c r="O36" s="246">
        <f t="shared" si="9"/>
        <v>-10000000</v>
      </c>
      <c r="Q36" s="273" t="s">
        <v>4225</v>
      </c>
      <c r="R36" s="270" t="s">
        <v>4225</v>
      </c>
    </row>
    <row r="37" spans="1:18" ht="25.5" x14ac:dyDescent="0.2">
      <c r="A37" s="2" t="s">
        <v>629</v>
      </c>
      <c r="B37" s="50" t="str">
        <f t="array" ref="B37">INDEX(PAGU_REAL!$AF$1:$AF$168,MATCH(MID(A37,1,21),MID(PAGU_REAL!$AK$1:$AK$168,1,21),0))</f>
        <v>Metode dan Kurikulum</v>
      </c>
      <c r="C37" s="36" t="s">
        <v>102</v>
      </c>
      <c r="D37" s="37" t="s">
        <v>630</v>
      </c>
      <c r="E37" s="38">
        <v>0</v>
      </c>
      <c r="F37" s="39" t="s">
        <v>24</v>
      </c>
      <c r="G37" s="38">
        <v>0</v>
      </c>
      <c r="H37" s="38">
        <f>SUM(H38,H43,H45,H47,H49)</f>
        <v>287825000</v>
      </c>
      <c r="I37" s="36" t="s">
        <v>102</v>
      </c>
      <c r="J37" s="37" t="s">
        <v>630</v>
      </c>
      <c r="K37" s="38">
        <v>0</v>
      </c>
      <c r="L37" s="39" t="s">
        <v>24</v>
      </c>
      <c r="M37" s="38">
        <v>0</v>
      </c>
      <c r="N37" s="38">
        <f>SUM(N38,N43,N45,N47,N49)</f>
        <v>287825000</v>
      </c>
      <c r="R37" s="270" t="s">
        <v>4225</v>
      </c>
    </row>
    <row r="38" spans="1:18" x14ac:dyDescent="0.2">
      <c r="A38" s="2" t="s">
        <v>631</v>
      </c>
      <c r="B38" s="50" t="str">
        <f t="array" ref="B38">INDEX(PAGU_REAL!$AF$1:$AF$168,MATCH(MID(A38,1,21),MID(PAGU_REAL!$AK$1:$AK$168,1,21),0))</f>
        <v>Metode dan Kurikulum</v>
      </c>
      <c r="C38" s="12" t="s">
        <v>42</v>
      </c>
      <c r="D38" s="40" t="s">
        <v>43</v>
      </c>
      <c r="E38" s="41">
        <v>0</v>
      </c>
      <c r="F38" s="15" t="s">
        <v>24</v>
      </c>
      <c r="G38" s="41">
        <v>0</v>
      </c>
      <c r="H38" s="41">
        <f>SUM(H39:H42)</f>
        <v>15000000</v>
      </c>
      <c r="I38" s="12" t="s">
        <v>42</v>
      </c>
      <c r="J38" s="40" t="s">
        <v>43</v>
      </c>
      <c r="K38" s="63">
        <v>0</v>
      </c>
      <c r="L38" s="15" t="s">
        <v>24</v>
      </c>
      <c r="M38" s="63">
        <v>0</v>
      </c>
      <c r="N38" s="63">
        <f>SUM(N39:N42)</f>
        <v>15000000</v>
      </c>
      <c r="O38" s="269">
        <f>N38-H38</f>
        <v>0</v>
      </c>
      <c r="P38" s="129" t="s">
        <v>4148</v>
      </c>
      <c r="R38" s="270" t="s">
        <v>4225</v>
      </c>
    </row>
    <row r="39" spans="1:18" hidden="1" x14ac:dyDescent="0.2">
      <c r="A39" s="2" t="s">
        <v>632</v>
      </c>
      <c r="B39" s="50" t="str">
        <f t="array" ref="B39">INDEX(PAGU_REAL!$AF$1:$AF$168,MATCH(MID(A39,1,21),MID(PAGU_REAL!$AK$1:$AK$168,1,21),0))</f>
        <v>Metode dan Kurikulum</v>
      </c>
      <c r="C39" s="42" t="s">
        <v>24</v>
      </c>
      <c r="D39" s="43" t="s">
        <v>599</v>
      </c>
      <c r="E39" s="44">
        <v>100</v>
      </c>
      <c r="F39" s="45" t="s">
        <v>600</v>
      </c>
      <c r="G39" s="44">
        <v>70000</v>
      </c>
      <c r="H39" s="44">
        <f t="shared" ref="H39:H42" si="10">ROUNDDOWN(E39*G39,-3)</f>
        <v>7000000</v>
      </c>
      <c r="I39" s="42" t="s">
        <v>24</v>
      </c>
      <c r="J39" s="43" t="s">
        <v>599</v>
      </c>
      <c r="K39" s="62">
        <v>100</v>
      </c>
      <c r="L39" s="45" t="s">
        <v>600</v>
      </c>
      <c r="M39" s="62">
        <v>70000</v>
      </c>
      <c r="N39" s="62">
        <f t="shared" ref="N39:N42" si="11">ROUNDDOWN(K39*M39,-3)</f>
        <v>7000000</v>
      </c>
      <c r="O39" s="135">
        <f t="shared" ref="O39:O42" si="12">N39-H39</f>
        <v>0</v>
      </c>
    </row>
    <row r="40" spans="1:18" hidden="1" x14ac:dyDescent="0.2">
      <c r="A40" s="2" t="s">
        <v>633</v>
      </c>
      <c r="B40" s="50" t="str">
        <f t="array" ref="B40">INDEX(PAGU_REAL!$AF$1:$AF$168,MATCH(MID(A40,1,21),MID(PAGU_REAL!$AK$1:$AK$168,1,21),0))</f>
        <v>Metode dan Kurikulum</v>
      </c>
      <c r="C40" s="42" t="s">
        <v>24</v>
      </c>
      <c r="D40" s="43" t="s">
        <v>45</v>
      </c>
      <c r="E40" s="44">
        <v>2</v>
      </c>
      <c r="F40" s="45" t="s">
        <v>602</v>
      </c>
      <c r="G40" s="44">
        <v>1500000</v>
      </c>
      <c r="H40" s="44">
        <f t="shared" si="10"/>
        <v>3000000</v>
      </c>
      <c r="I40" s="42" t="s">
        <v>24</v>
      </c>
      <c r="J40" s="43" t="s">
        <v>45</v>
      </c>
      <c r="K40" s="62">
        <v>2</v>
      </c>
      <c r="L40" s="45" t="s">
        <v>602</v>
      </c>
      <c r="M40" s="62">
        <v>1500000</v>
      </c>
      <c r="N40" s="62">
        <f t="shared" si="11"/>
        <v>3000000</v>
      </c>
      <c r="O40" s="135">
        <f t="shared" si="12"/>
        <v>0</v>
      </c>
    </row>
    <row r="41" spans="1:18" hidden="1" x14ac:dyDescent="0.2">
      <c r="A41" s="2" t="s">
        <v>634</v>
      </c>
      <c r="B41" s="50" t="str">
        <f t="array" ref="B41">INDEX(PAGU_REAL!$AF$1:$AF$168,MATCH(MID(A41,1,21),MID(PAGU_REAL!$AK$1:$AK$168,1,21),0))</f>
        <v>Metode dan Kurikulum</v>
      </c>
      <c r="C41" s="42" t="s">
        <v>24</v>
      </c>
      <c r="D41" s="43" t="s">
        <v>51</v>
      </c>
      <c r="E41" s="44">
        <v>2</v>
      </c>
      <c r="F41" s="45" t="s">
        <v>602</v>
      </c>
      <c r="G41" s="44">
        <v>1000000</v>
      </c>
      <c r="H41" s="44">
        <f t="shared" si="10"/>
        <v>2000000</v>
      </c>
      <c r="I41" s="42" t="s">
        <v>24</v>
      </c>
      <c r="J41" s="43" t="s">
        <v>51</v>
      </c>
      <c r="K41" s="62">
        <v>2</v>
      </c>
      <c r="L41" s="45" t="s">
        <v>602</v>
      </c>
      <c r="M41" s="62">
        <v>1000000</v>
      </c>
      <c r="N41" s="62">
        <f t="shared" si="11"/>
        <v>2000000</v>
      </c>
      <c r="O41" s="135">
        <f t="shared" si="12"/>
        <v>0</v>
      </c>
    </row>
    <row r="42" spans="1:18" hidden="1" x14ac:dyDescent="0.2">
      <c r="A42" s="2" t="s">
        <v>635</v>
      </c>
      <c r="B42" s="50" t="str">
        <f t="array" ref="B42">INDEX(PAGU_REAL!$AF$1:$AF$168,MATCH(MID(A42,1,21),MID(PAGU_REAL!$AK$1:$AK$168,1,21),0))</f>
        <v>Metode dan Kurikulum</v>
      </c>
      <c r="C42" s="42" t="s">
        <v>24</v>
      </c>
      <c r="D42" s="43" t="s">
        <v>53</v>
      </c>
      <c r="E42" s="44">
        <v>2</v>
      </c>
      <c r="F42" s="45" t="s">
        <v>602</v>
      </c>
      <c r="G42" s="44">
        <v>1500000</v>
      </c>
      <c r="H42" s="44">
        <f t="shared" si="10"/>
        <v>3000000</v>
      </c>
      <c r="I42" s="42" t="s">
        <v>24</v>
      </c>
      <c r="J42" s="43" t="s">
        <v>53</v>
      </c>
      <c r="K42" s="62">
        <v>2</v>
      </c>
      <c r="L42" s="45" t="s">
        <v>602</v>
      </c>
      <c r="M42" s="62">
        <v>1500000</v>
      </c>
      <c r="N42" s="62">
        <f t="shared" si="11"/>
        <v>3000000</v>
      </c>
      <c r="O42" s="135">
        <f t="shared" si="12"/>
        <v>0</v>
      </c>
    </row>
    <row r="43" spans="1:18" x14ac:dyDescent="0.2">
      <c r="A43" s="2" t="s">
        <v>3818</v>
      </c>
      <c r="B43" s="50" t="str">
        <f t="array" ref="B43">INDEX(PAGU_REAL!$AF$1:$AF$168,MATCH(MID(A43,1,21),MID(PAGU_REAL!$AK$1:$AK$168,1,21),0))</f>
        <v>Metode dan Kurikulum</v>
      </c>
      <c r="C43" s="15">
        <v>521219</v>
      </c>
      <c r="D43" s="40" t="s">
        <v>607</v>
      </c>
      <c r="E43" s="41">
        <v>0</v>
      </c>
      <c r="F43" s="15" t="s">
        <v>24</v>
      </c>
      <c r="G43" s="41">
        <v>0</v>
      </c>
      <c r="H43" s="41">
        <f>H44</f>
        <v>170100000</v>
      </c>
      <c r="I43" s="15">
        <v>521219</v>
      </c>
      <c r="J43" s="40" t="s">
        <v>607</v>
      </c>
      <c r="K43" s="63">
        <v>0</v>
      </c>
      <c r="L43" s="15" t="s">
        <v>24</v>
      </c>
      <c r="M43" s="63">
        <v>0</v>
      </c>
      <c r="N43" s="63">
        <f>N44</f>
        <v>170100000</v>
      </c>
      <c r="O43" s="269">
        <f t="shared" ref="O43:O50" si="13">N43-H43</f>
        <v>0</v>
      </c>
      <c r="P43" s="129" t="s">
        <v>4148</v>
      </c>
      <c r="R43" s="270" t="s">
        <v>4225</v>
      </c>
    </row>
    <row r="44" spans="1:18" ht="25.5" hidden="1" x14ac:dyDescent="0.2">
      <c r="A44" s="2" t="s">
        <v>3819</v>
      </c>
      <c r="B44" s="50" t="str">
        <f t="array" ref="B44">INDEX(PAGU_REAL!$AF$1:$AF$168,MATCH(MID(A44,1,21),MID(PAGU_REAL!$AK$1:$AK$168,1,21),0))</f>
        <v>Metode dan Kurikulum</v>
      </c>
      <c r="C44" s="12"/>
      <c r="D44" s="43" t="s">
        <v>642</v>
      </c>
      <c r="E44" s="44">
        <v>1</v>
      </c>
      <c r="F44" s="45" t="s">
        <v>602</v>
      </c>
      <c r="G44" s="44">
        <v>170100000</v>
      </c>
      <c r="H44" s="44">
        <f>ROUNDDOWN(E44*G44,-3)</f>
        <v>170100000</v>
      </c>
      <c r="I44" s="12"/>
      <c r="J44" s="43" t="s">
        <v>642</v>
      </c>
      <c r="K44" s="62">
        <v>1</v>
      </c>
      <c r="L44" s="45" t="s">
        <v>602</v>
      </c>
      <c r="M44" s="62">
        <v>170100000</v>
      </c>
      <c r="N44" s="62">
        <f>ROUNDDOWN(K44*M44,-3)</f>
        <v>170100000</v>
      </c>
      <c r="O44" s="135">
        <f t="shared" si="13"/>
        <v>0</v>
      </c>
    </row>
    <row r="45" spans="1:18" x14ac:dyDescent="0.2">
      <c r="A45" s="2" t="s">
        <v>636</v>
      </c>
      <c r="B45" s="50" t="str">
        <f t="array" ref="B45">INDEX(PAGU_REAL!$AF$1:$AF$168,MATCH(MID(A45,1,21),MID(PAGU_REAL!$AK$1:$AK$168,1,21),0))</f>
        <v>Metode dan Kurikulum</v>
      </c>
      <c r="C45" s="12" t="s">
        <v>162</v>
      </c>
      <c r="D45" s="40" t="s">
        <v>163</v>
      </c>
      <c r="E45" s="41">
        <v>0</v>
      </c>
      <c r="F45" s="15" t="s">
        <v>24</v>
      </c>
      <c r="G45" s="41">
        <v>0</v>
      </c>
      <c r="H45" s="41">
        <f>H46</f>
        <v>12000000</v>
      </c>
      <c r="I45" s="12" t="s">
        <v>162</v>
      </c>
      <c r="J45" s="40" t="s">
        <v>163</v>
      </c>
      <c r="K45" s="63">
        <v>0</v>
      </c>
      <c r="L45" s="15" t="s">
        <v>24</v>
      </c>
      <c r="M45" s="63">
        <v>0</v>
      </c>
      <c r="N45" s="63">
        <f>N46</f>
        <v>12000000</v>
      </c>
      <c r="O45" s="269">
        <f t="shared" si="13"/>
        <v>0</v>
      </c>
      <c r="P45" s="129" t="s">
        <v>4148</v>
      </c>
      <c r="R45" s="270" t="s">
        <v>4225</v>
      </c>
    </row>
    <row r="46" spans="1:18" hidden="1" x14ac:dyDescent="0.2">
      <c r="A46" s="2" t="s">
        <v>637</v>
      </c>
      <c r="B46" s="50" t="str">
        <f t="array" ref="B46">INDEX(PAGU_REAL!$AF$1:$AF$168,MATCH(MID(A46,1,21),MID(PAGU_REAL!$AK$1:$AK$168,1,21),0))</f>
        <v>Metode dan Kurikulum</v>
      </c>
      <c r="C46" s="42" t="s">
        <v>24</v>
      </c>
      <c r="D46" s="43" t="s">
        <v>612</v>
      </c>
      <c r="E46" s="44">
        <v>12</v>
      </c>
      <c r="F46" s="45" t="s">
        <v>613</v>
      </c>
      <c r="G46" s="44">
        <v>1000000</v>
      </c>
      <c r="H46" s="44">
        <f>ROUNDDOWN(E46*G46,-3)</f>
        <v>12000000</v>
      </c>
      <c r="I46" s="42" t="s">
        <v>24</v>
      </c>
      <c r="J46" s="43" t="s">
        <v>612</v>
      </c>
      <c r="K46" s="62">
        <v>12</v>
      </c>
      <c r="L46" s="45" t="s">
        <v>613</v>
      </c>
      <c r="M46" s="62">
        <v>1000000</v>
      </c>
      <c r="N46" s="62">
        <f>ROUNDDOWN(K46*M46,-3)</f>
        <v>12000000</v>
      </c>
      <c r="O46" s="135">
        <f t="shared" si="13"/>
        <v>0</v>
      </c>
    </row>
    <row r="47" spans="1:18" x14ac:dyDescent="0.2">
      <c r="A47" s="2" t="s">
        <v>3820</v>
      </c>
      <c r="B47" s="50" t="str">
        <f t="array" ref="B47">INDEX(PAGU_REAL!$AF$1:$AF$168,MATCH(MID(A47,1,21),MID(PAGU_REAL!$AK$1:$AK$168,1,21),0))</f>
        <v>Metode dan Kurikulum</v>
      </c>
      <c r="C47" s="15">
        <v>522192</v>
      </c>
      <c r="D47" s="40" t="s">
        <v>3812</v>
      </c>
      <c r="E47" s="41">
        <v>0</v>
      </c>
      <c r="F47" s="15" t="s">
        <v>24</v>
      </c>
      <c r="G47" s="41">
        <v>0</v>
      </c>
      <c r="H47" s="41">
        <f>H48</f>
        <v>36000000</v>
      </c>
      <c r="I47" s="15">
        <v>522192</v>
      </c>
      <c r="J47" s="40" t="s">
        <v>3812</v>
      </c>
      <c r="K47" s="63">
        <v>0</v>
      </c>
      <c r="L47" s="15" t="s">
        <v>24</v>
      </c>
      <c r="M47" s="63">
        <v>0</v>
      </c>
      <c r="N47" s="63">
        <f>N48</f>
        <v>36000000</v>
      </c>
      <c r="O47" s="269">
        <f t="shared" si="13"/>
        <v>0</v>
      </c>
      <c r="P47" s="129" t="s">
        <v>4147</v>
      </c>
      <c r="R47" s="270" t="s">
        <v>4225</v>
      </c>
    </row>
    <row r="48" spans="1:18" hidden="1" x14ac:dyDescent="0.2">
      <c r="A48" s="2" t="s">
        <v>3821</v>
      </c>
      <c r="B48" s="50" t="str">
        <f t="array" ref="B48">INDEX(PAGU_REAL!$AF$1:$AF$168,MATCH(MID(A48,1,21),MID(PAGU_REAL!$AK$1:$AK$168,1,21),0))</f>
        <v>Metode dan Kurikulum</v>
      </c>
      <c r="C48" s="42" t="s">
        <v>24</v>
      </c>
      <c r="D48" s="43" t="s">
        <v>612</v>
      </c>
      <c r="E48" s="44">
        <v>36</v>
      </c>
      <c r="F48" s="45" t="s">
        <v>613</v>
      </c>
      <c r="G48" s="44">
        <v>1000000</v>
      </c>
      <c r="H48" s="44">
        <f>ROUNDDOWN(E48*G48,-3)</f>
        <v>36000000</v>
      </c>
      <c r="I48" s="42" t="s">
        <v>24</v>
      </c>
      <c r="J48" s="43" t="s">
        <v>612</v>
      </c>
      <c r="K48" s="62">
        <v>36</v>
      </c>
      <c r="L48" s="45" t="s">
        <v>613</v>
      </c>
      <c r="M48" s="62">
        <v>1000000</v>
      </c>
      <c r="N48" s="62">
        <f>ROUNDDOWN(K48*M48,-3)</f>
        <v>36000000</v>
      </c>
      <c r="O48" s="135">
        <f t="shared" si="13"/>
        <v>0</v>
      </c>
    </row>
    <row r="49" spans="1:18" x14ac:dyDescent="0.2">
      <c r="A49" s="2" t="s">
        <v>643</v>
      </c>
      <c r="B49" s="50" t="str">
        <f t="array" ref="B49">INDEX(PAGU_REAL!$AF$1:$AF$168,MATCH(MID(A49,1,21),MID(PAGU_REAL!$AK$1:$AK$168,1,21),0))</f>
        <v>Metode dan Kurikulum</v>
      </c>
      <c r="C49" s="12" t="s">
        <v>111</v>
      </c>
      <c r="D49" s="40" t="s">
        <v>112</v>
      </c>
      <c r="E49" s="41">
        <v>0</v>
      </c>
      <c r="F49" s="15" t="s">
        <v>24</v>
      </c>
      <c r="G49" s="41">
        <v>0</v>
      </c>
      <c r="H49" s="41">
        <f>H50</f>
        <v>54725000</v>
      </c>
      <c r="I49" s="12" t="s">
        <v>111</v>
      </c>
      <c r="J49" s="40" t="s">
        <v>112</v>
      </c>
      <c r="K49" s="63">
        <v>0</v>
      </c>
      <c r="L49" s="15" t="s">
        <v>24</v>
      </c>
      <c r="M49" s="63">
        <v>0</v>
      </c>
      <c r="N49" s="63">
        <f>N50</f>
        <v>54725000</v>
      </c>
      <c r="O49" s="269">
        <f t="shared" si="13"/>
        <v>0</v>
      </c>
      <c r="P49" s="129" t="s">
        <v>4146</v>
      </c>
      <c r="R49" s="270" t="s">
        <v>4225</v>
      </c>
    </row>
    <row r="50" spans="1:18" hidden="1" x14ac:dyDescent="0.2">
      <c r="A50" s="2" t="s">
        <v>644</v>
      </c>
      <c r="B50" s="50" t="str">
        <f t="array" ref="B50">INDEX(PAGU_REAL!$AF$1:$AF$168,MATCH(MID(A50,1,21),MID(PAGU_REAL!$AK$1:$AK$168,1,21),0))</f>
        <v>Metode dan Kurikulum</v>
      </c>
      <c r="C50" s="42" t="s">
        <v>24</v>
      </c>
      <c r="D50" s="43" t="s">
        <v>645</v>
      </c>
      <c r="E50" s="44">
        <v>9</v>
      </c>
      <c r="F50" s="45" t="s">
        <v>600</v>
      </c>
      <c r="G50" s="44">
        <v>6080597</v>
      </c>
      <c r="H50" s="44">
        <f>ROUNDDOWN(E50*G50,-3)</f>
        <v>54725000</v>
      </c>
      <c r="I50" s="42" t="s">
        <v>24</v>
      </c>
      <c r="J50" s="43" t="s">
        <v>645</v>
      </c>
      <c r="K50" s="62">
        <v>9</v>
      </c>
      <c r="L50" s="45" t="s">
        <v>600</v>
      </c>
      <c r="M50" s="62">
        <v>6080597</v>
      </c>
      <c r="N50" s="62">
        <f>ROUNDDOWN(K50*M50,-3)</f>
        <v>54725000</v>
      </c>
      <c r="O50" s="135">
        <f t="shared" si="13"/>
        <v>0</v>
      </c>
    </row>
    <row r="51" spans="1:18" ht="25.5" x14ac:dyDescent="0.2">
      <c r="A51" s="2" t="s">
        <v>646</v>
      </c>
      <c r="B51" s="50" t="e">
        <f t="array" ref="B51">INDEX(PAGU_REAL!$AF$1:$AF$168,MATCH(MID(A51,1,21),MID(PAGU_REAL!$AK$1:$AK$168,1,21),0))</f>
        <v>#N/A</v>
      </c>
      <c r="C51" s="32" t="s">
        <v>181</v>
      </c>
      <c r="D51" s="33" t="s">
        <v>647</v>
      </c>
      <c r="E51" s="34">
        <v>0</v>
      </c>
      <c r="F51" s="35" t="s">
        <v>24</v>
      </c>
      <c r="G51" s="34">
        <v>0</v>
      </c>
      <c r="H51" s="34">
        <f>SUM(H52,H68,H77)</f>
        <v>419163000</v>
      </c>
      <c r="I51" s="32" t="s">
        <v>181</v>
      </c>
      <c r="J51" s="33" t="s">
        <v>647</v>
      </c>
      <c r="K51" s="34">
        <v>0</v>
      </c>
      <c r="L51" s="35" t="s">
        <v>24</v>
      </c>
      <c r="M51" s="34">
        <v>0</v>
      </c>
      <c r="N51" s="34">
        <f>SUM(N52,N68,N77)</f>
        <v>419163000</v>
      </c>
      <c r="O51" s="135"/>
      <c r="Q51" s="270" t="s">
        <v>4225</v>
      </c>
      <c r="R51" s="270" t="s">
        <v>4225</v>
      </c>
    </row>
    <row r="52" spans="1:18" ht="25.5" x14ac:dyDescent="0.2">
      <c r="A52" s="2" t="s">
        <v>648</v>
      </c>
      <c r="B52" s="50" t="str">
        <f t="array" ref="B52">INDEX(PAGU_REAL!$AF$1:$AF$168,MATCH(MID(A52,1,21),MID(PAGU_REAL!$AK$1:$AK$168,1,21),0))</f>
        <v>Peserta Didik dan Sarana Prasarana</v>
      </c>
      <c r="C52" s="36" t="s">
        <v>39</v>
      </c>
      <c r="D52" s="37" t="s">
        <v>649</v>
      </c>
      <c r="E52" s="38">
        <v>0</v>
      </c>
      <c r="F52" s="39" t="s">
        <v>24</v>
      </c>
      <c r="G52" s="38">
        <v>0</v>
      </c>
      <c r="H52" s="38">
        <f>SUM(H53,H62,H64,H66)</f>
        <v>279153000</v>
      </c>
      <c r="I52" s="36" t="s">
        <v>39</v>
      </c>
      <c r="J52" s="37" t="s">
        <v>649</v>
      </c>
      <c r="K52" s="38">
        <v>0</v>
      </c>
      <c r="L52" s="39" t="s">
        <v>24</v>
      </c>
      <c r="M52" s="38">
        <v>0</v>
      </c>
      <c r="N52" s="38">
        <f>SUM(N53,N62,N64,N66)</f>
        <v>314047000</v>
      </c>
      <c r="O52" s="135"/>
      <c r="Q52" s="270" t="s">
        <v>4225</v>
      </c>
      <c r="R52" s="270" t="s">
        <v>4225</v>
      </c>
    </row>
    <row r="53" spans="1:18" x14ac:dyDescent="0.2">
      <c r="A53" s="2" t="s">
        <v>650</v>
      </c>
      <c r="B53" s="50" t="str">
        <f t="array" ref="B53">INDEX(PAGU_REAL!$AF$1:$AF$168,MATCH(MID(A53,1,21),MID(PAGU_REAL!$AK$1:$AK$168,1,21),0))</f>
        <v>Peserta Didik dan Sarana Prasarana</v>
      </c>
      <c r="C53" s="12" t="s">
        <v>42</v>
      </c>
      <c r="D53" s="40" t="s">
        <v>43</v>
      </c>
      <c r="E53" s="41">
        <v>0</v>
      </c>
      <c r="F53" s="15" t="s">
        <v>24</v>
      </c>
      <c r="G53" s="41">
        <v>0</v>
      </c>
      <c r="H53" s="41">
        <f>SUM(H54:H61)</f>
        <v>127680000</v>
      </c>
      <c r="I53" s="12" t="s">
        <v>42</v>
      </c>
      <c r="J53" s="40" t="s">
        <v>43</v>
      </c>
      <c r="K53" s="63">
        <v>0</v>
      </c>
      <c r="L53" s="15" t="s">
        <v>24</v>
      </c>
      <c r="M53" s="63">
        <v>0</v>
      </c>
      <c r="N53" s="63">
        <f>SUM(N54:N61)</f>
        <v>114640000</v>
      </c>
      <c r="O53" s="269">
        <f>N53-H53</f>
        <v>-13040000</v>
      </c>
      <c r="P53" s="129" t="s">
        <v>4148</v>
      </c>
      <c r="Q53" s="270" t="s">
        <v>4225</v>
      </c>
      <c r="R53" s="270" t="s">
        <v>4225</v>
      </c>
    </row>
    <row r="54" spans="1:18" x14ac:dyDescent="0.2">
      <c r="A54" s="2" t="s">
        <v>651</v>
      </c>
      <c r="B54" s="50" t="str">
        <f t="array" ref="B54">INDEX(PAGU_REAL!$AF$1:$AF$168,MATCH(MID(A54,1,21),MID(PAGU_REAL!$AK$1:$AK$168,1,21),0))</f>
        <v>Peserta Didik dan Sarana Prasarana</v>
      </c>
      <c r="C54" s="42" t="s">
        <v>24</v>
      </c>
      <c r="D54" s="43" t="s">
        <v>599</v>
      </c>
      <c r="E54" s="44">
        <v>40</v>
      </c>
      <c r="F54" s="45" t="s">
        <v>600</v>
      </c>
      <c r="G54" s="44">
        <v>69000</v>
      </c>
      <c r="H54" s="44">
        <f t="shared" ref="H54:H61" si="14">ROUNDDOWN(E54*G54,-3)</f>
        <v>2760000</v>
      </c>
      <c r="I54" s="242" t="s">
        <v>24</v>
      </c>
      <c r="J54" s="243" t="s">
        <v>599</v>
      </c>
      <c r="K54" s="244">
        <v>42</v>
      </c>
      <c r="L54" s="245" t="s">
        <v>600</v>
      </c>
      <c r="M54" s="244">
        <v>70000</v>
      </c>
      <c r="N54" s="244">
        <f t="shared" ref="N54:N61" si="15">ROUNDDOWN(K54*M54,-3)</f>
        <v>2940000</v>
      </c>
      <c r="O54" s="246">
        <f t="shared" ref="O54:O61" si="16">N54-H54</f>
        <v>180000</v>
      </c>
      <c r="Q54" s="273" t="s">
        <v>4225</v>
      </c>
      <c r="R54" s="270" t="s">
        <v>4225</v>
      </c>
    </row>
    <row r="55" spans="1:18" x14ac:dyDescent="0.2">
      <c r="A55" s="2" t="s">
        <v>652</v>
      </c>
      <c r="B55" s="50" t="str">
        <f t="array" ref="B55">INDEX(PAGU_REAL!$AF$1:$AF$168,MATCH(MID(A55,1,21),MID(PAGU_REAL!$AK$1:$AK$168,1,21),0))</f>
        <v>Peserta Didik dan Sarana Prasarana</v>
      </c>
      <c r="C55" s="42" t="s">
        <v>24</v>
      </c>
      <c r="D55" s="43" t="s">
        <v>45</v>
      </c>
      <c r="E55" s="44">
        <v>2</v>
      </c>
      <c r="F55" s="45" t="s">
        <v>602</v>
      </c>
      <c r="G55" s="44">
        <v>1000000</v>
      </c>
      <c r="H55" s="44">
        <f t="shared" si="14"/>
        <v>2000000</v>
      </c>
      <c r="I55" s="42" t="s">
        <v>24</v>
      </c>
      <c r="J55" s="43" t="s">
        <v>45</v>
      </c>
      <c r="K55" s="62">
        <v>2</v>
      </c>
      <c r="L55" s="45" t="s">
        <v>602</v>
      </c>
      <c r="M55" s="62">
        <v>1000000</v>
      </c>
      <c r="N55" s="62">
        <f t="shared" si="15"/>
        <v>2000000</v>
      </c>
      <c r="O55" s="135">
        <f t="shared" si="16"/>
        <v>0</v>
      </c>
      <c r="R55" s="270" t="s">
        <v>4225</v>
      </c>
    </row>
    <row r="56" spans="1:18" x14ac:dyDescent="0.2">
      <c r="A56" s="2" t="s">
        <v>653</v>
      </c>
      <c r="B56" s="50" t="str">
        <f t="array" ref="B56">INDEX(PAGU_REAL!$AF$1:$AF$168,MATCH(MID(A56,1,21),MID(PAGU_REAL!$AK$1:$AK$168,1,21),0))</f>
        <v>Peserta Didik dan Sarana Prasarana</v>
      </c>
      <c r="C56" s="42" t="s">
        <v>24</v>
      </c>
      <c r="D56" s="43" t="s">
        <v>51</v>
      </c>
      <c r="E56" s="44">
        <v>2</v>
      </c>
      <c r="F56" s="45" t="s">
        <v>602</v>
      </c>
      <c r="G56" s="44">
        <v>1000000</v>
      </c>
      <c r="H56" s="44">
        <f t="shared" si="14"/>
        <v>2000000</v>
      </c>
      <c r="I56" s="42" t="s">
        <v>24</v>
      </c>
      <c r="J56" s="43" t="s">
        <v>51</v>
      </c>
      <c r="K56" s="62">
        <v>2</v>
      </c>
      <c r="L56" s="45" t="s">
        <v>602</v>
      </c>
      <c r="M56" s="62">
        <v>1000000</v>
      </c>
      <c r="N56" s="62">
        <f t="shared" si="15"/>
        <v>2000000</v>
      </c>
      <c r="O56" s="135">
        <f t="shared" si="16"/>
        <v>0</v>
      </c>
      <c r="R56" s="270" t="s">
        <v>4225</v>
      </c>
    </row>
    <row r="57" spans="1:18" x14ac:dyDescent="0.2">
      <c r="A57" s="2" t="s">
        <v>654</v>
      </c>
      <c r="B57" s="50" t="str">
        <f t="array" ref="B57">INDEX(PAGU_REAL!$AF$1:$AF$168,MATCH(MID(A57,1,21),MID(PAGU_REAL!$AK$1:$AK$168,1,21),0))</f>
        <v>Peserta Didik dan Sarana Prasarana</v>
      </c>
      <c r="C57" s="42" t="s">
        <v>24</v>
      </c>
      <c r="D57" s="43" t="s">
        <v>53</v>
      </c>
      <c r="E57" s="44">
        <v>2</v>
      </c>
      <c r="F57" s="45" t="s">
        <v>602</v>
      </c>
      <c r="G57" s="44">
        <v>1500000</v>
      </c>
      <c r="H57" s="44">
        <f t="shared" si="14"/>
        <v>3000000</v>
      </c>
      <c r="I57" s="42" t="s">
        <v>24</v>
      </c>
      <c r="J57" s="43" t="s">
        <v>53</v>
      </c>
      <c r="K57" s="62">
        <v>2</v>
      </c>
      <c r="L57" s="45" t="s">
        <v>602</v>
      </c>
      <c r="M57" s="62">
        <v>1500000</v>
      </c>
      <c r="N57" s="62">
        <f t="shared" si="15"/>
        <v>3000000</v>
      </c>
      <c r="O57" s="135">
        <f t="shared" si="16"/>
        <v>0</v>
      </c>
      <c r="R57" s="270" t="s">
        <v>4225</v>
      </c>
    </row>
    <row r="58" spans="1:18" x14ac:dyDescent="0.2">
      <c r="A58" s="2" t="s">
        <v>655</v>
      </c>
      <c r="B58" s="50" t="str">
        <f t="array" ref="B58">INDEX(PAGU_REAL!$AF$1:$AF$168,MATCH(MID(A58,1,21),MID(PAGU_REAL!$AK$1:$AK$168,1,21),0))</f>
        <v>Peserta Didik dan Sarana Prasarana</v>
      </c>
      <c r="C58" s="42" t="s">
        <v>24</v>
      </c>
      <c r="D58" s="43" t="s">
        <v>656</v>
      </c>
      <c r="E58" s="44">
        <v>20</v>
      </c>
      <c r="F58" s="45" t="s">
        <v>657</v>
      </c>
      <c r="G58" s="44">
        <v>250000</v>
      </c>
      <c r="H58" s="44">
        <f t="shared" si="14"/>
        <v>5000000</v>
      </c>
      <c r="I58" s="242" t="s">
        <v>24</v>
      </c>
      <c r="J58" s="243" t="s">
        <v>656</v>
      </c>
      <c r="K58" s="244">
        <v>10</v>
      </c>
      <c r="L58" s="245" t="s">
        <v>657</v>
      </c>
      <c r="M58" s="244">
        <v>250000</v>
      </c>
      <c r="N58" s="244">
        <f t="shared" si="15"/>
        <v>2500000</v>
      </c>
      <c r="O58" s="246">
        <f t="shared" si="16"/>
        <v>-2500000</v>
      </c>
      <c r="Q58" s="273" t="s">
        <v>4225</v>
      </c>
      <c r="R58" s="270" t="s">
        <v>4225</v>
      </c>
    </row>
    <row r="59" spans="1:18" x14ac:dyDescent="0.2">
      <c r="A59" s="2" t="s">
        <v>658</v>
      </c>
      <c r="B59" s="50" t="str">
        <f t="array" ref="B59">INDEX(PAGU_REAL!$AF$1:$AF$168,MATCH(MID(A59,1,21),MID(PAGU_REAL!$AK$1:$AK$168,1,21),0))</f>
        <v>Peserta Didik dan Sarana Prasarana</v>
      </c>
      <c r="C59" s="42" t="s">
        <v>24</v>
      </c>
      <c r="D59" s="43" t="s">
        <v>659</v>
      </c>
      <c r="E59" s="44">
        <v>4500</v>
      </c>
      <c r="F59" s="45" t="s">
        <v>660</v>
      </c>
      <c r="G59" s="44">
        <v>6000</v>
      </c>
      <c r="H59" s="44">
        <f t="shared" si="14"/>
        <v>27000000</v>
      </c>
      <c r="I59" s="242" t="s">
        <v>24</v>
      </c>
      <c r="J59" s="243" t="s">
        <v>659</v>
      </c>
      <c r="K59" s="244">
        <v>5750</v>
      </c>
      <c r="L59" s="245" t="s">
        <v>660</v>
      </c>
      <c r="M59" s="244">
        <v>6000</v>
      </c>
      <c r="N59" s="244">
        <f t="shared" si="15"/>
        <v>34500000</v>
      </c>
      <c r="O59" s="246">
        <f t="shared" si="16"/>
        <v>7500000</v>
      </c>
      <c r="Q59" s="273" t="s">
        <v>4225</v>
      </c>
      <c r="R59" s="270" t="s">
        <v>4225</v>
      </c>
    </row>
    <row r="60" spans="1:18" ht="25.5" x14ac:dyDescent="0.2">
      <c r="A60" s="2" t="s">
        <v>661</v>
      </c>
      <c r="B60" s="50" t="str">
        <f t="array" ref="B60">INDEX(PAGU_REAL!$AF$1:$AF$168,MATCH(MID(A60,1,21),MID(PAGU_REAL!$AK$1:$AK$168,1,21),0))</f>
        <v>Peserta Didik dan Sarana Prasarana</v>
      </c>
      <c r="C60" s="42" t="s">
        <v>24</v>
      </c>
      <c r="D60" s="43" t="s">
        <v>662</v>
      </c>
      <c r="E60" s="44">
        <v>2780</v>
      </c>
      <c r="F60" s="45" t="s">
        <v>657</v>
      </c>
      <c r="G60" s="44">
        <v>24000</v>
      </c>
      <c r="H60" s="44">
        <f t="shared" si="14"/>
        <v>66720000</v>
      </c>
      <c r="I60" s="242" t="s">
        <v>24</v>
      </c>
      <c r="J60" s="237" t="s">
        <v>4144</v>
      </c>
      <c r="K60" s="244">
        <v>1400</v>
      </c>
      <c r="L60" s="245" t="s">
        <v>657</v>
      </c>
      <c r="M60" s="244">
        <v>35500</v>
      </c>
      <c r="N60" s="244">
        <f t="shared" si="15"/>
        <v>49700000</v>
      </c>
      <c r="O60" s="246">
        <f t="shared" si="16"/>
        <v>-17020000</v>
      </c>
      <c r="Q60" s="273" t="s">
        <v>4225</v>
      </c>
      <c r="R60" s="270" t="s">
        <v>4225</v>
      </c>
    </row>
    <row r="61" spans="1:18" x14ac:dyDescent="0.2">
      <c r="A61" s="2" t="s">
        <v>663</v>
      </c>
      <c r="B61" s="50" t="str">
        <f t="array" ref="B61">INDEX(PAGU_REAL!$AF$1:$AF$168,MATCH(MID(A61,1,21),MID(PAGU_REAL!$AK$1:$AK$168,1,21),0))</f>
        <v>Peserta Didik dan Sarana Prasarana</v>
      </c>
      <c r="C61" s="42" t="s">
        <v>24</v>
      </c>
      <c r="D61" s="43" t="s">
        <v>664</v>
      </c>
      <c r="E61" s="44">
        <v>64</v>
      </c>
      <c r="F61" s="45" t="s">
        <v>600</v>
      </c>
      <c r="G61" s="44">
        <v>300000</v>
      </c>
      <c r="H61" s="44">
        <f t="shared" si="14"/>
        <v>19200000</v>
      </c>
      <c r="I61" s="242" t="s">
        <v>24</v>
      </c>
      <c r="J61" s="237" t="s">
        <v>4100</v>
      </c>
      <c r="K61" s="244">
        <v>60</v>
      </c>
      <c r="L61" s="245" t="s">
        <v>600</v>
      </c>
      <c r="M61" s="244">
        <v>300000</v>
      </c>
      <c r="N61" s="244">
        <f t="shared" si="15"/>
        <v>18000000</v>
      </c>
      <c r="O61" s="246">
        <f t="shared" si="16"/>
        <v>-1200000</v>
      </c>
      <c r="Q61" s="273" t="s">
        <v>4225</v>
      </c>
      <c r="R61" s="270" t="s">
        <v>4225</v>
      </c>
    </row>
    <row r="62" spans="1:18" x14ac:dyDescent="0.2">
      <c r="A62" s="2" t="s">
        <v>665</v>
      </c>
      <c r="B62" s="50" t="str">
        <f t="array" ref="B62">INDEX(PAGU_REAL!$AF$1:$AF$168,MATCH(MID(A62,1,21),MID(PAGU_REAL!$AK$1:$AK$168,1,21),0))</f>
        <v>Peserta Didik dan Sarana Prasarana</v>
      </c>
      <c r="C62" s="12" t="s">
        <v>606</v>
      </c>
      <c r="D62" s="40" t="s">
        <v>607</v>
      </c>
      <c r="E62" s="41">
        <v>0</v>
      </c>
      <c r="F62" s="15" t="s">
        <v>24</v>
      </c>
      <c r="G62" s="41">
        <v>0</v>
      </c>
      <c r="H62" s="41">
        <f>H63</f>
        <v>47873000</v>
      </c>
      <c r="I62" s="12" t="s">
        <v>606</v>
      </c>
      <c r="J62" s="40" t="s">
        <v>607</v>
      </c>
      <c r="K62" s="63">
        <v>0</v>
      </c>
      <c r="L62" s="15" t="s">
        <v>24</v>
      </c>
      <c r="M62" s="63">
        <v>0</v>
      </c>
      <c r="N62" s="63">
        <f>N63</f>
        <v>49807000</v>
      </c>
      <c r="O62" s="269">
        <f t="shared" ref="O62:O67" si="17">N62-H62</f>
        <v>1934000</v>
      </c>
      <c r="P62" s="129" t="s">
        <v>4148</v>
      </c>
      <c r="Q62" s="270" t="s">
        <v>4225</v>
      </c>
      <c r="R62" s="270" t="s">
        <v>4225</v>
      </c>
    </row>
    <row r="63" spans="1:18" ht="25.5" x14ac:dyDescent="0.2">
      <c r="A63" s="2" t="s">
        <v>666</v>
      </c>
      <c r="B63" s="50" t="str">
        <f t="array" ref="B63">INDEX(PAGU_REAL!$AF$1:$AF$168,MATCH(MID(A63,1,21),MID(PAGU_REAL!$AK$1:$AK$168,1,21),0))</f>
        <v>Peserta Didik dan Sarana Prasarana</v>
      </c>
      <c r="C63" s="42" t="s">
        <v>24</v>
      </c>
      <c r="D63" s="43" t="s">
        <v>667</v>
      </c>
      <c r="E63" s="44">
        <v>1</v>
      </c>
      <c r="F63" s="45" t="s">
        <v>668</v>
      </c>
      <c r="G63" s="44">
        <v>47873000</v>
      </c>
      <c r="H63" s="44">
        <f>ROUNDDOWN(E63*G63,-3)</f>
        <v>47873000</v>
      </c>
      <c r="I63" s="242" t="s">
        <v>24</v>
      </c>
      <c r="J63" s="243" t="s">
        <v>667</v>
      </c>
      <c r="K63" s="244">
        <v>1</v>
      </c>
      <c r="L63" s="245" t="s">
        <v>668</v>
      </c>
      <c r="M63" s="244">
        <v>49807000</v>
      </c>
      <c r="N63" s="244">
        <f>ROUNDDOWN(K63*M63,-3)</f>
        <v>49807000</v>
      </c>
      <c r="O63" s="246">
        <f t="shared" si="17"/>
        <v>1934000</v>
      </c>
      <c r="Q63" s="273" t="s">
        <v>4225</v>
      </c>
      <c r="R63" s="270" t="s">
        <v>4225</v>
      </c>
    </row>
    <row r="64" spans="1:18" x14ac:dyDescent="0.2">
      <c r="A64" s="2" t="s">
        <v>669</v>
      </c>
      <c r="B64" s="50" t="str">
        <f t="array" ref="B64">INDEX(PAGU_REAL!$AF$1:$AF$168,MATCH(MID(A64,1,21),MID(PAGU_REAL!$AK$1:$AK$168,1,21),0))</f>
        <v>Peserta Didik dan Sarana Prasarana</v>
      </c>
      <c r="C64" s="12" t="s">
        <v>162</v>
      </c>
      <c r="D64" s="40" t="s">
        <v>163</v>
      </c>
      <c r="E64" s="41">
        <v>0</v>
      </c>
      <c r="F64" s="15" t="s">
        <v>24</v>
      </c>
      <c r="G64" s="41">
        <v>0</v>
      </c>
      <c r="H64" s="41">
        <f>H65</f>
        <v>4000000</v>
      </c>
      <c r="I64" s="12" t="s">
        <v>162</v>
      </c>
      <c r="J64" s="40" t="s">
        <v>163</v>
      </c>
      <c r="K64" s="63">
        <v>0</v>
      </c>
      <c r="L64" s="15" t="s">
        <v>24</v>
      </c>
      <c r="M64" s="63">
        <v>0</v>
      </c>
      <c r="N64" s="63">
        <f>N65</f>
        <v>50000000</v>
      </c>
      <c r="O64" s="269">
        <f t="shared" si="17"/>
        <v>46000000</v>
      </c>
      <c r="P64" s="129" t="s">
        <v>4148</v>
      </c>
      <c r="Q64" s="270" t="s">
        <v>4225</v>
      </c>
      <c r="R64" s="270" t="s">
        <v>4225</v>
      </c>
    </row>
    <row r="65" spans="1:18" x14ac:dyDescent="0.2">
      <c r="A65" s="2" t="s">
        <v>670</v>
      </c>
      <c r="B65" s="50" t="str">
        <f t="array" ref="B65">INDEX(PAGU_REAL!$AF$1:$AF$168,MATCH(MID(A65,1,21),MID(PAGU_REAL!$AK$1:$AK$168,1,21),0))</f>
        <v>Peserta Didik dan Sarana Prasarana</v>
      </c>
      <c r="C65" s="42" t="s">
        <v>24</v>
      </c>
      <c r="D65" s="43" t="s">
        <v>612</v>
      </c>
      <c r="E65" s="44">
        <v>4</v>
      </c>
      <c r="F65" s="45" t="s">
        <v>613</v>
      </c>
      <c r="G65" s="44">
        <v>1000000</v>
      </c>
      <c r="H65" s="44">
        <f>ROUNDDOWN(E65*G65,-3)</f>
        <v>4000000</v>
      </c>
      <c r="I65" s="242" t="s">
        <v>24</v>
      </c>
      <c r="J65" s="243" t="s">
        <v>612</v>
      </c>
      <c r="K65" s="244">
        <v>50</v>
      </c>
      <c r="L65" s="245" t="s">
        <v>613</v>
      </c>
      <c r="M65" s="244">
        <v>1000000</v>
      </c>
      <c r="N65" s="244">
        <f>ROUNDDOWN(K65*M65,-3)</f>
        <v>50000000</v>
      </c>
      <c r="O65" s="246">
        <f t="shared" si="17"/>
        <v>46000000</v>
      </c>
      <c r="Q65" s="273" t="s">
        <v>4225</v>
      </c>
      <c r="R65" s="270" t="s">
        <v>4225</v>
      </c>
    </row>
    <row r="66" spans="1:18" x14ac:dyDescent="0.2">
      <c r="A66" s="2" t="s">
        <v>671</v>
      </c>
      <c r="B66" s="50" t="str">
        <f t="array" ref="B66">INDEX(PAGU_REAL!$AF$1:$AF$168,MATCH(MID(A66,1,21),MID(PAGU_REAL!$AK$1:$AK$168,1,21),0))</f>
        <v>Peserta Didik dan Sarana Prasarana</v>
      </c>
      <c r="C66" s="12" t="s">
        <v>111</v>
      </c>
      <c r="D66" s="40" t="s">
        <v>112</v>
      </c>
      <c r="E66" s="41">
        <v>0</v>
      </c>
      <c r="F66" s="15" t="s">
        <v>24</v>
      </c>
      <c r="G66" s="41">
        <v>0</v>
      </c>
      <c r="H66" s="41">
        <f>H67</f>
        <v>99600000</v>
      </c>
      <c r="I66" s="12" t="s">
        <v>111</v>
      </c>
      <c r="J66" s="40" t="s">
        <v>112</v>
      </c>
      <c r="K66" s="63">
        <v>0</v>
      </c>
      <c r="L66" s="15" t="s">
        <v>24</v>
      </c>
      <c r="M66" s="63">
        <v>0</v>
      </c>
      <c r="N66" s="63">
        <f>N67</f>
        <v>99600000</v>
      </c>
      <c r="O66" s="269">
        <f t="shared" si="17"/>
        <v>0</v>
      </c>
      <c r="P66" s="129" t="s">
        <v>4146</v>
      </c>
      <c r="Q66" s="273" t="s">
        <v>4225</v>
      </c>
      <c r="R66" s="270" t="s">
        <v>4225</v>
      </c>
    </row>
    <row r="67" spans="1:18" ht="25.5" x14ac:dyDescent="0.2">
      <c r="A67" s="2" t="s">
        <v>672</v>
      </c>
      <c r="B67" s="50" t="str">
        <f t="array" ref="B67">INDEX(PAGU_REAL!$AF$1:$AF$168,MATCH(MID(A67,1,21),MID(PAGU_REAL!$AK$1:$AK$168,1,21),0))</f>
        <v>Peserta Didik dan Sarana Prasarana</v>
      </c>
      <c r="C67" s="42" t="s">
        <v>24</v>
      </c>
      <c r="D67" s="43" t="s">
        <v>673</v>
      </c>
      <c r="E67" s="44">
        <v>24</v>
      </c>
      <c r="F67" s="45" t="s">
        <v>600</v>
      </c>
      <c r="G67" s="44">
        <v>4150000</v>
      </c>
      <c r="H67" s="44">
        <f>ROUNDDOWN(E67*G67,-3)</f>
        <v>99600000</v>
      </c>
      <c r="I67" s="42" t="s">
        <v>24</v>
      </c>
      <c r="J67" s="237" t="s">
        <v>4143</v>
      </c>
      <c r="K67" s="244">
        <v>20</v>
      </c>
      <c r="L67" s="245" t="s">
        <v>600</v>
      </c>
      <c r="M67" s="244">
        <v>4980000</v>
      </c>
      <c r="N67" s="244">
        <f>ROUNDDOWN(K67*M67,-3)</f>
        <v>99600000</v>
      </c>
      <c r="O67" s="135">
        <f t="shared" si="17"/>
        <v>0</v>
      </c>
      <c r="Q67" s="273" t="s">
        <v>4225</v>
      </c>
      <c r="R67" s="270" t="s">
        <v>4225</v>
      </c>
    </row>
    <row r="68" spans="1:18" ht="25.5" x14ac:dyDescent="0.2">
      <c r="A68" s="2" t="s">
        <v>674</v>
      </c>
      <c r="B68" s="50" t="str">
        <f t="array" ref="B68">INDEX(PAGU_REAL!$AF$1:$AF$168,MATCH(MID(A68,1,21),MID(PAGU_REAL!$AK$1:$AK$168,1,21),0))</f>
        <v>Peserta Didik dan Sarana Prasarana</v>
      </c>
      <c r="C68" s="36" t="s">
        <v>77</v>
      </c>
      <c r="D68" s="37" t="s">
        <v>675</v>
      </c>
      <c r="E68" s="38">
        <v>0</v>
      </c>
      <c r="F68" s="39" t="s">
        <v>24</v>
      </c>
      <c r="G68" s="38">
        <v>0</v>
      </c>
      <c r="H68" s="38">
        <f>SUM(H69,H75)</f>
        <v>76710000</v>
      </c>
      <c r="I68" s="36" t="s">
        <v>77</v>
      </c>
      <c r="J68" s="37" t="s">
        <v>675</v>
      </c>
      <c r="K68" s="38">
        <v>0</v>
      </c>
      <c r="L68" s="39" t="s">
        <v>24</v>
      </c>
      <c r="M68" s="38">
        <v>0</v>
      </c>
      <c r="N68" s="38">
        <f>SUM(N69,N75)</f>
        <v>38876000</v>
      </c>
      <c r="O68" s="135"/>
      <c r="Q68" s="270" t="s">
        <v>4225</v>
      </c>
      <c r="R68" s="270" t="s">
        <v>4225</v>
      </c>
    </row>
    <row r="69" spans="1:18" x14ac:dyDescent="0.2">
      <c r="A69" s="2" t="s">
        <v>676</v>
      </c>
      <c r="B69" s="50" t="str">
        <f t="array" ref="B69">INDEX(PAGU_REAL!$AF$1:$AF$168,MATCH(MID(A69,1,21),MID(PAGU_REAL!$AK$1:$AK$168,1,21),0))</f>
        <v>Peserta Didik dan Sarana Prasarana</v>
      </c>
      <c r="C69" s="12" t="s">
        <v>42</v>
      </c>
      <c r="D69" s="40" t="s">
        <v>43</v>
      </c>
      <c r="E69" s="41">
        <v>0</v>
      </c>
      <c r="F69" s="15" t="s">
        <v>24</v>
      </c>
      <c r="G69" s="41">
        <v>0</v>
      </c>
      <c r="H69" s="41">
        <f>SUM(H70:H74)</f>
        <v>43510000</v>
      </c>
      <c r="I69" s="12" t="s">
        <v>42</v>
      </c>
      <c r="J69" s="40" t="s">
        <v>43</v>
      </c>
      <c r="K69" s="63">
        <v>0</v>
      </c>
      <c r="L69" s="15" t="s">
        <v>24</v>
      </c>
      <c r="M69" s="63">
        <v>0</v>
      </c>
      <c r="N69" s="63">
        <f>SUM(N70:N74)</f>
        <v>14300000</v>
      </c>
      <c r="O69" s="269">
        <f>N69-H69</f>
        <v>-29210000</v>
      </c>
      <c r="P69" s="129" t="s">
        <v>4148</v>
      </c>
      <c r="Q69" s="270" t="s">
        <v>4225</v>
      </c>
      <c r="R69" s="270" t="s">
        <v>4225</v>
      </c>
    </row>
    <row r="70" spans="1:18" x14ac:dyDescent="0.2">
      <c r="A70" s="2" t="s">
        <v>677</v>
      </c>
      <c r="B70" s="50" t="str">
        <f t="array" ref="B70">INDEX(PAGU_REAL!$AF$1:$AF$168,MATCH(MID(A70,1,21),MID(PAGU_REAL!$AK$1:$AK$168,1,21),0))</f>
        <v>Peserta Didik dan Sarana Prasarana</v>
      </c>
      <c r="C70" s="42" t="s">
        <v>24</v>
      </c>
      <c r="D70" s="43" t="s">
        <v>599</v>
      </c>
      <c r="E70" s="44">
        <v>40</v>
      </c>
      <c r="F70" s="45" t="s">
        <v>600</v>
      </c>
      <c r="G70" s="44">
        <v>69000</v>
      </c>
      <c r="H70" s="44">
        <f t="shared" ref="H70:H74" si="18">ROUNDDOWN(E70*G70,-3)</f>
        <v>2760000</v>
      </c>
      <c r="I70" s="242" t="s">
        <v>24</v>
      </c>
      <c r="J70" s="243" t="s">
        <v>599</v>
      </c>
      <c r="K70" s="244">
        <v>40</v>
      </c>
      <c r="L70" s="245" t="s">
        <v>600</v>
      </c>
      <c r="M70" s="244">
        <v>70000</v>
      </c>
      <c r="N70" s="244">
        <f t="shared" ref="N70:N74" si="19">ROUNDDOWN(K70*M70,-3)</f>
        <v>2800000</v>
      </c>
      <c r="O70" s="246">
        <f t="shared" ref="O70:O74" si="20">N70-H70</f>
        <v>40000</v>
      </c>
      <c r="Q70" s="273" t="s">
        <v>4225</v>
      </c>
      <c r="R70" s="270" t="s">
        <v>4225</v>
      </c>
    </row>
    <row r="71" spans="1:18" x14ac:dyDescent="0.2">
      <c r="A71" s="2" t="s">
        <v>678</v>
      </c>
      <c r="B71" s="50" t="str">
        <f t="array" ref="B71">INDEX(PAGU_REAL!$AF$1:$AF$168,MATCH(MID(A71,1,21),MID(PAGU_REAL!$AK$1:$AK$168,1,21),0))</f>
        <v>Peserta Didik dan Sarana Prasarana</v>
      </c>
      <c r="C71" s="42" t="s">
        <v>24</v>
      </c>
      <c r="D71" s="43" t="s">
        <v>45</v>
      </c>
      <c r="E71" s="44">
        <v>2</v>
      </c>
      <c r="F71" s="45" t="s">
        <v>602</v>
      </c>
      <c r="G71" s="44">
        <v>1000000</v>
      </c>
      <c r="H71" s="44">
        <f t="shared" si="18"/>
        <v>2000000</v>
      </c>
      <c r="I71" s="42" t="s">
        <v>24</v>
      </c>
      <c r="J71" s="43" t="s">
        <v>45</v>
      </c>
      <c r="K71" s="62">
        <v>2</v>
      </c>
      <c r="L71" s="45" t="s">
        <v>602</v>
      </c>
      <c r="M71" s="62">
        <v>1000000</v>
      </c>
      <c r="N71" s="62">
        <f t="shared" si="19"/>
        <v>2000000</v>
      </c>
      <c r="O71" s="135">
        <f t="shared" si="20"/>
        <v>0</v>
      </c>
      <c r="R71" s="270" t="s">
        <v>4225</v>
      </c>
    </row>
    <row r="72" spans="1:18" x14ac:dyDescent="0.2">
      <c r="A72" s="2" t="s">
        <v>679</v>
      </c>
      <c r="B72" s="50" t="str">
        <f t="array" ref="B72">INDEX(PAGU_REAL!$AF$1:$AF$168,MATCH(MID(A72,1,21),MID(PAGU_REAL!$AK$1:$AK$168,1,21),0))</f>
        <v>Peserta Didik dan Sarana Prasarana</v>
      </c>
      <c r="C72" s="42" t="s">
        <v>24</v>
      </c>
      <c r="D72" s="43" t="s">
        <v>51</v>
      </c>
      <c r="E72" s="44">
        <v>2</v>
      </c>
      <c r="F72" s="45" t="s">
        <v>602</v>
      </c>
      <c r="G72" s="44">
        <v>1000000</v>
      </c>
      <c r="H72" s="44">
        <f t="shared" si="18"/>
        <v>2000000</v>
      </c>
      <c r="I72" s="42" t="s">
        <v>24</v>
      </c>
      <c r="J72" s="43" t="s">
        <v>51</v>
      </c>
      <c r="K72" s="62">
        <v>2</v>
      </c>
      <c r="L72" s="45" t="s">
        <v>602</v>
      </c>
      <c r="M72" s="62">
        <v>1000000</v>
      </c>
      <c r="N72" s="62">
        <f t="shared" si="19"/>
        <v>2000000</v>
      </c>
      <c r="O72" s="135">
        <f t="shared" si="20"/>
        <v>0</v>
      </c>
      <c r="R72" s="270" t="s">
        <v>4225</v>
      </c>
    </row>
    <row r="73" spans="1:18" x14ac:dyDescent="0.2">
      <c r="A73" s="2" t="s">
        <v>680</v>
      </c>
      <c r="B73" s="50" t="str">
        <f t="array" ref="B73">INDEX(PAGU_REAL!$AF$1:$AF$168,MATCH(MID(A73,1,21),MID(PAGU_REAL!$AK$1:$AK$168,1,21),0))</f>
        <v>Peserta Didik dan Sarana Prasarana</v>
      </c>
      <c r="C73" s="42" t="s">
        <v>24</v>
      </c>
      <c r="D73" s="43" t="s">
        <v>53</v>
      </c>
      <c r="E73" s="44">
        <v>2</v>
      </c>
      <c r="F73" s="45" t="s">
        <v>602</v>
      </c>
      <c r="G73" s="44">
        <v>1500000</v>
      </c>
      <c r="H73" s="44">
        <f t="shared" si="18"/>
        <v>3000000</v>
      </c>
      <c r="I73" s="42" t="s">
        <v>24</v>
      </c>
      <c r="J73" s="43" t="s">
        <v>53</v>
      </c>
      <c r="K73" s="62">
        <v>2</v>
      </c>
      <c r="L73" s="45" t="s">
        <v>602</v>
      </c>
      <c r="M73" s="62">
        <v>1500000</v>
      </c>
      <c r="N73" s="62">
        <f t="shared" si="19"/>
        <v>3000000</v>
      </c>
      <c r="O73" s="135">
        <f t="shared" si="20"/>
        <v>0</v>
      </c>
      <c r="R73" s="270" t="s">
        <v>4225</v>
      </c>
    </row>
    <row r="74" spans="1:18" x14ac:dyDescent="0.2">
      <c r="A74" s="2" t="s">
        <v>681</v>
      </c>
      <c r="B74" s="50" t="str">
        <f t="array" ref="B74">INDEX(PAGU_REAL!$AF$1:$AF$168,MATCH(MID(A74,1,21),MID(PAGU_REAL!$AK$1:$AK$168,1,21),0))</f>
        <v>Peserta Didik dan Sarana Prasarana</v>
      </c>
      <c r="C74" s="42" t="s">
        <v>24</v>
      </c>
      <c r="D74" s="43" t="s">
        <v>682</v>
      </c>
      <c r="E74" s="44">
        <v>75</v>
      </c>
      <c r="F74" s="45" t="s">
        <v>657</v>
      </c>
      <c r="G74" s="44">
        <v>450000</v>
      </c>
      <c r="H74" s="44">
        <f t="shared" si="18"/>
        <v>33750000</v>
      </c>
      <c r="I74" s="242" t="s">
        <v>24</v>
      </c>
      <c r="J74" s="243" t="s">
        <v>682</v>
      </c>
      <c r="K74" s="244">
        <v>10</v>
      </c>
      <c r="L74" s="245" t="s">
        <v>657</v>
      </c>
      <c r="M74" s="244">
        <v>450000</v>
      </c>
      <c r="N74" s="244">
        <f t="shared" si="19"/>
        <v>4500000</v>
      </c>
      <c r="O74" s="246">
        <f t="shared" si="20"/>
        <v>-29250000</v>
      </c>
      <c r="Q74" s="273" t="s">
        <v>4225</v>
      </c>
      <c r="R74" s="270" t="s">
        <v>4225</v>
      </c>
    </row>
    <row r="75" spans="1:18" x14ac:dyDescent="0.2">
      <c r="A75" s="2" t="s">
        <v>689</v>
      </c>
      <c r="B75" s="50" t="str">
        <f t="array" ref="B75">INDEX(PAGU_REAL!$AF$1:$AF$168,MATCH(MID(A75,1,21),MID(PAGU_REAL!$AK$1:$AK$168,1,21),0))</f>
        <v>Peserta Didik dan Sarana Prasarana</v>
      </c>
      <c r="C75" s="12" t="s">
        <v>111</v>
      </c>
      <c r="D75" s="40" t="s">
        <v>112</v>
      </c>
      <c r="E75" s="41">
        <v>0</v>
      </c>
      <c r="F75" s="15" t="s">
        <v>24</v>
      </c>
      <c r="G75" s="41">
        <v>0</v>
      </c>
      <c r="H75" s="41">
        <f>H76</f>
        <v>33200000</v>
      </c>
      <c r="I75" s="12" t="s">
        <v>111</v>
      </c>
      <c r="J75" s="40" t="s">
        <v>112</v>
      </c>
      <c r="K75" s="63">
        <v>0</v>
      </c>
      <c r="L75" s="15" t="s">
        <v>24</v>
      </c>
      <c r="M75" s="63">
        <v>0</v>
      </c>
      <c r="N75" s="63">
        <f>N76</f>
        <v>24576000</v>
      </c>
      <c r="O75" s="269">
        <f>N75-H75</f>
        <v>-8624000</v>
      </c>
      <c r="P75" s="129" t="s">
        <v>4146</v>
      </c>
      <c r="Q75" s="270" t="s">
        <v>4225</v>
      </c>
      <c r="R75" s="270" t="s">
        <v>4225</v>
      </c>
    </row>
    <row r="76" spans="1:18" ht="25.5" x14ac:dyDescent="0.2">
      <c r="A76" s="2" t="s">
        <v>690</v>
      </c>
      <c r="B76" s="50" t="str">
        <f t="array" ref="B76">INDEX(PAGU_REAL!$AF$1:$AF$168,MATCH(MID(A76,1,21),MID(PAGU_REAL!$AK$1:$AK$168,1,21),0))</f>
        <v>Peserta Didik dan Sarana Prasarana</v>
      </c>
      <c r="C76" s="42" t="s">
        <v>24</v>
      </c>
      <c r="D76" s="43" t="s">
        <v>691</v>
      </c>
      <c r="E76" s="44">
        <v>8</v>
      </c>
      <c r="F76" s="45" t="s">
        <v>600</v>
      </c>
      <c r="G76" s="44">
        <v>4150000</v>
      </c>
      <c r="H76" s="44">
        <f>ROUNDDOWN(E76*G76,-3)</f>
        <v>33200000</v>
      </c>
      <c r="I76" s="242" t="s">
        <v>24</v>
      </c>
      <c r="J76" s="243" t="s">
        <v>691</v>
      </c>
      <c r="K76" s="244">
        <v>6</v>
      </c>
      <c r="L76" s="245" t="s">
        <v>600</v>
      </c>
      <c r="M76" s="244">
        <v>4096000</v>
      </c>
      <c r="N76" s="244">
        <f>ROUNDDOWN(K76*M76,-3)</f>
        <v>24576000</v>
      </c>
      <c r="O76" s="246">
        <f>N76-H76</f>
        <v>-8624000</v>
      </c>
      <c r="Q76" s="273" t="s">
        <v>4225</v>
      </c>
      <c r="R76" s="270" t="s">
        <v>4225</v>
      </c>
    </row>
    <row r="77" spans="1:18" ht="25.5" x14ac:dyDescent="0.2">
      <c r="A77" s="2" t="s">
        <v>692</v>
      </c>
      <c r="B77" s="50" t="str">
        <f t="array" ref="B77">INDEX(PAGU_REAL!$AF$1:$AF$168,MATCH(MID(A77,1,21),MID(PAGU_REAL!$AK$1:$AK$168,1,21),0))</f>
        <v>Peserta Didik dan Sarana Prasarana</v>
      </c>
      <c r="C77" s="36" t="s">
        <v>102</v>
      </c>
      <c r="D77" s="37" t="s">
        <v>693</v>
      </c>
      <c r="E77" s="38">
        <v>0</v>
      </c>
      <c r="F77" s="39" t="s">
        <v>24</v>
      </c>
      <c r="G77" s="38">
        <v>0</v>
      </c>
      <c r="H77" s="38">
        <f>SUM(H78,H85)</f>
        <v>63300000</v>
      </c>
      <c r="I77" s="36" t="s">
        <v>102</v>
      </c>
      <c r="J77" s="37" t="s">
        <v>693</v>
      </c>
      <c r="K77" s="38">
        <v>0</v>
      </c>
      <c r="L77" s="39" t="s">
        <v>24</v>
      </c>
      <c r="M77" s="38">
        <v>0</v>
      </c>
      <c r="N77" s="38">
        <f>SUM(N78,N85)</f>
        <v>66240000</v>
      </c>
      <c r="Q77" s="270" t="s">
        <v>4225</v>
      </c>
      <c r="R77" s="270" t="s">
        <v>4225</v>
      </c>
    </row>
    <row r="78" spans="1:18" x14ac:dyDescent="0.2">
      <c r="A78" s="2" t="s">
        <v>694</v>
      </c>
      <c r="B78" s="50" t="str">
        <f t="array" ref="B78">INDEX(PAGU_REAL!$AF$1:$AF$168,MATCH(MID(A78,1,21),MID(PAGU_REAL!$AK$1:$AK$168,1,21),0))</f>
        <v>Peserta Didik dan Sarana Prasarana</v>
      </c>
      <c r="C78" s="12" t="s">
        <v>42</v>
      </c>
      <c r="D78" s="40" t="s">
        <v>43</v>
      </c>
      <c r="E78" s="41">
        <v>0</v>
      </c>
      <c r="F78" s="15" t="s">
        <v>24</v>
      </c>
      <c r="G78" s="41">
        <v>0</v>
      </c>
      <c r="H78" s="41">
        <f>SUM(H80:H84)</f>
        <v>13500000</v>
      </c>
      <c r="I78" s="12" t="s">
        <v>42</v>
      </c>
      <c r="J78" s="40" t="s">
        <v>43</v>
      </c>
      <c r="K78" s="63">
        <v>0</v>
      </c>
      <c r="L78" s="15" t="s">
        <v>24</v>
      </c>
      <c r="M78" s="63">
        <v>0</v>
      </c>
      <c r="N78" s="63">
        <f>SUM(N79:N84)</f>
        <v>16440000</v>
      </c>
      <c r="O78" s="269">
        <f>N78-H78</f>
        <v>2940000</v>
      </c>
      <c r="P78" s="129" t="s">
        <v>4148</v>
      </c>
      <c r="Q78" s="270" t="s">
        <v>4225</v>
      </c>
      <c r="R78" s="270" t="s">
        <v>4225</v>
      </c>
    </row>
    <row r="79" spans="1:18" s="129" customFormat="1" x14ac:dyDescent="0.2">
      <c r="A79" s="48" t="s">
        <v>695</v>
      </c>
      <c r="B79" s="50" t="str">
        <f t="array" ref="B79">INDEX(PAGU_REAL!$AF$1:$AF$168,MATCH(MID(A79,1,21),MID(PAGU_REAL!$AK$1:$AK$168,1,21),0))</f>
        <v>Peserta Didik dan Sarana Prasarana</v>
      </c>
      <c r="C79" s="259" t="s">
        <v>24</v>
      </c>
      <c r="D79" s="260"/>
      <c r="E79" s="261"/>
      <c r="F79" s="262"/>
      <c r="G79" s="261"/>
      <c r="H79" s="261"/>
      <c r="I79" s="242" t="s">
        <v>24</v>
      </c>
      <c r="J79" s="237" t="s">
        <v>599</v>
      </c>
      <c r="K79" s="244">
        <v>42</v>
      </c>
      <c r="L79" s="245" t="s">
        <v>600</v>
      </c>
      <c r="M79" s="244">
        <v>70000</v>
      </c>
      <c r="N79" s="244">
        <f t="shared" ref="N79" si="21">ROUNDDOWN(K79*M79,-3)</f>
        <v>2940000</v>
      </c>
      <c r="O79" s="246">
        <f t="shared" ref="O79" si="22">N79-H79</f>
        <v>2940000</v>
      </c>
      <c r="Q79" s="273" t="s">
        <v>4225</v>
      </c>
      <c r="R79" s="270" t="s">
        <v>4225</v>
      </c>
    </row>
    <row r="80" spans="1:18" x14ac:dyDescent="0.2">
      <c r="A80" s="136" t="s">
        <v>696</v>
      </c>
      <c r="B80" s="50" t="str">
        <f t="array" ref="B80">INDEX(PAGU_REAL!$AF$1:$AF$168,MATCH(MID(A80,1,21),MID(PAGU_REAL!$AK$1:$AK$168,1,21),0))</f>
        <v>Peserta Didik dan Sarana Prasarana</v>
      </c>
      <c r="C80" s="42" t="s">
        <v>24</v>
      </c>
      <c r="D80" s="43" t="s">
        <v>45</v>
      </c>
      <c r="E80" s="44">
        <v>1</v>
      </c>
      <c r="F80" s="45" t="s">
        <v>602</v>
      </c>
      <c r="G80" s="44">
        <v>1000000</v>
      </c>
      <c r="H80" s="44">
        <f t="shared" ref="H80:H84" si="23">ROUNDDOWN(E80*G80,-3)</f>
        <v>1000000</v>
      </c>
      <c r="I80" s="42" t="s">
        <v>24</v>
      </c>
      <c r="J80" s="43" t="s">
        <v>45</v>
      </c>
      <c r="K80" s="62">
        <v>1</v>
      </c>
      <c r="L80" s="45" t="s">
        <v>602</v>
      </c>
      <c r="M80" s="62">
        <v>1000000</v>
      </c>
      <c r="N80" s="62">
        <f t="shared" ref="N80:N84" si="24">ROUNDDOWN(K80*M80,-3)</f>
        <v>1000000</v>
      </c>
      <c r="O80" s="135">
        <f t="shared" ref="O80:O84" si="25">N80-H80</f>
        <v>0</v>
      </c>
      <c r="R80" s="270" t="s">
        <v>4225</v>
      </c>
    </row>
    <row r="81" spans="1:18" x14ac:dyDescent="0.2">
      <c r="A81" s="48" t="s">
        <v>697</v>
      </c>
      <c r="B81" s="50" t="str">
        <f t="array" ref="B81">INDEX(PAGU_REAL!$AF$1:$AF$168,MATCH(MID(A81,1,21),MID(PAGU_REAL!$AK$1:$AK$168,1,21),0))</f>
        <v>Peserta Didik dan Sarana Prasarana</v>
      </c>
      <c r="C81" s="42" t="s">
        <v>24</v>
      </c>
      <c r="D81" s="43" t="s">
        <v>51</v>
      </c>
      <c r="E81" s="44">
        <v>1</v>
      </c>
      <c r="F81" s="45" t="s">
        <v>602</v>
      </c>
      <c r="G81" s="44">
        <v>1000000</v>
      </c>
      <c r="H81" s="44">
        <f t="shared" si="23"/>
        <v>1000000</v>
      </c>
      <c r="I81" s="42" t="s">
        <v>24</v>
      </c>
      <c r="J81" s="43" t="s">
        <v>51</v>
      </c>
      <c r="K81" s="62">
        <v>1</v>
      </c>
      <c r="L81" s="45" t="s">
        <v>602</v>
      </c>
      <c r="M81" s="62">
        <v>1000000</v>
      </c>
      <c r="N81" s="62">
        <f t="shared" si="24"/>
        <v>1000000</v>
      </c>
      <c r="O81" s="135">
        <f t="shared" si="25"/>
        <v>0</v>
      </c>
      <c r="R81" s="270" t="s">
        <v>4225</v>
      </c>
    </row>
    <row r="82" spans="1:18" x14ac:dyDescent="0.2">
      <c r="A82" s="136" t="s">
        <v>698</v>
      </c>
      <c r="B82" s="50" t="str">
        <f t="array" ref="B82">INDEX(PAGU_REAL!$AF$1:$AF$168,MATCH(MID(A82,1,21),MID(PAGU_REAL!$AK$1:$AK$168,1,21),0))</f>
        <v>Peserta Didik dan Sarana Prasarana</v>
      </c>
      <c r="C82" s="42" t="s">
        <v>24</v>
      </c>
      <c r="D82" s="43" t="s">
        <v>53</v>
      </c>
      <c r="E82" s="44">
        <v>1</v>
      </c>
      <c r="F82" s="45" t="s">
        <v>602</v>
      </c>
      <c r="G82" s="44">
        <v>1500000</v>
      </c>
      <c r="H82" s="44">
        <f t="shared" si="23"/>
        <v>1500000</v>
      </c>
      <c r="I82" s="42" t="s">
        <v>24</v>
      </c>
      <c r="J82" s="43" t="s">
        <v>53</v>
      </c>
      <c r="K82" s="62">
        <v>1</v>
      </c>
      <c r="L82" s="45" t="s">
        <v>602</v>
      </c>
      <c r="M82" s="62">
        <v>1500000</v>
      </c>
      <c r="N82" s="62">
        <f t="shared" si="24"/>
        <v>1500000</v>
      </c>
      <c r="O82" s="135">
        <f t="shared" si="25"/>
        <v>0</v>
      </c>
      <c r="R82" s="270" t="s">
        <v>4225</v>
      </c>
    </row>
    <row r="83" spans="1:18" x14ac:dyDescent="0.2">
      <c r="A83" s="48" t="s">
        <v>700</v>
      </c>
      <c r="B83" s="50" t="str">
        <f t="array" ref="B83">INDEX(PAGU_REAL!$AF$1:$AF$168,MATCH(MID(A83,1,21),MID(PAGU_REAL!$AK$1:$AK$168,1,21),0))</f>
        <v>Peserta Didik dan Sarana Prasarana</v>
      </c>
      <c r="C83" s="42" t="s">
        <v>24</v>
      </c>
      <c r="D83" s="43" t="s">
        <v>699</v>
      </c>
      <c r="E83" s="44">
        <v>100</v>
      </c>
      <c r="F83" s="45" t="s">
        <v>657</v>
      </c>
      <c r="G83" s="44">
        <v>50000</v>
      </c>
      <c r="H83" s="44">
        <f t="shared" si="23"/>
        <v>5000000</v>
      </c>
      <c r="I83" s="242" t="s">
        <v>24</v>
      </c>
      <c r="J83" s="237" t="s">
        <v>4102</v>
      </c>
      <c r="K83" s="244">
        <v>20</v>
      </c>
      <c r="L83" s="245" t="s">
        <v>657</v>
      </c>
      <c r="M83" s="244">
        <v>250000</v>
      </c>
      <c r="N83" s="244">
        <f t="shared" si="24"/>
        <v>5000000</v>
      </c>
      <c r="O83" s="135">
        <f t="shared" si="25"/>
        <v>0</v>
      </c>
      <c r="Q83" s="273" t="s">
        <v>4225</v>
      </c>
      <c r="R83" s="270" t="s">
        <v>4225</v>
      </c>
    </row>
    <row r="84" spans="1:18" x14ac:dyDescent="0.2">
      <c r="A84" s="136" t="s">
        <v>4101</v>
      </c>
      <c r="B84" s="50" t="str">
        <f t="array" ref="B84">INDEX(PAGU_REAL!$AF$1:$AF$168,MATCH(MID(A84,1,21),MID(PAGU_REAL!$AK$1:$AK$168,1,21),0))</f>
        <v>Peserta Didik dan Sarana Prasarana</v>
      </c>
      <c r="C84" s="42" t="s">
        <v>24</v>
      </c>
      <c r="D84" s="43" t="s">
        <v>701</v>
      </c>
      <c r="E84" s="44">
        <v>100</v>
      </c>
      <c r="F84" s="45" t="s">
        <v>657</v>
      </c>
      <c r="G84" s="44">
        <v>50000</v>
      </c>
      <c r="H84" s="44">
        <f t="shared" si="23"/>
        <v>5000000</v>
      </c>
      <c r="I84" s="242" t="s">
        <v>24</v>
      </c>
      <c r="J84" s="237" t="s">
        <v>4103</v>
      </c>
      <c r="K84" s="244">
        <v>20</v>
      </c>
      <c r="L84" s="245" t="s">
        <v>657</v>
      </c>
      <c r="M84" s="244">
        <v>250000</v>
      </c>
      <c r="N84" s="244">
        <f t="shared" si="24"/>
        <v>5000000</v>
      </c>
      <c r="O84" s="135">
        <f t="shared" si="25"/>
        <v>0</v>
      </c>
      <c r="Q84" s="273" t="s">
        <v>4225</v>
      </c>
      <c r="R84" s="270" t="s">
        <v>4225</v>
      </c>
    </row>
    <row r="85" spans="1:18" x14ac:dyDescent="0.2">
      <c r="A85" s="2" t="s">
        <v>702</v>
      </c>
      <c r="B85" s="50" t="str">
        <f t="array" ref="B85">INDEX(PAGU_REAL!$AF$1:$AF$168,MATCH(MID(A85,1,21),MID(PAGU_REAL!$AK$1:$AK$168,1,21),0))</f>
        <v>Peserta Didik dan Sarana Prasarana</v>
      </c>
      <c r="C85" s="12" t="s">
        <v>111</v>
      </c>
      <c r="D85" s="40" t="s">
        <v>112</v>
      </c>
      <c r="E85" s="41">
        <v>0</v>
      </c>
      <c r="F85" s="15" t="s">
        <v>24</v>
      </c>
      <c r="G85" s="41">
        <v>0</v>
      </c>
      <c r="H85" s="41">
        <f>H86</f>
        <v>49800000</v>
      </c>
      <c r="I85" s="12" t="s">
        <v>111</v>
      </c>
      <c r="J85" s="40" t="s">
        <v>112</v>
      </c>
      <c r="K85" s="63">
        <v>0</v>
      </c>
      <c r="L85" s="15" t="s">
        <v>24</v>
      </c>
      <c r="M85" s="63">
        <v>0</v>
      </c>
      <c r="N85" s="63">
        <f>N86</f>
        <v>49800000</v>
      </c>
      <c r="O85" s="269">
        <f>N85-H85</f>
        <v>0</v>
      </c>
      <c r="P85" s="129" t="s">
        <v>4146</v>
      </c>
      <c r="R85" s="270" t="s">
        <v>4225</v>
      </c>
    </row>
    <row r="86" spans="1:18" hidden="1" x14ac:dyDescent="0.2">
      <c r="A86" s="2" t="s">
        <v>703</v>
      </c>
      <c r="B86" s="50" t="str">
        <f t="array" ref="B86">INDEX(PAGU_REAL!$AF$1:$AF$168,MATCH(MID(A86,1,21),MID(PAGU_REAL!$AK$1:$AK$168,1,21),0))</f>
        <v>Peserta Didik dan Sarana Prasarana</v>
      </c>
      <c r="C86" s="42" t="s">
        <v>24</v>
      </c>
      <c r="D86" s="43" t="s">
        <v>704</v>
      </c>
      <c r="E86" s="44">
        <v>12</v>
      </c>
      <c r="F86" s="45" t="s">
        <v>600</v>
      </c>
      <c r="G86" s="44">
        <v>4150000</v>
      </c>
      <c r="H86" s="44">
        <f>ROUNDDOWN(E86*G86,-3)</f>
        <v>49800000</v>
      </c>
      <c r="I86" s="42" t="s">
        <v>24</v>
      </c>
      <c r="J86" s="138" t="s">
        <v>4145</v>
      </c>
      <c r="K86" s="62">
        <v>12</v>
      </c>
      <c r="L86" s="45" t="s">
        <v>600</v>
      </c>
      <c r="M86" s="62">
        <v>4150000</v>
      </c>
      <c r="N86" s="62">
        <f>ROUNDDOWN(K86*M86,-3)</f>
        <v>49800000</v>
      </c>
      <c r="O86" s="135">
        <f>N86-H86</f>
        <v>0</v>
      </c>
    </row>
    <row r="87" spans="1:18" x14ac:dyDescent="0.2">
      <c r="A87" s="2" t="s">
        <v>705</v>
      </c>
      <c r="B87" s="50" t="e">
        <f t="array" ref="B87">INDEX(PAGU_REAL!$AF$1:$AF$168,MATCH(MID(A87,1,21),MID(PAGU_REAL!$AK$1:$AK$168,1,21),0))</f>
        <v>#N/A</v>
      </c>
      <c r="C87" s="32" t="s">
        <v>295</v>
      </c>
      <c r="D87" s="33" t="s">
        <v>706</v>
      </c>
      <c r="E87" s="34">
        <v>0</v>
      </c>
      <c r="F87" s="35" t="s">
        <v>24</v>
      </c>
      <c r="G87" s="34">
        <v>0</v>
      </c>
      <c r="H87" s="34">
        <f>SUM(H88,H106)</f>
        <v>313099000</v>
      </c>
      <c r="I87" s="32" t="s">
        <v>295</v>
      </c>
      <c r="J87" s="33" t="s">
        <v>706</v>
      </c>
      <c r="K87" s="34">
        <v>0</v>
      </c>
      <c r="L87" s="35" t="s">
        <v>24</v>
      </c>
      <c r="M87" s="34">
        <v>0</v>
      </c>
      <c r="N87" s="34">
        <f>SUM(N88,N106)</f>
        <v>313099000</v>
      </c>
      <c r="Q87" s="270" t="s">
        <v>4225</v>
      </c>
      <c r="R87" s="270" t="s">
        <v>4225</v>
      </c>
    </row>
    <row r="88" spans="1:18" x14ac:dyDescent="0.2">
      <c r="A88" s="2" t="s">
        <v>707</v>
      </c>
      <c r="B88" s="50" t="str">
        <f t="array" ref="B88">INDEX(PAGU_REAL!$AF$1:$AF$168,MATCH(MID(A88,1,21),MID(PAGU_REAL!$AK$1:$AK$168,1,21),0))</f>
        <v>Kelembagaan</v>
      </c>
      <c r="C88" s="36" t="s">
        <v>39</v>
      </c>
      <c r="D88" s="37" t="s">
        <v>708</v>
      </c>
      <c r="E88" s="38">
        <v>0</v>
      </c>
      <c r="F88" s="39" t="s">
        <v>24</v>
      </c>
      <c r="G88" s="38">
        <v>0</v>
      </c>
      <c r="H88" s="38">
        <f>SUM(H89,H92,H95,H98,H100,H102,H104)</f>
        <v>169091000</v>
      </c>
      <c r="I88" s="36" t="s">
        <v>39</v>
      </c>
      <c r="J88" s="37" t="s">
        <v>708</v>
      </c>
      <c r="K88" s="38">
        <v>0</v>
      </c>
      <c r="L88" s="39" t="s">
        <v>24</v>
      </c>
      <c r="M88" s="38">
        <v>0</v>
      </c>
      <c r="N88" s="38">
        <f>SUM(N89,N92,N95,N98,N100,N102,N104)</f>
        <v>169867000</v>
      </c>
      <c r="Q88" s="270" t="s">
        <v>4225</v>
      </c>
      <c r="R88" s="270" t="s">
        <v>4225</v>
      </c>
    </row>
    <row r="89" spans="1:18" x14ac:dyDescent="0.2">
      <c r="A89" s="2" t="s">
        <v>709</v>
      </c>
      <c r="B89" s="50" t="str">
        <f t="array" ref="B89">INDEX(PAGU_REAL!$AF$1:$AF$168,MATCH(MID(A89,1,21),MID(PAGU_REAL!$AK$1:$AK$168,1,21),0))</f>
        <v>Kelembagaan</v>
      </c>
      <c r="C89" s="12" t="s">
        <v>42</v>
      </c>
      <c r="D89" s="40" t="s">
        <v>43</v>
      </c>
      <c r="E89" s="41">
        <v>0</v>
      </c>
      <c r="F89" s="15" t="s">
        <v>24</v>
      </c>
      <c r="G89" s="41">
        <v>0</v>
      </c>
      <c r="H89" s="41">
        <f>SUM(H90:H91)</f>
        <v>24900000</v>
      </c>
      <c r="I89" s="12" t="s">
        <v>42</v>
      </c>
      <c r="J89" s="40" t="s">
        <v>43</v>
      </c>
      <c r="K89" s="63">
        <v>0</v>
      </c>
      <c r="L89" s="15" t="s">
        <v>24</v>
      </c>
      <c r="M89" s="63">
        <v>0</v>
      </c>
      <c r="N89" s="63">
        <f>SUM(N90:N91)</f>
        <v>25000000</v>
      </c>
      <c r="O89" s="269">
        <f>N89-H89</f>
        <v>100000</v>
      </c>
      <c r="P89" s="129" t="s">
        <v>4148</v>
      </c>
      <c r="Q89" s="270" t="s">
        <v>4225</v>
      </c>
      <c r="R89" s="270" t="s">
        <v>4225</v>
      </c>
    </row>
    <row r="90" spans="1:18" x14ac:dyDescent="0.2">
      <c r="A90" s="2" t="s">
        <v>710</v>
      </c>
      <c r="B90" s="50" t="str">
        <f t="array" ref="B90">INDEX(PAGU_REAL!$AF$1:$AF$168,MATCH(MID(A90,1,21),MID(PAGU_REAL!$AK$1:$AK$168,1,21),0))</f>
        <v>Kelembagaan</v>
      </c>
      <c r="C90" s="42" t="s">
        <v>24</v>
      </c>
      <c r="D90" s="43" t="s">
        <v>599</v>
      </c>
      <c r="E90" s="44">
        <v>100</v>
      </c>
      <c r="F90" s="45" t="s">
        <v>600</v>
      </c>
      <c r="G90" s="44">
        <v>69000</v>
      </c>
      <c r="H90" s="44">
        <f t="shared" ref="H90:H91" si="26">ROUNDDOWN(E90*G90,-3)</f>
        <v>6900000</v>
      </c>
      <c r="I90" s="242" t="s">
        <v>24</v>
      </c>
      <c r="J90" s="243" t="s">
        <v>599</v>
      </c>
      <c r="K90" s="244">
        <v>100</v>
      </c>
      <c r="L90" s="245" t="s">
        <v>600</v>
      </c>
      <c r="M90" s="244">
        <v>70000</v>
      </c>
      <c r="N90" s="244">
        <f t="shared" ref="N90:N91" si="27">ROUNDDOWN(K90*M90,-3)</f>
        <v>7000000</v>
      </c>
      <c r="O90" s="246">
        <f t="shared" ref="O90:O91" si="28">N90-H90</f>
        <v>100000</v>
      </c>
      <c r="Q90" s="273" t="s">
        <v>4225</v>
      </c>
      <c r="R90" s="270" t="s">
        <v>4225</v>
      </c>
    </row>
    <row r="91" spans="1:18" x14ac:dyDescent="0.2">
      <c r="A91" s="2" t="s">
        <v>711</v>
      </c>
      <c r="B91" s="50" t="str">
        <f t="array" ref="B91">INDEX(PAGU_REAL!$AF$1:$AF$168,MATCH(MID(A91,1,21),MID(PAGU_REAL!$AK$1:$AK$168,1,21),0))</f>
        <v>Kelembagaan</v>
      </c>
      <c r="C91" s="42" t="s">
        <v>24</v>
      </c>
      <c r="D91" s="43" t="s">
        <v>45</v>
      </c>
      <c r="E91" s="44">
        <v>12</v>
      </c>
      <c r="F91" s="45" t="s">
        <v>602</v>
      </c>
      <c r="G91" s="44">
        <v>1500000</v>
      </c>
      <c r="H91" s="44">
        <f t="shared" si="26"/>
        <v>18000000</v>
      </c>
      <c r="I91" s="42" t="s">
        <v>24</v>
      </c>
      <c r="J91" s="43" t="s">
        <v>45</v>
      </c>
      <c r="K91" s="62">
        <v>12</v>
      </c>
      <c r="L91" s="45" t="s">
        <v>602</v>
      </c>
      <c r="M91" s="62">
        <v>1500000</v>
      </c>
      <c r="N91" s="62">
        <f t="shared" si="27"/>
        <v>18000000</v>
      </c>
      <c r="O91" s="135">
        <f t="shared" si="28"/>
        <v>0</v>
      </c>
      <c r="R91" s="270" t="s">
        <v>4225</v>
      </c>
    </row>
    <row r="92" spans="1:18" x14ac:dyDescent="0.2">
      <c r="A92" s="2" t="s">
        <v>715</v>
      </c>
      <c r="B92" s="50" t="str">
        <f t="array" ref="B92">INDEX(PAGU_REAL!$AF$1:$AF$168,MATCH(MID(A92,1,21),MID(PAGU_REAL!$AK$1:$AK$168,1,21),0))</f>
        <v>Kelembagaan</v>
      </c>
      <c r="C92" s="12" t="s">
        <v>606</v>
      </c>
      <c r="D92" s="40" t="s">
        <v>607</v>
      </c>
      <c r="E92" s="41">
        <v>0</v>
      </c>
      <c r="F92" s="15" t="s">
        <v>24</v>
      </c>
      <c r="G92" s="41">
        <v>0</v>
      </c>
      <c r="H92" s="41">
        <f>SUM(H93:H94)</f>
        <v>6750000</v>
      </c>
      <c r="I92" s="12" t="s">
        <v>606</v>
      </c>
      <c r="J92" s="40" t="s">
        <v>607</v>
      </c>
      <c r="K92" s="63">
        <v>0</v>
      </c>
      <c r="L92" s="15" t="s">
        <v>24</v>
      </c>
      <c r="M92" s="63">
        <v>0</v>
      </c>
      <c r="N92" s="63">
        <f>SUM(N93:N94)</f>
        <v>8000000</v>
      </c>
      <c r="O92" s="269">
        <f>N92-H92</f>
        <v>1250000</v>
      </c>
      <c r="P92" s="129" t="s">
        <v>4148</v>
      </c>
      <c r="Q92" s="270" t="s">
        <v>4225</v>
      </c>
      <c r="R92" s="270" t="s">
        <v>4225</v>
      </c>
    </row>
    <row r="93" spans="1:18" x14ac:dyDescent="0.2">
      <c r="A93" s="2" t="s">
        <v>716</v>
      </c>
      <c r="B93" s="50" t="str">
        <f t="array" ref="B93">INDEX(PAGU_REAL!$AF$1:$AF$168,MATCH(MID(A93,1,21),MID(PAGU_REAL!$AK$1:$AK$168,1,21),0))</f>
        <v>Kelembagaan</v>
      </c>
      <c r="C93" s="42" t="s">
        <v>24</v>
      </c>
      <c r="D93" s="43" t="s">
        <v>609</v>
      </c>
      <c r="E93" s="44">
        <v>7</v>
      </c>
      <c r="F93" s="45" t="s">
        <v>602</v>
      </c>
      <c r="G93" s="44">
        <v>250000</v>
      </c>
      <c r="H93" s="44">
        <f t="shared" ref="H93:H94" si="29">ROUNDDOWN(E93*G93,-3)</f>
        <v>1750000</v>
      </c>
      <c r="I93" s="242" t="s">
        <v>24</v>
      </c>
      <c r="J93" s="243" t="s">
        <v>609</v>
      </c>
      <c r="K93" s="244">
        <v>12</v>
      </c>
      <c r="L93" s="245" t="s">
        <v>602</v>
      </c>
      <c r="M93" s="244">
        <v>250000</v>
      </c>
      <c r="N93" s="244">
        <f t="shared" ref="N93:N94" si="30">ROUNDDOWN(K93*M93,-3)</f>
        <v>3000000</v>
      </c>
      <c r="O93" s="246">
        <f t="shared" ref="O93:O94" si="31">N93-H93</f>
        <v>1250000</v>
      </c>
      <c r="Q93" s="273" t="s">
        <v>4225</v>
      </c>
      <c r="R93" s="270" t="s">
        <v>4225</v>
      </c>
    </row>
    <row r="94" spans="1:18" ht="25.5" x14ac:dyDescent="0.2">
      <c r="A94" s="2" t="s">
        <v>3822</v>
      </c>
      <c r="B94" s="50" t="str">
        <f t="array" ref="B94">INDEX(PAGU_REAL!$AF$1:$AF$168,MATCH(MID(A94,1,21),MID(PAGU_REAL!$AK$1:$AK$168,1,21),0))</f>
        <v>Kelembagaan</v>
      </c>
      <c r="C94" s="42" t="s">
        <v>24</v>
      </c>
      <c r="D94" s="43" t="s">
        <v>3823</v>
      </c>
      <c r="E94" s="44">
        <v>1</v>
      </c>
      <c r="F94" s="45" t="s">
        <v>899</v>
      </c>
      <c r="G94" s="44">
        <v>5000000</v>
      </c>
      <c r="H94" s="44">
        <f t="shared" si="29"/>
        <v>5000000</v>
      </c>
      <c r="I94" s="42" t="s">
        <v>24</v>
      </c>
      <c r="J94" s="43" t="s">
        <v>3823</v>
      </c>
      <c r="K94" s="62">
        <v>1</v>
      </c>
      <c r="L94" s="45" t="s">
        <v>899</v>
      </c>
      <c r="M94" s="62">
        <v>5000000</v>
      </c>
      <c r="N94" s="62">
        <f t="shared" si="30"/>
        <v>5000000</v>
      </c>
      <c r="O94" s="135">
        <f t="shared" si="31"/>
        <v>0</v>
      </c>
      <c r="R94" s="270" t="s">
        <v>4225</v>
      </c>
    </row>
    <row r="95" spans="1:18" x14ac:dyDescent="0.2">
      <c r="A95" s="2" t="s">
        <v>717</v>
      </c>
      <c r="B95" s="50" t="str">
        <f t="array" ref="B95">INDEX(PAGU_REAL!$AF$1:$AF$168,MATCH(MID(A95,1,21),MID(PAGU_REAL!$AK$1:$AK$168,1,21),0))</f>
        <v>Kelembagaan</v>
      </c>
      <c r="C95" s="12" t="s">
        <v>718</v>
      </c>
      <c r="D95" s="40" t="s">
        <v>719</v>
      </c>
      <c r="E95" s="41">
        <v>0</v>
      </c>
      <c r="F95" s="15" t="s">
        <v>24</v>
      </c>
      <c r="G95" s="41">
        <v>0</v>
      </c>
      <c r="H95" s="41">
        <f>SUM(H96:H97)</f>
        <v>30000000</v>
      </c>
      <c r="I95" s="12" t="s">
        <v>718</v>
      </c>
      <c r="J95" s="40" t="s">
        <v>719</v>
      </c>
      <c r="K95" s="63">
        <v>0</v>
      </c>
      <c r="L95" s="15" t="s">
        <v>24</v>
      </c>
      <c r="M95" s="63">
        <v>0</v>
      </c>
      <c r="N95" s="63">
        <f>SUM(N96:N97)</f>
        <v>30000000</v>
      </c>
      <c r="O95" s="269">
        <f>N95-H95</f>
        <v>0</v>
      </c>
      <c r="P95" s="129" t="s">
        <v>4148</v>
      </c>
      <c r="R95" s="270" t="s">
        <v>4225</v>
      </c>
    </row>
    <row r="96" spans="1:18" hidden="1" x14ac:dyDescent="0.2">
      <c r="A96" s="2" t="s">
        <v>720</v>
      </c>
      <c r="B96" s="50" t="str">
        <f t="array" ref="B96">INDEX(PAGU_REAL!$AF$1:$AF$168,MATCH(MID(A96,1,21),MID(PAGU_REAL!$AK$1:$AK$168,1,21),0))</f>
        <v>Kelembagaan</v>
      </c>
      <c r="C96" s="42" t="s">
        <v>24</v>
      </c>
      <c r="D96" s="43" t="s">
        <v>51</v>
      </c>
      <c r="E96" s="44">
        <v>12</v>
      </c>
      <c r="F96" s="45" t="s">
        <v>602</v>
      </c>
      <c r="G96" s="44">
        <v>1000000</v>
      </c>
      <c r="H96" s="44">
        <f t="shared" ref="H96:H97" si="32">ROUNDDOWN(E96*G96,-3)</f>
        <v>12000000</v>
      </c>
      <c r="I96" s="42" t="s">
        <v>24</v>
      </c>
      <c r="J96" s="43" t="s">
        <v>51</v>
      </c>
      <c r="K96" s="62">
        <v>12</v>
      </c>
      <c r="L96" s="45" t="s">
        <v>602</v>
      </c>
      <c r="M96" s="62">
        <v>1000000</v>
      </c>
      <c r="N96" s="62">
        <f t="shared" ref="N96:N97" si="33">ROUNDDOWN(K96*M96,-3)</f>
        <v>12000000</v>
      </c>
      <c r="O96" s="135">
        <f t="shared" ref="O96:O97" si="34">N96-H96</f>
        <v>0</v>
      </c>
    </row>
    <row r="97" spans="1:18" hidden="1" x14ac:dyDescent="0.2">
      <c r="A97" s="2" t="s">
        <v>721</v>
      </c>
      <c r="B97" s="50" t="str">
        <f t="array" ref="B97">INDEX(PAGU_REAL!$AF$1:$AF$168,MATCH(MID(A97,1,21),MID(PAGU_REAL!$AK$1:$AK$168,1,21),0))</f>
        <v>Kelembagaan</v>
      </c>
      <c r="C97" s="42" t="s">
        <v>24</v>
      </c>
      <c r="D97" s="43" t="s">
        <v>53</v>
      </c>
      <c r="E97" s="44">
        <v>12</v>
      </c>
      <c r="F97" s="45" t="s">
        <v>602</v>
      </c>
      <c r="G97" s="44">
        <v>1500000</v>
      </c>
      <c r="H97" s="44">
        <f t="shared" si="32"/>
        <v>18000000</v>
      </c>
      <c r="I97" s="42" t="s">
        <v>24</v>
      </c>
      <c r="J97" s="43" t="s">
        <v>53</v>
      </c>
      <c r="K97" s="62">
        <v>12</v>
      </c>
      <c r="L97" s="45" t="s">
        <v>602</v>
      </c>
      <c r="M97" s="62">
        <v>1500000</v>
      </c>
      <c r="N97" s="62">
        <f t="shared" si="33"/>
        <v>18000000</v>
      </c>
      <c r="O97" s="135">
        <f t="shared" si="34"/>
        <v>0</v>
      </c>
    </row>
    <row r="98" spans="1:18" x14ac:dyDescent="0.2">
      <c r="A98" s="2" t="s">
        <v>722</v>
      </c>
      <c r="B98" s="50" t="str">
        <f t="array" ref="B98">INDEX(PAGU_REAL!$AF$1:$AF$168,MATCH(MID(A98,1,21),MID(PAGU_REAL!$AK$1:$AK$168,1,21),0))</f>
        <v>Kelembagaan</v>
      </c>
      <c r="C98" s="12" t="s">
        <v>162</v>
      </c>
      <c r="D98" s="40" t="s">
        <v>163</v>
      </c>
      <c r="E98" s="41">
        <v>0</v>
      </c>
      <c r="F98" s="15" t="s">
        <v>24</v>
      </c>
      <c r="G98" s="41">
        <v>0</v>
      </c>
      <c r="H98" s="41">
        <f>H99</f>
        <v>9000000</v>
      </c>
      <c r="I98" s="12" t="s">
        <v>162</v>
      </c>
      <c r="J98" s="40" t="s">
        <v>163</v>
      </c>
      <c r="K98" s="63">
        <v>0</v>
      </c>
      <c r="L98" s="15" t="s">
        <v>24</v>
      </c>
      <c r="M98" s="63">
        <v>0</v>
      </c>
      <c r="N98" s="63">
        <f>N99</f>
        <v>19800000</v>
      </c>
      <c r="O98" s="269">
        <f t="shared" ref="O98:O105" si="35">N98-H98</f>
        <v>10800000</v>
      </c>
      <c r="P98" s="129" t="s">
        <v>4148</v>
      </c>
      <c r="Q98" s="270" t="s">
        <v>4225</v>
      </c>
      <c r="R98" s="270" t="s">
        <v>4225</v>
      </c>
    </row>
    <row r="99" spans="1:18" x14ac:dyDescent="0.2">
      <c r="A99" s="2" t="s">
        <v>723</v>
      </c>
      <c r="B99" s="50" t="str">
        <f t="array" ref="B99">INDEX(PAGU_REAL!$AF$1:$AF$168,MATCH(MID(A99,1,21),MID(PAGU_REAL!$AK$1:$AK$168,1,21),0))</f>
        <v>Kelembagaan</v>
      </c>
      <c r="C99" s="42" t="s">
        <v>24</v>
      </c>
      <c r="D99" s="43" t="s">
        <v>1866</v>
      </c>
      <c r="E99" s="44">
        <v>10</v>
      </c>
      <c r="F99" s="45" t="s">
        <v>613</v>
      </c>
      <c r="G99" s="44">
        <v>900000</v>
      </c>
      <c r="H99" s="44">
        <f>ROUNDDOWN(E99*G99,-3)</f>
        <v>9000000</v>
      </c>
      <c r="I99" s="242" t="s">
        <v>24</v>
      </c>
      <c r="J99" s="243" t="s">
        <v>1866</v>
      </c>
      <c r="K99" s="244">
        <v>22</v>
      </c>
      <c r="L99" s="245" t="s">
        <v>613</v>
      </c>
      <c r="M99" s="244">
        <v>900000</v>
      </c>
      <c r="N99" s="244">
        <f>ROUNDDOWN(K99*M99,-3)</f>
        <v>19800000</v>
      </c>
      <c r="O99" s="246">
        <f t="shared" si="35"/>
        <v>10800000</v>
      </c>
      <c r="Q99" s="273" t="s">
        <v>4225</v>
      </c>
      <c r="R99" s="270" t="s">
        <v>4225</v>
      </c>
    </row>
    <row r="100" spans="1:18" x14ac:dyDescent="0.2">
      <c r="A100" s="2" t="s">
        <v>3824</v>
      </c>
      <c r="B100" s="50" t="str">
        <f t="array" ref="B100">INDEX(PAGU_REAL!$AF$1:$AF$168,MATCH(MID(A100,1,21),MID(PAGU_REAL!$AK$1:$AK$168,1,21),0))</f>
        <v>Kelembagaan</v>
      </c>
      <c r="C100" s="15">
        <v>522192</v>
      </c>
      <c r="D100" s="40" t="s">
        <v>3812</v>
      </c>
      <c r="E100" s="41">
        <v>0</v>
      </c>
      <c r="F100" s="15" t="s">
        <v>24</v>
      </c>
      <c r="G100" s="41">
        <v>0</v>
      </c>
      <c r="H100" s="41">
        <f>H101</f>
        <v>10800000</v>
      </c>
      <c r="I100" s="15" t="s">
        <v>1992</v>
      </c>
      <c r="J100" s="40" t="s">
        <v>4170</v>
      </c>
      <c r="K100" s="63">
        <v>0</v>
      </c>
      <c r="L100" s="15" t="s">
        <v>24</v>
      </c>
      <c r="M100" s="63">
        <v>0</v>
      </c>
      <c r="N100" s="63">
        <f>N101</f>
        <v>7800000</v>
      </c>
      <c r="O100" s="269">
        <f t="shared" si="35"/>
        <v>-3000000</v>
      </c>
      <c r="P100" s="129" t="s">
        <v>4147</v>
      </c>
      <c r="Q100" s="270" t="s">
        <v>4225</v>
      </c>
      <c r="R100" s="270" t="s">
        <v>4225</v>
      </c>
    </row>
    <row r="101" spans="1:18" x14ac:dyDescent="0.2">
      <c r="A101" s="2" t="s">
        <v>3825</v>
      </c>
      <c r="B101" s="50" t="str">
        <f t="array" ref="B101">INDEX(PAGU_REAL!$AF$1:$AF$168,MATCH(MID(A101,1,21),MID(PAGU_REAL!$AK$1:$AK$168,1,21),0))</f>
        <v>Kelembagaan</v>
      </c>
      <c r="C101" s="42" t="s">
        <v>24</v>
      </c>
      <c r="D101" s="43" t="s">
        <v>1866</v>
      </c>
      <c r="E101" s="44">
        <v>12</v>
      </c>
      <c r="F101" s="45" t="s">
        <v>613</v>
      </c>
      <c r="G101" s="44">
        <v>900000</v>
      </c>
      <c r="H101" s="44">
        <f>ROUNDDOWN(E101*G101,-3)</f>
        <v>10800000</v>
      </c>
      <c r="I101" s="242" t="s">
        <v>24</v>
      </c>
      <c r="J101" s="237" t="s">
        <v>4192</v>
      </c>
      <c r="K101" s="244">
        <v>26</v>
      </c>
      <c r="L101" s="245" t="s">
        <v>602</v>
      </c>
      <c r="M101" s="244">
        <v>300000</v>
      </c>
      <c r="N101" s="244">
        <f>ROUNDDOWN(K101*M101,-3)</f>
        <v>7800000</v>
      </c>
      <c r="O101" s="246">
        <f t="shared" si="35"/>
        <v>-3000000</v>
      </c>
      <c r="Q101" s="273" t="s">
        <v>4225</v>
      </c>
      <c r="R101" s="270" t="s">
        <v>4225</v>
      </c>
    </row>
    <row r="102" spans="1:18" x14ac:dyDescent="0.2">
      <c r="A102" s="2" t="s">
        <v>724</v>
      </c>
      <c r="B102" s="50" t="str">
        <f t="array" ref="B102">INDEX(PAGU_REAL!$AF$1:$AF$168,MATCH(MID(A102,1,21),MID(PAGU_REAL!$AK$1:$AK$168,1,21),0))</f>
        <v>Kelembagaan</v>
      </c>
      <c r="C102" s="12" t="s">
        <v>111</v>
      </c>
      <c r="D102" s="40" t="s">
        <v>112</v>
      </c>
      <c r="E102" s="41">
        <v>0</v>
      </c>
      <c r="F102" s="15" t="s">
        <v>24</v>
      </c>
      <c r="G102" s="41">
        <v>0</v>
      </c>
      <c r="H102" s="41">
        <f>H103</f>
        <v>86141000</v>
      </c>
      <c r="I102" s="12" t="s">
        <v>111</v>
      </c>
      <c r="J102" s="40" t="s">
        <v>112</v>
      </c>
      <c r="K102" s="63">
        <v>0</v>
      </c>
      <c r="L102" s="15" t="s">
        <v>24</v>
      </c>
      <c r="M102" s="63">
        <v>0</v>
      </c>
      <c r="N102" s="63">
        <f>N103</f>
        <v>77767000</v>
      </c>
      <c r="O102" s="269">
        <f t="shared" si="35"/>
        <v>-8374000</v>
      </c>
      <c r="P102" s="129" t="s">
        <v>4146</v>
      </c>
      <c r="Q102" s="270" t="s">
        <v>4225</v>
      </c>
      <c r="R102" s="270" t="s">
        <v>4225</v>
      </c>
    </row>
    <row r="103" spans="1:18" x14ac:dyDescent="0.2">
      <c r="A103" s="2" t="s">
        <v>725</v>
      </c>
      <c r="B103" s="50" t="str">
        <f t="array" ref="B103">INDEX(PAGU_REAL!$AF$1:$AF$168,MATCH(MID(A103,1,21),MID(PAGU_REAL!$AK$1:$AK$168,1,21),0))</f>
        <v>Kelembagaan</v>
      </c>
      <c r="C103" s="42" t="s">
        <v>24</v>
      </c>
      <c r="D103" s="43" t="s">
        <v>726</v>
      </c>
      <c r="E103" s="44">
        <v>21</v>
      </c>
      <c r="F103" s="45" t="s">
        <v>600</v>
      </c>
      <c r="G103" s="44">
        <v>4101955</v>
      </c>
      <c r="H103" s="44">
        <f>ROUNDDOWN(E103*G103,-3)</f>
        <v>86141000</v>
      </c>
      <c r="I103" s="242" t="s">
        <v>24</v>
      </c>
      <c r="J103" s="243" t="s">
        <v>726</v>
      </c>
      <c r="K103" s="244">
        <v>21</v>
      </c>
      <c r="L103" s="245" t="s">
        <v>600</v>
      </c>
      <c r="M103" s="244">
        <v>3703190.4761904762</v>
      </c>
      <c r="N103" s="244">
        <f>ROUNDDOWN(K103*M103,-3)</f>
        <v>77767000</v>
      </c>
      <c r="O103" s="246">
        <f t="shared" si="35"/>
        <v>-8374000</v>
      </c>
      <c r="Q103" s="273" t="s">
        <v>4225</v>
      </c>
      <c r="R103" s="270" t="s">
        <v>4225</v>
      </c>
    </row>
    <row r="104" spans="1:18" x14ac:dyDescent="0.2">
      <c r="A104" s="2" t="s">
        <v>727</v>
      </c>
      <c r="B104" s="50" t="str">
        <f t="array" ref="B104">INDEX(PAGU_REAL!$AF$1:$AF$168,MATCH(MID(A104,1,21),MID(PAGU_REAL!$AK$1:$AK$168,1,21),0))</f>
        <v>Kelembagaan</v>
      </c>
      <c r="C104" s="12" t="s">
        <v>55</v>
      </c>
      <c r="D104" s="40" t="s">
        <v>56</v>
      </c>
      <c r="E104" s="41">
        <v>0</v>
      </c>
      <c r="F104" s="15" t="s">
        <v>24</v>
      </c>
      <c r="G104" s="41">
        <v>0</v>
      </c>
      <c r="H104" s="41">
        <f>H105</f>
        <v>1500000</v>
      </c>
      <c r="I104" s="12" t="s">
        <v>55</v>
      </c>
      <c r="J104" s="40" t="s">
        <v>56</v>
      </c>
      <c r="K104" s="63">
        <v>0</v>
      </c>
      <c r="L104" s="15" t="s">
        <v>24</v>
      </c>
      <c r="M104" s="63">
        <v>0</v>
      </c>
      <c r="N104" s="63">
        <f>N105</f>
        <v>1500000</v>
      </c>
      <c r="O104" s="269">
        <f t="shared" si="35"/>
        <v>0</v>
      </c>
      <c r="P104" s="129" t="s">
        <v>4150</v>
      </c>
      <c r="R104" s="270" t="s">
        <v>4225</v>
      </c>
    </row>
    <row r="105" spans="1:18" hidden="1" x14ac:dyDescent="0.2">
      <c r="A105" s="2" t="s">
        <v>728</v>
      </c>
      <c r="B105" s="50" t="str">
        <f t="array" ref="B105">INDEX(PAGU_REAL!$AF$1:$AF$168,MATCH(MID(A105,1,21),MID(PAGU_REAL!$AK$1:$AK$168,1,21),0))</f>
        <v>Kelembagaan</v>
      </c>
      <c r="C105" s="42" t="s">
        <v>24</v>
      </c>
      <c r="D105" s="43" t="s">
        <v>58</v>
      </c>
      <c r="E105" s="44">
        <v>10</v>
      </c>
      <c r="F105" s="45" t="s">
        <v>600</v>
      </c>
      <c r="G105" s="44">
        <v>150000</v>
      </c>
      <c r="H105" s="44">
        <f>ROUNDDOWN(E105*G105,-3)</f>
        <v>1500000</v>
      </c>
      <c r="I105" s="42" t="s">
        <v>24</v>
      </c>
      <c r="J105" s="43" t="s">
        <v>58</v>
      </c>
      <c r="K105" s="62">
        <v>10</v>
      </c>
      <c r="L105" s="45" t="s">
        <v>600</v>
      </c>
      <c r="M105" s="62">
        <v>150000</v>
      </c>
      <c r="N105" s="62">
        <f>ROUNDDOWN(K105*M105,-3)</f>
        <v>1500000</v>
      </c>
      <c r="O105" s="135">
        <f t="shared" si="35"/>
        <v>0</v>
      </c>
    </row>
    <row r="106" spans="1:18" x14ac:dyDescent="0.2">
      <c r="A106" s="2" t="s">
        <v>729</v>
      </c>
      <c r="B106" s="50" t="str">
        <f t="array" ref="B106">INDEX(PAGU_REAL!$AF$1:$AF$168,MATCH(MID(A106,1,21),MID(PAGU_REAL!$AK$1:$AK$168,1,21),0))</f>
        <v>Kelembagaan</v>
      </c>
      <c r="C106" s="36" t="s">
        <v>77</v>
      </c>
      <c r="D106" s="37" t="s">
        <v>730</v>
      </c>
      <c r="E106" s="38">
        <v>0</v>
      </c>
      <c r="F106" s="39" t="s">
        <v>24</v>
      </c>
      <c r="G106" s="38">
        <v>0</v>
      </c>
      <c r="H106" s="38">
        <f>SUM(H107,H110,H113,H116,H118,H120)</f>
        <v>144008000</v>
      </c>
      <c r="I106" s="36" t="s">
        <v>77</v>
      </c>
      <c r="J106" s="37" t="s">
        <v>730</v>
      </c>
      <c r="K106" s="38">
        <v>0</v>
      </c>
      <c r="L106" s="39" t="s">
        <v>24</v>
      </c>
      <c r="M106" s="38">
        <v>0</v>
      </c>
      <c r="N106" s="38">
        <f>SUM(N107,N110,N113,N116,N118,N120)</f>
        <v>143232000</v>
      </c>
      <c r="R106" s="270" t="s">
        <v>4225</v>
      </c>
    </row>
    <row r="107" spans="1:18" x14ac:dyDescent="0.2">
      <c r="A107" s="2" t="s">
        <v>731</v>
      </c>
      <c r="B107" s="50" t="str">
        <f t="array" ref="B107">INDEX(PAGU_REAL!$AF$1:$AF$168,MATCH(MID(A107,1,21),MID(PAGU_REAL!$AK$1:$AK$168,1,21),0))</f>
        <v>Kelembagaan</v>
      </c>
      <c r="C107" s="12" t="s">
        <v>42</v>
      </c>
      <c r="D107" s="40" t="s">
        <v>43</v>
      </c>
      <c r="E107" s="41">
        <v>0</v>
      </c>
      <c r="F107" s="15" t="s">
        <v>24</v>
      </c>
      <c r="G107" s="41">
        <v>0</v>
      </c>
      <c r="H107" s="41">
        <f>SUM(H108:H109)</f>
        <v>31956000</v>
      </c>
      <c r="I107" s="12" t="s">
        <v>42</v>
      </c>
      <c r="J107" s="40" t="s">
        <v>43</v>
      </c>
      <c r="K107" s="63">
        <v>0</v>
      </c>
      <c r="L107" s="15" t="s">
        <v>24</v>
      </c>
      <c r="M107" s="63">
        <v>0</v>
      </c>
      <c r="N107" s="63">
        <f>SUM(N108:N109)</f>
        <v>32180000</v>
      </c>
      <c r="O107" s="269">
        <f>N107-H107</f>
        <v>224000</v>
      </c>
      <c r="P107" s="129" t="s">
        <v>4148</v>
      </c>
      <c r="Q107" s="270" t="s">
        <v>4225</v>
      </c>
      <c r="R107" s="270" t="s">
        <v>4225</v>
      </c>
    </row>
    <row r="108" spans="1:18" x14ac:dyDescent="0.2">
      <c r="A108" s="2" t="s">
        <v>732</v>
      </c>
      <c r="B108" s="50" t="str">
        <f t="array" ref="B108">INDEX(PAGU_REAL!$AF$1:$AF$168,MATCH(MID(A108,1,21),MID(PAGU_REAL!$AK$1:$AK$168,1,21),0))</f>
        <v>Kelembagaan</v>
      </c>
      <c r="C108" s="42" t="s">
        <v>24</v>
      </c>
      <c r="D108" s="43" t="s">
        <v>599</v>
      </c>
      <c r="E108" s="44">
        <v>224</v>
      </c>
      <c r="F108" s="45" t="s">
        <v>600</v>
      </c>
      <c r="G108" s="44">
        <v>69000</v>
      </c>
      <c r="H108" s="44">
        <f t="shared" ref="H108:H109" si="36">ROUNDDOWN(E108*G108,-3)</f>
        <v>15456000</v>
      </c>
      <c r="I108" s="242" t="s">
        <v>24</v>
      </c>
      <c r="J108" s="243" t="s">
        <v>599</v>
      </c>
      <c r="K108" s="244">
        <v>224</v>
      </c>
      <c r="L108" s="245" t="s">
        <v>600</v>
      </c>
      <c r="M108" s="244">
        <v>70000</v>
      </c>
      <c r="N108" s="244">
        <f t="shared" ref="N108:N109" si="37">ROUNDDOWN(K108*M108,-3)</f>
        <v>15680000</v>
      </c>
      <c r="O108" s="246">
        <f t="shared" ref="O108:O109" si="38">N108-H108</f>
        <v>224000</v>
      </c>
      <c r="Q108" s="273" t="s">
        <v>4225</v>
      </c>
      <c r="R108" s="270" t="s">
        <v>4225</v>
      </c>
    </row>
    <row r="109" spans="1:18" x14ac:dyDescent="0.2">
      <c r="A109" s="2" t="s">
        <v>733</v>
      </c>
      <c r="B109" s="50" t="str">
        <f t="array" ref="B109">INDEX(PAGU_REAL!$AF$1:$AF$168,MATCH(MID(A109,1,21),MID(PAGU_REAL!$AK$1:$AK$168,1,21),0))</f>
        <v>Kelembagaan</v>
      </c>
      <c r="C109" s="42" t="s">
        <v>24</v>
      </c>
      <c r="D109" s="43" t="s">
        <v>45</v>
      </c>
      <c r="E109" s="44">
        <v>11</v>
      </c>
      <c r="F109" s="45" t="s">
        <v>602</v>
      </c>
      <c r="G109" s="44">
        <v>1500000</v>
      </c>
      <c r="H109" s="44">
        <f t="shared" si="36"/>
        <v>16500000</v>
      </c>
      <c r="I109" s="42" t="s">
        <v>24</v>
      </c>
      <c r="J109" s="43" t="s">
        <v>45</v>
      </c>
      <c r="K109" s="62">
        <v>11</v>
      </c>
      <c r="L109" s="45" t="s">
        <v>602</v>
      </c>
      <c r="M109" s="62">
        <v>1500000</v>
      </c>
      <c r="N109" s="62">
        <f t="shared" si="37"/>
        <v>16500000</v>
      </c>
      <c r="O109" s="135">
        <f t="shared" si="38"/>
        <v>0</v>
      </c>
      <c r="R109" s="270" t="s">
        <v>4225</v>
      </c>
    </row>
    <row r="110" spans="1:18" x14ac:dyDescent="0.2">
      <c r="A110" s="2" t="s">
        <v>734</v>
      </c>
      <c r="B110" s="50" t="str">
        <f t="array" ref="B110">INDEX(PAGU_REAL!$AF$1:$AF$168,MATCH(MID(A110,1,21),MID(PAGU_REAL!$AK$1:$AK$168,1,21),0))</f>
        <v>Kelembagaan</v>
      </c>
      <c r="C110" s="12" t="s">
        <v>606</v>
      </c>
      <c r="D110" s="40" t="s">
        <v>607</v>
      </c>
      <c r="E110" s="41">
        <v>0</v>
      </c>
      <c r="F110" s="15" t="s">
        <v>24</v>
      </c>
      <c r="G110" s="41">
        <v>0</v>
      </c>
      <c r="H110" s="41">
        <f>SUM(H111:H112)</f>
        <v>5000000</v>
      </c>
      <c r="I110" s="12" t="s">
        <v>606</v>
      </c>
      <c r="J110" s="40" t="s">
        <v>607</v>
      </c>
      <c r="K110" s="63">
        <v>0</v>
      </c>
      <c r="L110" s="15" t="s">
        <v>24</v>
      </c>
      <c r="M110" s="63">
        <v>0</v>
      </c>
      <c r="N110" s="63">
        <f>SUM(N111:N112)</f>
        <v>4000000</v>
      </c>
      <c r="O110" s="269">
        <f>N110-H110</f>
        <v>-1000000</v>
      </c>
      <c r="P110" s="129" t="s">
        <v>4148</v>
      </c>
      <c r="Q110" s="270" t="s">
        <v>4225</v>
      </c>
      <c r="R110" s="270" t="s">
        <v>4225</v>
      </c>
    </row>
    <row r="111" spans="1:18" x14ac:dyDescent="0.2">
      <c r="A111" s="2" t="s">
        <v>735</v>
      </c>
      <c r="B111" s="50" t="str">
        <f t="array" ref="B111">INDEX(PAGU_REAL!$AF$1:$AF$168,MATCH(MID(A111,1,21),MID(PAGU_REAL!$AK$1:$AK$168,1,21),0))</f>
        <v>Kelembagaan</v>
      </c>
      <c r="C111" s="42" t="s">
        <v>24</v>
      </c>
      <c r="D111" s="43" t="s">
        <v>609</v>
      </c>
      <c r="E111" s="44">
        <v>4</v>
      </c>
      <c r="F111" s="45" t="s">
        <v>602</v>
      </c>
      <c r="G111" s="44">
        <v>250000</v>
      </c>
      <c r="H111" s="44">
        <f t="shared" ref="H111:H112" si="39">ROUNDDOWN(E111*G111,-3)</f>
        <v>1000000</v>
      </c>
      <c r="I111" s="251"/>
      <c r="J111" s="252"/>
      <c r="K111" s="253"/>
      <c r="L111" s="254"/>
      <c r="M111" s="253"/>
      <c r="N111" s="253"/>
      <c r="O111" s="246">
        <f t="shared" ref="O111:O112" si="40">N111-H111</f>
        <v>-1000000</v>
      </c>
      <c r="Q111" s="273" t="s">
        <v>4225</v>
      </c>
      <c r="R111" s="270" t="s">
        <v>4225</v>
      </c>
    </row>
    <row r="112" spans="1:18" x14ac:dyDescent="0.2">
      <c r="A112" s="2" t="s">
        <v>3826</v>
      </c>
      <c r="B112" s="50" t="s">
        <v>3844</v>
      </c>
      <c r="C112" s="42"/>
      <c r="D112" s="43" t="s">
        <v>3827</v>
      </c>
      <c r="E112" s="44">
        <v>1</v>
      </c>
      <c r="F112" s="45" t="s">
        <v>899</v>
      </c>
      <c r="G112" s="44">
        <v>4000000</v>
      </c>
      <c r="H112" s="44">
        <f t="shared" si="39"/>
        <v>4000000</v>
      </c>
      <c r="I112" s="42"/>
      <c r="J112" s="43" t="s">
        <v>3827</v>
      </c>
      <c r="K112" s="62">
        <v>1</v>
      </c>
      <c r="L112" s="45" t="s">
        <v>899</v>
      </c>
      <c r="M112" s="62">
        <v>4000000</v>
      </c>
      <c r="N112" s="62">
        <f t="shared" ref="N112" si="41">ROUNDDOWN(K112*M112,-3)</f>
        <v>4000000</v>
      </c>
      <c r="O112" s="135">
        <f t="shared" si="40"/>
        <v>0</v>
      </c>
      <c r="R112" s="270" t="s">
        <v>4225</v>
      </c>
    </row>
    <row r="113" spans="1:18" x14ac:dyDescent="0.2">
      <c r="A113" s="2" t="s">
        <v>736</v>
      </c>
      <c r="B113" s="50" t="str">
        <f t="array" ref="B113">INDEX(PAGU_REAL!$AF$1:$AF$168,MATCH(MID(A113,1,21),MID(PAGU_REAL!$AK$1:$AK$168,1,21),0))</f>
        <v>Kelembagaan</v>
      </c>
      <c r="C113" s="12" t="s">
        <v>718</v>
      </c>
      <c r="D113" s="40" t="s">
        <v>719</v>
      </c>
      <c r="E113" s="41">
        <v>0</v>
      </c>
      <c r="F113" s="15" t="s">
        <v>24</v>
      </c>
      <c r="G113" s="41">
        <v>0</v>
      </c>
      <c r="H113" s="41">
        <f>SUM(H114:H115)</f>
        <v>27500000</v>
      </c>
      <c r="I113" s="12" t="s">
        <v>718</v>
      </c>
      <c r="J113" s="40" t="s">
        <v>719</v>
      </c>
      <c r="K113" s="63">
        <v>0</v>
      </c>
      <c r="L113" s="15" t="s">
        <v>24</v>
      </c>
      <c r="M113" s="63">
        <v>0</v>
      </c>
      <c r="N113" s="63">
        <f>SUM(N114:N115)</f>
        <v>27500000</v>
      </c>
      <c r="O113" s="269">
        <f>N113-H113</f>
        <v>0</v>
      </c>
      <c r="P113" s="129" t="s">
        <v>4148</v>
      </c>
      <c r="R113" s="270" t="s">
        <v>4225</v>
      </c>
    </row>
    <row r="114" spans="1:18" hidden="1" x14ac:dyDescent="0.2">
      <c r="A114" s="2" t="s">
        <v>737</v>
      </c>
      <c r="B114" s="50" t="str">
        <f t="array" ref="B114">INDEX(PAGU_REAL!$AF$1:$AF$168,MATCH(MID(A114,1,21),MID(PAGU_REAL!$AK$1:$AK$168,1,21),0))</f>
        <v>Kelembagaan</v>
      </c>
      <c r="C114" s="42" t="s">
        <v>24</v>
      </c>
      <c r="D114" s="43" t="s">
        <v>51</v>
      </c>
      <c r="E114" s="44">
        <v>11</v>
      </c>
      <c r="F114" s="45" t="s">
        <v>602</v>
      </c>
      <c r="G114" s="44">
        <v>1000000</v>
      </c>
      <c r="H114" s="44">
        <f t="shared" ref="H114:H115" si="42">ROUNDDOWN(E114*G114,-3)</f>
        <v>11000000</v>
      </c>
      <c r="I114" s="42" t="s">
        <v>24</v>
      </c>
      <c r="J114" s="43" t="s">
        <v>51</v>
      </c>
      <c r="K114" s="62">
        <v>11</v>
      </c>
      <c r="L114" s="45" t="s">
        <v>602</v>
      </c>
      <c r="M114" s="62">
        <v>1000000</v>
      </c>
      <c r="N114" s="62">
        <f t="shared" ref="N114:N115" si="43">ROUNDDOWN(K114*M114,-3)</f>
        <v>11000000</v>
      </c>
      <c r="O114" s="135">
        <f t="shared" ref="O114:O115" si="44">N114-H114</f>
        <v>0</v>
      </c>
    </row>
    <row r="115" spans="1:18" hidden="1" x14ac:dyDescent="0.2">
      <c r="A115" s="2" t="s">
        <v>738</v>
      </c>
      <c r="B115" s="50" t="str">
        <f t="array" ref="B115">INDEX(PAGU_REAL!$AF$1:$AF$168,MATCH(MID(A115,1,21),MID(PAGU_REAL!$AK$1:$AK$168,1,21),0))</f>
        <v>Kelembagaan</v>
      </c>
      <c r="C115" s="42" t="s">
        <v>24</v>
      </c>
      <c r="D115" s="43" t="s">
        <v>53</v>
      </c>
      <c r="E115" s="44">
        <v>11</v>
      </c>
      <c r="F115" s="45" t="s">
        <v>602</v>
      </c>
      <c r="G115" s="44">
        <v>1500000</v>
      </c>
      <c r="H115" s="44">
        <f t="shared" si="42"/>
        <v>16500000</v>
      </c>
      <c r="I115" s="42" t="s">
        <v>24</v>
      </c>
      <c r="J115" s="43" t="s">
        <v>53</v>
      </c>
      <c r="K115" s="62">
        <v>11</v>
      </c>
      <c r="L115" s="45" t="s">
        <v>602</v>
      </c>
      <c r="M115" s="62">
        <v>1500000</v>
      </c>
      <c r="N115" s="62">
        <f t="shared" si="43"/>
        <v>16500000</v>
      </c>
      <c r="O115" s="135">
        <f t="shared" si="44"/>
        <v>0</v>
      </c>
    </row>
    <row r="116" spans="1:18" x14ac:dyDescent="0.2">
      <c r="A116" s="2" t="s">
        <v>739</v>
      </c>
      <c r="B116" s="50" t="str">
        <f t="array" ref="B116">INDEX(PAGU_REAL!$AF$1:$AF$168,MATCH(MID(A116,1,21),MID(PAGU_REAL!$AK$1:$AK$168,1,21),0))</f>
        <v>Kelembagaan</v>
      </c>
      <c r="C116" s="12" t="s">
        <v>162</v>
      </c>
      <c r="D116" s="40" t="s">
        <v>163</v>
      </c>
      <c r="E116" s="41">
        <v>0</v>
      </c>
      <c r="F116" s="15" t="s">
        <v>24</v>
      </c>
      <c r="G116" s="41">
        <v>0</v>
      </c>
      <c r="H116" s="41">
        <f>H117</f>
        <v>9000000</v>
      </c>
      <c r="I116" s="12" t="s">
        <v>162</v>
      </c>
      <c r="J116" s="40" t="s">
        <v>163</v>
      </c>
      <c r="K116" s="63">
        <v>0</v>
      </c>
      <c r="L116" s="15" t="s">
        <v>24</v>
      </c>
      <c r="M116" s="63">
        <v>0</v>
      </c>
      <c r="N116" s="63">
        <f>N117</f>
        <v>16200000</v>
      </c>
      <c r="O116" s="269">
        <f>N116-H116</f>
        <v>7200000</v>
      </c>
      <c r="P116" s="129" t="s">
        <v>4148</v>
      </c>
      <c r="Q116" s="270" t="s">
        <v>4225</v>
      </c>
      <c r="R116" s="270" t="s">
        <v>4225</v>
      </c>
    </row>
    <row r="117" spans="1:18" x14ac:dyDescent="0.2">
      <c r="A117" s="2" t="s">
        <v>740</v>
      </c>
      <c r="B117" s="50" t="str">
        <f t="array" ref="B117">INDEX(PAGU_REAL!$AF$1:$AF$168,MATCH(MID(A117,1,21),MID(PAGU_REAL!$AK$1:$AK$168,1,21),0))</f>
        <v>Kelembagaan</v>
      </c>
      <c r="C117" s="42" t="s">
        <v>24</v>
      </c>
      <c r="D117" s="43" t="s">
        <v>3828</v>
      </c>
      <c r="E117" s="44">
        <v>10</v>
      </c>
      <c r="F117" s="45" t="s">
        <v>613</v>
      </c>
      <c r="G117" s="44">
        <v>900000</v>
      </c>
      <c r="H117" s="44">
        <f>ROUNDDOWN(E117*G117,-3)</f>
        <v>9000000</v>
      </c>
      <c r="I117" s="242" t="s">
        <v>24</v>
      </c>
      <c r="J117" s="243" t="s">
        <v>3828</v>
      </c>
      <c r="K117" s="244">
        <v>18</v>
      </c>
      <c r="L117" s="245" t="s">
        <v>613</v>
      </c>
      <c r="M117" s="244">
        <v>900000</v>
      </c>
      <c r="N117" s="244">
        <f>ROUNDDOWN(K117*M117,-3)</f>
        <v>16200000</v>
      </c>
      <c r="O117" s="246">
        <f>N117-H117</f>
        <v>7200000</v>
      </c>
      <c r="Q117" s="273" t="s">
        <v>4225</v>
      </c>
      <c r="R117" s="270" t="s">
        <v>4225</v>
      </c>
    </row>
    <row r="118" spans="1:18" x14ac:dyDescent="0.2">
      <c r="A118" s="2" t="s">
        <v>3829</v>
      </c>
      <c r="B118" s="50" t="str">
        <f t="array" ref="B118">INDEX(PAGU_REAL!$AF$1:$AF$168,MATCH(MID(A118,1,21),MID(PAGU_REAL!$AK$1:$AK$168,1,21),0))</f>
        <v>Kelembagaan</v>
      </c>
      <c r="C118" s="15">
        <v>522192</v>
      </c>
      <c r="D118" s="40" t="s">
        <v>3812</v>
      </c>
      <c r="E118" s="41"/>
      <c r="F118" s="15"/>
      <c r="G118" s="41"/>
      <c r="H118" s="41">
        <f>H119</f>
        <v>7200000</v>
      </c>
      <c r="I118" s="250"/>
      <c r="J118" s="248"/>
      <c r="K118" s="249"/>
      <c r="L118" s="250"/>
      <c r="M118" s="249"/>
      <c r="N118" s="249"/>
      <c r="P118" s="129" t="s">
        <v>4147</v>
      </c>
      <c r="Q118" s="273" t="s">
        <v>4225</v>
      </c>
      <c r="R118" s="270" t="s">
        <v>4225</v>
      </c>
    </row>
    <row r="119" spans="1:18" x14ac:dyDescent="0.2">
      <c r="A119" s="2" t="s">
        <v>3830</v>
      </c>
      <c r="B119" s="50" t="str">
        <f t="array" ref="B119">INDEX(PAGU_REAL!$AF$1:$AF$168,MATCH(MID(A119,1,21),MID(PAGU_REAL!$AK$1:$AK$168,1,21),0))</f>
        <v>Kelembagaan</v>
      </c>
      <c r="C119" s="42" t="s">
        <v>24</v>
      </c>
      <c r="D119" s="43" t="s">
        <v>3828</v>
      </c>
      <c r="E119" s="44">
        <v>8</v>
      </c>
      <c r="F119" s="45" t="s">
        <v>613</v>
      </c>
      <c r="G119" s="44">
        <v>900000</v>
      </c>
      <c r="H119" s="44">
        <f>ROUNDDOWN(E119*G119,-3)</f>
        <v>7200000</v>
      </c>
      <c r="I119" s="251"/>
      <c r="J119" s="252"/>
      <c r="K119" s="253"/>
      <c r="L119" s="254"/>
      <c r="M119" s="253"/>
      <c r="N119" s="253"/>
      <c r="O119" s="246">
        <f>N119-H119</f>
        <v>-7200000</v>
      </c>
      <c r="Q119" s="273" t="s">
        <v>4225</v>
      </c>
      <c r="R119" s="270" t="s">
        <v>4225</v>
      </c>
    </row>
    <row r="120" spans="1:18" x14ac:dyDescent="0.2">
      <c r="A120" s="2" t="s">
        <v>741</v>
      </c>
      <c r="B120" s="50" t="str">
        <f t="array" ref="B120">INDEX(PAGU_REAL!$AF$1:$AF$168,MATCH(MID(A120,1,21),MID(PAGU_REAL!$AK$1:$AK$168,1,21),0))</f>
        <v>Kelembagaan</v>
      </c>
      <c r="C120" s="12" t="s">
        <v>111</v>
      </c>
      <c r="D120" s="40" t="s">
        <v>112</v>
      </c>
      <c r="E120" s="41">
        <v>0</v>
      </c>
      <c r="F120" s="15" t="s">
        <v>24</v>
      </c>
      <c r="G120" s="41">
        <v>0</v>
      </c>
      <c r="H120" s="41">
        <f>H121</f>
        <v>63352000</v>
      </c>
      <c r="I120" s="12" t="s">
        <v>111</v>
      </c>
      <c r="J120" s="40" t="s">
        <v>112</v>
      </c>
      <c r="K120" s="63">
        <v>0</v>
      </c>
      <c r="L120" s="15" t="s">
        <v>24</v>
      </c>
      <c r="M120" s="63">
        <v>0</v>
      </c>
      <c r="N120" s="63">
        <f>N121</f>
        <v>63352000</v>
      </c>
      <c r="O120" s="269">
        <f>N120-H120</f>
        <v>0</v>
      </c>
      <c r="P120" s="129" t="s">
        <v>4146</v>
      </c>
      <c r="R120" s="270" t="s">
        <v>4225</v>
      </c>
    </row>
    <row r="121" spans="1:18" hidden="1" x14ac:dyDescent="0.2">
      <c r="A121" s="2" t="s">
        <v>742</v>
      </c>
      <c r="B121" s="50" t="str">
        <f t="array" ref="B121">INDEX(PAGU_REAL!$AF$1:$AF$168,MATCH(MID(A121,1,21),MID(PAGU_REAL!$AK$1:$AK$168,1,21),0))</f>
        <v>Kelembagaan</v>
      </c>
      <c r="C121" s="42" t="s">
        <v>24</v>
      </c>
      <c r="D121" s="43" t="s">
        <v>743</v>
      </c>
      <c r="E121" s="44">
        <v>15</v>
      </c>
      <c r="F121" s="45" t="s">
        <v>600</v>
      </c>
      <c r="G121" s="44">
        <v>4223467</v>
      </c>
      <c r="H121" s="44">
        <f>ROUNDDOWN(E121*G121,-3)</f>
        <v>63352000</v>
      </c>
      <c r="I121" s="42" t="s">
        <v>24</v>
      </c>
      <c r="J121" s="43" t="s">
        <v>743</v>
      </c>
      <c r="K121" s="62">
        <v>15</v>
      </c>
      <c r="L121" s="45" t="s">
        <v>600</v>
      </c>
      <c r="M121" s="62">
        <v>4223467</v>
      </c>
      <c r="N121" s="62">
        <f>ROUNDDOWN(K121*M121,-3)</f>
        <v>63352000</v>
      </c>
      <c r="O121" s="135">
        <f>N121-H121</f>
        <v>0</v>
      </c>
    </row>
    <row r="122" spans="1:18" x14ac:dyDescent="0.2">
      <c r="A122" s="2" t="s">
        <v>746</v>
      </c>
      <c r="B122" s="50" t="e">
        <f t="array" ref="B122">INDEX(PAGU_REAL!$AF$1:$AF$168,MATCH(MID(A122,1,21),MID(PAGU_REAL!$AK$1:$AK$168,1,21),0))</f>
        <v>#N/A</v>
      </c>
      <c r="C122" s="32" t="s">
        <v>398</v>
      </c>
      <c r="D122" s="33" t="s">
        <v>747</v>
      </c>
      <c r="E122" s="34">
        <v>0</v>
      </c>
      <c r="F122" s="35" t="s">
        <v>24</v>
      </c>
      <c r="G122" s="34">
        <v>0</v>
      </c>
      <c r="H122" s="34">
        <f>SUM(H123)</f>
        <v>38406000</v>
      </c>
      <c r="I122" s="32" t="s">
        <v>398</v>
      </c>
      <c r="J122" s="33" t="s">
        <v>747</v>
      </c>
      <c r="K122" s="34">
        <v>0</v>
      </c>
      <c r="L122" s="35" t="s">
        <v>24</v>
      </c>
      <c r="M122" s="34">
        <v>0</v>
      </c>
      <c r="N122" s="34">
        <f>SUM(N123)</f>
        <v>38406000</v>
      </c>
      <c r="R122" s="270" t="s">
        <v>4225</v>
      </c>
    </row>
    <row r="123" spans="1:18" x14ac:dyDescent="0.2">
      <c r="A123" s="2" t="s">
        <v>748</v>
      </c>
      <c r="B123" s="50" t="str">
        <f t="array" ref="B123">INDEX(PAGU_REAL!$AF$1:$AF$168,MATCH(MID(A123,1,21),MID(PAGU_REAL!$AK$1:$AK$168,1,21),0))</f>
        <v>Ketenagaan</v>
      </c>
      <c r="C123" s="36" t="s">
        <v>39</v>
      </c>
      <c r="D123" s="37" t="s">
        <v>749</v>
      </c>
      <c r="E123" s="38">
        <v>0</v>
      </c>
      <c r="F123" s="39" t="s">
        <v>24</v>
      </c>
      <c r="G123" s="38">
        <v>0</v>
      </c>
      <c r="H123" s="38">
        <f>SUM(H124,H130,H133,H135)</f>
        <v>38406000</v>
      </c>
      <c r="I123" s="36" t="s">
        <v>39</v>
      </c>
      <c r="J123" s="37" t="s">
        <v>749</v>
      </c>
      <c r="K123" s="38">
        <v>0</v>
      </c>
      <c r="L123" s="39" t="s">
        <v>24</v>
      </c>
      <c r="M123" s="38">
        <v>0</v>
      </c>
      <c r="N123" s="38">
        <f>SUM(N124,N130,N133,N135)</f>
        <v>38406000</v>
      </c>
      <c r="R123" s="270" t="s">
        <v>4225</v>
      </c>
    </row>
    <row r="124" spans="1:18" x14ac:dyDescent="0.2">
      <c r="A124" s="2" t="s">
        <v>750</v>
      </c>
      <c r="B124" s="50" t="str">
        <f t="array" ref="B124">INDEX(PAGU_REAL!$AF$1:$AF$168,MATCH(MID(A124,1,21),MID(PAGU_REAL!$AK$1:$AK$168,1,21),0))</f>
        <v>Ketenagaan</v>
      </c>
      <c r="C124" s="12" t="s">
        <v>42</v>
      </c>
      <c r="D124" s="40" t="s">
        <v>43</v>
      </c>
      <c r="E124" s="41">
        <v>0</v>
      </c>
      <c r="F124" s="15" t="s">
        <v>24</v>
      </c>
      <c r="G124" s="41">
        <v>0</v>
      </c>
      <c r="H124" s="41">
        <f>SUM(H125:H129)</f>
        <v>16100000</v>
      </c>
      <c r="I124" s="12" t="s">
        <v>42</v>
      </c>
      <c r="J124" s="40" t="s">
        <v>43</v>
      </c>
      <c r="K124" s="63">
        <v>0</v>
      </c>
      <c r="L124" s="15" t="s">
        <v>24</v>
      </c>
      <c r="M124" s="63">
        <v>0</v>
      </c>
      <c r="N124" s="63">
        <f>SUM(N125:N129)</f>
        <v>12000000</v>
      </c>
      <c r="O124" s="269">
        <f>N124-H124</f>
        <v>-4100000</v>
      </c>
      <c r="P124" s="129" t="s">
        <v>4148</v>
      </c>
      <c r="Q124" s="270" t="s">
        <v>4225</v>
      </c>
      <c r="R124" s="270" t="s">
        <v>4225</v>
      </c>
    </row>
    <row r="125" spans="1:18" x14ac:dyDescent="0.2">
      <c r="A125" s="2" t="s">
        <v>751</v>
      </c>
      <c r="B125" s="50" t="str">
        <f t="array" ref="B125">INDEX(PAGU_REAL!$AF$1:$AF$168,MATCH(MID(A125,1,21),MID(PAGU_REAL!$AK$1:$AK$168,1,21),0))</f>
        <v>Ketenagaan</v>
      </c>
      <c r="C125" s="42" t="s">
        <v>24</v>
      </c>
      <c r="D125" s="43" t="s">
        <v>599</v>
      </c>
      <c r="E125" s="44">
        <v>30</v>
      </c>
      <c r="F125" s="45" t="s">
        <v>600</v>
      </c>
      <c r="G125" s="44">
        <v>70000</v>
      </c>
      <c r="H125" s="44">
        <f t="shared" ref="H125:H129" si="45">ROUNDDOWN(E125*G125,-3)</f>
        <v>2100000</v>
      </c>
      <c r="I125" s="259"/>
      <c r="J125" s="260"/>
      <c r="K125" s="261"/>
      <c r="L125" s="262"/>
      <c r="M125" s="261"/>
      <c r="N125" s="261"/>
      <c r="O125" s="135">
        <f t="shared" ref="O125:O129" si="46">N125-H125</f>
        <v>-2100000</v>
      </c>
      <c r="Q125" s="273" t="s">
        <v>4225</v>
      </c>
      <c r="R125" s="270" t="s">
        <v>4225</v>
      </c>
    </row>
    <row r="126" spans="1:18" x14ac:dyDescent="0.2">
      <c r="A126" s="2" t="s">
        <v>752</v>
      </c>
      <c r="B126" s="50" t="str">
        <f t="array" ref="B126">INDEX(PAGU_REAL!$AF$1:$AF$168,MATCH(MID(A126,1,21),MID(PAGU_REAL!$AK$1:$AK$168,1,21),0))</f>
        <v>Ketenagaan</v>
      </c>
      <c r="C126" s="42" t="s">
        <v>24</v>
      </c>
      <c r="D126" s="43" t="s">
        <v>45</v>
      </c>
      <c r="E126" s="44">
        <v>2</v>
      </c>
      <c r="F126" s="45" t="s">
        <v>602</v>
      </c>
      <c r="G126" s="44">
        <v>1500000</v>
      </c>
      <c r="H126" s="44">
        <f t="shared" si="45"/>
        <v>3000000</v>
      </c>
      <c r="I126" s="242" t="s">
        <v>24</v>
      </c>
      <c r="J126" s="243" t="s">
        <v>45</v>
      </c>
      <c r="K126" s="244">
        <v>3</v>
      </c>
      <c r="L126" s="245" t="s">
        <v>602</v>
      </c>
      <c r="M126" s="244">
        <v>1500000</v>
      </c>
      <c r="N126" s="244">
        <f t="shared" ref="N126:N128" si="47">ROUNDDOWN(K126*M126,-3)</f>
        <v>4500000</v>
      </c>
      <c r="O126" s="135">
        <f t="shared" si="46"/>
        <v>1500000</v>
      </c>
      <c r="Q126" s="273" t="s">
        <v>4225</v>
      </c>
      <c r="R126" s="270" t="s">
        <v>4225</v>
      </c>
    </row>
    <row r="127" spans="1:18" x14ac:dyDescent="0.2">
      <c r="A127" s="2" t="s">
        <v>753</v>
      </c>
      <c r="B127" s="50" t="str">
        <f t="array" ref="B127">INDEX(PAGU_REAL!$AF$1:$AF$168,MATCH(MID(A127,1,21),MID(PAGU_REAL!$AK$1:$AK$168,1,21),0))</f>
        <v>Ketenagaan</v>
      </c>
      <c r="C127" s="42" t="s">
        <v>24</v>
      </c>
      <c r="D127" s="43" t="s">
        <v>51</v>
      </c>
      <c r="E127" s="44">
        <v>2</v>
      </c>
      <c r="F127" s="45" t="s">
        <v>602</v>
      </c>
      <c r="G127" s="44">
        <v>1000000</v>
      </c>
      <c r="H127" s="44">
        <f t="shared" si="45"/>
        <v>2000000</v>
      </c>
      <c r="I127" s="242" t="s">
        <v>24</v>
      </c>
      <c r="J127" s="243" t="s">
        <v>51</v>
      </c>
      <c r="K127" s="244">
        <v>3</v>
      </c>
      <c r="L127" s="245" t="s">
        <v>602</v>
      </c>
      <c r="M127" s="244">
        <v>1000000</v>
      </c>
      <c r="N127" s="244">
        <f t="shared" si="47"/>
        <v>3000000</v>
      </c>
      <c r="O127" s="135">
        <f t="shared" si="46"/>
        <v>1000000</v>
      </c>
      <c r="Q127" s="273" t="s">
        <v>4225</v>
      </c>
      <c r="R127" s="270" t="s">
        <v>4225</v>
      </c>
    </row>
    <row r="128" spans="1:18" x14ac:dyDescent="0.2">
      <c r="A128" s="2" t="s">
        <v>754</v>
      </c>
      <c r="B128" s="50" t="str">
        <f t="array" ref="B128">INDEX(PAGU_REAL!$AF$1:$AF$168,MATCH(MID(A128,1,21),MID(PAGU_REAL!$AK$1:$AK$168,1,21),0))</f>
        <v>Ketenagaan</v>
      </c>
      <c r="C128" s="42" t="s">
        <v>24</v>
      </c>
      <c r="D128" s="43" t="s">
        <v>53</v>
      </c>
      <c r="E128" s="44">
        <v>2</v>
      </c>
      <c r="F128" s="45" t="s">
        <v>602</v>
      </c>
      <c r="G128" s="44">
        <v>1500000</v>
      </c>
      <c r="H128" s="44">
        <f t="shared" si="45"/>
        <v>3000000</v>
      </c>
      <c r="I128" s="242" t="s">
        <v>24</v>
      </c>
      <c r="J128" s="243" t="s">
        <v>53</v>
      </c>
      <c r="K128" s="244">
        <v>3</v>
      </c>
      <c r="L128" s="245" t="s">
        <v>602</v>
      </c>
      <c r="M128" s="244">
        <v>1500000</v>
      </c>
      <c r="N128" s="244">
        <f t="shared" si="47"/>
        <v>4500000</v>
      </c>
      <c r="O128" s="135">
        <f t="shared" si="46"/>
        <v>1500000</v>
      </c>
      <c r="Q128" s="273" t="s">
        <v>4225</v>
      </c>
      <c r="R128" s="270" t="s">
        <v>4225</v>
      </c>
    </row>
    <row r="129" spans="1:18" x14ac:dyDescent="0.2">
      <c r="A129" s="2" t="s">
        <v>755</v>
      </c>
      <c r="B129" s="50" t="str">
        <f t="array" ref="B129">INDEX(PAGU_REAL!$AF$1:$AF$168,MATCH(MID(A129,1,21),MID(PAGU_REAL!$AK$1:$AK$168,1,21),0))</f>
        <v>Ketenagaan</v>
      </c>
      <c r="C129" s="42" t="s">
        <v>24</v>
      </c>
      <c r="D129" s="43" t="s">
        <v>756</v>
      </c>
      <c r="E129" s="44">
        <v>30</v>
      </c>
      <c r="F129" s="45" t="s">
        <v>600</v>
      </c>
      <c r="G129" s="44">
        <v>200000</v>
      </c>
      <c r="H129" s="44">
        <f t="shared" si="45"/>
        <v>6000000</v>
      </c>
      <c r="I129" s="259"/>
      <c r="J129" s="260"/>
      <c r="K129" s="261"/>
      <c r="L129" s="262"/>
      <c r="M129" s="261"/>
      <c r="N129" s="261"/>
      <c r="O129" s="135">
        <f t="shared" si="46"/>
        <v>-6000000</v>
      </c>
      <c r="Q129" s="273" t="s">
        <v>4225</v>
      </c>
      <c r="R129" s="270" t="s">
        <v>4225</v>
      </c>
    </row>
    <row r="130" spans="1:18" x14ac:dyDescent="0.2">
      <c r="A130" s="2" t="s">
        <v>757</v>
      </c>
      <c r="B130" s="50" t="str">
        <f t="array" ref="B130">INDEX(PAGU_REAL!$AF$1:$AF$168,MATCH(MID(A130,1,21),MID(PAGU_REAL!$AK$1:$AK$168,1,21),0))</f>
        <v>Ketenagaan</v>
      </c>
      <c r="C130" s="12" t="s">
        <v>606</v>
      </c>
      <c r="D130" s="40" t="s">
        <v>607</v>
      </c>
      <c r="E130" s="41">
        <v>0</v>
      </c>
      <c r="F130" s="15" t="s">
        <v>24</v>
      </c>
      <c r="G130" s="41">
        <v>0</v>
      </c>
      <c r="H130" s="41">
        <f>H131</f>
        <v>2006000</v>
      </c>
      <c r="I130" s="12" t="s">
        <v>606</v>
      </c>
      <c r="J130" s="40" t="s">
        <v>607</v>
      </c>
      <c r="K130" s="63">
        <v>0</v>
      </c>
      <c r="L130" s="15" t="s">
        <v>24</v>
      </c>
      <c r="M130" s="63">
        <v>0</v>
      </c>
      <c r="N130" s="63">
        <f>SUM(N131:N132)</f>
        <v>6106000</v>
      </c>
      <c r="O130" s="269">
        <f t="shared" ref="O130:O136" si="48">N130-H130</f>
        <v>4100000</v>
      </c>
      <c r="P130" s="129" t="s">
        <v>4148</v>
      </c>
      <c r="Q130" s="270" t="s">
        <v>4225</v>
      </c>
      <c r="R130" s="270" t="s">
        <v>4225</v>
      </c>
    </row>
    <row r="131" spans="1:18" x14ac:dyDescent="0.2">
      <c r="A131" s="2" t="s">
        <v>758</v>
      </c>
      <c r="B131" s="50" t="str">
        <f t="array" ref="B131">INDEX(PAGU_REAL!$AF$1:$AF$168,MATCH(MID(A131,1,21),MID(PAGU_REAL!$AK$1:$AK$168,1,21),0))</f>
        <v>Ketenagaan</v>
      </c>
      <c r="C131" s="42" t="s">
        <v>24</v>
      </c>
      <c r="D131" s="43" t="s">
        <v>3831</v>
      </c>
      <c r="E131" s="44">
        <v>1</v>
      </c>
      <c r="F131" s="45" t="s">
        <v>602</v>
      </c>
      <c r="G131" s="44">
        <v>2006000</v>
      </c>
      <c r="H131" s="44">
        <f>ROUNDDOWN(E131*G131,-3)</f>
        <v>2006000</v>
      </c>
      <c r="I131" s="242" t="s">
        <v>24</v>
      </c>
      <c r="J131" s="237" t="s">
        <v>4216</v>
      </c>
      <c r="K131" s="244">
        <v>1</v>
      </c>
      <c r="L131" s="245" t="s">
        <v>602</v>
      </c>
      <c r="M131" s="244">
        <v>5506000</v>
      </c>
      <c r="N131" s="244">
        <f>ROUNDDOWN(K131*M131,-3)</f>
        <v>5506000</v>
      </c>
      <c r="O131" s="135">
        <f t="shared" si="48"/>
        <v>3500000</v>
      </c>
      <c r="Q131" s="273" t="s">
        <v>4225</v>
      </c>
      <c r="R131" s="270" t="s">
        <v>4225</v>
      </c>
    </row>
    <row r="132" spans="1:18" s="232" customFormat="1" x14ac:dyDescent="0.2">
      <c r="A132" s="136" t="s">
        <v>4220</v>
      </c>
      <c r="B132" s="50" t="str">
        <f t="array" ref="B132">INDEX(PAGU_REAL!$AF$1:$AF$168,MATCH(MID(A132,1,21),MID(PAGU_REAL!$AK$1:$AK$168,1,21),0))</f>
        <v>Ketenagaan</v>
      </c>
      <c r="C132" s="259"/>
      <c r="D132" s="260"/>
      <c r="E132" s="261"/>
      <c r="F132" s="262"/>
      <c r="G132" s="261"/>
      <c r="H132" s="261"/>
      <c r="I132" s="242"/>
      <c r="J132" s="237" t="s">
        <v>4217</v>
      </c>
      <c r="K132" s="244">
        <v>1</v>
      </c>
      <c r="L132" s="245" t="s">
        <v>668</v>
      </c>
      <c r="M132" s="244">
        <v>600000</v>
      </c>
      <c r="N132" s="244">
        <f>ROUNDDOWN(K132*M132,-3)</f>
        <v>600000</v>
      </c>
      <c r="O132" s="135">
        <f t="shared" si="48"/>
        <v>600000</v>
      </c>
      <c r="Q132" s="273" t="s">
        <v>4225</v>
      </c>
      <c r="R132" s="270" t="s">
        <v>4225</v>
      </c>
    </row>
    <row r="133" spans="1:18" x14ac:dyDescent="0.2">
      <c r="A133" s="2" t="s">
        <v>760</v>
      </c>
      <c r="B133" s="50" t="str">
        <f t="array" ref="B133">INDEX(PAGU_REAL!$AF$1:$AF$168,MATCH(MID(A133,1,21),MID(PAGU_REAL!$AK$1:$AK$168,1,21),0))</f>
        <v>Ketenagaan</v>
      </c>
      <c r="C133" s="12" t="s">
        <v>162</v>
      </c>
      <c r="D133" s="40" t="s">
        <v>163</v>
      </c>
      <c r="E133" s="41">
        <v>0</v>
      </c>
      <c r="F133" s="15" t="s">
        <v>24</v>
      </c>
      <c r="G133" s="41">
        <v>0</v>
      </c>
      <c r="H133" s="41">
        <f>H134</f>
        <v>20000000</v>
      </c>
      <c r="I133" s="12" t="s">
        <v>162</v>
      </c>
      <c r="J133" s="40" t="s">
        <v>163</v>
      </c>
      <c r="K133" s="63">
        <v>0</v>
      </c>
      <c r="L133" s="15" t="s">
        <v>24</v>
      </c>
      <c r="M133" s="63">
        <v>0</v>
      </c>
      <c r="N133" s="63">
        <f>N134</f>
        <v>20000000</v>
      </c>
      <c r="O133" s="269">
        <f t="shared" si="48"/>
        <v>0</v>
      </c>
      <c r="P133" s="129" t="s">
        <v>4148</v>
      </c>
      <c r="R133" s="270" t="s">
        <v>4225</v>
      </c>
    </row>
    <row r="134" spans="1:18" hidden="1" x14ac:dyDescent="0.2">
      <c r="A134" s="2" t="s">
        <v>761</v>
      </c>
      <c r="B134" s="50" t="str">
        <f t="array" ref="B134">INDEX(PAGU_REAL!$AF$1:$AF$168,MATCH(MID(A134,1,21),MID(PAGU_REAL!$AK$1:$AK$168,1,21),0))</f>
        <v>Ketenagaan</v>
      </c>
      <c r="C134" s="42" t="s">
        <v>24</v>
      </c>
      <c r="D134" s="43" t="s">
        <v>1866</v>
      </c>
      <c r="E134" s="44">
        <v>20</v>
      </c>
      <c r="F134" s="45" t="s">
        <v>613</v>
      </c>
      <c r="G134" s="44">
        <v>1000000</v>
      </c>
      <c r="H134" s="44">
        <f>ROUNDDOWN(E134*G134,-3)</f>
        <v>20000000</v>
      </c>
      <c r="I134" s="42" t="s">
        <v>24</v>
      </c>
      <c r="J134" s="43" t="s">
        <v>1866</v>
      </c>
      <c r="K134" s="62">
        <v>20</v>
      </c>
      <c r="L134" s="45" t="s">
        <v>613</v>
      </c>
      <c r="M134" s="62">
        <v>1000000</v>
      </c>
      <c r="N134" s="62">
        <f>ROUNDDOWN(K134*M134,-3)</f>
        <v>20000000</v>
      </c>
      <c r="O134" s="135">
        <f t="shared" si="48"/>
        <v>0</v>
      </c>
    </row>
    <row r="135" spans="1:18" x14ac:dyDescent="0.2">
      <c r="A135" s="2" t="s">
        <v>765</v>
      </c>
      <c r="B135" s="50" t="str">
        <f t="array" ref="B135">INDEX(PAGU_REAL!$AF$1:$AF$168,MATCH(MID(A135,1,21),MID(PAGU_REAL!$AK$1:$AK$168,1,21),0))</f>
        <v>Ketenagaan</v>
      </c>
      <c r="C135" s="12" t="s">
        <v>55</v>
      </c>
      <c r="D135" s="40" t="s">
        <v>56</v>
      </c>
      <c r="E135" s="41">
        <v>0</v>
      </c>
      <c r="F135" s="15" t="s">
        <v>24</v>
      </c>
      <c r="G135" s="41">
        <v>0</v>
      </c>
      <c r="H135" s="41">
        <f>H136</f>
        <v>300000</v>
      </c>
      <c r="I135" s="12" t="s">
        <v>55</v>
      </c>
      <c r="J135" s="40" t="s">
        <v>56</v>
      </c>
      <c r="K135" s="63">
        <v>0</v>
      </c>
      <c r="L135" s="15" t="s">
        <v>24</v>
      </c>
      <c r="M135" s="63">
        <v>0</v>
      </c>
      <c r="N135" s="63">
        <f>N136</f>
        <v>300000</v>
      </c>
      <c r="O135" s="269">
        <f t="shared" si="48"/>
        <v>0</v>
      </c>
      <c r="P135" s="129" t="s">
        <v>4150</v>
      </c>
      <c r="R135" s="270" t="s">
        <v>4225</v>
      </c>
    </row>
    <row r="136" spans="1:18" hidden="1" x14ac:dyDescent="0.2">
      <c r="A136" s="2" t="s">
        <v>766</v>
      </c>
      <c r="B136" s="50" t="str">
        <f t="array" ref="B136">INDEX(PAGU_REAL!$AF$1:$AF$168,MATCH(MID(A136,1,21),MID(PAGU_REAL!$AK$1:$AK$168,1,21),0))</f>
        <v>Ketenagaan</v>
      </c>
      <c r="C136" s="42" t="s">
        <v>24</v>
      </c>
      <c r="D136" s="43" t="s">
        <v>58</v>
      </c>
      <c r="E136" s="44">
        <v>2</v>
      </c>
      <c r="F136" s="45" t="s">
        <v>600</v>
      </c>
      <c r="G136" s="44">
        <v>150000</v>
      </c>
      <c r="H136" s="44">
        <f>ROUNDDOWN(E136*G136,-3)</f>
        <v>300000</v>
      </c>
      <c r="I136" s="42" t="s">
        <v>24</v>
      </c>
      <c r="J136" s="43" t="s">
        <v>58</v>
      </c>
      <c r="K136" s="62">
        <v>2</v>
      </c>
      <c r="L136" s="45" t="s">
        <v>600</v>
      </c>
      <c r="M136" s="62">
        <v>150000</v>
      </c>
      <c r="N136" s="62">
        <f>ROUNDDOWN(K136*M136,-3)</f>
        <v>300000</v>
      </c>
      <c r="O136" s="135">
        <f t="shared" si="48"/>
        <v>0</v>
      </c>
    </row>
    <row r="137" spans="1:18" x14ac:dyDescent="0.2">
      <c r="A137" s="2" t="s">
        <v>767</v>
      </c>
      <c r="B137" s="50" t="e">
        <f t="array" ref="B137">INDEX(PAGU_REAL!$AF$1:$AF$168,MATCH(MID(A137,1,21),MID(PAGU_REAL!$AK$1:$AK$168,1,21),0))</f>
        <v>#N/A</v>
      </c>
      <c r="C137" s="256" t="s">
        <v>767</v>
      </c>
      <c r="D137" s="255" t="s">
        <v>768</v>
      </c>
      <c r="E137" s="257">
        <v>0</v>
      </c>
      <c r="F137" s="258" t="s">
        <v>24</v>
      </c>
      <c r="G137" s="257">
        <v>0</v>
      </c>
      <c r="H137" s="257">
        <f>SUM(H138,H572)</f>
        <v>20319548000</v>
      </c>
      <c r="I137" s="256" t="s">
        <v>767</v>
      </c>
      <c r="J137" s="255" t="s">
        <v>768</v>
      </c>
      <c r="K137" s="257">
        <v>0</v>
      </c>
      <c r="L137" s="258" t="s">
        <v>24</v>
      </c>
      <c r="M137" s="257">
        <v>0</v>
      </c>
      <c r="N137" s="257">
        <f>SUM(N138,N572)</f>
        <v>20319548000</v>
      </c>
      <c r="R137" s="270" t="s">
        <v>4225</v>
      </c>
    </row>
    <row r="138" spans="1:18" ht="25.5" x14ac:dyDescent="0.2">
      <c r="A138" s="2" t="s">
        <v>769</v>
      </c>
      <c r="B138" s="50" t="e">
        <f t="array" ref="B138">INDEX(PAGU_REAL!$AF$1:$AF$168,MATCH(MID(A138,1,21),MID(PAGU_REAL!$AK$1:$AK$168,1,21),0))</f>
        <v>#N/A</v>
      </c>
      <c r="C138" s="20" t="s">
        <v>770</v>
      </c>
      <c r="D138" s="21" t="s">
        <v>771</v>
      </c>
      <c r="E138" s="22">
        <v>0</v>
      </c>
      <c r="F138" s="23" t="s">
        <v>24</v>
      </c>
      <c r="G138" s="22">
        <v>0</v>
      </c>
      <c r="H138" s="22">
        <f>SUM(H139,H155,H267,H313,H519)</f>
        <v>12343918000</v>
      </c>
      <c r="I138" s="20" t="s">
        <v>770</v>
      </c>
      <c r="J138" s="21" t="s">
        <v>771</v>
      </c>
      <c r="K138" s="22">
        <v>0</v>
      </c>
      <c r="L138" s="23" t="s">
        <v>24</v>
      </c>
      <c r="M138" s="22">
        <v>0</v>
      </c>
      <c r="N138" s="22">
        <f>SUM(N139,N155,N267,N313,N519)</f>
        <v>12343918000</v>
      </c>
      <c r="R138" s="270" t="s">
        <v>4225</v>
      </c>
    </row>
    <row r="139" spans="1:18" ht="25.5" x14ac:dyDescent="0.2">
      <c r="A139" s="2" t="s">
        <v>772</v>
      </c>
      <c r="B139" s="50" t="e">
        <f t="array" ref="B139">INDEX(PAGU_REAL!$AF$1:$AF$168,MATCH(MID(A139,1,21),MID(PAGU_REAL!$AK$1:$AK$168,1,21),0))</f>
        <v>#N/A</v>
      </c>
      <c r="C139" s="24" t="s">
        <v>773</v>
      </c>
      <c r="D139" s="25" t="s">
        <v>774</v>
      </c>
      <c r="E139" s="26">
        <v>76</v>
      </c>
      <c r="F139" s="27" t="s">
        <v>775</v>
      </c>
      <c r="G139" s="26">
        <v>0</v>
      </c>
      <c r="H139" s="26">
        <f>H140</f>
        <v>165080000</v>
      </c>
      <c r="I139" s="24" t="s">
        <v>773</v>
      </c>
      <c r="J139" s="25" t="s">
        <v>774</v>
      </c>
      <c r="K139" s="26">
        <v>76</v>
      </c>
      <c r="L139" s="27" t="s">
        <v>775</v>
      </c>
      <c r="M139" s="26">
        <v>0</v>
      </c>
      <c r="N139" s="26">
        <f>N140</f>
        <v>165080000</v>
      </c>
      <c r="R139" s="270" t="s">
        <v>4225</v>
      </c>
    </row>
    <row r="140" spans="1:18" x14ac:dyDescent="0.2">
      <c r="A140" s="2" t="s">
        <v>847</v>
      </c>
      <c r="B140" s="50" t="e">
        <f t="array" ref="B140">INDEX(PAGU_REAL!$AF$1:$AF$168,MATCH(MID(A140,1,21),MID(PAGU_REAL!$AK$1:$AK$168,1,21),0))</f>
        <v>#N/A</v>
      </c>
      <c r="C140" s="28" t="s">
        <v>848</v>
      </c>
      <c r="D140" s="29" t="s">
        <v>849</v>
      </c>
      <c r="E140" s="30">
        <v>0</v>
      </c>
      <c r="F140" s="31" t="s">
        <v>24</v>
      </c>
      <c r="G140" s="30">
        <v>0</v>
      </c>
      <c r="H140" s="30">
        <f t="shared" ref="H140:H141" si="49">SUM(H141)</f>
        <v>165080000</v>
      </c>
      <c r="I140" s="28" t="s">
        <v>848</v>
      </c>
      <c r="J140" s="29" t="s">
        <v>849</v>
      </c>
      <c r="K140" s="30">
        <v>0</v>
      </c>
      <c r="L140" s="31" t="s">
        <v>24</v>
      </c>
      <c r="M140" s="30">
        <v>0</v>
      </c>
      <c r="N140" s="30">
        <f t="shared" ref="N140:N141" si="50">SUM(N141)</f>
        <v>165080000</v>
      </c>
      <c r="R140" s="270" t="s">
        <v>4225</v>
      </c>
    </row>
    <row r="141" spans="1:18" x14ac:dyDescent="0.2">
      <c r="A141" s="2" t="s">
        <v>850</v>
      </c>
      <c r="B141" s="50" t="e">
        <f t="array" ref="B141">INDEX(PAGU_REAL!$AF$1:$AF$168,MATCH(MID(A141,1,21),MID(PAGU_REAL!$AK$1:$AK$168,1,21),0))</f>
        <v>#N/A</v>
      </c>
      <c r="C141" s="32" t="s">
        <v>780</v>
      </c>
      <c r="D141" s="33" t="s">
        <v>851</v>
      </c>
      <c r="E141" s="34">
        <v>0</v>
      </c>
      <c r="F141" s="35" t="s">
        <v>24</v>
      </c>
      <c r="G141" s="34">
        <v>0</v>
      </c>
      <c r="H141" s="34">
        <f t="shared" si="49"/>
        <v>165080000</v>
      </c>
      <c r="I141" s="32" t="s">
        <v>780</v>
      </c>
      <c r="J141" s="33" t="s">
        <v>851</v>
      </c>
      <c r="K141" s="34">
        <v>0</v>
      </c>
      <c r="L141" s="35" t="s">
        <v>24</v>
      </c>
      <c r="M141" s="34">
        <v>0</v>
      </c>
      <c r="N141" s="34">
        <f t="shared" si="50"/>
        <v>165080000</v>
      </c>
      <c r="R141" s="270" t="s">
        <v>4225</v>
      </c>
    </row>
    <row r="142" spans="1:18" x14ac:dyDescent="0.2">
      <c r="A142" s="2" t="s">
        <v>852</v>
      </c>
      <c r="B142" s="50" t="str">
        <f t="array" ref="B142">INDEX(PAGU_REAL!$AF$1:$AF$168,MATCH(MID(A142,1,21),MID(PAGU_REAL!$AK$1:$AK$168,1,21),0))</f>
        <v>Perencanaan</v>
      </c>
      <c r="C142" s="36" t="s">
        <v>77</v>
      </c>
      <c r="D142" s="37" t="s">
        <v>853</v>
      </c>
      <c r="E142" s="38">
        <v>0</v>
      </c>
      <c r="F142" s="39" t="s">
        <v>24</v>
      </c>
      <c r="G142" s="38">
        <v>0</v>
      </c>
      <c r="H142" s="38">
        <f>SUM(H143,H146,H148,H151,H153)</f>
        <v>165080000</v>
      </c>
      <c r="I142" s="36" t="s">
        <v>77</v>
      </c>
      <c r="J142" s="37" t="s">
        <v>853</v>
      </c>
      <c r="K142" s="38">
        <v>0</v>
      </c>
      <c r="L142" s="39" t="s">
        <v>24</v>
      </c>
      <c r="M142" s="38">
        <v>0</v>
      </c>
      <c r="N142" s="38">
        <f>SUM(N143,N146,N148,N151,N153)</f>
        <v>165080000</v>
      </c>
      <c r="R142" s="270" t="s">
        <v>4225</v>
      </c>
    </row>
    <row r="143" spans="1:18" x14ac:dyDescent="0.2">
      <c r="A143" s="2" t="s">
        <v>854</v>
      </c>
      <c r="B143" s="50" t="str">
        <f t="array" ref="B143">INDEX(PAGU_REAL!$AF$1:$AF$168,MATCH(MID(A143,1,21),MID(PAGU_REAL!$AK$1:$AK$168,1,21),0))</f>
        <v>Perencanaan</v>
      </c>
      <c r="C143" s="12" t="s">
        <v>42</v>
      </c>
      <c r="D143" s="40" t="s">
        <v>43</v>
      </c>
      <c r="E143" s="41">
        <v>0</v>
      </c>
      <c r="F143" s="15" t="s">
        <v>24</v>
      </c>
      <c r="G143" s="41">
        <v>0</v>
      </c>
      <c r="H143" s="41">
        <f>SUM(H144:H145)</f>
        <v>16200000</v>
      </c>
      <c r="I143" s="12" t="s">
        <v>42</v>
      </c>
      <c r="J143" s="40" t="s">
        <v>43</v>
      </c>
      <c r="K143" s="63">
        <v>0</v>
      </c>
      <c r="L143" s="15" t="s">
        <v>24</v>
      </c>
      <c r="M143" s="63">
        <v>0</v>
      </c>
      <c r="N143" s="63">
        <f>SUM(N144:N145)</f>
        <v>16200000</v>
      </c>
      <c r="O143" s="269">
        <f>N143-H143</f>
        <v>0</v>
      </c>
      <c r="P143" s="129" t="s">
        <v>4148</v>
      </c>
      <c r="R143" s="270" t="s">
        <v>4225</v>
      </c>
    </row>
    <row r="144" spans="1:18" hidden="1" x14ac:dyDescent="0.2">
      <c r="A144" s="2" t="s">
        <v>855</v>
      </c>
      <c r="B144" s="50" t="str">
        <f t="array" ref="B144">INDEX(PAGU_REAL!$AF$1:$AF$168,MATCH(MID(A144,1,21),MID(PAGU_REAL!$AK$1:$AK$168,1,21),0))</f>
        <v>Perencanaan</v>
      </c>
      <c r="C144" s="42" t="s">
        <v>24</v>
      </c>
      <c r="D144" s="43" t="s">
        <v>45</v>
      </c>
      <c r="E144" s="44">
        <v>8</v>
      </c>
      <c r="F144" s="45" t="s">
        <v>602</v>
      </c>
      <c r="G144" s="44">
        <v>1500000</v>
      </c>
      <c r="H144" s="44">
        <f t="shared" ref="H144:H145" si="51">ROUNDDOWN(E144*G144,-3)</f>
        <v>12000000</v>
      </c>
      <c r="I144" s="42"/>
      <c r="J144" s="43" t="s">
        <v>45</v>
      </c>
      <c r="K144" s="62">
        <v>8</v>
      </c>
      <c r="L144" s="45" t="s">
        <v>602</v>
      </c>
      <c r="M144" s="62">
        <v>1500000</v>
      </c>
      <c r="N144" s="62">
        <f t="shared" ref="N144:N145" si="52">ROUNDDOWN(K144*M144,-3)</f>
        <v>12000000</v>
      </c>
      <c r="O144" s="135">
        <f t="shared" ref="O144:O145" si="53">N144-H144</f>
        <v>0</v>
      </c>
    </row>
    <row r="145" spans="1:18" hidden="1" x14ac:dyDescent="0.2">
      <c r="A145" s="2" t="s">
        <v>856</v>
      </c>
      <c r="B145" s="50" t="str">
        <f t="array" ref="B145">INDEX(PAGU_REAL!$AF$1:$AF$168,MATCH(MID(A145,1,21),MID(PAGU_REAL!$AK$1:$AK$168,1,21),0))</f>
        <v>Perencanaan</v>
      </c>
      <c r="C145" s="42" t="s">
        <v>24</v>
      </c>
      <c r="D145" s="43" t="s">
        <v>599</v>
      </c>
      <c r="E145" s="44">
        <v>60</v>
      </c>
      <c r="F145" s="45" t="s">
        <v>857</v>
      </c>
      <c r="G145" s="44">
        <v>70000</v>
      </c>
      <c r="H145" s="44">
        <f t="shared" si="51"/>
        <v>4200000</v>
      </c>
      <c r="I145" s="42"/>
      <c r="J145" s="43" t="s">
        <v>599</v>
      </c>
      <c r="K145" s="62">
        <v>60</v>
      </c>
      <c r="L145" s="45" t="s">
        <v>857</v>
      </c>
      <c r="M145" s="62">
        <v>70000</v>
      </c>
      <c r="N145" s="62">
        <f t="shared" si="52"/>
        <v>4200000</v>
      </c>
      <c r="O145" s="135">
        <f t="shared" si="53"/>
        <v>0</v>
      </c>
    </row>
    <row r="146" spans="1:18" x14ac:dyDescent="0.2">
      <c r="A146" s="2" t="s">
        <v>858</v>
      </c>
      <c r="B146" s="50" t="str">
        <f t="array" ref="B146">INDEX(PAGU_REAL!$AF$1:$AF$168,MATCH(MID(A146,1,21),MID(PAGU_REAL!$AK$1:$AK$168,1,21),0))</f>
        <v>Perencanaan</v>
      </c>
      <c r="C146" s="12" t="s">
        <v>606</v>
      </c>
      <c r="D146" s="40" t="s">
        <v>607</v>
      </c>
      <c r="E146" s="41">
        <v>0</v>
      </c>
      <c r="F146" s="15" t="s">
        <v>24</v>
      </c>
      <c r="G146" s="41">
        <v>0</v>
      </c>
      <c r="H146" s="41">
        <f>H147</f>
        <v>6000000</v>
      </c>
      <c r="I146" s="12" t="s">
        <v>606</v>
      </c>
      <c r="J146" s="40" t="s">
        <v>607</v>
      </c>
      <c r="K146" s="63">
        <v>0</v>
      </c>
      <c r="L146" s="15" t="s">
        <v>24</v>
      </c>
      <c r="M146" s="63">
        <v>0</v>
      </c>
      <c r="N146" s="63">
        <f>N147</f>
        <v>6000000</v>
      </c>
      <c r="O146" s="269">
        <f>N146-H146</f>
        <v>0</v>
      </c>
      <c r="P146" s="129" t="s">
        <v>4148</v>
      </c>
      <c r="R146" s="270" t="s">
        <v>4225</v>
      </c>
    </row>
    <row r="147" spans="1:18" hidden="1" x14ac:dyDescent="0.2">
      <c r="A147" s="2" t="s">
        <v>859</v>
      </c>
      <c r="B147" s="50" t="str">
        <f t="array" ref="B147">INDEX(PAGU_REAL!$AF$1:$AF$168,MATCH(MID(A147,1,21),MID(PAGU_REAL!$AK$1:$AK$168,1,21),0))</f>
        <v>Perencanaan</v>
      </c>
      <c r="C147" s="42" t="s">
        <v>24</v>
      </c>
      <c r="D147" s="43" t="s">
        <v>860</v>
      </c>
      <c r="E147" s="44">
        <v>20</v>
      </c>
      <c r="F147" s="45" t="s">
        <v>602</v>
      </c>
      <c r="G147" s="44">
        <v>300000</v>
      </c>
      <c r="H147" s="44">
        <f>ROUNDDOWN(E147*G147,-3)</f>
        <v>6000000</v>
      </c>
      <c r="I147" s="42"/>
      <c r="J147" s="43" t="s">
        <v>860</v>
      </c>
      <c r="K147" s="62">
        <v>20</v>
      </c>
      <c r="L147" s="45" t="s">
        <v>602</v>
      </c>
      <c r="M147" s="62">
        <v>300000</v>
      </c>
      <c r="N147" s="62">
        <f>ROUNDDOWN(K147*M147,-3)</f>
        <v>6000000</v>
      </c>
      <c r="O147" s="135">
        <f>N147-H147</f>
        <v>0</v>
      </c>
    </row>
    <row r="148" spans="1:18" x14ac:dyDescent="0.2">
      <c r="A148" s="2" t="s">
        <v>861</v>
      </c>
      <c r="B148" s="50" t="str">
        <f t="array" ref="B148">INDEX(PAGU_REAL!$AF$1:$AF$168,MATCH(MID(A148,1,21),MID(PAGU_REAL!$AK$1:$AK$168,1,21),0))</f>
        <v>Perencanaan</v>
      </c>
      <c r="C148" s="12" t="s">
        <v>718</v>
      </c>
      <c r="D148" s="40" t="s">
        <v>719</v>
      </c>
      <c r="E148" s="41">
        <v>0</v>
      </c>
      <c r="F148" s="15" t="s">
        <v>24</v>
      </c>
      <c r="G148" s="41">
        <v>0</v>
      </c>
      <c r="H148" s="41">
        <f>SUM(H149:H150)</f>
        <v>20000000</v>
      </c>
      <c r="I148" s="12" t="s">
        <v>718</v>
      </c>
      <c r="J148" s="40" t="s">
        <v>719</v>
      </c>
      <c r="K148" s="63">
        <v>0</v>
      </c>
      <c r="L148" s="15" t="s">
        <v>24</v>
      </c>
      <c r="M148" s="63">
        <v>0</v>
      </c>
      <c r="N148" s="63">
        <f>SUM(N149:N150)</f>
        <v>20000000</v>
      </c>
      <c r="O148" s="269">
        <f>N148-H148</f>
        <v>0</v>
      </c>
      <c r="P148" s="129" t="s">
        <v>4148</v>
      </c>
      <c r="R148" s="270" t="s">
        <v>4225</v>
      </c>
    </row>
    <row r="149" spans="1:18" hidden="1" x14ac:dyDescent="0.2">
      <c r="A149" s="2" t="s">
        <v>862</v>
      </c>
      <c r="B149" s="50" t="str">
        <f t="array" ref="B149">INDEX(PAGU_REAL!$AF$1:$AF$168,MATCH(MID(A149,1,21),MID(PAGU_REAL!$AK$1:$AK$168,1,21),0))</f>
        <v>Perencanaan</v>
      </c>
      <c r="C149" s="42" t="s">
        <v>24</v>
      </c>
      <c r="D149" s="43" t="s">
        <v>51</v>
      </c>
      <c r="E149" s="44">
        <v>8</v>
      </c>
      <c r="F149" s="45" t="s">
        <v>602</v>
      </c>
      <c r="G149" s="44">
        <v>1000000</v>
      </c>
      <c r="H149" s="44">
        <f t="shared" ref="H149:H150" si="54">ROUNDDOWN(E149*G149,-3)</f>
        <v>8000000</v>
      </c>
      <c r="I149" s="42"/>
      <c r="J149" s="43" t="s">
        <v>51</v>
      </c>
      <c r="K149" s="62">
        <v>8</v>
      </c>
      <c r="L149" s="45" t="s">
        <v>602</v>
      </c>
      <c r="M149" s="62">
        <v>1000000</v>
      </c>
      <c r="N149" s="62">
        <f t="shared" ref="N149:N150" si="55">ROUNDDOWN(K149*M149,-3)</f>
        <v>8000000</v>
      </c>
      <c r="O149" s="135">
        <f t="shared" ref="O149:O150" si="56">N149-H149</f>
        <v>0</v>
      </c>
    </row>
    <row r="150" spans="1:18" hidden="1" x14ac:dyDescent="0.2">
      <c r="A150" s="2" t="s">
        <v>863</v>
      </c>
      <c r="B150" s="50" t="str">
        <f t="array" ref="B150">INDEX(PAGU_REAL!$AF$1:$AF$168,MATCH(MID(A150,1,21),MID(PAGU_REAL!$AK$1:$AK$168,1,21),0))</f>
        <v>Perencanaan</v>
      </c>
      <c r="C150" s="42" t="s">
        <v>24</v>
      </c>
      <c r="D150" s="43" t="s">
        <v>53</v>
      </c>
      <c r="E150" s="44">
        <v>8</v>
      </c>
      <c r="F150" s="45" t="s">
        <v>602</v>
      </c>
      <c r="G150" s="44">
        <v>1500000</v>
      </c>
      <c r="H150" s="44">
        <f t="shared" si="54"/>
        <v>12000000</v>
      </c>
      <c r="I150" s="42"/>
      <c r="J150" s="43" t="s">
        <v>53</v>
      </c>
      <c r="K150" s="62">
        <v>8</v>
      </c>
      <c r="L150" s="45" t="s">
        <v>602</v>
      </c>
      <c r="M150" s="62">
        <v>1500000</v>
      </c>
      <c r="N150" s="62">
        <f t="shared" si="55"/>
        <v>12000000</v>
      </c>
      <c r="O150" s="135">
        <f t="shared" si="56"/>
        <v>0</v>
      </c>
    </row>
    <row r="151" spans="1:18" x14ac:dyDescent="0.2">
      <c r="A151" s="2" t="s">
        <v>864</v>
      </c>
      <c r="B151" s="50" t="str">
        <f t="array" ref="B151">INDEX(PAGU_REAL!$AF$1:$AF$168,MATCH(MID(A151,1,21),MID(PAGU_REAL!$AK$1:$AK$168,1,21),0))</f>
        <v>Perencanaan</v>
      </c>
      <c r="C151" s="12" t="s">
        <v>162</v>
      </c>
      <c r="D151" s="40" t="s">
        <v>163</v>
      </c>
      <c r="E151" s="41">
        <v>0</v>
      </c>
      <c r="F151" s="15" t="s">
        <v>24</v>
      </c>
      <c r="G151" s="41">
        <v>0</v>
      </c>
      <c r="H151" s="41">
        <f>H152</f>
        <v>6000000</v>
      </c>
      <c r="I151" s="12" t="s">
        <v>162</v>
      </c>
      <c r="J151" s="40" t="s">
        <v>163</v>
      </c>
      <c r="K151" s="63">
        <v>0</v>
      </c>
      <c r="L151" s="15" t="s">
        <v>24</v>
      </c>
      <c r="M151" s="63">
        <v>0</v>
      </c>
      <c r="N151" s="63">
        <f>N152</f>
        <v>6000000</v>
      </c>
      <c r="O151" s="269">
        <f>N151-H151</f>
        <v>0</v>
      </c>
      <c r="P151" s="129" t="s">
        <v>4148</v>
      </c>
      <c r="R151" s="270" t="s">
        <v>4225</v>
      </c>
    </row>
    <row r="152" spans="1:18" hidden="1" x14ac:dyDescent="0.2">
      <c r="A152" s="2" t="s">
        <v>865</v>
      </c>
      <c r="B152" s="50" t="str">
        <f t="array" ref="B152">INDEX(PAGU_REAL!$AF$1:$AF$168,MATCH(MID(A152,1,21),MID(PAGU_REAL!$AK$1:$AK$168,1,21),0))</f>
        <v>Perencanaan</v>
      </c>
      <c r="C152" s="42" t="s">
        <v>24</v>
      </c>
      <c r="D152" s="43" t="s">
        <v>866</v>
      </c>
      <c r="E152" s="44">
        <v>6</v>
      </c>
      <c r="F152" s="45" t="s">
        <v>867</v>
      </c>
      <c r="G152" s="44">
        <v>1000000</v>
      </c>
      <c r="H152" s="44">
        <f>ROUNDDOWN(E152*G152,-3)</f>
        <v>6000000</v>
      </c>
      <c r="I152" s="42"/>
      <c r="J152" s="43" t="s">
        <v>866</v>
      </c>
      <c r="K152" s="62">
        <v>6</v>
      </c>
      <c r="L152" s="45" t="s">
        <v>867</v>
      </c>
      <c r="M152" s="62">
        <v>1000000</v>
      </c>
      <c r="N152" s="62">
        <f>ROUNDDOWN(K152*M152,-3)</f>
        <v>6000000</v>
      </c>
      <c r="O152" s="135">
        <f>N152-H152</f>
        <v>0</v>
      </c>
    </row>
    <row r="153" spans="1:18" x14ac:dyDescent="0.2">
      <c r="A153" s="2" t="s">
        <v>868</v>
      </c>
      <c r="B153" s="50" t="str">
        <f t="array" ref="B153">INDEX(PAGU_REAL!$AF$1:$AF$168,MATCH(MID(A153,1,21),MID(PAGU_REAL!$AK$1:$AK$168,1,21),0))</f>
        <v>Perencanaan</v>
      </c>
      <c r="C153" s="12" t="s">
        <v>111</v>
      </c>
      <c r="D153" s="40" t="s">
        <v>112</v>
      </c>
      <c r="E153" s="41">
        <v>0</v>
      </c>
      <c r="F153" s="15" t="s">
        <v>24</v>
      </c>
      <c r="G153" s="41">
        <v>0</v>
      </c>
      <c r="H153" s="41">
        <f>H154</f>
        <v>116880000</v>
      </c>
      <c r="I153" s="12" t="s">
        <v>111</v>
      </c>
      <c r="J153" s="40" t="s">
        <v>112</v>
      </c>
      <c r="K153" s="63">
        <v>0</v>
      </c>
      <c r="L153" s="15" t="s">
        <v>24</v>
      </c>
      <c r="M153" s="63">
        <v>0</v>
      </c>
      <c r="N153" s="63">
        <f>N154</f>
        <v>116880000</v>
      </c>
      <c r="O153" s="269">
        <f>N153-H153</f>
        <v>0</v>
      </c>
      <c r="P153" s="129" t="s">
        <v>4146</v>
      </c>
      <c r="R153" s="270" t="s">
        <v>4225</v>
      </c>
    </row>
    <row r="154" spans="1:18" hidden="1" x14ac:dyDescent="0.2">
      <c r="A154" s="2" t="s">
        <v>869</v>
      </c>
      <c r="B154" s="50" t="str">
        <f t="array" ref="B154">INDEX(PAGU_REAL!$AF$1:$AF$168,MATCH(MID(A154,1,21),MID(PAGU_REAL!$AK$1:$AK$168,1,21),0))</f>
        <v>Perencanaan</v>
      </c>
      <c r="C154" s="42" t="s">
        <v>24</v>
      </c>
      <c r="D154" s="43" t="s">
        <v>870</v>
      </c>
      <c r="E154" s="44">
        <v>20</v>
      </c>
      <c r="F154" s="45" t="s">
        <v>600</v>
      </c>
      <c r="G154" s="44">
        <v>5844000</v>
      </c>
      <c r="H154" s="44">
        <f>ROUNDDOWN(E154*G154,-3)</f>
        <v>116880000</v>
      </c>
      <c r="I154" s="42"/>
      <c r="J154" s="43" t="s">
        <v>870</v>
      </c>
      <c r="K154" s="62">
        <v>20</v>
      </c>
      <c r="L154" s="45" t="s">
        <v>600</v>
      </c>
      <c r="M154" s="62">
        <v>5844000</v>
      </c>
      <c r="N154" s="62">
        <f>ROUNDDOWN(K154*M154,-3)</f>
        <v>116880000</v>
      </c>
      <c r="O154" s="135">
        <f>N154-H154</f>
        <v>0</v>
      </c>
    </row>
    <row r="155" spans="1:18" ht="25.5" x14ac:dyDescent="0.2">
      <c r="A155" s="2" t="s">
        <v>871</v>
      </c>
      <c r="B155" s="50" t="e">
        <f t="array" ref="B155">INDEX(PAGU_REAL!$AF$1:$AF$168,MATCH(MID(A155,1,21),MID(PAGU_REAL!$AK$1:$AK$168,1,21),0))</f>
        <v>#N/A</v>
      </c>
      <c r="C155" s="24" t="s">
        <v>872</v>
      </c>
      <c r="D155" s="25" t="s">
        <v>873</v>
      </c>
      <c r="E155" s="26">
        <v>3</v>
      </c>
      <c r="F155" s="27" t="s">
        <v>874</v>
      </c>
      <c r="G155" s="26">
        <v>0</v>
      </c>
      <c r="H155" s="26">
        <f>H156</f>
        <v>8566166000</v>
      </c>
      <c r="I155" s="24" t="s">
        <v>872</v>
      </c>
      <c r="J155" s="25" t="s">
        <v>873</v>
      </c>
      <c r="K155" s="26">
        <v>3</v>
      </c>
      <c r="L155" s="27" t="s">
        <v>874</v>
      </c>
      <c r="M155" s="26">
        <v>0</v>
      </c>
      <c r="N155" s="26">
        <f>N156</f>
        <v>8566166000</v>
      </c>
      <c r="R155" s="270" t="s">
        <v>4225</v>
      </c>
    </row>
    <row r="156" spans="1:18" ht="25.5" x14ac:dyDescent="0.2">
      <c r="A156" s="2" t="s">
        <v>1375</v>
      </c>
      <c r="B156" s="50" t="e">
        <f t="array" ref="B156">INDEX(PAGU_REAL!$AF$1:$AF$168,MATCH(MID(A156,1,21),MID(PAGU_REAL!$AK$1:$AK$168,1,21),0))</f>
        <v>#N/A</v>
      </c>
      <c r="C156" s="28" t="s">
        <v>1376</v>
      </c>
      <c r="D156" s="29" t="s">
        <v>1377</v>
      </c>
      <c r="E156" s="30">
        <v>0</v>
      </c>
      <c r="F156" s="31" t="s">
        <v>24</v>
      </c>
      <c r="G156" s="30">
        <v>0</v>
      </c>
      <c r="H156" s="30">
        <f>SUM(H157,H200)</f>
        <v>8566166000</v>
      </c>
      <c r="I156" s="28" t="s">
        <v>1376</v>
      </c>
      <c r="J156" s="29" t="s">
        <v>1377</v>
      </c>
      <c r="K156" s="30">
        <v>0</v>
      </c>
      <c r="L156" s="31" t="s">
        <v>24</v>
      </c>
      <c r="M156" s="30">
        <v>0</v>
      </c>
      <c r="N156" s="30">
        <f>SUM(N157,N200)</f>
        <v>8566166000</v>
      </c>
      <c r="R156" s="270" t="s">
        <v>4225</v>
      </c>
    </row>
    <row r="157" spans="1:18" hidden="1" x14ac:dyDescent="0.2">
      <c r="A157" s="2" t="s">
        <v>1378</v>
      </c>
      <c r="B157" s="50" t="e">
        <f t="array" ref="B157">INDEX(PAGU_REAL!$AF$1:$AF$168,MATCH(MID(A157,1,21),MID(PAGU_REAL!$AK$1:$AK$168,1,21),0))</f>
        <v>#N/A</v>
      </c>
      <c r="C157" s="32" t="s">
        <v>879</v>
      </c>
      <c r="D157" s="33" t="s">
        <v>880</v>
      </c>
      <c r="E157" s="34">
        <v>0</v>
      </c>
      <c r="F157" s="35" t="s">
        <v>24</v>
      </c>
      <c r="G157" s="34">
        <v>0</v>
      </c>
      <c r="H157" s="34">
        <f>SUM(H158,H195)</f>
        <v>6497236000</v>
      </c>
      <c r="I157" s="32" t="s">
        <v>879</v>
      </c>
      <c r="J157" s="33" t="s">
        <v>880</v>
      </c>
      <c r="K157" s="34">
        <v>0</v>
      </c>
      <c r="L157" s="35" t="s">
        <v>24</v>
      </c>
      <c r="M157" s="34">
        <v>0</v>
      </c>
      <c r="N157" s="34">
        <f>SUM(N158,N195)</f>
        <v>6497236000</v>
      </c>
      <c r="R157" s="270"/>
    </row>
    <row r="158" spans="1:18" hidden="1" x14ac:dyDescent="0.2">
      <c r="A158" s="2" t="s">
        <v>1379</v>
      </c>
      <c r="B158" s="50" t="str">
        <f t="array" ref="B158">INDEX(PAGU_REAL!$AF$1:$AF$168,MATCH(MID(A158,1,21),MID(PAGU_REAL!$AK$1:$AK$168,1,21),0))</f>
        <v>Keuangan</v>
      </c>
      <c r="C158" s="36" t="s">
        <v>39</v>
      </c>
      <c r="D158" s="37" t="s">
        <v>1268</v>
      </c>
      <c r="E158" s="38">
        <v>0</v>
      </c>
      <c r="F158" s="39" t="s">
        <v>24</v>
      </c>
      <c r="G158" s="38">
        <v>0</v>
      </c>
      <c r="H158" s="38">
        <f>SUM(H159,H163,H167,H171,H175,H179,H183,H187,H189,H191)</f>
        <v>3501408000</v>
      </c>
      <c r="I158" s="36" t="s">
        <v>39</v>
      </c>
      <c r="J158" s="37" t="s">
        <v>1268</v>
      </c>
      <c r="K158" s="38">
        <v>0</v>
      </c>
      <c r="L158" s="39" t="s">
        <v>24</v>
      </c>
      <c r="M158" s="38">
        <v>0</v>
      </c>
      <c r="N158" s="38">
        <f>SUM(N159,N163,N167,N171,N175,N179,N183,N187,N189,N191)</f>
        <v>3501408000</v>
      </c>
      <c r="R158" s="270"/>
    </row>
    <row r="159" spans="1:18" hidden="1" x14ac:dyDescent="0.2">
      <c r="A159" s="2" t="s">
        <v>1380</v>
      </c>
      <c r="B159" s="50" t="str">
        <f t="array" ref="B159">INDEX(PAGU_REAL!$AF$1:$AF$168,MATCH(MID(A159,1,21),MID(PAGU_REAL!$AK$1:$AK$168,1,21),0))</f>
        <v>Keuangan</v>
      </c>
      <c r="C159" s="12" t="s">
        <v>883</v>
      </c>
      <c r="D159" s="40" t="s">
        <v>884</v>
      </c>
      <c r="E159" s="41">
        <v>0</v>
      </c>
      <c r="F159" s="15" t="s">
        <v>24</v>
      </c>
      <c r="G159" s="41">
        <v>0</v>
      </c>
      <c r="H159" s="41">
        <f>SUM(H160:H162)</f>
        <v>2425308000</v>
      </c>
      <c r="I159" s="12" t="s">
        <v>883</v>
      </c>
      <c r="J159" s="40" t="s">
        <v>884</v>
      </c>
      <c r="K159" s="63">
        <v>0</v>
      </c>
      <c r="L159" s="15" t="s">
        <v>24</v>
      </c>
      <c r="M159" s="63">
        <v>0</v>
      </c>
      <c r="N159" s="63">
        <f>SUM(N160:N162)</f>
        <v>2425308000</v>
      </c>
      <c r="O159" s="269">
        <f>N159-H159</f>
        <v>0</v>
      </c>
      <c r="P159" s="129" t="s">
        <v>4016</v>
      </c>
      <c r="R159" s="270"/>
    </row>
    <row r="160" spans="1:18" hidden="1" x14ac:dyDescent="0.2">
      <c r="A160" s="2" t="s">
        <v>1381</v>
      </c>
      <c r="B160" s="50" t="str">
        <f t="array" ref="B160">INDEX(PAGU_REAL!$AF$1:$AF$168,MATCH(MID(A160,1,21),MID(PAGU_REAL!$AK$1:$AK$168,1,21),0))</f>
        <v>Keuangan</v>
      </c>
      <c r="C160" s="42" t="s">
        <v>24</v>
      </c>
      <c r="D160" s="43" t="s">
        <v>1382</v>
      </c>
      <c r="E160" s="44">
        <v>1</v>
      </c>
      <c r="F160" s="45" t="s">
        <v>899</v>
      </c>
      <c r="G160" s="44">
        <v>2083664000</v>
      </c>
      <c r="H160" s="44">
        <f t="shared" ref="H160:H162" si="57">ROUNDDOWN(E160*G160,-3)</f>
        <v>2083664000</v>
      </c>
      <c r="I160" s="42" t="s">
        <v>24</v>
      </c>
      <c r="J160" s="43" t="s">
        <v>1382</v>
      </c>
      <c r="K160" s="62">
        <v>1</v>
      </c>
      <c r="L160" s="45" t="s">
        <v>899</v>
      </c>
      <c r="M160" s="62">
        <v>2083664000</v>
      </c>
      <c r="N160" s="62">
        <f t="shared" ref="N160:N162" si="58">ROUNDDOWN(K160*M160,-3)</f>
        <v>2083664000</v>
      </c>
      <c r="O160" s="135">
        <f t="shared" ref="O160:O162" si="59">N160-H160</f>
        <v>0</v>
      </c>
    </row>
    <row r="161" spans="1:18" hidden="1" x14ac:dyDescent="0.2">
      <c r="A161" s="2" t="s">
        <v>1383</v>
      </c>
      <c r="B161" s="50" t="str">
        <f t="array" ref="B161">INDEX(PAGU_REAL!$AF$1:$AF$168,MATCH(MID(A161,1,21),MID(PAGU_REAL!$AK$1:$AK$168,1,21),0))</f>
        <v>Keuangan</v>
      </c>
      <c r="C161" s="42" t="s">
        <v>24</v>
      </c>
      <c r="D161" s="43" t="s">
        <v>1384</v>
      </c>
      <c r="E161" s="44">
        <v>1</v>
      </c>
      <c r="F161" s="45" t="s">
        <v>887</v>
      </c>
      <c r="G161" s="44">
        <v>170822000</v>
      </c>
      <c r="H161" s="44">
        <f t="shared" si="57"/>
        <v>170822000</v>
      </c>
      <c r="I161" s="42" t="s">
        <v>24</v>
      </c>
      <c r="J161" s="43" t="s">
        <v>1384</v>
      </c>
      <c r="K161" s="62">
        <v>1</v>
      </c>
      <c r="L161" s="45" t="s">
        <v>887</v>
      </c>
      <c r="M161" s="62">
        <v>170822000</v>
      </c>
      <c r="N161" s="62">
        <f t="shared" si="58"/>
        <v>170822000</v>
      </c>
      <c r="O161" s="135">
        <f t="shared" si="59"/>
        <v>0</v>
      </c>
    </row>
    <row r="162" spans="1:18" hidden="1" x14ac:dyDescent="0.2">
      <c r="A162" s="2" t="s">
        <v>1385</v>
      </c>
      <c r="B162" s="50" t="str">
        <f t="array" ref="B162">INDEX(PAGU_REAL!$AF$1:$AF$168,MATCH(MID(A162,1,21),MID(PAGU_REAL!$AK$1:$AK$168,1,21),0))</f>
        <v>Keuangan</v>
      </c>
      <c r="C162" s="42" t="s">
        <v>24</v>
      </c>
      <c r="D162" s="43" t="s">
        <v>1386</v>
      </c>
      <c r="E162" s="44">
        <v>1</v>
      </c>
      <c r="F162" s="45" t="s">
        <v>887</v>
      </c>
      <c r="G162" s="44">
        <v>170822000</v>
      </c>
      <c r="H162" s="44">
        <f t="shared" si="57"/>
        <v>170822000</v>
      </c>
      <c r="I162" s="42" t="s">
        <v>24</v>
      </c>
      <c r="J162" s="43" t="s">
        <v>1386</v>
      </c>
      <c r="K162" s="62">
        <v>1</v>
      </c>
      <c r="L162" s="45" t="s">
        <v>887</v>
      </c>
      <c r="M162" s="62">
        <v>170822000</v>
      </c>
      <c r="N162" s="62">
        <f t="shared" si="58"/>
        <v>170822000</v>
      </c>
      <c r="O162" s="135">
        <f t="shared" si="59"/>
        <v>0</v>
      </c>
    </row>
    <row r="163" spans="1:18" hidden="1" x14ac:dyDescent="0.2">
      <c r="A163" s="2" t="s">
        <v>1387</v>
      </c>
      <c r="B163" s="50" t="str">
        <f t="array" ref="B163">INDEX(PAGU_REAL!$AF$1:$AF$168,MATCH(MID(A163,1,21),MID(PAGU_REAL!$AK$1:$AK$168,1,21),0))</f>
        <v>Keuangan</v>
      </c>
      <c r="C163" s="12" t="s">
        <v>893</v>
      </c>
      <c r="D163" s="40" t="s">
        <v>894</v>
      </c>
      <c r="E163" s="41">
        <v>0</v>
      </c>
      <c r="F163" s="15" t="s">
        <v>24</v>
      </c>
      <c r="G163" s="41">
        <v>0</v>
      </c>
      <c r="H163" s="41">
        <f>SUM(H164:H166)</f>
        <v>56000</v>
      </c>
      <c r="I163" s="12" t="s">
        <v>893</v>
      </c>
      <c r="J163" s="40" t="s">
        <v>894</v>
      </c>
      <c r="K163" s="63">
        <v>0</v>
      </c>
      <c r="L163" s="15" t="s">
        <v>24</v>
      </c>
      <c r="M163" s="63">
        <v>0</v>
      </c>
      <c r="N163" s="63">
        <f>SUM(N164:N166)</f>
        <v>56000</v>
      </c>
      <c r="O163" s="269">
        <f>N163-H163</f>
        <v>0</v>
      </c>
      <c r="P163" s="129" t="s">
        <v>4016</v>
      </c>
      <c r="R163" s="270"/>
    </row>
    <row r="164" spans="1:18" hidden="1" x14ac:dyDescent="0.2">
      <c r="A164" s="2" t="s">
        <v>1388</v>
      </c>
      <c r="B164" s="50" t="str">
        <f t="array" ref="B164">INDEX(PAGU_REAL!$AF$1:$AF$168,MATCH(MID(A164,1,21),MID(PAGU_REAL!$AK$1:$AK$168,1,21),0))</f>
        <v>Keuangan</v>
      </c>
      <c r="C164" s="42" t="s">
        <v>24</v>
      </c>
      <c r="D164" s="43" t="s">
        <v>1389</v>
      </c>
      <c r="E164" s="44">
        <v>1</v>
      </c>
      <c r="F164" s="45" t="s">
        <v>899</v>
      </c>
      <c r="G164" s="44">
        <v>52156</v>
      </c>
      <c r="H164" s="44">
        <f t="shared" ref="H164:H166" si="60">ROUNDDOWN(E164*G164,-3)</f>
        <v>52000</v>
      </c>
      <c r="I164" s="42" t="s">
        <v>24</v>
      </c>
      <c r="J164" s="43" t="s">
        <v>1389</v>
      </c>
      <c r="K164" s="62">
        <v>1</v>
      </c>
      <c r="L164" s="45" t="s">
        <v>899</v>
      </c>
      <c r="M164" s="62">
        <v>52156</v>
      </c>
      <c r="N164" s="62">
        <f t="shared" ref="N164:N166" si="61">ROUNDDOWN(K164*M164,-3)</f>
        <v>52000</v>
      </c>
      <c r="O164" s="135">
        <f t="shared" ref="O164:O166" si="62">N164-H164</f>
        <v>0</v>
      </c>
    </row>
    <row r="165" spans="1:18" hidden="1" x14ac:dyDescent="0.2">
      <c r="A165" s="2" t="s">
        <v>1390</v>
      </c>
      <c r="B165" s="50" t="str">
        <f t="array" ref="B165">INDEX(PAGU_REAL!$AF$1:$AF$168,MATCH(MID(A165,1,21),MID(PAGU_REAL!$AK$1:$AK$168,1,21),0))</f>
        <v>Keuangan</v>
      </c>
      <c r="C165" s="42" t="s">
        <v>24</v>
      </c>
      <c r="D165" s="43" t="s">
        <v>1391</v>
      </c>
      <c r="E165" s="44">
        <v>1</v>
      </c>
      <c r="F165" s="45" t="s">
        <v>887</v>
      </c>
      <c r="G165" s="44">
        <v>2263</v>
      </c>
      <c r="H165" s="44">
        <f t="shared" si="60"/>
        <v>2000</v>
      </c>
      <c r="I165" s="42" t="s">
        <v>24</v>
      </c>
      <c r="J165" s="43" t="s">
        <v>1391</v>
      </c>
      <c r="K165" s="62">
        <v>1</v>
      </c>
      <c r="L165" s="45" t="s">
        <v>887</v>
      </c>
      <c r="M165" s="62">
        <v>2263</v>
      </c>
      <c r="N165" s="62">
        <f t="shared" si="61"/>
        <v>2000</v>
      </c>
      <c r="O165" s="135">
        <f t="shared" si="62"/>
        <v>0</v>
      </c>
    </row>
    <row r="166" spans="1:18" hidden="1" x14ac:dyDescent="0.2">
      <c r="A166" s="2" t="s">
        <v>1392</v>
      </c>
      <c r="B166" s="50" t="str">
        <f t="array" ref="B166">INDEX(PAGU_REAL!$AF$1:$AF$168,MATCH(MID(A166,1,21),MID(PAGU_REAL!$AK$1:$AK$168,1,21),0))</f>
        <v>Keuangan</v>
      </c>
      <c r="C166" s="42" t="s">
        <v>24</v>
      </c>
      <c r="D166" s="43" t="s">
        <v>1393</v>
      </c>
      <c r="E166" s="44">
        <v>1</v>
      </c>
      <c r="F166" s="45" t="s">
        <v>887</v>
      </c>
      <c r="G166" s="44">
        <v>2263</v>
      </c>
      <c r="H166" s="44">
        <f t="shared" si="60"/>
        <v>2000</v>
      </c>
      <c r="I166" s="42" t="s">
        <v>24</v>
      </c>
      <c r="J166" s="43" t="s">
        <v>1393</v>
      </c>
      <c r="K166" s="62">
        <v>1</v>
      </c>
      <c r="L166" s="45" t="s">
        <v>887</v>
      </c>
      <c r="M166" s="62">
        <v>2263</v>
      </c>
      <c r="N166" s="62">
        <f t="shared" si="61"/>
        <v>2000</v>
      </c>
      <c r="O166" s="135">
        <f t="shared" si="62"/>
        <v>0</v>
      </c>
    </row>
    <row r="167" spans="1:18" hidden="1" x14ac:dyDescent="0.2">
      <c r="A167" s="2" t="s">
        <v>1394</v>
      </c>
      <c r="B167" s="50" t="str">
        <f t="array" ref="B167">INDEX(PAGU_REAL!$AF$1:$AF$168,MATCH(MID(A167,1,21),MID(PAGU_REAL!$AK$1:$AK$168,1,21),0))</f>
        <v>Keuangan</v>
      </c>
      <c r="C167" s="12" t="s">
        <v>903</v>
      </c>
      <c r="D167" s="40" t="s">
        <v>904</v>
      </c>
      <c r="E167" s="41">
        <v>0</v>
      </c>
      <c r="F167" s="15" t="s">
        <v>24</v>
      </c>
      <c r="G167" s="41">
        <v>0</v>
      </c>
      <c r="H167" s="41">
        <f>SUM(H168:H170)</f>
        <v>166738000</v>
      </c>
      <c r="I167" s="12" t="s">
        <v>903</v>
      </c>
      <c r="J167" s="40" t="s">
        <v>904</v>
      </c>
      <c r="K167" s="63">
        <v>0</v>
      </c>
      <c r="L167" s="15" t="s">
        <v>24</v>
      </c>
      <c r="M167" s="63">
        <v>0</v>
      </c>
      <c r="N167" s="63">
        <f>SUM(N168:N170)</f>
        <v>166738000</v>
      </c>
      <c r="O167" s="269">
        <f>N167-H167</f>
        <v>0</v>
      </c>
      <c r="P167" s="129" t="s">
        <v>4016</v>
      </c>
      <c r="R167" s="270"/>
    </row>
    <row r="168" spans="1:18" hidden="1" x14ac:dyDescent="0.2">
      <c r="A168" s="2" t="s">
        <v>1395</v>
      </c>
      <c r="B168" s="50" t="str">
        <f t="array" ref="B168">INDEX(PAGU_REAL!$AF$1:$AF$168,MATCH(MID(A168,1,21),MID(PAGU_REAL!$AK$1:$AK$168,1,21),0))</f>
        <v>Keuangan</v>
      </c>
      <c r="C168" s="42" t="s">
        <v>24</v>
      </c>
      <c r="D168" s="43" t="s">
        <v>1396</v>
      </c>
      <c r="E168" s="44">
        <v>1</v>
      </c>
      <c r="F168" s="45" t="s">
        <v>899</v>
      </c>
      <c r="G168" s="44">
        <v>143112920</v>
      </c>
      <c r="H168" s="44">
        <f t="shared" ref="H168:H170" si="63">ROUNDDOWN(E168*G168,-3)</f>
        <v>143112000</v>
      </c>
      <c r="I168" s="42" t="s">
        <v>24</v>
      </c>
      <c r="J168" s="43" t="s">
        <v>1396</v>
      </c>
      <c r="K168" s="62">
        <v>1</v>
      </c>
      <c r="L168" s="45" t="s">
        <v>899</v>
      </c>
      <c r="M168" s="62">
        <v>143112920</v>
      </c>
      <c r="N168" s="62">
        <f t="shared" ref="N168:N170" si="64">ROUNDDOWN(K168*M168,-3)</f>
        <v>143112000</v>
      </c>
      <c r="O168" s="135">
        <f t="shared" ref="O168:O170" si="65">N168-H168</f>
        <v>0</v>
      </c>
    </row>
    <row r="169" spans="1:18" hidden="1" x14ac:dyDescent="0.2">
      <c r="A169" s="2" t="s">
        <v>1397</v>
      </c>
      <c r="B169" s="50" t="str">
        <f t="array" ref="B169">INDEX(PAGU_REAL!$AF$1:$AF$168,MATCH(MID(A169,1,21),MID(PAGU_REAL!$AK$1:$AK$168,1,21),0))</f>
        <v>Keuangan</v>
      </c>
      <c r="C169" s="42" t="s">
        <v>24</v>
      </c>
      <c r="D169" s="43" t="s">
        <v>1391</v>
      </c>
      <c r="E169" s="44">
        <v>1</v>
      </c>
      <c r="F169" s="45" t="s">
        <v>887</v>
      </c>
      <c r="G169" s="44">
        <v>11813410</v>
      </c>
      <c r="H169" s="44">
        <f t="shared" si="63"/>
        <v>11813000</v>
      </c>
      <c r="I169" s="42" t="s">
        <v>24</v>
      </c>
      <c r="J169" s="43" t="s">
        <v>1391</v>
      </c>
      <c r="K169" s="62">
        <v>1</v>
      </c>
      <c r="L169" s="45" t="s">
        <v>887</v>
      </c>
      <c r="M169" s="62">
        <v>11813410</v>
      </c>
      <c r="N169" s="62">
        <f t="shared" si="64"/>
        <v>11813000</v>
      </c>
      <c r="O169" s="135">
        <f t="shared" si="65"/>
        <v>0</v>
      </c>
    </row>
    <row r="170" spans="1:18" hidden="1" x14ac:dyDescent="0.2">
      <c r="A170" s="2" t="s">
        <v>1398</v>
      </c>
      <c r="B170" s="50" t="str">
        <f t="array" ref="B170">INDEX(PAGU_REAL!$AF$1:$AF$168,MATCH(MID(A170,1,21),MID(PAGU_REAL!$AK$1:$AK$168,1,21),0))</f>
        <v>Keuangan</v>
      </c>
      <c r="C170" s="42" t="s">
        <v>24</v>
      </c>
      <c r="D170" s="43" t="s">
        <v>1393</v>
      </c>
      <c r="E170" s="44">
        <v>1</v>
      </c>
      <c r="F170" s="45" t="s">
        <v>887</v>
      </c>
      <c r="G170" s="44">
        <v>11813410</v>
      </c>
      <c r="H170" s="44">
        <f t="shared" si="63"/>
        <v>11813000</v>
      </c>
      <c r="I170" s="42" t="s">
        <v>24</v>
      </c>
      <c r="J170" s="43" t="s">
        <v>1393</v>
      </c>
      <c r="K170" s="62">
        <v>1</v>
      </c>
      <c r="L170" s="45" t="s">
        <v>887</v>
      </c>
      <c r="M170" s="62">
        <v>11813410</v>
      </c>
      <c r="N170" s="62">
        <f t="shared" si="64"/>
        <v>11813000</v>
      </c>
      <c r="O170" s="135">
        <f t="shared" si="65"/>
        <v>0</v>
      </c>
    </row>
    <row r="171" spans="1:18" hidden="1" x14ac:dyDescent="0.2">
      <c r="A171" s="2" t="s">
        <v>1399</v>
      </c>
      <c r="B171" s="50" t="str">
        <f t="array" ref="B171">INDEX(PAGU_REAL!$AF$1:$AF$168,MATCH(MID(A171,1,21),MID(PAGU_REAL!$AK$1:$AK$168,1,21),0))</f>
        <v>Keuangan</v>
      </c>
      <c r="C171" s="12" t="s">
        <v>912</v>
      </c>
      <c r="D171" s="40" t="s">
        <v>913</v>
      </c>
      <c r="E171" s="41">
        <v>0</v>
      </c>
      <c r="F171" s="15" t="s">
        <v>24</v>
      </c>
      <c r="G171" s="41">
        <v>0</v>
      </c>
      <c r="H171" s="41">
        <f>SUM(H172:H174)</f>
        <v>45154000</v>
      </c>
      <c r="I171" s="12" t="s">
        <v>912</v>
      </c>
      <c r="J171" s="40" t="s">
        <v>913</v>
      </c>
      <c r="K171" s="63">
        <v>0</v>
      </c>
      <c r="L171" s="15" t="s">
        <v>24</v>
      </c>
      <c r="M171" s="63">
        <v>0</v>
      </c>
      <c r="N171" s="63">
        <f>SUM(N172:N174)</f>
        <v>45154000</v>
      </c>
      <c r="O171" s="269">
        <f>N171-H171</f>
        <v>0</v>
      </c>
      <c r="P171" s="129" t="s">
        <v>4016</v>
      </c>
      <c r="R171" s="270"/>
    </row>
    <row r="172" spans="1:18" hidden="1" x14ac:dyDescent="0.2">
      <c r="A172" s="2" t="s">
        <v>1400</v>
      </c>
      <c r="B172" s="50" t="str">
        <f t="array" ref="B172">INDEX(PAGU_REAL!$AF$1:$AF$168,MATCH(MID(A172,1,21),MID(PAGU_REAL!$AK$1:$AK$168,1,21),0))</f>
        <v>Keuangan</v>
      </c>
      <c r="C172" s="42" t="s">
        <v>24</v>
      </c>
      <c r="D172" s="43" t="s">
        <v>1401</v>
      </c>
      <c r="E172" s="44">
        <v>1</v>
      </c>
      <c r="F172" s="45" t="s">
        <v>899</v>
      </c>
      <c r="G172" s="44">
        <v>38898896</v>
      </c>
      <c r="H172" s="44">
        <f t="shared" ref="H172:H174" si="66">ROUNDDOWN(E172*G172,-3)</f>
        <v>38898000</v>
      </c>
      <c r="I172" s="42" t="s">
        <v>24</v>
      </c>
      <c r="J172" s="43" t="s">
        <v>1401</v>
      </c>
      <c r="K172" s="62">
        <v>1</v>
      </c>
      <c r="L172" s="45" t="s">
        <v>899</v>
      </c>
      <c r="M172" s="62">
        <v>38898896</v>
      </c>
      <c r="N172" s="62">
        <f t="shared" ref="N172:N174" si="67">ROUNDDOWN(K172*M172,-3)</f>
        <v>38898000</v>
      </c>
      <c r="O172" s="135">
        <f t="shared" ref="O172:O174" si="68">N172-H172</f>
        <v>0</v>
      </c>
    </row>
    <row r="173" spans="1:18" hidden="1" x14ac:dyDescent="0.2">
      <c r="A173" s="2" t="s">
        <v>1402</v>
      </c>
      <c r="B173" s="50" t="str">
        <f t="array" ref="B173">INDEX(PAGU_REAL!$AF$1:$AF$168,MATCH(MID(A173,1,21),MID(PAGU_REAL!$AK$1:$AK$168,1,21),0))</f>
        <v>Keuangan</v>
      </c>
      <c r="C173" s="42" t="s">
        <v>24</v>
      </c>
      <c r="D173" s="43" t="s">
        <v>1403</v>
      </c>
      <c r="E173" s="44">
        <v>1</v>
      </c>
      <c r="F173" s="45" t="s">
        <v>887</v>
      </c>
      <c r="G173" s="44">
        <v>3128908</v>
      </c>
      <c r="H173" s="44">
        <f t="shared" si="66"/>
        <v>3128000</v>
      </c>
      <c r="I173" s="42" t="s">
        <v>24</v>
      </c>
      <c r="J173" s="43" t="s">
        <v>1403</v>
      </c>
      <c r="K173" s="62">
        <v>1</v>
      </c>
      <c r="L173" s="45" t="s">
        <v>887</v>
      </c>
      <c r="M173" s="62">
        <v>3128908</v>
      </c>
      <c r="N173" s="62">
        <f t="shared" si="67"/>
        <v>3128000</v>
      </c>
      <c r="O173" s="135">
        <f t="shared" si="68"/>
        <v>0</v>
      </c>
    </row>
    <row r="174" spans="1:18" hidden="1" x14ac:dyDescent="0.2">
      <c r="A174" s="2" t="s">
        <v>1404</v>
      </c>
      <c r="B174" s="50" t="str">
        <f t="array" ref="B174">INDEX(PAGU_REAL!$AF$1:$AF$168,MATCH(MID(A174,1,21),MID(PAGU_REAL!$AK$1:$AK$168,1,21),0))</f>
        <v>Keuangan</v>
      </c>
      <c r="C174" s="42" t="s">
        <v>24</v>
      </c>
      <c r="D174" s="43" t="s">
        <v>1405</v>
      </c>
      <c r="E174" s="44">
        <v>1</v>
      </c>
      <c r="F174" s="45" t="s">
        <v>887</v>
      </c>
      <c r="G174" s="44">
        <v>3128908</v>
      </c>
      <c r="H174" s="44">
        <f t="shared" si="66"/>
        <v>3128000</v>
      </c>
      <c r="I174" s="42" t="s">
        <v>24</v>
      </c>
      <c r="J174" s="43" t="s">
        <v>1405</v>
      </c>
      <c r="K174" s="62">
        <v>1</v>
      </c>
      <c r="L174" s="45" t="s">
        <v>887</v>
      </c>
      <c r="M174" s="62">
        <v>3128908</v>
      </c>
      <c r="N174" s="62">
        <f t="shared" si="67"/>
        <v>3128000</v>
      </c>
      <c r="O174" s="135">
        <f t="shared" si="68"/>
        <v>0</v>
      </c>
    </row>
    <row r="175" spans="1:18" hidden="1" x14ac:dyDescent="0.2">
      <c r="A175" s="2" t="s">
        <v>1406</v>
      </c>
      <c r="B175" s="50" t="str">
        <f t="array" ref="B175">INDEX(PAGU_REAL!$AF$1:$AF$168,MATCH(MID(A175,1,21),MID(PAGU_REAL!$AK$1:$AK$168,1,21),0))</f>
        <v>Keuangan</v>
      </c>
      <c r="C175" s="12" t="s">
        <v>921</v>
      </c>
      <c r="D175" s="40" t="s">
        <v>922</v>
      </c>
      <c r="E175" s="41">
        <v>0</v>
      </c>
      <c r="F175" s="15" t="s">
        <v>24</v>
      </c>
      <c r="G175" s="41">
        <v>0</v>
      </c>
      <c r="H175" s="41">
        <f>SUM(H176:H178)</f>
        <v>161420000</v>
      </c>
      <c r="I175" s="12" t="s">
        <v>921</v>
      </c>
      <c r="J175" s="40" t="s">
        <v>922</v>
      </c>
      <c r="K175" s="63">
        <v>0</v>
      </c>
      <c r="L175" s="15" t="s">
        <v>24</v>
      </c>
      <c r="M175" s="63">
        <v>0</v>
      </c>
      <c r="N175" s="63">
        <f>SUM(N176:N178)</f>
        <v>161420000</v>
      </c>
      <c r="O175" s="269">
        <f>N175-H175</f>
        <v>0</v>
      </c>
      <c r="P175" s="129" t="s">
        <v>4016</v>
      </c>
      <c r="R175" s="270"/>
    </row>
    <row r="176" spans="1:18" hidden="1" x14ac:dyDescent="0.2">
      <c r="A176" s="2" t="s">
        <v>1407</v>
      </c>
      <c r="B176" s="50" t="str">
        <f t="array" ref="B176">INDEX(PAGU_REAL!$AF$1:$AF$168,MATCH(MID(A176,1,21),MID(PAGU_REAL!$AK$1:$AK$168,1,21),0))</f>
        <v>Keuangan</v>
      </c>
      <c r="C176" s="42" t="s">
        <v>24</v>
      </c>
      <c r="D176" s="43" t="s">
        <v>1408</v>
      </c>
      <c r="E176" s="44">
        <v>1</v>
      </c>
      <c r="F176" s="45" t="s">
        <v>899</v>
      </c>
      <c r="G176" s="44">
        <v>138360000</v>
      </c>
      <c r="H176" s="44">
        <f t="shared" ref="H176:H178" si="69">ROUNDDOWN(E176*G176,-3)</f>
        <v>138360000</v>
      </c>
      <c r="I176" s="42" t="s">
        <v>24</v>
      </c>
      <c r="J176" s="43" t="s">
        <v>1408</v>
      </c>
      <c r="K176" s="62">
        <v>1</v>
      </c>
      <c r="L176" s="45" t="s">
        <v>899</v>
      </c>
      <c r="M176" s="62">
        <v>138360000</v>
      </c>
      <c r="N176" s="62">
        <f t="shared" ref="N176:N178" si="70">ROUNDDOWN(K176*M176,-3)</f>
        <v>138360000</v>
      </c>
      <c r="O176" s="135">
        <f t="shared" ref="O176:O178" si="71">N176-H176</f>
        <v>0</v>
      </c>
    </row>
    <row r="177" spans="1:18" hidden="1" x14ac:dyDescent="0.2">
      <c r="A177" s="2" t="s">
        <v>1409</v>
      </c>
      <c r="B177" s="50" t="str">
        <f t="array" ref="B177">INDEX(PAGU_REAL!$AF$1:$AF$168,MATCH(MID(A177,1,21),MID(PAGU_REAL!$AK$1:$AK$168,1,21),0))</f>
        <v>Keuangan</v>
      </c>
      <c r="C177" s="42" t="s">
        <v>24</v>
      </c>
      <c r="D177" s="43" t="s">
        <v>1410</v>
      </c>
      <c r="E177" s="44">
        <v>1</v>
      </c>
      <c r="F177" s="45" t="s">
        <v>887</v>
      </c>
      <c r="G177" s="44">
        <v>11530000</v>
      </c>
      <c r="H177" s="44">
        <f t="shared" si="69"/>
        <v>11530000</v>
      </c>
      <c r="I177" s="42" t="s">
        <v>24</v>
      </c>
      <c r="J177" s="43" t="s">
        <v>1410</v>
      </c>
      <c r="K177" s="62">
        <v>1</v>
      </c>
      <c r="L177" s="45" t="s">
        <v>887</v>
      </c>
      <c r="M177" s="62">
        <v>11530000</v>
      </c>
      <c r="N177" s="62">
        <f t="shared" si="70"/>
        <v>11530000</v>
      </c>
      <c r="O177" s="135">
        <f t="shared" si="71"/>
        <v>0</v>
      </c>
    </row>
    <row r="178" spans="1:18" hidden="1" x14ac:dyDescent="0.2">
      <c r="A178" s="2" t="s">
        <v>1411</v>
      </c>
      <c r="B178" s="50" t="str">
        <f t="array" ref="B178">INDEX(PAGU_REAL!$AF$1:$AF$168,MATCH(MID(A178,1,21),MID(PAGU_REAL!$AK$1:$AK$168,1,21),0))</f>
        <v>Keuangan</v>
      </c>
      <c r="C178" s="42" t="s">
        <v>24</v>
      </c>
      <c r="D178" s="43" t="s">
        <v>1412</v>
      </c>
      <c r="E178" s="44">
        <v>1</v>
      </c>
      <c r="F178" s="45" t="s">
        <v>887</v>
      </c>
      <c r="G178" s="44">
        <v>11530000</v>
      </c>
      <c r="H178" s="44">
        <f t="shared" si="69"/>
        <v>11530000</v>
      </c>
      <c r="I178" s="42" t="s">
        <v>24</v>
      </c>
      <c r="J178" s="43" t="s">
        <v>1412</v>
      </c>
      <c r="K178" s="62">
        <v>1</v>
      </c>
      <c r="L178" s="45" t="s">
        <v>887</v>
      </c>
      <c r="M178" s="62">
        <v>11530000</v>
      </c>
      <c r="N178" s="62">
        <f t="shared" si="70"/>
        <v>11530000</v>
      </c>
      <c r="O178" s="135">
        <f t="shared" si="71"/>
        <v>0</v>
      </c>
    </row>
    <row r="179" spans="1:18" hidden="1" x14ac:dyDescent="0.2">
      <c r="A179" s="2" t="s">
        <v>1413</v>
      </c>
      <c r="B179" s="50" t="str">
        <f t="array" ref="B179">INDEX(PAGU_REAL!$AF$1:$AF$168,MATCH(MID(A179,1,21),MID(PAGU_REAL!$AK$1:$AK$168,1,21),0))</f>
        <v>Keuangan</v>
      </c>
      <c r="C179" s="12" t="s">
        <v>930</v>
      </c>
      <c r="D179" s="40" t="s">
        <v>931</v>
      </c>
      <c r="E179" s="41">
        <v>0</v>
      </c>
      <c r="F179" s="15" t="s">
        <v>24</v>
      </c>
      <c r="G179" s="41">
        <v>0</v>
      </c>
      <c r="H179" s="41">
        <f>SUM(H180:H182)</f>
        <v>5040000</v>
      </c>
      <c r="I179" s="12" t="s">
        <v>930</v>
      </c>
      <c r="J179" s="40" t="s">
        <v>931</v>
      </c>
      <c r="K179" s="63">
        <v>0</v>
      </c>
      <c r="L179" s="15" t="s">
        <v>24</v>
      </c>
      <c r="M179" s="63">
        <v>0</v>
      </c>
      <c r="N179" s="63">
        <f>SUM(N180:N182)</f>
        <v>5040000</v>
      </c>
      <c r="O179" s="269">
        <f>N179-H179</f>
        <v>0</v>
      </c>
      <c r="P179" s="129" t="s">
        <v>4016</v>
      </c>
      <c r="R179" s="270"/>
    </row>
    <row r="180" spans="1:18" hidden="1" x14ac:dyDescent="0.2">
      <c r="A180" s="2" t="s">
        <v>1414</v>
      </c>
      <c r="B180" s="50" t="str">
        <f t="array" ref="B180">INDEX(PAGU_REAL!$AF$1:$AF$168,MATCH(MID(A180,1,21),MID(PAGU_REAL!$AK$1:$AK$168,1,21),0))</f>
        <v>Keuangan</v>
      </c>
      <c r="C180" s="42" t="s">
        <v>24</v>
      </c>
      <c r="D180" s="43" t="s">
        <v>1287</v>
      </c>
      <c r="E180" s="44">
        <v>1</v>
      </c>
      <c r="F180" s="45" t="s">
        <v>899</v>
      </c>
      <c r="G180" s="44">
        <v>4320000</v>
      </c>
      <c r="H180" s="44">
        <f t="shared" ref="H180:H182" si="72">ROUNDDOWN(E180*G180,-3)</f>
        <v>4320000</v>
      </c>
      <c r="I180" s="42" t="s">
        <v>24</v>
      </c>
      <c r="J180" s="43" t="s">
        <v>1287</v>
      </c>
      <c r="K180" s="62">
        <v>1</v>
      </c>
      <c r="L180" s="45" t="s">
        <v>899</v>
      </c>
      <c r="M180" s="62">
        <v>4320000</v>
      </c>
      <c r="N180" s="62">
        <f t="shared" ref="N180:N182" si="73">ROUNDDOWN(K180*M180,-3)</f>
        <v>4320000</v>
      </c>
      <c r="O180" s="135">
        <f t="shared" ref="O180:O182" si="74">N180-H180</f>
        <v>0</v>
      </c>
    </row>
    <row r="181" spans="1:18" hidden="1" x14ac:dyDescent="0.2">
      <c r="A181" s="2" t="s">
        <v>1415</v>
      </c>
      <c r="B181" s="50" t="str">
        <f t="array" ref="B181">INDEX(PAGU_REAL!$AF$1:$AF$168,MATCH(MID(A181,1,21),MID(PAGU_REAL!$AK$1:$AK$168,1,21),0))</f>
        <v>Keuangan</v>
      </c>
      <c r="C181" s="42" t="s">
        <v>24</v>
      </c>
      <c r="D181" s="43" t="s">
        <v>1416</v>
      </c>
      <c r="E181" s="44">
        <v>1</v>
      </c>
      <c r="F181" s="45" t="s">
        <v>887</v>
      </c>
      <c r="G181" s="44">
        <v>360000</v>
      </c>
      <c r="H181" s="44">
        <f t="shared" si="72"/>
        <v>360000</v>
      </c>
      <c r="I181" s="42" t="s">
        <v>24</v>
      </c>
      <c r="J181" s="43" t="s">
        <v>1416</v>
      </c>
      <c r="K181" s="62">
        <v>1</v>
      </c>
      <c r="L181" s="45" t="s">
        <v>887</v>
      </c>
      <c r="M181" s="62">
        <v>360000</v>
      </c>
      <c r="N181" s="62">
        <f t="shared" si="73"/>
        <v>360000</v>
      </c>
      <c r="O181" s="135">
        <f t="shared" si="74"/>
        <v>0</v>
      </c>
    </row>
    <row r="182" spans="1:18" hidden="1" x14ac:dyDescent="0.2">
      <c r="A182" s="2" t="s">
        <v>1417</v>
      </c>
      <c r="B182" s="50" t="str">
        <f t="array" ref="B182">INDEX(PAGU_REAL!$AF$1:$AF$168,MATCH(MID(A182,1,21),MID(PAGU_REAL!$AK$1:$AK$168,1,21),0))</f>
        <v>Keuangan</v>
      </c>
      <c r="C182" s="42" t="s">
        <v>24</v>
      </c>
      <c r="D182" s="43" t="s">
        <v>1418</v>
      </c>
      <c r="E182" s="44">
        <v>1</v>
      </c>
      <c r="F182" s="45" t="s">
        <v>887</v>
      </c>
      <c r="G182" s="44">
        <v>360000</v>
      </c>
      <c r="H182" s="44">
        <f t="shared" si="72"/>
        <v>360000</v>
      </c>
      <c r="I182" s="42" t="s">
        <v>24</v>
      </c>
      <c r="J182" s="43" t="s">
        <v>1418</v>
      </c>
      <c r="K182" s="62">
        <v>1</v>
      </c>
      <c r="L182" s="45" t="s">
        <v>887</v>
      </c>
      <c r="M182" s="62">
        <v>360000</v>
      </c>
      <c r="N182" s="62">
        <f t="shared" si="73"/>
        <v>360000</v>
      </c>
      <c r="O182" s="135">
        <f t="shared" si="74"/>
        <v>0</v>
      </c>
    </row>
    <row r="183" spans="1:18" hidden="1" x14ac:dyDescent="0.2">
      <c r="A183" s="2" t="s">
        <v>1419</v>
      </c>
      <c r="B183" s="50" t="str">
        <f t="array" ref="B183">INDEX(PAGU_REAL!$AF$1:$AF$168,MATCH(MID(A183,1,21),MID(PAGU_REAL!$AK$1:$AK$168,1,21),0))</f>
        <v>Keuangan</v>
      </c>
      <c r="C183" s="12" t="s">
        <v>939</v>
      </c>
      <c r="D183" s="40" t="s">
        <v>940</v>
      </c>
      <c r="E183" s="41">
        <v>0</v>
      </c>
      <c r="F183" s="15" t="s">
        <v>24</v>
      </c>
      <c r="G183" s="41">
        <v>0</v>
      </c>
      <c r="H183" s="41">
        <f>SUM(H184:H186)</f>
        <v>8343000</v>
      </c>
      <c r="I183" s="12" t="s">
        <v>939</v>
      </c>
      <c r="J183" s="40" t="s">
        <v>940</v>
      </c>
      <c r="K183" s="63">
        <v>0</v>
      </c>
      <c r="L183" s="15" t="s">
        <v>24</v>
      </c>
      <c r="M183" s="63">
        <v>0</v>
      </c>
      <c r="N183" s="63">
        <f>SUM(N184:N186)</f>
        <v>8343000</v>
      </c>
      <c r="O183" s="269">
        <f>N183-H183</f>
        <v>0</v>
      </c>
      <c r="P183" s="129" t="s">
        <v>4016</v>
      </c>
      <c r="R183" s="270"/>
    </row>
    <row r="184" spans="1:18" hidden="1" x14ac:dyDescent="0.2">
      <c r="A184" s="2" t="s">
        <v>1420</v>
      </c>
      <c r="B184" s="50" t="str">
        <f t="array" ref="B184">INDEX(PAGU_REAL!$AF$1:$AF$168,MATCH(MID(A184,1,21),MID(PAGU_REAL!$AK$1:$AK$168,1,21),0))</f>
        <v>Keuangan</v>
      </c>
      <c r="C184" s="42" t="s">
        <v>24</v>
      </c>
      <c r="D184" s="43" t="s">
        <v>1421</v>
      </c>
      <c r="E184" s="44">
        <v>1</v>
      </c>
      <c r="F184" s="45" t="s">
        <v>899</v>
      </c>
      <c r="G184" s="44">
        <v>7723120</v>
      </c>
      <c r="H184" s="44">
        <f t="shared" ref="H184:H186" si="75">ROUNDDOWN(E184*G184,-3)</f>
        <v>7723000</v>
      </c>
      <c r="I184" s="42" t="s">
        <v>24</v>
      </c>
      <c r="J184" s="43" t="s">
        <v>1421</v>
      </c>
      <c r="K184" s="62">
        <v>1</v>
      </c>
      <c r="L184" s="45" t="s">
        <v>899</v>
      </c>
      <c r="M184" s="62">
        <v>7723120</v>
      </c>
      <c r="N184" s="62">
        <f t="shared" ref="N184:N186" si="76">ROUNDDOWN(K184*M184,-3)</f>
        <v>7723000</v>
      </c>
      <c r="O184" s="135">
        <f t="shared" ref="O184:O186" si="77">N184-H184</f>
        <v>0</v>
      </c>
    </row>
    <row r="185" spans="1:18" hidden="1" x14ac:dyDescent="0.2">
      <c r="A185" s="2" t="s">
        <v>1422</v>
      </c>
      <c r="B185" s="50" t="str">
        <f t="array" ref="B185">INDEX(PAGU_REAL!$AF$1:$AF$168,MATCH(MID(A185,1,21),MID(PAGU_REAL!$AK$1:$AK$168,1,21),0))</f>
        <v>Keuangan</v>
      </c>
      <c r="C185" s="42" t="s">
        <v>24</v>
      </c>
      <c r="D185" s="43" t="s">
        <v>1423</v>
      </c>
      <c r="E185" s="44">
        <v>1</v>
      </c>
      <c r="F185" s="45" t="s">
        <v>887</v>
      </c>
      <c r="G185" s="44">
        <v>310260</v>
      </c>
      <c r="H185" s="44">
        <f t="shared" si="75"/>
        <v>310000</v>
      </c>
      <c r="I185" s="42" t="s">
        <v>24</v>
      </c>
      <c r="J185" s="43" t="s">
        <v>1423</v>
      </c>
      <c r="K185" s="62">
        <v>1</v>
      </c>
      <c r="L185" s="45" t="s">
        <v>887</v>
      </c>
      <c r="M185" s="62">
        <v>310260</v>
      </c>
      <c r="N185" s="62">
        <f t="shared" si="76"/>
        <v>310000</v>
      </c>
      <c r="O185" s="135">
        <f t="shared" si="77"/>
        <v>0</v>
      </c>
    </row>
    <row r="186" spans="1:18" hidden="1" x14ac:dyDescent="0.2">
      <c r="A186" s="2" t="s">
        <v>1424</v>
      </c>
      <c r="B186" s="50" t="str">
        <f t="array" ref="B186">INDEX(PAGU_REAL!$AF$1:$AF$168,MATCH(MID(A186,1,21),MID(PAGU_REAL!$AK$1:$AK$168,1,21),0))</f>
        <v>Keuangan</v>
      </c>
      <c r="C186" s="42" t="s">
        <v>24</v>
      </c>
      <c r="D186" s="43" t="s">
        <v>1425</v>
      </c>
      <c r="E186" s="44">
        <v>1</v>
      </c>
      <c r="F186" s="45" t="s">
        <v>887</v>
      </c>
      <c r="G186" s="44">
        <v>310260</v>
      </c>
      <c r="H186" s="44">
        <f t="shared" si="75"/>
        <v>310000</v>
      </c>
      <c r="I186" s="42" t="s">
        <v>24</v>
      </c>
      <c r="J186" s="43" t="s">
        <v>1425</v>
      </c>
      <c r="K186" s="62">
        <v>1</v>
      </c>
      <c r="L186" s="45" t="s">
        <v>887</v>
      </c>
      <c r="M186" s="62">
        <v>310260</v>
      </c>
      <c r="N186" s="62">
        <f t="shared" si="76"/>
        <v>310000</v>
      </c>
      <c r="O186" s="135">
        <f t="shared" si="77"/>
        <v>0</v>
      </c>
    </row>
    <row r="187" spans="1:18" hidden="1" x14ac:dyDescent="0.2">
      <c r="A187" s="2" t="s">
        <v>1426</v>
      </c>
      <c r="B187" s="50" t="str">
        <f t="array" ref="B187">INDEX(PAGU_REAL!$AF$1:$AF$168,MATCH(MID(A187,1,21),MID(PAGU_REAL!$AK$1:$AK$168,1,21),0))</f>
        <v>Keuangan</v>
      </c>
      <c r="C187" s="12" t="s">
        <v>948</v>
      </c>
      <c r="D187" s="40" t="s">
        <v>949</v>
      </c>
      <c r="E187" s="41">
        <v>0</v>
      </c>
      <c r="F187" s="15" t="s">
        <v>24</v>
      </c>
      <c r="G187" s="41">
        <v>0</v>
      </c>
      <c r="H187" s="41">
        <f>H188</f>
        <v>131443000</v>
      </c>
      <c r="I187" s="12" t="s">
        <v>948</v>
      </c>
      <c r="J187" s="40" t="s">
        <v>949</v>
      </c>
      <c r="K187" s="63">
        <v>0</v>
      </c>
      <c r="L187" s="15" t="s">
        <v>24</v>
      </c>
      <c r="M187" s="63">
        <v>0</v>
      </c>
      <c r="N187" s="63">
        <f>N188</f>
        <v>131443000</v>
      </c>
      <c r="O187" s="269">
        <f>N187-H187</f>
        <v>0</v>
      </c>
      <c r="P187" s="129" t="s">
        <v>4016</v>
      </c>
      <c r="R187" s="270"/>
    </row>
    <row r="188" spans="1:18" hidden="1" x14ac:dyDescent="0.2">
      <c r="A188" s="2" t="s">
        <v>1427</v>
      </c>
      <c r="B188" s="50" t="str">
        <f t="array" ref="B188">INDEX(PAGU_REAL!$AF$1:$AF$168,MATCH(MID(A188,1,21),MID(PAGU_REAL!$AK$1:$AK$168,1,21),0))</f>
        <v>Keuangan</v>
      </c>
      <c r="C188" s="42" t="s">
        <v>24</v>
      </c>
      <c r="D188" s="43" t="s">
        <v>1428</v>
      </c>
      <c r="E188" s="44">
        <v>1</v>
      </c>
      <c r="F188" s="45" t="s">
        <v>899</v>
      </c>
      <c r="G188" s="44">
        <v>131443000</v>
      </c>
      <c r="H188" s="44">
        <f>ROUNDDOWN(E188*G188,-3)</f>
        <v>131443000</v>
      </c>
      <c r="I188" s="42" t="s">
        <v>24</v>
      </c>
      <c r="J188" s="43" t="s">
        <v>1428</v>
      </c>
      <c r="K188" s="62">
        <v>1</v>
      </c>
      <c r="L188" s="45" t="s">
        <v>899</v>
      </c>
      <c r="M188" s="62">
        <v>131443000</v>
      </c>
      <c r="N188" s="62">
        <f>ROUNDDOWN(K188*M188,-3)</f>
        <v>131443000</v>
      </c>
      <c r="O188" s="135">
        <f>N188-H188</f>
        <v>0</v>
      </c>
    </row>
    <row r="189" spans="1:18" hidden="1" x14ac:dyDescent="0.2">
      <c r="A189" s="2" t="s">
        <v>1429</v>
      </c>
      <c r="B189" s="50" t="str">
        <f t="array" ref="B189">INDEX(PAGU_REAL!$AF$1:$AF$168,MATCH(MID(A189,1,21),MID(PAGU_REAL!$AK$1:$AK$168,1,21),0))</f>
        <v>Keuangan</v>
      </c>
      <c r="C189" s="12" t="s">
        <v>953</v>
      </c>
      <c r="D189" s="40" t="s">
        <v>954</v>
      </c>
      <c r="E189" s="41">
        <v>0</v>
      </c>
      <c r="F189" s="15" t="s">
        <v>24</v>
      </c>
      <c r="G189" s="41">
        <v>0</v>
      </c>
      <c r="H189" s="41">
        <f>H190</f>
        <v>472296000</v>
      </c>
      <c r="I189" s="12" t="s">
        <v>953</v>
      </c>
      <c r="J189" s="40" t="s">
        <v>954</v>
      </c>
      <c r="K189" s="63">
        <v>0</v>
      </c>
      <c r="L189" s="15" t="s">
        <v>24</v>
      </c>
      <c r="M189" s="63">
        <v>0</v>
      </c>
      <c r="N189" s="63">
        <f>N190</f>
        <v>472296000</v>
      </c>
      <c r="O189" s="269">
        <f>N189-H189</f>
        <v>0</v>
      </c>
      <c r="P189" s="129" t="s">
        <v>4016</v>
      </c>
      <c r="R189" s="270"/>
    </row>
    <row r="190" spans="1:18" hidden="1" x14ac:dyDescent="0.2">
      <c r="A190" s="2" t="s">
        <v>1430</v>
      </c>
      <c r="B190" s="50" t="str">
        <f t="array" ref="B190">INDEX(PAGU_REAL!$AF$1:$AF$168,MATCH(MID(A190,1,21),MID(PAGU_REAL!$AK$1:$AK$168,1,21),0))</f>
        <v>Keuangan</v>
      </c>
      <c r="C190" s="42" t="s">
        <v>24</v>
      </c>
      <c r="D190" s="43" t="s">
        <v>956</v>
      </c>
      <c r="E190" s="44">
        <v>1</v>
      </c>
      <c r="F190" s="45" t="s">
        <v>899</v>
      </c>
      <c r="G190" s="44">
        <v>472296000</v>
      </c>
      <c r="H190" s="44">
        <f>ROUNDDOWN(E190*G190,-3)</f>
        <v>472296000</v>
      </c>
      <c r="I190" s="42" t="s">
        <v>24</v>
      </c>
      <c r="J190" s="43" t="s">
        <v>956</v>
      </c>
      <c r="K190" s="62">
        <v>1</v>
      </c>
      <c r="L190" s="45" t="s">
        <v>899</v>
      </c>
      <c r="M190" s="62">
        <v>472296000</v>
      </c>
      <c r="N190" s="62">
        <f>ROUNDDOWN(K190*M190,-3)</f>
        <v>472296000</v>
      </c>
      <c r="O190" s="135">
        <f>N190-H190</f>
        <v>0</v>
      </c>
    </row>
    <row r="191" spans="1:18" hidden="1" x14ac:dyDescent="0.2">
      <c r="A191" s="2" t="s">
        <v>1431</v>
      </c>
      <c r="B191" s="50" t="str">
        <f t="array" ref="B191">INDEX(PAGU_REAL!$AF$1:$AF$168,MATCH(MID(A191,1,21),MID(PAGU_REAL!$AK$1:$AK$168,1,21),0))</f>
        <v>Keuangan</v>
      </c>
      <c r="C191" s="12" t="s">
        <v>958</v>
      </c>
      <c r="D191" s="40" t="s">
        <v>959</v>
      </c>
      <c r="E191" s="41">
        <v>0</v>
      </c>
      <c r="F191" s="15" t="s">
        <v>24</v>
      </c>
      <c r="G191" s="41">
        <v>0</v>
      </c>
      <c r="H191" s="41">
        <f>SUM(H192:H194)</f>
        <v>85610000</v>
      </c>
      <c r="I191" s="12" t="s">
        <v>958</v>
      </c>
      <c r="J191" s="40" t="s">
        <v>959</v>
      </c>
      <c r="K191" s="63">
        <v>0</v>
      </c>
      <c r="L191" s="15" t="s">
        <v>24</v>
      </c>
      <c r="M191" s="63">
        <v>0</v>
      </c>
      <c r="N191" s="63">
        <f>SUM(N192:N194)</f>
        <v>85610000</v>
      </c>
      <c r="O191" s="269">
        <f>N191-H191</f>
        <v>0</v>
      </c>
      <c r="P191" s="129" t="s">
        <v>4016</v>
      </c>
      <c r="R191" s="270"/>
    </row>
    <row r="192" spans="1:18" hidden="1" x14ac:dyDescent="0.2">
      <c r="A192" s="2" t="s">
        <v>1432</v>
      </c>
      <c r="B192" s="50" t="str">
        <f t="array" ref="B192">INDEX(PAGU_REAL!$AF$1:$AF$168,MATCH(MID(A192,1,21),MID(PAGU_REAL!$AK$1:$AK$168,1,21),0))</f>
        <v>Keuangan</v>
      </c>
      <c r="C192" s="42" t="s">
        <v>24</v>
      </c>
      <c r="D192" s="43" t="s">
        <v>1299</v>
      </c>
      <c r="E192" s="44">
        <v>1</v>
      </c>
      <c r="F192" s="45" t="s">
        <v>899</v>
      </c>
      <c r="G192" s="44">
        <v>73380000</v>
      </c>
      <c r="H192" s="44">
        <f t="shared" ref="H192:H194" si="78">ROUNDDOWN(E192*G192,-3)</f>
        <v>73380000</v>
      </c>
      <c r="I192" s="42" t="s">
        <v>24</v>
      </c>
      <c r="J192" s="43" t="s">
        <v>1299</v>
      </c>
      <c r="K192" s="62">
        <v>1</v>
      </c>
      <c r="L192" s="45" t="s">
        <v>899</v>
      </c>
      <c r="M192" s="62">
        <v>73380000</v>
      </c>
      <c r="N192" s="62">
        <f t="shared" ref="N192:N194" si="79">ROUNDDOWN(K192*M192,-3)</f>
        <v>73380000</v>
      </c>
      <c r="O192" s="135">
        <f t="shared" ref="O192:O194" si="80">N192-H192</f>
        <v>0</v>
      </c>
    </row>
    <row r="193" spans="1:18" hidden="1" x14ac:dyDescent="0.2">
      <c r="A193" s="2" t="s">
        <v>1433</v>
      </c>
      <c r="B193" s="50" t="str">
        <f t="array" ref="B193">INDEX(PAGU_REAL!$AF$1:$AF$168,MATCH(MID(A193,1,21),MID(PAGU_REAL!$AK$1:$AK$168,1,21),0))</f>
        <v>Keuangan</v>
      </c>
      <c r="C193" s="42" t="s">
        <v>24</v>
      </c>
      <c r="D193" s="43" t="s">
        <v>1434</v>
      </c>
      <c r="E193" s="44">
        <v>1</v>
      </c>
      <c r="F193" s="45" t="s">
        <v>887</v>
      </c>
      <c r="G193" s="44">
        <v>6115000</v>
      </c>
      <c r="H193" s="44">
        <f t="shared" si="78"/>
        <v>6115000</v>
      </c>
      <c r="I193" s="42" t="s">
        <v>24</v>
      </c>
      <c r="J193" s="43" t="s">
        <v>1434</v>
      </c>
      <c r="K193" s="62">
        <v>1</v>
      </c>
      <c r="L193" s="45" t="s">
        <v>887</v>
      </c>
      <c r="M193" s="62">
        <v>6115000</v>
      </c>
      <c r="N193" s="62">
        <f t="shared" si="79"/>
        <v>6115000</v>
      </c>
      <c r="O193" s="135">
        <f t="shared" si="80"/>
        <v>0</v>
      </c>
    </row>
    <row r="194" spans="1:18" hidden="1" x14ac:dyDescent="0.2">
      <c r="A194" s="2" t="s">
        <v>1435</v>
      </c>
      <c r="B194" s="50" t="str">
        <f t="array" ref="B194">INDEX(PAGU_REAL!$AF$1:$AF$168,MATCH(MID(A194,1,21),MID(PAGU_REAL!$AK$1:$AK$168,1,21),0))</f>
        <v>Keuangan</v>
      </c>
      <c r="C194" s="42" t="s">
        <v>24</v>
      </c>
      <c r="D194" s="43" t="s">
        <v>1436</v>
      </c>
      <c r="E194" s="44">
        <v>1</v>
      </c>
      <c r="F194" s="45" t="s">
        <v>887</v>
      </c>
      <c r="G194" s="44">
        <v>6115000</v>
      </c>
      <c r="H194" s="44">
        <f t="shared" si="78"/>
        <v>6115000</v>
      </c>
      <c r="I194" s="42" t="s">
        <v>24</v>
      </c>
      <c r="J194" s="43" t="s">
        <v>1436</v>
      </c>
      <c r="K194" s="62">
        <v>1</v>
      </c>
      <c r="L194" s="45" t="s">
        <v>887</v>
      </c>
      <c r="M194" s="62">
        <v>6115000</v>
      </c>
      <c r="N194" s="62">
        <f t="shared" si="79"/>
        <v>6115000</v>
      </c>
      <c r="O194" s="135">
        <f t="shared" si="80"/>
        <v>0</v>
      </c>
    </row>
    <row r="195" spans="1:18" hidden="1" x14ac:dyDescent="0.2">
      <c r="A195" s="2" t="s">
        <v>1437</v>
      </c>
      <c r="B195" s="50" t="str">
        <f t="array" ref="B195">INDEX(PAGU_REAL!$AF$1:$AF$168,MATCH(MID(A195,1,21),MID(PAGU_REAL!$AK$1:$AK$168,1,21),0))</f>
        <v>Keuangan</v>
      </c>
      <c r="C195" s="36" t="s">
        <v>77</v>
      </c>
      <c r="D195" s="37" t="s">
        <v>1301</v>
      </c>
      <c r="E195" s="38">
        <v>0</v>
      </c>
      <c r="F195" s="39" t="s">
        <v>24</v>
      </c>
      <c r="G195" s="38">
        <v>0</v>
      </c>
      <c r="H195" s="38">
        <f>SUM(H196)</f>
        <v>2995828000</v>
      </c>
      <c r="I195" s="36" t="s">
        <v>77</v>
      </c>
      <c r="J195" s="37" t="s">
        <v>1301</v>
      </c>
      <c r="K195" s="38">
        <v>0</v>
      </c>
      <c r="L195" s="39" t="s">
        <v>24</v>
      </c>
      <c r="M195" s="38">
        <v>0</v>
      </c>
      <c r="N195" s="38">
        <f>SUM(N196)</f>
        <v>2995828000</v>
      </c>
      <c r="R195" s="270"/>
    </row>
    <row r="196" spans="1:18" ht="25.5" hidden="1" x14ac:dyDescent="0.2">
      <c r="A196" s="2" t="s">
        <v>1438</v>
      </c>
      <c r="B196" s="50" t="str">
        <f t="array" ref="B196">INDEX(PAGU_REAL!$AF$1:$AF$168,MATCH(MID(A196,1,21),MID(PAGU_REAL!$AK$1:$AK$168,1,21),0))</f>
        <v>Keuangan</v>
      </c>
      <c r="C196" s="12" t="s">
        <v>967</v>
      </c>
      <c r="D196" s="40" t="s">
        <v>968</v>
      </c>
      <c r="E196" s="41">
        <v>0</v>
      </c>
      <c r="F196" s="15" t="s">
        <v>24</v>
      </c>
      <c r="G196" s="41">
        <v>0</v>
      </c>
      <c r="H196" s="41">
        <f>SUM(H197:H199)</f>
        <v>2995828000</v>
      </c>
      <c r="I196" s="12" t="s">
        <v>967</v>
      </c>
      <c r="J196" s="40" t="s">
        <v>968</v>
      </c>
      <c r="K196" s="63">
        <v>0</v>
      </c>
      <c r="L196" s="15" t="s">
        <v>24</v>
      </c>
      <c r="M196" s="63">
        <v>0</v>
      </c>
      <c r="N196" s="63">
        <f>SUM(N197:N199)</f>
        <v>2995828000</v>
      </c>
      <c r="O196" s="269">
        <f>N196-H196</f>
        <v>0</v>
      </c>
      <c r="P196" s="129" t="s">
        <v>4016</v>
      </c>
      <c r="R196" s="270"/>
    </row>
    <row r="197" spans="1:18" hidden="1" x14ac:dyDescent="0.2">
      <c r="A197" s="2" t="s">
        <v>1439</v>
      </c>
      <c r="B197" s="50" t="str">
        <f t="array" ref="B197">INDEX(PAGU_REAL!$AF$1:$AF$168,MATCH(MID(A197,1,21),MID(PAGU_REAL!$AK$1:$AK$168,1,21),0))</f>
        <v>Keuangan</v>
      </c>
      <c r="C197" s="42" t="s">
        <v>24</v>
      </c>
      <c r="D197" s="43" t="s">
        <v>1440</v>
      </c>
      <c r="E197" s="44">
        <v>1</v>
      </c>
      <c r="F197" s="45" t="s">
        <v>899</v>
      </c>
      <c r="G197" s="44">
        <v>2541026000</v>
      </c>
      <c r="H197" s="44">
        <f t="shared" ref="H197:H199" si="81">ROUNDDOWN(E197*G197,-3)</f>
        <v>2541026000</v>
      </c>
      <c r="I197" s="42" t="s">
        <v>24</v>
      </c>
      <c r="J197" s="43" t="s">
        <v>1440</v>
      </c>
      <c r="K197" s="62">
        <v>1</v>
      </c>
      <c r="L197" s="45" t="s">
        <v>899</v>
      </c>
      <c r="M197" s="62">
        <v>2541026000</v>
      </c>
      <c r="N197" s="62">
        <f t="shared" ref="N197:N199" si="82">ROUNDDOWN(K197*M197,-3)</f>
        <v>2541026000</v>
      </c>
      <c r="O197" s="135">
        <f t="shared" ref="O197:O199" si="83">N197-H197</f>
        <v>0</v>
      </c>
    </row>
    <row r="198" spans="1:18" hidden="1" x14ac:dyDescent="0.2">
      <c r="A198" s="2" t="s">
        <v>1441</v>
      </c>
      <c r="B198" s="50" t="str">
        <f t="array" ref="B198">INDEX(PAGU_REAL!$AF$1:$AF$168,MATCH(MID(A198,1,21),MID(PAGU_REAL!$AK$1:$AK$168,1,21),0))</f>
        <v>Keuangan</v>
      </c>
      <c r="C198" s="42" t="s">
        <v>24</v>
      </c>
      <c r="D198" s="43" t="s">
        <v>1442</v>
      </c>
      <c r="E198" s="44">
        <v>1</v>
      </c>
      <c r="F198" s="45" t="s">
        <v>887</v>
      </c>
      <c r="G198" s="44">
        <v>227401314</v>
      </c>
      <c r="H198" s="44">
        <f t="shared" si="81"/>
        <v>227401000</v>
      </c>
      <c r="I198" s="42" t="s">
        <v>24</v>
      </c>
      <c r="J198" s="43" t="s">
        <v>1442</v>
      </c>
      <c r="K198" s="62">
        <v>1</v>
      </c>
      <c r="L198" s="45" t="s">
        <v>887</v>
      </c>
      <c r="M198" s="62">
        <v>227401314</v>
      </c>
      <c r="N198" s="62">
        <f t="shared" si="82"/>
        <v>227401000</v>
      </c>
      <c r="O198" s="135">
        <f t="shared" si="83"/>
        <v>0</v>
      </c>
    </row>
    <row r="199" spans="1:18" hidden="1" x14ac:dyDescent="0.2">
      <c r="A199" s="2" t="s">
        <v>1443</v>
      </c>
      <c r="B199" s="50" t="str">
        <f t="array" ref="B199">INDEX(PAGU_REAL!$AF$1:$AF$168,MATCH(MID(A199,1,21),MID(PAGU_REAL!$AK$1:$AK$168,1,21),0))</f>
        <v>Keuangan</v>
      </c>
      <c r="C199" s="42" t="s">
        <v>24</v>
      </c>
      <c r="D199" s="43" t="s">
        <v>1444</v>
      </c>
      <c r="E199" s="44">
        <v>1</v>
      </c>
      <c r="F199" s="45" t="s">
        <v>887</v>
      </c>
      <c r="G199" s="44">
        <v>227401314</v>
      </c>
      <c r="H199" s="44">
        <f t="shared" si="81"/>
        <v>227401000</v>
      </c>
      <c r="I199" s="42" t="s">
        <v>24</v>
      </c>
      <c r="J199" s="43" t="s">
        <v>1444</v>
      </c>
      <c r="K199" s="62">
        <v>1</v>
      </c>
      <c r="L199" s="45" t="s">
        <v>887</v>
      </c>
      <c r="M199" s="62">
        <v>227401314</v>
      </c>
      <c r="N199" s="62">
        <f t="shared" si="82"/>
        <v>227401000</v>
      </c>
      <c r="O199" s="135">
        <f t="shared" si="83"/>
        <v>0</v>
      </c>
    </row>
    <row r="200" spans="1:18" x14ac:dyDescent="0.2">
      <c r="A200" s="2" t="s">
        <v>1445</v>
      </c>
      <c r="B200" s="50" t="e">
        <f t="array" ref="B200">INDEX(PAGU_REAL!$AF$1:$AF$168,MATCH(MID(A200,1,21),MID(PAGU_REAL!$AK$1:$AK$168,1,21),0))</f>
        <v>#N/A</v>
      </c>
      <c r="C200" s="32" t="s">
        <v>976</v>
      </c>
      <c r="D200" s="33" t="s">
        <v>977</v>
      </c>
      <c r="E200" s="34">
        <v>0</v>
      </c>
      <c r="F200" s="35" t="s">
        <v>24</v>
      </c>
      <c r="G200" s="34">
        <v>0</v>
      </c>
      <c r="H200" s="34">
        <f>SUM(H201,H228,H234,H248)</f>
        <v>2068930000</v>
      </c>
      <c r="I200" s="32" t="s">
        <v>976</v>
      </c>
      <c r="J200" s="33" t="s">
        <v>977</v>
      </c>
      <c r="K200" s="34">
        <v>0</v>
      </c>
      <c r="L200" s="35" t="s">
        <v>24</v>
      </c>
      <c r="M200" s="34">
        <v>0</v>
      </c>
      <c r="N200" s="34">
        <f>SUM(N201,N228,N234,N248)</f>
        <v>2068930000</v>
      </c>
      <c r="Q200" s="270" t="s">
        <v>4225</v>
      </c>
      <c r="R200" s="270" t="s">
        <v>4225</v>
      </c>
    </row>
    <row r="201" spans="1:18" x14ac:dyDescent="0.2">
      <c r="A201" s="2" t="s">
        <v>1446</v>
      </c>
      <c r="B201" s="50" t="str">
        <f t="array" ref="B201">INDEX(PAGU_REAL!$AF$1:$AF$168,MATCH(MID(A201,1,21),MID(PAGU_REAL!$AK$1:$AK$168,1,21),0))</f>
        <v>Umum</v>
      </c>
      <c r="C201" s="36" t="s">
        <v>39</v>
      </c>
      <c r="D201" s="37" t="s">
        <v>1447</v>
      </c>
      <c r="E201" s="38">
        <v>0</v>
      </c>
      <c r="F201" s="39" t="s">
        <v>24</v>
      </c>
      <c r="G201" s="38">
        <v>0</v>
      </c>
      <c r="H201" s="38">
        <f>SUM(H202,H214)</f>
        <v>1255650000</v>
      </c>
      <c r="I201" s="36" t="s">
        <v>39</v>
      </c>
      <c r="J201" s="37" t="s">
        <v>1447</v>
      </c>
      <c r="K201" s="38">
        <v>0</v>
      </c>
      <c r="L201" s="39" t="s">
        <v>24</v>
      </c>
      <c r="M201" s="38">
        <v>0</v>
      </c>
      <c r="N201" s="38">
        <f>SUM(N202,N212,N214,N226)</f>
        <v>1328470000</v>
      </c>
      <c r="Q201" s="270" t="s">
        <v>4225</v>
      </c>
      <c r="R201" s="270" t="s">
        <v>4225</v>
      </c>
    </row>
    <row r="202" spans="1:18" x14ac:dyDescent="0.2">
      <c r="A202" s="2" t="s">
        <v>1448</v>
      </c>
      <c r="B202" s="50" t="str">
        <f t="array" ref="B202">INDEX(PAGU_REAL!$AF$1:$AF$168,MATCH(MID(A202,1,21),MID(PAGU_REAL!$AK$1:$AK$168,1,21),0))</f>
        <v>Umum</v>
      </c>
      <c r="C202" s="12" t="s">
        <v>982</v>
      </c>
      <c r="D202" s="40" t="s">
        <v>983</v>
      </c>
      <c r="E202" s="41">
        <v>0</v>
      </c>
      <c r="F202" s="15" t="s">
        <v>24</v>
      </c>
      <c r="G202" s="41">
        <v>0</v>
      </c>
      <c r="H202" s="41">
        <f>SUM(H203:H210)</f>
        <v>1032192000</v>
      </c>
      <c r="I202" s="12" t="s">
        <v>982</v>
      </c>
      <c r="J202" s="40" t="s">
        <v>983</v>
      </c>
      <c r="K202" s="63">
        <v>0</v>
      </c>
      <c r="L202" s="15" t="s">
        <v>24</v>
      </c>
      <c r="M202" s="63">
        <v>0</v>
      </c>
      <c r="N202" s="63">
        <f>SUM(N203:N211)</f>
        <v>1018012000</v>
      </c>
      <c r="O202" s="269">
        <f>N202-H202</f>
        <v>-14180000</v>
      </c>
      <c r="P202" s="129" t="s">
        <v>4148</v>
      </c>
      <c r="Q202" s="270" t="s">
        <v>4225</v>
      </c>
      <c r="R202" s="270" t="s">
        <v>4225</v>
      </c>
    </row>
    <row r="203" spans="1:18" x14ac:dyDescent="0.2">
      <c r="A203" s="2" t="s">
        <v>1449</v>
      </c>
      <c r="B203" s="50" t="str">
        <f t="array" ref="B203">INDEX(PAGU_REAL!$AF$1:$AF$168,MATCH(MID(A203,1,21),MID(PAGU_REAL!$AK$1:$AK$168,1,21),0))</f>
        <v>Umum</v>
      </c>
      <c r="C203" s="42" t="s">
        <v>24</v>
      </c>
      <c r="D203" s="43" t="s">
        <v>1450</v>
      </c>
      <c r="E203" s="44">
        <v>1</v>
      </c>
      <c r="F203" s="45" t="s">
        <v>899</v>
      </c>
      <c r="G203" s="44">
        <v>59765000</v>
      </c>
      <c r="H203" s="44">
        <f t="shared" ref="H203:H210" si="84">ROUNDDOWN(E203*G203,-3)</f>
        <v>59765000</v>
      </c>
      <c r="I203" s="242" t="s">
        <v>24</v>
      </c>
      <c r="J203" s="243" t="s">
        <v>1450</v>
      </c>
      <c r="K203" s="244">
        <v>1</v>
      </c>
      <c r="L203" s="245" t="s">
        <v>899</v>
      </c>
      <c r="M203" s="244">
        <v>50000000</v>
      </c>
      <c r="N203" s="244">
        <f t="shared" ref="N203:N210" si="85">ROUNDDOWN(K203*M203,-3)</f>
        <v>50000000</v>
      </c>
      <c r="O203" s="246">
        <f t="shared" ref="O203:O210" si="86">N203-H203</f>
        <v>-9765000</v>
      </c>
      <c r="Q203" s="273" t="s">
        <v>4225</v>
      </c>
      <c r="R203" s="270" t="s">
        <v>4225</v>
      </c>
    </row>
    <row r="204" spans="1:18" x14ac:dyDescent="0.2">
      <c r="A204" s="2" t="s">
        <v>1451</v>
      </c>
      <c r="B204" s="50" t="str">
        <f t="array" ref="B204">INDEX(PAGU_REAL!$AF$1:$AF$168,MATCH(MID(A204,1,21),MID(PAGU_REAL!$AK$1:$AK$168,1,21),0))</f>
        <v>Umum</v>
      </c>
      <c r="C204" s="42" t="s">
        <v>24</v>
      </c>
      <c r="D204" s="43" t="s">
        <v>1452</v>
      </c>
      <c r="E204" s="44">
        <v>58</v>
      </c>
      <c r="F204" s="45" t="s">
        <v>994</v>
      </c>
      <c r="G204" s="44">
        <v>1200000</v>
      </c>
      <c r="H204" s="44">
        <f t="shared" si="84"/>
        <v>69600000</v>
      </c>
      <c r="I204" s="242" t="s">
        <v>24</v>
      </c>
      <c r="J204" s="243" t="s">
        <v>1452</v>
      </c>
      <c r="K204" s="244">
        <v>63</v>
      </c>
      <c r="L204" s="245" t="s">
        <v>994</v>
      </c>
      <c r="M204" s="244">
        <v>1200000</v>
      </c>
      <c r="N204" s="244">
        <f t="shared" si="85"/>
        <v>75600000</v>
      </c>
      <c r="O204" s="246">
        <f t="shared" si="86"/>
        <v>6000000</v>
      </c>
      <c r="Q204" s="273" t="s">
        <v>4225</v>
      </c>
      <c r="R204" s="270" t="s">
        <v>4225</v>
      </c>
    </row>
    <row r="205" spans="1:18" x14ac:dyDescent="0.2">
      <c r="A205" s="2" t="s">
        <v>1453</v>
      </c>
      <c r="B205" s="50" t="str">
        <f t="array" ref="B205">INDEX(PAGU_REAL!$AF$1:$AF$168,MATCH(MID(A205,1,21),MID(PAGU_REAL!$AK$1:$AK$168,1,21),0))</f>
        <v>Umum</v>
      </c>
      <c r="C205" s="42" t="s">
        <v>24</v>
      </c>
      <c r="D205" s="43" t="s">
        <v>1454</v>
      </c>
      <c r="E205" s="44">
        <v>110</v>
      </c>
      <c r="F205" s="45" t="s">
        <v>657</v>
      </c>
      <c r="G205" s="44">
        <v>500000</v>
      </c>
      <c r="H205" s="44">
        <f t="shared" si="84"/>
        <v>55000000</v>
      </c>
      <c r="I205" s="242" t="s">
        <v>24</v>
      </c>
      <c r="J205" s="243" t="s">
        <v>1454</v>
      </c>
      <c r="K205" s="244">
        <v>103</v>
      </c>
      <c r="L205" s="245" t="s">
        <v>657</v>
      </c>
      <c r="M205" s="244">
        <v>500000</v>
      </c>
      <c r="N205" s="244">
        <f t="shared" si="85"/>
        <v>51500000</v>
      </c>
      <c r="O205" s="246">
        <f t="shared" si="86"/>
        <v>-3500000</v>
      </c>
      <c r="Q205" s="273" t="s">
        <v>4225</v>
      </c>
      <c r="R205" s="270" t="s">
        <v>4225</v>
      </c>
    </row>
    <row r="206" spans="1:18" x14ac:dyDescent="0.2">
      <c r="A206" s="2" t="s">
        <v>1455</v>
      </c>
      <c r="B206" s="50" t="str">
        <f t="array" ref="B206">INDEX(PAGU_REAL!$AF$1:$AF$168,MATCH(MID(A206,1,21),MID(PAGU_REAL!$AK$1:$AK$168,1,21),0))</f>
        <v>Umum</v>
      </c>
      <c r="C206" s="42" t="s">
        <v>24</v>
      </c>
      <c r="D206" s="43" t="s">
        <v>1456</v>
      </c>
      <c r="E206" s="44">
        <v>12</v>
      </c>
      <c r="F206" s="45" t="s">
        <v>887</v>
      </c>
      <c r="G206" s="44">
        <v>1747250</v>
      </c>
      <c r="H206" s="44">
        <f t="shared" si="84"/>
        <v>20967000</v>
      </c>
      <c r="I206" s="242" t="s">
        <v>24</v>
      </c>
      <c r="J206" s="243" t="s">
        <v>1456</v>
      </c>
      <c r="K206" s="244">
        <v>12</v>
      </c>
      <c r="L206" s="245" t="s">
        <v>887</v>
      </c>
      <c r="M206" s="244">
        <v>500000</v>
      </c>
      <c r="N206" s="244">
        <f t="shared" si="85"/>
        <v>6000000</v>
      </c>
      <c r="O206" s="246">
        <f t="shared" si="86"/>
        <v>-14967000</v>
      </c>
      <c r="Q206" s="273" t="s">
        <v>4225</v>
      </c>
      <c r="R206" s="270" t="s">
        <v>4225</v>
      </c>
    </row>
    <row r="207" spans="1:18" x14ac:dyDescent="0.2">
      <c r="A207" s="2" t="s">
        <v>1457</v>
      </c>
      <c r="B207" s="50" t="str">
        <f t="array" ref="B207">INDEX(PAGU_REAL!$AF$1:$AF$168,MATCH(MID(A207,1,21),MID(PAGU_REAL!$AK$1:$AK$168,1,21),0))</f>
        <v>Umum</v>
      </c>
      <c r="C207" s="42" t="s">
        <v>24</v>
      </c>
      <c r="D207" s="43" t="s">
        <v>1458</v>
      </c>
      <c r="E207" s="44">
        <v>156</v>
      </c>
      <c r="F207" s="45" t="s">
        <v>820</v>
      </c>
      <c r="G207" s="44">
        <v>4695000</v>
      </c>
      <c r="H207" s="44">
        <f t="shared" si="84"/>
        <v>732420000</v>
      </c>
      <c r="I207" s="42" t="s">
        <v>24</v>
      </c>
      <c r="J207" s="43" t="s">
        <v>1458</v>
      </c>
      <c r="K207" s="62">
        <v>156</v>
      </c>
      <c r="L207" s="45" t="s">
        <v>820</v>
      </c>
      <c r="M207" s="62">
        <v>4695000</v>
      </c>
      <c r="N207" s="62">
        <f t="shared" si="85"/>
        <v>732420000</v>
      </c>
      <c r="O207" s="135">
        <f t="shared" si="86"/>
        <v>0</v>
      </c>
      <c r="R207" s="270" t="s">
        <v>4225</v>
      </c>
    </row>
    <row r="208" spans="1:18" x14ac:dyDescent="0.2">
      <c r="A208" s="2" t="s">
        <v>1459</v>
      </c>
      <c r="B208" s="50" t="str">
        <f t="array" ref="B208">INDEX(PAGU_REAL!$AF$1:$AF$168,MATCH(MID(A208,1,21),MID(PAGU_REAL!$AK$1:$AK$168,1,21),0))</f>
        <v>Umum</v>
      </c>
      <c r="C208" s="42" t="s">
        <v>24</v>
      </c>
      <c r="D208" s="43" t="s">
        <v>1460</v>
      </c>
      <c r="E208" s="44">
        <v>13</v>
      </c>
      <c r="F208" s="45" t="s">
        <v>820</v>
      </c>
      <c r="G208" s="44">
        <v>5164000</v>
      </c>
      <c r="H208" s="44">
        <f t="shared" si="84"/>
        <v>67132000</v>
      </c>
      <c r="I208" s="42" t="s">
        <v>24</v>
      </c>
      <c r="J208" s="43" t="s">
        <v>1460</v>
      </c>
      <c r="K208" s="62">
        <v>13</v>
      </c>
      <c r="L208" s="45" t="s">
        <v>820</v>
      </c>
      <c r="M208" s="62">
        <v>5164000</v>
      </c>
      <c r="N208" s="62">
        <f t="shared" si="85"/>
        <v>67132000</v>
      </c>
      <c r="O208" s="135">
        <f t="shared" si="86"/>
        <v>0</v>
      </c>
      <c r="R208" s="270" t="s">
        <v>4225</v>
      </c>
    </row>
    <row r="209" spans="1:18" x14ac:dyDescent="0.2">
      <c r="A209" s="2" t="s">
        <v>1461</v>
      </c>
      <c r="B209" s="50" t="str">
        <f t="array" ref="B209">INDEX(PAGU_REAL!$AF$1:$AF$168,MATCH(MID(A209,1,21),MID(PAGU_REAL!$AK$1:$AK$168,1,21),0))</f>
        <v>Umum</v>
      </c>
      <c r="C209" s="42" t="s">
        <v>24</v>
      </c>
      <c r="D209" s="43" t="s">
        <v>1462</v>
      </c>
      <c r="E209" s="44">
        <v>12</v>
      </c>
      <c r="F209" s="45" t="s">
        <v>887</v>
      </c>
      <c r="G209" s="44">
        <v>2084590</v>
      </c>
      <c r="H209" s="44">
        <f t="shared" si="84"/>
        <v>25015000</v>
      </c>
      <c r="I209" s="42" t="s">
        <v>24</v>
      </c>
      <c r="J209" s="43" t="s">
        <v>1462</v>
      </c>
      <c r="K209" s="62">
        <v>12</v>
      </c>
      <c r="L209" s="45" t="s">
        <v>887</v>
      </c>
      <c r="M209" s="62">
        <v>2084590</v>
      </c>
      <c r="N209" s="62">
        <f t="shared" si="85"/>
        <v>25015000</v>
      </c>
      <c r="O209" s="135">
        <f t="shared" si="86"/>
        <v>0</v>
      </c>
      <c r="R209" s="270" t="s">
        <v>4225</v>
      </c>
    </row>
    <row r="210" spans="1:18" x14ac:dyDescent="0.2">
      <c r="A210" s="2" t="s">
        <v>1463</v>
      </c>
      <c r="B210" s="50" t="str">
        <f t="array" ref="B210">INDEX(PAGU_REAL!$AF$1:$AF$168,MATCH(MID(A210,1,21),MID(PAGU_REAL!$AK$1:$AK$168,1,21),0))</f>
        <v>Umum</v>
      </c>
      <c r="C210" s="42" t="s">
        <v>24</v>
      </c>
      <c r="D210" s="43" t="s">
        <v>1464</v>
      </c>
      <c r="E210" s="44">
        <v>12</v>
      </c>
      <c r="F210" s="45" t="s">
        <v>887</v>
      </c>
      <c r="G210" s="44">
        <v>191100</v>
      </c>
      <c r="H210" s="44">
        <f t="shared" si="84"/>
        <v>2293000</v>
      </c>
      <c r="I210" s="42" t="s">
        <v>24</v>
      </c>
      <c r="J210" s="43" t="s">
        <v>1464</v>
      </c>
      <c r="K210" s="62">
        <v>12</v>
      </c>
      <c r="L210" s="45" t="s">
        <v>887</v>
      </c>
      <c r="M210" s="62">
        <v>191100</v>
      </c>
      <c r="N210" s="62">
        <f t="shared" si="85"/>
        <v>2293000</v>
      </c>
      <c r="O210" s="135">
        <f t="shared" si="86"/>
        <v>0</v>
      </c>
      <c r="R210" s="270" t="s">
        <v>4225</v>
      </c>
    </row>
    <row r="211" spans="1:18" s="234" customFormat="1" x14ac:dyDescent="0.2">
      <c r="A211" s="48" t="s">
        <v>4234</v>
      </c>
      <c r="B211" s="50" t="str">
        <f t="array" ref="B211">INDEX(PAGU_REAL!$AF$1:$AF$168,MATCH(MID(A211,1,21),MID(PAGU_REAL!$AK$1:$AK$168,1,21),0))</f>
        <v>Umum</v>
      </c>
      <c r="C211" s="259"/>
      <c r="D211" s="260"/>
      <c r="E211" s="261"/>
      <c r="F211" s="262"/>
      <c r="G211" s="261"/>
      <c r="H211" s="261"/>
      <c r="I211" s="42"/>
      <c r="J211" s="237" t="s">
        <v>4235</v>
      </c>
      <c r="K211" s="244">
        <v>8</v>
      </c>
      <c r="L211" s="245" t="s">
        <v>887</v>
      </c>
      <c r="M211" s="244">
        <v>1006500</v>
      </c>
      <c r="N211" s="244">
        <f t="shared" ref="N211" si="87">ROUNDDOWN(K211*M211,-3)</f>
        <v>8052000</v>
      </c>
      <c r="O211" s="135"/>
      <c r="Q211" s="270"/>
      <c r="R211" s="270" t="s">
        <v>4225</v>
      </c>
    </row>
    <row r="212" spans="1:18" s="131" customFormat="1" ht="25.5" x14ac:dyDescent="0.2">
      <c r="A212" s="48" t="s">
        <v>4163</v>
      </c>
      <c r="B212" s="50" t="str">
        <f t="array" ref="B212">INDEX(PAGU_REAL!$AF$1:$AF$168,MATCH(MID(A212,1,21),MID(PAGU_REAL!$AK$1:$AK$168,1,21),0))</f>
        <v>Umum</v>
      </c>
      <c r="C212" s="247"/>
      <c r="D212" s="248"/>
      <c r="E212" s="249"/>
      <c r="F212" s="250"/>
      <c r="G212" s="249"/>
      <c r="H212" s="249"/>
      <c r="I212" s="233" t="s">
        <v>4165</v>
      </c>
      <c r="J212" s="40" t="s">
        <v>4166</v>
      </c>
      <c r="K212" s="63">
        <v>0</v>
      </c>
      <c r="L212" s="15" t="s">
        <v>24</v>
      </c>
      <c r="M212" s="63">
        <v>0</v>
      </c>
      <c r="N212" s="63">
        <f>N213</f>
        <v>37200000</v>
      </c>
      <c r="O212" s="269">
        <f>N212-H212</f>
        <v>37200000</v>
      </c>
      <c r="P212" s="131" t="s">
        <v>4147</v>
      </c>
      <c r="Q212" s="270" t="s">
        <v>4225</v>
      </c>
      <c r="R212" s="270" t="s">
        <v>4225</v>
      </c>
    </row>
    <row r="213" spans="1:18" s="131" customFormat="1" ht="25.5" x14ac:dyDescent="0.2">
      <c r="A213" s="48" t="s">
        <v>4164</v>
      </c>
      <c r="B213" s="50" t="str">
        <f t="array" ref="B213">INDEX(PAGU_REAL!$AF$1:$AF$168,MATCH(MID(A213,1,21),MID(PAGU_REAL!$AK$1:$AK$168,1,21),0))</f>
        <v>Umum</v>
      </c>
      <c r="C213" s="259"/>
      <c r="D213" s="260"/>
      <c r="E213" s="261"/>
      <c r="F213" s="262"/>
      <c r="G213" s="261"/>
      <c r="H213" s="261"/>
      <c r="I213" s="242" t="s">
        <v>24</v>
      </c>
      <c r="J213" s="237" t="s">
        <v>4167</v>
      </c>
      <c r="K213" s="244">
        <f>62*4</f>
        <v>248</v>
      </c>
      <c r="L213" s="245" t="s">
        <v>602</v>
      </c>
      <c r="M213" s="244">
        <v>150000</v>
      </c>
      <c r="N213" s="244">
        <f t="shared" ref="N213" si="88">ROUNDDOWN(K213*M213,-3)</f>
        <v>37200000</v>
      </c>
      <c r="O213" s="246">
        <f t="shared" ref="O213" si="89">N213-H213</f>
        <v>37200000</v>
      </c>
      <c r="Q213" s="273" t="s">
        <v>4225</v>
      </c>
      <c r="R213" s="270" t="s">
        <v>4225</v>
      </c>
    </row>
    <row r="214" spans="1:18" x14ac:dyDescent="0.2">
      <c r="A214" s="2" t="s">
        <v>1465</v>
      </c>
      <c r="B214" s="50" t="str">
        <f t="array" ref="B214">INDEX(PAGU_REAL!$AF$1:$AF$168,MATCH(MID(A214,1,21),MID(PAGU_REAL!$AK$1:$AK$168,1,21),0))</f>
        <v>Umum</v>
      </c>
      <c r="C214" s="12" t="s">
        <v>718</v>
      </c>
      <c r="D214" s="40" t="s">
        <v>719</v>
      </c>
      <c r="E214" s="41">
        <v>0</v>
      </c>
      <c r="F214" s="15" t="s">
        <v>24</v>
      </c>
      <c r="G214" s="41">
        <v>0</v>
      </c>
      <c r="H214" s="41">
        <f>SUM(H215:H225)</f>
        <v>223458000</v>
      </c>
      <c r="I214" s="12" t="s">
        <v>718</v>
      </c>
      <c r="J214" s="40" t="s">
        <v>719</v>
      </c>
      <c r="K214" s="63">
        <v>0</v>
      </c>
      <c r="L214" s="15" t="s">
        <v>24</v>
      </c>
      <c r="M214" s="63">
        <v>0</v>
      </c>
      <c r="N214" s="63">
        <f>SUM(N215:N225)</f>
        <v>223458000</v>
      </c>
      <c r="O214" s="269">
        <f>N214-H214</f>
        <v>0</v>
      </c>
      <c r="P214" s="129" t="s">
        <v>4148</v>
      </c>
      <c r="R214" s="270" t="s">
        <v>4225</v>
      </c>
    </row>
    <row r="215" spans="1:18" hidden="1" x14ac:dyDescent="0.2">
      <c r="A215" s="2" t="s">
        <v>1466</v>
      </c>
      <c r="B215" s="50" t="str">
        <f t="array" ref="B215">INDEX(PAGU_REAL!$AF$1:$AF$168,MATCH(MID(A215,1,21),MID(PAGU_REAL!$AK$1:$AK$168,1,21),0))</f>
        <v>Umum</v>
      </c>
      <c r="C215" s="42" t="s">
        <v>24</v>
      </c>
      <c r="D215" s="43" t="s">
        <v>51</v>
      </c>
      <c r="E215" s="44">
        <v>56</v>
      </c>
      <c r="F215" s="45" t="s">
        <v>602</v>
      </c>
      <c r="G215" s="44">
        <v>1000000</v>
      </c>
      <c r="H215" s="44">
        <f t="shared" ref="H215:H225" si="90">ROUNDDOWN(E215*G215,-3)</f>
        <v>56000000</v>
      </c>
      <c r="I215" s="42" t="s">
        <v>24</v>
      </c>
      <c r="J215" s="43" t="s">
        <v>51</v>
      </c>
      <c r="K215" s="62">
        <v>56</v>
      </c>
      <c r="L215" s="45" t="s">
        <v>602</v>
      </c>
      <c r="M215" s="62">
        <v>1000000</v>
      </c>
      <c r="N215" s="62">
        <f t="shared" ref="N215:N225" si="91">ROUNDDOWN(K215*M215,-3)</f>
        <v>56000000</v>
      </c>
      <c r="O215" s="135">
        <f t="shared" ref="O215:O225" si="92">N215-H215</f>
        <v>0</v>
      </c>
    </row>
    <row r="216" spans="1:18" hidden="1" x14ac:dyDescent="0.2">
      <c r="A216" s="2" t="s">
        <v>1467</v>
      </c>
      <c r="B216" s="50" t="str">
        <f t="array" ref="B216">INDEX(PAGU_REAL!$AF$1:$AF$168,MATCH(MID(A216,1,21),MID(PAGU_REAL!$AK$1:$AK$168,1,21),0))</f>
        <v>Umum</v>
      </c>
      <c r="C216" s="42" t="s">
        <v>24</v>
      </c>
      <c r="D216" s="43" t="s">
        <v>53</v>
      </c>
      <c r="E216" s="44">
        <v>56</v>
      </c>
      <c r="F216" s="45" t="s">
        <v>602</v>
      </c>
      <c r="G216" s="44">
        <v>1500000</v>
      </c>
      <c r="H216" s="44">
        <f t="shared" si="90"/>
        <v>84000000</v>
      </c>
      <c r="I216" s="42" t="s">
        <v>24</v>
      </c>
      <c r="J216" s="43" t="s">
        <v>53</v>
      </c>
      <c r="K216" s="62">
        <v>56</v>
      </c>
      <c r="L216" s="45" t="s">
        <v>602</v>
      </c>
      <c r="M216" s="62">
        <v>1500000</v>
      </c>
      <c r="N216" s="62">
        <f t="shared" si="91"/>
        <v>84000000</v>
      </c>
      <c r="O216" s="135">
        <f t="shared" si="92"/>
        <v>0</v>
      </c>
    </row>
    <row r="217" spans="1:18" hidden="1" x14ac:dyDescent="0.2">
      <c r="A217" s="2" t="s">
        <v>1468</v>
      </c>
      <c r="B217" s="50" t="str">
        <f t="array" ref="B217">INDEX(PAGU_REAL!$AF$1:$AF$168,MATCH(MID(A217,1,21),MID(PAGU_REAL!$AK$1:$AK$168,1,21),0))</f>
        <v>Umum</v>
      </c>
      <c r="C217" s="42" t="s">
        <v>24</v>
      </c>
      <c r="D217" s="43" t="s">
        <v>1469</v>
      </c>
      <c r="E217" s="44">
        <v>144</v>
      </c>
      <c r="F217" s="45" t="s">
        <v>602</v>
      </c>
      <c r="G217" s="44">
        <v>52000</v>
      </c>
      <c r="H217" s="44">
        <f t="shared" si="90"/>
        <v>7488000</v>
      </c>
      <c r="I217" s="42" t="s">
        <v>24</v>
      </c>
      <c r="J217" s="43" t="s">
        <v>1469</v>
      </c>
      <c r="K217" s="62">
        <v>144</v>
      </c>
      <c r="L217" s="45" t="s">
        <v>602</v>
      </c>
      <c r="M217" s="62">
        <v>52000</v>
      </c>
      <c r="N217" s="62">
        <f t="shared" si="91"/>
        <v>7488000</v>
      </c>
      <c r="O217" s="135">
        <f t="shared" si="92"/>
        <v>0</v>
      </c>
    </row>
    <row r="218" spans="1:18" hidden="1" x14ac:dyDescent="0.2">
      <c r="A218" s="2" t="s">
        <v>1470</v>
      </c>
      <c r="B218" s="50" t="str">
        <f t="array" ref="B218">INDEX(PAGU_REAL!$AF$1:$AF$168,MATCH(MID(A218,1,21),MID(PAGU_REAL!$AK$1:$AK$168,1,21),0))</f>
        <v>Umum</v>
      </c>
      <c r="C218" s="42" t="s">
        <v>24</v>
      </c>
      <c r="D218" s="43" t="s">
        <v>1471</v>
      </c>
      <c r="E218" s="44">
        <v>144</v>
      </c>
      <c r="F218" s="45" t="s">
        <v>602</v>
      </c>
      <c r="G218" s="44">
        <v>55000</v>
      </c>
      <c r="H218" s="44">
        <f t="shared" si="90"/>
        <v>7920000</v>
      </c>
      <c r="I218" s="42" t="s">
        <v>24</v>
      </c>
      <c r="J218" s="43" t="s">
        <v>1471</v>
      </c>
      <c r="K218" s="62">
        <v>144</v>
      </c>
      <c r="L218" s="45" t="s">
        <v>602</v>
      </c>
      <c r="M218" s="62">
        <v>55000</v>
      </c>
      <c r="N218" s="62">
        <f t="shared" si="91"/>
        <v>7920000</v>
      </c>
      <c r="O218" s="135">
        <f t="shared" si="92"/>
        <v>0</v>
      </c>
    </row>
    <row r="219" spans="1:18" hidden="1" x14ac:dyDescent="0.2">
      <c r="A219" s="2" t="s">
        <v>1472</v>
      </c>
      <c r="B219" s="50" t="str">
        <f t="array" ref="B219">INDEX(PAGU_REAL!$AF$1:$AF$168,MATCH(MID(A219,1,21),MID(PAGU_REAL!$AK$1:$AK$168,1,21),0))</f>
        <v>Umum</v>
      </c>
      <c r="C219" s="42" t="s">
        <v>24</v>
      </c>
      <c r="D219" s="43" t="s">
        <v>1473</v>
      </c>
      <c r="E219" s="44">
        <v>60</v>
      </c>
      <c r="F219" s="45" t="s">
        <v>1474</v>
      </c>
      <c r="G219" s="44">
        <v>220000</v>
      </c>
      <c r="H219" s="44">
        <f t="shared" si="90"/>
        <v>13200000</v>
      </c>
      <c r="I219" s="42" t="s">
        <v>24</v>
      </c>
      <c r="J219" s="43" t="s">
        <v>1473</v>
      </c>
      <c r="K219" s="62">
        <v>60</v>
      </c>
      <c r="L219" s="45" t="s">
        <v>1474</v>
      </c>
      <c r="M219" s="62">
        <v>220000</v>
      </c>
      <c r="N219" s="62">
        <f t="shared" si="91"/>
        <v>13200000</v>
      </c>
      <c r="O219" s="135">
        <f t="shared" si="92"/>
        <v>0</v>
      </c>
    </row>
    <row r="220" spans="1:18" hidden="1" x14ac:dyDescent="0.2">
      <c r="A220" s="2" t="s">
        <v>1475</v>
      </c>
      <c r="B220" s="50" t="str">
        <f t="array" ref="B220">INDEX(PAGU_REAL!$AF$1:$AF$168,MATCH(MID(A220,1,21),MID(PAGU_REAL!$AK$1:$AK$168,1,21),0))</f>
        <v>Umum</v>
      </c>
      <c r="C220" s="42" t="s">
        <v>24</v>
      </c>
      <c r="D220" s="43" t="s">
        <v>1476</v>
      </c>
      <c r="E220" s="44">
        <v>40</v>
      </c>
      <c r="F220" s="45" t="s">
        <v>1474</v>
      </c>
      <c r="G220" s="44">
        <v>240000</v>
      </c>
      <c r="H220" s="44">
        <f t="shared" si="90"/>
        <v>9600000</v>
      </c>
      <c r="I220" s="42" t="s">
        <v>24</v>
      </c>
      <c r="J220" s="43" t="s">
        <v>1476</v>
      </c>
      <c r="K220" s="62">
        <v>40</v>
      </c>
      <c r="L220" s="45" t="s">
        <v>1474</v>
      </c>
      <c r="M220" s="62">
        <v>240000</v>
      </c>
      <c r="N220" s="62">
        <f t="shared" si="91"/>
        <v>9600000</v>
      </c>
      <c r="O220" s="135">
        <f t="shared" si="92"/>
        <v>0</v>
      </c>
    </row>
    <row r="221" spans="1:18" hidden="1" x14ac:dyDescent="0.2">
      <c r="A221" s="2" t="s">
        <v>1477</v>
      </c>
      <c r="B221" s="50" t="str">
        <f t="array" ref="B221">INDEX(PAGU_REAL!$AF$1:$AF$168,MATCH(MID(A221,1,21),MID(PAGU_REAL!$AK$1:$AK$168,1,21),0))</f>
        <v>Umum</v>
      </c>
      <c r="C221" s="42" t="s">
        <v>24</v>
      </c>
      <c r="D221" s="43" t="s">
        <v>1478</v>
      </c>
      <c r="E221" s="44">
        <v>750</v>
      </c>
      <c r="F221" s="45" t="s">
        <v>1479</v>
      </c>
      <c r="G221" s="44">
        <v>5000</v>
      </c>
      <c r="H221" s="44">
        <f t="shared" si="90"/>
        <v>3750000</v>
      </c>
      <c r="I221" s="42" t="s">
        <v>24</v>
      </c>
      <c r="J221" s="43" t="s">
        <v>1478</v>
      </c>
      <c r="K221" s="62">
        <v>750</v>
      </c>
      <c r="L221" s="45" t="s">
        <v>1479</v>
      </c>
      <c r="M221" s="62">
        <v>5000</v>
      </c>
      <c r="N221" s="62">
        <f t="shared" si="91"/>
        <v>3750000</v>
      </c>
      <c r="O221" s="135">
        <f t="shared" si="92"/>
        <v>0</v>
      </c>
    </row>
    <row r="222" spans="1:18" hidden="1" x14ac:dyDescent="0.2">
      <c r="A222" s="2" t="s">
        <v>1480</v>
      </c>
      <c r="B222" s="50" t="str">
        <f t="array" ref="B222">INDEX(PAGU_REAL!$AF$1:$AF$168,MATCH(MID(A222,1,21),MID(PAGU_REAL!$AK$1:$AK$168,1,21),0))</f>
        <v>Umum</v>
      </c>
      <c r="C222" s="42" t="s">
        <v>24</v>
      </c>
      <c r="D222" s="43" t="s">
        <v>1481</v>
      </c>
      <c r="E222" s="44">
        <v>50</v>
      </c>
      <c r="F222" s="45" t="s">
        <v>1482</v>
      </c>
      <c r="G222" s="44">
        <v>220000</v>
      </c>
      <c r="H222" s="44">
        <f t="shared" si="90"/>
        <v>11000000</v>
      </c>
      <c r="I222" s="42" t="s">
        <v>24</v>
      </c>
      <c r="J222" s="43" t="s">
        <v>1481</v>
      </c>
      <c r="K222" s="62">
        <v>50</v>
      </c>
      <c r="L222" s="45" t="s">
        <v>1482</v>
      </c>
      <c r="M222" s="62">
        <v>220000</v>
      </c>
      <c r="N222" s="62">
        <f t="shared" si="91"/>
        <v>11000000</v>
      </c>
      <c r="O222" s="135">
        <f t="shared" si="92"/>
        <v>0</v>
      </c>
    </row>
    <row r="223" spans="1:18" hidden="1" x14ac:dyDescent="0.2">
      <c r="A223" s="2" t="s">
        <v>1483</v>
      </c>
      <c r="B223" s="50" t="str">
        <f t="array" ref="B223">INDEX(PAGU_REAL!$AF$1:$AF$168,MATCH(MID(A223,1,21),MID(PAGU_REAL!$AK$1:$AK$168,1,21),0))</f>
        <v>Umum</v>
      </c>
      <c r="C223" s="42" t="s">
        <v>24</v>
      </c>
      <c r="D223" s="43" t="s">
        <v>1484</v>
      </c>
      <c r="E223" s="44">
        <v>750</v>
      </c>
      <c r="F223" s="45" t="s">
        <v>1479</v>
      </c>
      <c r="G223" s="44">
        <v>25000</v>
      </c>
      <c r="H223" s="44">
        <f t="shared" si="90"/>
        <v>18750000</v>
      </c>
      <c r="I223" s="42" t="s">
        <v>24</v>
      </c>
      <c r="J223" s="43" t="s">
        <v>1484</v>
      </c>
      <c r="K223" s="62">
        <v>750</v>
      </c>
      <c r="L223" s="45" t="s">
        <v>1479</v>
      </c>
      <c r="M223" s="62">
        <v>25000</v>
      </c>
      <c r="N223" s="62">
        <f t="shared" si="91"/>
        <v>18750000</v>
      </c>
      <c r="O223" s="135">
        <f t="shared" si="92"/>
        <v>0</v>
      </c>
    </row>
    <row r="224" spans="1:18" hidden="1" x14ac:dyDescent="0.2">
      <c r="A224" s="2" t="s">
        <v>1485</v>
      </c>
      <c r="B224" s="50" t="str">
        <f t="array" ref="B224">INDEX(PAGU_REAL!$AF$1:$AF$168,MATCH(MID(A224,1,21),MID(PAGU_REAL!$AK$1:$AK$168,1,21),0))</f>
        <v>Umum</v>
      </c>
      <c r="C224" s="42" t="s">
        <v>24</v>
      </c>
      <c r="D224" s="43" t="s">
        <v>1486</v>
      </c>
      <c r="E224" s="44">
        <v>50</v>
      </c>
      <c r="F224" s="45" t="s">
        <v>1487</v>
      </c>
      <c r="G224" s="44">
        <v>85000</v>
      </c>
      <c r="H224" s="44">
        <f t="shared" si="90"/>
        <v>4250000</v>
      </c>
      <c r="I224" s="42" t="s">
        <v>24</v>
      </c>
      <c r="J224" s="43" t="s">
        <v>1486</v>
      </c>
      <c r="K224" s="62">
        <v>50</v>
      </c>
      <c r="L224" s="45" t="s">
        <v>1487</v>
      </c>
      <c r="M224" s="62">
        <v>85000</v>
      </c>
      <c r="N224" s="62">
        <f t="shared" si="91"/>
        <v>4250000</v>
      </c>
      <c r="O224" s="135">
        <f t="shared" si="92"/>
        <v>0</v>
      </c>
    </row>
    <row r="225" spans="1:18" hidden="1" x14ac:dyDescent="0.2">
      <c r="A225" s="2" t="s">
        <v>1488</v>
      </c>
      <c r="B225" s="50" t="str">
        <f t="array" ref="B225">INDEX(PAGU_REAL!$AF$1:$AF$168,MATCH(MID(A225,1,21),MID(PAGU_REAL!$AK$1:$AK$168,1,21),0))</f>
        <v>Umum</v>
      </c>
      <c r="C225" s="42" t="s">
        <v>24</v>
      </c>
      <c r="D225" s="43" t="s">
        <v>1489</v>
      </c>
      <c r="E225" s="44">
        <v>50</v>
      </c>
      <c r="F225" s="45" t="s">
        <v>1490</v>
      </c>
      <c r="G225" s="44">
        <v>150000</v>
      </c>
      <c r="H225" s="44">
        <f t="shared" si="90"/>
        <v>7500000</v>
      </c>
      <c r="I225" s="42" t="s">
        <v>24</v>
      </c>
      <c r="J225" s="43" t="s">
        <v>1489</v>
      </c>
      <c r="K225" s="62">
        <v>50</v>
      </c>
      <c r="L225" s="45" t="s">
        <v>1490</v>
      </c>
      <c r="M225" s="62">
        <v>150000</v>
      </c>
      <c r="N225" s="62">
        <f t="shared" si="91"/>
        <v>7500000</v>
      </c>
      <c r="O225" s="135">
        <f t="shared" si="92"/>
        <v>0</v>
      </c>
    </row>
    <row r="226" spans="1:18" s="131" customFormat="1" x14ac:dyDescent="0.2">
      <c r="A226" s="48" t="s">
        <v>4168</v>
      </c>
      <c r="B226" s="50" t="str">
        <f t="array" ref="B226">INDEX(PAGU_REAL!$AF$1:$AF$168,MATCH(MID(A226,1,21),MID(PAGU_REAL!$AK$1:$AK$168,1,21),0))</f>
        <v>Umum</v>
      </c>
      <c r="C226" s="247"/>
      <c r="D226" s="248"/>
      <c r="E226" s="249"/>
      <c r="F226" s="250"/>
      <c r="G226" s="249"/>
      <c r="H226" s="249"/>
      <c r="I226" s="233" t="s">
        <v>1992</v>
      </c>
      <c r="J226" s="40" t="s">
        <v>4170</v>
      </c>
      <c r="K226" s="63">
        <v>0</v>
      </c>
      <c r="L226" s="15" t="s">
        <v>24</v>
      </c>
      <c r="M226" s="63">
        <v>0</v>
      </c>
      <c r="N226" s="63">
        <f>N227</f>
        <v>49800000</v>
      </c>
      <c r="O226" s="269">
        <f>N226-H226</f>
        <v>49800000</v>
      </c>
      <c r="P226" s="131" t="s">
        <v>4147</v>
      </c>
      <c r="Q226" s="270" t="s">
        <v>4225</v>
      </c>
      <c r="R226" s="270" t="s">
        <v>4225</v>
      </c>
    </row>
    <row r="227" spans="1:18" s="131" customFormat="1" x14ac:dyDescent="0.2">
      <c r="A227" s="48" t="s">
        <v>4169</v>
      </c>
      <c r="B227" s="50" t="str">
        <f t="array" ref="B227">INDEX(PAGU_REAL!$AF$1:$AF$168,MATCH(MID(A227,1,21),MID(PAGU_REAL!$AK$1:$AK$168,1,21),0))</f>
        <v>Umum</v>
      </c>
      <c r="C227" s="259"/>
      <c r="D227" s="260"/>
      <c r="E227" s="261"/>
      <c r="F227" s="262"/>
      <c r="G227" s="261"/>
      <c r="H227" s="261"/>
      <c r="I227" s="242" t="s">
        <v>24</v>
      </c>
      <c r="J227" s="237" t="s">
        <v>4171</v>
      </c>
      <c r="K227" s="244">
        <v>166</v>
      </c>
      <c r="L227" s="245" t="s">
        <v>602</v>
      </c>
      <c r="M227" s="244">
        <v>300000</v>
      </c>
      <c r="N227" s="244">
        <f t="shared" ref="N227" si="93">ROUNDDOWN(K227*M227,-3)</f>
        <v>49800000</v>
      </c>
      <c r="O227" s="246">
        <f t="shared" ref="O227" si="94">N227-H227</f>
        <v>49800000</v>
      </c>
      <c r="Q227" s="273" t="s">
        <v>4225</v>
      </c>
      <c r="R227" s="270" t="s">
        <v>4225</v>
      </c>
    </row>
    <row r="228" spans="1:18" x14ac:dyDescent="0.2">
      <c r="A228" s="2" t="s">
        <v>1491</v>
      </c>
      <c r="B228" s="50" t="str">
        <f t="array" ref="B228">INDEX(PAGU_REAL!$AF$1:$AF$168,MATCH(MID(A228,1,21),MID(PAGU_REAL!$AK$1:$AK$168,1,21),0))</f>
        <v>Umum</v>
      </c>
      <c r="C228" s="36" t="s">
        <v>77</v>
      </c>
      <c r="D228" s="37" t="s">
        <v>1009</v>
      </c>
      <c r="E228" s="38">
        <v>0</v>
      </c>
      <c r="F228" s="39" t="s">
        <v>24</v>
      </c>
      <c r="G228" s="38">
        <v>0</v>
      </c>
      <c r="H228" s="38">
        <f>SUM(H229,H231)</f>
        <v>122400000</v>
      </c>
      <c r="I228" s="36" t="s">
        <v>77</v>
      </c>
      <c r="J228" s="37" t="s">
        <v>1009</v>
      </c>
      <c r="K228" s="38">
        <v>0</v>
      </c>
      <c r="L228" s="39" t="s">
        <v>24</v>
      </c>
      <c r="M228" s="38">
        <v>0</v>
      </c>
      <c r="N228" s="38">
        <f>SUM(N229,N231)</f>
        <v>122000000</v>
      </c>
      <c r="Q228" s="270" t="s">
        <v>4225</v>
      </c>
      <c r="R228" s="270" t="s">
        <v>4225</v>
      </c>
    </row>
    <row r="229" spans="1:18" x14ac:dyDescent="0.2">
      <c r="A229" s="2" t="s">
        <v>1492</v>
      </c>
      <c r="B229" s="50" t="str">
        <f t="array" ref="B229">INDEX(PAGU_REAL!$AF$1:$AF$168,MATCH(MID(A229,1,21),MID(PAGU_REAL!$AK$1:$AK$168,1,21),0))</f>
        <v>Umum</v>
      </c>
      <c r="C229" s="12" t="s">
        <v>1014</v>
      </c>
      <c r="D229" s="40" t="s">
        <v>1015</v>
      </c>
      <c r="E229" s="41">
        <v>0</v>
      </c>
      <c r="F229" s="15" t="s">
        <v>24</v>
      </c>
      <c r="G229" s="41">
        <v>0</v>
      </c>
      <c r="H229" s="41">
        <f>H230</f>
        <v>2400000</v>
      </c>
      <c r="I229" s="12" t="s">
        <v>1014</v>
      </c>
      <c r="J229" s="40" t="s">
        <v>1015</v>
      </c>
      <c r="K229" s="63">
        <v>0</v>
      </c>
      <c r="L229" s="15" t="s">
        <v>24</v>
      </c>
      <c r="M229" s="63">
        <v>0</v>
      </c>
      <c r="N229" s="63">
        <f>N230</f>
        <v>12000000</v>
      </c>
      <c r="O229" s="269">
        <f>N229-H229</f>
        <v>9600000</v>
      </c>
      <c r="P229" s="129" t="s">
        <v>4148</v>
      </c>
      <c r="Q229" s="270" t="s">
        <v>4225</v>
      </c>
      <c r="R229" s="270" t="s">
        <v>4225</v>
      </c>
    </row>
    <row r="230" spans="1:18" x14ac:dyDescent="0.2">
      <c r="A230" s="2" t="s">
        <v>1493</v>
      </c>
      <c r="B230" s="50" t="str">
        <f t="array" ref="B230">INDEX(PAGU_REAL!$AF$1:$AF$168,MATCH(MID(A230,1,21),MID(PAGU_REAL!$AK$1:$AK$168,1,21),0))</f>
        <v>Umum</v>
      </c>
      <c r="C230" s="42" t="s">
        <v>24</v>
      </c>
      <c r="D230" s="43" t="s">
        <v>1494</v>
      </c>
      <c r="E230" s="44">
        <v>12</v>
      </c>
      <c r="F230" s="45" t="s">
        <v>887</v>
      </c>
      <c r="G230" s="44">
        <v>200000</v>
      </c>
      <c r="H230" s="44">
        <f>ROUNDDOWN(E230*G230,-3)</f>
        <v>2400000</v>
      </c>
      <c r="I230" s="242" t="s">
        <v>24</v>
      </c>
      <c r="J230" s="243" t="s">
        <v>1494</v>
      </c>
      <c r="K230" s="244">
        <v>12</v>
      </c>
      <c r="L230" s="245" t="s">
        <v>887</v>
      </c>
      <c r="M230" s="244">
        <v>1000000</v>
      </c>
      <c r="N230" s="244">
        <f>ROUNDDOWN(K230*M230,-3)</f>
        <v>12000000</v>
      </c>
      <c r="O230" s="246">
        <f>N230-H230</f>
        <v>9600000</v>
      </c>
      <c r="Q230" s="273" t="s">
        <v>4225</v>
      </c>
      <c r="R230" s="270" t="s">
        <v>4225</v>
      </c>
    </row>
    <row r="231" spans="1:18" x14ac:dyDescent="0.2">
      <c r="A231" s="2" t="s">
        <v>1495</v>
      </c>
      <c r="B231" s="50" t="str">
        <f t="array" ref="B231">INDEX(PAGU_REAL!$AF$1:$AF$168,MATCH(MID(A231,1,21),MID(PAGU_REAL!$AK$1:$AK$168,1,21),0))</f>
        <v>Umum</v>
      </c>
      <c r="C231" s="12" t="s">
        <v>1019</v>
      </c>
      <c r="D231" s="40" t="s">
        <v>1020</v>
      </c>
      <c r="E231" s="41">
        <v>0</v>
      </c>
      <c r="F231" s="15" t="s">
        <v>24</v>
      </c>
      <c r="G231" s="41">
        <v>0</v>
      </c>
      <c r="H231" s="41">
        <f>SUM(H232:H233)</f>
        <v>120000000</v>
      </c>
      <c r="I231" s="12" t="s">
        <v>1019</v>
      </c>
      <c r="J231" s="40" t="s">
        <v>1020</v>
      </c>
      <c r="K231" s="63">
        <v>0</v>
      </c>
      <c r="L231" s="15" t="s">
        <v>24</v>
      </c>
      <c r="M231" s="63">
        <v>0</v>
      </c>
      <c r="N231" s="63">
        <f>SUM(N232:N233)</f>
        <v>110000000</v>
      </c>
      <c r="O231" s="269">
        <f>N231-H231</f>
        <v>-10000000</v>
      </c>
      <c r="P231" s="129" t="s">
        <v>4148</v>
      </c>
      <c r="Q231" s="270" t="s">
        <v>4225</v>
      </c>
      <c r="R231" s="270" t="s">
        <v>4225</v>
      </c>
    </row>
    <row r="232" spans="1:18" x14ac:dyDescent="0.2">
      <c r="A232" s="2" t="s">
        <v>1496</v>
      </c>
      <c r="B232" s="50" t="str">
        <f t="array" ref="B232">INDEX(PAGU_REAL!$AF$1:$AF$168,MATCH(MID(A232,1,21),MID(PAGU_REAL!$AK$1:$AK$168,1,21),0))</f>
        <v>Umum</v>
      </c>
      <c r="C232" s="42" t="s">
        <v>24</v>
      </c>
      <c r="D232" s="43" t="s">
        <v>1497</v>
      </c>
      <c r="E232" s="44">
        <v>12</v>
      </c>
      <c r="F232" s="45" t="s">
        <v>887</v>
      </c>
      <c r="G232" s="44">
        <v>5000000</v>
      </c>
      <c r="H232" s="44">
        <f t="shared" ref="H232:H233" si="95">ROUNDDOWN(E232*G232,-3)</f>
        <v>60000000</v>
      </c>
      <c r="I232" s="42" t="s">
        <v>24</v>
      </c>
      <c r="J232" s="43" t="s">
        <v>1497</v>
      </c>
      <c r="K232" s="62">
        <v>12</v>
      </c>
      <c r="L232" s="45" t="s">
        <v>887</v>
      </c>
      <c r="M232" s="62">
        <v>5000000</v>
      </c>
      <c r="N232" s="62">
        <f t="shared" ref="N232:N233" si="96">ROUNDDOWN(K232*M232,-3)</f>
        <v>60000000</v>
      </c>
      <c r="O232" s="135">
        <f t="shared" ref="O232:O233" si="97">N232-H232</f>
        <v>0</v>
      </c>
      <c r="Q232" s="273"/>
      <c r="R232" s="270" t="s">
        <v>4225</v>
      </c>
    </row>
    <row r="233" spans="1:18" x14ac:dyDescent="0.2">
      <c r="A233" s="2" t="s">
        <v>1498</v>
      </c>
      <c r="B233" s="50" t="str">
        <f t="array" ref="B233">INDEX(PAGU_REAL!$AF$1:$AF$168,MATCH(MID(A233,1,21),MID(PAGU_REAL!$AK$1:$AK$168,1,21),0))</f>
        <v>Umum</v>
      </c>
      <c r="C233" s="42" t="s">
        <v>24</v>
      </c>
      <c r="D233" s="43" t="s">
        <v>1499</v>
      </c>
      <c r="E233" s="44">
        <v>1</v>
      </c>
      <c r="F233" s="45" t="s">
        <v>899</v>
      </c>
      <c r="G233" s="44">
        <v>60000000</v>
      </c>
      <c r="H233" s="44">
        <f t="shared" si="95"/>
        <v>60000000</v>
      </c>
      <c r="I233" s="242" t="s">
        <v>24</v>
      </c>
      <c r="J233" s="243" t="s">
        <v>1499</v>
      </c>
      <c r="K233" s="244">
        <v>1</v>
      </c>
      <c r="L233" s="245" t="s">
        <v>899</v>
      </c>
      <c r="M233" s="244">
        <v>50000000</v>
      </c>
      <c r="N233" s="244">
        <f t="shared" si="96"/>
        <v>50000000</v>
      </c>
      <c r="O233" s="246">
        <f t="shared" si="97"/>
        <v>-10000000</v>
      </c>
      <c r="Q233" s="273" t="s">
        <v>4225</v>
      </c>
      <c r="R233" s="270" t="s">
        <v>4225</v>
      </c>
    </row>
    <row r="234" spans="1:18" x14ac:dyDescent="0.2">
      <c r="A234" s="2" t="s">
        <v>1500</v>
      </c>
      <c r="B234" s="50" t="str">
        <f t="array" ref="B234">INDEX(PAGU_REAL!$AF$1:$AF$168,MATCH(MID(A234,1,21),MID(PAGU_REAL!$AK$1:$AK$168,1,21),0))</f>
        <v>Umum</v>
      </c>
      <c r="C234" s="36" t="s">
        <v>102</v>
      </c>
      <c r="D234" s="37" t="s">
        <v>1031</v>
      </c>
      <c r="E234" s="38">
        <v>0</v>
      </c>
      <c r="F234" s="39" t="s">
        <v>24</v>
      </c>
      <c r="G234" s="38">
        <v>0</v>
      </c>
      <c r="H234" s="38">
        <f>SUM(H235,H246)</f>
        <v>422120000</v>
      </c>
      <c r="I234" s="36" t="s">
        <v>102</v>
      </c>
      <c r="J234" s="37" t="s">
        <v>1031</v>
      </c>
      <c r="K234" s="38">
        <v>0</v>
      </c>
      <c r="L234" s="39" t="s">
        <v>24</v>
      </c>
      <c r="M234" s="38">
        <v>0</v>
      </c>
      <c r="N234" s="38">
        <f>SUM(N235,N246)</f>
        <v>440210000</v>
      </c>
      <c r="Q234" s="270" t="s">
        <v>4225</v>
      </c>
      <c r="R234" s="270" t="s">
        <v>4225</v>
      </c>
    </row>
    <row r="235" spans="1:18" x14ac:dyDescent="0.2">
      <c r="A235" s="2" t="s">
        <v>1501</v>
      </c>
      <c r="B235" s="50" t="str">
        <f t="array" ref="B235">INDEX(PAGU_REAL!$AF$1:$AF$168,MATCH(MID(A235,1,21),MID(PAGU_REAL!$AK$1:$AK$168,1,21),0))</f>
        <v>Umum</v>
      </c>
      <c r="C235" s="12" t="s">
        <v>1033</v>
      </c>
      <c r="D235" s="40" t="s">
        <v>1034</v>
      </c>
      <c r="E235" s="41">
        <v>0</v>
      </c>
      <c r="F235" s="15" t="s">
        <v>24</v>
      </c>
      <c r="G235" s="41">
        <v>0</v>
      </c>
      <c r="H235" s="41">
        <f>SUM(H236:H245)</f>
        <v>404120000</v>
      </c>
      <c r="I235" s="12" t="s">
        <v>1033</v>
      </c>
      <c r="J235" s="40" t="s">
        <v>1034</v>
      </c>
      <c r="K235" s="63">
        <v>0</v>
      </c>
      <c r="L235" s="15" t="s">
        <v>24</v>
      </c>
      <c r="M235" s="63">
        <v>0</v>
      </c>
      <c r="N235" s="63">
        <f>SUM(N236:N245)</f>
        <v>422210000</v>
      </c>
      <c r="O235" s="269">
        <f>N235-H235</f>
        <v>18090000</v>
      </c>
      <c r="P235" s="129" t="s">
        <v>4148</v>
      </c>
      <c r="Q235" s="270" t="s">
        <v>4225</v>
      </c>
      <c r="R235" s="270" t="s">
        <v>4225</v>
      </c>
    </row>
    <row r="236" spans="1:18" ht="25.5" x14ac:dyDescent="0.2">
      <c r="A236" s="2" t="s">
        <v>1502</v>
      </c>
      <c r="B236" s="50" t="str">
        <f t="array" ref="B236">INDEX(PAGU_REAL!$AF$1:$AF$168,MATCH(MID(A236,1,21),MID(PAGU_REAL!$AK$1:$AK$168,1,21),0))</f>
        <v>Umum</v>
      </c>
      <c r="C236" s="42" t="s">
        <v>24</v>
      </c>
      <c r="D236" s="43" t="s">
        <v>1503</v>
      </c>
      <c r="E236" s="44">
        <v>1</v>
      </c>
      <c r="F236" s="45" t="s">
        <v>484</v>
      </c>
      <c r="G236" s="44">
        <v>38730000</v>
      </c>
      <c r="H236" s="44">
        <f t="shared" ref="H236:H245" si="98">ROUNDDOWN(E236*G236,-3)</f>
        <v>38730000</v>
      </c>
      <c r="I236" s="42" t="s">
        <v>24</v>
      </c>
      <c r="J236" s="43" t="s">
        <v>1503</v>
      </c>
      <c r="K236" s="62">
        <v>1</v>
      </c>
      <c r="L236" s="45" t="s">
        <v>484</v>
      </c>
      <c r="M236" s="62">
        <v>38730000</v>
      </c>
      <c r="N236" s="62">
        <f t="shared" ref="N236:N245" si="99">ROUNDDOWN(K236*M236,-3)</f>
        <v>38730000</v>
      </c>
      <c r="O236" s="135">
        <f t="shared" ref="O236:O245" si="100">N236-H236</f>
        <v>0</v>
      </c>
      <c r="R236" s="270" t="s">
        <v>4225</v>
      </c>
    </row>
    <row r="237" spans="1:18" x14ac:dyDescent="0.2">
      <c r="A237" s="2" t="s">
        <v>1504</v>
      </c>
      <c r="B237" s="50" t="str">
        <f t="array" ref="B237">INDEX(PAGU_REAL!$AF$1:$AF$168,MATCH(MID(A237,1,21),MID(PAGU_REAL!$AK$1:$AK$168,1,21),0))</f>
        <v>Umum</v>
      </c>
      <c r="C237" s="42" t="s">
        <v>24</v>
      </c>
      <c r="D237" s="43" t="s">
        <v>1505</v>
      </c>
      <c r="E237" s="44">
        <v>6</v>
      </c>
      <c r="F237" s="45" t="s">
        <v>484</v>
      </c>
      <c r="G237" s="44">
        <v>33650000</v>
      </c>
      <c r="H237" s="44">
        <f t="shared" si="98"/>
        <v>201900000</v>
      </c>
      <c r="I237" s="42" t="s">
        <v>24</v>
      </c>
      <c r="J237" s="43" t="s">
        <v>1505</v>
      </c>
      <c r="K237" s="62">
        <v>6</v>
      </c>
      <c r="L237" s="45" t="s">
        <v>484</v>
      </c>
      <c r="M237" s="62">
        <v>33650000</v>
      </c>
      <c r="N237" s="62">
        <f t="shared" si="99"/>
        <v>201900000</v>
      </c>
      <c r="O237" s="135">
        <f t="shared" si="100"/>
        <v>0</v>
      </c>
      <c r="R237" s="270" t="s">
        <v>4225</v>
      </c>
    </row>
    <row r="238" spans="1:18" x14ac:dyDescent="0.2">
      <c r="A238" s="2" t="s">
        <v>1506</v>
      </c>
      <c r="B238" s="50" t="str">
        <f t="array" ref="B238">INDEX(PAGU_REAL!$AF$1:$AF$168,MATCH(MID(A238,1,21),MID(PAGU_REAL!$AK$1:$AK$168,1,21),0))</f>
        <v>Umum</v>
      </c>
      <c r="C238" s="42" t="s">
        <v>24</v>
      </c>
      <c r="D238" s="43" t="s">
        <v>1507</v>
      </c>
      <c r="E238" s="44">
        <v>5</v>
      </c>
      <c r="F238" s="45" t="s">
        <v>484</v>
      </c>
      <c r="G238" s="44">
        <v>3640000</v>
      </c>
      <c r="H238" s="44">
        <f t="shared" si="98"/>
        <v>18200000</v>
      </c>
      <c r="I238" s="42" t="s">
        <v>24</v>
      </c>
      <c r="J238" s="43" t="s">
        <v>1507</v>
      </c>
      <c r="K238" s="62">
        <v>5</v>
      </c>
      <c r="L238" s="45" t="s">
        <v>484</v>
      </c>
      <c r="M238" s="62">
        <v>3640000</v>
      </c>
      <c r="N238" s="62">
        <f t="shared" si="99"/>
        <v>18200000</v>
      </c>
      <c r="O238" s="135">
        <f t="shared" si="100"/>
        <v>0</v>
      </c>
      <c r="R238" s="270" t="s">
        <v>4225</v>
      </c>
    </row>
    <row r="239" spans="1:18" x14ac:dyDescent="0.2">
      <c r="A239" s="2" t="s">
        <v>1508</v>
      </c>
      <c r="B239" s="50" t="str">
        <f t="array" ref="B239">INDEX(PAGU_REAL!$AF$1:$AF$168,MATCH(MID(A239,1,21),MID(PAGU_REAL!$AK$1:$AK$168,1,21),0))</f>
        <v>Umum</v>
      </c>
      <c r="C239" s="42" t="s">
        <v>24</v>
      </c>
      <c r="D239" s="43" t="s">
        <v>1353</v>
      </c>
      <c r="E239" s="44">
        <v>48</v>
      </c>
      <c r="F239" s="45" t="s">
        <v>484</v>
      </c>
      <c r="G239" s="44">
        <v>730000</v>
      </c>
      <c r="H239" s="44">
        <f t="shared" si="98"/>
        <v>35040000</v>
      </c>
      <c r="I239" s="42" t="s">
        <v>24</v>
      </c>
      <c r="J239" s="43" t="s">
        <v>1353</v>
      </c>
      <c r="K239" s="62">
        <v>48</v>
      </c>
      <c r="L239" s="45" t="s">
        <v>484</v>
      </c>
      <c r="M239" s="62">
        <v>730000</v>
      </c>
      <c r="N239" s="62">
        <f t="shared" si="99"/>
        <v>35040000</v>
      </c>
      <c r="O239" s="135">
        <f t="shared" si="100"/>
        <v>0</v>
      </c>
      <c r="R239" s="270" t="s">
        <v>4225</v>
      </c>
    </row>
    <row r="240" spans="1:18" x14ac:dyDescent="0.2">
      <c r="A240" s="2" t="s">
        <v>1509</v>
      </c>
      <c r="B240" s="50" t="str">
        <f t="array" ref="B240">INDEX(PAGU_REAL!$AF$1:$AF$168,MATCH(MID(A240,1,21),MID(PAGU_REAL!$AK$1:$AK$168,1,21),0))</f>
        <v>Umum</v>
      </c>
      <c r="C240" s="42" t="s">
        <v>24</v>
      </c>
      <c r="D240" s="43" t="s">
        <v>1039</v>
      </c>
      <c r="E240" s="44">
        <v>35</v>
      </c>
      <c r="F240" s="45" t="s">
        <v>484</v>
      </c>
      <c r="G240" s="44">
        <v>730000</v>
      </c>
      <c r="H240" s="44">
        <f t="shared" si="98"/>
        <v>25550000</v>
      </c>
      <c r="I240" s="42" t="s">
        <v>24</v>
      </c>
      <c r="J240" s="43" t="s">
        <v>1039</v>
      </c>
      <c r="K240" s="62">
        <v>35</v>
      </c>
      <c r="L240" s="45" t="s">
        <v>484</v>
      </c>
      <c r="M240" s="62">
        <v>730000</v>
      </c>
      <c r="N240" s="62">
        <f t="shared" si="99"/>
        <v>25550000</v>
      </c>
      <c r="O240" s="135">
        <f t="shared" si="100"/>
        <v>0</v>
      </c>
      <c r="R240" s="270" t="s">
        <v>4225</v>
      </c>
    </row>
    <row r="241" spans="1:18" x14ac:dyDescent="0.2">
      <c r="A241" s="2" t="s">
        <v>1510</v>
      </c>
      <c r="B241" s="50" t="str">
        <f t="array" ref="B241">INDEX(PAGU_REAL!$AF$1:$AF$168,MATCH(MID(A241,1,21),MID(PAGU_REAL!$AK$1:$AK$168,1,21),0))</f>
        <v>Umum</v>
      </c>
      <c r="C241" s="42" t="s">
        <v>24</v>
      </c>
      <c r="D241" s="43" t="s">
        <v>1357</v>
      </c>
      <c r="E241" s="44">
        <v>45</v>
      </c>
      <c r="F241" s="45" t="s">
        <v>484</v>
      </c>
      <c r="G241" s="44">
        <v>690000</v>
      </c>
      <c r="H241" s="44">
        <f t="shared" si="98"/>
        <v>31050000</v>
      </c>
      <c r="I241" s="42" t="s">
        <v>24</v>
      </c>
      <c r="J241" s="43" t="s">
        <v>1357</v>
      </c>
      <c r="K241" s="62">
        <v>45</v>
      </c>
      <c r="L241" s="45" t="s">
        <v>484</v>
      </c>
      <c r="M241" s="62">
        <v>690000</v>
      </c>
      <c r="N241" s="62">
        <f t="shared" si="99"/>
        <v>31050000</v>
      </c>
      <c r="O241" s="135">
        <f t="shared" si="100"/>
        <v>0</v>
      </c>
      <c r="R241" s="270" t="s">
        <v>4225</v>
      </c>
    </row>
    <row r="242" spans="1:18" x14ac:dyDescent="0.2">
      <c r="A242" s="2" t="s">
        <v>1511</v>
      </c>
      <c r="B242" s="50" t="str">
        <f t="array" ref="B242">INDEX(PAGU_REAL!$AF$1:$AF$168,MATCH(MID(A242,1,21),MID(PAGU_REAL!$AK$1:$AK$168,1,21),0))</f>
        <v>Umum</v>
      </c>
      <c r="C242" s="42" t="s">
        <v>24</v>
      </c>
      <c r="D242" s="43" t="s">
        <v>1043</v>
      </c>
      <c r="E242" s="44">
        <v>4</v>
      </c>
      <c r="F242" s="45" t="s">
        <v>484</v>
      </c>
      <c r="G242" s="44">
        <v>5000000</v>
      </c>
      <c r="H242" s="44">
        <f t="shared" si="98"/>
        <v>20000000</v>
      </c>
      <c r="I242" s="242" t="s">
        <v>24</v>
      </c>
      <c r="J242" s="243" t="s">
        <v>1043</v>
      </c>
      <c r="K242" s="244">
        <v>3</v>
      </c>
      <c r="L242" s="245" t="s">
        <v>484</v>
      </c>
      <c r="M242" s="244">
        <v>4000000</v>
      </c>
      <c r="N242" s="244">
        <f t="shared" si="99"/>
        <v>12000000</v>
      </c>
      <c r="O242" s="246">
        <f t="shared" si="100"/>
        <v>-8000000</v>
      </c>
      <c r="Q242" s="273" t="s">
        <v>4225</v>
      </c>
      <c r="R242" s="270" t="s">
        <v>4225</v>
      </c>
    </row>
    <row r="243" spans="1:18" x14ac:dyDescent="0.2">
      <c r="A243" s="2" t="s">
        <v>1512</v>
      </c>
      <c r="B243" s="50" t="str">
        <f t="array" ref="B243">INDEX(PAGU_REAL!$AF$1:$AF$168,MATCH(MID(A243,1,21),MID(PAGU_REAL!$AK$1:$AK$168,1,21),0))</f>
        <v>Umum</v>
      </c>
      <c r="C243" s="42" t="s">
        <v>24</v>
      </c>
      <c r="D243" s="43" t="s">
        <v>1051</v>
      </c>
      <c r="E243" s="44">
        <v>1</v>
      </c>
      <c r="F243" s="45" t="s">
        <v>899</v>
      </c>
      <c r="G243" s="44">
        <v>25000000</v>
      </c>
      <c r="H243" s="44">
        <f t="shared" si="98"/>
        <v>25000000</v>
      </c>
      <c r="I243" s="242" t="s">
        <v>24</v>
      </c>
      <c r="J243" s="243" t="s">
        <v>1051</v>
      </c>
      <c r="K243" s="244">
        <v>1</v>
      </c>
      <c r="L243" s="245" t="s">
        <v>899</v>
      </c>
      <c r="M243" s="244">
        <v>6450000</v>
      </c>
      <c r="N243" s="244">
        <f t="shared" si="99"/>
        <v>6450000</v>
      </c>
      <c r="O243" s="246">
        <f t="shared" si="100"/>
        <v>-18550000</v>
      </c>
      <c r="Q243" s="273" t="s">
        <v>4225</v>
      </c>
      <c r="R243" s="270" t="s">
        <v>4225</v>
      </c>
    </row>
    <row r="244" spans="1:18" x14ac:dyDescent="0.2">
      <c r="A244" s="2" t="s">
        <v>1513</v>
      </c>
      <c r="B244" s="50" t="str">
        <f t="array" ref="B244">INDEX(PAGU_REAL!$AF$1:$AF$168,MATCH(MID(A244,1,21),MID(PAGU_REAL!$AK$1:$AK$168,1,21),0))</f>
        <v>Umum</v>
      </c>
      <c r="C244" s="42" t="s">
        <v>24</v>
      </c>
      <c r="D244" s="43" t="s">
        <v>1514</v>
      </c>
      <c r="E244" s="44">
        <v>7</v>
      </c>
      <c r="F244" s="45" t="s">
        <v>484</v>
      </c>
      <c r="G244" s="44">
        <v>470000</v>
      </c>
      <c r="H244" s="44">
        <f t="shared" si="98"/>
        <v>3290000</v>
      </c>
      <c r="I244" s="42" t="s">
        <v>24</v>
      </c>
      <c r="J244" s="43" t="s">
        <v>1514</v>
      </c>
      <c r="K244" s="62">
        <v>7</v>
      </c>
      <c r="L244" s="45" t="s">
        <v>484</v>
      </c>
      <c r="M244" s="62">
        <v>470000</v>
      </c>
      <c r="N244" s="62">
        <f t="shared" si="99"/>
        <v>3290000</v>
      </c>
      <c r="O244" s="135">
        <f t="shared" si="100"/>
        <v>0</v>
      </c>
      <c r="R244" s="270" t="s">
        <v>4225</v>
      </c>
    </row>
    <row r="245" spans="1:18" x14ac:dyDescent="0.2">
      <c r="A245" s="2" t="s">
        <v>1515</v>
      </c>
      <c r="B245" s="50" t="str">
        <f t="array" ref="B245">INDEX(PAGU_REAL!$AF$1:$AF$168,MATCH(MID(A245,1,21),MID(PAGU_REAL!$AK$1:$AK$168,1,21),0))</f>
        <v>Umum</v>
      </c>
      <c r="C245" s="42" t="s">
        <v>24</v>
      </c>
      <c r="D245" s="43" t="s">
        <v>1516</v>
      </c>
      <c r="E245" s="44">
        <v>67</v>
      </c>
      <c r="F245" s="45" t="s">
        <v>1517</v>
      </c>
      <c r="G245" s="44">
        <v>80000</v>
      </c>
      <c r="H245" s="44">
        <f t="shared" si="98"/>
        <v>5360000</v>
      </c>
      <c r="I245" s="242" t="s">
        <v>24</v>
      </c>
      <c r="J245" s="243" t="s">
        <v>4172</v>
      </c>
      <c r="K245" s="244">
        <v>1</v>
      </c>
      <c r="L245" s="245" t="s">
        <v>899</v>
      </c>
      <c r="M245" s="244">
        <v>50000000</v>
      </c>
      <c r="N245" s="244">
        <f t="shared" si="99"/>
        <v>50000000</v>
      </c>
      <c r="O245" s="246">
        <f t="shared" si="100"/>
        <v>44640000</v>
      </c>
      <c r="Q245" s="273" t="s">
        <v>4225</v>
      </c>
      <c r="R245" s="270" t="s">
        <v>4225</v>
      </c>
    </row>
    <row r="246" spans="1:18" x14ac:dyDescent="0.2">
      <c r="A246" s="2" t="s">
        <v>1518</v>
      </c>
      <c r="B246" s="50" t="str">
        <f t="array" ref="B246">INDEX(PAGU_REAL!$AF$1:$AF$168,MATCH(MID(A246,1,21),MID(PAGU_REAL!$AK$1:$AK$168,1,21),0))</f>
        <v>Umum</v>
      </c>
      <c r="C246" s="12" t="s">
        <v>1084</v>
      </c>
      <c r="D246" s="40" t="s">
        <v>1085</v>
      </c>
      <c r="E246" s="41">
        <v>0</v>
      </c>
      <c r="F246" s="15" t="s">
        <v>24</v>
      </c>
      <c r="G246" s="41">
        <v>0</v>
      </c>
      <c r="H246" s="41">
        <f>H247</f>
        <v>18000000</v>
      </c>
      <c r="I246" s="12" t="s">
        <v>1084</v>
      </c>
      <c r="J246" s="40" t="s">
        <v>1085</v>
      </c>
      <c r="K246" s="63">
        <v>0</v>
      </c>
      <c r="L246" s="15" t="s">
        <v>24</v>
      </c>
      <c r="M246" s="63">
        <v>0</v>
      </c>
      <c r="N246" s="63">
        <f>N247</f>
        <v>18000000</v>
      </c>
      <c r="O246" s="269">
        <f>N246-H246</f>
        <v>0</v>
      </c>
      <c r="P246" s="129" t="s">
        <v>4148</v>
      </c>
      <c r="R246" s="270" t="s">
        <v>4225</v>
      </c>
    </row>
    <row r="247" spans="1:18" hidden="1" x14ac:dyDescent="0.2">
      <c r="A247" s="2" t="s">
        <v>1519</v>
      </c>
      <c r="B247" s="50" t="str">
        <f t="array" ref="B247">INDEX(PAGU_REAL!$AF$1:$AF$168,MATCH(MID(A247,1,21),MID(PAGU_REAL!$AK$1:$AK$168,1,21),0))</f>
        <v>Umum</v>
      </c>
      <c r="C247" s="42" t="s">
        <v>24</v>
      </c>
      <c r="D247" s="43" t="s">
        <v>1520</v>
      </c>
      <c r="E247" s="44">
        <v>12</v>
      </c>
      <c r="F247" s="45" t="s">
        <v>887</v>
      </c>
      <c r="G247" s="44">
        <v>1500000</v>
      </c>
      <c r="H247" s="44">
        <f>ROUNDDOWN(E247*G247,-3)</f>
        <v>18000000</v>
      </c>
      <c r="I247" s="42" t="s">
        <v>24</v>
      </c>
      <c r="J247" s="43" t="s">
        <v>1520</v>
      </c>
      <c r="K247" s="62">
        <v>12</v>
      </c>
      <c r="L247" s="45" t="s">
        <v>887</v>
      </c>
      <c r="M247" s="62">
        <v>1500000</v>
      </c>
      <c r="N247" s="62">
        <f>ROUNDDOWN(K247*M247,-3)</f>
        <v>18000000</v>
      </c>
      <c r="O247" s="135">
        <f>N247-H247</f>
        <v>0</v>
      </c>
    </row>
    <row r="248" spans="1:18" x14ac:dyDescent="0.2">
      <c r="A248" s="2" t="s">
        <v>1521</v>
      </c>
      <c r="B248" s="50" t="str">
        <f t="array" ref="B248">INDEX(PAGU_REAL!$AF$1:$AF$168,MATCH(MID(A248,1,21),MID(PAGU_REAL!$AK$1:$AK$168,1,21),0))</f>
        <v>Umum</v>
      </c>
      <c r="C248" s="36" t="s">
        <v>120</v>
      </c>
      <c r="D248" s="37" t="s">
        <v>1522</v>
      </c>
      <c r="E248" s="38">
        <v>0</v>
      </c>
      <c r="F248" s="39" t="s">
        <v>24</v>
      </c>
      <c r="G248" s="38">
        <v>0</v>
      </c>
      <c r="H248" s="38">
        <f>SUM(H249,H252)</f>
        <v>268760000</v>
      </c>
      <c r="I248" s="36" t="s">
        <v>120</v>
      </c>
      <c r="J248" s="37" t="s">
        <v>1522</v>
      </c>
      <c r="K248" s="38">
        <v>0</v>
      </c>
      <c r="L248" s="39" t="s">
        <v>24</v>
      </c>
      <c r="M248" s="38">
        <v>0</v>
      </c>
      <c r="N248" s="38">
        <f>SUM(N249,N252,N265)</f>
        <v>178250000</v>
      </c>
      <c r="Q248" s="270" t="s">
        <v>4225</v>
      </c>
      <c r="R248" s="270" t="s">
        <v>4225</v>
      </c>
    </row>
    <row r="249" spans="1:18" x14ac:dyDescent="0.2">
      <c r="A249" s="2" t="s">
        <v>1523</v>
      </c>
      <c r="B249" s="50" t="str">
        <f t="array" ref="B249">INDEX(PAGU_REAL!$AF$1:$AF$168,MATCH(MID(A249,1,21),MID(PAGU_REAL!$AK$1:$AK$168,1,21),0))</f>
        <v>Umum</v>
      </c>
      <c r="C249" s="12" t="s">
        <v>982</v>
      </c>
      <c r="D249" s="40" t="s">
        <v>983</v>
      </c>
      <c r="E249" s="41">
        <v>0</v>
      </c>
      <c r="F249" s="15" t="s">
        <v>24</v>
      </c>
      <c r="G249" s="41">
        <v>0</v>
      </c>
      <c r="H249" s="41">
        <f>SUM(H250:H251)</f>
        <v>94240000</v>
      </c>
      <c r="I249" s="12" t="s">
        <v>982</v>
      </c>
      <c r="J249" s="40" t="s">
        <v>983</v>
      </c>
      <c r="K249" s="63">
        <v>0</v>
      </c>
      <c r="L249" s="15" t="s">
        <v>24</v>
      </c>
      <c r="M249" s="63">
        <v>0</v>
      </c>
      <c r="N249" s="63">
        <f>SUM(N250:N251)</f>
        <v>41170000</v>
      </c>
      <c r="O249" s="269">
        <f>N249-H249</f>
        <v>-53070000</v>
      </c>
      <c r="P249" s="129" t="s">
        <v>4148</v>
      </c>
      <c r="Q249" s="270" t="s">
        <v>4225</v>
      </c>
      <c r="R249" s="270" t="s">
        <v>4225</v>
      </c>
    </row>
    <row r="250" spans="1:18" x14ac:dyDescent="0.2">
      <c r="A250" s="2" t="s">
        <v>1524</v>
      </c>
      <c r="B250" s="50" t="str">
        <f t="array" ref="B250">INDEX(PAGU_REAL!$AF$1:$AF$168,MATCH(MID(A250,1,21),MID(PAGU_REAL!$AK$1:$AK$168,1,21),0))</f>
        <v>Umum</v>
      </c>
      <c r="C250" s="42" t="s">
        <v>24</v>
      </c>
      <c r="D250" s="43" t="s">
        <v>1525</v>
      </c>
      <c r="E250" s="44">
        <v>116</v>
      </c>
      <c r="F250" s="45" t="s">
        <v>1526</v>
      </c>
      <c r="G250" s="44">
        <v>670000</v>
      </c>
      <c r="H250" s="44">
        <f t="shared" ref="H250:H251" si="101">ROUNDDOWN(E250*G250,-3)</f>
        <v>77720000</v>
      </c>
      <c r="I250" s="242" t="s">
        <v>24</v>
      </c>
      <c r="J250" s="243" t="s">
        <v>4173</v>
      </c>
      <c r="K250" s="244">
        <v>50</v>
      </c>
      <c r="L250" s="245" t="s">
        <v>1526</v>
      </c>
      <c r="M250" s="244">
        <v>670000</v>
      </c>
      <c r="N250" s="244">
        <f t="shared" ref="N250:N251" si="102">ROUNDDOWN(K250*M250,-3)</f>
        <v>33500000</v>
      </c>
      <c r="O250" s="246">
        <f t="shared" ref="O250:O251" si="103">N250-H250</f>
        <v>-44220000</v>
      </c>
      <c r="Q250" s="273" t="s">
        <v>4225</v>
      </c>
      <c r="R250" s="270" t="s">
        <v>4225</v>
      </c>
    </row>
    <row r="251" spans="1:18" x14ac:dyDescent="0.2">
      <c r="A251" s="2" t="s">
        <v>1527</v>
      </c>
      <c r="B251" s="50" t="str">
        <f t="array" ref="B251">INDEX(PAGU_REAL!$AF$1:$AF$168,MATCH(MID(A251,1,21),MID(PAGU_REAL!$AK$1:$AK$168,1,21),0))</f>
        <v>Umum</v>
      </c>
      <c r="C251" s="42" t="s">
        <v>24</v>
      </c>
      <c r="D251" s="43" t="s">
        <v>1528</v>
      </c>
      <c r="E251" s="44">
        <v>28</v>
      </c>
      <c r="F251" s="45" t="s">
        <v>1526</v>
      </c>
      <c r="G251" s="44">
        <v>590000</v>
      </c>
      <c r="H251" s="44">
        <f t="shared" si="101"/>
        <v>16520000</v>
      </c>
      <c r="I251" s="242" t="s">
        <v>24</v>
      </c>
      <c r="J251" s="243" t="s">
        <v>1528</v>
      </c>
      <c r="K251" s="244">
        <v>13</v>
      </c>
      <c r="L251" s="245" t="s">
        <v>1526</v>
      </c>
      <c r="M251" s="244">
        <v>590000</v>
      </c>
      <c r="N251" s="244">
        <f t="shared" si="102"/>
        <v>7670000</v>
      </c>
      <c r="O251" s="246">
        <f t="shared" si="103"/>
        <v>-8850000</v>
      </c>
      <c r="Q251" s="273" t="s">
        <v>4225</v>
      </c>
      <c r="R251" s="270" t="s">
        <v>4225</v>
      </c>
    </row>
    <row r="252" spans="1:18" x14ac:dyDescent="0.2">
      <c r="A252" s="2" t="s">
        <v>1529</v>
      </c>
      <c r="B252" s="50" t="str">
        <f t="array" ref="B252">INDEX(PAGU_REAL!$AF$1:$AF$168,MATCH(MID(A252,1,21),MID(PAGU_REAL!$AK$1:$AK$168,1,21),0))</f>
        <v>Umum</v>
      </c>
      <c r="C252" s="12" t="s">
        <v>1097</v>
      </c>
      <c r="D252" s="40" t="s">
        <v>1098</v>
      </c>
      <c r="E252" s="41">
        <v>0</v>
      </c>
      <c r="F252" s="15" t="s">
        <v>24</v>
      </c>
      <c r="G252" s="41">
        <v>0</v>
      </c>
      <c r="H252" s="41">
        <f>SUM(H253:H264)</f>
        <v>174520000</v>
      </c>
      <c r="I252" s="12" t="s">
        <v>1097</v>
      </c>
      <c r="J252" s="40" t="s">
        <v>1098</v>
      </c>
      <c r="K252" s="63">
        <v>0</v>
      </c>
      <c r="L252" s="15" t="s">
        <v>24</v>
      </c>
      <c r="M252" s="63">
        <v>0</v>
      </c>
      <c r="N252" s="63">
        <f>SUM(N253:N264)</f>
        <v>92080000</v>
      </c>
      <c r="O252" s="269">
        <f>N252-H252</f>
        <v>-82440000</v>
      </c>
      <c r="P252" s="129" t="s">
        <v>4148</v>
      </c>
      <c r="Q252" s="270" t="s">
        <v>4225</v>
      </c>
      <c r="R252" s="270" t="s">
        <v>4225</v>
      </c>
    </row>
    <row r="253" spans="1:18" x14ac:dyDescent="0.2">
      <c r="A253" s="2" t="s">
        <v>1530</v>
      </c>
      <c r="B253" s="50" t="str">
        <f t="array" ref="B253">INDEX(PAGU_REAL!$AF$1:$AF$168,MATCH(MID(A253,1,21),MID(PAGU_REAL!$AK$1:$AK$168,1,21),0))</f>
        <v>Umum</v>
      </c>
      <c r="C253" s="42" t="s">
        <v>24</v>
      </c>
      <c r="D253" s="43" t="s">
        <v>1531</v>
      </c>
      <c r="E253" s="44">
        <v>12</v>
      </c>
      <c r="F253" s="45" t="s">
        <v>820</v>
      </c>
      <c r="G253" s="44">
        <v>3320000</v>
      </c>
      <c r="H253" s="44">
        <f t="shared" ref="H253:H264" si="104">ROUNDDOWN(E253*G253,-3)</f>
        <v>39840000</v>
      </c>
      <c r="I253" s="42" t="s">
        <v>24</v>
      </c>
      <c r="J253" s="43" t="s">
        <v>1531</v>
      </c>
      <c r="K253" s="62">
        <v>12</v>
      </c>
      <c r="L253" s="45" t="s">
        <v>820</v>
      </c>
      <c r="M253" s="62">
        <v>3320000</v>
      </c>
      <c r="N253" s="62">
        <f t="shared" ref="N253:N264" si="105">ROUNDDOWN(K253*M253,-3)</f>
        <v>39840000</v>
      </c>
      <c r="O253" s="135">
        <f t="shared" ref="O253:O264" si="106">N253-H253</f>
        <v>0</v>
      </c>
      <c r="R253" s="270" t="s">
        <v>4225</v>
      </c>
    </row>
    <row r="254" spans="1:18" ht="25.5" x14ac:dyDescent="0.2">
      <c r="A254" s="2" t="s">
        <v>1532</v>
      </c>
      <c r="B254" s="50" t="str">
        <f t="array" ref="B254">INDEX(PAGU_REAL!$AF$1:$AF$168,MATCH(MID(A254,1,21),MID(PAGU_REAL!$AK$1:$AK$168,1,21),0))</f>
        <v>Umum</v>
      </c>
      <c r="C254" s="42" t="s">
        <v>24</v>
      </c>
      <c r="D254" s="43" t="s">
        <v>1533</v>
      </c>
      <c r="E254" s="44">
        <v>48</v>
      </c>
      <c r="F254" s="45" t="s">
        <v>820</v>
      </c>
      <c r="G254" s="44">
        <v>980000</v>
      </c>
      <c r="H254" s="44">
        <f t="shared" si="104"/>
        <v>47040000</v>
      </c>
      <c r="I254" s="242" t="s">
        <v>24</v>
      </c>
      <c r="J254" s="237" t="s">
        <v>4174</v>
      </c>
      <c r="K254" s="244">
        <v>12</v>
      </c>
      <c r="L254" s="245" t="s">
        <v>820</v>
      </c>
      <c r="M254" s="244">
        <v>980000</v>
      </c>
      <c r="N254" s="244">
        <f t="shared" si="105"/>
        <v>11760000</v>
      </c>
      <c r="O254" s="246">
        <f t="shared" si="106"/>
        <v>-35280000</v>
      </c>
      <c r="Q254" s="273" t="s">
        <v>4225</v>
      </c>
      <c r="R254" s="270" t="s">
        <v>4225</v>
      </c>
    </row>
    <row r="255" spans="1:18" x14ac:dyDescent="0.2">
      <c r="A255" s="2" t="s">
        <v>1534</v>
      </c>
      <c r="B255" s="50" t="str">
        <f t="array" ref="B255">INDEX(PAGU_REAL!$AF$1:$AF$168,MATCH(MID(A255,1,21),MID(PAGU_REAL!$AK$1:$AK$168,1,21),0))</f>
        <v>Umum</v>
      </c>
      <c r="C255" s="42" t="s">
        <v>24</v>
      </c>
      <c r="D255" s="43" t="s">
        <v>1535</v>
      </c>
      <c r="E255" s="44">
        <v>24</v>
      </c>
      <c r="F255" s="45" t="s">
        <v>820</v>
      </c>
      <c r="G255" s="44">
        <v>980000</v>
      </c>
      <c r="H255" s="44">
        <f t="shared" si="104"/>
        <v>23520000</v>
      </c>
      <c r="I255" s="42" t="s">
        <v>24</v>
      </c>
      <c r="J255" s="239" t="s">
        <v>4175</v>
      </c>
      <c r="K255" s="240">
        <v>24</v>
      </c>
      <c r="L255" s="241" t="s">
        <v>820</v>
      </c>
      <c r="M255" s="240">
        <v>980000</v>
      </c>
      <c r="N255" s="240">
        <f t="shared" si="105"/>
        <v>23520000</v>
      </c>
      <c r="O255" s="135">
        <f t="shared" si="106"/>
        <v>0</v>
      </c>
      <c r="R255" s="270" t="s">
        <v>4225</v>
      </c>
    </row>
    <row r="256" spans="1:18" ht="25.5" x14ac:dyDescent="0.2">
      <c r="A256" s="2" t="s">
        <v>1536</v>
      </c>
      <c r="B256" s="50" t="str">
        <f t="array" ref="B256">INDEX(PAGU_REAL!$AF$1:$AF$168,MATCH(MID(A256,1,21),MID(PAGU_REAL!$AK$1:$AK$168,1,21),0))</f>
        <v>Umum</v>
      </c>
      <c r="C256" s="42" t="s">
        <v>24</v>
      </c>
      <c r="D256" s="43" t="s">
        <v>1537</v>
      </c>
      <c r="E256" s="44">
        <v>36</v>
      </c>
      <c r="F256" s="45" t="s">
        <v>820</v>
      </c>
      <c r="G256" s="44">
        <v>680000</v>
      </c>
      <c r="H256" s="44">
        <f t="shared" si="104"/>
        <v>24480000</v>
      </c>
      <c r="I256" s="242" t="s">
        <v>24</v>
      </c>
      <c r="J256" s="237" t="s">
        <v>4176</v>
      </c>
      <c r="K256" s="244">
        <v>12</v>
      </c>
      <c r="L256" s="245" t="s">
        <v>820</v>
      </c>
      <c r="M256" s="244">
        <v>680000</v>
      </c>
      <c r="N256" s="244">
        <f t="shared" si="105"/>
        <v>8160000</v>
      </c>
      <c r="O256" s="246">
        <f t="shared" si="106"/>
        <v>-16320000</v>
      </c>
      <c r="Q256" s="273" t="s">
        <v>4225</v>
      </c>
      <c r="R256" s="270" t="s">
        <v>4225</v>
      </c>
    </row>
    <row r="257" spans="1:18" x14ac:dyDescent="0.2">
      <c r="A257" s="2" t="s">
        <v>1538</v>
      </c>
      <c r="B257" s="50" t="str">
        <f t="array" ref="B257">INDEX(PAGU_REAL!$AF$1:$AF$168,MATCH(MID(A257,1,21),MID(PAGU_REAL!$AK$1:$AK$168,1,21),0))</f>
        <v>Umum</v>
      </c>
      <c r="C257" s="42" t="s">
        <v>24</v>
      </c>
      <c r="D257" s="43" t="s">
        <v>1539</v>
      </c>
      <c r="E257" s="44">
        <v>24</v>
      </c>
      <c r="F257" s="45" t="s">
        <v>820</v>
      </c>
      <c r="G257" s="44">
        <v>300000</v>
      </c>
      <c r="H257" s="44">
        <f t="shared" si="104"/>
        <v>7200000</v>
      </c>
      <c r="I257" s="242" t="s">
        <v>24</v>
      </c>
      <c r="J257" s="243" t="s">
        <v>4177</v>
      </c>
      <c r="K257" s="244">
        <v>12</v>
      </c>
      <c r="L257" s="245" t="s">
        <v>820</v>
      </c>
      <c r="M257" s="244">
        <v>200000</v>
      </c>
      <c r="N257" s="244">
        <f t="shared" si="105"/>
        <v>2400000</v>
      </c>
      <c r="O257" s="246">
        <f t="shared" si="106"/>
        <v>-4800000</v>
      </c>
      <c r="Q257" s="273" t="s">
        <v>4225</v>
      </c>
      <c r="R257" s="270" t="s">
        <v>4225</v>
      </c>
    </row>
    <row r="258" spans="1:18" ht="25.5" x14ac:dyDescent="0.2">
      <c r="A258" s="2" t="s">
        <v>1540</v>
      </c>
      <c r="B258" s="50" t="str">
        <f t="array" ref="B258">INDEX(PAGU_REAL!$AF$1:$AF$168,MATCH(MID(A258,1,21),MID(PAGU_REAL!$AK$1:$AK$168,1,21),0))</f>
        <v>Umum</v>
      </c>
      <c r="C258" s="42" t="s">
        <v>24</v>
      </c>
      <c r="D258" s="43" t="s">
        <v>1541</v>
      </c>
      <c r="E258" s="44">
        <v>24</v>
      </c>
      <c r="F258" s="45" t="s">
        <v>820</v>
      </c>
      <c r="G258" s="44">
        <v>300000</v>
      </c>
      <c r="H258" s="44">
        <f t="shared" si="104"/>
        <v>7200000</v>
      </c>
      <c r="I258" s="242" t="s">
        <v>24</v>
      </c>
      <c r="J258" s="243" t="s">
        <v>4178</v>
      </c>
      <c r="K258" s="244">
        <v>12</v>
      </c>
      <c r="L258" s="245" t="s">
        <v>820</v>
      </c>
      <c r="M258" s="244">
        <v>200000</v>
      </c>
      <c r="N258" s="244">
        <f t="shared" si="105"/>
        <v>2400000</v>
      </c>
      <c r="O258" s="246">
        <f t="shared" si="106"/>
        <v>-4800000</v>
      </c>
      <c r="Q258" s="273" t="s">
        <v>4225</v>
      </c>
      <c r="R258" s="270" t="s">
        <v>4225</v>
      </c>
    </row>
    <row r="259" spans="1:18" ht="25.5" x14ac:dyDescent="0.2">
      <c r="A259" s="2" t="s">
        <v>1542</v>
      </c>
      <c r="B259" s="50" t="str">
        <f t="array" ref="B259">INDEX(PAGU_REAL!$AF$1:$AF$168,MATCH(MID(A259,1,21),MID(PAGU_REAL!$AK$1:$AK$168,1,21),0))</f>
        <v>Umum</v>
      </c>
      <c r="C259" s="42" t="s">
        <v>24</v>
      </c>
      <c r="D259" s="43" t="s">
        <v>1543</v>
      </c>
      <c r="E259" s="44">
        <v>24</v>
      </c>
      <c r="F259" s="45" t="s">
        <v>820</v>
      </c>
      <c r="G259" s="44">
        <v>250000</v>
      </c>
      <c r="H259" s="44">
        <f t="shared" si="104"/>
        <v>6000000</v>
      </c>
      <c r="I259" s="242" t="s">
        <v>24</v>
      </c>
      <c r="J259" s="243" t="s">
        <v>4179</v>
      </c>
      <c r="K259" s="244">
        <v>12</v>
      </c>
      <c r="L259" s="245" t="s">
        <v>820</v>
      </c>
      <c r="M259" s="244">
        <v>200000</v>
      </c>
      <c r="N259" s="244">
        <f t="shared" si="105"/>
        <v>2400000</v>
      </c>
      <c r="O259" s="246">
        <f t="shared" si="106"/>
        <v>-3600000</v>
      </c>
      <c r="Q259" s="273" t="s">
        <v>4225</v>
      </c>
      <c r="R259" s="270" t="s">
        <v>4225</v>
      </c>
    </row>
    <row r="260" spans="1:18" x14ac:dyDescent="0.2">
      <c r="A260" s="2" t="s">
        <v>1544</v>
      </c>
      <c r="B260" s="50" t="str">
        <f t="array" ref="B260">INDEX(PAGU_REAL!$AF$1:$AF$168,MATCH(MID(A260,1,21),MID(PAGU_REAL!$AK$1:$AK$168,1,21),0))</f>
        <v>Umum</v>
      </c>
      <c r="C260" s="42" t="s">
        <v>24</v>
      </c>
      <c r="D260" s="43" t="s">
        <v>1545</v>
      </c>
      <c r="E260" s="44">
        <v>72</v>
      </c>
      <c r="F260" s="45" t="s">
        <v>820</v>
      </c>
      <c r="G260" s="44">
        <v>150000</v>
      </c>
      <c r="H260" s="44">
        <f t="shared" si="104"/>
        <v>10800000</v>
      </c>
      <c r="I260" s="242" t="s">
        <v>24</v>
      </c>
      <c r="J260" s="252"/>
      <c r="K260" s="253"/>
      <c r="L260" s="254"/>
      <c r="M260" s="253"/>
      <c r="N260" s="253"/>
      <c r="O260" s="246">
        <f t="shared" si="106"/>
        <v>-10800000</v>
      </c>
      <c r="Q260" s="273" t="s">
        <v>4225</v>
      </c>
      <c r="R260" s="270" t="s">
        <v>4225</v>
      </c>
    </row>
    <row r="261" spans="1:18" x14ac:dyDescent="0.2">
      <c r="A261" s="2" t="s">
        <v>1546</v>
      </c>
      <c r="B261" s="50" t="str">
        <f t="array" ref="B261">INDEX(PAGU_REAL!$AF$1:$AF$168,MATCH(MID(A261,1,21),MID(PAGU_REAL!$AK$1:$AK$168,1,21),0))</f>
        <v>Umum</v>
      </c>
      <c r="C261" s="42" t="s">
        <v>24</v>
      </c>
      <c r="D261" s="43" t="s">
        <v>1547</v>
      </c>
      <c r="E261" s="44">
        <v>12</v>
      </c>
      <c r="F261" s="45" t="s">
        <v>820</v>
      </c>
      <c r="G261" s="44">
        <v>570000</v>
      </c>
      <c r="H261" s="44">
        <f t="shared" si="104"/>
        <v>6840000</v>
      </c>
      <c r="I261" s="242" t="s">
        <v>24</v>
      </c>
      <c r="J261" s="252"/>
      <c r="K261" s="253"/>
      <c r="L261" s="254"/>
      <c r="M261" s="253"/>
      <c r="N261" s="253"/>
      <c r="O261" s="246">
        <f t="shared" si="106"/>
        <v>-6840000</v>
      </c>
      <c r="Q261" s="273" t="s">
        <v>4225</v>
      </c>
      <c r="R261" s="270" t="s">
        <v>4225</v>
      </c>
    </row>
    <row r="262" spans="1:18" x14ac:dyDescent="0.2">
      <c r="A262" s="2" t="s">
        <v>1548</v>
      </c>
      <c r="B262" s="50" t="str">
        <f t="array" ref="B262">INDEX(PAGU_REAL!$AF$1:$AF$168,MATCH(MID(A262,1,21),MID(PAGU_REAL!$AK$1:$AK$168,1,21),0))</f>
        <v>Umum</v>
      </c>
      <c r="C262" s="42" t="s">
        <v>24</v>
      </c>
      <c r="D262" s="43" t="s">
        <v>1549</v>
      </c>
      <c r="E262" s="44">
        <v>1</v>
      </c>
      <c r="F262" s="45" t="s">
        <v>600</v>
      </c>
      <c r="G262" s="44">
        <v>400000</v>
      </c>
      <c r="H262" s="44">
        <f t="shared" si="104"/>
        <v>400000</v>
      </c>
      <c r="I262" s="42" t="s">
        <v>24</v>
      </c>
      <c r="J262" s="43" t="s">
        <v>1549</v>
      </c>
      <c r="K262" s="62">
        <v>1</v>
      </c>
      <c r="L262" s="45" t="s">
        <v>600</v>
      </c>
      <c r="M262" s="62">
        <v>400000</v>
      </c>
      <c r="N262" s="62">
        <f t="shared" si="105"/>
        <v>400000</v>
      </c>
      <c r="O262" s="135">
        <f t="shared" si="106"/>
        <v>0</v>
      </c>
      <c r="R262" s="270" t="s">
        <v>4225</v>
      </c>
    </row>
    <row r="263" spans="1:18" x14ac:dyDescent="0.2">
      <c r="A263" s="2" t="s">
        <v>1550</v>
      </c>
      <c r="B263" s="50" t="str">
        <f t="array" ref="B263">INDEX(PAGU_REAL!$AF$1:$AF$168,MATCH(MID(A263,1,21),MID(PAGU_REAL!$AK$1:$AK$168,1,21),0))</f>
        <v>Umum</v>
      </c>
      <c r="C263" s="42" t="s">
        <v>24</v>
      </c>
      <c r="D263" s="43" t="s">
        <v>1551</v>
      </c>
      <c r="E263" s="44">
        <v>1</v>
      </c>
      <c r="F263" s="45" t="s">
        <v>600</v>
      </c>
      <c r="G263" s="44">
        <v>300000</v>
      </c>
      <c r="H263" s="44">
        <f t="shared" si="104"/>
        <v>300000</v>
      </c>
      <c r="I263" s="42" t="s">
        <v>24</v>
      </c>
      <c r="J263" s="43" t="s">
        <v>1551</v>
      </c>
      <c r="K263" s="62">
        <v>1</v>
      </c>
      <c r="L263" s="45" t="s">
        <v>600</v>
      </c>
      <c r="M263" s="62">
        <v>300000</v>
      </c>
      <c r="N263" s="62">
        <f t="shared" si="105"/>
        <v>300000</v>
      </c>
      <c r="O263" s="135">
        <f t="shared" si="106"/>
        <v>0</v>
      </c>
      <c r="R263" s="270" t="s">
        <v>4225</v>
      </c>
    </row>
    <row r="264" spans="1:18" ht="25.5" x14ac:dyDescent="0.2">
      <c r="A264" s="2" t="s">
        <v>1552</v>
      </c>
      <c r="B264" s="50" t="str">
        <f t="array" ref="B264">INDEX(PAGU_REAL!$AF$1:$AF$168,MATCH(MID(A264,1,21),MID(PAGU_REAL!$AK$1:$AK$168,1,21),0))</f>
        <v>Umum</v>
      </c>
      <c r="C264" s="42" t="s">
        <v>24</v>
      </c>
      <c r="D264" s="43" t="s">
        <v>1553</v>
      </c>
      <c r="E264" s="44">
        <v>3</v>
      </c>
      <c r="F264" s="45" t="s">
        <v>600</v>
      </c>
      <c r="G264" s="44">
        <v>300000</v>
      </c>
      <c r="H264" s="44">
        <f t="shared" si="104"/>
        <v>900000</v>
      </c>
      <c r="I264" s="42" t="s">
        <v>24</v>
      </c>
      <c r="J264" s="43" t="s">
        <v>1553</v>
      </c>
      <c r="K264" s="62">
        <v>3</v>
      </c>
      <c r="L264" s="45" t="s">
        <v>600</v>
      </c>
      <c r="M264" s="62">
        <v>300000</v>
      </c>
      <c r="N264" s="62">
        <f t="shared" si="105"/>
        <v>900000</v>
      </c>
      <c r="O264" s="135">
        <f t="shared" si="106"/>
        <v>0</v>
      </c>
      <c r="R264" s="270" t="s">
        <v>4225</v>
      </c>
    </row>
    <row r="265" spans="1:18" s="131" customFormat="1" x14ac:dyDescent="0.2">
      <c r="A265" s="136" t="s">
        <v>4180</v>
      </c>
      <c r="B265" s="50" t="str">
        <f t="array" ref="B265">INDEX(PAGU_REAL!$AF$1:$AF$168,MATCH(MID(A265,1,21),MID(PAGU_REAL!$AK$1:$AK$168,1,21),0))</f>
        <v>Umum</v>
      </c>
      <c r="C265" s="247"/>
      <c r="D265" s="248"/>
      <c r="E265" s="249"/>
      <c r="F265" s="250"/>
      <c r="G265" s="249"/>
      <c r="H265" s="249"/>
      <c r="I265" s="139" t="s">
        <v>639</v>
      </c>
      <c r="J265" s="140" t="s">
        <v>640</v>
      </c>
      <c r="K265" s="63">
        <v>0</v>
      </c>
      <c r="L265" s="15" t="s">
        <v>24</v>
      </c>
      <c r="M265" s="63">
        <v>0</v>
      </c>
      <c r="N265" s="63">
        <f>N266</f>
        <v>45000000</v>
      </c>
      <c r="O265" s="269">
        <f>N265-H265</f>
        <v>45000000</v>
      </c>
      <c r="P265" s="131" t="s">
        <v>4148</v>
      </c>
      <c r="Q265" s="270" t="s">
        <v>4225</v>
      </c>
      <c r="R265" s="270" t="s">
        <v>4225</v>
      </c>
    </row>
    <row r="266" spans="1:18" s="131" customFormat="1" ht="25.5" x14ac:dyDescent="0.2">
      <c r="A266" s="136" t="s">
        <v>4181</v>
      </c>
      <c r="B266" s="50" t="str">
        <f t="array" ref="B266">INDEX(PAGU_REAL!$AF$1:$AF$168,MATCH(MID(A266,1,21),MID(PAGU_REAL!$AK$1:$AK$168,1,21),0))</f>
        <v>Umum</v>
      </c>
      <c r="C266" s="259"/>
      <c r="D266" s="260"/>
      <c r="E266" s="261"/>
      <c r="F266" s="262"/>
      <c r="G266" s="261"/>
      <c r="H266" s="261"/>
      <c r="I266" s="242" t="s">
        <v>24</v>
      </c>
      <c r="J266" s="243" t="s">
        <v>4182</v>
      </c>
      <c r="K266" s="244">
        <v>1</v>
      </c>
      <c r="L266" s="245" t="s">
        <v>668</v>
      </c>
      <c r="M266" s="244">
        <v>45000000</v>
      </c>
      <c r="N266" s="244">
        <f t="shared" ref="N266" si="107">ROUNDDOWN(K266*M266,-3)</f>
        <v>45000000</v>
      </c>
      <c r="O266" s="246">
        <f t="shared" ref="O266" si="108">N266-H266</f>
        <v>45000000</v>
      </c>
      <c r="Q266" s="273" t="s">
        <v>4225</v>
      </c>
      <c r="R266" s="270" t="s">
        <v>4225</v>
      </c>
    </row>
    <row r="267" spans="1:18" ht="25.5" x14ac:dyDescent="0.2">
      <c r="A267" s="2" t="s">
        <v>1554</v>
      </c>
      <c r="B267" s="50" t="e">
        <f t="array" ref="B267">INDEX(PAGU_REAL!$AF$1:$AF$168,MATCH(MID(A267,1,21),MID(PAGU_REAL!$AK$1:$AK$168,1,21),0))</f>
        <v>#N/A</v>
      </c>
      <c r="C267" s="24" t="s">
        <v>1555</v>
      </c>
      <c r="D267" s="25" t="s">
        <v>1556</v>
      </c>
      <c r="E267" s="26">
        <v>3</v>
      </c>
      <c r="F267" s="27" t="s">
        <v>874</v>
      </c>
      <c r="G267" s="26">
        <v>0</v>
      </c>
      <c r="H267" s="26">
        <f>H268</f>
        <v>523638000</v>
      </c>
      <c r="I267" s="24" t="s">
        <v>1555</v>
      </c>
      <c r="J267" s="25" t="s">
        <v>1556</v>
      </c>
      <c r="K267" s="26">
        <v>3</v>
      </c>
      <c r="L267" s="27" t="s">
        <v>874</v>
      </c>
      <c r="M267" s="26">
        <v>0</v>
      </c>
      <c r="N267" s="26">
        <f>N268</f>
        <v>523638000</v>
      </c>
      <c r="Q267" s="270" t="s">
        <v>4225</v>
      </c>
      <c r="R267" s="270" t="s">
        <v>4225</v>
      </c>
    </row>
    <row r="268" spans="1:18" ht="25.5" x14ac:dyDescent="0.2">
      <c r="A268" s="2" t="s">
        <v>1851</v>
      </c>
      <c r="B268" s="50" t="e">
        <f t="array" ref="B268">INDEX(PAGU_REAL!$AF$1:$AF$168,MATCH(MID(A268,1,21),MID(PAGU_REAL!$AK$1:$AK$168,1,21),0))</f>
        <v>#N/A</v>
      </c>
      <c r="C268" s="28" t="s">
        <v>1852</v>
      </c>
      <c r="D268" s="29" t="s">
        <v>1853</v>
      </c>
      <c r="E268" s="30">
        <v>0</v>
      </c>
      <c r="F268" s="31" t="s">
        <v>24</v>
      </c>
      <c r="G268" s="30">
        <v>0</v>
      </c>
      <c r="H268" s="30">
        <f>SUM(H269)</f>
        <v>523638000</v>
      </c>
      <c r="I268" s="28" t="s">
        <v>1852</v>
      </c>
      <c r="J268" s="29" t="s">
        <v>1853</v>
      </c>
      <c r="K268" s="30">
        <v>0</v>
      </c>
      <c r="L268" s="31" t="s">
        <v>24</v>
      </c>
      <c r="M268" s="30">
        <v>0</v>
      </c>
      <c r="N268" s="30">
        <f>SUM(N269)</f>
        <v>523638000</v>
      </c>
      <c r="Q268" s="270" t="s">
        <v>4225</v>
      </c>
      <c r="R268" s="270" t="s">
        <v>4225</v>
      </c>
    </row>
    <row r="269" spans="1:18" ht="25.5" x14ac:dyDescent="0.2">
      <c r="A269" s="2" t="s">
        <v>1854</v>
      </c>
      <c r="B269" s="50" t="e">
        <f t="array" ref="B269">INDEX(PAGU_REAL!$AF$1:$AF$168,MATCH(MID(A269,1,21),MID(PAGU_REAL!$AK$1:$AK$168,1,21),0))</f>
        <v>#N/A</v>
      </c>
      <c r="C269" s="32" t="s">
        <v>780</v>
      </c>
      <c r="D269" s="33" t="s">
        <v>1561</v>
      </c>
      <c r="E269" s="34">
        <v>0</v>
      </c>
      <c r="F269" s="35" t="s">
        <v>24</v>
      </c>
      <c r="G269" s="34">
        <v>0</v>
      </c>
      <c r="H269" s="34">
        <f>SUM(H270,H282,H296)</f>
        <v>523638000</v>
      </c>
      <c r="I269" s="32" t="s">
        <v>780</v>
      </c>
      <c r="J269" s="33" t="s">
        <v>1561</v>
      </c>
      <c r="K269" s="34">
        <v>0</v>
      </c>
      <c r="L269" s="35" t="s">
        <v>24</v>
      </c>
      <c r="M269" s="34">
        <v>0</v>
      </c>
      <c r="N269" s="34">
        <f>SUM(N270,N282,N296,N310)</f>
        <v>523638000</v>
      </c>
      <c r="Q269" s="270" t="s">
        <v>4225</v>
      </c>
      <c r="R269" s="270" t="s">
        <v>4225</v>
      </c>
    </row>
    <row r="270" spans="1:18" x14ac:dyDescent="0.2">
      <c r="A270" s="2" t="s">
        <v>1855</v>
      </c>
      <c r="B270" s="50" t="str">
        <f t="array" ref="B270">INDEX(PAGU_REAL!$AF$1:$AF$168,MATCH(MID(A270,1,21),MID(PAGU_REAL!$AK$1:$AK$168,1,21),0))</f>
        <v>Perencanaan</v>
      </c>
      <c r="C270" s="36" t="s">
        <v>39</v>
      </c>
      <c r="D270" s="37" t="s">
        <v>1856</v>
      </c>
      <c r="E270" s="38">
        <v>0</v>
      </c>
      <c r="F270" s="39" t="s">
        <v>24</v>
      </c>
      <c r="G270" s="38">
        <v>0</v>
      </c>
      <c r="H270" s="38">
        <f>SUM(H271,H275,H278,H280)</f>
        <v>88478000</v>
      </c>
      <c r="I270" s="36" t="s">
        <v>39</v>
      </c>
      <c r="J270" s="37" t="s">
        <v>1856</v>
      </c>
      <c r="K270" s="38">
        <v>0</v>
      </c>
      <c r="L270" s="39" t="s">
        <v>24</v>
      </c>
      <c r="M270" s="38">
        <v>0</v>
      </c>
      <c r="N270" s="38">
        <f>SUM(N271,N275,N278,N280)</f>
        <v>76928000</v>
      </c>
      <c r="Q270" s="270" t="s">
        <v>4225</v>
      </c>
      <c r="R270" s="270" t="s">
        <v>4225</v>
      </c>
    </row>
    <row r="271" spans="1:18" x14ac:dyDescent="0.2">
      <c r="A271" s="2" t="s">
        <v>1857</v>
      </c>
      <c r="B271" s="50" t="str">
        <f t="array" ref="B271">INDEX(PAGU_REAL!$AF$1:$AF$168,MATCH(MID(A271,1,21),MID(PAGU_REAL!$AK$1:$AK$168,1,21),0))</f>
        <v>Perencanaan</v>
      </c>
      <c r="C271" s="12" t="s">
        <v>42</v>
      </c>
      <c r="D271" s="40" t="s">
        <v>43</v>
      </c>
      <c r="E271" s="41">
        <v>0</v>
      </c>
      <c r="F271" s="15" t="s">
        <v>24</v>
      </c>
      <c r="G271" s="41">
        <v>0</v>
      </c>
      <c r="H271" s="41">
        <f>SUM(H272:H274)</f>
        <v>30550000</v>
      </c>
      <c r="I271" s="12" t="s">
        <v>42</v>
      </c>
      <c r="J271" s="40" t="s">
        <v>43</v>
      </c>
      <c r="K271" s="63">
        <v>0</v>
      </c>
      <c r="L271" s="15" t="s">
        <v>24</v>
      </c>
      <c r="M271" s="63">
        <v>0</v>
      </c>
      <c r="N271" s="63">
        <f>SUM(N272:N274)</f>
        <v>19000000</v>
      </c>
      <c r="O271" s="269">
        <f>N271-H271</f>
        <v>-11550000</v>
      </c>
      <c r="P271" s="129" t="s">
        <v>4148</v>
      </c>
      <c r="Q271" s="270" t="s">
        <v>4225</v>
      </c>
      <c r="R271" s="270" t="s">
        <v>4225</v>
      </c>
    </row>
    <row r="272" spans="1:18" x14ac:dyDescent="0.2">
      <c r="A272" s="2" t="s">
        <v>1858</v>
      </c>
      <c r="B272" s="50" t="str">
        <f t="array" ref="B272">INDEX(PAGU_REAL!$AF$1:$AF$168,MATCH(MID(A272,1,21),MID(PAGU_REAL!$AK$1:$AK$168,1,21),0))</f>
        <v>Perencanaan</v>
      </c>
      <c r="C272" s="42" t="s">
        <v>24</v>
      </c>
      <c r="D272" s="43" t="s">
        <v>599</v>
      </c>
      <c r="E272" s="44">
        <v>90</v>
      </c>
      <c r="F272" s="45" t="s">
        <v>600</v>
      </c>
      <c r="G272" s="44">
        <v>70000</v>
      </c>
      <c r="H272" s="44">
        <f t="shared" ref="H272:H274" si="109">ROUNDDOWN(E272*G272,-3)</f>
        <v>6300000</v>
      </c>
      <c r="I272" s="42"/>
      <c r="J272" s="43" t="s">
        <v>599</v>
      </c>
      <c r="K272" s="62">
        <v>90</v>
      </c>
      <c r="L272" s="45" t="s">
        <v>600</v>
      </c>
      <c r="M272" s="62">
        <v>70000</v>
      </c>
      <c r="N272" s="62">
        <f t="shared" ref="N272:N274" si="110">ROUNDDOWN(K272*M272,-3)</f>
        <v>6300000</v>
      </c>
      <c r="O272" s="135">
        <f t="shared" ref="O272:O274" si="111">N272-H272</f>
        <v>0</v>
      </c>
      <c r="R272" s="270" t="s">
        <v>4225</v>
      </c>
    </row>
    <row r="273" spans="1:18" x14ac:dyDescent="0.2">
      <c r="A273" s="2" t="s">
        <v>1859</v>
      </c>
      <c r="B273" s="50" t="str">
        <f t="array" ref="B273">INDEX(PAGU_REAL!$AF$1:$AF$168,MATCH(MID(A273,1,21),MID(PAGU_REAL!$AK$1:$AK$168,1,21),0))</f>
        <v>Perencanaan</v>
      </c>
      <c r="C273" s="42" t="s">
        <v>24</v>
      </c>
      <c r="D273" s="43" t="s">
        <v>45</v>
      </c>
      <c r="E273" s="44">
        <v>10</v>
      </c>
      <c r="F273" s="45" t="s">
        <v>602</v>
      </c>
      <c r="G273" s="44">
        <v>1500000</v>
      </c>
      <c r="H273" s="44">
        <f t="shared" si="109"/>
        <v>15000000</v>
      </c>
      <c r="I273" s="242"/>
      <c r="J273" s="243" t="s">
        <v>45</v>
      </c>
      <c r="K273" s="244">
        <v>6</v>
      </c>
      <c r="L273" s="245" t="s">
        <v>602</v>
      </c>
      <c r="M273" s="244">
        <v>1500000</v>
      </c>
      <c r="N273" s="244">
        <f t="shared" si="110"/>
        <v>9000000</v>
      </c>
      <c r="O273" s="246">
        <f t="shared" si="111"/>
        <v>-6000000</v>
      </c>
      <c r="Q273" s="273" t="s">
        <v>4225</v>
      </c>
      <c r="R273" s="270" t="s">
        <v>4225</v>
      </c>
    </row>
    <row r="274" spans="1:18" x14ac:dyDescent="0.2">
      <c r="A274" s="2" t="s">
        <v>1860</v>
      </c>
      <c r="B274" s="50" t="str">
        <f t="array" ref="B274">INDEX(PAGU_REAL!$AF$1:$AF$168,MATCH(MID(A274,1,21),MID(PAGU_REAL!$AK$1:$AK$168,1,21),0))</f>
        <v>Perencanaan</v>
      </c>
      <c r="C274" s="42" t="s">
        <v>24</v>
      </c>
      <c r="D274" s="43" t="s">
        <v>1454</v>
      </c>
      <c r="E274" s="44">
        <v>25</v>
      </c>
      <c r="F274" s="45" t="s">
        <v>657</v>
      </c>
      <c r="G274" s="44">
        <v>370000</v>
      </c>
      <c r="H274" s="44">
        <f t="shared" si="109"/>
        <v>9250000</v>
      </c>
      <c r="I274" s="242"/>
      <c r="J274" s="243" t="s">
        <v>1454</v>
      </c>
      <c r="K274" s="244">
        <v>1</v>
      </c>
      <c r="L274" s="245" t="s">
        <v>899</v>
      </c>
      <c r="M274" s="244">
        <v>3700000</v>
      </c>
      <c r="N274" s="244">
        <f t="shared" si="110"/>
        <v>3700000</v>
      </c>
      <c r="O274" s="246">
        <f t="shared" si="111"/>
        <v>-5550000</v>
      </c>
      <c r="Q274" s="273" t="s">
        <v>4225</v>
      </c>
      <c r="R274" s="270" t="s">
        <v>4225</v>
      </c>
    </row>
    <row r="275" spans="1:18" x14ac:dyDescent="0.2">
      <c r="A275" s="2" t="s">
        <v>1861</v>
      </c>
      <c r="B275" s="50" t="str">
        <f t="array" ref="B275">INDEX(PAGU_REAL!$AF$1:$AF$168,MATCH(MID(A275,1,21),MID(PAGU_REAL!$AK$1:$AK$168,1,21),0))</f>
        <v>Perencanaan</v>
      </c>
      <c r="C275" s="12" t="s">
        <v>718</v>
      </c>
      <c r="D275" s="40" t="s">
        <v>719</v>
      </c>
      <c r="E275" s="41">
        <v>0</v>
      </c>
      <c r="F275" s="15" t="s">
        <v>24</v>
      </c>
      <c r="G275" s="41">
        <v>0</v>
      </c>
      <c r="H275" s="41">
        <f>SUM(H276:H277)</f>
        <v>15000000</v>
      </c>
      <c r="I275" s="12" t="s">
        <v>718</v>
      </c>
      <c r="J275" s="40" t="s">
        <v>719</v>
      </c>
      <c r="K275" s="63">
        <v>0</v>
      </c>
      <c r="L275" s="15" t="s">
        <v>24</v>
      </c>
      <c r="M275" s="63">
        <v>0</v>
      </c>
      <c r="N275" s="63">
        <f>SUM(N276:N277)</f>
        <v>15000000</v>
      </c>
      <c r="O275" s="269">
        <f>N275-H275</f>
        <v>0</v>
      </c>
      <c r="P275" s="129" t="s">
        <v>4148</v>
      </c>
      <c r="R275" s="270" t="s">
        <v>4225</v>
      </c>
    </row>
    <row r="276" spans="1:18" hidden="1" x14ac:dyDescent="0.2">
      <c r="A276" s="2" t="s">
        <v>1862</v>
      </c>
      <c r="B276" s="50" t="str">
        <f t="array" ref="B276">INDEX(PAGU_REAL!$AF$1:$AF$168,MATCH(MID(A276,1,21),MID(PAGU_REAL!$AK$1:$AK$168,1,21),0))</f>
        <v>Perencanaan</v>
      </c>
      <c r="C276" s="42" t="s">
        <v>24</v>
      </c>
      <c r="D276" s="43" t="s">
        <v>51</v>
      </c>
      <c r="E276" s="44">
        <v>6</v>
      </c>
      <c r="F276" s="45" t="s">
        <v>602</v>
      </c>
      <c r="G276" s="44">
        <v>1000000</v>
      </c>
      <c r="H276" s="44">
        <f t="shared" ref="H276:H277" si="112">ROUNDDOWN(E276*G276,-3)</f>
        <v>6000000</v>
      </c>
      <c r="I276" s="42"/>
      <c r="J276" s="43" t="s">
        <v>51</v>
      </c>
      <c r="K276" s="62">
        <v>6</v>
      </c>
      <c r="L276" s="45" t="s">
        <v>602</v>
      </c>
      <c r="M276" s="62">
        <v>1000000</v>
      </c>
      <c r="N276" s="62">
        <f t="shared" ref="N276:N277" si="113">ROUNDDOWN(K276*M276,-3)</f>
        <v>6000000</v>
      </c>
      <c r="O276" s="135">
        <f t="shared" ref="O276:O277" si="114">N276-H276</f>
        <v>0</v>
      </c>
    </row>
    <row r="277" spans="1:18" hidden="1" x14ac:dyDescent="0.2">
      <c r="A277" s="2" t="s">
        <v>1863</v>
      </c>
      <c r="B277" s="50" t="str">
        <f t="array" ref="B277">INDEX(PAGU_REAL!$AF$1:$AF$168,MATCH(MID(A277,1,21),MID(PAGU_REAL!$AK$1:$AK$168,1,21),0))</f>
        <v>Perencanaan</v>
      </c>
      <c r="C277" s="42" t="s">
        <v>24</v>
      </c>
      <c r="D277" s="43" t="s">
        <v>53</v>
      </c>
      <c r="E277" s="44">
        <v>6</v>
      </c>
      <c r="F277" s="45" t="s">
        <v>602</v>
      </c>
      <c r="G277" s="44">
        <v>1500000</v>
      </c>
      <c r="H277" s="44">
        <f t="shared" si="112"/>
        <v>9000000</v>
      </c>
      <c r="I277" s="42"/>
      <c r="J277" s="43" t="s">
        <v>53</v>
      </c>
      <c r="K277" s="62">
        <v>6</v>
      </c>
      <c r="L277" s="45" t="s">
        <v>602</v>
      </c>
      <c r="M277" s="62">
        <v>1500000</v>
      </c>
      <c r="N277" s="62">
        <f t="shared" si="113"/>
        <v>9000000</v>
      </c>
      <c r="O277" s="135">
        <f t="shared" si="114"/>
        <v>0</v>
      </c>
    </row>
    <row r="278" spans="1:18" x14ac:dyDescent="0.2">
      <c r="A278" s="2" t="s">
        <v>1864</v>
      </c>
      <c r="B278" s="50" t="str">
        <f t="array" ref="B278">INDEX(PAGU_REAL!$AF$1:$AF$168,MATCH(MID(A278,1,21),MID(PAGU_REAL!$AK$1:$AK$168,1,21),0))</f>
        <v>Perencanaan</v>
      </c>
      <c r="C278" s="12" t="s">
        <v>162</v>
      </c>
      <c r="D278" s="40" t="s">
        <v>163</v>
      </c>
      <c r="E278" s="41">
        <v>0</v>
      </c>
      <c r="F278" s="15" t="s">
        <v>24</v>
      </c>
      <c r="G278" s="41">
        <v>0</v>
      </c>
      <c r="H278" s="41">
        <f>H279</f>
        <v>6000000</v>
      </c>
      <c r="I278" s="12" t="s">
        <v>162</v>
      </c>
      <c r="J278" s="40" t="s">
        <v>163</v>
      </c>
      <c r="K278" s="63">
        <v>0</v>
      </c>
      <c r="L278" s="15" t="s">
        <v>24</v>
      </c>
      <c r="M278" s="63">
        <v>0</v>
      </c>
      <c r="N278" s="63">
        <f>N279</f>
        <v>6000000</v>
      </c>
      <c r="O278" s="269">
        <f>N278-H278</f>
        <v>0</v>
      </c>
      <c r="P278" s="129" t="s">
        <v>4148</v>
      </c>
      <c r="R278" s="270" t="s">
        <v>4225</v>
      </c>
    </row>
    <row r="279" spans="1:18" hidden="1" x14ac:dyDescent="0.2">
      <c r="A279" s="2" t="s">
        <v>1865</v>
      </c>
      <c r="B279" s="50" t="str">
        <f t="array" ref="B279">INDEX(PAGU_REAL!$AF$1:$AF$168,MATCH(MID(A279,1,21),MID(PAGU_REAL!$AK$1:$AK$168,1,21),0))</f>
        <v>Perencanaan</v>
      </c>
      <c r="C279" s="42" t="s">
        <v>24</v>
      </c>
      <c r="D279" s="43" t="s">
        <v>1866</v>
      </c>
      <c r="E279" s="44">
        <v>6</v>
      </c>
      <c r="F279" s="45" t="s">
        <v>613</v>
      </c>
      <c r="G279" s="44">
        <v>1000000</v>
      </c>
      <c r="H279" s="44">
        <f>ROUNDDOWN(E279*G279,-3)</f>
        <v>6000000</v>
      </c>
      <c r="I279" s="42"/>
      <c r="J279" s="43" t="s">
        <v>1866</v>
      </c>
      <c r="K279" s="62">
        <v>6</v>
      </c>
      <c r="L279" s="45" t="s">
        <v>613</v>
      </c>
      <c r="M279" s="62">
        <v>1000000</v>
      </c>
      <c r="N279" s="62">
        <f>ROUNDDOWN(K279*M279,-3)</f>
        <v>6000000</v>
      </c>
      <c r="O279" s="135">
        <f>N279-H279</f>
        <v>0</v>
      </c>
    </row>
    <row r="280" spans="1:18" x14ac:dyDescent="0.2">
      <c r="A280" s="2" t="s">
        <v>1867</v>
      </c>
      <c r="B280" s="50" t="str">
        <f t="array" ref="B280">INDEX(PAGU_REAL!$AF$1:$AF$168,MATCH(MID(A280,1,21),MID(PAGU_REAL!$AK$1:$AK$168,1,21),0))</f>
        <v>Perencanaan</v>
      </c>
      <c r="C280" s="12" t="s">
        <v>111</v>
      </c>
      <c r="D280" s="40" t="s">
        <v>112</v>
      </c>
      <c r="E280" s="41">
        <v>0</v>
      </c>
      <c r="F280" s="15" t="s">
        <v>24</v>
      </c>
      <c r="G280" s="41">
        <v>0</v>
      </c>
      <c r="H280" s="41">
        <f>H281</f>
        <v>36928000</v>
      </c>
      <c r="I280" s="12" t="s">
        <v>111</v>
      </c>
      <c r="J280" s="40" t="s">
        <v>112</v>
      </c>
      <c r="K280" s="63">
        <v>0</v>
      </c>
      <c r="L280" s="15" t="s">
        <v>24</v>
      </c>
      <c r="M280" s="63">
        <v>0</v>
      </c>
      <c r="N280" s="63">
        <f>N281</f>
        <v>36928000</v>
      </c>
      <c r="O280" s="269">
        <f>N280-H280</f>
        <v>0</v>
      </c>
      <c r="P280" s="129" t="s">
        <v>4146</v>
      </c>
      <c r="R280" s="270" t="s">
        <v>4225</v>
      </c>
    </row>
    <row r="281" spans="1:18" ht="25.5" hidden="1" x14ac:dyDescent="0.2">
      <c r="A281" s="2" t="s">
        <v>1868</v>
      </c>
      <c r="B281" s="50" t="str">
        <f t="array" ref="B281">INDEX(PAGU_REAL!$AF$1:$AF$168,MATCH(MID(A281,1,21),MID(PAGU_REAL!$AK$1:$AK$168,1,21),0))</f>
        <v>Perencanaan</v>
      </c>
      <c r="C281" s="42" t="s">
        <v>24</v>
      </c>
      <c r="D281" s="43" t="s">
        <v>1869</v>
      </c>
      <c r="E281" s="44">
        <v>10</v>
      </c>
      <c r="F281" s="45" t="s">
        <v>600</v>
      </c>
      <c r="G281" s="44">
        <v>3692800</v>
      </c>
      <c r="H281" s="44">
        <f>ROUNDDOWN(E281*G281,-3)</f>
        <v>36928000</v>
      </c>
      <c r="I281" s="42"/>
      <c r="J281" s="43" t="s">
        <v>1869</v>
      </c>
      <c r="K281" s="62">
        <v>10</v>
      </c>
      <c r="L281" s="45" t="s">
        <v>600</v>
      </c>
      <c r="M281" s="62">
        <v>3692800</v>
      </c>
      <c r="N281" s="62">
        <f>ROUNDDOWN(K281*M281,-3)</f>
        <v>36928000</v>
      </c>
      <c r="O281" s="135">
        <f>N281-H281</f>
        <v>0</v>
      </c>
    </row>
    <row r="282" spans="1:18" x14ac:dyDescent="0.2">
      <c r="A282" s="2" t="s">
        <v>1870</v>
      </c>
      <c r="B282" s="50" t="str">
        <f t="array" ref="B282">INDEX(PAGU_REAL!$AF$1:$AF$168,MATCH(MID(A282,1,21),MID(PAGU_REAL!$AK$1:$AK$168,1,21),0))</f>
        <v>Perencanaan</v>
      </c>
      <c r="C282" s="36" t="s">
        <v>77</v>
      </c>
      <c r="D282" s="37" t="s">
        <v>1871</v>
      </c>
      <c r="E282" s="38">
        <v>0</v>
      </c>
      <c r="F282" s="39" t="s">
        <v>24</v>
      </c>
      <c r="G282" s="38">
        <v>0</v>
      </c>
      <c r="H282" s="38">
        <f>SUM(H283,H287,H289,H292,H294)</f>
        <v>234159000</v>
      </c>
      <c r="I282" s="36" t="s">
        <v>77</v>
      </c>
      <c r="J282" s="37" t="s">
        <v>1871</v>
      </c>
      <c r="K282" s="38">
        <v>0</v>
      </c>
      <c r="L282" s="39" t="s">
        <v>24</v>
      </c>
      <c r="M282" s="38">
        <v>0</v>
      </c>
      <c r="N282" s="38">
        <f>SUM(N283,N287,N289,N292,N294)</f>
        <v>218409000</v>
      </c>
      <c r="Q282" s="270" t="s">
        <v>4225</v>
      </c>
      <c r="R282" s="270" t="s">
        <v>4225</v>
      </c>
    </row>
    <row r="283" spans="1:18" x14ac:dyDescent="0.2">
      <c r="A283" s="2" t="s">
        <v>1872</v>
      </c>
      <c r="B283" s="50" t="str">
        <f t="array" ref="B283">INDEX(PAGU_REAL!$AF$1:$AF$168,MATCH(MID(A283,1,21),MID(PAGU_REAL!$AK$1:$AK$168,1,21),0))</f>
        <v>Perencanaan</v>
      </c>
      <c r="C283" s="12" t="s">
        <v>42</v>
      </c>
      <c r="D283" s="40" t="s">
        <v>43</v>
      </c>
      <c r="E283" s="41">
        <v>0</v>
      </c>
      <c r="F283" s="15" t="s">
        <v>24</v>
      </c>
      <c r="G283" s="41">
        <v>0</v>
      </c>
      <c r="H283" s="41">
        <f>SUM(H284:H286)</f>
        <v>31250000</v>
      </c>
      <c r="I283" s="12" t="s">
        <v>42</v>
      </c>
      <c r="J283" s="40" t="s">
        <v>43</v>
      </c>
      <c r="K283" s="63">
        <v>0</v>
      </c>
      <c r="L283" s="15" t="s">
        <v>24</v>
      </c>
      <c r="M283" s="63">
        <v>0</v>
      </c>
      <c r="N283" s="63">
        <f>SUM(N284:N286)</f>
        <v>20500000</v>
      </c>
      <c r="O283" s="269">
        <f>N283-H283</f>
        <v>-10750000</v>
      </c>
      <c r="P283" s="129" t="s">
        <v>4148</v>
      </c>
      <c r="Q283" s="270" t="s">
        <v>4225</v>
      </c>
      <c r="R283" s="270" t="s">
        <v>4225</v>
      </c>
    </row>
    <row r="284" spans="1:18" x14ac:dyDescent="0.2">
      <c r="A284" s="2" t="s">
        <v>1873</v>
      </c>
      <c r="B284" s="50" t="str">
        <f t="array" ref="B284">INDEX(PAGU_REAL!$AF$1:$AF$168,MATCH(MID(A284,1,21),MID(PAGU_REAL!$AK$1:$AK$168,1,21),0))</f>
        <v>Perencanaan</v>
      </c>
      <c r="C284" s="42" t="s">
        <v>24</v>
      </c>
      <c r="D284" s="43" t="s">
        <v>599</v>
      </c>
      <c r="E284" s="44">
        <v>100</v>
      </c>
      <c r="F284" s="45" t="s">
        <v>600</v>
      </c>
      <c r="G284" s="44">
        <v>70000</v>
      </c>
      <c r="H284" s="44">
        <f t="shared" ref="H284:H286" si="115">ROUNDDOWN(E284*G284,-3)</f>
        <v>7000000</v>
      </c>
      <c r="I284" s="42"/>
      <c r="J284" s="43" t="s">
        <v>599</v>
      </c>
      <c r="K284" s="62">
        <v>100</v>
      </c>
      <c r="L284" s="45" t="s">
        <v>600</v>
      </c>
      <c r="M284" s="62">
        <v>70000</v>
      </c>
      <c r="N284" s="62">
        <f t="shared" ref="N284:N285" si="116">ROUNDDOWN(K284*M284,-3)</f>
        <v>7000000</v>
      </c>
      <c r="O284" s="135">
        <f t="shared" ref="O284:O286" si="117">N284-H284</f>
        <v>0</v>
      </c>
      <c r="R284" s="270" t="s">
        <v>4225</v>
      </c>
    </row>
    <row r="285" spans="1:18" x14ac:dyDescent="0.2">
      <c r="A285" s="2" t="s">
        <v>1874</v>
      </c>
      <c r="B285" s="50" t="str">
        <f t="array" ref="B285">INDEX(PAGU_REAL!$AF$1:$AF$168,MATCH(MID(A285,1,21),MID(PAGU_REAL!$AK$1:$AK$168,1,21),0))</f>
        <v>Perencanaan</v>
      </c>
      <c r="C285" s="42" t="s">
        <v>24</v>
      </c>
      <c r="D285" s="43" t="s">
        <v>45</v>
      </c>
      <c r="E285" s="44">
        <v>10</v>
      </c>
      <c r="F285" s="45" t="s">
        <v>602</v>
      </c>
      <c r="G285" s="44">
        <v>1500000</v>
      </c>
      <c r="H285" s="44">
        <f t="shared" si="115"/>
        <v>15000000</v>
      </c>
      <c r="I285" s="242"/>
      <c r="J285" s="243" t="s">
        <v>45</v>
      </c>
      <c r="K285" s="244">
        <v>9</v>
      </c>
      <c r="L285" s="245" t="s">
        <v>602</v>
      </c>
      <c r="M285" s="244">
        <v>1500000</v>
      </c>
      <c r="N285" s="244">
        <f t="shared" si="116"/>
        <v>13500000</v>
      </c>
      <c r="O285" s="246">
        <f t="shared" si="117"/>
        <v>-1500000</v>
      </c>
      <c r="Q285" s="273" t="s">
        <v>4225</v>
      </c>
      <c r="R285" s="270" t="s">
        <v>4225</v>
      </c>
    </row>
    <row r="286" spans="1:18" x14ac:dyDescent="0.2">
      <c r="A286" s="2" t="s">
        <v>1875</v>
      </c>
      <c r="B286" s="50" t="str">
        <f t="array" ref="B286">INDEX(PAGU_REAL!$AF$1:$AF$168,MATCH(MID(A286,1,21),MID(PAGU_REAL!$AK$1:$AK$168,1,21),0))</f>
        <v>Perencanaan</v>
      </c>
      <c r="C286" s="42" t="s">
        <v>24</v>
      </c>
      <c r="D286" s="43" t="s">
        <v>1454</v>
      </c>
      <c r="E286" s="44">
        <v>25</v>
      </c>
      <c r="F286" s="45" t="s">
        <v>657</v>
      </c>
      <c r="G286" s="44">
        <v>370000</v>
      </c>
      <c r="H286" s="44">
        <f t="shared" si="115"/>
        <v>9250000</v>
      </c>
      <c r="I286" s="251"/>
      <c r="J286" s="252"/>
      <c r="K286" s="253"/>
      <c r="L286" s="254"/>
      <c r="M286" s="253"/>
      <c r="N286" s="253"/>
      <c r="O286" s="246">
        <f t="shared" si="117"/>
        <v>-9250000</v>
      </c>
      <c r="Q286" s="273" t="s">
        <v>4225</v>
      </c>
      <c r="R286" s="270" t="s">
        <v>4225</v>
      </c>
    </row>
    <row r="287" spans="1:18" x14ac:dyDescent="0.2">
      <c r="A287" s="2" t="s">
        <v>1876</v>
      </c>
      <c r="B287" s="50" t="str">
        <f t="array" ref="B287">INDEX(PAGU_REAL!$AF$1:$AF$168,MATCH(MID(A287,1,21),MID(PAGU_REAL!$AK$1:$AK$168,1,21),0))</f>
        <v>Perencanaan</v>
      </c>
      <c r="C287" s="12" t="s">
        <v>606</v>
      </c>
      <c r="D287" s="40" t="s">
        <v>607</v>
      </c>
      <c r="E287" s="41">
        <v>0</v>
      </c>
      <c r="F287" s="15" t="s">
        <v>24</v>
      </c>
      <c r="G287" s="41">
        <v>0</v>
      </c>
      <c r="H287" s="41">
        <f>H288</f>
        <v>750000</v>
      </c>
      <c r="I287" s="12" t="s">
        <v>606</v>
      </c>
      <c r="J287" s="40" t="s">
        <v>607</v>
      </c>
      <c r="K287" s="63">
        <v>0</v>
      </c>
      <c r="L287" s="15" t="s">
        <v>24</v>
      </c>
      <c r="M287" s="63">
        <v>0</v>
      </c>
      <c r="N287" s="63">
        <f>N288</f>
        <v>750000</v>
      </c>
      <c r="O287" s="269">
        <f>N287-H287</f>
        <v>0</v>
      </c>
      <c r="P287" s="129" t="s">
        <v>4148</v>
      </c>
      <c r="R287" s="270" t="s">
        <v>4225</v>
      </c>
    </row>
    <row r="288" spans="1:18" x14ac:dyDescent="0.2">
      <c r="A288" s="2" t="s">
        <v>1877</v>
      </c>
      <c r="B288" s="50" t="str">
        <f t="array" ref="B288">INDEX(PAGU_REAL!$AF$1:$AF$168,MATCH(MID(A288,1,21),MID(PAGU_REAL!$AK$1:$AK$168,1,21),0))</f>
        <v>Perencanaan</v>
      </c>
      <c r="C288" s="42" t="s">
        <v>24</v>
      </c>
      <c r="D288" s="43" t="s">
        <v>609</v>
      </c>
      <c r="E288" s="44">
        <v>3</v>
      </c>
      <c r="F288" s="45" t="s">
        <v>600</v>
      </c>
      <c r="G288" s="44">
        <v>250000</v>
      </c>
      <c r="H288" s="44">
        <f>ROUNDDOWN(E288*G288,-3)</f>
        <v>750000</v>
      </c>
      <c r="I288" s="42"/>
      <c r="J288" s="243" t="s">
        <v>609</v>
      </c>
      <c r="K288" s="244">
        <v>1</v>
      </c>
      <c r="L288" s="245" t="s">
        <v>899</v>
      </c>
      <c r="M288" s="244">
        <v>750000</v>
      </c>
      <c r="N288" s="244">
        <f>ROUNDDOWN(K288*M288,-3)</f>
        <v>750000</v>
      </c>
      <c r="O288" s="135">
        <f>N288-H288</f>
        <v>0</v>
      </c>
      <c r="Q288" s="273" t="s">
        <v>4225</v>
      </c>
      <c r="R288" s="270" t="s">
        <v>4225</v>
      </c>
    </row>
    <row r="289" spans="1:18" x14ac:dyDescent="0.2">
      <c r="A289" s="2" t="s">
        <v>1878</v>
      </c>
      <c r="B289" s="50" t="str">
        <f t="array" ref="B289">INDEX(PAGU_REAL!$AF$1:$AF$168,MATCH(MID(A289,1,21),MID(PAGU_REAL!$AK$1:$AK$168,1,21),0))</f>
        <v>Perencanaan</v>
      </c>
      <c r="C289" s="12" t="s">
        <v>718</v>
      </c>
      <c r="D289" s="40" t="s">
        <v>719</v>
      </c>
      <c r="E289" s="41">
        <v>0</v>
      </c>
      <c r="F289" s="15" t="s">
        <v>24</v>
      </c>
      <c r="G289" s="41">
        <v>0</v>
      </c>
      <c r="H289" s="41">
        <f>SUM(H290:H291)</f>
        <v>25000000</v>
      </c>
      <c r="I289" s="12" t="s">
        <v>718</v>
      </c>
      <c r="J289" s="40" t="s">
        <v>719</v>
      </c>
      <c r="K289" s="63">
        <v>0</v>
      </c>
      <c r="L289" s="15" t="s">
        <v>24</v>
      </c>
      <c r="M289" s="63">
        <v>0</v>
      </c>
      <c r="N289" s="63">
        <f>SUM(N290:N291)</f>
        <v>20000000</v>
      </c>
      <c r="O289" s="269">
        <f>N289-H289</f>
        <v>-5000000</v>
      </c>
      <c r="P289" s="129" t="s">
        <v>4148</v>
      </c>
      <c r="Q289" s="270" t="s">
        <v>4225</v>
      </c>
      <c r="R289" s="270" t="s">
        <v>4225</v>
      </c>
    </row>
    <row r="290" spans="1:18" x14ac:dyDescent="0.2">
      <c r="A290" s="2" t="s">
        <v>1879</v>
      </c>
      <c r="B290" s="50" t="str">
        <f t="array" ref="B290">INDEX(PAGU_REAL!$AF$1:$AF$168,MATCH(MID(A290,1,21),MID(PAGU_REAL!$AK$1:$AK$168,1,21),0))</f>
        <v>Perencanaan</v>
      </c>
      <c r="C290" s="42" t="s">
        <v>24</v>
      </c>
      <c r="D290" s="43" t="s">
        <v>51</v>
      </c>
      <c r="E290" s="44">
        <v>10</v>
      </c>
      <c r="F290" s="45" t="s">
        <v>602</v>
      </c>
      <c r="G290" s="44">
        <v>1000000</v>
      </c>
      <c r="H290" s="44">
        <f t="shared" ref="H290:H291" si="118">ROUNDDOWN(E290*G290,-3)</f>
        <v>10000000</v>
      </c>
      <c r="I290" s="242"/>
      <c r="J290" s="243" t="s">
        <v>51</v>
      </c>
      <c r="K290" s="244">
        <v>8</v>
      </c>
      <c r="L290" s="245" t="s">
        <v>602</v>
      </c>
      <c r="M290" s="244">
        <v>1000000</v>
      </c>
      <c r="N290" s="244">
        <f t="shared" ref="N290:N291" si="119">ROUNDDOWN(K290*M290,-3)</f>
        <v>8000000</v>
      </c>
      <c r="O290" s="246">
        <f t="shared" ref="O290:O291" si="120">N290-H290</f>
        <v>-2000000</v>
      </c>
      <c r="Q290" s="273" t="s">
        <v>4225</v>
      </c>
      <c r="R290" s="270" t="s">
        <v>4225</v>
      </c>
    </row>
    <row r="291" spans="1:18" x14ac:dyDescent="0.2">
      <c r="A291" s="2" t="s">
        <v>1880</v>
      </c>
      <c r="B291" s="50" t="str">
        <f t="array" ref="B291">INDEX(PAGU_REAL!$AF$1:$AF$168,MATCH(MID(A291,1,21),MID(PAGU_REAL!$AK$1:$AK$168,1,21),0))</f>
        <v>Perencanaan</v>
      </c>
      <c r="C291" s="42" t="s">
        <v>24</v>
      </c>
      <c r="D291" s="43" t="s">
        <v>53</v>
      </c>
      <c r="E291" s="44">
        <v>10</v>
      </c>
      <c r="F291" s="45" t="s">
        <v>602</v>
      </c>
      <c r="G291" s="44">
        <v>1500000</v>
      </c>
      <c r="H291" s="44">
        <f t="shared" si="118"/>
        <v>15000000</v>
      </c>
      <c r="I291" s="242"/>
      <c r="J291" s="243" t="s">
        <v>53</v>
      </c>
      <c r="K291" s="244">
        <v>8</v>
      </c>
      <c r="L291" s="245" t="s">
        <v>602</v>
      </c>
      <c r="M291" s="244">
        <v>1500000</v>
      </c>
      <c r="N291" s="244">
        <f t="shared" si="119"/>
        <v>12000000</v>
      </c>
      <c r="O291" s="246">
        <f t="shared" si="120"/>
        <v>-3000000</v>
      </c>
      <c r="Q291" s="273" t="s">
        <v>4225</v>
      </c>
      <c r="R291" s="270" t="s">
        <v>4225</v>
      </c>
    </row>
    <row r="292" spans="1:18" x14ac:dyDescent="0.2">
      <c r="A292" s="2" t="s">
        <v>1881</v>
      </c>
      <c r="B292" s="50" t="str">
        <f t="array" ref="B292">INDEX(PAGU_REAL!$AF$1:$AF$168,MATCH(MID(A292,1,21),MID(PAGU_REAL!$AK$1:$AK$168,1,21),0))</f>
        <v>Perencanaan</v>
      </c>
      <c r="C292" s="12" t="s">
        <v>162</v>
      </c>
      <c r="D292" s="40" t="s">
        <v>163</v>
      </c>
      <c r="E292" s="41">
        <v>0</v>
      </c>
      <c r="F292" s="15" t="s">
        <v>24</v>
      </c>
      <c r="G292" s="41">
        <v>0</v>
      </c>
      <c r="H292" s="41">
        <f>H293</f>
        <v>10000000</v>
      </c>
      <c r="I292" s="12" t="s">
        <v>162</v>
      </c>
      <c r="J292" s="40" t="s">
        <v>163</v>
      </c>
      <c r="K292" s="63">
        <v>0</v>
      </c>
      <c r="L292" s="15" t="s">
        <v>24</v>
      </c>
      <c r="M292" s="63">
        <v>0</v>
      </c>
      <c r="N292" s="63">
        <f>N293</f>
        <v>10000000</v>
      </c>
      <c r="O292" s="269">
        <f>N292-H292</f>
        <v>0</v>
      </c>
      <c r="P292" s="129" t="s">
        <v>4148</v>
      </c>
      <c r="R292" s="270" t="s">
        <v>4225</v>
      </c>
    </row>
    <row r="293" spans="1:18" hidden="1" x14ac:dyDescent="0.2">
      <c r="A293" s="2" t="s">
        <v>1882</v>
      </c>
      <c r="B293" s="50" t="str">
        <f t="array" ref="B293">INDEX(PAGU_REAL!$AF$1:$AF$168,MATCH(MID(A293,1,21),MID(PAGU_REAL!$AK$1:$AK$168,1,21),0))</f>
        <v>Perencanaan</v>
      </c>
      <c r="C293" s="42" t="s">
        <v>24</v>
      </c>
      <c r="D293" s="43" t="s">
        <v>1866</v>
      </c>
      <c r="E293" s="44">
        <v>10</v>
      </c>
      <c r="F293" s="45" t="s">
        <v>613</v>
      </c>
      <c r="G293" s="44">
        <v>1000000</v>
      </c>
      <c r="H293" s="44">
        <f>ROUNDDOWN(E293*G293,-3)</f>
        <v>10000000</v>
      </c>
      <c r="I293" s="42"/>
      <c r="J293" s="43" t="s">
        <v>1866</v>
      </c>
      <c r="K293" s="62">
        <v>10</v>
      </c>
      <c r="L293" s="45" t="s">
        <v>613</v>
      </c>
      <c r="M293" s="62">
        <v>1000000</v>
      </c>
      <c r="N293" s="62">
        <f>ROUNDDOWN(K293*M293,-3)</f>
        <v>10000000</v>
      </c>
      <c r="O293" s="135">
        <f>N293-H293</f>
        <v>0</v>
      </c>
    </row>
    <row r="294" spans="1:18" x14ac:dyDescent="0.2">
      <c r="A294" s="2" t="s">
        <v>1883</v>
      </c>
      <c r="B294" s="50" t="str">
        <f t="array" ref="B294">INDEX(PAGU_REAL!$AF$1:$AF$168,MATCH(MID(A294,1,21),MID(PAGU_REAL!$AK$1:$AK$168,1,21),0))</f>
        <v>Perencanaan</v>
      </c>
      <c r="C294" s="12" t="s">
        <v>111</v>
      </c>
      <c r="D294" s="40" t="s">
        <v>112</v>
      </c>
      <c r="E294" s="41">
        <v>0</v>
      </c>
      <c r="F294" s="15" t="s">
        <v>24</v>
      </c>
      <c r="G294" s="41">
        <v>0</v>
      </c>
      <c r="H294" s="41">
        <f>H295</f>
        <v>167159000</v>
      </c>
      <c r="I294" s="12" t="s">
        <v>111</v>
      </c>
      <c r="J294" s="40" t="s">
        <v>112</v>
      </c>
      <c r="K294" s="63">
        <v>0</v>
      </c>
      <c r="L294" s="15" t="s">
        <v>24</v>
      </c>
      <c r="M294" s="63">
        <v>0</v>
      </c>
      <c r="N294" s="63">
        <f>N295</f>
        <v>167159000</v>
      </c>
      <c r="O294" s="269">
        <f>N294-H294</f>
        <v>0</v>
      </c>
      <c r="P294" s="129" t="s">
        <v>4146</v>
      </c>
      <c r="R294" s="270" t="s">
        <v>4225</v>
      </c>
    </row>
    <row r="295" spans="1:18" hidden="1" x14ac:dyDescent="0.2">
      <c r="A295" s="2" t="s">
        <v>1884</v>
      </c>
      <c r="B295" s="50" t="str">
        <f t="array" ref="B295">INDEX(PAGU_REAL!$AF$1:$AF$168,MATCH(MID(A295,1,21),MID(PAGU_REAL!$AK$1:$AK$168,1,21),0))</f>
        <v>Perencanaan</v>
      </c>
      <c r="C295" s="42" t="s">
        <v>24</v>
      </c>
      <c r="D295" s="43" t="s">
        <v>1885</v>
      </c>
      <c r="E295" s="44">
        <v>30</v>
      </c>
      <c r="F295" s="45" t="s">
        <v>600</v>
      </c>
      <c r="G295" s="44">
        <v>5571967</v>
      </c>
      <c r="H295" s="44">
        <f>ROUNDDOWN(E295*G295,-3)</f>
        <v>167159000</v>
      </c>
      <c r="I295" s="42"/>
      <c r="J295" s="43" t="s">
        <v>1885</v>
      </c>
      <c r="K295" s="62">
        <v>30</v>
      </c>
      <c r="L295" s="45" t="s">
        <v>600</v>
      </c>
      <c r="M295" s="62">
        <v>5571967</v>
      </c>
      <c r="N295" s="62">
        <f>ROUNDDOWN(K295*M295,-3)</f>
        <v>167159000</v>
      </c>
      <c r="O295" s="135">
        <f>N295-H295</f>
        <v>0</v>
      </c>
    </row>
    <row r="296" spans="1:18" x14ac:dyDescent="0.2">
      <c r="A296" s="2" t="s">
        <v>1886</v>
      </c>
      <c r="B296" s="50" t="str">
        <f t="array" ref="B296">INDEX(PAGU_REAL!$AF$1:$AF$168,MATCH(MID(A296,1,21),MID(PAGU_REAL!$AK$1:$AK$168,1,21),0))</f>
        <v>Perencanaan</v>
      </c>
      <c r="C296" s="36" t="s">
        <v>102</v>
      </c>
      <c r="D296" s="37" t="s">
        <v>1887</v>
      </c>
      <c r="E296" s="38">
        <v>0</v>
      </c>
      <c r="F296" s="39" t="s">
        <v>24</v>
      </c>
      <c r="G296" s="38">
        <v>0</v>
      </c>
      <c r="H296" s="38">
        <f>SUM(H297,H301,H303,H308)</f>
        <v>201001000</v>
      </c>
      <c r="I296" s="36" t="s">
        <v>102</v>
      </c>
      <c r="J296" s="37" t="s">
        <v>1887</v>
      </c>
      <c r="K296" s="38">
        <v>0</v>
      </c>
      <c r="L296" s="39" t="s">
        <v>24</v>
      </c>
      <c r="M296" s="38">
        <v>0</v>
      </c>
      <c r="N296" s="38">
        <f>SUM(N297,N301,N303,N306,N308)</f>
        <v>219301000</v>
      </c>
      <c r="Q296" s="270" t="s">
        <v>4225</v>
      </c>
      <c r="R296" s="270" t="s">
        <v>4225</v>
      </c>
    </row>
    <row r="297" spans="1:18" x14ac:dyDescent="0.2">
      <c r="A297" s="2" t="s">
        <v>1888</v>
      </c>
      <c r="B297" s="50" t="str">
        <f t="array" ref="B297">INDEX(PAGU_REAL!$AF$1:$AF$168,MATCH(MID(A297,1,21),MID(PAGU_REAL!$AK$1:$AK$168,1,21),0))</f>
        <v>Perencanaan</v>
      </c>
      <c r="C297" s="12" t="s">
        <v>42</v>
      </c>
      <c r="D297" s="40" t="s">
        <v>43</v>
      </c>
      <c r="E297" s="41">
        <v>0</v>
      </c>
      <c r="F297" s="15" t="s">
        <v>24</v>
      </c>
      <c r="G297" s="41">
        <v>0</v>
      </c>
      <c r="H297" s="41">
        <f>SUM(H298:H299)</f>
        <v>29000000</v>
      </c>
      <c r="I297" s="12" t="s">
        <v>42</v>
      </c>
      <c r="J297" s="40" t="s">
        <v>43</v>
      </c>
      <c r="K297" s="63">
        <v>0</v>
      </c>
      <c r="L297" s="15" t="s">
        <v>24</v>
      </c>
      <c r="M297" s="63">
        <v>0</v>
      </c>
      <c r="N297" s="63">
        <f>SUM(N298:N300)</f>
        <v>27300000</v>
      </c>
      <c r="O297" s="269">
        <f>N297-H297</f>
        <v>-1700000</v>
      </c>
      <c r="P297" s="129" t="s">
        <v>4148</v>
      </c>
      <c r="Q297" s="270" t="s">
        <v>4225</v>
      </c>
      <c r="R297" s="270" t="s">
        <v>4225</v>
      </c>
    </row>
    <row r="298" spans="1:18" x14ac:dyDescent="0.2">
      <c r="A298" s="2" t="s">
        <v>1889</v>
      </c>
      <c r="B298" s="50" t="str">
        <f t="array" ref="B298">INDEX(PAGU_REAL!$AF$1:$AF$168,MATCH(MID(A298,1,21),MID(PAGU_REAL!$AK$1:$AK$168,1,21),0))</f>
        <v>Perencanaan</v>
      </c>
      <c r="C298" s="42" t="s">
        <v>24</v>
      </c>
      <c r="D298" s="43" t="s">
        <v>599</v>
      </c>
      <c r="E298" s="44">
        <v>200</v>
      </c>
      <c r="F298" s="45" t="s">
        <v>600</v>
      </c>
      <c r="G298" s="44">
        <v>70000</v>
      </c>
      <c r="H298" s="44">
        <f t="shared" ref="H298:H299" si="121">ROUNDDOWN(E298*G298,-3)</f>
        <v>14000000</v>
      </c>
      <c r="I298" s="42"/>
      <c r="J298" s="43" t="s">
        <v>599</v>
      </c>
      <c r="K298" s="62">
        <v>200</v>
      </c>
      <c r="L298" s="45" t="s">
        <v>600</v>
      </c>
      <c r="M298" s="62">
        <v>70000</v>
      </c>
      <c r="N298" s="62">
        <f t="shared" ref="N298:N300" si="122">ROUNDDOWN(K298*M298,-3)</f>
        <v>14000000</v>
      </c>
      <c r="O298" s="135">
        <f t="shared" ref="O298:O299" si="123">N298-H298</f>
        <v>0</v>
      </c>
      <c r="R298" s="270" t="s">
        <v>4225</v>
      </c>
    </row>
    <row r="299" spans="1:18" x14ac:dyDescent="0.2">
      <c r="A299" s="2" t="s">
        <v>1890</v>
      </c>
      <c r="B299" s="50" t="str">
        <f t="array" ref="B299">INDEX(PAGU_REAL!$AF$1:$AF$168,MATCH(MID(A299,1,21),MID(PAGU_REAL!$AK$1:$AK$168,1,21),0))</f>
        <v>Perencanaan</v>
      </c>
      <c r="C299" s="42" t="s">
        <v>24</v>
      </c>
      <c r="D299" s="43" t="s">
        <v>45</v>
      </c>
      <c r="E299" s="44">
        <v>10</v>
      </c>
      <c r="F299" s="45" t="s">
        <v>602</v>
      </c>
      <c r="G299" s="44">
        <v>1500000</v>
      </c>
      <c r="H299" s="44">
        <f t="shared" si="121"/>
        <v>15000000</v>
      </c>
      <c r="I299" s="242"/>
      <c r="J299" s="243" t="s">
        <v>45</v>
      </c>
      <c r="K299" s="244">
        <v>6</v>
      </c>
      <c r="L299" s="245" t="s">
        <v>602</v>
      </c>
      <c r="M299" s="244">
        <v>1500000</v>
      </c>
      <c r="N299" s="244">
        <f t="shared" si="122"/>
        <v>9000000</v>
      </c>
      <c r="O299" s="246">
        <f t="shared" si="123"/>
        <v>-6000000</v>
      </c>
      <c r="Q299" s="273" t="s">
        <v>4225</v>
      </c>
      <c r="R299" s="270" t="s">
        <v>4225</v>
      </c>
    </row>
    <row r="300" spans="1:18" s="232" customFormat="1" x14ac:dyDescent="0.2">
      <c r="A300" s="136" t="s">
        <v>4215</v>
      </c>
      <c r="B300" s="50" t="str">
        <f t="array" ref="B300">INDEX(PAGU_REAL!$AF$1:$AF$168,MATCH(MID(A300,1,21),MID(PAGU_REAL!$AK$1:$AK$168,1,21),0))</f>
        <v>Perencanaan</v>
      </c>
      <c r="C300" s="259"/>
      <c r="D300" s="260"/>
      <c r="E300" s="261"/>
      <c r="F300" s="262"/>
      <c r="G300" s="261"/>
      <c r="H300" s="261"/>
      <c r="I300" s="42"/>
      <c r="J300" s="237" t="s">
        <v>1454</v>
      </c>
      <c r="K300" s="244">
        <v>1</v>
      </c>
      <c r="L300" s="245" t="s">
        <v>899</v>
      </c>
      <c r="M300" s="244">
        <v>4300000</v>
      </c>
      <c r="N300" s="244">
        <f t="shared" si="122"/>
        <v>4300000</v>
      </c>
      <c r="O300" s="135"/>
      <c r="Q300" s="273" t="s">
        <v>4225</v>
      </c>
      <c r="R300" s="270" t="s">
        <v>4225</v>
      </c>
    </row>
    <row r="301" spans="1:18" x14ac:dyDescent="0.2">
      <c r="A301" s="2" t="s">
        <v>1891</v>
      </c>
      <c r="B301" s="50" t="str">
        <f t="array" ref="B301">INDEX(PAGU_REAL!$AF$1:$AF$168,MATCH(MID(A301,1,21),MID(PAGU_REAL!$AK$1:$AK$168,1,21),0))</f>
        <v>Perencanaan</v>
      </c>
      <c r="C301" s="12" t="s">
        <v>606</v>
      </c>
      <c r="D301" s="40" t="s">
        <v>607</v>
      </c>
      <c r="E301" s="41">
        <v>0</v>
      </c>
      <c r="F301" s="15" t="s">
        <v>24</v>
      </c>
      <c r="G301" s="41">
        <v>0</v>
      </c>
      <c r="H301" s="41">
        <f>H302</f>
        <v>750000</v>
      </c>
      <c r="I301" s="12" t="s">
        <v>606</v>
      </c>
      <c r="J301" s="40" t="s">
        <v>607</v>
      </c>
      <c r="K301" s="63">
        <v>0</v>
      </c>
      <c r="L301" s="15" t="s">
        <v>24</v>
      </c>
      <c r="M301" s="63">
        <v>0</v>
      </c>
      <c r="N301" s="63">
        <f>N302</f>
        <v>750000</v>
      </c>
      <c r="O301" s="269">
        <f>N301-H301</f>
        <v>0</v>
      </c>
      <c r="P301" s="129" t="s">
        <v>4148</v>
      </c>
      <c r="R301" s="270" t="s">
        <v>4225</v>
      </c>
    </row>
    <row r="302" spans="1:18" x14ac:dyDescent="0.2">
      <c r="A302" s="2" t="s">
        <v>1892</v>
      </c>
      <c r="B302" s="50" t="str">
        <f t="array" ref="B302">INDEX(PAGU_REAL!$AF$1:$AF$168,MATCH(MID(A302,1,21),MID(PAGU_REAL!$AK$1:$AK$168,1,21),0))</f>
        <v>Perencanaan</v>
      </c>
      <c r="C302" s="42" t="s">
        <v>24</v>
      </c>
      <c r="D302" s="43" t="s">
        <v>609</v>
      </c>
      <c r="E302" s="44">
        <v>3</v>
      </c>
      <c r="F302" s="45" t="s">
        <v>600</v>
      </c>
      <c r="G302" s="44">
        <v>250000</v>
      </c>
      <c r="H302" s="44">
        <f>ROUNDDOWN(E302*G302,-3)</f>
        <v>750000</v>
      </c>
      <c r="I302" s="42"/>
      <c r="J302" s="243" t="s">
        <v>609</v>
      </c>
      <c r="K302" s="244">
        <v>1</v>
      </c>
      <c r="L302" s="245" t="s">
        <v>899</v>
      </c>
      <c r="M302" s="244">
        <v>750000</v>
      </c>
      <c r="N302" s="244">
        <f>ROUNDDOWN(K302*M302,-3)</f>
        <v>750000</v>
      </c>
      <c r="O302" s="135">
        <f>N302-H302</f>
        <v>0</v>
      </c>
      <c r="Q302" s="273" t="s">
        <v>4225</v>
      </c>
      <c r="R302" s="270" t="s">
        <v>4225</v>
      </c>
    </row>
    <row r="303" spans="1:18" x14ac:dyDescent="0.2">
      <c r="A303" s="2" t="s">
        <v>1893</v>
      </c>
      <c r="B303" s="50" t="str">
        <f t="array" ref="B303">INDEX(PAGU_REAL!$AF$1:$AF$168,MATCH(MID(A303,1,21),MID(PAGU_REAL!$AK$1:$AK$168,1,21),0))</f>
        <v>Perencanaan</v>
      </c>
      <c r="C303" s="12" t="s">
        <v>718</v>
      </c>
      <c r="D303" s="40" t="s">
        <v>719</v>
      </c>
      <c r="E303" s="41">
        <v>0</v>
      </c>
      <c r="F303" s="15" t="s">
        <v>24</v>
      </c>
      <c r="G303" s="41">
        <v>0</v>
      </c>
      <c r="H303" s="41">
        <f>SUM(H304:H305)</f>
        <v>25000000</v>
      </c>
      <c r="I303" s="12" t="s">
        <v>718</v>
      </c>
      <c r="J303" s="40" t="s">
        <v>719</v>
      </c>
      <c r="K303" s="63">
        <v>0</v>
      </c>
      <c r="L303" s="15" t="s">
        <v>24</v>
      </c>
      <c r="M303" s="63">
        <v>0</v>
      </c>
      <c r="N303" s="63">
        <f>SUM(N304:N305)</f>
        <v>15000000</v>
      </c>
      <c r="O303" s="269">
        <f>N303-H303</f>
        <v>-10000000</v>
      </c>
      <c r="P303" s="129" t="s">
        <v>4148</v>
      </c>
      <c r="Q303" s="270" t="s">
        <v>4225</v>
      </c>
      <c r="R303" s="270" t="s">
        <v>4225</v>
      </c>
    </row>
    <row r="304" spans="1:18" x14ac:dyDescent="0.2">
      <c r="A304" s="2" t="s">
        <v>1894</v>
      </c>
      <c r="B304" s="50" t="str">
        <f t="array" ref="B304">INDEX(PAGU_REAL!$AF$1:$AF$168,MATCH(MID(A304,1,21),MID(PAGU_REAL!$AK$1:$AK$168,1,21),0))</f>
        <v>Perencanaan</v>
      </c>
      <c r="C304" s="42" t="s">
        <v>24</v>
      </c>
      <c r="D304" s="43" t="s">
        <v>51</v>
      </c>
      <c r="E304" s="44">
        <v>10</v>
      </c>
      <c r="F304" s="45" t="s">
        <v>602</v>
      </c>
      <c r="G304" s="44">
        <v>1000000</v>
      </c>
      <c r="H304" s="44">
        <f t="shared" ref="H304:H305" si="124">ROUNDDOWN(E304*G304,-3)</f>
        <v>10000000</v>
      </c>
      <c r="I304" s="242"/>
      <c r="J304" s="243" t="s">
        <v>51</v>
      </c>
      <c r="K304" s="244">
        <v>6</v>
      </c>
      <c r="L304" s="245" t="s">
        <v>602</v>
      </c>
      <c r="M304" s="244">
        <v>1000000</v>
      </c>
      <c r="N304" s="244">
        <f t="shared" ref="N304:N305" si="125">ROUNDDOWN(K304*M304,-3)</f>
        <v>6000000</v>
      </c>
      <c r="O304" s="246">
        <f t="shared" ref="O304:O305" si="126">N304-H304</f>
        <v>-4000000</v>
      </c>
      <c r="Q304" s="273" t="s">
        <v>4225</v>
      </c>
      <c r="R304" s="270" t="s">
        <v>4225</v>
      </c>
    </row>
    <row r="305" spans="1:18" x14ac:dyDescent="0.2">
      <c r="A305" s="2" t="s">
        <v>1895</v>
      </c>
      <c r="B305" s="50" t="str">
        <f t="array" ref="B305">INDEX(PAGU_REAL!$AF$1:$AF$168,MATCH(MID(A305,1,21),MID(PAGU_REAL!$AK$1:$AK$168,1,21),0))</f>
        <v>Perencanaan</v>
      </c>
      <c r="C305" s="42" t="s">
        <v>24</v>
      </c>
      <c r="D305" s="43" t="s">
        <v>53</v>
      </c>
      <c r="E305" s="44">
        <v>10</v>
      </c>
      <c r="F305" s="45" t="s">
        <v>602</v>
      </c>
      <c r="G305" s="44">
        <v>1500000</v>
      </c>
      <c r="H305" s="44">
        <f t="shared" si="124"/>
        <v>15000000</v>
      </c>
      <c r="I305" s="242"/>
      <c r="J305" s="243" t="s">
        <v>53</v>
      </c>
      <c r="K305" s="244">
        <v>6</v>
      </c>
      <c r="L305" s="245" t="s">
        <v>602</v>
      </c>
      <c r="M305" s="244">
        <v>1500000</v>
      </c>
      <c r="N305" s="244">
        <f t="shared" si="125"/>
        <v>9000000</v>
      </c>
      <c r="O305" s="246">
        <f t="shared" si="126"/>
        <v>-6000000</v>
      </c>
      <c r="Q305" s="273" t="s">
        <v>4225</v>
      </c>
      <c r="R305" s="270" t="s">
        <v>4225</v>
      </c>
    </row>
    <row r="306" spans="1:18" s="232" customFormat="1" x14ac:dyDescent="0.2">
      <c r="A306" s="48" t="s">
        <v>4200</v>
      </c>
      <c r="B306" s="50" t="str">
        <f t="array" ref="B306">INDEX(PAGU_REAL!$AF$1:$AF$168,MATCH(MID(A306,1,21),MID(PAGU_REAL!$AK$1:$AK$168,1,21),0))</f>
        <v>Perencanaan</v>
      </c>
      <c r="C306" s="247"/>
      <c r="D306" s="248"/>
      <c r="E306" s="249"/>
      <c r="F306" s="250"/>
      <c r="G306" s="249"/>
      <c r="H306" s="249"/>
      <c r="I306" s="12" t="s">
        <v>162</v>
      </c>
      <c r="J306" s="40" t="s">
        <v>163</v>
      </c>
      <c r="K306" s="63">
        <v>0</v>
      </c>
      <c r="L306" s="15" t="s">
        <v>24</v>
      </c>
      <c r="M306" s="63">
        <v>0</v>
      </c>
      <c r="N306" s="63">
        <f>N307</f>
        <v>30000000</v>
      </c>
      <c r="O306" s="269">
        <f>N306-H306</f>
        <v>30000000</v>
      </c>
      <c r="P306" s="232" t="s">
        <v>4148</v>
      </c>
      <c r="Q306" s="270" t="s">
        <v>4225</v>
      </c>
      <c r="R306" s="270" t="s">
        <v>4225</v>
      </c>
    </row>
    <row r="307" spans="1:18" s="232" customFormat="1" x14ac:dyDescent="0.2">
      <c r="A307" s="48" t="s">
        <v>4201</v>
      </c>
      <c r="B307" s="50" t="str">
        <f t="array" ref="B307">INDEX(PAGU_REAL!$AF$1:$AF$168,MATCH(MID(A307,1,21),MID(PAGU_REAL!$AK$1:$AK$168,1,21),0))</f>
        <v>Perencanaan</v>
      </c>
      <c r="C307" s="259"/>
      <c r="D307" s="260"/>
      <c r="E307" s="261"/>
      <c r="F307" s="262"/>
      <c r="G307" s="261"/>
      <c r="H307" s="261"/>
      <c r="I307" s="242"/>
      <c r="J307" s="243" t="s">
        <v>1866</v>
      </c>
      <c r="K307" s="244">
        <v>30</v>
      </c>
      <c r="L307" s="245" t="s">
        <v>613</v>
      </c>
      <c r="M307" s="244">
        <v>1000000</v>
      </c>
      <c r="N307" s="244">
        <f>ROUNDDOWN(K307*M307,-3)</f>
        <v>30000000</v>
      </c>
      <c r="O307" s="246">
        <f>N307-H307</f>
        <v>30000000</v>
      </c>
      <c r="Q307" s="273" t="s">
        <v>4225</v>
      </c>
      <c r="R307" s="270" t="s">
        <v>4225</v>
      </c>
    </row>
    <row r="308" spans="1:18" x14ac:dyDescent="0.2">
      <c r="A308" s="2" t="s">
        <v>1896</v>
      </c>
      <c r="B308" s="50" t="str">
        <f t="array" ref="B308">INDEX(PAGU_REAL!$AF$1:$AF$168,MATCH(MID(A308,1,21),MID(PAGU_REAL!$AK$1:$AK$168,1,21),0))</f>
        <v>Perencanaan</v>
      </c>
      <c r="C308" s="12" t="s">
        <v>111</v>
      </c>
      <c r="D308" s="40" t="s">
        <v>112</v>
      </c>
      <c r="E308" s="41">
        <v>0</v>
      </c>
      <c r="F308" s="15" t="s">
        <v>24</v>
      </c>
      <c r="G308" s="41">
        <v>0</v>
      </c>
      <c r="H308" s="41">
        <f>H309</f>
        <v>146251000</v>
      </c>
      <c r="I308" s="12" t="s">
        <v>111</v>
      </c>
      <c r="J308" s="40" t="s">
        <v>112</v>
      </c>
      <c r="K308" s="63">
        <v>0</v>
      </c>
      <c r="L308" s="15" t="s">
        <v>24</v>
      </c>
      <c r="M308" s="63">
        <v>0</v>
      </c>
      <c r="N308" s="63">
        <f>N309</f>
        <v>146251000</v>
      </c>
      <c r="O308" s="269">
        <f>N308-H308</f>
        <v>0</v>
      </c>
      <c r="P308" s="129" t="s">
        <v>4146</v>
      </c>
      <c r="R308" s="270" t="s">
        <v>4225</v>
      </c>
    </row>
    <row r="309" spans="1:18" ht="25.5" x14ac:dyDescent="0.2">
      <c r="A309" s="2" t="s">
        <v>1897</v>
      </c>
      <c r="B309" s="50" t="str">
        <f t="array" ref="B309">INDEX(PAGU_REAL!$AF$1:$AF$168,MATCH(MID(A309,1,21),MID(PAGU_REAL!$AK$1:$AK$168,1,21),0))</f>
        <v>Perencanaan</v>
      </c>
      <c r="C309" s="42" t="s">
        <v>24</v>
      </c>
      <c r="D309" s="43" t="s">
        <v>1885</v>
      </c>
      <c r="E309" s="44">
        <v>25</v>
      </c>
      <c r="F309" s="45" t="s">
        <v>600</v>
      </c>
      <c r="G309" s="44">
        <v>5850040</v>
      </c>
      <c r="H309" s="44">
        <f>ROUNDDOWN(E309*G309,-3)</f>
        <v>146251000</v>
      </c>
      <c r="I309" s="42"/>
      <c r="J309" s="239" t="s">
        <v>4202</v>
      </c>
      <c r="K309" s="240">
        <v>25</v>
      </c>
      <c r="L309" s="241" t="s">
        <v>600</v>
      </c>
      <c r="M309" s="240">
        <v>5850040</v>
      </c>
      <c r="N309" s="240">
        <f>ROUNDDOWN(K309*M309,-3)</f>
        <v>146251000</v>
      </c>
      <c r="O309" s="135">
        <f>N309-H309</f>
        <v>0</v>
      </c>
      <c r="R309" s="270" t="s">
        <v>4225</v>
      </c>
    </row>
    <row r="310" spans="1:18" s="232" customFormat="1" ht="25.5" x14ac:dyDescent="0.2">
      <c r="A310" s="136" t="s">
        <v>4203</v>
      </c>
      <c r="B310" s="50" t="s">
        <v>3873</v>
      </c>
      <c r="C310" s="265"/>
      <c r="D310" s="266"/>
      <c r="E310" s="267"/>
      <c r="F310" s="268"/>
      <c r="G310" s="267"/>
      <c r="H310" s="267"/>
      <c r="I310" s="235" t="s">
        <v>120</v>
      </c>
      <c r="J310" s="236" t="s">
        <v>4206</v>
      </c>
      <c r="K310" s="38">
        <v>0</v>
      </c>
      <c r="L310" s="39" t="s">
        <v>24</v>
      </c>
      <c r="M310" s="38">
        <v>0</v>
      </c>
      <c r="N310" s="38">
        <f>N311</f>
        <v>9000000</v>
      </c>
      <c r="Q310" s="270" t="s">
        <v>4225</v>
      </c>
      <c r="R310" s="270" t="s">
        <v>4225</v>
      </c>
    </row>
    <row r="311" spans="1:18" s="232" customFormat="1" x14ac:dyDescent="0.2">
      <c r="A311" s="136" t="s">
        <v>4204</v>
      </c>
      <c r="B311" s="50" t="s">
        <v>3873</v>
      </c>
      <c r="C311" s="247"/>
      <c r="D311" s="248"/>
      <c r="E311" s="249"/>
      <c r="F311" s="250"/>
      <c r="G311" s="249"/>
      <c r="H311" s="249"/>
      <c r="I311" s="12" t="s">
        <v>1992</v>
      </c>
      <c r="J311" s="40" t="s">
        <v>4170</v>
      </c>
      <c r="K311" s="63">
        <v>0</v>
      </c>
      <c r="L311" s="15" t="s">
        <v>24</v>
      </c>
      <c r="M311" s="63">
        <v>0</v>
      </c>
      <c r="N311" s="63">
        <f>N312</f>
        <v>9000000</v>
      </c>
      <c r="O311" s="269">
        <f>N311-H311</f>
        <v>9000000</v>
      </c>
      <c r="P311" s="232" t="s">
        <v>4147</v>
      </c>
      <c r="Q311" s="270" t="s">
        <v>4225</v>
      </c>
      <c r="R311" s="270" t="s">
        <v>4225</v>
      </c>
    </row>
    <row r="312" spans="1:18" s="232" customFormat="1" x14ac:dyDescent="0.2">
      <c r="A312" s="136" t="s">
        <v>4205</v>
      </c>
      <c r="B312" s="50" t="s">
        <v>3873</v>
      </c>
      <c r="C312" s="259"/>
      <c r="D312" s="260"/>
      <c r="E312" s="261"/>
      <c r="F312" s="262"/>
      <c r="G312" s="261"/>
      <c r="H312" s="261"/>
      <c r="I312" s="242"/>
      <c r="J312" s="237" t="s">
        <v>4192</v>
      </c>
      <c r="K312" s="244">
        <v>1</v>
      </c>
      <c r="L312" s="245" t="s">
        <v>899</v>
      </c>
      <c r="M312" s="244">
        <v>9000000</v>
      </c>
      <c r="N312" s="244">
        <f t="shared" ref="N312" si="127">ROUNDDOWN(K312*M312,-3)</f>
        <v>9000000</v>
      </c>
      <c r="O312" s="246">
        <f t="shared" ref="O312" si="128">N312-H312</f>
        <v>9000000</v>
      </c>
      <c r="Q312" s="273" t="s">
        <v>4225</v>
      </c>
      <c r="R312" s="270" t="s">
        <v>4225</v>
      </c>
    </row>
    <row r="313" spans="1:18" ht="25.5" x14ac:dyDescent="0.2">
      <c r="A313" s="2" t="s">
        <v>1898</v>
      </c>
      <c r="B313" s="50" t="e">
        <f t="array" ref="B313">INDEX(PAGU_REAL!$AF$1:$AF$168,MATCH(MID(A313,1,21),MID(PAGU_REAL!$AK$1:$AK$168,1,21),0))</f>
        <v>#N/A</v>
      </c>
      <c r="C313" s="24" t="s">
        <v>1899</v>
      </c>
      <c r="D313" s="25" t="s">
        <v>1900</v>
      </c>
      <c r="E313" s="26">
        <v>3</v>
      </c>
      <c r="F313" s="27" t="s">
        <v>874</v>
      </c>
      <c r="G313" s="26">
        <v>0</v>
      </c>
      <c r="H313" s="26">
        <f>H314</f>
        <v>2536502000</v>
      </c>
      <c r="I313" s="24" t="s">
        <v>1899</v>
      </c>
      <c r="J313" s="25" t="s">
        <v>1900</v>
      </c>
      <c r="K313" s="26">
        <v>3</v>
      </c>
      <c r="L313" s="27" t="s">
        <v>874</v>
      </c>
      <c r="M313" s="26">
        <v>0</v>
      </c>
      <c r="N313" s="26">
        <f>N314</f>
        <v>2536502000</v>
      </c>
      <c r="Q313" s="270" t="s">
        <v>4225</v>
      </c>
      <c r="R313" s="270" t="s">
        <v>4225</v>
      </c>
    </row>
    <row r="314" spans="1:18" x14ac:dyDescent="0.2">
      <c r="A314" s="2" t="s">
        <v>2175</v>
      </c>
      <c r="B314" s="50" t="e">
        <f t="array" ref="B314">INDEX(PAGU_REAL!$AF$1:$AF$168,MATCH(MID(A314,1,21),MID(PAGU_REAL!$AK$1:$AK$168,1,21),0))</f>
        <v>#N/A</v>
      </c>
      <c r="C314" s="28" t="s">
        <v>2176</v>
      </c>
      <c r="D314" s="29" t="s">
        <v>2177</v>
      </c>
      <c r="E314" s="30">
        <v>0</v>
      </c>
      <c r="F314" s="31" t="s">
        <v>24</v>
      </c>
      <c r="G314" s="30">
        <v>0</v>
      </c>
      <c r="H314" s="30">
        <f>SUM(H315,H393,H408)</f>
        <v>2536502000</v>
      </c>
      <c r="I314" s="28" t="s">
        <v>2176</v>
      </c>
      <c r="J314" s="29" t="s">
        <v>2177</v>
      </c>
      <c r="K314" s="30">
        <v>0</v>
      </c>
      <c r="L314" s="31" t="s">
        <v>24</v>
      </c>
      <c r="M314" s="30">
        <v>0</v>
      </c>
      <c r="N314" s="30">
        <f>SUM(N315,N393,N408)</f>
        <v>2536502000</v>
      </c>
      <c r="Q314" s="270" t="s">
        <v>4225</v>
      </c>
      <c r="R314" s="270" t="s">
        <v>4225</v>
      </c>
    </row>
    <row r="315" spans="1:18" x14ac:dyDescent="0.2">
      <c r="A315" s="2" t="s">
        <v>2178</v>
      </c>
      <c r="B315" s="50" t="e">
        <f t="array" ref="B315">INDEX(PAGU_REAL!$AF$1:$AF$168,MATCH(MID(A315,1,21),MID(PAGU_REAL!$AK$1:$AK$168,1,21),0))</f>
        <v>#N/A</v>
      </c>
      <c r="C315" s="32" t="s">
        <v>780</v>
      </c>
      <c r="D315" s="33" t="s">
        <v>2027</v>
      </c>
      <c r="E315" s="34">
        <v>0</v>
      </c>
      <c r="F315" s="35" t="s">
        <v>24</v>
      </c>
      <c r="G315" s="34">
        <v>0</v>
      </c>
      <c r="H315" s="34">
        <f>SUM(H316,H330,H340,H351,H364,H377)</f>
        <v>328920000</v>
      </c>
      <c r="I315" s="32" t="s">
        <v>780</v>
      </c>
      <c r="J315" s="33" t="s">
        <v>2027</v>
      </c>
      <c r="K315" s="34">
        <v>0</v>
      </c>
      <c r="L315" s="35" t="s">
        <v>24</v>
      </c>
      <c r="M315" s="34">
        <v>0</v>
      </c>
      <c r="N315" s="34">
        <f>SUM(N316,N330,N340,N351,N364,N377,N390)</f>
        <v>328920000</v>
      </c>
      <c r="Q315" s="270" t="s">
        <v>4225</v>
      </c>
      <c r="R315" s="270" t="s">
        <v>4225</v>
      </c>
    </row>
    <row r="316" spans="1:18" x14ac:dyDescent="0.2">
      <c r="A316" s="2" t="s">
        <v>2179</v>
      </c>
      <c r="B316" s="50" t="str">
        <f t="array" ref="B316">INDEX(PAGU_REAL!$AF$1:$AF$168,MATCH(MID(A316,1,21),MID(PAGU_REAL!$AK$1:$AK$168,1,21),0))</f>
        <v>Keuangan</v>
      </c>
      <c r="C316" s="36" t="s">
        <v>39</v>
      </c>
      <c r="D316" s="37" t="s">
        <v>2180</v>
      </c>
      <c r="E316" s="38">
        <v>0</v>
      </c>
      <c r="F316" s="39" t="s">
        <v>24</v>
      </c>
      <c r="G316" s="38">
        <v>0</v>
      </c>
      <c r="H316" s="38">
        <f>SUM(H317,H321,H324,H326,H328)</f>
        <v>53700000</v>
      </c>
      <c r="I316" s="36" t="s">
        <v>39</v>
      </c>
      <c r="J316" s="37" t="s">
        <v>2180</v>
      </c>
      <c r="K316" s="38">
        <v>0</v>
      </c>
      <c r="L316" s="39" t="s">
        <v>24</v>
      </c>
      <c r="M316" s="38">
        <v>0</v>
      </c>
      <c r="N316" s="38">
        <f>SUM(N317,N321,N324,N326,N328)</f>
        <v>54580000</v>
      </c>
      <c r="Q316" s="270" t="s">
        <v>4225</v>
      </c>
      <c r="R316" s="270" t="s">
        <v>4225</v>
      </c>
    </row>
    <row r="317" spans="1:18" x14ac:dyDescent="0.2">
      <c r="A317" s="2" t="s">
        <v>2181</v>
      </c>
      <c r="B317" s="50" t="str">
        <f t="array" ref="B317">INDEX(PAGU_REAL!$AF$1:$AF$168,MATCH(MID(A317,1,21),MID(PAGU_REAL!$AK$1:$AK$168,1,21),0))</f>
        <v>Keuangan</v>
      </c>
      <c r="C317" s="12" t="s">
        <v>42</v>
      </c>
      <c r="D317" s="40" t="s">
        <v>43</v>
      </c>
      <c r="E317" s="41">
        <v>0</v>
      </c>
      <c r="F317" s="15" t="s">
        <v>24</v>
      </c>
      <c r="G317" s="41">
        <v>0</v>
      </c>
      <c r="H317" s="41">
        <f>SUM(H318:H320)</f>
        <v>18900000</v>
      </c>
      <c r="I317" s="12" t="s">
        <v>42</v>
      </c>
      <c r="J317" s="40" t="s">
        <v>43</v>
      </c>
      <c r="K317" s="63">
        <v>0</v>
      </c>
      <c r="L317" s="15" t="s">
        <v>24</v>
      </c>
      <c r="M317" s="63">
        <v>0</v>
      </c>
      <c r="N317" s="63">
        <f>SUM(N318:N320)</f>
        <v>15500000</v>
      </c>
      <c r="O317" s="269">
        <f>N317-H317</f>
        <v>-3400000</v>
      </c>
      <c r="P317" s="129" t="s">
        <v>4148</v>
      </c>
      <c r="Q317" s="270" t="s">
        <v>4225</v>
      </c>
      <c r="R317" s="270" t="s">
        <v>4225</v>
      </c>
    </row>
    <row r="318" spans="1:18" x14ac:dyDescent="0.2">
      <c r="A318" s="2" t="s">
        <v>2182</v>
      </c>
      <c r="B318" s="50" t="str">
        <f t="array" ref="B318">INDEX(PAGU_REAL!$AF$1:$AF$168,MATCH(MID(A318,1,21),MID(PAGU_REAL!$AK$1:$AK$168,1,21),0))</f>
        <v>Keuangan</v>
      </c>
      <c r="C318" s="42" t="s">
        <v>24</v>
      </c>
      <c r="D318" s="43" t="s">
        <v>599</v>
      </c>
      <c r="E318" s="44">
        <v>100</v>
      </c>
      <c r="F318" s="45" t="s">
        <v>600</v>
      </c>
      <c r="G318" s="44">
        <v>69000</v>
      </c>
      <c r="H318" s="44">
        <f t="shared" ref="H318:H320" si="129">ROUNDDOWN(E318*G318,-3)</f>
        <v>6900000</v>
      </c>
      <c r="I318" s="242" t="s">
        <v>24</v>
      </c>
      <c r="J318" s="243" t="s">
        <v>599</v>
      </c>
      <c r="K318" s="244">
        <v>50</v>
      </c>
      <c r="L318" s="245" t="s">
        <v>600</v>
      </c>
      <c r="M318" s="244">
        <v>70000</v>
      </c>
      <c r="N318" s="244">
        <f t="shared" ref="N318:N320" si="130">ROUNDDOWN(K318*M318,-3)</f>
        <v>3500000</v>
      </c>
      <c r="O318" s="246">
        <f t="shared" ref="O318:O320" si="131">N318-H318</f>
        <v>-3400000</v>
      </c>
      <c r="Q318" s="273" t="s">
        <v>4225</v>
      </c>
      <c r="R318" s="270" t="s">
        <v>4225</v>
      </c>
    </row>
    <row r="319" spans="1:18" x14ac:dyDescent="0.2">
      <c r="A319" s="2" t="s">
        <v>2183</v>
      </c>
      <c r="B319" s="50" t="str">
        <f t="array" ref="B319">INDEX(PAGU_REAL!$AF$1:$AF$168,MATCH(MID(A319,1,21),MID(PAGU_REAL!$AK$1:$AK$168,1,21),0))</f>
        <v>Keuangan</v>
      </c>
      <c r="C319" s="42" t="s">
        <v>24</v>
      </c>
      <c r="D319" s="43" t="s">
        <v>1791</v>
      </c>
      <c r="E319" s="44">
        <v>15</v>
      </c>
      <c r="F319" s="45" t="s">
        <v>657</v>
      </c>
      <c r="G319" s="44">
        <v>400000</v>
      </c>
      <c r="H319" s="44">
        <f t="shared" si="129"/>
        <v>6000000</v>
      </c>
      <c r="I319" s="42" t="s">
        <v>24</v>
      </c>
      <c r="J319" s="43" t="s">
        <v>1791</v>
      </c>
      <c r="K319" s="62">
        <v>15</v>
      </c>
      <c r="L319" s="45" t="s">
        <v>657</v>
      </c>
      <c r="M319" s="62">
        <v>400000</v>
      </c>
      <c r="N319" s="62">
        <f t="shared" si="130"/>
        <v>6000000</v>
      </c>
      <c r="O319" s="135">
        <f t="shared" si="131"/>
        <v>0</v>
      </c>
      <c r="R319" s="270" t="s">
        <v>4225</v>
      </c>
    </row>
    <row r="320" spans="1:18" x14ac:dyDescent="0.2">
      <c r="A320" s="2" t="s">
        <v>2184</v>
      </c>
      <c r="B320" s="50" t="str">
        <f t="array" ref="B320">INDEX(PAGU_REAL!$AF$1:$AF$168,MATCH(MID(A320,1,21),MID(PAGU_REAL!$AK$1:$AK$168,1,21),0))</f>
        <v>Keuangan</v>
      </c>
      <c r="C320" s="42" t="s">
        <v>24</v>
      </c>
      <c r="D320" s="43" t="s">
        <v>45</v>
      </c>
      <c r="E320" s="44">
        <v>6</v>
      </c>
      <c r="F320" s="45" t="s">
        <v>668</v>
      </c>
      <c r="G320" s="44">
        <v>1000000</v>
      </c>
      <c r="H320" s="44">
        <f t="shared" si="129"/>
        <v>6000000</v>
      </c>
      <c r="I320" s="42" t="s">
        <v>24</v>
      </c>
      <c r="J320" s="43" t="s">
        <v>45</v>
      </c>
      <c r="K320" s="62">
        <v>6</v>
      </c>
      <c r="L320" s="45" t="s">
        <v>668</v>
      </c>
      <c r="M320" s="62">
        <v>1000000</v>
      </c>
      <c r="N320" s="62">
        <f t="shared" si="130"/>
        <v>6000000</v>
      </c>
      <c r="O320" s="135">
        <f t="shared" si="131"/>
        <v>0</v>
      </c>
      <c r="R320" s="270" t="s">
        <v>4225</v>
      </c>
    </row>
    <row r="321" spans="1:18" x14ac:dyDescent="0.2">
      <c r="A321" s="2" t="s">
        <v>2185</v>
      </c>
      <c r="B321" s="50" t="str">
        <f t="array" ref="B321">INDEX(PAGU_REAL!$AF$1:$AF$168,MATCH(MID(A321,1,21),MID(PAGU_REAL!$AK$1:$AK$168,1,21),0))</f>
        <v>Keuangan</v>
      </c>
      <c r="C321" s="12" t="s">
        <v>718</v>
      </c>
      <c r="D321" s="40" t="s">
        <v>719</v>
      </c>
      <c r="E321" s="41">
        <v>0</v>
      </c>
      <c r="F321" s="15" t="s">
        <v>24</v>
      </c>
      <c r="G321" s="41">
        <v>0</v>
      </c>
      <c r="H321" s="41">
        <f>SUM(H322:H323)</f>
        <v>15000000</v>
      </c>
      <c r="I321" s="12" t="s">
        <v>718</v>
      </c>
      <c r="J321" s="40" t="s">
        <v>719</v>
      </c>
      <c r="K321" s="63">
        <v>0</v>
      </c>
      <c r="L321" s="15" t="s">
        <v>24</v>
      </c>
      <c r="M321" s="63">
        <v>0</v>
      </c>
      <c r="N321" s="63">
        <f>SUM(N322:N323)</f>
        <v>15000000</v>
      </c>
      <c r="O321" s="269">
        <f>N321-H321</f>
        <v>0</v>
      </c>
      <c r="P321" s="129" t="s">
        <v>4148</v>
      </c>
      <c r="R321" s="270" t="s">
        <v>4225</v>
      </c>
    </row>
    <row r="322" spans="1:18" hidden="1" x14ac:dyDescent="0.2">
      <c r="A322" s="2" t="s">
        <v>2186</v>
      </c>
      <c r="B322" s="50" t="str">
        <f t="array" ref="B322">INDEX(PAGU_REAL!$AF$1:$AF$168,MATCH(MID(A322,1,21),MID(PAGU_REAL!$AK$1:$AK$168,1,21),0))</f>
        <v>Keuangan</v>
      </c>
      <c r="C322" s="42" t="s">
        <v>24</v>
      </c>
      <c r="D322" s="43" t="s">
        <v>51</v>
      </c>
      <c r="E322" s="44">
        <v>6</v>
      </c>
      <c r="F322" s="45" t="s">
        <v>668</v>
      </c>
      <c r="G322" s="44">
        <v>1000000</v>
      </c>
      <c r="H322" s="44">
        <f t="shared" ref="H322:H323" si="132">ROUNDDOWN(E322*G322,-3)</f>
        <v>6000000</v>
      </c>
      <c r="I322" s="42" t="s">
        <v>24</v>
      </c>
      <c r="J322" s="43" t="s">
        <v>51</v>
      </c>
      <c r="K322" s="62">
        <v>6</v>
      </c>
      <c r="L322" s="45" t="s">
        <v>668</v>
      </c>
      <c r="M322" s="62">
        <v>1000000</v>
      </c>
      <c r="N322" s="62">
        <f t="shared" ref="N322:N323" si="133">ROUNDDOWN(K322*M322,-3)</f>
        <v>6000000</v>
      </c>
      <c r="O322" s="135">
        <f t="shared" ref="O322:O323" si="134">N322-H322</f>
        <v>0</v>
      </c>
    </row>
    <row r="323" spans="1:18" hidden="1" x14ac:dyDescent="0.2">
      <c r="A323" s="2" t="s">
        <v>2187</v>
      </c>
      <c r="B323" s="50" t="str">
        <f t="array" ref="B323">INDEX(PAGU_REAL!$AF$1:$AF$168,MATCH(MID(A323,1,21),MID(PAGU_REAL!$AK$1:$AK$168,1,21),0))</f>
        <v>Keuangan</v>
      </c>
      <c r="C323" s="42" t="s">
        <v>24</v>
      </c>
      <c r="D323" s="43" t="s">
        <v>53</v>
      </c>
      <c r="E323" s="44">
        <v>6</v>
      </c>
      <c r="F323" s="45" t="s">
        <v>668</v>
      </c>
      <c r="G323" s="44">
        <v>1500000</v>
      </c>
      <c r="H323" s="44">
        <f t="shared" si="132"/>
        <v>9000000</v>
      </c>
      <c r="I323" s="42" t="s">
        <v>24</v>
      </c>
      <c r="J323" s="43" t="s">
        <v>53</v>
      </c>
      <c r="K323" s="62">
        <v>6</v>
      </c>
      <c r="L323" s="45" t="s">
        <v>668</v>
      </c>
      <c r="M323" s="62">
        <v>1500000</v>
      </c>
      <c r="N323" s="62">
        <f t="shared" si="133"/>
        <v>9000000</v>
      </c>
      <c r="O323" s="135">
        <f t="shared" si="134"/>
        <v>0</v>
      </c>
    </row>
    <row r="324" spans="1:18" x14ac:dyDescent="0.2">
      <c r="A324" s="2" t="s">
        <v>2188</v>
      </c>
      <c r="B324" s="50" t="str">
        <f t="array" ref="B324">INDEX(PAGU_REAL!$AF$1:$AF$168,MATCH(MID(A324,1,21),MID(PAGU_REAL!$AK$1:$AK$168,1,21),0))</f>
        <v>Keuangan</v>
      </c>
      <c r="C324" s="12" t="s">
        <v>162</v>
      </c>
      <c r="D324" s="40" t="s">
        <v>163</v>
      </c>
      <c r="E324" s="41">
        <v>0</v>
      </c>
      <c r="F324" s="15" t="s">
        <v>24</v>
      </c>
      <c r="G324" s="41">
        <v>0</v>
      </c>
      <c r="H324" s="41">
        <f>H325</f>
        <v>3000000</v>
      </c>
      <c r="I324" s="12" t="s">
        <v>162</v>
      </c>
      <c r="J324" s="40" t="s">
        <v>163</v>
      </c>
      <c r="K324" s="63">
        <v>0</v>
      </c>
      <c r="L324" s="15" t="s">
        <v>24</v>
      </c>
      <c r="M324" s="63">
        <v>0</v>
      </c>
      <c r="N324" s="63">
        <f>N325</f>
        <v>3000000</v>
      </c>
      <c r="O324" s="269">
        <f>N324-H324</f>
        <v>0</v>
      </c>
      <c r="P324" s="129" t="s">
        <v>4148</v>
      </c>
      <c r="R324" s="270" t="s">
        <v>4225</v>
      </c>
    </row>
    <row r="325" spans="1:18" hidden="1" x14ac:dyDescent="0.2">
      <c r="A325" s="2" t="s">
        <v>2189</v>
      </c>
      <c r="B325" s="50" t="str">
        <f t="array" ref="B325">INDEX(PAGU_REAL!$AF$1:$AF$168,MATCH(MID(A325,1,21),MID(PAGU_REAL!$AK$1:$AK$168,1,21),0))</f>
        <v>Keuangan</v>
      </c>
      <c r="C325" s="42" t="s">
        <v>24</v>
      </c>
      <c r="D325" s="43" t="s">
        <v>1866</v>
      </c>
      <c r="E325" s="44">
        <v>3</v>
      </c>
      <c r="F325" s="45" t="s">
        <v>613</v>
      </c>
      <c r="G325" s="44">
        <v>1000000</v>
      </c>
      <c r="H325" s="44">
        <f>ROUNDDOWN(E325*G325,-3)</f>
        <v>3000000</v>
      </c>
      <c r="I325" s="42" t="s">
        <v>24</v>
      </c>
      <c r="J325" s="43" t="s">
        <v>1866</v>
      </c>
      <c r="K325" s="62">
        <v>3</v>
      </c>
      <c r="L325" s="45" t="s">
        <v>613</v>
      </c>
      <c r="M325" s="62">
        <v>1000000</v>
      </c>
      <c r="N325" s="62">
        <f>ROUNDDOWN(K325*M325,-3)</f>
        <v>3000000</v>
      </c>
      <c r="O325" s="135">
        <f>N325-H325</f>
        <v>0</v>
      </c>
    </row>
    <row r="326" spans="1:18" x14ac:dyDescent="0.2">
      <c r="A326" s="2" t="s">
        <v>2190</v>
      </c>
      <c r="B326" s="50" t="str">
        <f t="array" ref="B326">INDEX(PAGU_REAL!$AF$1:$AF$168,MATCH(MID(A326,1,21),MID(PAGU_REAL!$AK$1:$AK$168,1,21),0))</f>
        <v>Keuangan</v>
      </c>
      <c r="C326" s="12" t="s">
        <v>111</v>
      </c>
      <c r="D326" s="40" t="s">
        <v>112</v>
      </c>
      <c r="E326" s="41">
        <v>0</v>
      </c>
      <c r="F326" s="15" t="s">
        <v>24</v>
      </c>
      <c r="G326" s="41">
        <v>0</v>
      </c>
      <c r="H326" s="41">
        <f>H327</f>
        <v>13500000</v>
      </c>
      <c r="I326" s="12" t="s">
        <v>111</v>
      </c>
      <c r="J326" s="40" t="s">
        <v>112</v>
      </c>
      <c r="K326" s="63">
        <v>0</v>
      </c>
      <c r="L326" s="15" t="s">
        <v>24</v>
      </c>
      <c r="M326" s="63">
        <v>0</v>
      </c>
      <c r="N326" s="63">
        <f>N327</f>
        <v>21080000</v>
      </c>
      <c r="O326" s="269">
        <f>N326-H326</f>
        <v>7580000</v>
      </c>
      <c r="P326" s="129" t="s">
        <v>4146</v>
      </c>
      <c r="Q326" s="270" t="s">
        <v>4225</v>
      </c>
      <c r="R326" s="270" t="s">
        <v>4225</v>
      </c>
    </row>
    <row r="327" spans="1:18" x14ac:dyDescent="0.2">
      <c r="A327" s="2" t="s">
        <v>2191</v>
      </c>
      <c r="B327" s="50" t="str">
        <f t="array" ref="B327">INDEX(PAGU_REAL!$AF$1:$AF$168,MATCH(MID(A327,1,21),MID(PAGU_REAL!$AK$1:$AK$168,1,21),0))</f>
        <v>Keuangan</v>
      </c>
      <c r="C327" s="42" t="s">
        <v>24</v>
      </c>
      <c r="D327" s="43" t="s">
        <v>2192</v>
      </c>
      <c r="E327" s="44">
        <v>10</v>
      </c>
      <c r="F327" s="45" t="s">
        <v>600</v>
      </c>
      <c r="G327" s="44">
        <v>1350000</v>
      </c>
      <c r="H327" s="44">
        <f>ROUNDDOWN(E327*G327,-3)</f>
        <v>13500000</v>
      </c>
      <c r="I327" s="242" t="s">
        <v>24</v>
      </c>
      <c r="J327" s="243" t="s">
        <v>2192</v>
      </c>
      <c r="K327" s="244">
        <v>10</v>
      </c>
      <c r="L327" s="245" t="s">
        <v>600</v>
      </c>
      <c r="M327" s="244">
        <v>2108000</v>
      </c>
      <c r="N327" s="244">
        <f>ROUNDDOWN(K327*M327,-3)</f>
        <v>21080000</v>
      </c>
      <c r="O327" s="246">
        <f>N327-H327</f>
        <v>7580000</v>
      </c>
      <c r="Q327" s="273" t="s">
        <v>4225</v>
      </c>
      <c r="R327" s="270" t="s">
        <v>4225</v>
      </c>
    </row>
    <row r="328" spans="1:18" x14ac:dyDescent="0.2">
      <c r="A328" s="2" t="s">
        <v>2193</v>
      </c>
      <c r="B328" s="50" t="str">
        <f t="array" ref="B328">INDEX(PAGU_REAL!$AF$1:$AF$168,MATCH(MID(A328,1,21),MID(PAGU_REAL!$AK$1:$AK$168,1,21),0))</f>
        <v>Keuangan</v>
      </c>
      <c r="C328" s="12" t="s">
        <v>55</v>
      </c>
      <c r="D328" s="40" t="s">
        <v>56</v>
      </c>
      <c r="E328" s="41">
        <v>0</v>
      </c>
      <c r="F328" s="15" t="s">
        <v>24</v>
      </c>
      <c r="G328" s="41">
        <v>0</v>
      </c>
      <c r="H328" s="41">
        <f>H329</f>
        <v>3300000</v>
      </c>
      <c r="I328" s="247"/>
      <c r="J328" s="248"/>
      <c r="K328" s="249"/>
      <c r="L328" s="250"/>
      <c r="M328" s="249"/>
      <c r="N328" s="249"/>
      <c r="P328" s="129" t="s">
        <v>4150</v>
      </c>
      <c r="R328" s="270" t="s">
        <v>4225</v>
      </c>
    </row>
    <row r="329" spans="1:18" ht="25.5" x14ac:dyDescent="0.2">
      <c r="A329" s="2" t="s">
        <v>2194</v>
      </c>
      <c r="B329" s="50" t="str">
        <f t="array" ref="B329">INDEX(PAGU_REAL!$AF$1:$AF$168,MATCH(MID(A329,1,21),MID(PAGU_REAL!$AK$1:$AK$168,1,21),0))</f>
        <v>Keuangan</v>
      </c>
      <c r="C329" s="42" t="s">
        <v>24</v>
      </c>
      <c r="D329" s="43" t="s">
        <v>2195</v>
      </c>
      <c r="E329" s="44">
        <v>22</v>
      </c>
      <c r="F329" s="45" t="s">
        <v>600</v>
      </c>
      <c r="G329" s="44">
        <v>150000</v>
      </c>
      <c r="H329" s="44">
        <f>ROUNDDOWN(E329*G329,-3)</f>
        <v>3300000</v>
      </c>
      <c r="I329" s="251"/>
      <c r="J329" s="252"/>
      <c r="K329" s="253"/>
      <c r="L329" s="254"/>
      <c r="M329" s="253"/>
      <c r="N329" s="253"/>
      <c r="O329" s="246">
        <f>N329-H329</f>
        <v>-3300000</v>
      </c>
      <c r="Q329" s="273" t="s">
        <v>4225</v>
      </c>
      <c r="R329" s="270" t="s">
        <v>4225</v>
      </c>
    </row>
    <row r="330" spans="1:18" ht="25.5" x14ac:dyDescent="0.2">
      <c r="A330" s="2" t="s">
        <v>2196</v>
      </c>
      <c r="B330" s="50" t="str">
        <f t="array" ref="B330">INDEX(PAGU_REAL!$AF$1:$AF$168,MATCH(MID(A330,1,21),MID(PAGU_REAL!$AK$1:$AK$168,1,21),0))</f>
        <v>Keuangan</v>
      </c>
      <c r="C330" s="36" t="s">
        <v>77</v>
      </c>
      <c r="D330" s="37" t="s">
        <v>2197</v>
      </c>
      <c r="E330" s="38">
        <v>0</v>
      </c>
      <c r="F330" s="39" t="s">
        <v>24</v>
      </c>
      <c r="G330" s="38">
        <v>0</v>
      </c>
      <c r="H330" s="38">
        <f>SUM(H331,H336,H338)</f>
        <v>52008000</v>
      </c>
      <c r="I330" s="36" t="s">
        <v>77</v>
      </c>
      <c r="J330" s="37" t="s">
        <v>2197</v>
      </c>
      <c r="K330" s="38">
        <v>0</v>
      </c>
      <c r="L330" s="39" t="s">
        <v>24</v>
      </c>
      <c r="M330" s="38">
        <v>0</v>
      </c>
      <c r="N330" s="38">
        <f>SUM(N331,N336,N338)</f>
        <v>27000000</v>
      </c>
      <c r="Q330" s="270" t="s">
        <v>4225</v>
      </c>
      <c r="R330" s="270" t="s">
        <v>4225</v>
      </c>
    </row>
    <row r="331" spans="1:18" x14ac:dyDescent="0.2">
      <c r="A331" s="2" t="s">
        <v>2198</v>
      </c>
      <c r="B331" s="50" t="str">
        <f t="array" ref="B331">INDEX(PAGU_REAL!$AF$1:$AF$168,MATCH(MID(A331,1,21),MID(PAGU_REAL!$AK$1:$AK$168,1,21),0))</f>
        <v>Keuangan</v>
      </c>
      <c r="C331" s="12" t="s">
        <v>42</v>
      </c>
      <c r="D331" s="40" t="s">
        <v>43</v>
      </c>
      <c r="E331" s="41">
        <v>0</v>
      </c>
      <c r="F331" s="15" t="s">
        <v>24</v>
      </c>
      <c r="G331" s="41">
        <v>0</v>
      </c>
      <c r="H331" s="41">
        <f>SUM(H332:H335)</f>
        <v>13658000</v>
      </c>
      <c r="I331" s="12" t="s">
        <v>42</v>
      </c>
      <c r="J331" s="40" t="s">
        <v>43</v>
      </c>
      <c r="K331" s="63">
        <v>0</v>
      </c>
      <c r="L331" s="15" t="s">
        <v>24</v>
      </c>
      <c r="M331" s="63">
        <v>0</v>
      </c>
      <c r="N331" s="63">
        <f>SUM(N332:N335)</f>
        <v>12200000</v>
      </c>
      <c r="O331" s="269">
        <f>N331-H331</f>
        <v>-1458000</v>
      </c>
      <c r="P331" s="129" t="s">
        <v>4148</v>
      </c>
      <c r="Q331" s="270" t="s">
        <v>4225</v>
      </c>
      <c r="R331" s="270" t="s">
        <v>4225</v>
      </c>
    </row>
    <row r="332" spans="1:18" x14ac:dyDescent="0.2">
      <c r="A332" s="2" t="s">
        <v>2199</v>
      </c>
      <c r="B332" s="50" t="str">
        <f t="array" ref="B332">INDEX(PAGU_REAL!$AF$1:$AF$168,MATCH(MID(A332,1,21),MID(PAGU_REAL!$AK$1:$AK$168,1,21),0))</f>
        <v>Keuangan</v>
      </c>
      <c r="C332" s="42" t="s">
        <v>24</v>
      </c>
      <c r="D332" s="43" t="s">
        <v>599</v>
      </c>
      <c r="E332" s="44">
        <v>82</v>
      </c>
      <c r="F332" s="45" t="s">
        <v>600</v>
      </c>
      <c r="G332" s="44">
        <v>69000</v>
      </c>
      <c r="H332" s="44">
        <f t="shared" ref="H332:H335" si="135">ROUNDDOWN(E332*G332,-3)</f>
        <v>5658000</v>
      </c>
      <c r="I332" s="242" t="s">
        <v>24</v>
      </c>
      <c r="J332" s="243" t="s">
        <v>599</v>
      </c>
      <c r="K332" s="244">
        <v>60</v>
      </c>
      <c r="L332" s="245" t="s">
        <v>600</v>
      </c>
      <c r="M332" s="244">
        <v>70000</v>
      </c>
      <c r="N332" s="244">
        <f t="shared" ref="N332:N335" si="136">ROUNDDOWN(K332*M332,-3)</f>
        <v>4200000</v>
      </c>
      <c r="O332" s="246">
        <f t="shared" ref="O332:O335" si="137">N332-H332</f>
        <v>-1458000</v>
      </c>
      <c r="Q332" s="273" t="s">
        <v>4225</v>
      </c>
      <c r="R332" s="270" t="s">
        <v>4225</v>
      </c>
    </row>
    <row r="333" spans="1:18" x14ac:dyDescent="0.2">
      <c r="A333" s="2" t="s">
        <v>2200</v>
      </c>
      <c r="B333" s="50" t="str">
        <f t="array" ref="B333">INDEX(PAGU_REAL!$AF$1:$AF$168,MATCH(MID(A333,1,21),MID(PAGU_REAL!$AK$1:$AK$168,1,21),0))</f>
        <v>Keuangan</v>
      </c>
      <c r="C333" s="42" t="s">
        <v>24</v>
      </c>
      <c r="D333" s="43" t="s">
        <v>51</v>
      </c>
      <c r="E333" s="44">
        <v>2</v>
      </c>
      <c r="F333" s="45" t="s">
        <v>668</v>
      </c>
      <c r="G333" s="44">
        <v>1000000</v>
      </c>
      <c r="H333" s="44">
        <f t="shared" si="135"/>
        <v>2000000</v>
      </c>
      <c r="I333" s="42" t="s">
        <v>24</v>
      </c>
      <c r="J333" s="43" t="s">
        <v>51</v>
      </c>
      <c r="K333" s="62">
        <v>2</v>
      </c>
      <c r="L333" s="45" t="s">
        <v>668</v>
      </c>
      <c r="M333" s="62">
        <v>1000000</v>
      </c>
      <c r="N333" s="62">
        <f t="shared" si="136"/>
        <v>2000000</v>
      </c>
      <c r="O333" s="135">
        <f t="shared" si="137"/>
        <v>0</v>
      </c>
      <c r="R333" s="270" t="s">
        <v>4225</v>
      </c>
    </row>
    <row r="334" spans="1:18" x14ac:dyDescent="0.2">
      <c r="A334" s="2" t="s">
        <v>2201</v>
      </c>
      <c r="B334" s="50" t="str">
        <f t="array" ref="B334">INDEX(PAGU_REAL!$AF$1:$AF$168,MATCH(MID(A334,1,21),MID(PAGU_REAL!$AK$1:$AK$168,1,21),0))</f>
        <v>Keuangan</v>
      </c>
      <c r="C334" s="42" t="s">
        <v>24</v>
      </c>
      <c r="D334" s="43" t="s">
        <v>53</v>
      </c>
      <c r="E334" s="44">
        <v>2</v>
      </c>
      <c r="F334" s="45" t="s">
        <v>668</v>
      </c>
      <c r="G334" s="44">
        <v>1500000</v>
      </c>
      <c r="H334" s="44">
        <f t="shared" si="135"/>
        <v>3000000</v>
      </c>
      <c r="I334" s="42" t="s">
        <v>24</v>
      </c>
      <c r="J334" s="43" t="s">
        <v>53</v>
      </c>
      <c r="K334" s="62">
        <v>2</v>
      </c>
      <c r="L334" s="45" t="s">
        <v>668</v>
      </c>
      <c r="M334" s="62">
        <v>1500000</v>
      </c>
      <c r="N334" s="62">
        <f t="shared" si="136"/>
        <v>3000000</v>
      </c>
      <c r="O334" s="135">
        <f t="shared" si="137"/>
        <v>0</v>
      </c>
      <c r="R334" s="270" t="s">
        <v>4225</v>
      </c>
    </row>
    <row r="335" spans="1:18" x14ac:dyDescent="0.2">
      <c r="A335" s="2" t="s">
        <v>2202</v>
      </c>
      <c r="B335" s="50" t="str">
        <f t="array" ref="B335">INDEX(PAGU_REAL!$AF$1:$AF$168,MATCH(MID(A335,1,21),MID(PAGU_REAL!$AK$1:$AK$168,1,21),0))</f>
        <v>Keuangan</v>
      </c>
      <c r="C335" s="42" t="s">
        <v>24</v>
      </c>
      <c r="D335" s="43" t="s">
        <v>45</v>
      </c>
      <c r="E335" s="44">
        <v>2</v>
      </c>
      <c r="F335" s="45" t="s">
        <v>668</v>
      </c>
      <c r="G335" s="44">
        <v>1500000</v>
      </c>
      <c r="H335" s="44">
        <f t="shared" si="135"/>
        <v>3000000</v>
      </c>
      <c r="I335" s="251"/>
      <c r="J335" s="43" t="s">
        <v>45</v>
      </c>
      <c r="K335" s="288">
        <v>2</v>
      </c>
      <c r="L335" s="289" t="s">
        <v>668</v>
      </c>
      <c r="M335" s="288">
        <v>1500000</v>
      </c>
      <c r="N335" s="62">
        <f t="shared" si="136"/>
        <v>3000000</v>
      </c>
      <c r="O335" s="246">
        <f t="shared" si="137"/>
        <v>0</v>
      </c>
      <c r="Q335" s="273" t="s">
        <v>4225</v>
      </c>
      <c r="R335" s="270" t="s">
        <v>4225</v>
      </c>
    </row>
    <row r="336" spans="1:18" x14ac:dyDescent="0.2">
      <c r="A336" s="2" t="s">
        <v>2203</v>
      </c>
      <c r="B336" s="50" t="str">
        <f t="array" ref="B336">INDEX(PAGU_REAL!$AF$1:$AF$168,MATCH(MID(A336,1,21),MID(PAGU_REAL!$AK$1:$AK$168,1,21),0))</f>
        <v>Keuangan</v>
      </c>
      <c r="C336" s="12" t="s">
        <v>111</v>
      </c>
      <c r="D336" s="40" t="s">
        <v>112</v>
      </c>
      <c r="E336" s="41">
        <v>0</v>
      </c>
      <c r="F336" s="15" t="s">
        <v>24</v>
      </c>
      <c r="G336" s="41">
        <v>0</v>
      </c>
      <c r="H336" s="41">
        <f>H337</f>
        <v>37000000</v>
      </c>
      <c r="I336" s="12" t="s">
        <v>111</v>
      </c>
      <c r="J336" s="40" t="s">
        <v>112</v>
      </c>
      <c r="K336" s="63">
        <v>0</v>
      </c>
      <c r="L336" s="15" t="s">
        <v>24</v>
      </c>
      <c r="M336" s="63">
        <v>0</v>
      </c>
      <c r="N336" s="63">
        <f>N337</f>
        <v>14800000</v>
      </c>
      <c r="O336" s="269">
        <f>N336-H336</f>
        <v>-22200000</v>
      </c>
      <c r="P336" s="129" t="s">
        <v>4146</v>
      </c>
      <c r="Q336" s="270" t="s">
        <v>4225</v>
      </c>
      <c r="R336" s="270" t="s">
        <v>4225</v>
      </c>
    </row>
    <row r="337" spans="1:18" x14ac:dyDescent="0.2">
      <c r="A337" s="2" t="s">
        <v>2204</v>
      </c>
      <c r="B337" s="50" t="str">
        <f t="array" ref="B337">INDEX(PAGU_REAL!$AF$1:$AF$168,MATCH(MID(A337,1,21),MID(PAGU_REAL!$AK$1:$AK$168,1,21),0))</f>
        <v>Keuangan</v>
      </c>
      <c r="C337" s="42" t="s">
        <v>24</v>
      </c>
      <c r="D337" s="43" t="s">
        <v>2205</v>
      </c>
      <c r="E337" s="44">
        <v>10</v>
      </c>
      <c r="F337" s="45" t="s">
        <v>600</v>
      </c>
      <c r="G337" s="44">
        <v>3700000</v>
      </c>
      <c r="H337" s="44">
        <f>ROUNDDOWN(E337*G337,-3)</f>
        <v>37000000</v>
      </c>
      <c r="I337" s="242" t="s">
        <v>24</v>
      </c>
      <c r="J337" s="243" t="s">
        <v>2205</v>
      </c>
      <c r="K337" s="244">
        <v>4</v>
      </c>
      <c r="L337" s="245" t="s">
        <v>600</v>
      </c>
      <c r="M337" s="244">
        <v>3700000</v>
      </c>
      <c r="N337" s="244">
        <f>ROUNDDOWN(K337*M337,-3)</f>
        <v>14800000</v>
      </c>
      <c r="O337" s="246">
        <f>N337-H337</f>
        <v>-22200000</v>
      </c>
      <c r="Q337" s="273" t="s">
        <v>4225</v>
      </c>
      <c r="R337" s="270" t="s">
        <v>4225</v>
      </c>
    </row>
    <row r="338" spans="1:18" x14ac:dyDescent="0.2">
      <c r="A338" s="2" t="s">
        <v>2206</v>
      </c>
      <c r="B338" s="50" t="str">
        <f t="array" ref="B338">INDEX(PAGU_REAL!$AF$1:$AF$168,MATCH(MID(A338,1,21),MID(PAGU_REAL!$AK$1:$AK$168,1,21),0))</f>
        <v>Keuangan</v>
      </c>
      <c r="C338" s="12" t="s">
        <v>55</v>
      </c>
      <c r="D338" s="40" t="s">
        <v>56</v>
      </c>
      <c r="E338" s="41">
        <v>0</v>
      </c>
      <c r="F338" s="15" t="s">
        <v>24</v>
      </c>
      <c r="G338" s="41">
        <v>0</v>
      </c>
      <c r="H338" s="41">
        <f>H339</f>
        <v>1350000</v>
      </c>
      <c r="I338" s="247"/>
      <c r="J338" s="248"/>
      <c r="K338" s="249"/>
      <c r="L338" s="250"/>
      <c r="M338" s="249"/>
      <c r="N338" s="249"/>
      <c r="P338" s="129" t="s">
        <v>4150</v>
      </c>
      <c r="R338" s="270" t="s">
        <v>4225</v>
      </c>
    </row>
    <row r="339" spans="1:18" x14ac:dyDescent="0.2">
      <c r="A339" s="2" t="s">
        <v>2207</v>
      </c>
      <c r="B339" s="50" t="str">
        <f t="array" ref="B339">INDEX(PAGU_REAL!$AF$1:$AF$168,MATCH(MID(A339,1,21),MID(PAGU_REAL!$AK$1:$AK$168,1,21),0))</f>
        <v>Keuangan</v>
      </c>
      <c r="C339" s="42" t="s">
        <v>24</v>
      </c>
      <c r="D339" s="43" t="s">
        <v>2208</v>
      </c>
      <c r="E339" s="44">
        <v>9</v>
      </c>
      <c r="F339" s="45" t="s">
        <v>600</v>
      </c>
      <c r="G339" s="44">
        <v>150000</v>
      </c>
      <c r="H339" s="44">
        <f>ROUNDDOWN(E339*G339,-3)</f>
        <v>1350000</v>
      </c>
      <c r="I339" s="251"/>
      <c r="J339" s="252"/>
      <c r="K339" s="253"/>
      <c r="L339" s="254"/>
      <c r="M339" s="253"/>
      <c r="N339" s="253"/>
      <c r="O339" s="246">
        <f>N339-H339</f>
        <v>-1350000</v>
      </c>
      <c r="Q339" s="273" t="s">
        <v>4225</v>
      </c>
      <c r="R339" s="270" t="s">
        <v>4225</v>
      </c>
    </row>
    <row r="340" spans="1:18" x14ac:dyDescent="0.2">
      <c r="A340" s="2" t="s">
        <v>2209</v>
      </c>
      <c r="B340" s="50" t="str">
        <f t="array" ref="B340">INDEX(PAGU_REAL!$AF$1:$AF$168,MATCH(MID(A340,1,21),MID(PAGU_REAL!$AK$1:$AK$168,1,21),0))</f>
        <v>Keuangan</v>
      </c>
      <c r="C340" s="36" t="s">
        <v>102</v>
      </c>
      <c r="D340" s="37" t="s">
        <v>2210</v>
      </c>
      <c r="E340" s="38">
        <v>0</v>
      </c>
      <c r="F340" s="39" t="s">
        <v>24</v>
      </c>
      <c r="G340" s="38">
        <v>0</v>
      </c>
      <c r="H340" s="38">
        <f>SUM(H341,H344,H347,H349)</f>
        <v>59770000</v>
      </c>
      <c r="I340" s="36" t="s">
        <v>102</v>
      </c>
      <c r="J340" s="37" t="s">
        <v>2210</v>
      </c>
      <c r="K340" s="38">
        <v>0</v>
      </c>
      <c r="L340" s="39" t="s">
        <v>24</v>
      </c>
      <c r="M340" s="38">
        <v>0</v>
      </c>
      <c r="N340" s="38">
        <f>SUM(N341,N344,N347,N349)</f>
        <v>37550000</v>
      </c>
      <c r="Q340" s="270" t="s">
        <v>4225</v>
      </c>
      <c r="R340" s="270" t="s">
        <v>4225</v>
      </c>
    </row>
    <row r="341" spans="1:18" x14ac:dyDescent="0.2">
      <c r="A341" s="2" t="s">
        <v>2211</v>
      </c>
      <c r="B341" s="50" t="str">
        <f t="array" ref="B341">INDEX(PAGU_REAL!$AF$1:$AF$168,MATCH(MID(A341,1,21),MID(PAGU_REAL!$AK$1:$AK$168,1,21),0))</f>
        <v>Keuangan</v>
      </c>
      <c r="C341" s="12" t="s">
        <v>42</v>
      </c>
      <c r="D341" s="40" t="s">
        <v>43</v>
      </c>
      <c r="E341" s="41">
        <v>0</v>
      </c>
      <c r="F341" s="15" t="s">
        <v>24</v>
      </c>
      <c r="G341" s="41">
        <v>0</v>
      </c>
      <c r="H341" s="41">
        <f>SUM(H342:H343)</f>
        <v>9520000</v>
      </c>
      <c r="I341" s="12" t="s">
        <v>42</v>
      </c>
      <c r="J341" s="40" t="s">
        <v>43</v>
      </c>
      <c r="K341" s="63">
        <v>0</v>
      </c>
      <c r="L341" s="15" t="s">
        <v>24</v>
      </c>
      <c r="M341" s="63">
        <v>0</v>
      </c>
      <c r="N341" s="63">
        <f>SUM(N342:N343)</f>
        <v>8200000</v>
      </c>
      <c r="O341" s="269">
        <f>N341-H341</f>
        <v>-1320000</v>
      </c>
      <c r="P341" s="129" t="s">
        <v>4148</v>
      </c>
      <c r="Q341" s="270" t="s">
        <v>4225</v>
      </c>
      <c r="R341" s="270" t="s">
        <v>4225</v>
      </c>
    </row>
    <row r="342" spans="1:18" x14ac:dyDescent="0.2">
      <c r="A342" s="2" t="s">
        <v>2212</v>
      </c>
      <c r="B342" s="50" t="str">
        <f t="array" ref="B342">INDEX(PAGU_REAL!$AF$1:$AF$168,MATCH(MID(A342,1,21),MID(PAGU_REAL!$AK$1:$AK$168,1,21),0))</f>
        <v>Keuangan</v>
      </c>
      <c r="C342" s="42" t="s">
        <v>24</v>
      </c>
      <c r="D342" s="43" t="s">
        <v>599</v>
      </c>
      <c r="E342" s="44">
        <v>80</v>
      </c>
      <c r="F342" s="45" t="s">
        <v>600</v>
      </c>
      <c r="G342" s="44">
        <v>69000</v>
      </c>
      <c r="H342" s="44">
        <f t="shared" ref="H342:H343" si="138">ROUNDDOWN(E342*G342,-3)</f>
        <v>5520000</v>
      </c>
      <c r="I342" s="242" t="s">
        <v>24</v>
      </c>
      <c r="J342" s="243" t="s">
        <v>599</v>
      </c>
      <c r="K342" s="244">
        <v>60</v>
      </c>
      <c r="L342" s="245" t="s">
        <v>600</v>
      </c>
      <c r="M342" s="244">
        <v>70000</v>
      </c>
      <c r="N342" s="244">
        <f t="shared" ref="N342:N343" si="139">ROUNDDOWN(K342*M342,-3)</f>
        <v>4200000</v>
      </c>
      <c r="O342" s="246">
        <f t="shared" ref="O342:O343" si="140">N342-H342</f>
        <v>-1320000</v>
      </c>
      <c r="Q342" s="273" t="s">
        <v>4225</v>
      </c>
      <c r="R342" s="270" t="s">
        <v>4225</v>
      </c>
    </row>
    <row r="343" spans="1:18" x14ac:dyDescent="0.2">
      <c r="A343" s="2" t="s">
        <v>2213</v>
      </c>
      <c r="B343" s="50" t="str">
        <f t="array" ref="B343">INDEX(PAGU_REAL!$AF$1:$AF$168,MATCH(MID(A343,1,21),MID(PAGU_REAL!$AK$1:$AK$168,1,21),0))</f>
        <v>Keuangan</v>
      </c>
      <c r="C343" s="42" t="s">
        <v>24</v>
      </c>
      <c r="D343" s="43" t="s">
        <v>45</v>
      </c>
      <c r="E343" s="44">
        <v>4</v>
      </c>
      <c r="F343" s="45" t="s">
        <v>668</v>
      </c>
      <c r="G343" s="44">
        <v>1000000</v>
      </c>
      <c r="H343" s="44">
        <f t="shared" si="138"/>
        <v>4000000</v>
      </c>
      <c r="I343" s="42" t="s">
        <v>24</v>
      </c>
      <c r="J343" s="43" t="s">
        <v>45</v>
      </c>
      <c r="K343" s="62">
        <v>4</v>
      </c>
      <c r="L343" s="45" t="s">
        <v>668</v>
      </c>
      <c r="M343" s="62">
        <v>1000000</v>
      </c>
      <c r="N343" s="62">
        <f t="shared" si="139"/>
        <v>4000000</v>
      </c>
      <c r="O343" s="135">
        <f t="shared" si="140"/>
        <v>0</v>
      </c>
      <c r="R343" s="270" t="s">
        <v>4225</v>
      </c>
    </row>
    <row r="344" spans="1:18" x14ac:dyDescent="0.2">
      <c r="A344" s="2" t="s">
        <v>2214</v>
      </c>
      <c r="B344" s="50" t="str">
        <f t="array" ref="B344">INDEX(PAGU_REAL!$AF$1:$AF$168,MATCH(MID(A344,1,21),MID(PAGU_REAL!$AK$1:$AK$168,1,21),0))</f>
        <v>Keuangan</v>
      </c>
      <c r="C344" s="12" t="s">
        <v>718</v>
      </c>
      <c r="D344" s="40" t="s">
        <v>719</v>
      </c>
      <c r="E344" s="41">
        <v>0</v>
      </c>
      <c r="F344" s="15" t="s">
        <v>24</v>
      </c>
      <c r="G344" s="41">
        <v>0</v>
      </c>
      <c r="H344" s="41">
        <f>SUM(H345:H346)</f>
        <v>10000000</v>
      </c>
      <c r="I344" s="12" t="s">
        <v>718</v>
      </c>
      <c r="J344" s="40" t="s">
        <v>719</v>
      </c>
      <c r="K344" s="63">
        <v>0</v>
      </c>
      <c r="L344" s="15" t="s">
        <v>24</v>
      </c>
      <c r="M344" s="63">
        <v>0</v>
      </c>
      <c r="N344" s="63">
        <f>SUM(N345:N346)</f>
        <v>10000000</v>
      </c>
      <c r="O344" s="269">
        <f>N344-H344</f>
        <v>0</v>
      </c>
      <c r="P344" s="129" t="s">
        <v>4148</v>
      </c>
      <c r="R344" s="270" t="s">
        <v>4225</v>
      </c>
    </row>
    <row r="345" spans="1:18" hidden="1" x14ac:dyDescent="0.2">
      <c r="A345" s="2" t="s">
        <v>2215</v>
      </c>
      <c r="B345" s="50" t="str">
        <f t="array" ref="B345">INDEX(PAGU_REAL!$AF$1:$AF$168,MATCH(MID(A345,1,21),MID(PAGU_REAL!$AK$1:$AK$168,1,21),0))</f>
        <v>Keuangan</v>
      </c>
      <c r="C345" s="42" t="s">
        <v>24</v>
      </c>
      <c r="D345" s="43" t="s">
        <v>51</v>
      </c>
      <c r="E345" s="44">
        <v>4</v>
      </c>
      <c r="F345" s="45" t="s">
        <v>668</v>
      </c>
      <c r="G345" s="44">
        <v>1000000</v>
      </c>
      <c r="H345" s="44">
        <f t="shared" ref="H345:H346" si="141">ROUNDDOWN(E345*G345,-3)</f>
        <v>4000000</v>
      </c>
      <c r="I345" s="42" t="s">
        <v>24</v>
      </c>
      <c r="J345" s="43" t="s">
        <v>51</v>
      </c>
      <c r="K345" s="62">
        <v>4</v>
      </c>
      <c r="L345" s="45" t="s">
        <v>668</v>
      </c>
      <c r="M345" s="62">
        <v>1000000</v>
      </c>
      <c r="N345" s="62">
        <f t="shared" ref="N345:N346" si="142">ROUNDDOWN(K345*M345,-3)</f>
        <v>4000000</v>
      </c>
      <c r="O345" s="135">
        <f t="shared" ref="O345:O346" si="143">N345-H345</f>
        <v>0</v>
      </c>
    </row>
    <row r="346" spans="1:18" hidden="1" x14ac:dyDescent="0.2">
      <c r="A346" s="2" t="s">
        <v>2216</v>
      </c>
      <c r="B346" s="50" t="str">
        <f t="array" ref="B346">INDEX(PAGU_REAL!$AF$1:$AF$168,MATCH(MID(A346,1,21),MID(PAGU_REAL!$AK$1:$AK$168,1,21),0))</f>
        <v>Keuangan</v>
      </c>
      <c r="C346" s="42" t="s">
        <v>24</v>
      </c>
      <c r="D346" s="43" t="s">
        <v>53</v>
      </c>
      <c r="E346" s="44">
        <v>4</v>
      </c>
      <c r="F346" s="45" t="s">
        <v>668</v>
      </c>
      <c r="G346" s="44">
        <v>1500000</v>
      </c>
      <c r="H346" s="44">
        <f t="shared" si="141"/>
        <v>6000000</v>
      </c>
      <c r="I346" s="42" t="s">
        <v>24</v>
      </c>
      <c r="J346" s="43" t="s">
        <v>53</v>
      </c>
      <c r="K346" s="62">
        <v>4</v>
      </c>
      <c r="L346" s="45" t="s">
        <v>668</v>
      </c>
      <c r="M346" s="62">
        <v>1500000</v>
      </c>
      <c r="N346" s="62">
        <f t="shared" si="142"/>
        <v>6000000</v>
      </c>
      <c r="O346" s="135">
        <f t="shared" si="143"/>
        <v>0</v>
      </c>
    </row>
    <row r="347" spans="1:18" x14ac:dyDescent="0.2">
      <c r="A347" s="2" t="s">
        <v>2217</v>
      </c>
      <c r="B347" s="50" t="str">
        <f t="array" ref="B347">INDEX(PAGU_REAL!$AF$1:$AF$168,MATCH(MID(A347,1,21),MID(PAGU_REAL!$AK$1:$AK$168,1,21),0))</f>
        <v>Keuangan</v>
      </c>
      <c r="C347" s="12" t="s">
        <v>111</v>
      </c>
      <c r="D347" s="40" t="s">
        <v>112</v>
      </c>
      <c r="E347" s="41">
        <v>0</v>
      </c>
      <c r="F347" s="15" t="s">
        <v>24</v>
      </c>
      <c r="G347" s="41">
        <v>0</v>
      </c>
      <c r="H347" s="41">
        <f>H348</f>
        <v>36500000</v>
      </c>
      <c r="I347" s="12" t="s">
        <v>111</v>
      </c>
      <c r="J347" s="40" t="s">
        <v>112</v>
      </c>
      <c r="K347" s="63">
        <v>0</v>
      </c>
      <c r="L347" s="15" t="s">
        <v>24</v>
      </c>
      <c r="M347" s="63">
        <v>0</v>
      </c>
      <c r="N347" s="63">
        <f>N348</f>
        <v>19350000</v>
      </c>
      <c r="O347" s="269">
        <f>N347-H347</f>
        <v>-17150000</v>
      </c>
      <c r="P347" s="129" t="s">
        <v>4146</v>
      </c>
      <c r="Q347" s="270" t="s">
        <v>4225</v>
      </c>
      <c r="R347" s="270" t="s">
        <v>4225</v>
      </c>
    </row>
    <row r="348" spans="1:18" x14ac:dyDescent="0.2">
      <c r="A348" s="2" t="s">
        <v>2218</v>
      </c>
      <c r="B348" s="50" t="str">
        <f t="array" ref="B348">INDEX(PAGU_REAL!$AF$1:$AF$168,MATCH(MID(A348,1,21),MID(PAGU_REAL!$AK$1:$AK$168,1,21),0))</f>
        <v>Keuangan</v>
      </c>
      <c r="C348" s="42" t="s">
        <v>24</v>
      </c>
      <c r="D348" s="43" t="s">
        <v>2219</v>
      </c>
      <c r="E348" s="44">
        <v>10</v>
      </c>
      <c r="F348" s="45" t="s">
        <v>600</v>
      </c>
      <c r="G348" s="44">
        <v>3650000</v>
      </c>
      <c r="H348" s="44">
        <f>ROUNDDOWN(E348*G348,-3)</f>
        <v>36500000</v>
      </c>
      <c r="I348" s="242" t="s">
        <v>24</v>
      </c>
      <c r="J348" s="243" t="s">
        <v>2219</v>
      </c>
      <c r="K348" s="286">
        <v>9</v>
      </c>
      <c r="L348" s="287" t="s">
        <v>600</v>
      </c>
      <c r="M348" s="286">
        <v>2150000</v>
      </c>
      <c r="N348" s="244">
        <f>ROUNDDOWN(K348*M348,-3)</f>
        <v>19350000</v>
      </c>
      <c r="O348" s="246">
        <f>N348-H348</f>
        <v>-17150000</v>
      </c>
      <c r="Q348" s="273" t="s">
        <v>4225</v>
      </c>
      <c r="R348" s="270" t="s">
        <v>4225</v>
      </c>
    </row>
    <row r="349" spans="1:18" x14ac:dyDescent="0.2">
      <c r="A349" s="2" t="s">
        <v>2220</v>
      </c>
      <c r="B349" s="50" t="str">
        <f t="array" ref="B349">INDEX(PAGU_REAL!$AF$1:$AF$168,MATCH(MID(A349,1,21),MID(PAGU_REAL!$AK$1:$AK$168,1,21),0))</f>
        <v>Keuangan</v>
      </c>
      <c r="C349" s="12" t="s">
        <v>55</v>
      </c>
      <c r="D349" s="40" t="s">
        <v>56</v>
      </c>
      <c r="E349" s="41">
        <v>0</v>
      </c>
      <c r="F349" s="15" t="s">
        <v>24</v>
      </c>
      <c r="G349" s="41">
        <v>0</v>
      </c>
      <c r="H349" s="41">
        <f>H350</f>
        <v>3750000</v>
      </c>
      <c r="I349" s="247"/>
      <c r="J349" s="248"/>
      <c r="K349" s="249"/>
      <c r="L349" s="250"/>
      <c r="M349" s="249"/>
      <c r="N349" s="249"/>
      <c r="P349" s="129" t="s">
        <v>4150</v>
      </c>
      <c r="R349" s="270" t="s">
        <v>4225</v>
      </c>
    </row>
    <row r="350" spans="1:18" ht="25.5" x14ac:dyDescent="0.2">
      <c r="A350" s="2" t="s">
        <v>2221</v>
      </c>
      <c r="B350" s="50" t="str">
        <f t="array" ref="B350">INDEX(PAGU_REAL!$AF$1:$AF$168,MATCH(MID(A350,1,21),MID(PAGU_REAL!$AK$1:$AK$168,1,21),0))</f>
        <v>Keuangan</v>
      </c>
      <c r="C350" s="42" t="s">
        <v>24</v>
      </c>
      <c r="D350" s="43" t="s">
        <v>2195</v>
      </c>
      <c r="E350" s="44">
        <v>25</v>
      </c>
      <c r="F350" s="45" t="s">
        <v>600</v>
      </c>
      <c r="G350" s="44">
        <v>150000</v>
      </c>
      <c r="H350" s="44">
        <f>ROUNDDOWN(E350*G350,-3)</f>
        <v>3750000</v>
      </c>
      <c r="I350" s="251"/>
      <c r="J350" s="252"/>
      <c r="K350" s="253"/>
      <c r="L350" s="254"/>
      <c r="M350" s="253"/>
      <c r="N350" s="253"/>
      <c r="O350" s="246">
        <f>N350-H350</f>
        <v>-3750000</v>
      </c>
      <c r="Q350" s="273" t="s">
        <v>4225</v>
      </c>
      <c r="R350" s="270" t="s">
        <v>4225</v>
      </c>
    </row>
    <row r="351" spans="1:18" ht="25.5" x14ac:dyDescent="0.2">
      <c r="A351" s="2" t="s">
        <v>2222</v>
      </c>
      <c r="B351" s="50" t="str">
        <f t="array" ref="B351">INDEX(PAGU_REAL!$AF$1:$AF$168,MATCH(MID(A351,1,21),MID(PAGU_REAL!$AK$1:$AK$168,1,21),0))</f>
        <v>Keuangan</v>
      </c>
      <c r="C351" s="36" t="s">
        <v>120</v>
      </c>
      <c r="D351" s="37" t="s">
        <v>2223</v>
      </c>
      <c r="E351" s="38">
        <v>0</v>
      </c>
      <c r="F351" s="39" t="s">
        <v>24</v>
      </c>
      <c r="G351" s="38">
        <v>0</v>
      </c>
      <c r="H351" s="38">
        <f>SUM(H352,H355,H358,H360,H362)</f>
        <v>50500000</v>
      </c>
      <c r="I351" s="36" t="s">
        <v>120</v>
      </c>
      <c r="J351" s="37" t="s">
        <v>2223</v>
      </c>
      <c r="K351" s="38">
        <v>0</v>
      </c>
      <c r="L351" s="39" t="s">
        <v>24</v>
      </c>
      <c r="M351" s="38">
        <v>0</v>
      </c>
      <c r="N351" s="38">
        <f>SUM(N352,N355,N358,N360,N362)</f>
        <v>53940000</v>
      </c>
      <c r="R351" s="270" t="s">
        <v>4225</v>
      </c>
    </row>
    <row r="352" spans="1:18" x14ac:dyDescent="0.2">
      <c r="A352" s="2" t="s">
        <v>2224</v>
      </c>
      <c r="B352" s="50" t="str">
        <f t="array" ref="B352">INDEX(PAGU_REAL!$AF$1:$AF$168,MATCH(MID(A352,1,21),MID(PAGU_REAL!$AK$1:$AK$168,1,21),0))</f>
        <v>Keuangan</v>
      </c>
      <c r="C352" s="12" t="s">
        <v>42</v>
      </c>
      <c r="D352" s="40" t="s">
        <v>43</v>
      </c>
      <c r="E352" s="41">
        <v>0</v>
      </c>
      <c r="F352" s="15" t="s">
        <v>24</v>
      </c>
      <c r="G352" s="41">
        <v>0</v>
      </c>
      <c r="H352" s="41">
        <f>SUM(H353:H354)</f>
        <v>12900000</v>
      </c>
      <c r="I352" s="12" t="s">
        <v>42</v>
      </c>
      <c r="J352" s="40" t="s">
        <v>43</v>
      </c>
      <c r="K352" s="63">
        <v>0</v>
      </c>
      <c r="L352" s="15" t="s">
        <v>24</v>
      </c>
      <c r="M352" s="63">
        <v>0</v>
      </c>
      <c r="N352" s="63">
        <f>SUM(N353:N354)</f>
        <v>11740000</v>
      </c>
      <c r="O352" s="269">
        <f>N352-H352</f>
        <v>-1160000</v>
      </c>
      <c r="P352" s="129" t="s">
        <v>4148</v>
      </c>
      <c r="Q352" s="270" t="s">
        <v>4225</v>
      </c>
      <c r="R352" s="270" t="s">
        <v>4225</v>
      </c>
    </row>
    <row r="353" spans="1:18" x14ac:dyDescent="0.2">
      <c r="A353" s="2" t="s">
        <v>2225</v>
      </c>
      <c r="B353" s="50" t="str">
        <f t="array" ref="B353">INDEX(PAGU_REAL!$AF$1:$AF$168,MATCH(MID(A353,1,21),MID(PAGU_REAL!$AK$1:$AK$168,1,21),0))</f>
        <v>Keuangan</v>
      </c>
      <c r="C353" s="42" t="s">
        <v>24</v>
      </c>
      <c r="D353" s="43" t="s">
        <v>599</v>
      </c>
      <c r="E353" s="44">
        <v>100</v>
      </c>
      <c r="F353" s="45" t="s">
        <v>600</v>
      </c>
      <c r="G353" s="44">
        <v>69000</v>
      </c>
      <c r="H353" s="44">
        <f t="shared" ref="H353:H354" si="144">ROUNDDOWN(E353*G353,-3)</f>
        <v>6900000</v>
      </c>
      <c r="I353" s="242" t="s">
        <v>24</v>
      </c>
      <c r="J353" s="243" t="s">
        <v>599</v>
      </c>
      <c r="K353" s="244">
        <v>82</v>
      </c>
      <c r="L353" s="245" t="s">
        <v>600</v>
      </c>
      <c r="M353" s="244">
        <v>70000</v>
      </c>
      <c r="N353" s="244">
        <f t="shared" ref="N353:N354" si="145">ROUNDDOWN(K353*M353,-3)</f>
        <v>5740000</v>
      </c>
      <c r="O353" s="246">
        <f t="shared" ref="O353:O354" si="146">N353-H353</f>
        <v>-1160000</v>
      </c>
      <c r="Q353" s="273" t="s">
        <v>4225</v>
      </c>
      <c r="R353" s="270" t="s">
        <v>4225</v>
      </c>
    </row>
    <row r="354" spans="1:18" x14ac:dyDescent="0.2">
      <c r="A354" s="2" t="s">
        <v>2226</v>
      </c>
      <c r="B354" s="50" t="str">
        <f t="array" ref="B354">INDEX(PAGU_REAL!$AF$1:$AF$168,MATCH(MID(A354,1,21),MID(PAGU_REAL!$AK$1:$AK$168,1,21),0))</f>
        <v>Keuangan</v>
      </c>
      <c r="C354" s="42" t="s">
        <v>24</v>
      </c>
      <c r="D354" s="43" t="s">
        <v>45</v>
      </c>
      <c r="E354" s="44">
        <v>6</v>
      </c>
      <c r="F354" s="45" t="s">
        <v>668</v>
      </c>
      <c r="G354" s="44">
        <v>1000000</v>
      </c>
      <c r="H354" s="44">
        <f t="shared" si="144"/>
        <v>6000000</v>
      </c>
      <c r="I354" s="42" t="s">
        <v>24</v>
      </c>
      <c r="J354" s="43" t="s">
        <v>45</v>
      </c>
      <c r="K354" s="62">
        <v>6</v>
      </c>
      <c r="L354" s="45" t="s">
        <v>668</v>
      </c>
      <c r="M354" s="62">
        <v>1000000</v>
      </c>
      <c r="N354" s="62">
        <f t="shared" si="145"/>
        <v>6000000</v>
      </c>
      <c r="O354" s="135">
        <f t="shared" si="146"/>
        <v>0</v>
      </c>
      <c r="R354" s="270" t="s">
        <v>4225</v>
      </c>
    </row>
    <row r="355" spans="1:18" x14ac:dyDescent="0.2">
      <c r="A355" s="2" t="s">
        <v>2227</v>
      </c>
      <c r="B355" s="50" t="str">
        <f t="array" ref="B355">INDEX(PAGU_REAL!$AF$1:$AF$168,MATCH(MID(A355,1,21),MID(PAGU_REAL!$AK$1:$AK$168,1,21),0))</f>
        <v>Keuangan</v>
      </c>
      <c r="C355" s="12" t="s">
        <v>718</v>
      </c>
      <c r="D355" s="40" t="s">
        <v>719</v>
      </c>
      <c r="E355" s="41">
        <v>0</v>
      </c>
      <c r="F355" s="15" t="s">
        <v>24</v>
      </c>
      <c r="G355" s="41">
        <v>0</v>
      </c>
      <c r="H355" s="41">
        <f>SUM(H356:H357)</f>
        <v>15000000</v>
      </c>
      <c r="I355" s="12" t="s">
        <v>718</v>
      </c>
      <c r="J355" s="40" t="s">
        <v>719</v>
      </c>
      <c r="K355" s="63">
        <v>0</v>
      </c>
      <c r="L355" s="15" t="s">
        <v>24</v>
      </c>
      <c r="M355" s="63">
        <v>0</v>
      </c>
      <c r="N355" s="63">
        <f>SUM(N356:N357)</f>
        <v>15000000</v>
      </c>
      <c r="O355" s="269">
        <f>N355-H355</f>
        <v>0</v>
      </c>
      <c r="P355" s="129" t="s">
        <v>4148</v>
      </c>
      <c r="R355" s="270" t="s">
        <v>4225</v>
      </c>
    </row>
    <row r="356" spans="1:18" hidden="1" x14ac:dyDescent="0.2">
      <c r="A356" s="2" t="s">
        <v>2228</v>
      </c>
      <c r="B356" s="50" t="str">
        <f t="array" ref="B356">INDEX(PAGU_REAL!$AF$1:$AF$168,MATCH(MID(A356,1,21),MID(PAGU_REAL!$AK$1:$AK$168,1,21),0))</f>
        <v>Keuangan</v>
      </c>
      <c r="C356" s="42" t="s">
        <v>24</v>
      </c>
      <c r="D356" s="43" t="s">
        <v>51</v>
      </c>
      <c r="E356" s="44">
        <v>6</v>
      </c>
      <c r="F356" s="45" t="s">
        <v>668</v>
      </c>
      <c r="G356" s="44">
        <v>1000000</v>
      </c>
      <c r="H356" s="44">
        <f t="shared" ref="H356:H357" si="147">ROUNDDOWN(E356*G356,-3)</f>
        <v>6000000</v>
      </c>
      <c r="I356" s="42" t="s">
        <v>24</v>
      </c>
      <c r="J356" s="43" t="s">
        <v>51</v>
      </c>
      <c r="K356" s="62">
        <v>6</v>
      </c>
      <c r="L356" s="45" t="s">
        <v>668</v>
      </c>
      <c r="M356" s="62">
        <v>1000000</v>
      </c>
      <c r="N356" s="62">
        <f t="shared" ref="N356:N357" si="148">ROUNDDOWN(K356*M356,-3)</f>
        <v>6000000</v>
      </c>
      <c r="O356" s="135">
        <f t="shared" ref="O356:O357" si="149">N356-H356</f>
        <v>0</v>
      </c>
    </row>
    <row r="357" spans="1:18" hidden="1" x14ac:dyDescent="0.2">
      <c r="A357" s="2" t="s">
        <v>2229</v>
      </c>
      <c r="B357" s="50" t="str">
        <f t="array" ref="B357">INDEX(PAGU_REAL!$AF$1:$AF$168,MATCH(MID(A357,1,21),MID(PAGU_REAL!$AK$1:$AK$168,1,21),0))</f>
        <v>Keuangan</v>
      </c>
      <c r="C357" s="42" t="s">
        <v>24</v>
      </c>
      <c r="D357" s="43" t="s">
        <v>53</v>
      </c>
      <c r="E357" s="44">
        <v>6</v>
      </c>
      <c r="F357" s="45" t="s">
        <v>668</v>
      </c>
      <c r="G357" s="44">
        <v>1500000</v>
      </c>
      <c r="H357" s="44">
        <f t="shared" si="147"/>
        <v>9000000</v>
      </c>
      <c r="I357" s="42" t="s">
        <v>24</v>
      </c>
      <c r="J357" s="43" t="s">
        <v>53</v>
      </c>
      <c r="K357" s="62">
        <v>6</v>
      </c>
      <c r="L357" s="45" t="s">
        <v>668</v>
      </c>
      <c r="M357" s="62">
        <v>1500000</v>
      </c>
      <c r="N357" s="62">
        <f t="shared" si="148"/>
        <v>9000000</v>
      </c>
      <c r="O357" s="135">
        <f t="shared" si="149"/>
        <v>0</v>
      </c>
    </row>
    <row r="358" spans="1:18" x14ac:dyDescent="0.2">
      <c r="A358" s="2" t="s">
        <v>2230</v>
      </c>
      <c r="B358" s="50" t="str">
        <f t="array" ref="B358">INDEX(PAGU_REAL!$AF$1:$AF$168,MATCH(MID(A358,1,21),MID(PAGU_REAL!$AK$1:$AK$168,1,21),0))</f>
        <v>Keuangan</v>
      </c>
      <c r="C358" s="12" t="s">
        <v>162</v>
      </c>
      <c r="D358" s="40" t="s">
        <v>163</v>
      </c>
      <c r="E358" s="41">
        <v>0</v>
      </c>
      <c r="F358" s="15" t="s">
        <v>24</v>
      </c>
      <c r="G358" s="41">
        <v>0</v>
      </c>
      <c r="H358" s="41">
        <f>H359</f>
        <v>2000000</v>
      </c>
      <c r="I358" s="12" t="s">
        <v>162</v>
      </c>
      <c r="J358" s="40" t="s">
        <v>163</v>
      </c>
      <c r="K358" s="63">
        <v>0</v>
      </c>
      <c r="L358" s="15" t="s">
        <v>24</v>
      </c>
      <c r="M358" s="63">
        <v>0</v>
      </c>
      <c r="N358" s="63">
        <f>N359</f>
        <v>2000000</v>
      </c>
      <c r="O358" s="269">
        <f>N358-H358</f>
        <v>0</v>
      </c>
      <c r="P358" s="129" t="s">
        <v>4148</v>
      </c>
      <c r="R358" s="270" t="s">
        <v>4225</v>
      </c>
    </row>
    <row r="359" spans="1:18" hidden="1" x14ac:dyDescent="0.2">
      <c r="A359" s="2" t="s">
        <v>2231</v>
      </c>
      <c r="B359" s="50" t="str">
        <f t="array" ref="B359">INDEX(PAGU_REAL!$AF$1:$AF$168,MATCH(MID(A359,1,21),MID(PAGU_REAL!$AK$1:$AK$168,1,21),0))</f>
        <v>Keuangan</v>
      </c>
      <c r="C359" s="42" t="s">
        <v>24</v>
      </c>
      <c r="D359" s="43" t="s">
        <v>1866</v>
      </c>
      <c r="E359" s="44">
        <v>2</v>
      </c>
      <c r="F359" s="45" t="s">
        <v>613</v>
      </c>
      <c r="G359" s="44">
        <v>1000000</v>
      </c>
      <c r="H359" s="44">
        <f>ROUNDDOWN(E359*G359,-3)</f>
        <v>2000000</v>
      </c>
      <c r="I359" s="42" t="s">
        <v>24</v>
      </c>
      <c r="J359" s="43" t="s">
        <v>1866</v>
      </c>
      <c r="K359" s="62">
        <v>2</v>
      </c>
      <c r="L359" s="45" t="s">
        <v>613</v>
      </c>
      <c r="M359" s="62">
        <v>1000000</v>
      </c>
      <c r="N359" s="62">
        <f>ROUNDDOWN(K359*M359,-3)</f>
        <v>2000000</v>
      </c>
      <c r="O359" s="135">
        <f>N359-H359</f>
        <v>0</v>
      </c>
    </row>
    <row r="360" spans="1:18" x14ac:dyDescent="0.2">
      <c r="A360" s="2" t="s">
        <v>2232</v>
      </c>
      <c r="B360" s="50" t="str">
        <f t="array" ref="B360">INDEX(PAGU_REAL!$AF$1:$AF$168,MATCH(MID(A360,1,21),MID(PAGU_REAL!$AK$1:$AK$168,1,21),0))</f>
        <v>Keuangan</v>
      </c>
      <c r="C360" s="12" t="s">
        <v>111</v>
      </c>
      <c r="D360" s="40" t="s">
        <v>112</v>
      </c>
      <c r="E360" s="41">
        <v>0</v>
      </c>
      <c r="F360" s="15" t="s">
        <v>24</v>
      </c>
      <c r="G360" s="41">
        <v>0</v>
      </c>
      <c r="H360" s="41">
        <f>H361</f>
        <v>18500000</v>
      </c>
      <c r="I360" s="12" t="s">
        <v>111</v>
      </c>
      <c r="J360" s="40" t="s">
        <v>112</v>
      </c>
      <c r="K360" s="63">
        <v>0</v>
      </c>
      <c r="L360" s="15" t="s">
        <v>24</v>
      </c>
      <c r="M360" s="63">
        <v>0</v>
      </c>
      <c r="N360" s="63">
        <f>N361</f>
        <v>25200000</v>
      </c>
      <c r="O360" s="269">
        <f>N360-H360</f>
        <v>6700000</v>
      </c>
      <c r="P360" s="129" t="s">
        <v>4146</v>
      </c>
      <c r="Q360" s="270" t="s">
        <v>4225</v>
      </c>
      <c r="R360" s="270" t="s">
        <v>4225</v>
      </c>
    </row>
    <row r="361" spans="1:18" ht="25.5" x14ac:dyDescent="0.2">
      <c r="A361" s="2" t="s">
        <v>2233</v>
      </c>
      <c r="B361" s="50" t="str">
        <f t="array" ref="B361">INDEX(PAGU_REAL!$AF$1:$AF$168,MATCH(MID(A361,1,21),MID(PAGU_REAL!$AK$1:$AK$168,1,21),0))</f>
        <v>Keuangan</v>
      </c>
      <c r="C361" s="42" t="s">
        <v>24</v>
      </c>
      <c r="D361" s="43" t="s">
        <v>2234</v>
      </c>
      <c r="E361" s="44">
        <v>4</v>
      </c>
      <c r="F361" s="45" t="s">
        <v>600</v>
      </c>
      <c r="G361" s="44">
        <v>4625000</v>
      </c>
      <c r="H361" s="44">
        <f>ROUNDDOWN(E361*G361,-3)</f>
        <v>18500000</v>
      </c>
      <c r="I361" s="242" t="s">
        <v>24</v>
      </c>
      <c r="J361" s="243" t="s">
        <v>2234</v>
      </c>
      <c r="K361" s="244">
        <v>12</v>
      </c>
      <c r="L361" s="245" t="s">
        <v>600</v>
      </c>
      <c r="M361" s="244">
        <v>2100000</v>
      </c>
      <c r="N361" s="244">
        <f>ROUNDDOWN(K361*M361,-3)</f>
        <v>25200000</v>
      </c>
      <c r="O361" s="246">
        <f>N361-H361</f>
        <v>6700000</v>
      </c>
      <c r="Q361" s="273" t="s">
        <v>4225</v>
      </c>
      <c r="R361" s="270" t="s">
        <v>4225</v>
      </c>
    </row>
    <row r="362" spans="1:18" x14ac:dyDescent="0.2">
      <c r="A362" s="2" t="s">
        <v>2235</v>
      </c>
      <c r="B362" s="50" t="str">
        <f t="array" ref="B362">INDEX(PAGU_REAL!$AF$1:$AF$168,MATCH(MID(A362,1,21),MID(PAGU_REAL!$AK$1:$AK$168,1,21),0))</f>
        <v>Keuangan</v>
      </c>
      <c r="C362" s="12" t="s">
        <v>55</v>
      </c>
      <c r="D362" s="40" t="s">
        <v>56</v>
      </c>
      <c r="E362" s="41">
        <v>0</v>
      </c>
      <c r="F362" s="15" t="s">
        <v>24</v>
      </c>
      <c r="G362" s="41">
        <v>0</v>
      </c>
      <c r="H362" s="41">
        <f>H363</f>
        <v>2100000</v>
      </c>
      <c r="I362" s="247"/>
      <c r="J362" s="248"/>
      <c r="K362" s="249"/>
      <c r="L362" s="250"/>
      <c r="M362" s="249"/>
      <c r="N362" s="249"/>
      <c r="P362" s="129" t="s">
        <v>4150</v>
      </c>
      <c r="R362" s="270" t="s">
        <v>4225</v>
      </c>
    </row>
    <row r="363" spans="1:18" ht="25.5" x14ac:dyDescent="0.2">
      <c r="A363" s="2" t="s">
        <v>2236</v>
      </c>
      <c r="B363" s="50" t="str">
        <f t="array" ref="B363">INDEX(PAGU_REAL!$AF$1:$AF$168,MATCH(MID(A363,1,21),MID(PAGU_REAL!$AK$1:$AK$168,1,21),0))</f>
        <v>Keuangan</v>
      </c>
      <c r="C363" s="42" t="s">
        <v>24</v>
      </c>
      <c r="D363" s="43" t="s">
        <v>2195</v>
      </c>
      <c r="E363" s="44">
        <v>14</v>
      </c>
      <c r="F363" s="45" t="s">
        <v>600</v>
      </c>
      <c r="G363" s="44">
        <v>150000</v>
      </c>
      <c r="H363" s="44">
        <f>ROUNDDOWN(E363*G363,-3)</f>
        <v>2100000</v>
      </c>
      <c r="I363" s="251"/>
      <c r="J363" s="252"/>
      <c r="K363" s="253"/>
      <c r="L363" s="254"/>
      <c r="M363" s="253"/>
      <c r="N363" s="253"/>
      <c r="O363" s="246">
        <f>N363-H363</f>
        <v>-2100000</v>
      </c>
      <c r="Q363" s="273" t="s">
        <v>4225</v>
      </c>
      <c r="R363" s="270" t="s">
        <v>4225</v>
      </c>
    </row>
    <row r="364" spans="1:18" x14ac:dyDescent="0.2">
      <c r="A364" s="2" t="s">
        <v>2237</v>
      </c>
      <c r="B364" s="50" t="str">
        <f t="array" ref="B364">INDEX(PAGU_REAL!$AF$1:$AF$168,MATCH(MID(A364,1,21),MID(PAGU_REAL!$AK$1:$AK$168,1,21),0))</f>
        <v>Keuangan</v>
      </c>
      <c r="C364" s="36" t="s">
        <v>153</v>
      </c>
      <c r="D364" s="37" t="s">
        <v>2238</v>
      </c>
      <c r="E364" s="38">
        <v>0</v>
      </c>
      <c r="F364" s="39" t="s">
        <v>24</v>
      </c>
      <c r="G364" s="38">
        <v>0</v>
      </c>
      <c r="H364" s="38">
        <f>SUM(H365,H368,H371,H373,H375)</f>
        <v>50880000</v>
      </c>
      <c r="I364" s="36" t="s">
        <v>153</v>
      </c>
      <c r="J364" s="37" t="s">
        <v>2238</v>
      </c>
      <c r="K364" s="38">
        <v>0</v>
      </c>
      <c r="L364" s="39" t="s">
        <v>24</v>
      </c>
      <c r="M364" s="38">
        <v>0</v>
      </c>
      <c r="N364" s="38">
        <f>SUM(N365,N368,N371,N373,N375)</f>
        <v>44050000</v>
      </c>
      <c r="R364" s="270" t="s">
        <v>4225</v>
      </c>
    </row>
    <row r="365" spans="1:18" x14ac:dyDescent="0.2">
      <c r="A365" s="2" t="s">
        <v>2239</v>
      </c>
      <c r="B365" s="50" t="str">
        <f t="array" ref="B365">INDEX(PAGU_REAL!$AF$1:$AF$168,MATCH(MID(A365,1,21),MID(PAGU_REAL!$AK$1:$AK$168,1,21),0))</f>
        <v>Keuangan</v>
      </c>
      <c r="C365" s="12" t="s">
        <v>42</v>
      </c>
      <c r="D365" s="40" t="s">
        <v>43</v>
      </c>
      <c r="E365" s="41">
        <v>0</v>
      </c>
      <c r="F365" s="15" t="s">
        <v>24</v>
      </c>
      <c r="G365" s="41">
        <v>0</v>
      </c>
      <c r="H365" s="41">
        <f>SUM(H366:H367)</f>
        <v>17280000</v>
      </c>
      <c r="I365" s="12" t="s">
        <v>42</v>
      </c>
      <c r="J365" s="40" t="s">
        <v>43</v>
      </c>
      <c r="K365" s="63">
        <v>0</v>
      </c>
      <c r="L365" s="15" t="s">
        <v>24</v>
      </c>
      <c r="M365" s="63">
        <v>0</v>
      </c>
      <c r="N365" s="63">
        <f>SUM(N366:N367)</f>
        <v>14600000</v>
      </c>
      <c r="O365" s="269">
        <f>N365-H365</f>
        <v>-2680000</v>
      </c>
      <c r="P365" s="129" t="s">
        <v>4148</v>
      </c>
      <c r="Q365" s="270" t="s">
        <v>4225</v>
      </c>
      <c r="R365" s="270" t="s">
        <v>4225</v>
      </c>
    </row>
    <row r="366" spans="1:18" x14ac:dyDescent="0.2">
      <c r="A366" s="2" t="s">
        <v>2240</v>
      </c>
      <c r="B366" s="50" t="str">
        <f t="array" ref="B366">INDEX(PAGU_REAL!$AF$1:$AF$168,MATCH(MID(A366,1,21),MID(PAGU_REAL!$AK$1:$AK$168,1,21),0))</f>
        <v>Keuangan</v>
      </c>
      <c r="C366" s="42" t="s">
        <v>24</v>
      </c>
      <c r="D366" s="43" t="s">
        <v>599</v>
      </c>
      <c r="E366" s="44">
        <v>120</v>
      </c>
      <c r="F366" s="45" t="s">
        <v>600</v>
      </c>
      <c r="G366" s="44">
        <v>69000</v>
      </c>
      <c r="H366" s="44">
        <f t="shared" ref="H366:H367" si="150">ROUNDDOWN(E366*G366,-3)</f>
        <v>8280000</v>
      </c>
      <c r="I366" s="242" t="s">
        <v>24</v>
      </c>
      <c r="J366" s="243" t="s">
        <v>599</v>
      </c>
      <c r="K366" s="244">
        <v>80</v>
      </c>
      <c r="L366" s="245" t="s">
        <v>600</v>
      </c>
      <c r="M366" s="244">
        <v>70000</v>
      </c>
      <c r="N366" s="244">
        <f t="shared" ref="N366:N367" si="151">ROUNDDOWN(K366*M366,-3)</f>
        <v>5600000</v>
      </c>
      <c r="O366" s="246">
        <f t="shared" ref="O366:O367" si="152">N366-H366</f>
        <v>-2680000</v>
      </c>
      <c r="Q366" s="273" t="s">
        <v>4225</v>
      </c>
      <c r="R366" s="270" t="s">
        <v>4225</v>
      </c>
    </row>
    <row r="367" spans="1:18" hidden="1" x14ac:dyDescent="0.2">
      <c r="A367" s="2" t="s">
        <v>2241</v>
      </c>
      <c r="B367" s="50" t="str">
        <f t="array" ref="B367">INDEX(PAGU_REAL!$AF$1:$AF$168,MATCH(MID(A367,1,21),MID(PAGU_REAL!$AK$1:$AK$168,1,21),0))</f>
        <v>Keuangan</v>
      </c>
      <c r="C367" s="42" t="s">
        <v>24</v>
      </c>
      <c r="D367" s="43" t="s">
        <v>45</v>
      </c>
      <c r="E367" s="44">
        <v>6</v>
      </c>
      <c r="F367" s="45" t="s">
        <v>668</v>
      </c>
      <c r="G367" s="44">
        <v>1500000</v>
      </c>
      <c r="H367" s="44">
        <f t="shared" si="150"/>
        <v>9000000</v>
      </c>
      <c r="I367" s="42" t="s">
        <v>24</v>
      </c>
      <c r="J367" s="43" t="s">
        <v>45</v>
      </c>
      <c r="K367" s="62">
        <v>6</v>
      </c>
      <c r="L367" s="45" t="s">
        <v>668</v>
      </c>
      <c r="M367" s="62">
        <v>1500000</v>
      </c>
      <c r="N367" s="62">
        <f t="shared" si="151"/>
        <v>9000000</v>
      </c>
      <c r="O367" s="135">
        <f t="shared" si="152"/>
        <v>0</v>
      </c>
    </row>
    <row r="368" spans="1:18" x14ac:dyDescent="0.2">
      <c r="A368" s="2" t="s">
        <v>2242</v>
      </c>
      <c r="B368" s="50" t="str">
        <f t="array" ref="B368">INDEX(PAGU_REAL!$AF$1:$AF$168,MATCH(MID(A368,1,21),MID(PAGU_REAL!$AK$1:$AK$168,1,21),0))</f>
        <v>Keuangan</v>
      </c>
      <c r="C368" s="12" t="s">
        <v>718</v>
      </c>
      <c r="D368" s="40" t="s">
        <v>719</v>
      </c>
      <c r="E368" s="41">
        <v>0</v>
      </c>
      <c r="F368" s="15" t="s">
        <v>24</v>
      </c>
      <c r="G368" s="41">
        <v>0</v>
      </c>
      <c r="H368" s="41">
        <f>SUM(H369:H370)</f>
        <v>15000000</v>
      </c>
      <c r="I368" s="12" t="s">
        <v>718</v>
      </c>
      <c r="J368" s="40" t="s">
        <v>719</v>
      </c>
      <c r="K368" s="63">
        <v>0</v>
      </c>
      <c r="L368" s="15" t="s">
        <v>24</v>
      </c>
      <c r="M368" s="63">
        <v>0</v>
      </c>
      <c r="N368" s="63">
        <f>SUM(N369:N370)</f>
        <v>15000000</v>
      </c>
      <c r="O368" s="269">
        <f>N368-H368</f>
        <v>0</v>
      </c>
      <c r="P368" s="129" t="s">
        <v>4148</v>
      </c>
      <c r="R368" s="270" t="s">
        <v>4225</v>
      </c>
    </row>
    <row r="369" spans="1:18" hidden="1" x14ac:dyDescent="0.2">
      <c r="A369" s="2" t="s">
        <v>2243</v>
      </c>
      <c r="B369" s="50" t="str">
        <f t="array" ref="B369">INDEX(PAGU_REAL!$AF$1:$AF$168,MATCH(MID(A369,1,21),MID(PAGU_REAL!$AK$1:$AK$168,1,21),0))</f>
        <v>Keuangan</v>
      </c>
      <c r="C369" s="42" t="s">
        <v>24</v>
      </c>
      <c r="D369" s="43" t="s">
        <v>51</v>
      </c>
      <c r="E369" s="44">
        <v>6</v>
      </c>
      <c r="F369" s="45" t="s">
        <v>668</v>
      </c>
      <c r="G369" s="44">
        <v>1000000</v>
      </c>
      <c r="H369" s="44">
        <f t="shared" ref="H369:H370" si="153">ROUNDDOWN(E369*G369,-3)</f>
        <v>6000000</v>
      </c>
      <c r="I369" s="42" t="s">
        <v>24</v>
      </c>
      <c r="J369" s="43" t="s">
        <v>51</v>
      </c>
      <c r="K369" s="62">
        <v>6</v>
      </c>
      <c r="L369" s="45" t="s">
        <v>668</v>
      </c>
      <c r="M369" s="62">
        <v>1000000</v>
      </c>
      <c r="N369" s="62">
        <f t="shared" ref="N369:N370" si="154">ROUNDDOWN(K369*M369,-3)</f>
        <v>6000000</v>
      </c>
      <c r="O369" s="135">
        <f t="shared" ref="O369:O370" si="155">N369-H369</f>
        <v>0</v>
      </c>
    </row>
    <row r="370" spans="1:18" hidden="1" x14ac:dyDescent="0.2">
      <c r="A370" s="2" t="s">
        <v>2244</v>
      </c>
      <c r="B370" s="50" t="str">
        <f t="array" ref="B370">INDEX(PAGU_REAL!$AF$1:$AF$168,MATCH(MID(A370,1,21),MID(PAGU_REAL!$AK$1:$AK$168,1,21),0))</f>
        <v>Keuangan</v>
      </c>
      <c r="C370" s="42" t="s">
        <v>24</v>
      </c>
      <c r="D370" s="43" t="s">
        <v>53</v>
      </c>
      <c r="E370" s="44">
        <v>6</v>
      </c>
      <c r="F370" s="45" t="s">
        <v>668</v>
      </c>
      <c r="G370" s="44">
        <v>1500000</v>
      </c>
      <c r="H370" s="44">
        <f t="shared" si="153"/>
        <v>9000000</v>
      </c>
      <c r="I370" s="42" t="s">
        <v>24</v>
      </c>
      <c r="J370" s="43" t="s">
        <v>53</v>
      </c>
      <c r="K370" s="62">
        <v>6</v>
      </c>
      <c r="L370" s="45" t="s">
        <v>668</v>
      </c>
      <c r="M370" s="62">
        <v>1500000</v>
      </c>
      <c r="N370" s="62">
        <f t="shared" si="154"/>
        <v>9000000</v>
      </c>
      <c r="O370" s="135">
        <f t="shared" si="155"/>
        <v>0</v>
      </c>
    </row>
    <row r="371" spans="1:18" x14ac:dyDescent="0.2">
      <c r="A371" s="2" t="s">
        <v>2245</v>
      </c>
      <c r="B371" s="50" t="str">
        <f t="array" ref="B371">INDEX(PAGU_REAL!$AF$1:$AF$168,MATCH(MID(A371,1,21),MID(PAGU_REAL!$AK$1:$AK$168,1,21),0))</f>
        <v>Keuangan</v>
      </c>
      <c r="C371" s="12" t="s">
        <v>162</v>
      </c>
      <c r="D371" s="40" t="s">
        <v>163</v>
      </c>
      <c r="E371" s="41">
        <v>0</v>
      </c>
      <c r="F371" s="15" t="s">
        <v>24</v>
      </c>
      <c r="G371" s="41">
        <v>0</v>
      </c>
      <c r="H371" s="41">
        <f>H372</f>
        <v>2000000</v>
      </c>
      <c r="I371" s="12" t="s">
        <v>162</v>
      </c>
      <c r="J371" s="40" t="s">
        <v>163</v>
      </c>
      <c r="K371" s="63">
        <v>0</v>
      </c>
      <c r="L371" s="15" t="s">
        <v>24</v>
      </c>
      <c r="M371" s="63">
        <v>0</v>
      </c>
      <c r="N371" s="63">
        <f>N372</f>
        <v>2000000</v>
      </c>
      <c r="O371" s="269">
        <f>N371-H371</f>
        <v>0</v>
      </c>
      <c r="P371" s="129" t="s">
        <v>4148</v>
      </c>
      <c r="R371" s="270" t="s">
        <v>4225</v>
      </c>
    </row>
    <row r="372" spans="1:18" x14ac:dyDescent="0.2">
      <c r="A372" s="2" t="s">
        <v>2246</v>
      </c>
      <c r="B372" s="50" t="str">
        <f t="array" ref="B372">INDEX(PAGU_REAL!$AF$1:$AF$168,MATCH(MID(A372,1,21),MID(PAGU_REAL!$AK$1:$AK$168,1,21),0))</f>
        <v>Keuangan</v>
      </c>
      <c r="C372" s="42" t="s">
        <v>24</v>
      </c>
      <c r="D372" s="43" t="s">
        <v>1866</v>
      </c>
      <c r="E372" s="44">
        <v>2</v>
      </c>
      <c r="F372" s="45" t="s">
        <v>613</v>
      </c>
      <c r="G372" s="44">
        <v>1000000</v>
      </c>
      <c r="H372" s="44">
        <f>ROUNDDOWN(E372*G372,-3)</f>
        <v>2000000</v>
      </c>
      <c r="I372" s="42" t="s">
        <v>24</v>
      </c>
      <c r="J372" s="43" t="s">
        <v>1866</v>
      </c>
      <c r="K372" s="62">
        <v>2</v>
      </c>
      <c r="L372" s="45" t="s">
        <v>613</v>
      </c>
      <c r="M372" s="62">
        <v>1000000</v>
      </c>
      <c r="N372" s="62">
        <f>ROUNDDOWN(K372*M372,-3)</f>
        <v>2000000</v>
      </c>
      <c r="O372" s="135">
        <f>N372-H372</f>
        <v>0</v>
      </c>
      <c r="R372" s="270" t="s">
        <v>4225</v>
      </c>
    </row>
    <row r="373" spans="1:18" x14ac:dyDescent="0.2">
      <c r="A373" s="2" t="s">
        <v>2247</v>
      </c>
      <c r="B373" s="50" t="str">
        <f t="array" ref="B373">INDEX(PAGU_REAL!$AF$1:$AF$168,MATCH(MID(A373,1,21),MID(PAGU_REAL!$AK$1:$AK$168,1,21),0))</f>
        <v>Keuangan</v>
      </c>
      <c r="C373" s="12" t="s">
        <v>111</v>
      </c>
      <c r="D373" s="40" t="s">
        <v>112</v>
      </c>
      <c r="E373" s="41">
        <v>0</v>
      </c>
      <c r="F373" s="15" t="s">
        <v>24</v>
      </c>
      <c r="G373" s="41">
        <v>0</v>
      </c>
      <c r="H373" s="41">
        <f>H374</f>
        <v>14500000</v>
      </c>
      <c r="I373" s="12" t="s">
        <v>111</v>
      </c>
      <c r="J373" s="40" t="s">
        <v>112</v>
      </c>
      <c r="K373" s="63">
        <v>0</v>
      </c>
      <c r="L373" s="15" t="s">
        <v>24</v>
      </c>
      <c r="M373" s="63">
        <v>0</v>
      </c>
      <c r="N373" s="63">
        <f>N374</f>
        <v>12450000</v>
      </c>
      <c r="O373" s="269">
        <f>N373-H373</f>
        <v>-2050000</v>
      </c>
      <c r="P373" s="129" t="s">
        <v>4146</v>
      </c>
      <c r="Q373" s="270" t="s">
        <v>4225</v>
      </c>
      <c r="R373" s="270" t="s">
        <v>4225</v>
      </c>
    </row>
    <row r="374" spans="1:18" x14ac:dyDescent="0.2">
      <c r="A374" s="2" t="s">
        <v>2248</v>
      </c>
      <c r="B374" s="50" t="str">
        <f t="array" ref="B374">INDEX(PAGU_REAL!$AF$1:$AF$168,MATCH(MID(A374,1,21),MID(PAGU_REAL!$AK$1:$AK$168,1,21),0))</f>
        <v>Keuangan</v>
      </c>
      <c r="C374" s="42" t="s">
        <v>24</v>
      </c>
      <c r="D374" s="43" t="s">
        <v>2249</v>
      </c>
      <c r="E374" s="44">
        <v>4</v>
      </c>
      <c r="F374" s="45" t="s">
        <v>600</v>
      </c>
      <c r="G374" s="44">
        <v>3625000</v>
      </c>
      <c r="H374" s="44">
        <f>ROUNDDOWN(E374*G374,-3)</f>
        <v>14500000</v>
      </c>
      <c r="I374" s="242" t="s">
        <v>24</v>
      </c>
      <c r="J374" s="243" t="s">
        <v>2249</v>
      </c>
      <c r="K374" s="286">
        <v>6</v>
      </c>
      <c r="L374" s="287" t="s">
        <v>600</v>
      </c>
      <c r="M374" s="286">
        <v>2075000</v>
      </c>
      <c r="N374" s="244">
        <f>ROUNDDOWN(K374*M374,-3)</f>
        <v>12450000</v>
      </c>
      <c r="O374" s="246">
        <f>N374-H374</f>
        <v>-2050000</v>
      </c>
      <c r="Q374" s="273" t="s">
        <v>4225</v>
      </c>
      <c r="R374" s="270" t="s">
        <v>4225</v>
      </c>
    </row>
    <row r="375" spans="1:18" x14ac:dyDescent="0.2">
      <c r="A375" s="2" t="s">
        <v>2250</v>
      </c>
      <c r="B375" s="50" t="str">
        <f t="array" ref="B375">INDEX(PAGU_REAL!$AF$1:$AF$168,MATCH(MID(A375,1,21),MID(PAGU_REAL!$AK$1:$AK$168,1,21),0))</f>
        <v>Keuangan</v>
      </c>
      <c r="C375" s="12" t="s">
        <v>55</v>
      </c>
      <c r="D375" s="40" t="s">
        <v>56</v>
      </c>
      <c r="E375" s="41">
        <v>0</v>
      </c>
      <c r="F375" s="15" t="s">
        <v>24</v>
      </c>
      <c r="G375" s="41">
        <v>0</v>
      </c>
      <c r="H375" s="41">
        <f>H376</f>
        <v>2100000</v>
      </c>
      <c r="I375" s="247"/>
      <c r="J375" s="248"/>
      <c r="K375" s="249"/>
      <c r="L375" s="250"/>
      <c r="M375" s="249"/>
      <c r="N375" s="249"/>
      <c r="P375" s="129" t="s">
        <v>4150</v>
      </c>
      <c r="R375" s="270" t="s">
        <v>4225</v>
      </c>
    </row>
    <row r="376" spans="1:18" ht="25.5" x14ac:dyDescent="0.2">
      <c r="A376" s="2" t="s">
        <v>2251</v>
      </c>
      <c r="B376" s="50" t="str">
        <f t="array" ref="B376">INDEX(PAGU_REAL!$AF$1:$AF$168,MATCH(MID(A376,1,21),MID(PAGU_REAL!$AK$1:$AK$168,1,21),0))</f>
        <v>Keuangan</v>
      </c>
      <c r="C376" s="42" t="s">
        <v>24</v>
      </c>
      <c r="D376" s="43" t="s">
        <v>2195</v>
      </c>
      <c r="E376" s="44">
        <v>14</v>
      </c>
      <c r="F376" s="45" t="s">
        <v>600</v>
      </c>
      <c r="G376" s="44">
        <v>150000</v>
      </c>
      <c r="H376" s="44">
        <f>ROUNDDOWN(E376*G376,-3)</f>
        <v>2100000</v>
      </c>
      <c r="I376" s="251"/>
      <c r="J376" s="252"/>
      <c r="K376" s="253"/>
      <c r="L376" s="254"/>
      <c r="M376" s="253"/>
      <c r="N376" s="253"/>
      <c r="O376" s="246">
        <f>N376-H376</f>
        <v>-2100000</v>
      </c>
      <c r="Q376" s="273" t="s">
        <v>4225</v>
      </c>
      <c r="R376" s="270" t="s">
        <v>4225</v>
      </c>
    </row>
    <row r="377" spans="1:18" ht="25.5" x14ac:dyDescent="0.2">
      <c r="A377" s="2" t="s">
        <v>2252</v>
      </c>
      <c r="B377" s="50" t="str">
        <f t="array" ref="B377">INDEX(PAGU_REAL!$AF$1:$AF$168,MATCH(MID(A377,1,21),MID(PAGU_REAL!$AK$1:$AK$168,1,21),0))</f>
        <v>Keuangan</v>
      </c>
      <c r="C377" s="36" t="s">
        <v>280</v>
      </c>
      <c r="D377" s="37" t="s">
        <v>2253</v>
      </c>
      <c r="E377" s="38">
        <v>0</v>
      </c>
      <c r="F377" s="39" t="s">
        <v>24</v>
      </c>
      <c r="G377" s="38">
        <v>0</v>
      </c>
      <c r="H377" s="38">
        <f>SUM(H378,H381,H384,H386,H388)</f>
        <v>62062000</v>
      </c>
      <c r="I377" s="36" t="s">
        <v>280</v>
      </c>
      <c r="J377" s="37" t="s">
        <v>2253</v>
      </c>
      <c r="K377" s="38">
        <v>0</v>
      </c>
      <c r="L377" s="39" t="s">
        <v>24</v>
      </c>
      <c r="M377" s="38">
        <v>0</v>
      </c>
      <c r="N377" s="38">
        <f>SUM(N378,N381,N384,N386,N388)</f>
        <v>103100000</v>
      </c>
      <c r="Q377" s="270" t="s">
        <v>4225</v>
      </c>
      <c r="R377" s="270" t="s">
        <v>4225</v>
      </c>
    </row>
    <row r="378" spans="1:18" x14ac:dyDescent="0.2">
      <c r="A378" s="2" t="s">
        <v>2254</v>
      </c>
      <c r="B378" s="50" t="str">
        <f t="array" ref="B378">INDEX(PAGU_REAL!$AF$1:$AF$168,MATCH(MID(A378,1,21),MID(PAGU_REAL!$AK$1:$AK$168,1,21),0))</f>
        <v>Keuangan</v>
      </c>
      <c r="C378" s="12" t="s">
        <v>42</v>
      </c>
      <c r="D378" s="40" t="s">
        <v>43</v>
      </c>
      <c r="E378" s="41">
        <v>0</v>
      </c>
      <c r="F378" s="15" t="s">
        <v>24</v>
      </c>
      <c r="G378" s="41">
        <v>0</v>
      </c>
      <c r="H378" s="41">
        <f>SUM(H379:H380)</f>
        <v>19350000</v>
      </c>
      <c r="I378" s="12" t="s">
        <v>42</v>
      </c>
      <c r="J378" s="40" t="s">
        <v>43</v>
      </c>
      <c r="K378" s="63">
        <v>0</v>
      </c>
      <c r="L378" s="15" t="s">
        <v>24</v>
      </c>
      <c r="M378" s="63">
        <v>0</v>
      </c>
      <c r="N378" s="63">
        <f>SUM(N379:N380)</f>
        <v>17400000</v>
      </c>
      <c r="O378" s="269">
        <f>N378-H378</f>
        <v>-1950000</v>
      </c>
      <c r="P378" s="129" t="s">
        <v>4148</v>
      </c>
      <c r="Q378" s="270" t="s">
        <v>4225</v>
      </c>
      <c r="R378" s="270" t="s">
        <v>4225</v>
      </c>
    </row>
    <row r="379" spans="1:18" x14ac:dyDescent="0.2">
      <c r="A379" s="2" t="s">
        <v>2255</v>
      </c>
      <c r="B379" s="50" t="str">
        <f t="array" ref="B379">INDEX(PAGU_REAL!$AF$1:$AF$168,MATCH(MID(A379,1,21),MID(PAGU_REAL!$AK$1:$AK$168,1,21),0))</f>
        <v>Keuangan</v>
      </c>
      <c r="C379" s="42" t="s">
        <v>24</v>
      </c>
      <c r="D379" s="43" t="s">
        <v>599</v>
      </c>
      <c r="E379" s="44">
        <v>150</v>
      </c>
      <c r="F379" s="45" t="s">
        <v>600</v>
      </c>
      <c r="G379" s="44">
        <v>69000</v>
      </c>
      <c r="H379" s="44">
        <f t="shared" ref="H379:H380" si="156">ROUNDDOWN(E379*G379,-3)</f>
        <v>10350000</v>
      </c>
      <c r="I379" s="242" t="s">
        <v>24</v>
      </c>
      <c r="J379" s="243" t="s">
        <v>599</v>
      </c>
      <c r="K379" s="244">
        <v>120</v>
      </c>
      <c r="L379" s="245" t="s">
        <v>600</v>
      </c>
      <c r="M379" s="244">
        <v>70000</v>
      </c>
      <c r="N379" s="244">
        <f t="shared" ref="N379:N380" si="157">ROUNDDOWN(K379*M379,-3)</f>
        <v>8400000</v>
      </c>
      <c r="O379" s="246">
        <f t="shared" ref="O379:O380" si="158">N379-H379</f>
        <v>-1950000</v>
      </c>
      <c r="Q379" s="273" t="s">
        <v>4225</v>
      </c>
      <c r="R379" s="270" t="s">
        <v>4225</v>
      </c>
    </row>
    <row r="380" spans="1:18" x14ac:dyDescent="0.2">
      <c r="A380" s="2" t="s">
        <v>2256</v>
      </c>
      <c r="B380" s="50" t="str">
        <f t="array" ref="B380">INDEX(PAGU_REAL!$AF$1:$AF$168,MATCH(MID(A380,1,21),MID(PAGU_REAL!$AK$1:$AK$168,1,21),0))</f>
        <v>Keuangan</v>
      </c>
      <c r="C380" s="42" t="s">
        <v>24</v>
      </c>
      <c r="D380" s="43" t="s">
        <v>45</v>
      </c>
      <c r="E380" s="44">
        <v>6</v>
      </c>
      <c r="F380" s="45" t="s">
        <v>668</v>
      </c>
      <c r="G380" s="44">
        <v>1500000</v>
      </c>
      <c r="H380" s="44">
        <f t="shared" si="156"/>
        <v>9000000</v>
      </c>
      <c r="I380" s="42" t="s">
        <v>24</v>
      </c>
      <c r="J380" s="43" t="s">
        <v>45</v>
      </c>
      <c r="K380" s="62">
        <v>6</v>
      </c>
      <c r="L380" s="45" t="s">
        <v>668</v>
      </c>
      <c r="M380" s="62">
        <v>1500000</v>
      </c>
      <c r="N380" s="62">
        <f t="shared" si="157"/>
        <v>9000000</v>
      </c>
      <c r="O380" s="135">
        <f t="shared" si="158"/>
        <v>0</v>
      </c>
      <c r="R380" s="270" t="s">
        <v>4225</v>
      </c>
    </row>
    <row r="381" spans="1:18" x14ac:dyDescent="0.2">
      <c r="A381" s="2" t="s">
        <v>2257</v>
      </c>
      <c r="B381" s="50" t="str">
        <f t="array" ref="B381">INDEX(PAGU_REAL!$AF$1:$AF$168,MATCH(MID(A381,1,21),MID(PAGU_REAL!$AK$1:$AK$168,1,21),0))</f>
        <v>Keuangan</v>
      </c>
      <c r="C381" s="12" t="s">
        <v>718</v>
      </c>
      <c r="D381" s="40" t="s">
        <v>719</v>
      </c>
      <c r="E381" s="41">
        <v>0</v>
      </c>
      <c r="F381" s="15" t="s">
        <v>24</v>
      </c>
      <c r="G381" s="41">
        <v>0</v>
      </c>
      <c r="H381" s="41">
        <f>SUM(H382:H383)</f>
        <v>20000000</v>
      </c>
      <c r="I381" s="12" t="s">
        <v>718</v>
      </c>
      <c r="J381" s="40" t="s">
        <v>719</v>
      </c>
      <c r="K381" s="63">
        <v>0</v>
      </c>
      <c r="L381" s="15" t="s">
        <v>24</v>
      </c>
      <c r="M381" s="63">
        <v>0</v>
      </c>
      <c r="N381" s="63">
        <f>SUM(N382:N383)</f>
        <v>27500000</v>
      </c>
      <c r="O381" s="269">
        <f>N381-H381</f>
        <v>7500000</v>
      </c>
      <c r="P381" s="129" t="s">
        <v>4148</v>
      </c>
      <c r="Q381" s="270" t="s">
        <v>4225</v>
      </c>
      <c r="R381" s="270" t="s">
        <v>4225</v>
      </c>
    </row>
    <row r="382" spans="1:18" x14ac:dyDescent="0.2">
      <c r="A382" s="2" t="s">
        <v>2258</v>
      </c>
      <c r="B382" s="50" t="str">
        <f t="array" ref="B382">INDEX(PAGU_REAL!$AF$1:$AF$168,MATCH(MID(A382,1,21),MID(PAGU_REAL!$AK$1:$AK$168,1,21),0))</f>
        <v>Keuangan</v>
      </c>
      <c r="C382" s="42" t="s">
        <v>24</v>
      </c>
      <c r="D382" s="43" t="s">
        <v>51</v>
      </c>
      <c r="E382" s="44">
        <v>8</v>
      </c>
      <c r="F382" s="45" t="s">
        <v>668</v>
      </c>
      <c r="G382" s="44">
        <v>1000000</v>
      </c>
      <c r="H382" s="44">
        <f t="shared" ref="H382:H383" si="159">ROUNDDOWN(E382*G382,-3)</f>
        <v>8000000</v>
      </c>
      <c r="I382" s="242" t="s">
        <v>24</v>
      </c>
      <c r="J382" s="243" t="s">
        <v>51</v>
      </c>
      <c r="K382" s="244">
        <v>11</v>
      </c>
      <c r="L382" s="245" t="s">
        <v>668</v>
      </c>
      <c r="M382" s="244">
        <v>1000000</v>
      </c>
      <c r="N382" s="244">
        <f t="shared" ref="N382:N383" si="160">ROUNDDOWN(K382*M382,-3)</f>
        <v>11000000</v>
      </c>
      <c r="O382" s="246">
        <f t="shared" ref="O382:O383" si="161">N382-H382</f>
        <v>3000000</v>
      </c>
      <c r="Q382" s="273" t="s">
        <v>4225</v>
      </c>
      <c r="R382" s="270" t="s">
        <v>4225</v>
      </c>
    </row>
    <row r="383" spans="1:18" x14ac:dyDescent="0.2">
      <c r="A383" s="2" t="s">
        <v>2259</v>
      </c>
      <c r="B383" s="50" t="str">
        <f t="array" ref="B383">INDEX(PAGU_REAL!$AF$1:$AF$168,MATCH(MID(A383,1,21),MID(PAGU_REAL!$AK$1:$AK$168,1,21),0))</f>
        <v>Keuangan</v>
      </c>
      <c r="C383" s="42" t="s">
        <v>24</v>
      </c>
      <c r="D383" s="43" t="s">
        <v>53</v>
      </c>
      <c r="E383" s="44">
        <v>8</v>
      </c>
      <c r="F383" s="45" t="s">
        <v>668</v>
      </c>
      <c r="G383" s="44">
        <v>1500000</v>
      </c>
      <c r="H383" s="44">
        <f t="shared" si="159"/>
        <v>12000000</v>
      </c>
      <c r="I383" s="242" t="s">
        <v>24</v>
      </c>
      <c r="J383" s="243" t="s">
        <v>53</v>
      </c>
      <c r="K383" s="244">
        <v>11</v>
      </c>
      <c r="L383" s="245" t="s">
        <v>668</v>
      </c>
      <c r="M383" s="244">
        <v>1500000</v>
      </c>
      <c r="N383" s="244">
        <f t="shared" si="160"/>
        <v>16500000</v>
      </c>
      <c r="O383" s="246">
        <f t="shared" si="161"/>
        <v>4500000</v>
      </c>
      <c r="Q383" s="273" t="s">
        <v>4225</v>
      </c>
      <c r="R383" s="270" t="s">
        <v>4225</v>
      </c>
    </row>
    <row r="384" spans="1:18" x14ac:dyDescent="0.2">
      <c r="A384" s="2" t="s">
        <v>2260</v>
      </c>
      <c r="B384" s="50" t="str">
        <f t="array" ref="B384">INDEX(PAGU_REAL!$AF$1:$AF$168,MATCH(MID(A384,1,21),MID(PAGU_REAL!$AK$1:$AK$168,1,21),0))</f>
        <v>Keuangan</v>
      </c>
      <c r="C384" s="12" t="s">
        <v>162</v>
      </c>
      <c r="D384" s="40" t="s">
        <v>163</v>
      </c>
      <c r="E384" s="41">
        <v>0</v>
      </c>
      <c r="F384" s="15" t="s">
        <v>24</v>
      </c>
      <c r="G384" s="41">
        <v>0</v>
      </c>
      <c r="H384" s="41">
        <f>H385</f>
        <v>3000000</v>
      </c>
      <c r="I384" s="12" t="s">
        <v>162</v>
      </c>
      <c r="J384" s="40" t="s">
        <v>163</v>
      </c>
      <c r="K384" s="63">
        <v>0</v>
      </c>
      <c r="L384" s="15" t="s">
        <v>24</v>
      </c>
      <c r="M384" s="63">
        <v>0</v>
      </c>
      <c r="N384" s="63">
        <f>N385</f>
        <v>2000000</v>
      </c>
      <c r="O384" s="269">
        <f t="shared" ref="O384:O389" si="162">N384-H384</f>
        <v>-1000000</v>
      </c>
      <c r="P384" s="129" t="s">
        <v>4148</v>
      </c>
      <c r="Q384" s="270" t="s">
        <v>4225</v>
      </c>
      <c r="R384" s="270" t="s">
        <v>4225</v>
      </c>
    </row>
    <row r="385" spans="1:18" x14ac:dyDescent="0.2">
      <c r="A385" s="2" t="s">
        <v>2261</v>
      </c>
      <c r="B385" s="50" t="str">
        <f t="array" ref="B385">INDEX(PAGU_REAL!$AF$1:$AF$168,MATCH(MID(A385,1,21),MID(PAGU_REAL!$AK$1:$AK$168,1,21),0))</f>
        <v>Keuangan</v>
      </c>
      <c r="C385" s="42" t="s">
        <v>24</v>
      </c>
      <c r="D385" s="43" t="s">
        <v>1866</v>
      </c>
      <c r="E385" s="44">
        <v>3</v>
      </c>
      <c r="F385" s="45" t="s">
        <v>613</v>
      </c>
      <c r="G385" s="44">
        <v>1000000</v>
      </c>
      <c r="H385" s="44">
        <f>ROUNDDOWN(E385*G385,-3)</f>
        <v>3000000</v>
      </c>
      <c r="I385" s="242" t="s">
        <v>24</v>
      </c>
      <c r="J385" s="243" t="s">
        <v>1866</v>
      </c>
      <c r="K385" s="244">
        <v>2</v>
      </c>
      <c r="L385" s="245" t="s">
        <v>613</v>
      </c>
      <c r="M385" s="244">
        <v>1000000</v>
      </c>
      <c r="N385" s="244">
        <f>ROUNDDOWN(K385*M385,-3)</f>
        <v>2000000</v>
      </c>
      <c r="O385" s="246">
        <f t="shared" si="162"/>
        <v>-1000000</v>
      </c>
      <c r="Q385" s="273" t="s">
        <v>4225</v>
      </c>
      <c r="R385" s="270" t="s">
        <v>4225</v>
      </c>
    </row>
    <row r="386" spans="1:18" x14ac:dyDescent="0.2">
      <c r="A386" s="2" t="s">
        <v>2262</v>
      </c>
      <c r="B386" s="50" t="str">
        <f t="array" ref="B386">INDEX(PAGU_REAL!$AF$1:$AF$168,MATCH(MID(A386,1,21),MID(PAGU_REAL!$AK$1:$AK$168,1,21),0))</f>
        <v>Keuangan</v>
      </c>
      <c r="C386" s="12" t="s">
        <v>111</v>
      </c>
      <c r="D386" s="40" t="s">
        <v>112</v>
      </c>
      <c r="E386" s="41">
        <v>0</v>
      </c>
      <c r="F386" s="15" t="s">
        <v>24</v>
      </c>
      <c r="G386" s="41">
        <v>0</v>
      </c>
      <c r="H386" s="41">
        <f>H387</f>
        <v>10712000</v>
      </c>
      <c r="I386" s="12" t="s">
        <v>111</v>
      </c>
      <c r="J386" s="40" t="s">
        <v>112</v>
      </c>
      <c r="K386" s="63">
        <v>0</v>
      </c>
      <c r="L386" s="15" t="s">
        <v>24</v>
      </c>
      <c r="M386" s="63">
        <v>0</v>
      </c>
      <c r="N386" s="63">
        <f>N387</f>
        <v>55900000</v>
      </c>
      <c r="O386" s="269">
        <f t="shared" si="162"/>
        <v>45188000</v>
      </c>
      <c r="P386" s="129" t="s">
        <v>4146</v>
      </c>
      <c r="Q386" s="270" t="s">
        <v>4225</v>
      </c>
      <c r="R386" s="270" t="s">
        <v>4225</v>
      </c>
    </row>
    <row r="387" spans="1:18" x14ac:dyDescent="0.2">
      <c r="A387" s="2" t="s">
        <v>2263</v>
      </c>
      <c r="B387" s="50" t="str">
        <f t="array" ref="B387">INDEX(PAGU_REAL!$AF$1:$AF$168,MATCH(MID(A387,1,21),MID(PAGU_REAL!$AK$1:$AK$168,1,21),0))</f>
        <v>Keuangan</v>
      </c>
      <c r="C387" s="42" t="s">
        <v>24</v>
      </c>
      <c r="D387" s="43" t="s">
        <v>2264</v>
      </c>
      <c r="E387" s="44">
        <v>2</v>
      </c>
      <c r="F387" s="45" t="s">
        <v>600</v>
      </c>
      <c r="G387" s="44">
        <v>5356000</v>
      </c>
      <c r="H387" s="44">
        <f>ROUNDDOWN(E387*G387,-3)</f>
        <v>10712000</v>
      </c>
      <c r="I387" s="242" t="s">
        <v>24</v>
      </c>
      <c r="J387" s="243" t="s">
        <v>2264</v>
      </c>
      <c r="K387" s="244">
        <v>26</v>
      </c>
      <c r="L387" s="245" t="s">
        <v>600</v>
      </c>
      <c r="M387" s="244">
        <v>2150000</v>
      </c>
      <c r="N387" s="244">
        <f>ROUNDDOWN(K387*M387,-3)</f>
        <v>55900000</v>
      </c>
      <c r="O387" s="246">
        <f t="shared" si="162"/>
        <v>45188000</v>
      </c>
      <c r="P387" s="176"/>
      <c r="Q387" s="273" t="s">
        <v>4225</v>
      </c>
      <c r="R387" s="270" t="s">
        <v>4225</v>
      </c>
    </row>
    <row r="388" spans="1:18" x14ac:dyDescent="0.2">
      <c r="A388" s="2" t="s">
        <v>2265</v>
      </c>
      <c r="B388" s="50" t="str">
        <f t="array" ref="B388">INDEX(PAGU_REAL!$AF$1:$AF$168,MATCH(MID(A388,1,21),MID(PAGU_REAL!$AK$1:$AK$168,1,21),0))</f>
        <v>Keuangan</v>
      </c>
      <c r="C388" s="12" t="s">
        <v>55</v>
      </c>
      <c r="D388" s="40" t="s">
        <v>56</v>
      </c>
      <c r="E388" s="41">
        <v>0</v>
      </c>
      <c r="F388" s="15" t="s">
        <v>24</v>
      </c>
      <c r="G388" s="41">
        <v>0</v>
      </c>
      <c r="H388" s="41">
        <f>H389</f>
        <v>9000000</v>
      </c>
      <c r="I388" s="12" t="s">
        <v>55</v>
      </c>
      <c r="J388" s="40" t="s">
        <v>56</v>
      </c>
      <c r="K388" s="63">
        <v>0</v>
      </c>
      <c r="L388" s="15" t="s">
        <v>24</v>
      </c>
      <c r="M388" s="63">
        <v>0</v>
      </c>
      <c r="N388" s="63">
        <f>N389</f>
        <v>300000</v>
      </c>
      <c r="O388" s="269">
        <f t="shared" si="162"/>
        <v>-8700000</v>
      </c>
      <c r="P388" s="129" t="s">
        <v>4150</v>
      </c>
      <c r="Q388" s="270" t="s">
        <v>4225</v>
      </c>
      <c r="R388" s="270" t="s">
        <v>4225</v>
      </c>
    </row>
    <row r="389" spans="1:18" ht="25.5" x14ac:dyDescent="0.2">
      <c r="A389" s="2" t="s">
        <v>2266</v>
      </c>
      <c r="B389" s="50" t="str">
        <f t="array" ref="B389">INDEX(PAGU_REAL!$AF$1:$AF$168,MATCH(MID(A389,1,21),MID(PAGU_REAL!$AK$1:$AK$168,1,21),0))</f>
        <v>Keuangan</v>
      </c>
      <c r="C389" s="42" t="s">
        <v>24</v>
      </c>
      <c r="D389" s="43" t="s">
        <v>2195</v>
      </c>
      <c r="E389" s="44">
        <v>60</v>
      </c>
      <c r="F389" s="45" t="s">
        <v>600</v>
      </c>
      <c r="G389" s="44">
        <v>150000</v>
      </c>
      <c r="H389" s="44">
        <f>ROUNDDOWN(E389*G389,-3)</f>
        <v>9000000</v>
      </c>
      <c r="I389" s="242" t="s">
        <v>24</v>
      </c>
      <c r="J389" s="243" t="s">
        <v>2195</v>
      </c>
      <c r="K389" s="244">
        <v>2</v>
      </c>
      <c r="L389" s="245" t="s">
        <v>600</v>
      </c>
      <c r="M389" s="244">
        <v>150000</v>
      </c>
      <c r="N389" s="244">
        <f>ROUNDDOWN(K389*M389,-3)</f>
        <v>300000</v>
      </c>
      <c r="O389" s="246">
        <f t="shared" si="162"/>
        <v>-8700000</v>
      </c>
      <c r="Q389" s="273" t="s">
        <v>4225</v>
      </c>
      <c r="R389" s="270" t="s">
        <v>4225</v>
      </c>
    </row>
    <row r="390" spans="1:18" s="232" customFormat="1" ht="25.5" x14ac:dyDescent="0.2">
      <c r="A390" s="136" t="s">
        <v>4212</v>
      </c>
      <c r="B390" s="50" t="s">
        <v>3885</v>
      </c>
      <c r="C390" s="265"/>
      <c r="D390" s="266"/>
      <c r="E390" s="267"/>
      <c r="F390" s="268"/>
      <c r="G390" s="267"/>
      <c r="H390" s="267"/>
      <c r="I390" s="235" t="s">
        <v>2356</v>
      </c>
      <c r="J390" s="236" t="s">
        <v>4211</v>
      </c>
      <c r="K390" s="38">
        <v>0</v>
      </c>
      <c r="L390" s="39" t="s">
        <v>24</v>
      </c>
      <c r="M390" s="38">
        <v>0</v>
      </c>
      <c r="N390" s="38">
        <f>N391</f>
        <v>8700000</v>
      </c>
      <c r="Q390" s="270" t="s">
        <v>4225</v>
      </c>
      <c r="R390" s="270" t="s">
        <v>4225</v>
      </c>
    </row>
    <row r="391" spans="1:18" s="232" customFormat="1" x14ac:dyDescent="0.2">
      <c r="A391" s="136" t="s">
        <v>4213</v>
      </c>
      <c r="B391" s="50" t="s">
        <v>3885</v>
      </c>
      <c r="C391" s="247"/>
      <c r="D391" s="248"/>
      <c r="E391" s="249"/>
      <c r="F391" s="250"/>
      <c r="G391" s="249"/>
      <c r="H391" s="249"/>
      <c r="I391" s="233" t="s">
        <v>1992</v>
      </c>
      <c r="J391" s="40" t="s">
        <v>4170</v>
      </c>
      <c r="K391" s="63">
        <v>0</v>
      </c>
      <c r="L391" s="15" t="s">
        <v>24</v>
      </c>
      <c r="M391" s="63">
        <v>0</v>
      </c>
      <c r="N391" s="63">
        <f>N392</f>
        <v>8700000</v>
      </c>
      <c r="O391" s="269">
        <f>N391-H391</f>
        <v>8700000</v>
      </c>
      <c r="P391" s="232" t="s">
        <v>4147</v>
      </c>
      <c r="Q391" s="270" t="s">
        <v>4225</v>
      </c>
      <c r="R391" s="270" t="s">
        <v>4225</v>
      </c>
    </row>
    <row r="392" spans="1:18" s="232" customFormat="1" x14ac:dyDescent="0.2">
      <c r="A392" s="136" t="s">
        <v>4214</v>
      </c>
      <c r="B392" s="50" t="s">
        <v>3885</v>
      </c>
      <c r="C392" s="259"/>
      <c r="D392" s="260"/>
      <c r="E392" s="261"/>
      <c r="F392" s="262"/>
      <c r="G392" s="261"/>
      <c r="H392" s="261"/>
      <c r="I392" s="242" t="s">
        <v>24</v>
      </c>
      <c r="J392" s="237" t="s">
        <v>4192</v>
      </c>
      <c r="K392" s="244">
        <v>1</v>
      </c>
      <c r="L392" s="245" t="s">
        <v>899</v>
      </c>
      <c r="M392" s="244">
        <v>8700000</v>
      </c>
      <c r="N392" s="244">
        <f>ROUNDDOWN(K392*M392,-3)</f>
        <v>8700000</v>
      </c>
      <c r="O392" s="246">
        <f t="shared" ref="O392" si="163">N392-H392</f>
        <v>8700000</v>
      </c>
      <c r="Q392" s="273" t="s">
        <v>4225</v>
      </c>
      <c r="R392" s="270" t="s">
        <v>4225</v>
      </c>
    </row>
    <row r="393" spans="1:18" ht="25.5" x14ac:dyDescent="0.2">
      <c r="A393" s="2" t="s">
        <v>2267</v>
      </c>
      <c r="B393" s="50" t="e">
        <f t="array" ref="B393">INDEX(PAGU_REAL!$AF$1:$AF$168,MATCH(MID(A393,1,21),MID(PAGU_REAL!$AK$1:$AK$168,1,21),0))</f>
        <v>#N/A</v>
      </c>
      <c r="C393" s="32" t="s">
        <v>2083</v>
      </c>
      <c r="D393" s="33" t="s">
        <v>2084</v>
      </c>
      <c r="E393" s="34">
        <v>0</v>
      </c>
      <c r="F393" s="35" t="s">
        <v>24</v>
      </c>
      <c r="G393" s="34">
        <v>0</v>
      </c>
      <c r="H393" s="34">
        <f>SUM(H394)</f>
        <v>75300000</v>
      </c>
      <c r="I393" s="32" t="s">
        <v>2083</v>
      </c>
      <c r="J393" s="33" t="s">
        <v>2084</v>
      </c>
      <c r="K393" s="34">
        <v>0</v>
      </c>
      <c r="L393" s="35" t="s">
        <v>24</v>
      </c>
      <c r="M393" s="34">
        <v>0</v>
      </c>
      <c r="N393" s="34">
        <f>SUM(N394)</f>
        <v>62000000</v>
      </c>
      <c r="P393" s="284"/>
      <c r="Q393" s="270" t="s">
        <v>4225</v>
      </c>
      <c r="R393" s="270" t="s">
        <v>4225</v>
      </c>
    </row>
    <row r="394" spans="1:18" x14ac:dyDescent="0.2">
      <c r="A394" s="2" t="s">
        <v>2268</v>
      </c>
      <c r="B394" s="50" t="str">
        <f t="array" ref="B394">INDEX(PAGU_REAL!$AF$1:$AF$168,MATCH(MID(A394,1,21),MID(PAGU_REAL!$AK$1:$AK$168,1,21),0))</f>
        <v>Umum</v>
      </c>
      <c r="C394" s="36" t="s">
        <v>39</v>
      </c>
      <c r="D394" s="37" t="s">
        <v>2269</v>
      </c>
      <c r="E394" s="38">
        <v>0</v>
      </c>
      <c r="F394" s="39" t="s">
        <v>24</v>
      </c>
      <c r="G394" s="38">
        <v>0</v>
      </c>
      <c r="H394" s="38">
        <f>SUM(H395,H402,H404,H406)</f>
        <v>75300000</v>
      </c>
      <c r="I394" s="36" t="s">
        <v>39</v>
      </c>
      <c r="J394" s="37" t="s">
        <v>2269</v>
      </c>
      <c r="K394" s="38">
        <v>0</v>
      </c>
      <c r="L394" s="39" t="s">
        <v>24</v>
      </c>
      <c r="M394" s="38">
        <v>0</v>
      </c>
      <c r="N394" s="38">
        <f>SUM(N395,N400,N402,N404,N406)</f>
        <v>62000000</v>
      </c>
      <c r="Q394" s="270" t="s">
        <v>4225</v>
      </c>
      <c r="R394" s="270" t="s">
        <v>4225</v>
      </c>
    </row>
    <row r="395" spans="1:18" x14ac:dyDescent="0.2">
      <c r="A395" s="2" t="s">
        <v>2270</v>
      </c>
      <c r="B395" s="50" t="str">
        <f t="array" ref="B395">INDEX(PAGU_REAL!$AF$1:$AF$168,MATCH(MID(A395,1,21),MID(PAGU_REAL!$AK$1:$AK$168,1,21),0))</f>
        <v>Umum</v>
      </c>
      <c r="C395" s="12" t="s">
        <v>42</v>
      </c>
      <c r="D395" s="40" t="s">
        <v>43</v>
      </c>
      <c r="E395" s="41">
        <v>0</v>
      </c>
      <c r="F395" s="15" t="s">
        <v>24</v>
      </c>
      <c r="G395" s="41">
        <v>0</v>
      </c>
      <c r="H395" s="41">
        <f>SUM(H396:H399)</f>
        <v>24280000</v>
      </c>
      <c r="I395" s="12" t="s">
        <v>42</v>
      </c>
      <c r="J395" s="40" t="s">
        <v>43</v>
      </c>
      <c r="K395" s="63">
        <v>0</v>
      </c>
      <c r="L395" s="15" t="s">
        <v>24</v>
      </c>
      <c r="M395" s="63">
        <v>0</v>
      </c>
      <c r="N395" s="63">
        <f>SUM(N396:N399)</f>
        <v>18100000</v>
      </c>
      <c r="O395" s="269">
        <f>N395-H395</f>
        <v>-6180000</v>
      </c>
      <c r="P395" s="129" t="s">
        <v>4148</v>
      </c>
      <c r="Q395" s="270" t="s">
        <v>4225</v>
      </c>
      <c r="R395" s="270" t="s">
        <v>4225</v>
      </c>
    </row>
    <row r="396" spans="1:18" x14ac:dyDescent="0.2">
      <c r="A396" s="2" t="s">
        <v>2271</v>
      </c>
      <c r="B396" s="50" t="str">
        <f t="array" ref="B396">INDEX(PAGU_REAL!$AF$1:$AF$168,MATCH(MID(A396,1,21),MID(PAGU_REAL!$AK$1:$AK$168,1,21),0))</f>
        <v>Umum</v>
      </c>
      <c r="C396" s="42" t="s">
        <v>24</v>
      </c>
      <c r="D396" s="43" t="s">
        <v>599</v>
      </c>
      <c r="E396" s="44">
        <v>120</v>
      </c>
      <c r="F396" s="45" t="s">
        <v>600</v>
      </c>
      <c r="G396" s="44">
        <v>69000</v>
      </c>
      <c r="H396" s="44">
        <f t="shared" ref="H396:H399" si="164">ROUNDDOWN(E396*G396,-3)</f>
        <v>8280000</v>
      </c>
      <c r="I396" s="242" t="s">
        <v>24</v>
      </c>
      <c r="J396" s="243" t="s">
        <v>599</v>
      </c>
      <c r="K396" s="244">
        <v>30</v>
      </c>
      <c r="L396" s="245" t="s">
        <v>600</v>
      </c>
      <c r="M396" s="244">
        <v>70000</v>
      </c>
      <c r="N396" s="244">
        <f t="shared" ref="N396:N399" si="165">ROUNDDOWN(K396*M396,-3)</f>
        <v>2100000</v>
      </c>
      <c r="O396" s="246">
        <f t="shared" ref="O396:O399" si="166">N396-H396</f>
        <v>-6180000</v>
      </c>
      <c r="Q396" s="273" t="s">
        <v>4225</v>
      </c>
      <c r="R396" s="270" t="s">
        <v>4225</v>
      </c>
    </row>
    <row r="397" spans="1:18" x14ac:dyDescent="0.2">
      <c r="A397" s="2" t="s">
        <v>2272</v>
      </c>
      <c r="B397" s="50" t="str">
        <f t="array" ref="B397">INDEX(PAGU_REAL!$AF$1:$AF$168,MATCH(MID(A397,1,21),MID(PAGU_REAL!$AK$1:$AK$168,1,21),0))</f>
        <v>Umum</v>
      </c>
      <c r="C397" s="42" t="s">
        <v>24</v>
      </c>
      <c r="D397" s="43" t="s">
        <v>45</v>
      </c>
      <c r="E397" s="44">
        <v>4</v>
      </c>
      <c r="F397" s="45" t="s">
        <v>668</v>
      </c>
      <c r="G397" s="44">
        <v>1500000</v>
      </c>
      <c r="H397" s="44">
        <f t="shared" si="164"/>
        <v>6000000</v>
      </c>
      <c r="I397" s="42" t="s">
        <v>24</v>
      </c>
      <c r="J397" s="43" t="s">
        <v>45</v>
      </c>
      <c r="K397" s="62">
        <v>4</v>
      </c>
      <c r="L397" s="45" t="s">
        <v>668</v>
      </c>
      <c r="M397" s="62">
        <v>1500000</v>
      </c>
      <c r="N397" s="62">
        <f t="shared" si="165"/>
        <v>6000000</v>
      </c>
      <c r="O397" s="135">
        <f t="shared" si="166"/>
        <v>0</v>
      </c>
      <c r="R397" s="270" t="s">
        <v>4225</v>
      </c>
    </row>
    <row r="398" spans="1:18" x14ac:dyDescent="0.2">
      <c r="A398" s="2" t="s">
        <v>2273</v>
      </c>
      <c r="B398" s="50" t="str">
        <f t="array" ref="B398">INDEX(PAGU_REAL!$AF$1:$AF$168,MATCH(MID(A398,1,21),MID(PAGU_REAL!$AK$1:$AK$168,1,21),0))</f>
        <v>Umum</v>
      </c>
      <c r="C398" s="42" t="s">
        <v>24</v>
      </c>
      <c r="D398" s="43" t="s">
        <v>51</v>
      </c>
      <c r="E398" s="44">
        <v>4</v>
      </c>
      <c r="F398" s="45" t="s">
        <v>668</v>
      </c>
      <c r="G398" s="44">
        <v>1000000</v>
      </c>
      <c r="H398" s="44">
        <f t="shared" si="164"/>
        <v>4000000</v>
      </c>
      <c r="I398" s="42" t="s">
        <v>24</v>
      </c>
      <c r="J398" s="43" t="s">
        <v>51</v>
      </c>
      <c r="K398" s="62">
        <v>4</v>
      </c>
      <c r="L398" s="45" t="s">
        <v>668</v>
      </c>
      <c r="M398" s="62">
        <v>1000000</v>
      </c>
      <c r="N398" s="62">
        <f t="shared" si="165"/>
        <v>4000000</v>
      </c>
      <c r="O398" s="135">
        <f t="shared" si="166"/>
        <v>0</v>
      </c>
      <c r="R398" s="270" t="s">
        <v>4225</v>
      </c>
    </row>
    <row r="399" spans="1:18" x14ac:dyDescent="0.2">
      <c r="A399" s="2" t="s">
        <v>2274</v>
      </c>
      <c r="B399" s="50" t="str">
        <f t="array" ref="B399">INDEX(PAGU_REAL!$AF$1:$AF$168,MATCH(MID(A399,1,21),MID(PAGU_REAL!$AK$1:$AK$168,1,21),0))</f>
        <v>Umum</v>
      </c>
      <c r="C399" s="42" t="s">
        <v>24</v>
      </c>
      <c r="D399" s="43" t="s">
        <v>53</v>
      </c>
      <c r="E399" s="44">
        <v>4</v>
      </c>
      <c r="F399" s="45" t="s">
        <v>668</v>
      </c>
      <c r="G399" s="44">
        <v>1500000</v>
      </c>
      <c r="H399" s="44">
        <f t="shared" si="164"/>
        <v>6000000</v>
      </c>
      <c r="I399" s="42" t="s">
        <v>24</v>
      </c>
      <c r="J399" s="43" t="s">
        <v>53</v>
      </c>
      <c r="K399" s="62">
        <v>4</v>
      </c>
      <c r="L399" s="45" t="s">
        <v>668</v>
      </c>
      <c r="M399" s="62">
        <v>1500000</v>
      </c>
      <c r="N399" s="62">
        <f t="shared" si="165"/>
        <v>6000000</v>
      </c>
      <c r="O399" s="135">
        <f t="shared" si="166"/>
        <v>0</v>
      </c>
      <c r="R399" s="270" t="s">
        <v>4225</v>
      </c>
    </row>
    <row r="400" spans="1:18" s="131" customFormat="1" x14ac:dyDescent="0.2">
      <c r="A400" s="136" t="s">
        <v>4184</v>
      </c>
      <c r="B400" s="50" t="str">
        <f t="array" ref="B400">INDEX(PAGU_REAL!$AF$1:$AF$168,MATCH(MID(A400,1,21),MID(PAGU_REAL!$AK$1:$AK$168,1,21),0))</f>
        <v>Umum</v>
      </c>
      <c r="C400" s="247"/>
      <c r="D400" s="248"/>
      <c r="E400" s="249"/>
      <c r="F400" s="250"/>
      <c r="G400" s="249"/>
      <c r="H400" s="249"/>
      <c r="I400" s="233" t="s">
        <v>1992</v>
      </c>
      <c r="J400" s="40" t="s">
        <v>4170</v>
      </c>
      <c r="K400" s="63">
        <v>0</v>
      </c>
      <c r="L400" s="15" t="s">
        <v>24</v>
      </c>
      <c r="M400" s="63">
        <v>0</v>
      </c>
      <c r="N400" s="63">
        <f>N401</f>
        <v>3000000</v>
      </c>
      <c r="O400" s="269">
        <f>N400-H400</f>
        <v>3000000</v>
      </c>
      <c r="P400" s="131" t="s">
        <v>4147</v>
      </c>
      <c r="Q400" s="270" t="s">
        <v>4225</v>
      </c>
      <c r="R400" s="270" t="s">
        <v>4225</v>
      </c>
    </row>
    <row r="401" spans="1:18" s="131" customFormat="1" x14ac:dyDescent="0.2">
      <c r="A401" s="136" t="s">
        <v>4183</v>
      </c>
      <c r="B401" s="50" t="str">
        <f t="array" ref="B401">INDEX(PAGU_REAL!$AF$1:$AF$168,MATCH(MID(A401,1,21),MID(PAGU_REAL!$AK$1:$AK$168,1,21),0))</f>
        <v>Umum</v>
      </c>
      <c r="C401" s="259"/>
      <c r="D401" s="260"/>
      <c r="E401" s="261"/>
      <c r="F401" s="262"/>
      <c r="G401" s="261"/>
      <c r="H401" s="261"/>
      <c r="I401" s="242" t="s">
        <v>24</v>
      </c>
      <c r="J401" s="237" t="s">
        <v>4192</v>
      </c>
      <c r="K401" s="244">
        <v>10</v>
      </c>
      <c r="L401" s="245" t="s">
        <v>602</v>
      </c>
      <c r="M401" s="244">
        <v>300000</v>
      </c>
      <c r="N401" s="244">
        <f t="shared" ref="N401" si="167">ROUNDDOWN(K401*M401,-3)</f>
        <v>3000000</v>
      </c>
      <c r="O401" s="246">
        <f t="shared" ref="O401" si="168">N401-H401</f>
        <v>3000000</v>
      </c>
      <c r="Q401" s="273" t="s">
        <v>4225</v>
      </c>
      <c r="R401" s="270" t="s">
        <v>4225</v>
      </c>
    </row>
    <row r="402" spans="1:18" x14ac:dyDescent="0.2">
      <c r="A402" s="2" t="s">
        <v>2275</v>
      </c>
      <c r="B402" s="50" t="str">
        <f t="array" ref="B402">INDEX(PAGU_REAL!$AF$1:$AF$168,MATCH(MID(A402,1,21),MID(PAGU_REAL!$AK$1:$AK$168,1,21),0))</f>
        <v>Umum</v>
      </c>
      <c r="C402" s="12" t="s">
        <v>162</v>
      </c>
      <c r="D402" s="40" t="s">
        <v>163</v>
      </c>
      <c r="E402" s="41">
        <v>0</v>
      </c>
      <c r="F402" s="15" t="s">
        <v>24</v>
      </c>
      <c r="G402" s="41">
        <v>0</v>
      </c>
      <c r="H402" s="41">
        <f>H403</f>
        <v>4000000</v>
      </c>
      <c r="I402" s="247"/>
      <c r="J402" s="248"/>
      <c r="K402" s="249"/>
      <c r="L402" s="250"/>
      <c r="M402" s="249"/>
      <c r="N402" s="249"/>
      <c r="O402" s="269">
        <f t="shared" ref="O402:O407" si="169">N402-H402</f>
        <v>-4000000</v>
      </c>
      <c r="P402" s="129" t="s">
        <v>4148</v>
      </c>
      <c r="Q402" s="270" t="s">
        <v>4225</v>
      </c>
      <c r="R402" s="270" t="s">
        <v>4225</v>
      </c>
    </row>
    <row r="403" spans="1:18" x14ac:dyDescent="0.2">
      <c r="A403" s="2" t="s">
        <v>2276</v>
      </c>
      <c r="B403" s="50" t="str">
        <f t="array" ref="B403">INDEX(PAGU_REAL!$AF$1:$AF$168,MATCH(MID(A403,1,21),MID(PAGU_REAL!$AK$1:$AK$168,1,21),0))</f>
        <v>Umum</v>
      </c>
      <c r="C403" s="42" t="s">
        <v>24</v>
      </c>
      <c r="D403" s="43" t="s">
        <v>1866</v>
      </c>
      <c r="E403" s="44">
        <v>4</v>
      </c>
      <c r="F403" s="45" t="s">
        <v>613</v>
      </c>
      <c r="G403" s="44">
        <v>1000000</v>
      </c>
      <c r="H403" s="44">
        <f>ROUNDDOWN(E403*G403,-3)</f>
        <v>4000000</v>
      </c>
      <c r="I403" s="251"/>
      <c r="J403" s="252"/>
      <c r="K403" s="253"/>
      <c r="L403" s="254"/>
      <c r="M403" s="253"/>
      <c r="N403" s="253"/>
      <c r="O403" s="246">
        <f t="shared" si="169"/>
        <v>-4000000</v>
      </c>
      <c r="Q403" s="273" t="s">
        <v>4225</v>
      </c>
      <c r="R403" s="270" t="s">
        <v>4225</v>
      </c>
    </row>
    <row r="404" spans="1:18" x14ac:dyDescent="0.2">
      <c r="A404" s="2" t="s">
        <v>2277</v>
      </c>
      <c r="B404" s="50" t="str">
        <f t="array" ref="B404">INDEX(PAGU_REAL!$AF$1:$AF$168,MATCH(MID(A404,1,21),MID(PAGU_REAL!$AK$1:$AK$168,1,21),0))</f>
        <v>Umum</v>
      </c>
      <c r="C404" s="12" t="s">
        <v>111</v>
      </c>
      <c r="D404" s="40" t="s">
        <v>112</v>
      </c>
      <c r="E404" s="41">
        <v>0</v>
      </c>
      <c r="F404" s="15" t="s">
        <v>24</v>
      </c>
      <c r="G404" s="41">
        <v>0</v>
      </c>
      <c r="H404" s="41">
        <f>H405</f>
        <v>44920000</v>
      </c>
      <c r="I404" s="12" t="s">
        <v>111</v>
      </c>
      <c r="J404" s="40" t="s">
        <v>112</v>
      </c>
      <c r="K404" s="63">
        <v>0</v>
      </c>
      <c r="L404" s="15" t="s">
        <v>24</v>
      </c>
      <c r="M404" s="63">
        <v>0</v>
      </c>
      <c r="N404" s="63">
        <f>N405</f>
        <v>38800000</v>
      </c>
      <c r="O404" s="269">
        <f t="shared" si="169"/>
        <v>-6120000</v>
      </c>
      <c r="P404" s="129" t="s">
        <v>4146</v>
      </c>
      <c r="Q404" s="270" t="s">
        <v>4225</v>
      </c>
      <c r="R404" s="270" t="s">
        <v>4225</v>
      </c>
    </row>
    <row r="405" spans="1:18" x14ac:dyDescent="0.2">
      <c r="A405" s="2" t="s">
        <v>2278</v>
      </c>
      <c r="B405" s="50" t="str">
        <f t="array" ref="B405">INDEX(PAGU_REAL!$AF$1:$AF$168,MATCH(MID(A405,1,21),MID(PAGU_REAL!$AK$1:$AK$168,1,21),0))</f>
        <v>Umum</v>
      </c>
      <c r="C405" s="42" t="s">
        <v>24</v>
      </c>
      <c r="D405" s="43" t="s">
        <v>2279</v>
      </c>
      <c r="E405" s="44">
        <v>8</v>
      </c>
      <c r="F405" s="45" t="s">
        <v>600</v>
      </c>
      <c r="G405" s="44">
        <v>5615000</v>
      </c>
      <c r="H405" s="44">
        <f>ROUNDDOWN(E405*G405,-3)</f>
        <v>44920000</v>
      </c>
      <c r="I405" s="242" t="s">
        <v>24</v>
      </c>
      <c r="J405" s="243" t="s">
        <v>2279</v>
      </c>
      <c r="K405" s="244">
        <v>8</v>
      </c>
      <c r="L405" s="245" t="s">
        <v>600</v>
      </c>
      <c r="M405" s="244">
        <v>4850000</v>
      </c>
      <c r="N405" s="244">
        <f>ROUNDDOWN(K405*M405,-3)</f>
        <v>38800000</v>
      </c>
      <c r="O405" s="246">
        <f t="shared" si="169"/>
        <v>-6120000</v>
      </c>
      <c r="Q405" s="273" t="s">
        <v>4225</v>
      </c>
      <c r="R405" s="270" t="s">
        <v>4225</v>
      </c>
    </row>
    <row r="406" spans="1:18" x14ac:dyDescent="0.2">
      <c r="A406" s="2" t="s">
        <v>2280</v>
      </c>
      <c r="B406" s="50" t="str">
        <f t="array" ref="B406">INDEX(PAGU_REAL!$AF$1:$AF$168,MATCH(MID(A406,1,21),MID(PAGU_REAL!$AK$1:$AK$168,1,21),0))</f>
        <v>Umum</v>
      </c>
      <c r="C406" s="12" t="s">
        <v>55</v>
      </c>
      <c r="D406" s="40" t="s">
        <v>56</v>
      </c>
      <c r="E406" s="41">
        <v>0</v>
      </c>
      <c r="F406" s="15" t="s">
        <v>24</v>
      </c>
      <c r="G406" s="41">
        <v>0</v>
      </c>
      <c r="H406" s="41">
        <f>H407</f>
        <v>2100000</v>
      </c>
      <c r="I406" s="12" t="s">
        <v>55</v>
      </c>
      <c r="J406" s="40" t="s">
        <v>56</v>
      </c>
      <c r="K406" s="63">
        <v>0</v>
      </c>
      <c r="L406" s="15" t="s">
        <v>24</v>
      </c>
      <c r="M406" s="63">
        <v>0</v>
      </c>
      <c r="N406" s="63">
        <f>N407</f>
        <v>2100000</v>
      </c>
      <c r="O406" s="269">
        <f t="shared" si="169"/>
        <v>0</v>
      </c>
      <c r="P406" s="129" t="s">
        <v>4150</v>
      </c>
      <c r="R406" s="270" t="s">
        <v>4225</v>
      </c>
    </row>
    <row r="407" spans="1:18" ht="25.5" hidden="1" x14ac:dyDescent="0.2">
      <c r="A407" s="2" t="s">
        <v>2281</v>
      </c>
      <c r="B407" s="50" t="str">
        <f t="array" ref="B407">INDEX(PAGU_REAL!$AF$1:$AF$168,MATCH(MID(A407,1,21),MID(PAGU_REAL!$AK$1:$AK$168,1,21),0))</f>
        <v>Umum</v>
      </c>
      <c r="C407" s="42" t="s">
        <v>24</v>
      </c>
      <c r="D407" s="43" t="s">
        <v>2282</v>
      </c>
      <c r="E407" s="44">
        <v>14</v>
      </c>
      <c r="F407" s="45" t="s">
        <v>600</v>
      </c>
      <c r="G407" s="44">
        <v>150000</v>
      </c>
      <c r="H407" s="44">
        <f>ROUNDDOWN(E407*G407,-3)</f>
        <v>2100000</v>
      </c>
      <c r="I407" s="42" t="s">
        <v>24</v>
      </c>
      <c r="J407" s="43" t="s">
        <v>2282</v>
      </c>
      <c r="K407" s="62">
        <v>14</v>
      </c>
      <c r="L407" s="45" t="s">
        <v>600</v>
      </c>
      <c r="M407" s="62">
        <v>150000</v>
      </c>
      <c r="N407" s="62">
        <f>ROUNDDOWN(K407*M407,-3)</f>
        <v>2100000</v>
      </c>
      <c r="O407" s="135">
        <f t="shared" si="169"/>
        <v>0</v>
      </c>
    </row>
    <row r="408" spans="1:18" x14ac:dyDescent="0.2">
      <c r="A408" s="2" t="s">
        <v>2283</v>
      </c>
      <c r="B408" s="50" t="e">
        <f t="array" ref="B408">INDEX(PAGU_REAL!$AF$1:$AF$168,MATCH(MID(A408,1,21),MID(PAGU_REAL!$AK$1:$AK$168,1,21),0))</f>
        <v>#N/A</v>
      </c>
      <c r="C408" s="32" t="s">
        <v>1905</v>
      </c>
      <c r="D408" s="33" t="s">
        <v>1906</v>
      </c>
      <c r="E408" s="34">
        <v>0</v>
      </c>
      <c r="F408" s="35" t="s">
        <v>24</v>
      </c>
      <c r="G408" s="34">
        <v>0</v>
      </c>
      <c r="H408" s="34">
        <f>SUM(H409,H425,H431,H445,H459,H475,H484,H501)</f>
        <v>2132282000</v>
      </c>
      <c r="I408" s="32" t="s">
        <v>1905</v>
      </c>
      <c r="J408" s="33" t="s">
        <v>1906</v>
      </c>
      <c r="K408" s="34">
        <v>0</v>
      </c>
      <c r="L408" s="35" t="s">
        <v>24</v>
      </c>
      <c r="M408" s="34">
        <v>0</v>
      </c>
      <c r="N408" s="34">
        <f>SUM(N409,N425,N431,N445,N459,N475,N484,N501)</f>
        <v>2145582000</v>
      </c>
      <c r="Q408" s="270" t="s">
        <v>4225</v>
      </c>
      <c r="R408" s="270" t="s">
        <v>4225</v>
      </c>
    </row>
    <row r="409" spans="1:18" x14ac:dyDescent="0.2">
      <c r="A409" s="2" t="s">
        <v>2284</v>
      </c>
      <c r="B409" s="50" t="str">
        <f t="array" ref="B409">INDEX(PAGU_REAL!$AF$1:$AF$168,MATCH(MID(A409,1,21),MID(PAGU_REAL!$AK$1:$AK$168,1,21),0))</f>
        <v>Umum</v>
      </c>
      <c r="C409" s="36" t="s">
        <v>39</v>
      </c>
      <c r="D409" s="37" t="s">
        <v>2285</v>
      </c>
      <c r="E409" s="38">
        <v>0</v>
      </c>
      <c r="F409" s="39" t="s">
        <v>24</v>
      </c>
      <c r="G409" s="38">
        <v>0</v>
      </c>
      <c r="H409" s="38">
        <f>SUM(H410,H415,H417,H419,H421,H423)</f>
        <v>67550000</v>
      </c>
      <c r="I409" s="36" t="s">
        <v>39</v>
      </c>
      <c r="J409" s="37" t="s">
        <v>2285</v>
      </c>
      <c r="K409" s="38">
        <v>0</v>
      </c>
      <c r="L409" s="39" t="s">
        <v>24</v>
      </c>
      <c r="M409" s="38">
        <v>0</v>
      </c>
      <c r="N409" s="38">
        <f>SUM(N410,N415,N417,N419,N421,N423)</f>
        <v>54300000</v>
      </c>
      <c r="Q409" s="270" t="s">
        <v>4225</v>
      </c>
      <c r="R409" s="270" t="s">
        <v>4225</v>
      </c>
    </row>
    <row r="410" spans="1:18" x14ac:dyDescent="0.2">
      <c r="A410" s="2" t="s">
        <v>2286</v>
      </c>
      <c r="B410" s="50" t="str">
        <f t="array" ref="B410">INDEX(PAGU_REAL!$AF$1:$AF$168,MATCH(MID(A410,1,21),MID(PAGU_REAL!$AK$1:$AK$168,1,21),0))</f>
        <v>Umum</v>
      </c>
      <c r="C410" s="12" t="s">
        <v>42</v>
      </c>
      <c r="D410" s="40" t="s">
        <v>43</v>
      </c>
      <c r="E410" s="41">
        <v>0</v>
      </c>
      <c r="F410" s="15" t="s">
        <v>24</v>
      </c>
      <c r="G410" s="41">
        <v>0</v>
      </c>
      <c r="H410" s="41">
        <f>SUM(H411:H414)</f>
        <v>15728000</v>
      </c>
      <c r="I410" s="12" t="s">
        <v>42</v>
      </c>
      <c r="J410" s="40" t="s">
        <v>43</v>
      </c>
      <c r="K410" s="63">
        <v>0</v>
      </c>
      <c r="L410" s="15" t="s">
        <v>24</v>
      </c>
      <c r="M410" s="63">
        <v>0</v>
      </c>
      <c r="N410" s="63">
        <f>SUM(N411:N414)</f>
        <v>18100000</v>
      </c>
      <c r="O410" s="269">
        <f>N410-H410</f>
        <v>2372000</v>
      </c>
      <c r="P410" s="129" t="s">
        <v>4148</v>
      </c>
      <c r="Q410" s="270" t="s">
        <v>4225</v>
      </c>
      <c r="R410" s="270" t="s">
        <v>4225</v>
      </c>
    </row>
    <row r="411" spans="1:18" x14ac:dyDescent="0.2">
      <c r="A411" s="2" t="s">
        <v>2287</v>
      </c>
      <c r="B411" s="50" t="str">
        <f t="array" ref="B411">INDEX(PAGU_REAL!$AF$1:$AF$168,MATCH(MID(A411,1,21),MID(PAGU_REAL!$AK$1:$AK$168,1,21),0))</f>
        <v>Umum</v>
      </c>
      <c r="C411" s="42" t="s">
        <v>24</v>
      </c>
      <c r="D411" s="43" t="s">
        <v>599</v>
      </c>
      <c r="E411" s="44">
        <v>112</v>
      </c>
      <c r="F411" s="45" t="s">
        <v>600</v>
      </c>
      <c r="G411" s="44">
        <v>69000</v>
      </c>
      <c r="H411" s="44">
        <f t="shared" ref="H411:H414" si="170">ROUNDDOWN(E411*G411,-3)</f>
        <v>7728000</v>
      </c>
      <c r="I411" s="242" t="s">
        <v>24</v>
      </c>
      <c r="J411" s="243" t="s">
        <v>599</v>
      </c>
      <c r="K411" s="244">
        <v>30</v>
      </c>
      <c r="L411" s="245" t="s">
        <v>600</v>
      </c>
      <c r="M411" s="244">
        <v>70000</v>
      </c>
      <c r="N411" s="244">
        <f t="shared" ref="N411:N414" si="171">ROUNDDOWN(K411*M411,-3)</f>
        <v>2100000</v>
      </c>
      <c r="O411" s="246">
        <f t="shared" ref="O411:O414" si="172">N411-H411</f>
        <v>-5628000</v>
      </c>
      <c r="Q411" s="273" t="s">
        <v>4225</v>
      </c>
      <c r="R411" s="270" t="s">
        <v>4225</v>
      </c>
    </row>
    <row r="412" spans="1:18" x14ac:dyDescent="0.2">
      <c r="A412" s="2" t="s">
        <v>2288</v>
      </c>
      <c r="B412" s="50" t="str">
        <f t="array" ref="B412">INDEX(PAGU_REAL!$AF$1:$AF$168,MATCH(MID(A412,1,21),MID(PAGU_REAL!$AK$1:$AK$168,1,21),0))</f>
        <v>Umum</v>
      </c>
      <c r="C412" s="42" t="s">
        <v>24</v>
      </c>
      <c r="D412" s="43" t="s">
        <v>45</v>
      </c>
      <c r="E412" s="44">
        <v>2</v>
      </c>
      <c r="F412" s="45" t="s">
        <v>668</v>
      </c>
      <c r="G412" s="44">
        <v>1500000</v>
      </c>
      <c r="H412" s="44">
        <f t="shared" si="170"/>
        <v>3000000</v>
      </c>
      <c r="I412" s="242" t="s">
        <v>24</v>
      </c>
      <c r="J412" s="243" t="s">
        <v>45</v>
      </c>
      <c r="K412" s="244">
        <v>4</v>
      </c>
      <c r="L412" s="245" t="s">
        <v>668</v>
      </c>
      <c r="M412" s="244">
        <v>1500000</v>
      </c>
      <c r="N412" s="244">
        <f t="shared" si="171"/>
        <v>6000000</v>
      </c>
      <c r="O412" s="246">
        <f t="shared" si="172"/>
        <v>3000000</v>
      </c>
      <c r="Q412" s="273" t="s">
        <v>4225</v>
      </c>
      <c r="R412" s="270" t="s">
        <v>4225</v>
      </c>
    </row>
    <row r="413" spans="1:18" x14ac:dyDescent="0.2">
      <c r="A413" s="2" t="s">
        <v>2289</v>
      </c>
      <c r="B413" s="50" t="str">
        <f t="array" ref="B413">INDEX(PAGU_REAL!$AF$1:$AF$168,MATCH(MID(A413,1,21),MID(PAGU_REAL!$AK$1:$AK$168,1,21),0))</f>
        <v>Umum</v>
      </c>
      <c r="C413" s="42" t="s">
        <v>24</v>
      </c>
      <c r="D413" s="43" t="s">
        <v>51</v>
      </c>
      <c r="E413" s="44">
        <v>2</v>
      </c>
      <c r="F413" s="45" t="s">
        <v>668</v>
      </c>
      <c r="G413" s="44">
        <v>1000000</v>
      </c>
      <c r="H413" s="44">
        <f t="shared" si="170"/>
        <v>2000000</v>
      </c>
      <c r="I413" s="242" t="s">
        <v>24</v>
      </c>
      <c r="J413" s="243" t="s">
        <v>51</v>
      </c>
      <c r="K413" s="244">
        <v>4</v>
      </c>
      <c r="L413" s="245" t="s">
        <v>668</v>
      </c>
      <c r="M413" s="244">
        <v>1000000</v>
      </c>
      <c r="N413" s="244">
        <f t="shared" si="171"/>
        <v>4000000</v>
      </c>
      <c r="O413" s="246">
        <f t="shared" si="172"/>
        <v>2000000</v>
      </c>
      <c r="Q413" s="273" t="s">
        <v>4225</v>
      </c>
      <c r="R413" s="270" t="s">
        <v>4225</v>
      </c>
    </row>
    <row r="414" spans="1:18" x14ac:dyDescent="0.2">
      <c r="A414" s="2" t="s">
        <v>2290</v>
      </c>
      <c r="B414" s="50" t="str">
        <f t="array" ref="B414">INDEX(PAGU_REAL!$AF$1:$AF$168,MATCH(MID(A414,1,21),MID(PAGU_REAL!$AK$1:$AK$168,1,21),0))</f>
        <v>Umum</v>
      </c>
      <c r="C414" s="42" t="s">
        <v>24</v>
      </c>
      <c r="D414" s="43" t="s">
        <v>53</v>
      </c>
      <c r="E414" s="44">
        <v>2</v>
      </c>
      <c r="F414" s="45" t="s">
        <v>668</v>
      </c>
      <c r="G414" s="44">
        <v>1500000</v>
      </c>
      <c r="H414" s="44">
        <f t="shared" si="170"/>
        <v>3000000</v>
      </c>
      <c r="I414" s="242" t="s">
        <v>24</v>
      </c>
      <c r="J414" s="243" t="s">
        <v>53</v>
      </c>
      <c r="K414" s="244">
        <v>4</v>
      </c>
      <c r="L414" s="245" t="s">
        <v>668</v>
      </c>
      <c r="M414" s="244">
        <v>1500000</v>
      </c>
      <c r="N414" s="244">
        <f t="shared" si="171"/>
        <v>6000000</v>
      </c>
      <c r="O414" s="246">
        <f t="shared" si="172"/>
        <v>3000000</v>
      </c>
      <c r="Q414" s="273" t="s">
        <v>4225</v>
      </c>
      <c r="R414" s="270" t="s">
        <v>4225</v>
      </c>
    </row>
    <row r="415" spans="1:18" x14ac:dyDescent="0.2">
      <c r="A415" s="2" t="s">
        <v>2291</v>
      </c>
      <c r="B415" s="50" t="str">
        <f t="array" ref="B415">INDEX(PAGU_REAL!$AF$1:$AF$168,MATCH(MID(A415,1,21),MID(PAGU_REAL!$AK$1:$AK$168,1,21),0))</f>
        <v>Umum</v>
      </c>
      <c r="C415" s="12" t="s">
        <v>606</v>
      </c>
      <c r="D415" s="40" t="s">
        <v>607</v>
      </c>
      <c r="E415" s="41">
        <v>0</v>
      </c>
      <c r="F415" s="15" t="s">
        <v>24</v>
      </c>
      <c r="G415" s="41">
        <v>0</v>
      </c>
      <c r="H415" s="41">
        <f>H416</f>
        <v>12000000</v>
      </c>
      <c r="I415" s="247"/>
      <c r="J415" s="248"/>
      <c r="K415" s="249"/>
      <c r="L415" s="250"/>
      <c r="M415" s="249"/>
      <c r="N415" s="249"/>
      <c r="O415" s="269">
        <f t="shared" ref="O415:O424" si="173">N415-H415</f>
        <v>-12000000</v>
      </c>
      <c r="P415" s="129" t="s">
        <v>4148</v>
      </c>
      <c r="Q415" s="270" t="s">
        <v>4225</v>
      </c>
      <c r="R415" s="270" t="s">
        <v>4225</v>
      </c>
    </row>
    <row r="416" spans="1:18" x14ac:dyDescent="0.2">
      <c r="A416" s="2" t="s">
        <v>2292</v>
      </c>
      <c r="B416" s="50" t="str">
        <f t="array" ref="B416">INDEX(PAGU_REAL!$AF$1:$AF$168,MATCH(MID(A416,1,21),MID(PAGU_REAL!$AK$1:$AK$168,1,21),0))</f>
        <v>Umum</v>
      </c>
      <c r="C416" s="42" t="s">
        <v>24</v>
      </c>
      <c r="D416" s="43" t="s">
        <v>2293</v>
      </c>
      <c r="E416" s="44">
        <v>12</v>
      </c>
      <c r="F416" s="45" t="s">
        <v>887</v>
      </c>
      <c r="G416" s="44">
        <v>1000000</v>
      </c>
      <c r="H416" s="44">
        <f>ROUNDDOWN(E416*G416,-3)</f>
        <v>12000000</v>
      </c>
      <c r="I416" s="251"/>
      <c r="J416" s="252"/>
      <c r="K416" s="253"/>
      <c r="L416" s="254"/>
      <c r="M416" s="253"/>
      <c r="N416" s="253"/>
      <c r="O416" s="246">
        <f t="shared" si="173"/>
        <v>-12000000</v>
      </c>
      <c r="Q416" s="273" t="s">
        <v>4225</v>
      </c>
      <c r="R416" s="270" t="s">
        <v>4225</v>
      </c>
    </row>
    <row r="417" spans="1:18" x14ac:dyDescent="0.2">
      <c r="A417" s="2" t="s">
        <v>2294</v>
      </c>
      <c r="B417" s="50" t="str">
        <f t="array" ref="B417">INDEX(PAGU_REAL!$AF$1:$AF$168,MATCH(MID(A417,1,21),MID(PAGU_REAL!$AK$1:$AK$168,1,21),0))</f>
        <v>Umum</v>
      </c>
      <c r="C417" s="12" t="s">
        <v>1019</v>
      </c>
      <c r="D417" s="40" t="s">
        <v>1020</v>
      </c>
      <c r="E417" s="41">
        <v>0</v>
      </c>
      <c r="F417" s="15" t="s">
        <v>24</v>
      </c>
      <c r="G417" s="41">
        <v>0</v>
      </c>
      <c r="H417" s="41">
        <f>H418</f>
        <v>7500000</v>
      </c>
      <c r="I417" s="12" t="s">
        <v>1019</v>
      </c>
      <c r="J417" s="40" t="s">
        <v>1020</v>
      </c>
      <c r="K417" s="63">
        <v>0</v>
      </c>
      <c r="L417" s="15" t="s">
        <v>24</v>
      </c>
      <c r="M417" s="63">
        <v>0</v>
      </c>
      <c r="N417" s="63">
        <f>N418</f>
        <v>7500000</v>
      </c>
      <c r="O417" s="269">
        <f t="shared" si="173"/>
        <v>0</v>
      </c>
      <c r="P417" s="129" t="s">
        <v>4148</v>
      </c>
      <c r="R417" s="270" t="s">
        <v>4225</v>
      </c>
    </row>
    <row r="418" spans="1:18" hidden="1" x14ac:dyDescent="0.2">
      <c r="A418" s="2" t="s">
        <v>2295</v>
      </c>
      <c r="B418" s="50" t="str">
        <f t="array" ref="B418">INDEX(PAGU_REAL!$AF$1:$AF$168,MATCH(MID(A418,1,21),MID(PAGU_REAL!$AK$1:$AK$168,1,21),0))</f>
        <v>Umum</v>
      </c>
      <c r="C418" s="42" t="s">
        <v>24</v>
      </c>
      <c r="D418" s="43" t="s">
        <v>2296</v>
      </c>
      <c r="E418" s="44">
        <v>3</v>
      </c>
      <c r="F418" s="45" t="s">
        <v>2297</v>
      </c>
      <c r="G418" s="44">
        <v>2500000</v>
      </c>
      <c r="H418" s="44">
        <f>ROUNDDOWN(E418*G418,-3)</f>
        <v>7500000</v>
      </c>
      <c r="I418" s="42" t="s">
        <v>24</v>
      </c>
      <c r="J418" s="43" t="s">
        <v>2296</v>
      </c>
      <c r="K418" s="62">
        <v>3</v>
      </c>
      <c r="L418" s="45" t="s">
        <v>668</v>
      </c>
      <c r="M418" s="62">
        <v>2500000</v>
      </c>
      <c r="N418" s="62">
        <f>ROUNDDOWN(K418*M418,-3)</f>
        <v>7500000</v>
      </c>
      <c r="O418" s="135">
        <f t="shared" si="173"/>
        <v>0</v>
      </c>
    </row>
    <row r="419" spans="1:18" x14ac:dyDescent="0.2">
      <c r="A419" s="2" t="s">
        <v>2298</v>
      </c>
      <c r="B419" s="50" t="str">
        <f t="array" ref="B419">INDEX(PAGU_REAL!$AF$1:$AF$168,MATCH(MID(A419,1,21),MID(PAGU_REAL!$AK$1:$AK$168,1,21),0))</f>
        <v>Umum</v>
      </c>
      <c r="C419" s="12" t="s">
        <v>162</v>
      </c>
      <c r="D419" s="40" t="s">
        <v>163</v>
      </c>
      <c r="E419" s="41">
        <v>0</v>
      </c>
      <c r="F419" s="15" t="s">
        <v>24</v>
      </c>
      <c r="G419" s="41">
        <v>0</v>
      </c>
      <c r="H419" s="41">
        <f>H420</f>
        <v>4000000</v>
      </c>
      <c r="I419" s="12" t="s">
        <v>162</v>
      </c>
      <c r="J419" s="40" t="s">
        <v>163</v>
      </c>
      <c r="K419" s="63">
        <v>0</v>
      </c>
      <c r="L419" s="15" t="s">
        <v>24</v>
      </c>
      <c r="M419" s="63">
        <v>0</v>
      </c>
      <c r="N419" s="63">
        <f>N420</f>
        <v>2000000</v>
      </c>
      <c r="O419" s="269">
        <f t="shared" si="173"/>
        <v>-2000000</v>
      </c>
      <c r="P419" s="129" t="s">
        <v>4148</v>
      </c>
      <c r="Q419" s="270" t="s">
        <v>4225</v>
      </c>
      <c r="R419" s="270" t="s">
        <v>4225</v>
      </c>
    </row>
    <row r="420" spans="1:18" x14ac:dyDescent="0.2">
      <c r="A420" s="2" t="s">
        <v>2299</v>
      </c>
      <c r="B420" s="50" t="str">
        <f t="array" ref="B420">INDEX(PAGU_REAL!$AF$1:$AF$168,MATCH(MID(A420,1,21),MID(PAGU_REAL!$AK$1:$AK$168,1,21),0))</f>
        <v>Umum</v>
      </c>
      <c r="C420" s="42" t="s">
        <v>24</v>
      </c>
      <c r="D420" s="43" t="s">
        <v>1866</v>
      </c>
      <c r="E420" s="44">
        <v>4</v>
      </c>
      <c r="F420" s="45" t="s">
        <v>613</v>
      </c>
      <c r="G420" s="44">
        <v>1000000</v>
      </c>
      <c r="H420" s="44">
        <f>ROUNDDOWN(E420*G420,-3)</f>
        <v>4000000</v>
      </c>
      <c r="I420" s="242" t="s">
        <v>24</v>
      </c>
      <c r="J420" s="243" t="s">
        <v>1866</v>
      </c>
      <c r="K420" s="244">
        <v>2</v>
      </c>
      <c r="L420" s="245" t="s">
        <v>613</v>
      </c>
      <c r="M420" s="244">
        <v>1000000</v>
      </c>
      <c r="N420" s="244">
        <f>ROUNDDOWN(K420*M420,-3)</f>
        <v>2000000</v>
      </c>
      <c r="O420" s="246">
        <f t="shared" si="173"/>
        <v>-2000000</v>
      </c>
      <c r="Q420" s="273" t="s">
        <v>4225</v>
      </c>
      <c r="R420" s="270" t="s">
        <v>4225</v>
      </c>
    </row>
    <row r="421" spans="1:18" x14ac:dyDescent="0.2">
      <c r="A421" s="2" t="s">
        <v>2300</v>
      </c>
      <c r="B421" s="50" t="str">
        <f t="array" ref="B421">INDEX(PAGU_REAL!$AF$1:$AF$168,MATCH(MID(A421,1,21),MID(PAGU_REAL!$AK$1:$AK$168,1,21),0))</f>
        <v>Umum</v>
      </c>
      <c r="C421" s="12" t="s">
        <v>111</v>
      </c>
      <c r="D421" s="40" t="s">
        <v>112</v>
      </c>
      <c r="E421" s="41">
        <v>0</v>
      </c>
      <c r="F421" s="15" t="s">
        <v>24</v>
      </c>
      <c r="G421" s="41">
        <v>0</v>
      </c>
      <c r="H421" s="41">
        <f>H422</f>
        <v>24722000</v>
      </c>
      <c r="I421" s="12" t="s">
        <v>111</v>
      </c>
      <c r="J421" s="40" t="s">
        <v>112</v>
      </c>
      <c r="K421" s="63">
        <v>0</v>
      </c>
      <c r="L421" s="15" t="s">
        <v>24</v>
      </c>
      <c r="M421" s="63">
        <v>0</v>
      </c>
      <c r="N421" s="63">
        <f>N422</f>
        <v>23100000</v>
      </c>
      <c r="O421" s="269">
        <f t="shared" si="173"/>
        <v>-1622000</v>
      </c>
      <c r="P421" s="129" t="s">
        <v>4146</v>
      </c>
      <c r="Q421" s="270" t="s">
        <v>4225</v>
      </c>
      <c r="R421" s="270" t="s">
        <v>4225</v>
      </c>
    </row>
    <row r="422" spans="1:18" x14ac:dyDescent="0.2">
      <c r="A422" s="2" t="s">
        <v>2301</v>
      </c>
      <c r="B422" s="50" t="str">
        <f t="array" ref="B422">INDEX(PAGU_REAL!$AF$1:$AF$168,MATCH(MID(A422,1,21),MID(PAGU_REAL!$AK$1:$AK$168,1,21),0))</f>
        <v>Umum</v>
      </c>
      <c r="C422" s="42" t="s">
        <v>24</v>
      </c>
      <c r="D422" s="43" t="s">
        <v>2302</v>
      </c>
      <c r="E422" s="44">
        <v>5</v>
      </c>
      <c r="F422" s="45" t="s">
        <v>600</v>
      </c>
      <c r="G422" s="44">
        <v>4944400</v>
      </c>
      <c r="H422" s="44">
        <f>ROUNDDOWN(E422*G422,-3)</f>
        <v>24722000</v>
      </c>
      <c r="I422" s="242" t="s">
        <v>24</v>
      </c>
      <c r="J422" s="243" t="s">
        <v>2302</v>
      </c>
      <c r="K422" s="244">
        <v>6</v>
      </c>
      <c r="L422" s="245" t="s">
        <v>600</v>
      </c>
      <c r="M422" s="244">
        <v>3850000</v>
      </c>
      <c r="N422" s="244">
        <f>ROUNDDOWN(K422*M422,-3)</f>
        <v>23100000</v>
      </c>
      <c r="O422" s="246">
        <f t="shared" si="173"/>
        <v>-1622000</v>
      </c>
      <c r="Q422" s="273" t="s">
        <v>4225</v>
      </c>
      <c r="R422" s="270" t="s">
        <v>4225</v>
      </c>
    </row>
    <row r="423" spans="1:18" x14ac:dyDescent="0.2">
      <c r="A423" s="2" t="s">
        <v>2303</v>
      </c>
      <c r="B423" s="50" t="str">
        <f t="array" ref="B423">INDEX(PAGU_REAL!$AF$1:$AF$168,MATCH(MID(A423,1,21),MID(PAGU_REAL!$AK$1:$AK$168,1,21),0))</f>
        <v>Umum</v>
      </c>
      <c r="C423" s="12" t="s">
        <v>55</v>
      </c>
      <c r="D423" s="40" t="s">
        <v>56</v>
      </c>
      <c r="E423" s="41">
        <v>0</v>
      </c>
      <c r="F423" s="15" t="s">
        <v>24</v>
      </c>
      <c r="G423" s="41">
        <v>0</v>
      </c>
      <c r="H423" s="41">
        <f>H424</f>
        <v>3600000</v>
      </c>
      <c r="I423" s="12" t="s">
        <v>55</v>
      </c>
      <c r="J423" s="40" t="s">
        <v>56</v>
      </c>
      <c r="K423" s="63">
        <v>0</v>
      </c>
      <c r="L423" s="15" t="s">
        <v>24</v>
      </c>
      <c r="M423" s="63">
        <v>0</v>
      </c>
      <c r="N423" s="63">
        <f>N424</f>
        <v>3600000</v>
      </c>
      <c r="O423" s="269">
        <f t="shared" si="173"/>
        <v>0</v>
      </c>
      <c r="P423" s="129" t="s">
        <v>4150</v>
      </c>
      <c r="R423" s="270" t="s">
        <v>4225</v>
      </c>
    </row>
    <row r="424" spans="1:18" hidden="1" x14ac:dyDescent="0.2">
      <c r="A424" s="2" t="s">
        <v>2304</v>
      </c>
      <c r="B424" s="50" t="str">
        <f t="array" ref="B424">INDEX(PAGU_REAL!$AF$1:$AF$168,MATCH(MID(A424,1,21),MID(PAGU_REAL!$AK$1:$AK$168,1,21),0))</f>
        <v>Umum</v>
      </c>
      <c r="C424" s="42" t="s">
        <v>24</v>
      </c>
      <c r="D424" s="43" t="s">
        <v>2305</v>
      </c>
      <c r="E424" s="44">
        <v>24</v>
      </c>
      <c r="F424" s="45" t="s">
        <v>600</v>
      </c>
      <c r="G424" s="44">
        <v>150000</v>
      </c>
      <c r="H424" s="44">
        <f>ROUNDDOWN(E424*G424,-3)</f>
        <v>3600000</v>
      </c>
      <c r="I424" s="42" t="s">
        <v>24</v>
      </c>
      <c r="J424" s="43" t="s">
        <v>2305</v>
      </c>
      <c r="K424" s="62">
        <v>24</v>
      </c>
      <c r="L424" s="45" t="s">
        <v>600</v>
      </c>
      <c r="M424" s="62">
        <v>150000</v>
      </c>
      <c r="N424" s="62">
        <f>ROUNDDOWN(K424*M424,-3)</f>
        <v>3600000</v>
      </c>
      <c r="O424" s="135">
        <f t="shared" si="173"/>
        <v>0</v>
      </c>
    </row>
    <row r="425" spans="1:18" x14ac:dyDescent="0.2">
      <c r="A425" s="2" t="s">
        <v>2306</v>
      </c>
      <c r="B425" s="50" t="str">
        <f t="array" ref="B425">INDEX(PAGU_REAL!$AF$1:$AF$168,MATCH(MID(A425,1,21),MID(PAGU_REAL!$AK$1:$AK$168,1,21),0))</f>
        <v>Umum</v>
      </c>
      <c r="C425" s="36" t="s">
        <v>77</v>
      </c>
      <c r="D425" s="37" t="s">
        <v>2307</v>
      </c>
      <c r="E425" s="38">
        <v>0</v>
      </c>
      <c r="F425" s="39" t="s">
        <v>24</v>
      </c>
      <c r="G425" s="38">
        <v>0</v>
      </c>
      <c r="H425" s="38">
        <f>SUM(H426,H428)</f>
        <v>395000000</v>
      </c>
      <c r="I425" s="36" t="s">
        <v>77</v>
      </c>
      <c r="J425" s="37" t="s">
        <v>2307</v>
      </c>
      <c r="K425" s="38">
        <v>0</v>
      </c>
      <c r="L425" s="39" t="s">
        <v>24</v>
      </c>
      <c r="M425" s="38">
        <v>0</v>
      </c>
      <c r="N425" s="38">
        <f>SUM(N426,N428)</f>
        <v>398828000</v>
      </c>
      <c r="Q425" s="270" t="s">
        <v>4225</v>
      </c>
      <c r="R425" s="270" t="s">
        <v>4225</v>
      </c>
    </row>
    <row r="426" spans="1:18" x14ac:dyDescent="0.2">
      <c r="A426" s="2" t="s">
        <v>2308</v>
      </c>
      <c r="B426" s="50" t="str">
        <f t="array" ref="B426">INDEX(PAGU_REAL!$AF$1:$AF$168,MATCH(MID(A426,1,21),MID(PAGU_REAL!$AK$1:$AK$168,1,21),0))</f>
        <v>Umum</v>
      </c>
      <c r="C426" s="12" t="s">
        <v>606</v>
      </c>
      <c r="D426" s="40" t="s">
        <v>607</v>
      </c>
      <c r="E426" s="41">
        <v>0</v>
      </c>
      <c r="F426" s="15" t="s">
        <v>24</v>
      </c>
      <c r="G426" s="41">
        <v>0</v>
      </c>
      <c r="H426" s="41">
        <f>H427</f>
        <v>3000000</v>
      </c>
      <c r="I426" s="12" t="s">
        <v>606</v>
      </c>
      <c r="J426" s="40" t="s">
        <v>607</v>
      </c>
      <c r="K426" s="63">
        <v>0</v>
      </c>
      <c r="L426" s="15" t="s">
        <v>24</v>
      </c>
      <c r="M426" s="63">
        <v>0</v>
      </c>
      <c r="N426" s="63">
        <f>N427</f>
        <v>6828000</v>
      </c>
      <c r="O426" s="269">
        <f>N426-H426</f>
        <v>3828000</v>
      </c>
      <c r="P426" s="129" t="s">
        <v>4148</v>
      </c>
      <c r="Q426" s="270" t="s">
        <v>4225</v>
      </c>
      <c r="R426" s="270" t="s">
        <v>4225</v>
      </c>
    </row>
    <row r="427" spans="1:18" x14ac:dyDescent="0.2">
      <c r="A427" s="2" t="s">
        <v>2309</v>
      </c>
      <c r="B427" s="50" t="str">
        <f t="array" ref="B427">INDEX(PAGU_REAL!$AF$1:$AF$168,MATCH(MID(A427,1,21),MID(PAGU_REAL!$AK$1:$AK$168,1,21),0))</f>
        <v>Umum</v>
      </c>
      <c r="C427" s="42" t="s">
        <v>24</v>
      </c>
      <c r="D427" s="43" t="s">
        <v>609</v>
      </c>
      <c r="E427" s="44">
        <v>12</v>
      </c>
      <c r="F427" s="45" t="s">
        <v>668</v>
      </c>
      <c r="G427" s="44">
        <v>250000</v>
      </c>
      <c r="H427" s="44">
        <f>ROUNDDOWN(E427*G427,-3)</f>
        <v>3000000</v>
      </c>
      <c r="I427" s="242" t="s">
        <v>24</v>
      </c>
      <c r="J427" s="237" t="s">
        <v>4185</v>
      </c>
      <c r="K427" s="244">
        <v>12</v>
      </c>
      <c r="L427" s="245" t="s">
        <v>887</v>
      </c>
      <c r="M427" s="244">
        <v>569000</v>
      </c>
      <c r="N427" s="244">
        <f>ROUNDDOWN(K427*M427,-3)</f>
        <v>6828000</v>
      </c>
      <c r="O427" s="246">
        <f>N427-H427</f>
        <v>3828000</v>
      </c>
      <c r="Q427" s="273" t="s">
        <v>4225</v>
      </c>
      <c r="R427" s="270" t="s">
        <v>4225</v>
      </c>
    </row>
    <row r="428" spans="1:18" x14ac:dyDescent="0.2">
      <c r="A428" s="2" t="s">
        <v>2310</v>
      </c>
      <c r="B428" s="50" t="str">
        <f t="array" ref="B428">INDEX(PAGU_REAL!$AF$1:$AF$168,MATCH(MID(A428,1,21),MID(PAGU_REAL!$AK$1:$AK$168,1,21),0))</f>
        <v>Umum</v>
      </c>
      <c r="C428" s="12" t="s">
        <v>111</v>
      </c>
      <c r="D428" s="40" t="s">
        <v>112</v>
      </c>
      <c r="E428" s="41">
        <v>0</v>
      </c>
      <c r="F428" s="15" t="s">
        <v>24</v>
      </c>
      <c r="G428" s="41">
        <v>0</v>
      </c>
      <c r="H428" s="41">
        <f>SUM(H429:H430)</f>
        <v>392000000</v>
      </c>
      <c r="I428" s="12" t="s">
        <v>111</v>
      </c>
      <c r="J428" s="40" t="s">
        <v>112</v>
      </c>
      <c r="K428" s="63">
        <v>0</v>
      </c>
      <c r="L428" s="15" t="s">
        <v>24</v>
      </c>
      <c r="M428" s="63">
        <v>0</v>
      </c>
      <c r="N428" s="63">
        <f>SUM(N429:N430)</f>
        <v>392000000</v>
      </c>
      <c r="O428" s="269">
        <f>N428-H428</f>
        <v>0</v>
      </c>
      <c r="P428" s="129" t="s">
        <v>4146</v>
      </c>
      <c r="R428" s="270" t="s">
        <v>4225</v>
      </c>
    </row>
    <row r="429" spans="1:18" hidden="1" x14ac:dyDescent="0.2">
      <c r="A429" s="2" t="s">
        <v>2311</v>
      </c>
      <c r="B429" s="50" t="str">
        <f t="array" ref="B429">INDEX(PAGU_REAL!$AF$1:$AF$168,MATCH(MID(A429,1,21),MID(PAGU_REAL!$AK$1:$AK$168,1,21),0))</f>
        <v>Umum</v>
      </c>
      <c r="C429" s="42" t="s">
        <v>24</v>
      </c>
      <c r="D429" s="43" t="s">
        <v>2312</v>
      </c>
      <c r="E429" s="44">
        <v>40</v>
      </c>
      <c r="F429" s="45" t="s">
        <v>600</v>
      </c>
      <c r="G429" s="44">
        <v>6800000</v>
      </c>
      <c r="H429" s="44">
        <f t="shared" ref="H429:H430" si="174">ROUNDDOWN(E429*G429,-3)</f>
        <v>272000000</v>
      </c>
      <c r="I429" s="42" t="s">
        <v>24</v>
      </c>
      <c r="J429" s="43" t="s">
        <v>2312</v>
      </c>
      <c r="K429" s="62">
        <v>40</v>
      </c>
      <c r="L429" s="45" t="s">
        <v>600</v>
      </c>
      <c r="M429" s="62">
        <v>6800000</v>
      </c>
      <c r="N429" s="62">
        <f t="shared" ref="N429:N430" si="175">ROUNDDOWN(K429*M429,-3)</f>
        <v>272000000</v>
      </c>
      <c r="O429" s="135">
        <f t="shared" ref="O429:O430" si="176">N429-H429</f>
        <v>0</v>
      </c>
    </row>
    <row r="430" spans="1:18" ht="25.5" hidden="1" x14ac:dyDescent="0.2">
      <c r="A430" s="2" t="s">
        <v>2313</v>
      </c>
      <c r="B430" s="50" t="str">
        <f t="array" ref="B430">INDEX(PAGU_REAL!$AF$1:$AF$168,MATCH(MID(A430,1,21),MID(PAGU_REAL!$AK$1:$AK$168,1,21),0))</f>
        <v>Umum</v>
      </c>
      <c r="C430" s="42" t="s">
        <v>24</v>
      </c>
      <c r="D430" s="43" t="s">
        <v>2314</v>
      </c>
      <c r="E430" s="44">
        <v>20</v>
      </c>
      <c r="F430" s="45" t="s">
        <v>600</v>
      </c>
      <c r="G430" s="44">
        <v>6000000</v>
      </c>
      <c r="H430" s="44">
        <f t="shared" si="174"/>
        <v>120000000</v>
      </c>
      <c r="I430" s="42" t="s">
        <v>24</v>
      </c>
      <c r="J430" s="43" t="s">
        <v>2314</v>
      </c>
      <c r="K430" s="62">
        <v>20</v>
      </c>
      <c r="L430" s="45" t="s">
        <v>600</v>
      </c>
      <c r="M430" s="62">
        <v>6000000</v>
      </c>
      <c r="N430" s="62">
        <f t="shared" si="175"/>
        <v>120000000</v>
      </c>
      <c r="O430" s="135">
        <f t="shared" si="176"/>
        <v>0</v>
      </c>
    </row>
    <row r="431" spans="1:18" ht="25.5" x14ac:dyDescent="0.2">
      <c r="A431" s="2" t="s">
        <v>2315</v>
      </c>
      <c r="B431" s="50" t="str">
        <f t="array" ref="B431">INDEX(PAGU_REAL!$AF$1:$AF$168,MATCH(MID(A431,1,21),MID(PAGU_REAL!$AK$1:$AK$168,1,21),0))</f>
        <v>Umum</v>
      </c>
      <c r="C431" s="36" t="s">
        <v>102</v>
      </c>
      <c r="D431" s="37" t="s">
        <v>2316</v>
      </c>
      <c r="E431" s="38">
        <v>0</v>
      </c>
      <c r="F431" s="39" t="s">
        <v>24</v>
      </c>
      <c r="G431" s="38">
        <v>0</v>
      </c>
      <c r="H431" s="38">
        <f>SUM(H432,H437,H441,H443)</f>
        <v>64804000</v>
      </c>
      <c r="I431" s="36" t="s">
        <v>102</v>
      </c>
      <c r="J431" s="37" t="s">
        <v>2316</v>
      </c>
      <c r="K431" s="38">
        <v>0</v>
      </c>
      <c r="L431" s="39" t="s">
        <v>24</v>
      </c>
      <c r="M431" s="38">
        <v>0</v>
      </c>
      <c r="N431" s="38">
        <f>SUM(N432,N437,N439,N441,N443)</f>
        <v>59820000</v>
      </c>
      <c r="Q431" s="270" t="s">
        <v>4225</v>
      </c>
      <c r="R431" s="270" t="s">
        <v>4225</v>
      </c>
    </row>
    <row r="432" spans="1:18" x14ac:dyDescent="0.2">
      <c r="A432" s="2" t="s">
        <v>2317</v>
      </c>
      <c r="B432" s="50" t="str">
        <f t="array" ref="B432">INDEX(PAGU_REAL!$AF$1:$AF$168,MATCH(MID(A432,1,21),MID(PAGU_REAL!$AK$1:$AK$168,1,21),0))</f>
        <v>Umum</v>
      </c>
      <c r="C432" s="12" t="s">
        <v>42</v>
      </c>
      <c r="D432" s="40" t="s">
        <v>43</v>
      </c>
      <c r="E432" s="41">
        <v>0</v>
      </c>
      <c r="F432" s="15" t="s">
        <v>24</v>
      </c>
      <c r="G432" s="41">
        <v>0</v>
      </c>
      <c r="H432" s="41">
        <f>SUM(H433:H436)</f>
        <v>19900000</v>
      </c>
      <c r="I432" s="12" t="s">
        <v>42</v>
      </c>
      <c r="J432" s="40" t="s">
        <v>43</v>
      </c>
      <c r="K432" s="63">
        <v>0</v>
      </c>
      <c r="L432" s="15" t="s">
        <v>24</v>
      </c>
      <c r="M432" s="63">
        <v>0</v>
      </c>
      <c r="N432" s="63">
        <f>SUM(N433:N436)</f>
        <v>18800000</v>
      </c>
      <c r="O432" s="269">
        <f>N432-H432</f>
        <v>-1100000</v>
      </c>
      <c r="P432" s="129" t="s">
        <v>4148</v>
      </c>
      <c r="Q432" s="270" t="s">
        <v>4225</v>
      </c>
      <c r="R432" s="270" t="s">
        <v>4225</v>
      </c>
    </row>
    <row r="433" spans="1:18" x14ac:dyDescent="0.2">
      <c r="A433" s="2" t="s">
        <v>2318</v>
      </c>
      <c r="B433" s="50" t="str">
        <f t="array" ref="B433">INDEX(PAGU_REAL!$AF$1:$AF$168,MATCH(MID(A433,1,21),MID(PAGU_REAL!$AK$1:$AK$168,1,21),0))</f>
        <v>Umum</v>
      </c>
      <c r="C433" s="42" t="s">
        <v>24</v>
      </c>
      <c r="D433" s="43" t="s">
        <v>51</v>
      </c>
      <c r="E433" s="44">
        <v>4</v>
      </c>
      <c r="F433" s="45" t="s">
        <v>668</v>
      </c>
      <c r="G433" s="44">
        <v>1000000</v>
      </c>
      <c r="H433" s="44">
        <f t="shared" ref="H433:H436" si="177">ROUNDDOWN(E433*G433,-3)</f>
        <v>4000000</v>
      </c>
      <c r="I433" s="42" t="s">
        <v>24</v>
      </c>
      <c r="J433" s="43" t="s">
        <v>51</v>
      </c>
      <c r="K433" s="62">
        <v>4</v>
      </c>
      <c r="L433" s="45" t="s">
        <v>668</v>
      </c>
      <c r="M433" s="62">
        <v>1000000</v>
      </c>
      <c r="N433" s="62">
        <f t="shared" ref="N433:N436" si="178">ROUNDDOWN(K433*M433,-3)</f>
        <v>4000000</v>
      </c>
      <c r="O433" s="135">
        <f t="shared" ref="O433:O436" si="179">N433-H433</f>
        <v>0</v>
      </c>
      <c r="R433" s="270" t="s">
        <v>4225</v>
      </c>
    </row>
    <row r="434" spans="1:18" x14ac:dyDescent="0.2">
      <c r="A434" s="2" t="s">
        <v>2319</v>
      </c>
      <c r="B434" s="50" t="str">
        <f t="array" ref="B434">INDEX(PAGU_REAL!$AF$1:$AF$168,MATCH(MID(A434,1,21),MID(PAGU_REAL!$AK$1:$AK$168,1,21),0))</f>
        <v>Umum</v>
      </c>
      <c r="C434" s="42" t="s">
        <v>24</v>
      </c>
      <c r="D434" s="43" t="s">
        <v>53</v>
      </c>
      <c r="E434" s="44">
        <v>4</v>
      </c>
      <c r="F434" s="45" t="s">
        <v>668</v>
      </c>
      <c r="G434" s="44">
        <v>1500000</v>
      </c>
      <c r="H434" s="44">
        <f t="shared" si="177"/>
        <v>6000000</v>
      </c>
      <c r="I434" s="42" t="s">
        <v>24</v>
      </c>
      <c r="J434" s="43" t="s">
        <v>53</v>
      </c>
      <c r="K434" s="62">
        <v>4</v>
      </c>
      <c r="L434" s="45" t="s">
        <v>668</v>
      </c>
      <c r="M434" s="62">
        <v>1500000</v>
      </c>
      <c r="N434" s="62">
        <f t="shared" si="178"/>
        <v>6000000</v>
      </c>
      <c r="O434" s="135">
        <f t="shared" si="179"/>
        <v>0</v>
      </c>
      <c r="R434" s="270" t="s">
        <v>4225</v>
      </c>
    </row>
    <row r="435" spans="1:18" x14ac:dyDescent="0.2">
      <c r="A435" s="2" t="s">
        <v>2320</v>
      </c>
      <c r="B435" s="50" t="str">
        <f t="array" ref="B435">INDEX(PAGU_REAL!$AF$1:$AF$168,MATCH(MID(A435,1,21),MID(PAGU_REAL!$AK$1:$AK$168,1,21),0))</f>
        <v>Umum</v>
      </c>
      <c r="C435" s="42" t="s">
        <v>24</v>
      </c>
      <c r="D435" s="43" t="s">
        <v>599</v>
      </c>
      <c r="E435" s="44">
        <v>100</v>
      </c>
      <c r="F435" s="45" t="s">
        <v>600</v>
      </c>
      <c r="G435" s="44">
        <v>69000</v>
      </c>
      <c r="H435" s="44">
        <f t="shared" si="177"/>
        <v>6900000</v>
      </c>
      <c r="I435" s="242" t="s">
        <v>24</v>
      </c>
      <c r="J435" s="243" t="s">
        <v>599</v>
      </c>
      <c r="K435" s="244">
        <v>40</v>
      </c>
      <c r="L435" s="245" t="s">
        <v>600</v>
      </c>
      <c r="M435" s="244">
        <v>70000</v>
      </c>
      <c r="N435" s="244">
        <f t="shared" si="178"/>
        <v>2800000</v>
      </c>
      <c r="O435" s="246">
        <f t="shared" si="179"/>
        <v>-4100000</v>
      </c>
      <c r="Q435" s="273" t="s">
        <v>4225</v>
      </c>
      <c r="R435" s="270" t="s">
        <v>4225</v>
      </c>
    </row>
    <row r="436" spans="1:18" x14ac:dyDescent="0.2">
      <c r="A436" s="2" t="s">
        <v>2321</v>
      </c>
      <c r="B436" s="50" t="str">
        <f t="array" ref="B436">INDEX(PAGU_REAL!$AF$1:$AF$168,MATCH(MID(A436,1,21),MID(PAGU_REAL!$AK$1:$AK$168,1,21),0))</f>
        <v>Umum</v>
      </c>
      <c r="C436" s="42" t="s">
        <v>24</v>
      </c>
      <c r="D436" s="43" t="s">
        <v>45</v>
      </c>
      <c r="E436" s="44">
        <v>2</v>
      </c>
      <c r="F436" s="45" t="s">
        <v>668</v>
      </c>
      <c r="G436" s="44">
        <v>1500000</v>
      </c>
      <c r="H436" s="44">
        <f t="shared" si="177"/>
        <v>3000000</v>
      </c>
      <c r="I436" s="242" t="s">
        <v>24</v>
      </c>
      <c r="J436" s="243" t="s">
        <v>45</v>
      </c>
      <c r="K436" s="244">
        <v>4</v>
      </c>
      <c r="L436" s="245" t="s">
        <v>668</v>
      </c>
      <c r="M436" s="244">
        <v>1500000</v>
      </c>
      <c r="N436" s="244">
        <f t="shared" si="178"/>
        <v>6000000</v>
      </c>
      <c r="O436" s="246">
        <f t="shared" si="179"/>
        <v>3000000</v>
      </c>
      <c r="Q436" s="273" t="s">
        <v>4225</v>
      </c>
      <c r="R436" s="270" t="s">
        <v>4225</v>
      </c>
    </row>
    <row r="437" spans="1:18" x14ac:dyDescent="0.2">
      <c r="A437" s="2" t="s">
        <v>2322</v>
      </c>
      <c r="B437" s="50" t="str">
        <f t="array" ref="B437">INDEX(PAGU_REAL!$AF$1:$AF$168,MATCH(MID(A437,1,21),MID(PAGU_REAL!$AK$1:$AK$168,1,21),0))</f>
        <v>Umum</v>
      </c>
      <c r="C437" s="12" t="s">
        <v>162</v>
      </c>
      <c r="D437" s="40" t="s">
        <v>163</v>
      </c>
      <c r="E437" s="41">
        <v>0</v>
      </c>
      <c r="F437" s="15" t="s">
        <v>24</v>
      </c>
      <c r="G437" s="41">
        <v>0</v>
      </c>
      <c r="H437" s="41">
        <f>H438</f>
        <v>2000000</v>
      </c>
      <c r="I437" s="12" t="s">
        <v>162</v>
      </c>
      <c r="J437" s="40" t="s">
        <v>163</v>
      </c>
      <c r="K437" s="63">
        <v>0</v>
      </c>
      <c r="L437" s="15" t="s">
        <v>24</v>
      </c>
      <c r="M437" s="63">
        <v>0</v>
      </c>
      <c r="N437" s="63">
        <f>N438</f>
        <v>2000000</v>
      </c>
      <c r="O437" s="269">
        <f>N437-H437</f>
        <v>0</v>
      </c>
      <c r="P437" s="129" t="s">
        <v>4148</v>
      </c>
      <c r="R437" s="270" t="s">
        <v>4225</v>
      </c>
    </row>
    <row r="438" spans="1:18" hidden="1" x14ac:dyDescent="0.2">
      <c r="A438" s="2" t="s">
        <v>2323</v>
      </c>
      <c r="B438" s="50" t="str">
        <f t="array" ref="B438">INDEX(PAGU_REAL!$AF$1:$AF$168,MATCH(MID(A438,1,21),MID(PAGU_REAL!$AK$1:$AK$168,1,21),0))</f>
        <v>Umum</v>
      </c>
      <c r="C438" s="42" t="s">
        <v>24</v>
      </c>
      <c r="D438" s="43" t="s">
        <v>1866</v>
      </c>
      <c r="E438" s="44">
        <v>2</v>
      </c>
      <c r="F438" s="45" t="s">
        <v>613</v>
      </c>
      <c r="G438" s="44">
        <v>1000000</v>
      </c>
      <c r="H438" s="44">
        <f>ROUNDDOWN(E438*G438,-3)</f>
        <v>2000000</v>
      </c>
      <c r="I438" s="42" t="s">
        <v>24</v>
      </c>
      <c r="J438" s="43" t="s">
        <v>1866</v>
      </c>
      <c r="K438" s="62">
        <v>2</v>
      </c>
      <c r="L438" s="45" t="s">
        <v>613</v>
      </c>
      <c r="M438" s="62">
        <v>1000000</v>
      </c>
      <c r="N438" s="62">
        <f>ROUNDDOWN(K438*M438,-3)</f>
        <v>2000000</v>
      </c>
      <c r="O438" s="135">
        <f>N438-H438</f>
        <v>0</v>
      </c>
    </row>
    <row r="439" spans="1:18" s="131" customFormat="1" x14ac:dyDescent="0.2">
      <c r="A439" s="136" t="s">
        <v>4186</v>
      </c>
      <c r="B439" s="50" t="str">
        <f t="array" ref="B439">INDEX(PAGU_REAL!$AF$1:$AF$168,MATCH(MID(A439,1,21),MID(PAGU_REAL!$AK$1:$AK$168,1,21),0))</f>
        <v>Umum</v>
      </c>
      <c r="C439" s="247"/>
      <c r="D439" s="248"/>
      <c r="E439" s="249"/>
      <c r="F439" s="250"/>
      <c r="G439" s="249"/>
      <c r="H439" s="249"/>
      <c r="I439" s="233" t="s">
        <v>1992</v>
      </c>
      <c r="J439" s="40" t="s">
        <v>4170</v>
      </c>
      <c r="K439" s="63">
        <v>0</v>
      </c>
      <c r="L439" s="15" t="s">
        <v>24</v>
      </c>
      <c r="M439" s="63">
        <v>0</v>
      </c>
      <c r="N439" s="63">
        <f>N440</f>
        <v>2400000</v>
      </c>
      <c r="O439" s="269">
        <f>N439-H439</f>
        <v>2400000</v>
      </c>
      <c r="P439" s="131" t="s">
        <v>4147</v>
      </c>
      <c r="Q439" s="270" t="s">
        <v>4225</v>
      </c>
      <c r="R439" s="270" t="s">
        <v>4225</v>
      </c>
    </row>
    <row r="440" spans="1:18" s="131" customFormat="1" x14ac:dyDescent="0.2">
      <c r="A440" s="136" t="s">
        <v>4187</v>
      </c>
      <c r="B440" s="50" t="str">
        <f t="array" ref="B440">INDEX(PAGU_REAL!$AF$1:$AF$168,MATCH(MID(A440,1,21),MID(PAGU_REAL!$AK$1:$AK$168,1,21),0))</f>
        <v>Umum</v>
      </c>
      <c r="C440" s="259"/>
      <c r="D440" s="260"/>
      <c r="E440" s="261"/>
      <c r="F440" s="262"/>
      <c r="G440" s="261"/>
      <c r="H440" s="261"/>
      <c r="I440" s="242" t="s">
        <v>24</v>
      </c>
      <c r="J440" s="237" t="s">
        <v>4192</v>
      </c>
      <c r="K440" s="244">
        <v>8</v>
      </c>
      <c r="L440" s="245" t="s">
        <v>602</v>
      </c>
      <c r="M440" s="244">
        <v>300000</v>
      </c>
      <c r="N440" s="244">
        <f t="shared" ref="N440" si="180">ROUNDDOWN(K440*M440,-3)</f>
        <v>2400000</v>
      </c>
      <c r="O440" s="246">
        <f t="shared" ref="O440" si="181">N440-H440</f>
        <v>2400000</v>
      </c>
      <c r="Q440" s="273" t="s">
        <v>4225</v>
      </c>
      <c r="R440" s="270" t="s">
        <v>4225</v>
      </c>
    </row>
    <row r="441" spans="1:18" x14ac:dyDescent="0.2">
      <c r="A441" s="2" t="s">
        <v>2324</v>
      </c>
      <c r="B441" s="50" t="str">
        <f t="array" ref="B441">INDEX(PAGU_REAL!$AF$1:$AF$168,MATCH(MID(A441,1,21),MID(PAGU_REAL!$AK$1:$AK$168,1,21),0))</f>
        <v>Umum</v>
      </c>
      <c r="C441" s="12" t="s">
        <v>111</v>
      </c>
      <c r="D441" s="40" t="s">
        <v>112</v>
      </c>
      <c r="E441" s="41">
        <v>0</v>
      </c>
      <c r="F441" s="15" t="s">
        <v>24</v>
      </c>
      <c r="G441" s="41">
        <v>0</v>
      </c>
      <c r="H441" s="41">
        <f>H442</f>
        <v>40804000</v>
      </c>
      <c r="I441" s="12" t="s">
        <v>111</v>
      </c>
      <c r="J441" s="40" t="s">
        <v>112</v>
      </c>
      <c r="K441" s="63">
        <v>0</v>
      </c>
      <c r="L441" s="15" t="s">
        <v>24</v>
      </c>
      <c r="M441" s="63">
        <v>0</v>
      </c>
      <c r="N441" s="63">
        <f>N442</f>
        <v>34520000</v>
      </c>
      <c r="O441" s="269">
        <f>N441-H441</f>
        <v>-6284000</v>
      </c>
      <c r="P441" s="129" t="s">
        <v>4146</v>
      </c>
      <c r="Q441" s="270" t="s">
        <v>4225</v>
      </c>
      <c r="R441" s="270" t="s">
        <v>4225</v>
      </c>
    </row>
    <row r="442" spans="1:18" x14ac:dyDescent="0.2">
      <c r="A442" s="2" t="s">
        <v>2325</v>
      </c>
      <c r="B442" s="50" t="str">
        <f t="array" ref="B442">INDEX(PAGU_REAL!$AF$1:$AF$168,MATCH(MID(A442,1,21),MID(PAGU_REAL!$AK$1:$AK$168,1,21),0))</f>
        <v>Umum</v>
      </c>
      <c r="C442" s="42" t="s">
        <v>24</v>
      </c>
      <c r="D442" s="43" t="s">
        <v>2326</v>
      </c>
      <c r="E442" s="44">
        <v>10</v>
      </c>
      <c r="F442" s="45" t="s">
        <v>600</v>
      </c>
      <c r="G442" s="44">
        <v>4080400</v>
      </c>
      <c r="H442" s="44">
        <f>ROUNDDOWN(E442*G442,-3)</f>
        <v>40804000</v>
      </c>
      <c r="I442" s="242" t="s">
        <v>24</v>
      </c>
      <c r="J442" s="243" t="s">
        <v>2326</v>
      </c>
      <c r="K442" s="244">
        <v>8</v>
      </c>
      <c r="L442" s="245" t="s">
        <v>600</v>
      </c>
      <c r="M442" s="244">
        <v>4315000</v>
      </c>
      <c r="N442" s="244">
        <f>ROUNDDOWN(K442*M442,-3)</f>
        <v>34520000</v>
      </c>
      <c r="O442" s="246">
        <f>N442-H442</f>
        <v>-6284000</v>
      </c>
      <c r="Q442" s="273" t="s">
        <v>4225</v>
      </c>
      <c r="R442" s="270" t="s">
        <v>4225</v>
      </c>
    </row>
    <row r="443" spans="1:18" x14ac:dyDescent="0.2">
      <c r="A443" s="2" t="s">
        <v>2327</v>
      </c>
      <c r="B443" s="50" t="str">
        <f t="array" ref="B443">INDEX(PAGU_REAL!$AF$1:$AF$168,MATCH(MID(A443,1,21),MID(PAGU_REAL!$AK$1:$AK$168,1,21),0))</f>
        <v>Umum</v>
      </c>
      <c r="C443" s="12" t="s">
        <v>55</v>
      </c>
      <c r="D443" s="40" t="s">
        <v>56</v>
      </c>
      <c r="E443" s="41">
        <v>0</v>
      </c>
      <c r="F443" s="15" t="s">
        <v>24</v>
      </c>
      <c r="G443" s="41">
        <v>0</v>
      </c>
      <c r="H443" s="41">
        <f>H444</f>
        <v>2100000</v>
      </c>
      <c r="I443" s="12" t="s">
        <v>55</v>
      </c>
      <c r="J443" s="40" t="s">
        <v>56</v>
      </c>
      <c r="K443" s="63">
        <v>0</v>
      </c>
      <c r="L443" s="15" t="s">
        <v>24</v>
      </c>
      <c r="M443" s="63">
        <v>0</v>
      </c>
      <c r="N443" s="63">
        <f>N444</f>
        <v>2100000</v>
      </c>
      <c r="O443" s="269">
        <f>N443-H443</f>
        <v>0</v>
      </c>
      <c r="P443" s="129" t="s">
        <v>4150</v>
      </c>
      <c r="R443" s="270" t="s">
        <v>4225</v>
      </c>
    </row>
    <row r="444" spans="1:18" hidden="1" x14ac:dyDescent="0.2">
      <c r="A444" s="2" t="s">
        <v>2328</v>
      </c>
      <c r="B444" s="50" t="str">
        <f t="array" ref="B444">INDEX(PAGU_REAL!$AF$1:$AF$168,MATCH(MID(A444,1,21),MID(PAGU_REAL!$AK$1:$AK$168,1,21),0))</f>
        <v>Umum</v>
      </c>
      <c r="C444" s="42" t="s">
        <v>24</v>
      </c>
      <c r="D444" s="43" t="s">
        <v>2305</v>
      </c>
      <c r="E444" s="44">
        <v>14</v>
      </c>
      <c r="F444" s="45" t="s">
        <v>600</v>
      </c>
      <c r="G444" s="44">
        <v>150000</v>
      </c>
      <c r="H444" s="44">
        <f>ROUNDDOWN(E444*G444,-3)</f>
        <v>2100000</v>
      </c>
      <c r="I444" s="42" t="s">
        <v>24</v>
      </c>
      <c r="J444" s="43" t="s">
        <v>2305</v>
      </c>
      <c r="K444" s="62">
        <v>14</v>
      </c>
      <c r="L444" s="45" t="s">
        <v>600</v>
      </c>
      <c r="M444" s="62">
        <v>150000</v>
      </c>
      <c r="N444" s="62">
        <f>ROUNDDOWN(K444*M444,-3)</f>
        <v>2100000</v>
      </c>
      <c r="O444" s="135">
        <f>N444-H444</f>
        <v>0</v>
      </c>
    </row>
    <row r="445" spans="1:18" ht="25.5" x14ac:dyDescent="0.2">
      <c r="A445" s="2" t="s">
        <v>2329</v>
      </c>
      <c r="B445" s="50" t="str">
        <f t="array" ref="B445">INDEX(PAGU_REAL!$AF$1:$AF$168,MATCH(MID(A445,1,21),MID(PAGU_REAL!$AK$1:$AK$168,1,21),0))</f>
        <v>Umum</v>
      </c>
      <c r="C445" s="36" t="s">
        <v>120</v>
      </c>
      <c r="D445" s="37" t="s">
        <v>2330</v>
      </c>
      <c r="E445" s="38">
        <v>0</v>
      </c>
      <c r="F445" s="39" t="s">
        <v>24</v>
      </c>
      <c r="G445" s="38">
        <v>0</v>
      </c>
      <c r="H445" s="38">
        <f>SUM(H446,H451,H455,H457)</f>
        <v>62664000</v>
      </c>
      <c r="I445" s="36" t="s">
        <v>120</v>
      </c>
      <c r="J445" s="37" t="s">
        <v>2330</v>
      </c>
      <c r="K445" s="38">
        <v>0</v>
      </c>
      <c r="L445" s="39" t="s">
        <v>24</v>
      </c>
      <c r="M445" s="38">
        <v>0</v>
      </c>
      <c r="N445" s="38">
        <f>SUM(N446,N451,N453,N455,N457)</f>
        <v>88800000</v>
      </c>
      <c r="Q445" s="270" t="s">
        <v>4225</v>
      </c>
      <c r="R445" s="270" t="s">
        <v>4225</v>
      </c>
    </row>
    <row r="446" spans="1:18" x14ac:dyDescent="0.2">
      <c r="A446" s="2" t="s">
        <v>2331</v>
      </c>
      <c r="B446" s="50" t="str">
        <f t="array" ref="B446">INDEX(PAGU_REAL!$AF$1:$AF$168,MATCH(MID(A446,1,21),MID(PAGU_REAL!$AK$1:$AK$168,1,21),0))</f>
        <v>Umum</v>
      </c>
      <c r="C446" s="12" t="s">
        <v>42</v>
      </c>
      <c r="D446" s="40" t="s">
        <v>43</v>
      </c>
      <c r="E446" s="41">
        <v>0</v>
      </c>
      <c r="F446" s="15" t="s">
        <v>24</v>
      </c>
      <c r="G446" s="41">
        <v>0</v>
      </c>
      <c r="H446" s="41">
        <f>SUM(H447:H450)</f>
        <v>13520000</v>
      </c>
      <c r="I446" s="12" t="s">
        <v>42</v>
      </c>
      <c r="J446" s="40" t="s">
        <v>43</v>
      </c>
      <c r="K446" s="63">
        <v>0</v>
      </c>
      <c r="L446" s="15" t="s">
        <v>24</v>
      </c>
      <c r="M446" s="63">
        <v>0</v>
      </c>
      <c r="N446" s="63">
        <f>SUM(N447:N450)</f>
        <v>20200000</v>
      </c>
      <c r="O446" s="269">
        <f>N446-H446</f>
        <v>6680000</v>
      </c>
      <c r="P446" s="129" t="s">
        <v>4148</v>
      </c>
      <c r="Q446" s="270" t="s">
        <v>4225</v>
      </c>
      <c r="R446" s="270" t="s">
        <v>4225</v>
      </c>
    </row>
    <row r="447" spans="1:18" x14ac:dyDescent="0.2">
      <c r="A447" s="2" t="s">
        <v>2332</v>
      </c>
      <c r="B447" s="50" t="str">
        <f t="array" ref="B447">INDEX(PAGU_REAL!$AF$1:$AF$168,MATCH(MID(A447,1,21),MID(PAGU_REAL!$AK$1:$AK$168,1,21),0))</f>
        <v>Umum</v>
      </c>
      <c r="C447" s="42" t="s">
        <v>24</v>
      </c>
      <c r="D447" s="43" t="s">
        <v>599</v>
      </c>
      <c r="E447" s="44">
        <v>80</v>
      </c>
      <c r="F447" s="45" t="s">
        <v>600</v>
      </c>
      <c r="G447" s="44">
        <v>69000</v>
      </c>
      <c r="H447" s="44">
        <f t="shared" ref="H447:H450" si="182">ROUNDDOWN(E447*G447,-3)</f>
        <v>5520000</v>
      </c>
      <c r="I447" s="242" t="s">
        <v>24</v>
      </c>
      <c r="J447" s="243" t="s">
        <v>599</v>
      </c>
      <c r="K447" s="244">
        <v>60</v>
      </c>
      <c r="L447" s="245" t="s">
        <v>600</v>
      </c>
      <c r="M447" s="244">
        <v>70000</v>
      </c>
      <c r="N447" s="244">
        <f t="shared" ref="N447:N450" si="183">ROUNDDOWN(K447*M447,-3)</f>
        <v>4200000</v>
      </c>
      <c r="O447" s="246">
        <f t="shared" ref="O447:O450" si="184">N447-H447</f>
        <v>-1320000</v>
      </c>
      <c r="Q447" s="273" t="s">
        <v>4225</v>
      </c>
      <c r="R447" s="270" t="s">
        <v>4225</v>
      </c>
    </row>
    <row r="448" spans="1:18" x14ac:dyDescent="0.2">
      <c r="A448" s="2" t="s">
        <v>2333</v>
      </c>
      <c r="B448" s="50" t="str">
        <f t="array" ref="B448">INDEX(PAGU_REAL!$AF$1:$AF$168,MATCH(MID(A448,1,21),MID(PAGU_REAL!$AK$1:$AK$168,1,21),0))</f>
        <v>Umum</v>
      </c>
      <c r="C448" s="42" t="s">
        <v>24</v>
      </c>
      <c r="D448" s="43" t="s">
        <v>45</v>
      </c>
      <c r="E448" s="44">
        <v>2</v>
      </c>
      <c r="F448" s="45" t="s">
        <v>668</v>
      </c>
      <c r="G448" s="44">
        <v>1500000</v>
      </c>
      <c r="H448" s="44">
        <f t="shared" si="182"/>
        <v>3000000</v>
      </c>
      <c r="I448" s="242" t="s">
        <v>24</v>
      </c>
      <c r="J448" s="243" t="s">
        <v>45</v>
      </c>
      <c r="K448" s="244">
        <v>4</v>
      </c>
      <c r="L448" s="245" t="s">
        <v>668</v>
      </c>
      <c r="M448" s="244">
        <v>1500000</v>
      </c>
      <c r="N448" s="244">
        <f t="shared" si="183"/>
        <v>6000000</v>
      </c>
      <c r="O448" s="246">
        <f t="shared" si="184"/>
        <v>3000000</v>
      </c>
      <c r="Q448" s="273" t="s">
        <v>4225</v>
      </c>
      <c r="R448" s="270" t="s">
        <v>4225</v>
      </c>
    </row>
    <row r="449" spans="1:18" x14ac:dyDescent="0.2">
      <c r="A449" s="2" t="s">
        <v>2334</v>
      </c>
      <c r="B449" s="50" t="str">
        <f t="array" ref="B449">INDEX(PAGU_REAL!$AF$1:$AF$168,MATCH(MID(A449,1,21),MID(PAGU_REAL!$AK$1:$AK$168,1,21),0))</f>
        <v>Umum</v>
      </c>
      <c r="C449" s="42" t="s">
        <v>24</v>
      </c>
      <c r="D449" s="43" t="s">
        <v>51</v>
      </c>
      <c r="E449" s="44">
        <v>2</v>
      </c>
      <c r="F449" s="45" t="s">
        <v>668</v>
      </c>
      <c r="G449" s="44">
        <v>1000000</v>
      </c>
      <c r="H449" s="44">
        <f t="shared" si="182"/>
        <v>2000000</v>
      </c>
      <c r="I449" s="242" t="s">
        <v>24</v>
      </c>
      <c r="J449" s="243" t="s">
        <v>51</v>
      </c>
      <c r="K449" s="244">
        <v>4</v>
      </c>
      <c r="L449" s="245" t="s">
        <v>668</v>
      </c>
      <c r="M449" s="244">
        <v>1000000</v>
      </c>
      <c r="N449" s="244">
        <f t="shared" si="183"/>
        <v>4000000</v>
      </c>
      <c r="O449" s="246">
        <f t="shared" si="184"/>
        <v>2000000</v>
      </c>
      <c r="Q449" s="273" t="s">
        <v>4225</v>
      </c>
      <c r="R449" s="270" t="s">
        <v>4225</v>
      </c>
    </row>
    <row r="450" spans="1:18" x14ac:dyDescent="0.2">
      <c r="A450" s="2" t="s">
        <v>2335</v>
      </c>
      <c r="B450" s="50" t="str">
        <f t="array" ref="B450">INDEX(PAGU_REAL!$AF$1:$AF$168,MATCH(MID(A450,1,21),MID(PAGU_REAL!$AK$1:$AK$168,1,21),0))</f>
        <v>Umum</v>
      </c>
      <c r="C450" s="42" t="s">
        <v>24</v>
      </c>
      <c r="D450" s="43" t="s">
        <v>53</v>
      </c>
      <c r="E450" s="44">
        <v>2</v>
      </c>
      <c r="F450" s="45" t="s">
        <v>668</v>
      </c>
      <c r="G450" s="44">
        <v>1500000</v>
      </c>
      <c r="H450" s="44">
        <f t="shared" si="182"/>
        <v>3000000</v>
      </c>
      <c r="I450" s="242" t="s">
        <v>24</v>
      </c>
      <c r="J450" s="243" t="s">
        <v>53</v>
      </c>
      <c r="K450" s="244">
        <v>4</v>
      </c>
      <c r="L450" s="245" t="s">
        <v>668</v>
      </c>
      <c r="M450" s="244">
        <v>1500000</v>
      </c>
      <c r="N450" s="244">
        <f t="shared" si="183"/>
        <v>6000000</v>
      </c>
      <c r="O450" s="246">
        <f t="shared" si="184"/>
        <v>3000000</v>
      </c>
      <c r="Q450" s="273" t="s">
        <v>4225</v>
      </c>
      <c r="R450" s="270" t="s">
        <v>4225</v>
      </c>
    </row>
    <row r="451" spans="1:18" x14ac:dyDescent="0.2">
      <c r="A451" s="2" t="s">
        <v>2336</v>
      </c>
      <c r="B451" s="50" t="str">
        <f t="array" ref="B451">INDEX(PAGU_REAL!$AF$1:$AF$168,MATCH(MID(A451,1,21),MID(PAGU_REAL!$AK$1:$AK$168,1,21),0))</f>
        <v>Umum</v>
      </c>
      <c r="C451" s="12" t="s">
        <v>162</v>
      </c>
      <c r="D451" s="40" t="s">
        <v>163</v>
      </c>
      <c r="E451" s="41">
        <v>0</v>
      </c>
      <c r="F451" s="15" t="s">
        <v>24</v>
      </c>
      <c r="G451" s="41">
        <v>0</v>
      </c>
      <c r="H451" s="41">
        <f>H452</f>
        <v>8000000</v>
      </c>
      <c r="I451" s="12" t="s">
        <v>162</v>
      </c>
      <c r="J451" s="40" t="s">
        <v>163</v>
      </c>
      <c r="K451" s="63">
        <v>0</v>
      </c>
      <c r="L451" s="15" t="s">
        <v>24</v>
      </c>
      <c r="M451" s="63">
        <v>0</v>
      </c>
      <c r="N451" s="63">
        <f>N452</f>
        <v>2000000</v>
      </c>
      <c r="O451" s="269">
        <f>N451-H451</f>
        <v>-6000000</v>
      </c>
      <c r="P451" s="129" t="s">
        <v>4148</v>
      </c>
      <c r="Q451" s="270" t="s">
        <v>4225</v>
      </c>
      <c r="R451" s="270" t="s">
        <v>4225</v>
      </c>
    </row>
    <row r="452" spans="1:18" x14ac:dyDescent="0.2">
      <c r="A452" s="2" t="s">
        <v>2337</v>
      </c>
      <c r="B452" s="50" t="str">
        <f t="array" ref="B452">INDEX(PAGU_REAL!$AF$1:$AF$168,MATCH(MID(A452,1,21),MID(PAGU_REAL!$AK$1:$AK$168,1,21),0))</f>
        <v>Umum</v>
      </c>
      <c r="C452" s="42" t="s">
        <v>24</v>
      </c>
      <c r="D452" s="43" t="s">
        <v>1866</v>
      </c>
      <c r="E452" s="44">
        <v>8</v>
      </c>
      <c r="F452" s="45" t="s">
        <v>613</v>
      </c>
      <c r="G452" s="44">
        <v>1000000</v>
      </c>
      <c r="H452" s="44">
        <f>ROUNDDOWN(E452*G452,-3)</f>
        <v>8000000</v>
      </c>
      <c r="I452" s="242" t="s">
        <v>24</v>
      </c>
      <c r="J452" s="243" t="s">
        <v>1866</v>
      </c>
      <c r="K452" s="244">
        <v>2</v>
      </c>
      <c r="L452" s="245" t="s">
        <v>613</v>
      </c>
      <c r="M452" s="244">
        <v>1000000</v>
      </c>
      <c r="N452" s="244">
        <f>ROUNDDOWN(K452*M452,-3)</f>
        <v>2000000</v>
      </c>
      <c r="O452" s="246">
        <f>N452-H452</f>
        <v>-6000000</v>
      </c>
      <c r="Q452" s="273" t="s">
        <v>4225</v>
      </c>
      <c r="R452" s="270" t="s">
        <v>4225</v>
      </c>
    </row>
    <row r="453" spans="1:18" s="131" customFormat="1" x14ac:dyDescent="0.2">
      <c r="A453" s="136" t="s">
        <v>4188</v>
      </c>
      <c r="B453" s="50" t="str">
        <f t="array" ref="B453">INDEX(PAGU_REAL!$AF$1:$AF$168,MATCH(MID(A453,1,21),MID(PAGU_REAL!$AK$1:$AK$168,1,21),0))</f>
        <v>Umum</v>
      </c>
      <c r="C453" s="247"/>
      <c r="D453" s="248"/>
      <c r="E453" s="249"/>
      <c r="F453" s="250"/>
      <c r="G453" s="249"/>
      <c r="H453" s="249"/>
      <c r="I453" s="233" t="s">
        <v>1992</v>
      </c>
      <c r="J453" s="40" t="s">
        <v>4170</v>
      </c>
      <c r="K453" s="63">
        <v>0</v>
      </c>
      <c r="L453" s="15" t="s">
        <v>24</v>
      </c>
      <c r="M453" s="63">
        <v>0</v>
      </c>
      <c r="N453" s="63">
        <f>N454</f>
        <v>5400000</v>
      </c>
      <c r="O453" s="269">
        <f>N453-H453</f>
        <v>5400000</v>
      </c>
      <c r="P453" s="131" t="s">
        <v>4147</v>
      </c>
      <c r="Q453" s="270" t="s">
        <v>4225</v>
      </c>
      <c r="R453" s="270" t="s">
        <v>4225</v>
      </c>
    </row>
    <row r="454" spans="1:18" s="131" customFormat="1" x14ac:dyDescent="0.2">
      <c r="A454" s="136" t="s">
        <v>4189</v>
      </c>
      <c r="B454" s="50" t="str">
        <f t="array" ref="B454">INDEX(PAGU_REAL!$AF$1:$AF$168,MATCH(MID(A454,1,21),MID(PAGU_REAL!$AK$1:$AK$168,1,21),0))</f>
        <v>Umum</v>
      </c>
      <c r="C454" s="259"/>
      <c r="D454" s="260"/>
      <c r="E454" s="261"/>
      <c r="F454" s="262"/>
      <c r="G454" s="261"/>
      <c r="H454" s="261"/>
      <c r="I454" s="242" t="s">
        <v>24</v>
      </c>
      <c r="J454" s="237" t="s">
        <v>4192</v>
      </c>
      <c r="K454" s="244">
        <v>18</v>
      </c>
      <c r="L454" s="245" t="s">
        <v>602</v>
      </c>
      <c r="M454" s="244">
        <v>300000</v>
      </c>
      <c r="N454" s="244">
        <f t="shared" ref="N454" si="185">ROUNDDOWN(K454*M454,-3)</f>
        <v>5400000</v>
      </c>
      <c r="O454" s="246">
        <f t="shared" ref="O454" si="186">N454-H454</f>
        <v>5400000</v>
      </c>
      <c r="Q454" s="273" t="s">
        <v>4225</v>
      </c>
      <c r="R454" s="270" t="s">
        <v>4225</v>
      </c>
    </row>
    <row r="455" spans="1:18" x14ac:dyDescent="0.2">
      <c r="A455" s="2" t="s">
        <v>2338</v>
      </c>
      <c r="B455" s="50" t="str">
        <f t="array" ref="B455">INDEX(PAGU_REAL!$AF$1:$AF$168,MATCH(MID(A455,1,21),MID(PAGU_REAL!$AK$1:$AK$168,1,21),0))</f>
        <v>Umum</v>
      </c>
      <c r="C455" s="12" t="s">
        <v>111</v>
      </c>
      <c r="D455" s="40" t="s">
        <v>112</v>
      </c>
      <c r="E455" s="41">
        <v>0</v>
      </c>
      <c r="F455" s="15" t="s">
        <v>24</v>
      </c>
      <c r="G455" s="41">
        <v>0</v>
      </c>
      <c r="H455" s="41">
        <f>H456</f>
        <v>38744000</v>
      </c>
      <c r="I455" s="12" t="s">
        <v>111</v>
      </c>
      <c r="J455" s="40" t="s">
        <v>112</v>
      </c>
      <c r="K455" s="63">
        <v>0</v>
      </c>
      <c r="L455" s="15" t="s">
        <v>24</v>
      </c>
      <c r="M455" s="63">
        <v>0</v>
      </c>
      <c r="N455" s="63">
        <f>N456</f>
        <v>58800000</v>
      </c>
      <c r="O455" s="269">
        <f>N455-H455</f>
        <v>20056000</v>
      </c>
      <c r="P455" s="129" t="s">
        <v>4146</v>
      </c>
      <c r="Q455" s="270" t="s">
        <v>4225</v>
      </c>
      <c r="R455" s="270" t="s">
        <v>4225</v>
      </c>
    </row>
    <row r="456" spans="1:18" ht="25.5" x14ac:dyDescent="0.2">
      <c r="A456" s="2" t="s">
        <v>2339</v>
      </c>
      <c r="B456" s="50" t="str">
        <f t="array" ref="B456">INDEX(PAGU_REAL!$AF$1:$AF$168,MATCH(MID(A456,1,21),MID(PAGU_REAL!$AK$1:$AK$168,1,21),0))</f>
        <v>Umum</v>
      </c>
      <c r="C456" s="42" t="s">
        <v>24</v>
      </c>
      <c r="D456" s="43" t="s">
        <v>2340</v>
      </c>
      <c r="E456" s="44">
        <v>10</v>
      </c>
      <c r="F456" s="45" t="s">
        <v>600</v>
      </c>
      <c r="G456" s="44">
        <v>3874400</v>
      </c>
      <c r="H456" s="44">
        <f>ROUNDDOWN(E456*G456,-3)</f>
        <v>38744000</v>
      </c>
      <c r="I456" s="242" t="s">
        <v>24</v>
      </c>
      <c r="J456" s="243" t="s">
        <v>2340</v>
      </c>
      <c r="K456" s="244">
        <v>12</v>
      </c>
      <c r="L456" s="245" t="s">
        <v>600</v>
      </c>
      <c r="M456" s="244">
        <v>4900000</v>
      </c>
      <c r="N456" s="244">
        <f>ROUNDDOWN(K456*M456,-3)</f>
        <v>58800000</v>
      </c>
      <c r="O456" s="246">
        <f>N456-H456</f>
        <v>20056000</v>
      </c>
      <c r="Q456" s="273" t="s">
        <v>4225</v>
      </c>
      <c r="R456" s="270" t="s">
        <v>4225</v>
      </c>
    </row>
    <row r="457" spans="1:18" x14ac:dyDescent="0.2">
      <c r="A457" s="2" t="s">
        <v>2341</v>
      </c>
      <c r="B457" s="50" t="str">
        <f t="array" ref="B457">INDEX(PAGU_REAL!$AF$1:$AF$168,MATCH(MID(A457,1,21),MID(PAGU_REAL!$AK$1:$AK$168,1,21),0))</f>
        <v>Umum</v>
      </c>
      <c r="C457" s="12" t="s">
        <v>55</v>
      </c>
      <c r="D457" s="40" t="s">
        <v>56</v>
      </c>
      <c r="E457" s="41">
        <v>0</v>
      </c>
      <c r="F457" s="15" t="s">
        <v>24</v>
      </c>
      <c r="G457" s="41">
        <v>0</v>
      </c>
      <c r="H457" s="41">
        <f>H458</f>
        <v>2400000</v>
      </c>
      <c r="I457" s="12" t="s">
        <v>55</v>
      </c>
      <c r="J457" s="40" t="s">
        <v>56</v>
      </c>
      <c r="K457" s="63">
        <v>0</v>
      </c>
      <c r="L457" s="15" t="s">
        <v>24</v>
      </c>
      <c r="M457" s="63">
        <v>0</v>
      </c>
      <c r="N457" s="63">
        <f>N458</f>
        <v>2400000</v>
      </c>
      <c r="O457" s="269">
        <f>N457-H457</f>
        <v>0</v>
      </c>
      <c r="P457" s="129" t="s">
        <v>4150</v>
      </c>
      <c r="R457" s="270" t="s">
        <v>4225</v>
      </c>
    </row>
    <row r="458" spans="1:18" hidden="1" x14ac:dyDescent="0.2">
      <c r="A458" s="2" t="s">
        <v>2342</v>
      </c>
      <c r="B458" s="50" t="str">
        <f t="array" ref="B458">INDEX(PAGU_REAL!$AF$1:$AF$168,MATCH(MID(A458,1,21),MID(PAGU_REAL!$AK$1:$AK$168,1,21),0))</f>
        <v>Umum</v>
      </c>
      <c r="C458" s="42" t="s">
        <v>24</v>
      </c>
      <c r="D458" s="43" t="s">
        <v>2305</v>
      </c>
      <c r="E458" s="44">
        <v>16</v>
      </c>
      <c r="F458" s="45" t="s">
        <v>600</v>
      </c>
      <c r="G458" s="44">
        <v>150000</v>
      </c>
      <c r="H458" s="44">
        <f>ROUNDDOWN(E458*G458,-3)</f>
        <v>2400000</v>
      </c>
      <c r="I458" s="42" t="s">
        <v>24</v>
      </c>
      <c r="J458" s="43" t="s">
        <v>2305</v>
      </c>
      <c r="K458" s="62">
        <v>16</v>
      </c>
      <c r="L458" s="45" t="s">
        <v>600</v>
      </c>
      <c r="M458" s="62">
        <v>150000</v>
      </c>
      <c r="N458" s="62">
        <f>ROUNDDOWN(K458*M458,-3)</f>
        <v>2400000</v>
      </c>
      <c r="O458" s="135">
        <f>N458-H458</f>
        <v>0</v>
      </c>
    </row>
    <row r="459" spans="1:18" x14ac:dyDescent="0.2">
      <c r="A459" s="2" t="s">
        <v>2343</v>
      </c>
      <c r="B459" s="50" t="str">
        <f t="array" ref="B459">INDEX(PAGU_REAL!$AF$1:$AF$168,MATCH(MID(A459,1,21),MID(PAGU_REAL!$AK$1:$AK$168,1,21),0))</f>
        <v>Metode dan Kurikulum</v>
      </c>
      <c r="C459" s="36" t="s">
        <v>280</v>
      </c>
      <c r="D459" s="37" t="s">
        <v>2344</v>
      </c>
      <c r="E459" s="38">
        <v>0</v>
      </c>
      <c r="F459" s="39" t="s">
        <v>24</v>
      </c>
      <c r="G459" s="38">
        <v>0</v>
      </c>
      <c r="H459" s="38">
        <f>SUM(H460,H468,H473)</f>
        <v>162933000</v>
      </c>
      <c r="I459" s="36" t="s">
        <v>280</v>
      </c>
      <c r="J459" s="37" t="s">
        <v>2344</v>
      </c>
      <c r="K459" s="38">
        <v>0</v>
      </c>
      <c r="L459" s="39" t="s">
        <v>24</v>
      </c>
      <c r="M459" s="38">
        <v>0</v>
      </c>
      <c r="N459" s="38">
        <f>SUM(N460,N465,N468,N470,N473)</f>
        <v>162933000</v>
      </c>
      <c r="O459" s="135"/>
      <c r="Q459" s="270" t="s">
        <v>4225</v>
      </c>
      <c r="R459" s="270" t="s">
        <v>4225</v>
      </c>
    </row>
    <row r="460" spans="1:18" x14ac:dyDescent="0.2">
      <c r="A460" s="2" t="s">
        <v>2345</v>
      </c>
      <c r="B460" s="50" t="str">
        <f t="array" ref="B460">INDEX(PAGU_REAL!$AF$1:$AF$168,MATCH(MID(A460,1,21),MID(PAGU_REAL!$AK$1:$AK$168,1,21),0))</f>
        <v>Metode dan Kurikulum</v>
      </c>
      <c r="C460" s="12" t="s">
        <v>42</v>
      </c>
      <c r="D460" s="40" t="s">
        <v>43</v>
      </c>
      <c r="E460" s="41">
        <v>0</v>
      </c>
      <c r="F460" s="15" t="s">
        <v>24</v>
      </c>
      <c r="G460" s="41">
        <v>0</v>
      </c>
      <c r="H460" s="41">
        <f>SUM(H461:H464)</f>
        <v>22350000</v>
      </c>
      <c r="I460" s="12" t="s">
        <v>42</v>
      </c>
      <c r="J460" s="40" t="s">
        <v>43</v>
      </c>
      <c r="K460" s="63">
        <v>0</v>
      </c>
      <c r="L460" s="15" t="s">
        <v>24</v>
      </c>
      <c r="M460" s="63">
        <v>0</v>
      </c>
      <c r="N460" s="63">
        <f>SUM(N461:N464)</f>
        <v>11750000</v>
      </c>
      <c r="O460" s="269">
        <f>N460-H460</f>
        <v>-10600000</v>
      </c>
      <c r="P460" s="129" t="s">
        <v>4148</v>
      </c>
      <c r="Q460" s="270" t="s">
        <v>4225</v>
      </c>
      <c r="R460" s="270" t="s">
        <v>4225</v>
      </c>
    </row>
    <row r="461" spans="1:18" x14ac:dyDescent="0.2">
      <c r="A461" s="2" t="s">
        <v>2346</v>
      </c>
      <c r="B461" s="50" t="str">
        <f t="array" ref="B461">INDEX(PAGU_REAL!$AF$1:$AF$168,MATCH(MID(A461,1,21),MID(PAGU_REAL!$AK$1:$AK$168,1,21),0))</f>
        <v>Metode dan Kurikulum</v>
      </c>
      <c r="C461" s="42" t="s">
        <v>24</v>
      </c>
      <c r="D461" s="43" t="s">
        <v>599</v>
      </c>
      <c r="E461" s="44">
        <v>150</v>
      </c>
      <c r="F461" s="45" t="s">
        <v>600</v>
      </c>
      <c r="G461" s="44">
        <v>69000</v>
      </c>
      <c r="H461" s="44">
        <f t="shared" ref="H461:H464" si="187">ROUNDDOWN(E461*G461,-3)</f>
        <v>10350000</v>
      </c>
      <c r="I461" s="242" t="s">
        <v>24</v>
      </c>
      <c r="J461" s="243" t="s">
        <v>599</v>
      </c>
      <c r="K461" s="244">
        <v>75</v>
      </c>
      <c r="L461" s="245" t="s">
        <v>600</v>
      </c>
      <c r="M461" s="244">
        <v>70000</v>
      </c>
      <c r="N461" s="244">
        <f t="shared" ref="N461:N464" si="188">ROUNDDOWN(K461*M461,-3)</f>
        <v>5250000</v>
      </c>
      <c r="O461" s="246">
        <f t="shared" ref="O461:O464" si="189">N461-H461</f>
        <v>-5100000</v>
      </c>
      <c r="Q461" s="273" t="s">
        <v>4225</v>
      </c>
      <c r="R461" s="270" t="s">
        <v>4225</v>
      </c>
    </row>
    <row r="462" spans="1:18" x14ac:dyDescent="0.2">
      <c r="A462" s="2" t="s">
        <v>2347</v>
      </c>
      <c r="B462" s="50" t="str">
        <f t="array" ref="B462">INDEX(PAGU_REAL!$AF$1:$AF$168,MATCH(MID(A462,1,21),MID(PAGU_REAL!$AK$1:$AK$168,1,21),0))</f>
        <v>Metode dan Kurikulum</v>
      </c>
      <c r="C462" s="42" t="s">
        <v>24</v>
      </c>
      <c r="D462" s="43" t="s">
        <v>45</v>
      </c>
      <c r="E462" s="44">
        <v>3</v>
      </c>
      <c r="F462" s="45" t="s">
        <v>668</v>
      </c>
      <c r="G462" s="44">
        <v>1500000</v>
      </c>
      <c r="H462" s="44">
        <f t="shared" si="187"/>
        <v>4500000</v>
      </c>
      <c r="I462" s="242" t="s">
        <v>24</v>
      </c>
      <c r="J462" s="243" t="s">
        <v>45</v>
      </c>
      <c r="K462" s="244">
        <v>1</v>
      </c>
      <c r="L462" s="245" t="s">
        <v>668</v>
      </c>
      <c r="M462" s="244">
        <v>1500000</v>
      </c>
      <c r="N462" s="244">
        <f t="shared" si="188"/>
        <v>1500000</v>
      </c>
      <c r="O462" s="246">
        <f t="shared" si="189"/>
        <v>-3000000</v>
      </c>
      <c r="Q462" s="273" t="s">
        <v>4225</v>
      </c>
      <c r="R462" s="270" t="s">
        <v>4225</v>
      </c>
    </row>
    <row r="463" spans="1:18" x14ac:dyDescent="0.2">
      <c r="A463" s="2" t="s">
        <v>2348</v>
      </c>
      <c r="B463" s="50" t="str">
        <f t="array" ref="B463">INDEX(PAGU_REAL!$AF$1:$AF$168,MATCH(MID(A463,1,21),MID(PAGU_REAL!$AK$1:$AK$168,1,21),0))</f>
        <v>Metode dan Kurikulum</v>
      </c>
      <c r="C463" s="42" t="s">
        <v>24</v>
      </c>
      <c r="D463" s="43" t="s">
        <v>51</v>
      </c>
      <c r="E463" s="44">
        <v>3</v>
      </c>
      <c r="F463" s="45" t="s">
        <v>668</v>
      </c>
      <c r="G463" s="44">
        <v>1000000</v>
      </c>
      <c r="H463" s="44">
        <f t="shared" si="187"/>
        <v>3000000</v>
      </c>
      <c r="I463" s="242" t="s">
        <v>24</v>
      </c>
      <c r="J463" s="243" t="s">
        <v>51</v>
      </c>
      <c r="K463" s="244">
        <v>2</v>
      </c>
      <c r="L463" s="245" t="s">
        <v>668</v>
      </c>
      <c r="M463" s="244">
        <v>1000000</v>
      </c>
      <c r="N463" s="244">
        <f t="shared" si="188"/>
        <v>2000000</v>
      </c>
      <c r="O463" s="246">
        <f t="shared" si="189"/>
        <v>-1000000</v>
      </c>
      <c r="Q463" s="273" t="s">
        <v>4225</v>
      </c>
      <c r="R463" s="270" t="s">
        <v>4225</v>
      </c>
    </row>
    <row r="464" spans="1:18" x14ac:dyDescent="0.2">
      <c r="A464" s="2" t="s">
        <v>2349</v>
      </c>
      <c r="B464" s="50" t="str">
        <f t="array" ref="B464">INDEX(PAGU_REAL!$AF$1:$AF$168,MATCH(MID(A464,1,21),MID(PAGU_REAL!$AK$1:$AK$168,1,21),0))</f>
        <v>Metode dan Kurikulum</v>
      </c>
      <c r="C464" s="42" t="s">
        <v>24</v>
      </c>
      <c r="D464" s="43" t="s">
        <v>53</v>
      </c>
      <c r="E464" s="44">
        <v>3</v>
      </c>
      <c r="F464" s="45" t="s">
        <v>668</v>
      </c>
      <c r="G464" s="44">
        <v>1500000</v>
      </c>
      <c r="H464" s="44">
        <f t="shared" si="187"/>
        <v>4500000</v>
      </c>
      <c r="I464" s="242" t="s">
        <v>24</v>
      </c>
      <c r="J464" s="243" t="s">
        <v>53</v>
      </c>
      <c r="K464" s="244">
        <v>2</v>
      </c>
      <c r="L464" s="245" t="s">
        <v>668</v>
      </c>
      <c r="M464" s="244">
        <v>1500000</v>
      </c>
      <c r="N464" s="244">
        <f t="shared" si="188"/>
        <v>3000000</v>
      </c>
      <c r="O464" s="246">
        <f t="shared" si="189"/>
        <v>-1500000</v>
      </c>
      <c r="Q464" s="273" t="s">
        <v>4225</v>
      </c>
      <c r="R464" s="270" t="s">
        <v>4225</v>
      </c>
    </row>
    <row r="465" spans="1:18" s="129" customFormat="1" x14ac:dyDescent="0.2">
      <c r="A465" s="137" t="s">
        <v>4092</v>
      </c>
      <c r="B465" s="50" t="str">
        <f t="array" ref="B465">INDEX(PAGU_REAL!$AF$1:$AF$168,MATCH(MID(A465,1,21),MID(PAGU_REAL!$AK$1:$AK$168,1,21),0))</f>
        <v>Metode dan Kurikulum</v>
      </c>
      <c r="C465" s="247"/>
      <c r="D465" s="248"/>
      <c r="E465" s="249"/>
      <c r="F465" s="250"/>
      <c r="G465" s="249"/>
      <c r="H465" s="249"/>
      <c r="I465" s="12" t="s">
        <v>606</v>
      </c>
      <c r="J465" s="40" t="s">
        <v>607</v>
      </c>
      <c r="K465" s="63">
        <v>0</v>
      </c>
      <c r="L465" s="15" t="s">
        <v>24</v>
      </c>
      <c r="M465" s="63">
        <v>0</v>
      </c>
      <c r="N465" s="63">
        <f>SUM(N466:N467)</f>
        <v>3750000</v>
      </c>
      <c r="O465" s="269">
        <f t="shared" ref="O465:O474" si="190">N465-H465</f>
        <v>3750000</v>
      </c>
      <c r="P465" s="129" t="s">
        <v>4148</v>
      </c>
      <c r="Q465" s="270" t="s">
        <v>4225</v>
      </c>
      <c r="R465" s="270" t="s">
        <v>4225</v>
      </c>
    </row>
    <row r="466" spans="1:18" s="129" customFormat="1" ht="25.5" x14ac:dyDescent="0.2">
      <c r="A466" s="137" t="s">
        <v>4093</v>
      </c>
      <c r="B466" s="50" t="str">
        <f t="array" ref="B466">INDEX(PAGU_REAL!$AF$1:$AF$168,MATCH(MID(A466,1,21),MID(PAGU_REAL!$AK$1:$AK$168,1,21),0))</f>
        <v>Metode dan Kurikulum</v>
      </c>
      <c r="C466" s="259"/>
      <c r="D466" s="260"/>
      <c r="E466" s="261"/>
      <c r="F466" s="262"/>
      <c r="G466" s="261"/>
      <c r="H466" s="261"/>
      <c r="I466" s="242" t="s">
        <v>24</v>
      </c>
      <c r="J466" s="237" t="s">
        <v>4095</v>
      </c>
      <c r="K466" s="244">
        <v>2</v>
      </c>
      <c r="L466" s="245" t="s">
        <v>668</v>
      </c>
      <c r="M466" s="244">
        <v>1000000</v>
      </c>
      <c r="N466" s="244">
        <f>ROUNDDOWN(K466*M466,-3)</f>
        <v>2000000</v>
      </c>
      <c r="O466" s="246">
        <f t="shared" si="190"/>
        <v>2000000</v>
      </c>
      <c r="Q466" s="273" t="s">
        <v>4225</v>
      </c>
      <c r="R466" s="270" t="s">
        <v>4225</v>
      </c>
    </row>
    <row r="467" spans="1:18" s="129" customFormat="1" ht="25.5" x14ac:dyDescent="0.2">
      <c r="A467" s="137" t="s">
        <v>4094</v>
      </c>
      <c r="B467" s="50" t="str">
        <f t="array" ref="B467">INDEX(PAGU_REAL!$AF$1:$AF$168,MATCH(MID(A467,1,21),MID(PAGU_REAL!$AK$1:$AK$168,1,21),0))</f>
        <v>Metode dan Kurikulum</v>
      </c>
      <c r="C467" s="259"/>
      <c r="D467" s="260"/>
      <c r="E467" s="261"/>
      <c r="F467" s="262"/>
      <c r="G467" s="261"/>
      <c r="H467" s="261"/>
      <c r="I467" s="242" t="s">
        <v>24</v>
      </c>
      <c r="J467" s="237" t="s">
        <v>4096</v>
      </c>
      <c r="K467" s="244">
        <v>7</v>
      </c>
      <c r="L467" s="245" t="s">
        <v>668</v>
      </c>
      <c r="M467" s="244">
        <v>250000</v>
      </c>
      <c r="N467" s="244">
        <f>ROUNDDOWN(K467*M467,-3)</f>
        <v>1750000</v>
      </c>
      <c r="O467" s="246">
        <f t="shared" si="190"/>
        <v>1750000</v>
      </c>
      <c r="Q467" s="273" t="s">
        <v>4225</v>
      </c>
      <c r="R467" s="270" t="s">
        <v>4225</v>
      </c>
    </row>
    <row r="468" spans="1:18" x14ac:dyDescent="0.2">
      <c r="A468" s="2" t="s">
        <v>2350</v>
      </c>
      <c r="B468" s="50" t="str">
        <f t="array" ref="B468">INDEX(PAGU_REAL!$AF$1:$AF$168,MATCH(MID(A468,1,21),MID(PAGU_REAL!$AK$1:$AK$168,1,21),0))</f>
        <v>Metode dan Kurikulum</v>
      </c>
      <c r="C468" s="12" t="s">
        <v>162</v>
      </c>
      <c r="D468" s="40" t="s">
        <v>163</v>
      </c>
      <c r="E468" s="41">
        <v>0</v>
      </c>
      <c r="F468" s="15" t="s">
        <v>24</v>
      </c>
      <c r="G468" s="41">
        <v>0</v>
      </c>
      <c r="H468" s="41">
        <f>H469</f>
        <v>20000000</v>
      </c>
      <c r="I468" s="12" t="s">
        <v>162</v>
      </c>
      <c r="J468" s="40" t="s">
        <v>163</v>
      </c>
      <c r="K468" s="63">
        <v>0</v>
      </c>
      <c r="L468" s="15" t="s">
        <v>24</v>
      </c>
      <c r="M468" s="63">
        <v>0</v>
      </c>
      <c r="N468" s="63">
        <f>N469</f>
        <v>6000000</v>
      </c>
      <c r="O468" s="269">
        <f t="shared" si="190"/>
        <v>-14000000</v>
      </c>
      <c r="P468" s="129" t="s">
        <v>4148</v>
      </c>
      <c r="Q468" s="270" t="s">
        <v>4225</v>
      </c>
      <c r="R468" s="270" t="s">
        <v>4225</v>
      </c>
    </row>
    <row r="469" spans="1:18" x14ac:dyDescent="0.2">
      <c r="A469" s="2" t="s">
        <v>2351</v>
      </c>
      <c r="B469" s="50" t="str">
        <f t="array" ref="B469">INDEX(PAGU_REAL!$AF$1:$AF$168,MATCH(MID(A469,1,21),MID(PAGU_REAL!$AK$1:$AK$168,1,21),0))</f>
        <v>Metode dan Kurikulum</v>
      </c>
      <c r="C469" s="42" t="s">
        <v>24</v>
      </c>
      <c r="D469" s="43" t="s">
        <v>1866</v>
      </c>
      <c r="E469" s="44">
        <v>20</v>
      </c>
      <c r="F469" s="45" t="s">
        <v>613</v>
      </c>
      <c r="G469" s="44">
        <v>1000000</v>
      </c>
      <c r="H469" s="44">
        <f>ROUNDDOWN(E469*G469,-3)</f>
        <v>20000000</v>
      </c>
      <c r="I469" s="242" t="s">
        <v>24</v>
      </c>
      <c r="J469" s="243" t="s">
        <v>1866</v>
      </c>
      <c r="K469" s="244">
        <v>6</v>
      </c>
      <c r="L469" s="245" t="s">
        <v>613</v>
      </c>
      <c r="M469" s="244">
        <v>1000000</v>
      </c>
      <c r="N469" s="244">
        <f>ROUNDDOWN(K469*M469,-3)</f>
        <v>6000000</v>
      </c>
      <c r="O469" s="246">
        <f t="shared" si="190"/>
        <v>-14000000</v>
      </c>
      <c r="Q469" s="273" t="s">
        <v>4225</v>
      </c>
      <c r="R469" s="270" t="s">
        <v>4225</v>
      </c>
    </row>
    <row r="470" spans="1:18" s="129" customFormat="1" x14ac:dyDescent="0.2">
      <c r="A470" s="136" t="s">
        <v>4097</v>
      </c>
      <c r="B470" s="50" t="str">
        <f t="array" ref="B470">INDEX(PAGU_REAL!$AF$1:$AF$168,MATCH(MID(A470,1,21),MID(PAGU_REAL!$AK$1:$AK$168,1,21),0))</f>
        <v>Metode dan Kurikulum</v>
      </c>
      <c r="C470" s="263"/>
      <c r="D470" s="264"/>
      <c r="E470" s="249"/>
      <c r="F470" s="250"/>
      <c r="G470" s="249"/>
      <c r="H470" s="249"/>
      <c r="I470" s="139" t="s">
        <v>1992</v>
      </c>
      <c r="J470" s="140" t="s">
        <v>1993</v>
      </c>
      <c r="K470" s="63">
        <v>0</v>
      </c>
      <c r="L470" s="15" t="s">
        <v>24</v>
      </c>
      <c r="M470" s="63">
        <v>0</v>
      </c>
      <c r="N470" s="63">
        <f>SUM(N471:N472)</f>
        <v>43000000</v>
      </c>
      <c r="O470" s="269">
        <f t="shared" si="190"/>
        <v>43000000</v>
      </c>
      <c r="P470" s="129" t="s">
        <v>4147</v>
      </c>
      <c r="Q470" s="270" t="s">
        <v>4225</v>
      </c>
      <c r="R470" s="270" t="s">
        <v>4225</v>
      </c>
    </row>
    <row r="471" spans="1:18" s="129" customFormat="1" x14ac:dyDescent="0.2">
      <c r="A471" s="136" t="s">
        <v>4098</v>
      </c>
      <c r="B471" s="50" t="str">
        <f t="array" ref="B471">INDEX(PAGU_REAL!$AF$1:$AF$168,MATCH(MID(A471,1,21),MID(PAGU_REAL!$AK$1:$AK$168,1,21),0))</f>
        <v>Metode dan Kurikulum</v>
      </c>
      <c r="C471" s="259"/>
      <c r="D471" s="260"/>
      <c r="E471" s="261"/>
      <c r="F471" s="262"/>
      <c r="G471" s="261"/>
      <c r="H471" s="261"/>
      <c r="I471" s="242" t="s">
        <v>24</v>
      </c>
      <c r="J471" s="237" t="s">
        <v>612</v>
      </c>
      <c r="K471" s="244">
        <v>10</v>
      </c>
      <c r="L471" s="245" t="s">
        <v>613</v>
      </c>
      <c r="M471" s="244">
        <v>1000000</v>
      </c>
      <c r="N471" s="244">
        <f>ROUNDDOWN(K471*M471,-3)</f>
        <v>10000000</v>
      </c>
      <c r="O471" s="246">
        <f t="shared" si="190"/>
        <v>10000000</v>
      </c>
      <c r="Q471" s="273" t="s">
        <v>4225</v>
      </c>
      <c r="R471" s="270" t="s">
        <v>4225</v>
      </c>
    </row>
    <row r="472" spans="1:18" s="129" customFormat="1" x14ac:dyDescent="0.2">
      <c r="A472" s="136" t="s">
        <v>4099</v>
      </c>
      <c r="B472" s="50" t="str">
        <f t="array" ref="B472">INDEX(PAGU_REAL!$AF$1:$AF$168,MATCH(MID(A472,1,21),MID(PAGU_REAL!$AK$1:$AK$168,1,21),0))</f>
        <v>Metode dan Kurikulum</v>
      </c>
      <c r="C472" s="259"/>
      <c r="D472" s="260"/>
      <c r="E472" s="261"/>
      <c r="F472" s="262"/>
      <c r="G472" s="261"/>
      <c r="H472" s="261"/>
      <c r="I472" s="242" t="s">
        <v>24</v>
      </c>
      <c r="J472" s="237" t="s">
        <v>4193</v>
      </c>
      <c r="K472" s="244">
        <v>110</v>
      </c>
      <c r="L472" s="245" t="s">
        <v>600</v>
      </c>
      <c r="M472" s="244">
        <v>300000</v>
      </c>
      <c r="N472" s="244">
        <f>ROUNDDOWN(K472*M472,-3)</f>
        <v>33000000</v>
      </c>
      <c r="O472" s="246">
        <f t="shared" si="190"/>
        <v>33000000</v>
      </c>
      <c r="Q472" s="273" t="s">
        <v>4225</v>
      </c>
      <c r="R472" s="270" t="s">
        <v>4225</v>
      </c>
    </row>
    <row r="473" spans="1:18" x14ac:dyDescent="0.2">
      <c r="A473" s="2" t="s">
        <v>2352</v>
      </c>
      <c r="B473" s="50" t="str">
        <f t="array" ref="B473">INDEX(PAGU_REAL!$AF$1:$AF$168,MATCH(MID(A473,1,21),MID(PAGU_REAL!$AK$1:$AK$168,1,21),0))</f>
        <v>Metode dan Kurikulum</v>
      </c>
      <c r="C473" s="12" t="s">
        <v>111</v>
      </c>
      <c r="D473" s="40" t="s">
        <v>112</v>
      </c>
      <c r="E473" s="41">
        <v>0</v>
      </c>
      <c r="F473" s="15" t="s">
        <v>24</v>
      </c>
      <c r="G473" s="41">
        <v>0</v>
      </c>
      <c r="H473" s="41">
        <f>H474</f>
        <v>120583000</v>
      </c>
      <c r="I473" s="12" t="s">
        <v>111</v>
      </c>
      <c r="J473" s="40" t="s">
        <v>112</v>
      </c>
      <c r="K473" s="63">
        <v>0</v>
      </c>
      <c r="L473" s="15" t="s">
        <v>24</v>
      </c>
      <c r="M473" s="63">
        <v>0</v>
      </c>
      <c r="N473" s="63">
        <f>N474</f>
        <v>98433000</v>
      </c>
      <c r="O473" s="269">
        <f t="shared" si="190"/>
        <v>-22150000</v>
      </c>
      <c r="P473" s="129" t="s">
        <v>4146</v>
      </c>
      <c r="Q473" s="270" t="s">
        <v>4225</v>
      </c>
      <c r="R473" s="270" t="s">
        <v>4225</v>
      </c>
    </row>
    <row r="474" spans="1:18" ht="25.5" x14ac:dyDescent="0.2">
      <c r="A474" s="2" t="s">
        <v>2353</v>
      </c>
      <c r="B474" s="50" t="str">
        <f t="array" ref="B474">INDEX(PAGU_REAL!$AF$1:$AF$168,MATCH(MID(A474,1,21),MID(PAGU_REAL!$AK$1:$AK$168,1,21),0))</f>
        <v>Metode dan Kurikulum</v>
      </c>
      <c r="C474" s="42" t="s">
        <v>24</v>
      </c>
      <c r="D474" s="43" t="s">
        <v>2354</v>
      </c>
      <c r="E474" s="44">
        <v>24</v>
      </c>
      <c r="F474" s="45" t="s">
        <v>600</v>
      </c>
      <c r="G474" s="44">
        <v>5024292</v>
      </c>
      <c r="H474" s="44">
        <f>ROUNDDOWN(E474*G474,-3)</f>
        <v>120583000</v>
      </c>
      <c r="I474" s="242" t="s">
        <v>24</v>
      </c>
      <c r="J474" s="243" t="s">
        <v>2354</v>
      </c>
      <c r="K474" s="244">
        <v>17</v>
      </c>
      <c r="L474" s="245" t="s">
        <v>600</v>
      </c>
      <c r="M474" s="244">
        <v>5790176.4705882352</v>
      </c>
      <c r="N474" s="244">
        <f>ROUNDDOWN(K474*M474,-3)</f>
        <v>98433000</v>
      </c>
      <c r="O474" s="246">
        <f t="shared" si="190"/>
        <v>-22150000</v>
      </c>
      <c r="Q474" s="273" t="s">
        <v>4225</v>
      </c>
      <c r="R474" s="270" t="s">
        <v>4225</v>
      </c>
    </row>
    <row r="475" spans="1:18" ht="25.5" x14ac:dyDescent="0.2">
      <c r="A475" s="2" t="s">
        <v>2355</v>
      </c>
      <c r="B475" s="50" t="str">
        <f t="array" ref="B475">INDEX(PAGU_REAL!$AF$1:$AF$168,MATCH(MID(A475,1,21),MID(PAGU_REAL!$AK$1:$AK$168,1,21),0))</f>
        <v>Umum</v>
      </c>
      <c r="C475" s="36" t="s">
        <v>2356</v>
      </c>
      <c r="D475" s="37" t="s">
        <v>2357</v>
      </c>
      <c r="E475" s="38">
        <v>0</v>
      </c>
      <c r="F475" s="39" t="s">
        <v>24</v>
      </c>
      <c r="G475" s="38">
        <v>0</v>
      </c>
      <c r="H475" s="38">
        <f>SUM(H476,H482)</f>
        <v>64531000</v>
      </c>
      <c r="I475" s="36" t="s">
        <v>2356</v>
      </c>
      <c r="J475" s="37" t="s">
        <v>2357</v>
      </c>
      <c r="K475" s="38">
        <v>0</v>
      </c>
      <c r="L475" s="39" t="s">
        <v>24</v>
      </c>
      <c r="M475" s="38">
        <v>0</v>
      </c>
      <c r="N475" s="38">
        <f>SUM(N476,N480,N482)</f>
        <v>66101000</v>
      </c>
      <c r="Q475" s="270" t="s">
        <v>4225</v>
      </c>
      <c r="R475" s="270" t="s">
        <v>4225</v>
      </c>
    </row>
    <row r="476" spans="1:18" x14ac:dyDescent="0.2">
      <c r="A476" s="2" t="s">
        <v>2358</v>
      </c>
      <c r="B476" s="50" t="str">
        <f t="array" ref="B476">INDEX(PAGU_REAL!$AF$1:$AF$168,MATCH(MID(A476,1,21),MID(PAGU_REAL!$AK$1:$AK$168,1,21),0))</f>
        <v>Umum</v>
      </c>
      <c r="C476" s="12" t="s">
        <v>42</v>
      </c>
      <c r="D476" s="40" t="s">
        <v>43</v>
      </c>
      <c r="E476" s="41">
        <v>0</v>
      </c>
      <c r="F476" s="15" t="s">
        <v>24</v>
      </c>
      <c r="G476" s="41">
        <v>0</v>
      </c>
      <c r="H476" s="41">
        <f>SUM(H477:H479)</f>
        <v>12000000</v>
      </c>
      <c r="I476" s="12" t="s">
        <v>42</v>
      </c>
      <c r="J476" s="40" t="s">
        <v>43</v>
      </c>
      <c r="K476" s="63">
        <v>0</v>
      </c>
      <c r="L476" s="15" t="s">
        <v>24</v>
      </c>
      <c r="M476" s="63">
        <v>0</v>
      </c>
      <c r="N476" s="63">
        <f>SUM(N477:N479)</f>
        <v>16000000</v>
      </c>
      <c r="O476" s="269">
        <f>N476-H476</f>
        <v>4000000</v>
      </c>
      <c r="P476" s="129" t="s">
        <v>4148</v>
      </c>
      <c r="Q476" s="270" t="s">
        <v>4225</v>
      </c>
      <c r="R476" s="270" t="s">
        <v>4225</v>
      </c>
    </row>
    <row r="477" spans="1:18" x14ac:dyDescent="0.2">
      <c r="A477" s="2" t="s">
        <v>2359</v>
      </c>
      <c r="B477" s="50" t="str">
        <f t="array" ref="B477">INDEX(PAGU_REAL!$AF$1:$AF$168,MATCH(MID(A477,1,21),MID(PAGU_REAL!$AK$1:$AK$168,1,21),0))</f>
        <v>Umum</v>
      </c>
      <c r="C477" s="42" t="s">
        <v>24</v>
      </c>
      <c r="D477" s="43" t="s">
        <v>51</v>
      </c>
      <c r="E477" s="44">
        <v>3</v>
      </c>
      <c r="F477" s="45" t="s">
        <v>668</v>
      </c>
      <c r="G477" s="44">
        <v>1000000</v>
      </c>
      <c r="H477" s="44">
        <f t="shared" ref="H477:H479" si="191">ROUNDDOWN(E477*G477,-3)</f>
        <v>3000000</v>
      </c>
      <c r="I477" s="242" t="s">
        <v>24</v>
      </c>
      <c r="J477" s="243" t="s">
        <v>51</v>
      </c>
      <c r="K477" s="244">
        <v>4</v>
      </c>
      <c r="L477" s="245" t="s">
        <v>668</v>
      </c>
      <c r="M477" s="244">
        <v>1000000</v>
      </c>
      <c r="N477" s="244">
        <f t="shared" ref="N477:N479" si="192">ROUNDDOWN(K477*M477,-3)</f>
        <v>4000000</v>
      </c>
      <c r="O477" s="246">
        <f t="shared" ref="O477:O479" si="193">N477-H477</f>
        <v>1000000</v>
      </c>
      <c r="Q477" s="273" t="s">
        <v>4225</v>
      </c>
      <c r="R477" s="270" t="s">
        <v>4225</v>
      </c>
    </row>
    <row r="478" spans="1:18" x14ac:dyDescent="0.2">
      <c r="A478" s="2" t="s">
        <v>2360</v>
      </c>
      <c r="B478" s="50" t="str">
        <f t="array" ref="B478">INDEX(PAGU_REAL!$AF$1:$AF$168,MATCH(MID(A478,1,21),MID(PAGU_REAL!$AK$1:$AK$168,1,21),0))</f>
        <v>Umum</v>
      </c>
      <c r="C478" s="42" t="s">
        <v>24</v>
      </c>
      <c r="D478" s="43" t="s">
        <v>53</v>
      </c>
      <c r="E478" s="44">
        <v>3</v>
      </c>
      <c r="F478" s="45" t="s">
        <v>668</v>
      </c>
      <c r="G478" s="44">
        <v>1500000</v>
      </c>
      <c r="H478" s="44">
        <f t="shared" si="191"/>
        <v>4500000</v>
      </c>
      <c r="I478" s="242" t="s">
        <v>24</v>
      </c>
      <c r="J478" s="243" t="s">
        <v>53</v>
      </c>
      <c r="K478" s="244">
        <v>4</v>
      </c>
      <c r="L478" s="245" t="s">
        <v>668</v>
      </c>
      <c r="M478" s="244">
        <v>1500000</v>
      </c>
      <c r="N478" s="244">
        <f t="shared" si="192"/>
        <v>6000000</v>
      </c>
      <c r="O478" s="246">
        <f t="shared" si="193"/>
        <v>1500000</v>
      </c>
      <c r="Q478" s="273" t="s">
        <v>4225</v>
      </c>
      <c r="R478" s="270" t="s">
        <v>4225</v>
      </c>
    </row>
    <row r="479" spans="1:18" x14ac:dyDescent="0.2">
      <c r="A479" s="2" t="s">
        <v>2361</v>
      </c>
      <c r="B479" s="50" t="str">
        <f t="array" ref="B479">INDEX(PAGU_REAL!$AF$1:$AF$168,MATCH(MID(A479,1,21),MID(PAGU_REAL!$AK$1:$AK$168,1,21),0))</f>
        <v>Umum</v>
      </c>
      <c r="C479" s="42" t="s">
        <v>24</v>
      </c>
      <c r="D479" s="43" t="s">
        <v>45</v>
      </c>
      <c r="E479" s="44">
        <v>3</v>
      </c>
      <c r="F479" s="45" t="s">
        <v>668</v>
      </c>
      <c r="G479" s="44">
        <v>1500000</v>
      </c>
      <c r="H479" s="44">
        <f t="shared" si="191"/>
        <v>4500000</v>
      </c>
      <c r="I479" s="242" t="s">
        <v>24</v>
      </c>
      <c r="J479" s="243" t="s">
        <v>45</v>
      </c>
      <c r="K479" s="244">
        <v>4</v>
      </c>
      <c r="L479" s="245" t="s">
        <v>668</v>
      </c>
      <c r="M479" s="244">
        <v>1500000</v>
      </c>
      <c r="N479" s="244">
        <f t="shared" si="192"/>
        <v>6000000</v>
      </c>
      <c r="O479" s="246">
        <f t="shared" si="193"/>
        <v>1500000</v>
      </c>
      <c r="Q479" s="273" t="s">
        <v>4225</v>
      </c>
      <c r="R479" s="270" t="s">
        <v>4225</v>
      </c>
    </row>
    <row r="480" spans="1:18" s="131" customFormat="1" x14ac:dyDescent="0.2">
      <c r="A480" s="136" t="s">
        <v>4190</v>
      </c>
      <c r="B480" s="50" t="str">
        <f t="array" ref="B480">INDEX(PAGU_REAL!$AF$1:$AF$168,MATCH(MID(A480,1,21),MID(PAGU_REAL!$AK$1:$AK$168,1,21),0))</f>
        <v>Umum</v>
      </c>
      <c r="C480" s="247"/>
      <c r="D480" s="248"/>
      <c r="E480" s="249"/>
      <c r="F480" s="250"/>
      <c r="G480" s="249"/>
      <c r="H480" s="249"/>
      <c r="I480" s="233" t="s">
        <v>1992</v>
      </c>
      <c r="J480" s="40" t="s">
        <v>4170</v>
      </c>
      <c r="K480" s="63">
        <v>0</v>
      </c>
      <c r="L480" s="15" t="s">
        <v>24</v>
      </c>
      <c r="M480" s="63">
        <v>0</v>
      </c>
      <c r="N480" s="63">
        <f>N481</f>
        <v>3600000</v>
      </c>
      <c r="O480" s="269">
        <f>N480-H480</f>
        <v>3600000</v>
      </c>
      <c r="P480" s="131" t="s">
        <v>4147</v>
      </c>
      <c r="Q480" s="270" t="s">
        <v>4225</v>
      </c>
      <c r="R480" s="270" t="s">
        <v>4225</v>
      </c>
    </row>
    <row r="481" spans="1:18" s="131" customFormat="1" x14ac:dyDescent="0.2">
      <c r="A481" s="136" t="s">
        <v>4191</v>
      </c>
      <c r="B481" s="50" t="str">
        <f t="array" ref="B481">INDEX(PAGU_REAL!$AF$1:$AF$168,MATCH(MID(A481,1,21),MID(PAGU_REAL!$AK$1:$AK$168,1,21),0))</f>
        <v>Umum</v>
      </c>
      <c r="C481" s="259"/>
      <c r="D481" s="260"/>
      <c r="E481" s="261"/>
      <c r="F481" s="262"/>
      <c r="G481" s="261"/>
      <c r="H481" s="261"/>
      <c r="I481" s="242" t="s">
        <v>24</v>
      </c>
      <c r="J481" s="237" t="s">
        <v>4192</v>
      </c>
      <c r="K481" s="244">
        <v>12</v>
      </c>
      <c r="L481" s="245" t="s">
        <v>602</v>
      </c>
      <c r="M481" s="244">
        <v>300000</v>
      </c>
      <c r="N481" s="244">
        <f t="shared" ref="N481" si="194">ROUNDDOWN(K481*M481,-3)</f>
        <v>3600000</v>
      </c>
      <c r="O481" s="246">
        <f t="shared" ref="O481" si="195">N481-H481</f>
        <v>3600000</v>
      </c>
      <c r="Q481" s="273" t="s">
        <v>4225</v>
      </c>
      <c r="R481" s="270" t="s">
        <v>4225</v>
      </c>
    </row>
    <row r="482" spans="1:18" x14ac:dyDescent="0.2">
      <c r="A482" s="2" t="s">
        <v>2362</v>
      </c>
      <c r="B482" s="50" t="str">
        <f t="array" ref="B482">INDEX(PAGU_REAL!$AF$1:$AF$168,MATCH(MID(A482,1,21),MID(PAGU_REAL!$AK$1:$AK$168,1,21),0))</f>
        <v>Umum</v>
      </c>
      <c r="C482" s="12" t="s">
        <v>111</v>
      </c>
      <c r="D482" s="40" t="s">
        <v>112</v>
      </c>
      <c r="E482" s="41">
        <v>0</v>
      </c>
      <c r="F482" s="15" t="s">
        <v>24</v>
      </c>
      <c r="G482" s="41">
        <v>0</v>
      </c>
      <c r="H482" s="41">
        <f>H483</f>
        <v>52531000</v>
      </c>
      <c r="I482" s="12" t="s">
        <v>111</v>
      </c>
      <c r="J482" s="40" t="s">
        <v>112</v>
      </c>
      <c r="K482" s="63">
        <v>0</v>
      </c>
      <c r="L482" s="15" t="s">
        <v>24</v>
      </c>
      <c r="M482" s="63">
        <v>0</v>
      </c>
      <c r="N482" s="63">
        <f>N483</f>
        <v>46501000</v>
      </c>
      <c r="O482" s="269">
        <f>N482-H482</f>
        <v>-6030000</v>
      </c>
      <c r="P482" s="129" t="s">
        <v>4146</v>
      </c>
      <c r="Q482" s="270" t="s">
        <v>4225</v>
      </c>
      <c r="R482" s="270" t="s">
        <v>4225</v>
      </c>
    </row>
    <row r="483" spans="1:18" x14ac:dyDescent="0.2">
      <c r="A483" s="2" t="s">
        <v>2363</v>
      </c>
      <c r="B483" s="50" t="str">
        <f t="array" ref="B483">INDEX(PAGU_REAL!$AF$1:$AF$168,MATCH(MID(A483,1,21),MID(PAGU_REAL!$AK$1:$AK$168,1,21),0))</f>
        <v>Umum</v>
      </c>
      <c r="C483" s="42" t="s">
        <v>24</v>
      </c>
      <c r="D483" s="43" t="s">
        <v>2364</v>
      </c>
      <c r="E483" s="44">
        <v>10</v>
      </c>
      <c r="F483" s="45" t="s">
        <v>600</v>
      </c>
      <c r="G483" s="44">
        <v>5253100</v>
      </c>
      <c r="H483" s="44">
        <f>ROUNDDOWN(E483*G483,-3)</f>
        <v>52531000</v>
      </c>
      <c r="I483" s="242" t="s">
        <v>24</v>
      </c>
      <c r="J483" s="243" t="s">
        <v>2364</v>
      </c>
      <c r="K483" s="244">
        <v>10</v>
      </c>
      <c r="L483" s="245" t="s">
        <v>600</v>
      </c>
      <c r="M483" s="244">
        <v>4650100</v>
      </c>
      <c r="N483" s="244">
        <f>ROUNDDOWN(K483*M483,-3)</f>
        <v>46501000</v>
      </c>
      <c r="O483" s="246">
        <f>N483-H483</f>
        <v>-6030000</v>
      </c>
      <c r="Q483" s="273" t="s">
        <v>4225</v>
      </c>
      <c r="R483" s="270" t="s">
        <v>4225</v>
      </c>
    </row>
    <row r="484" spans="1:18" ht="25.5" x14ac:dyDescent="0.2">
      <c r="A484" s="2" t="s">
        <v>2365</v>
      </c>
      <c r="B484" s="50" t="str">
        <f t="array" ref="B484">INDEX(PAGU_REAL!$AF$1:$AF$168,MATCH(MID(A484,1,21),MID(PAGU_REAL!$AK$1:$AK$168,1,21),0))</f>
        <v>Ketenagaan</v>
      </c>
      <c r="C484" s="36" t="s">
        <v>2366</v>
      </c>
      <c r="D484" s="37" t="s">
        <v>2367</v>
      </c>
      <c r="E484" s="38">
        <v>0</v>
      </c>
      <c r="F484" s="39" t="s">
        <v>24</v>
      </c>
      <c r="G484" s="38">
        <v>0</v>
      </c>
      <c r="H484" s="38">
        <f>SUM(H485,H491,H493,H497,H499)</f>
        <v>1169800000</v>
      </c>
      <c r="I484" s="36" t="s">
        <v>2366</v>
      </c>
      <c r="J484" s="37" t="s">
        <v>2367</v>
      </c>
      <c r="K484" s="38">
        <v>0</v>
      </c>
      <c r="L484" s="39" t="s">
        <v>24</v>
      </c>
      <c r="M484" s="38">
        <v>0</v>
      </c>
      <c r="N484" s="38">
        <f>SUM(N485,N491,N493,N495,N497,N499)</f>
        <v>1169800000</v>
      </c>
      <c r="Q484" s="270" t="s">
        <v>4225</v>
      </c>
      <c r="R484" s="270" t="s">
        <v>4225</v>
      </c>
    </row>
    <row r="485" spans="1:18" x14ac:dyDescent="0.2">
      <c r="A485" s="2" t="s">
        <v>2368</v>
      </c>
      <c r="B485" s="50" t="str">
        <f t="array" ref="B485">INDEX(PAGU_REAL!$AF$1:$AF$168,MATCH(MID(A485,1,21),MID(PAGU_REAL!$AK$1:$AK$168,1,21),0))</f>
        <v>Ketenagaan</v>
      </c>
      <c r="C485" s="12" t="s">
        <v>42</v>
      </c>
      <c r="D485" s="40" t="s">
        <v>43</v>
      </c>
      <c r="E485" s="41">
        <v>0</v>
      </c>
      <c r="F485" s="15" t="s">
        <v>24</v>
      </c>
      <c r="G485" s="41">
        <v>0</v>
      </c>
      <c r="H485" s="41">
        <f>SUM(H486:H490)</f>
        <v>54200000</v>
      </c>
      <c r="I485" s="12" t="s">
        <v>42</v>
      </c>
      <c r="J485" s="40" t="s">
        <v>43</v>
      </c>
      <c r="K485" s="63">
        <v>0</v>
      </c>
      <c r="L485" s="15" t="s">
        <v>24</v>
      </c>
      <c r="M485" s="63">
        <v>0</v>
      </c>
      <c r="N485" s="63">
        <f>SUM(N486:N490)</f>
        <v>43000000</v>
      </c>
      <c r="O485" s="269">
        <f>N485-H485</f>
        <v>-11200000</v>
      </c>
      <c r="P485" s="129" t="s">
        <v>4148</v>
      </c>
      <c r="Q485" s="270" t="s">
        <v>4225</v>
      </c>
      <c r="R485" s="270" t="s">
        <v>4225</v>
      </c>
    </row>
    <row r="486" spans="1:18" x14ac:dyDescent="0.2">
      <c r="A486" s="2" t="s">
        <v>2369</v>
      </c>
      <c r="B486" s="50" t="str">
        <f t="array" ref="B486">INDEX(PAGU_REAL!$AF$1:$AF$168,MATCH(MID(A486,1,21),MID(PAGU_REAL!$AK$1:$AK$168,1,21),0))</f>
        <v>Ketenagaan</v>
      </c>
      <c r="C486" s="42" t="s">
        <v>24</v>
      </c>
      <c r="D486" s="43" t="s">
        <v>599</v>
      </c>
      <c r="E486" s="44">
        <v>260</v>
      </c>
      <c r="F486" s="45" t="s">
        <v>600</v>
      </c>
      <c r="G486" s="44">
        <v>70000</v>
      </c>
      <c r="H486" s="44">
        <f t="shared" ref="H486:H490" si="196">ROUNDDOWN(E486*G486,-3)</f>
        <v>18200000</v>
      </c>
      <c r="I486" s="242" t="s">
        <v>24</v>
      </c>
      <c r="J486" s="243" t="s">
        <v>599</v>
      </c>
      <c r="K486" s="244">
        <v>100</v>
      </c>
      <c r="L486" s="245" t="s">
        <v>600</v>
      </c>
      <c r="M486" s="244">
        <v>70000</v>
      </c>
      <c r="N486" s="244">
        <f t="shared" ref="N486:N490" si="197">ROUNDDOWN(K486*M486,-3)</f>
        <v>7000000</v>
      </c>
      <c r="O486" s="135">
        <f t="shared" ref="O486:O490" si="198">N486-H486</f>
        <v>-11200000</v>
      </c>
      <c r="Q486" s="273" t="s">
        <v>4225</v>
      </c>
      <c r="R486" s="270" t="s">
        <v>4225</v>
      </c>
    </row>
    <row r="487" spans="1:18" x14ac:dyDescent="0.2">
      <c r="A487" s="2" t="s">
        <v>2370</v>
      </c>
      <c r="B487" s="50" t="str">
        <f t="array" ref="B487">INDEX(PAGU_REAL!$AF$1:$AF$168,MATCH(MID(A487,1,21),MID(PAGU_REAL!$AK$1:$AK$168,1,21),0))</f>
        <v>Ketenagaan</v>
      </c>
      <c r="C487" s="42" t="s">
        <v>24</v>
      </c>
      <c r="D487" s="43" t="s">
        <v>45</v>
      </c>
      <c r="E487" s="44">
        <v>8</v>
      </c>
      <c r="F487" s="45" t="s">
        <v>668</v>
      </c>
      <c r="G487" s="44">
        <v>1500000</v>
      </c>
      <c r="H487" s="44">
        <f t="shared" si="196"/>
        <v>12000000</v>
      </c>
      <c r="I487" s="42" t="s">
        <v>24</v>
      </c>
      <c r="J487" s="43" t="s">
        <v>45</v>
      </c>
      <c r="K487" s="62">
        <v>8</v>
      </c>
      <c r="L487" s="45" t="s">
        <v>668</v>
      </c>
      <c r="M487" s="62">
        <v>1500000</v>
      </c>
      <c r="N487" s="62">
        <f t="shared" si="197"/>
        <v>12000000</v>
      </c>
      <c r="O487" s="135">
        <f t="shared" si="198"/>
        <v>0</v>
      </c>
      <c r="R487" s="270" t="s">
        <v>4225</v>
      </c>
    </row>
    <row r="488" spans="1:18" x14ac:dyDescent="0.2">
      <c r="A488" s="2" t="s">
        <v>2371</v>
      </c>
      <c r="B488" s="50" t="str">
        <f t="array" ref="B488">INDEX(PAGU_REAL!$AF$1:$AF$168,MATCH(MID(A488,1,21),MID(PAGU_REAL!$AK$1:$AK$168,1,21),0))</f>
        <v>Ketenagaan</v>
      </c>
      <c r="C488" s="42" t="s">
        <v>24</v>
      </c>
      <c r="D488" s="43" t="s">
        <v>51</v>
      </c>
      <c r="E488" s="44">
        <v>8</v>
      </c>
      <c r="F488" s="45" t="s">
        <v>668</v>
      </c>
      <c r="G488" s="44">
        <v>1000000</v>
      </c>
      <c r="H488" s="44">
        <f t="shared" si="196"/>
        <v>8000000</v>
      </c>
      <c r="I488" s="42" t="s">
        <v>24</v>
      </c>
      <c r="J488" s="43" t="s">
        <v>51</v>
      </c>
      <c r="K488" s="62">
        <v>8</v>
      </c>
      <c r="L488" s="45" t="s">
        <v>668</v>
      </c>
      <c r="M488" s="62">
        <v>1000000</v>
      </c>
      <c r="N488" s="62">
        <f t="shared" si="197"/>
        <v>8000000</v>
      </c>
      <c r="O488" s="135">
        <f t="shared" si="198"/>
        <v>0</v>
      </c>
      <c r="R488" s="270" t="s">
        <v>4225</v>
      </c>
    </row>
    <row r="489" spans="1:18" x14ac:dyDescent="0.2">
      <c r="A489" s="2" t="s">
        <v>2372</v>
      </c>
      <c r="B489" s="50" t="str">
        <f t="array" ref="B489">INDEX(PAGU_REAL!$AF$1:$AF$168,MATCH(MID(A489,1,21),MID(PAGU_REAL!$AK$1:$AK$168,1,21),0))</f>
        <v>Ketenagaan</v>
      </c>
      <c r="C489" s="42" t="s">
        <v>24</v>
      </c>
      <c r="D489" s="43" t="s">
        <v>53</v>
      </c>
      <c r="E489" s="44">
        <v>8</v>
      </c>
      <c r="F489" s="45" t="s">
        <v>668</v>
      </c>
      <c r="G489" s="44">
        <v>1500000</v>
      </c>
      <c r="H489" s="44">
        <f t="shared" si="196"/>
        <v>12000000</v>
      </c>
      <c r="I489" s="42" t="s">
        <v>24</v>
      </c>
      <c r="J489" s="43" t="s">
        <v>53</v>
      </c>
      <c r="K489" s="62">
        <v>8</v>
      </c>
      <c r="L489" s="45" t="s">
        <v>668</v>
      </c>
      <c r="M489" s="62">
        <v>1500000</v>
      </c>
      <c r="N489" s="62">
        <f t="shared" si="197"/>
        <v>12000000</v>
      </c>
      <c r="O489" s="135">
        <f t="shared" si="198"/>
        <v>0</v>
      </c>
      <c r="R489" s="270" t="s">
        <v>4225</v>
      </c>
    </row>
    <row r="490" spans="1:18" x14ac:dyDescent="0.2">
      <c r="A490" s="2" t="s">
        <v>2373</v>
      </c>
      <c r="B490" s="50" t="str">
        <f t="array" ref="B490">INDEX(PAGU_REAL!$AF$1:$AF$168,MATCH(MID(A490,1,21),MID(PAGU_REAL!$AK$1:$AK$168,1,21),0))</f>
        <v>Ketenagaan</v>
      </c>
      <c r="C490" s="42" t="s">
        <v>24</v>
      </c>
      <c r="D490" s="43" t="s">
        <v>2374</v>
      </c>
      <c r="E490" s="44">
        <v>8</v>
      </c>
      <c r="F490" s="45" t="s">
        <v>668</v>
      </c>
      <c r="G490" s="44">
        <v>500000</v>
      </c>
      <c r="H490" s="44">
        <f t="shared" si="196"/>
        <v>4000000</v>
      </c>
      <c r="I490" s="42" t="s">
        <v>24</v>
      </c>
      <c r="J490" s="43" t="s">
        <v>2374</v>
      </c>
      <c r="K490" s="62">
        <v>8</v>
      </c>
      <c r="L490" s="45" t="s">
        <v>668</v>
      </c>
      <c r="M490" s="62">
        <v>500000</v>
      </c>
      <c r="N490" s="62">
        <f t="shared" si="197"/>
        <v>4000000</v>
      </c>
      <c r="O490" s="135">
        <f t="shared" si="198"/>
        <v>0</v>
      </c>
      <c r="R490" s="270" t="s">
        <v>4225</v>
      </c>
    </row>
    <row r="491" spans="1:18" x14ac:dyDescent="0.2">
      <c r="A491" s="2" t="s">
        <v>2375</v>
      </c>
      <c r="B491" s="50" t="str">
        <f t="array" ref="B491">INDEX(PAGU_REAL!$AF$1:$AF$168,MATCH(MID(A491,1,21),MID(PAGU_REAL!$AK$1:$AK$168,1,21),0))</f>
        <v>Ketenagaan</v>
      </c>
      <c r="C491" s="12" t="s">
        <v>606</v>
      </c>
      <c r="D491" s="40" t="s">
        <v>607</v>
      </c>
      <c r="E491" s="41">
        <v>0</v>
      </c>
      <c r="F491" s="15" t="s">
        <v>24</v>
      </c>
      <c r="G491" s="41">
        <v>0</v>
      </c>
      <c r="H491" s="41">
        <f>H492</f>
        <v>694237000</v>
      </c>
      <c r="I491" s="12" t="s">
        <v>606</v>
      </c>
      <c r="J491" s="40" t="s">
        <v>607</v>
      </c>
      <c r="K491" s="63">
        <v>0</v>
      </c>
      <c r="L491" s="15" t="s">
        <v>24</v>
      </c>
      <c r="M491" s="63">
        <v>0</v>
      </c>
      <c r="N491" s="63">
        <f>N492</f>
        <v>662937000</v>
      </c>
      <c r="O491" s="269">
        <f>N491-H491</f>
        <v>-31300000</v>
      </c>
      <c r="P491" s="129" t="s">
        <v>4148</v>
      </c>
      <c r="Q491" s="270" t="s">
        <v>4225</v>
      </c>
      <c r="R491" s="270" t="s">
        <v>4225</v>
      </c>
    </row>
    <row r="492" spans="1:18" ht="25.5" x14ac:dyDescent="0.2">
      <c r="A492" s="2" t="s">
        <v>2376</v>
      </c>
      <c r="B492" s="50" t="str">
        <f t="array" ref="B492">INDEX(PAGU_REAL!$AF$1:$AF$168,MATCH(MID(A492,1,21),MID(PAGU_REAL!$AK$1:$AK$168,1,21),0))</f>
        <v>Ketenagaan</v>
      </c>
      <c r="C492" s="42" t="s">
        <v>24</v>
      </c>
      <c r="D492" s="43" t="s">
        <v>2377</v>
      </c>
      <c r="E492" s="44">
        <v>285</v>
      </c>
      <c r="F492" s="45" t="s">
        <v>2378</v>
      </c>
      <c r="G492" s="44">
        <v>2435920</v>
      </c>
      <c r="H492" s="44">
        <f>ROUNDDOWN(E492*G492,-3)</f>
        <v>694237000</v>
      </c>
      <c r="I492" s="242" t="s">
        <v>24</v>
      </c>
      <c r="J492" s="243" t="s">
        <v>2377</v>
      </c>
      <c r="K492" s="244">
        <v>248</v>
      </c>
      <c r="L492" s="245" t="s">
        <v>2378</v>
      </c>
      <c r="M492" s="244">
        <v>2673134</v>
      </c>
      <c r="N492" s="244">
        <f>ROUNDDOWN(K492*M492,-3)</f>
        <v>662937000</v>
      </c>
      <c r="O492" s="135">
        <f>N492-H492</f>
        <v>-31300000</v>
      </c>
      <c r="Q492" s="273" t="s">
        <v>4225</v>
      </c>
      <c r="R492" s="270" t="s">
        <v>4225</v>
      </c>
    </row>
    <row r="493" spans="1:18" x14ac:dyDescent="0.2">
      <c r="A493" s="2" t="s">
        <v>2379</v>
      </c>
      <c r="B493" s="50" t="str">
        <f t="array" ref="B493">INDEX(PAGU_REAL!$AF$1:$AF$168,MATCH(MID(A493,1,21),MID(PAGU_REAL!$AK$1:$AK$168,1,21),0))</f>
        <v>Ketenagaan</v>
      </c>
      <c r="C493" s="12" t="s">
        <v>162</v>
      </c>
      <c r="D493" s="40" t="s">
        <v>163</v>
      </c>
      <c r="E493" s="41">
        <v>0</v>
      </c>
      <c r="F493" s="15" t="s">
        <v>24</v>
      </c>
      <c r="G493" s="41">
        <v>0</v>
      </c>
      <c r="H493" s="41">
        <f>H494</f>
        <v>26000000</v>
      </c>
      <c r="I493" s="12" t="s">
        <v>162</v>
      </c>
      <c r="J493" s="40" t="s">
        <v>163</v>
      </c>
      <c r="K493" s="63">
        <v>0</v>
      </c>
      <c r="L493" s="15" t="s">
        <v>24</v>
      </c>
      <c r="M493" s="63">
        <v>0</v>
      </c>
      <c r="N493" s="63">
        <f>N494</f>
        <v>10000000</v>
      </c>
      <c r="O493" s="269">
        <f>N493-H493</f>
        <v>-16000000</v>
      </c>
      <c r="P493" s="129" t="s">
        <v>4148</v>
      </c>
      <c r="Q493" s="270" t="s">
        <v>4225</v>
      </c>
      <c r="R493" s="270" t="s">
        <v>4225</v>
      </c>
    </row>
    <row r="494" spans="1:18" x14ac:dyDescent="0.2">
      <c r="A494" s="2" t="s">
        <v>2380</v>
      </c>
      <c r="B494" s="50" t="str">
        <f t="array" ref="B494">INDEX(PAGU_REAL!$AF$1:$AF$168,MATCH(MID(A494,1,21),MID(PAGU_REAL!$AK$1:$AK$168,1,21),0))</f>
        <v>Ketenagaan</v>
      </c>
      <c r="C494" s="42" t="s">
        <v>24</v>
      </c>
      <c r="D494" s="43" t="s">
        <v>1866</v>
      </c>
      <c r="E494" s="44">
        <v>26</v>
      </c>
      <c r="F494" s="45" t="s">
        <v>613</v>
      </c>
      <c r="G494" s="44">
        <v>1000000</v>
      </c>
      <c r="H494" s="44">
        <f>ROUNDDOWN(E494*G494,-3)</f>
        <v>26000000</v>
      </c>
      <c r="I494" s="242" t="s">
        <v>24</v>
      </c>
      <c r="J494" s="243" t="s">
        <v>1866</v>
      </c>
      <c r="K494" s="244">
        <v>10</v>
      </c>
      <c r="L494" s="245" t="s">
        <v>613</v>
      </c>
      <c r="M494" s="244">
        <v>1000000</v>
      </c>
      <c r="N494" s="244">
        <f>ROUNDDOWN(K494*M494,-3)</f>
        <v>10000000</v>
      </c>
      <c r="O494" s="135">
        <f>N494-H494</f>
        <v>-16000000</v>
      </c>
      <c r="Q494" s="273" t="s">
        <v>4225</v>
      </c>
      <c r="R494" s="270" t="s">
        <v>4225</v>
      </c>
    </row>
    <row r="495" spans="1:18" s="232" customFormat="1" x14ac:dyDescent="0.2">
      <c r="A495" s="136" t="s">
        <v>4222</v>
      </c>
      <c r="B495" s="50" t="s">
        <v>3848</v>
      </c>
      <c r="C495" s="247"/>
      <c r="D495" s="248"/>
      <c r="E495" s="249"/>
      <c r="F495" s="250"/>
      <c r="G495" s="249"/>
      <c r="H495" s="249"/>
      <c r="I495" s="233" t="s">
        <v>1992</v>
      </c>
      <c r="J495" s="40" t="s">
        <v>4170</v>
      </c>
      <c r="K495" s="63">
        <v>0</v>
      </c>
      <c r="L495" s="15" t="s">
        <v>24</v>
      </c>
      <c r="M495" s="63">
        <v>0</v>
      </c>
      <c r="N495" s="63">
        <f>N496</f>
        <v>60000000</v>
      </c>
      <c r="O495" s="269">
        <f>N495-H495</f>
        <v>60000000</v>
      </c>
      <c r="P495" s="232" t="s">
        <v>4147</v>
      </c>
      <c r="Q495" s="270" t="s">
        <v>4225</v>
      </c>
      <c r="R495" s="270" t="s">
        <v>4225</v>
      </c>
    </row>
    <row r="496" spans="1:18" s="232" customFormat="1" x14ac:dyDescent="0.2">
      <c r="A496" s="136" t="s">
        <v>4223</v>
      </c>
      <c r="B496" s="50" t="s">
        <v>3848</v>
      </c>
      <c r="C496" s="259"/>
      <c r="D496" s="260"/>
      <c r="E496" s="261"/>
      <c r="F496" s="262"/>
      <c r="G496" s="261"/>
      <c r="H496" s="261"/>
      <c r="I496" s="242" t="s">
        <v>24</v>
      </c>
      <c r="J496" s="237" t="s">
        <v>4192</v>
      </c>
      <c r="K496" s="244">
        <v>200</v>
      </c>
      <c r="L496" s="245" t="s">
        <v>600</v>
      </c>
      <c r="M496" s="244">
        <v>300000</v>
      </c>
      <c r="N496" s="244">
        <f>ROUNDDOWN(K496*M496,-3)</f>
        <v>60000000</v>
      </c>
      <c r="O496" s="246">
        <f t="shared" ref="O496" si="199">N496-H496</f>
        <v>60000000</v>
      </c>
      <c r="Q496" s="273" t="s">
        <v>4225</v>
      </c>
      <c r="R496" s="270" t="s">
        <v>4225</v>
      </c>
    </row>
    <row r="497" spans="1:18" x14ac:dyDescent="0.2">
      <c r="A497" s="2" t="s">
        <v>2381</v>
      </c>
      <c r="B497" s="50" t="str">
        <f t="array" ref="B497">INDEX(PAGU_REAL!$AF$1:$AF$168,MATCH(MID(A497,1,21),MID(PAGU_REAL!$AK$1:$AK$168,1,21),0))</f>
        <v>Ketenagaan</v>
      </c>
      <c r="C497" s="12" t="s">
        <v>111</v>
      </c>
      <c r="D497" s="40" t="s">
        <v>112</v>
      </c>
      <c r="E497" s="41">
        <v>0</v>
      </c>
      <c r="F497" s="15" t="s">
        <v>24</v>
      </c>
      <c r="G497" s="41">
        <v>0</v>
      </c>
      <c r="H497" s="41">
        <f>H498</f>
        <v>392363000</v>
      </c>
      <c r="I497" s="12" t="s">
        <v>111</v>
      </c>
      <c r="J497" s="40" t="s">
        <v>112</v>
      </c>
      <c r="K497" s="63">
        <v>0</v>
      </c>
      <c r="L497" s="15" t="s">
        <v>24</v>
      </c>
      <c r="M497" s="63">
        <v>0</v>
      </c>
      <c r="N497" s="63">
        <f>N498</f>
        <v>392363000</v>
      </c>
      <c r="O497" s="269">
        <f>N497-H497</f>
        <v>0</v>
      </c>
      <c r="P497" s="129" t="s">
        <v>4146</v>
      </c>
      <c r="R497" s="270" t="s">
        <v>4225</v>
      </c>
    </row>
    <row r="498" spans="1:18" ht="25.5" hidden="1" x14ac:dyDescent="0.2">
      <c r="A498" s="2" t="s">
        <v>2382</v>
      </c>
      <c r="B498" s="50" t="str">
        <f t="array" ref="B498">INDEX(PAGU_REAL!$AF$1:$AF$168,MATCH(MID(A498,1,21),MID(PAGU_REAL!$AK$1:$AK$168,1,21),0))</f>
        <v>Ketenagaan</v>
      </c>
      <c r="C498" s="42" t="s">
        <v>24</v>
      </c>
      <c r="D498" s="43" t="s">
        <v>2383</v>
      </c>
      <c r="E498" s="44">
        <v>75</v>
      </c>
      <c r="F498" s="45" t="s">
        <v>600</v>
      </c>
      <c r="G498" s="44">
        <v>5231507</v>
      </c>
      <c r="H498" s="44">
        <f>ROUNDDOWN(E498*G498,-3)</f>
        <v>392363000</v>
      </c>
      <c r="I498" s="42" t="s">
        <v>24</v>
      </c>
      <c r="J498" s="43" t="s">
        <v>2383</v>
      </c>
      <c r="K498" s="62">
        <v>75</v>
      </c>
      <c r="L498" s="45" t="s">
        <v>600</v>
      </c>
      <c r="M498" s="62">
        <v>5231507</v>
      </c>
      <c r="N498" s="62">
        <f>ROUNDDOWN(K498*M498,-3)</f>
        <v>392363000</v>
      </c>
      <c r="O498" s="135">
        <f>N498-H498</f>
        <v>0</v>
      </c>
    </row>
    <row r="499" spans="1:18" x14ac:dyDescent="0.2">
      <c r="A499" s="2" t="s">
        <v>2384</v>
      </c>
      <c r="B499" s="50" t="str">
        <f t="array" ref="B499">INDEX(PAGU_REAL!$AF$1:$AF$168,MATCH(MID(A499,1,21),MID(PAGU_REAL!$AK$1:$AK$168,1,21),0))</f>
        <v>Ketenagaan</v>
      </c>
      <c r="C499" s="12" t="s">
        <v>55</v>
      </c>
      <c r="D499" s="40" t="s">
        <v>56</v>
      </c>
      <c r="E499" s="41">
        <v>0</v>
      </c>
      <c r="F499" s="15" t="s">
        <v>24</v>
      </c>
      <c r="G499" s="41">
        <v>0</v>
      </c>
      <c r="H499" s="41">
        <f>H500</f>
        <v>3000000</v>
      </c>
      <c r="I499" s="12" t="s">
        <v>55</v>
      </c>
      <c r="J499" s="40" t="s">
        <v>56</v>
      </c>
      <c r="K499" s="63">
        <v>0</v>
      </c>
      <c r="L499" s="15" t="s">
        <v>24</v>
      </c>
      <c r="M499" s="63">
        <v>0</v>
      </c>
      <c r="N499" s="63">
        <f>N500</f>
        <v>1500000</v>
      </c>
      <c r="O499" s="269">
        <f>N499-H499</f>
        <v>-1500000</v>
      </c>
      <c r="P499" s="129" t="s">
        <v>4150</v>
      </c>
      <c r="Q499" s="270" t="s">
        <v>4225</v>
      </c>
      <c r="R499" s="270" t="s">
        <v>4225</v>
      </c>
    </row>
    <row r="500" spans="1:18" x14ac:dyDescent="0.2">
      <c r="A500" s="2" t="s">
        <v>2385</v>
      </c>
      <c r="B500" s="50" t="str">
        <f t="array" ref="B500">INDEX(PAGU_REAL!$AF$1:$AF$168,MATCH(MID(A500,1,21),MID(PAGU_REAL!$AK$1:$AK$168,1,21),0))</f>
        <v>Ketenagaan</v>
      </c>
      <c r="C500" s="42" t="s">
        <v>24</v>
      </c>
      <c r="D500" s="43" t="s">
        <v>58</v>
      </c>
      <c r="E500" s="44">
        <v>20</v>
      </c>
      <c r="F500" s="45" t="s">
        <v>49</v>
      </c>
      <c r="G500" s="44">
        <v>150000</v>
      </c>
      <c r="H500" s="44">
        <f>ROUNDDOWN(E500*G500,-3)</f>
        <v>3000000</v>
      </c>
      <c r="I500" s="42" t="s">
        <v>24</v>
      </c>
      <c r="J500" s="243" t="s">
        <v>58</v>
      </c>
      <c r="K500" s="244">
        <v>10</v>
      </c>
      <c r="L500" s="245" t="s">
        <v>49</v>
      </c>
      <c r="M500" s="244">
        <v>150000</v>
      </c>
      <c r="N500" s="244">
        <f>ROUNDDOWN(K500*M500,-3)</f>
        <v>1500000</v>
      </c>
      <c r="O500" s="135">
        <f>N500-H500</f>
        <v>-1500000</v>
      </c>
      <c r="Q500" s="273" t="s">
        <v>4225</v>
      </c>
      <c r="R500" s="270" t="s">
        <v>4225</v>
      </c>
    </row>
    <row r="501" spans="1:18" x14ac:dyDescent="0.2">
      <c r="A501" s="2" t="s">
        <v>2386</v>
      </c>
      <c r="B501" s="50" t="str">
        <f t="array" ref="B501">INDEX(PAGU_REAL!$AF$1:$AF$168,MATCH(MID(A501,1,21),MID(PAGU_REAL!$AK$1:$AK$168,1,21),0))</f>
        <v>Ketenagaan</v>
      </c>
      <c r="C501" s="36" t="s">
        <v>2387</v>
      </c>
      <c r="D501" s="37" t="s">
        <v>2388</v>
      </c>
      <c r="E501" s="38">
        <v>0</v>
      </c>
      <c r="F501" s="39" t="s">
        <v>24</v>
      </c>
      <c r="G501" s="38">
        <v>0</v>
      </c>
      <c r="H501" s="38">
        <f>SUM(H502,H508,H511,H515,H517)</f>
        <v>145000000</v>
      </c>
      <c r="I501" s="36" t="s">
        <v>2387</v>
      </c>
      <c r="J501" s="37" t="s">
        <v>2388</v>
      </c>
      <c r="K501" s="38">
        <v>0</v>
      </c>
      <c r="L501" s="39" t="s">
        <v>24</v>
      </c>
      <c r="M501" s="38">
        <v>0</v>
      </c>
      <c r="N501" s="38">
        <f>SUM(N502,N508,N511,N513,N515,N517)</f>
        <v>145000000</v>
      </c>
      <c r="Q501" s="270" t="s">
        <v>4225</v>
      </c>
      <c r="R501" s="270" t="s">
        <v>4225</v>
      </c>
    </row>
    <row r="502" spans="1:18" x14ac:dyDescent="0.2">
      <c r="A502" s="2" t="s">
        <v>2389</v>
      </c>
      <c r="B502" s="50" t="str">
        <f t="array" ref="B502">INDEX(PAGU_REAL!$AF$1:$AF$168,MATCH(MID(A502,1,21),MID(PAGU_REAL!$AK$1:$AK$168,1,21),0))</f>
        <v>Ketenagaan</v>
      </c>
      <c r="C502" s="12" t="s">
        <v>42</v>
      </c>
      <c r="D502" s="40" t="s">
        <v>43</v>
      </c>
      <c r="E502" s="41">
        <v>0</v>
      </c>
      <c r="F502" s="15" t="s">
        <v>24</v>
      </c>
      <c r="G502" s="41">
        <v>0</v>
      </c>
      <c r="H502" s="41">
        <f>SUM(H503:H507)</f>
        <v>58500000</v>
      </c>
      <c r="I502" s="12" t="s">
        <v>42</v>
      </c>
      <c r="J502" s="40" t="s">
        <v>43</v>
      </c>
      <c r="K502" s="63">
        <v>0</v>
      </c>
      <c r="L502" s="15" t="s">
        <v>24</v>
      </c>
      <c r="M502" s="63">
        <v>0</v>
      </c>
      <c r="N502" s="63">
        <f>SUM(N503:N507)</f>
        <v>54300000</v>
      </c>
      <c r="O502" s="269">
        <f>N502-H502</f>
        <v>-4200000</v>
      </c>
      <c r="P502" s="129" t="s">
        <v>4148</v>
      </c>
      <c r="Q502" s="270" t="s">
        <v>4225</v>
      </c>
      <c r="R502" s="270" t="s">
        <v>4225</v>
      </c>
    </row>
    <row r="503" spans="1:18" x14ac:dyDescent="0.2">
      <c r="A503" s="2" t="s">
        <v>2390</v>
      </c>
      <c r="B503" s="50" t="str">
        <f t="array" ref="B503">INDEX(PAGU_REAL!$AF$1:$AF$168,MATCH(MID(A503,1,21),MID(PAGU_REAL!$AK$1:$AK$168,1,21),0))</f>
        <v>Ketenagaan</v>
      </c>
      <c r="C503" s="42" t="s">
        <v>24</v>
      </c>
      <c r="D503" s="43" t="s">
        <v>599</v>
      </c>
      <c r="E503" s="44">
        <v>350</v>
      </c>
      <c r="F503" s="45" t="s">
        <v>600</v>
      </c>
      <c r="G503" s="44">
        <v>70000</v>
      </c>
      <c r="H503" s="44">
        <f t="shared" ref="H503:H507" si="200">ROUNDDOWN(E503*G503,-3)</f>
        <v>24500000</v>
      </c>
      <c r="I503" s="242" t="s">
        <v>24</v>
      </c>
      <c r="J503" s="243" t="s">
        <v>599</v>
      </c>
      <c r="K503" s="244">
        <v>290</v>
      </c>
      <c r="L503" s="245" t="s">
        <v>600</v>
      </c>
      <c r="M503" s="244">
        <v>70000</v>
      </c>
      <c r="N503" s="244">
        <f t="shared" ref="N503:N507" si="201">ROUNDDOWN(K503*M503,-3)</f>
        <v>20300000</v>
      </c>
      <c r="O503" s="135">
        <f t="shared" ref="O503:O507" si="202">N503-H503</f>
        <v>-4200000</v>
      </c>
      <c r="Q503" s="273" t="s">
        <v>4225</v>
      </c>
      <c r="R503" s="270" t="s">
        <v>4225</v>
      </c>
    </row>
    <row r="504" spans="1:18" x14ac:dyDescent="0.2">
      <c r="A504" s="2" t="s">
        <v>2391</v>
      </c>
      <c r="B504" s="50" t="str">
        <f t="array" ref="B504">INDEX(PAGU_REAL!$AF$1:$AF$168,MATCH(MID(A504,1,21),MID(PAGU_REAL!$AK$1:$AK$168,1,21),0))</f>
        <v>Ketenagaan</v>
      </c>
      <c r="C504" s="42" t="s">
        <v>24</v>
      </c>
      <c r="D504" s="43" t="s">
        <v>45</v>
      </c>
      <c r="E504" s="44">
        <v>4</v>
      </c>
      <c r="F504" s="45" t="s">
        <v>668</v>
      </c>
      <c r="G504" s="44">
        <v>1500000</v>
      </c>
      <c r="H504" s="44">
        <f t="shared" si="200"/>
        <v>6000000</v>
      </c>
      <c r="I504" s="42" t="s">
        <v>24</v>
      </c>
      <c r="J504" s="43" t="s">
        <v>45</v>
      </c>
      <c r="K504" s="62">
        <v>4</v>
      </c>
      <c r="L504" s="45" t="s">
        <v>668</v>
      </c>
      <c r="M504" s="62">
        <v>1500000</v>
      </c>
      <c r="N504" s="62">
        <f t="shared" si="201"/>
        <v>6000000</v>
      </c>
      <c r="O504" s="135">
        <f t="shared" si="202"/>
        <v>0</v>
      </c>
      <c r="R504" s="270" t="s">
        <v>4225</v>
      </c>
    </row>
    <row r="505" spans="1:18" x14ac:dyDescent="0.2">
      <c r="A505" s="2" t="s">
        <v>2392</v>
      </c>
      <c r="B505" s="50" t="str">
        <f t="array" ref="B505">INDEX(PAGU_REAL!$AF$1:$AF$168,MATCH(MID(A505,1,21),MID(PAGU_REAL!$AK$1:$AK$168,1,21),0))</f>
        <v>Ketenagaan</v>
      </c>
      <c r="C505" s="42" t="s">
        <v>24</v>
      </c>
      <c r="D505" s="43" t="s">
        <v>51</v>
      </c>
      <c r="E505" s="44">
        <v>4</v>
      </c>
      <c r="F505" s="45" t="s">
        <v>668</v>
      </c>
      <c r="G505" s="44">
        <v>1000000</v>
      </c>
      <c r="H505" s="44">
        <f t="shared" si="200"/>
        <v>4000000</v>
      </c>
      <c r="I505" s="42" t="s">
        <v>24</v>
      </c>
      <c r="J505" s="43" t="s">
        <v>51</v>
      </c>
      <c r="K505" s="62">
        <v>4</v>
      </c>
      <c r="L505" s="45" t="s">
        <v>668</v>
      </c>
      <c r="M505" s="62">
        <v>1000000</v>
      </c>
      <c r="N505" s="62">
        <f t="shared" si="201"/>
        <v>4000000</v>
      </c>
      <c r="O505" s="135">
        <f t="shared" si="202"/>
        <v>0</v>
      </c>
      <c r="R505" s="270" t="s">
        <v>4225</v>
      </c>
    </row>
    <row r="506" spans="1:18" x14ac:dyDescent="0.2">
      <c r="A506" s="2" t="s">
        <v>2393</v>
      </c>
      <c r="B506" s="50" t="str">
        <f t="array" ref="B506">INDEX(PAGU_REAL!$AF$1:$AF$168,MATCH(MID(A506,1,21),MID(PAGU_REAL!$AK$1:$AK$168,1,21),0))</f>
        <v>Ketenagaan</v>
      </c>
      <c r="C506" s="42" t="s">
        <v>24</v>
      </c>
      <c r="D506" s="43" t="s">
        <v>53</v>
      </c>
      <c r="E506" s="44">
        <v>4</v>
      </c>
      <c r="F506" s="45" t="s">
        <v>668</v>
      </c>
      <c r="G506" s="44">
        <v>1500000</v>
      </c>
      <c r="H506" s="44">
        <f t="shared" si="200"/>
        <v>6000000</v>
      </c>
      <c r="I506" s="42" t="s">
        <v>24</v>
      </c>
      <c r="J506" s="43" t="s">
        <v>53</v>
      </c>
      <c r="K506" s="62">
        <v>4</v>
      </c>
      <c r="L506" s="45" t="s">
        <v>668</v>
      </c>
      <c r="M506" s="62">
        <v>1500000</v>
      </c>
      <c r="N506" s="62">
        <f t="shared" si="201"/>
        <v>6000000</v>
      </c>
      <c r="O506" s="135">
        <f t="shared" si="202"/>
        <v>0</v>
      </c>
      <c r="R506" s="270" t="s">
        <v>4225</v>
      </c>
    </row>
    <row r="507" spans="1:18" x14ac:dyDescent="0.2">
      <c r="A507" s="2" t="s">
        <v>2394</v>
      </c>
      <c r="B507" s="50" t="str">
        <f t="array" ref="B507">INDEX(PAGU_REAL!$AF$1:$AF$168,MATCH(MID(A507,1,21),MID(PAGU_REAL!$AK$1:$AK$168,1,21),0))</f>
        <v>Ketenagaan</v>
      </c>
      <c r="C507" s="42" t="s">
        <v>24</v>
      </c>
      <c r="D507" s="43" t="s">
        <v>664</v>
      </c>
      <c r="E507" s="44">
        <v>60</v>
      </c>
      <c r="F507" s="45" t="s">
        <v>600</v>
      </c>
      <c r="G507" s="44">
        <v>300000</v>
      </c>
      <c r="H507" s="44">
        <f t="shared" si="200"/>
        <v>18000000</v>
      </c>
      <c r="I507" s="42" t="s">
        <v>24</v>
      </c>
      <c r="J507" s="43" t="s">
        <v>664</v>
      </c>
      <c r="K507" s="62">
        <v>60</v>
      </c>
      <c r="L507" s="45" t="s">
        <v>600</v>
      </c>
      <c r="M507" s="62">
        <v>300000</v>
      </c>
      <c r="N507" s="62">
        <f t="shared" si="201"/>
        <v>18000000</v>
      </c>
      <c r="O507" s="135">
        <f t="shared" si="202"/>
        <v>0</v>
      </c>
      <c r="R507" s="270" t="s">
        <v>4225</v>
      </c>
    </row>
    <row r="508" spans="1:18" x14ac:dyDescent="0.2">
      <c r="A508" s="2" t="s">
        <v>2395</v>
      </c>
      <c r="B508" s="50" t="str">
        <f t="array" ref="B508">INDEX(PAGU_REAL!$AF$1:$AF$168,MATCH(MID(A508,1,21),MID(PAGU_REAL!$AK$1:$AK$168,1,21),0))</f>
        <v>Ketenagaan</v>
      </c>
      <c r="C508" s="12" t="s">
        <v>606</v>
      </c>
      <c r="D508" s="40" t="s">
        <v>607</v>
      </c>
      <c r="E508" s="41">
        <v>0</v>
      </c>
      <c r="F508" s="15" t="s">
        <v>24</v>
      </c>
      <c r="G508" s="41">
        <v>0</v>
      </c>
      <c r="H508" s="41">
        <f>H509</f>
        <v>4200000</v>
      </c>
      <c r="I508" s="12" t="s">
        <v>606</v>
      </c>
      <c r="J508" s="40" t="s">
        <v>607</v>
      </c>
      <c r="K508" s="63">
        <v>0</v>
      </c>
      <c r="L508" s="15" t="s">
        <v>24</v>
      </c>
      <c r="M508" s="63">
        <v>0</v>
      </c>
      <c r="N508" s="63">
        <f>SUM(N509:N510)</f>
        <v>4900000</v>
      </c>
      <c r="O508" s="269">
        <f>N508-H508</f>
        <v>700000</v>
      </c>
      <c r="P508" s="129" t="s">
        <v>4148</v>
      </c>
      <c r="R508" s="270" t="s">
        <v>4225</v>
      </c>
    </row>
    <row r="509" spans="1:18" x14ac:dyDescent="0.2">
      <c r="A509" s="2" t="s">
        <v>2396</v>
      </c>
      <c r="B509" s="50" t="str">
        <f t="array" ref="B509">INDEX(PAGU_REAL!$AF$1:$AF$168,MATCH(MID(A509,1,21),MID(PAGU_REAL!$AK$1:$AK$168,1,21),0))</f>
        <v>Ketenagaan</v>
      </c>
      <c r="C509" s="42" t="s">
        <v>24</v>
      </c>
      <c r="D509" s="43" t="s">
        <v>2397</v>
      </c>
      <c r="E509" s="44">
        <v>1</v>
      </c>
      <c r="F509" s="45" t="s">
        <v>668</v>
      </c>
      <c r="G509" s="44">
        <v>4200000</v>
      </c>
      <c r="H509" s="44">
        <f>ROUNDDOWN(E509*G509,-3)</f>
        <v>4200000</v>
      </c>
      <c r="I509" s="42" t="s">
        <v>24</v>
      </c>
      <c r="J509" s="43" t="s">
        <v>2397</v>
      </c>
      <c r="K509" s="62">
        <v>1</v>
      </c>
      <c r="L509" s="45" t="s">
        <v>668</v>
      </c>
      <c r="M509" s="62">
        <v>4150000</v>
      </c>
      <c r="N509" s="62">
        <f>ROUNDDOWN(K509*M509,-3)</f>
        <v>4150000</v>
      </c>
      <c r="O509" s="135">
        <f>N509-H509</f>
        <v>-50000</v>
      </c>
      <c r="R509" s="270" t="s">
        <v>4225</v>
      </c>
    </row>
    <row r="510" spans="1:18" s="232" customFormat="1" x14ac:dyDescent="0.2">
      <c r="A510" s="48"/>
      <c r="B510" s="50"/>
      <c r="C510" s="259"/>
      <c r="D510" s="260"/>
      <c r="E510" s="261"/>
      <c r="F510" s="262"/>
      <c r="G510" s="261"/>
      <c r="H510" s="261"/>
      <c r="I510" s="42"/>
      <c r="J510" s="237" t="s">
        <v>4221</v>
      </c>
      <c r="K510" s="244">
        <v>3</v>
      </c>
      <c r="L510" s="245" t="s">
        <v>668</v>
      </c>
      <c r="M510" s="244">
        <v>250000</v>
      </c>
      <c r="N510" s="244">
        <f>ROUNDDOWN(K510*M510,-3)</f>
        <v>750000</v>
      </c>
      <c r="O510" s="135"/>
      <c r="Q510" s="273" t="s">
        <v>4225</v>
      </c>
      <c r="R510" s="270" t="s">
        <v>4225</v>
      </c>
    </row>
    <row r="511" spans="1:18" x14ac:dyDescent="0.2">
      <c r="A511" s="2" t="s">
        <v>2398</v>
      </c>
      <c r="B511" s="50" t="str">
        <f t="array" ref="B511">INDEX(PAGU_REAL!$AF$1:$AF$168,MATCH(MID(A511,1,21),MID(PAGU_REAL!$AK$1:$AK$168,1,21),0))</f>
        <v>Ketenagaan</v>
      </c>
      <c r="C511" s="12" t="s">
        <v>162</v>
      </c>
      <c r="D511" s="40" t="s">
        <v>163</v>
      </c>
      <c r="E511" s="41">
        <v>0</v>
      </c>
      <c r="F511" s="15" t="s">
        <v>24</v>
      </c>
      <c r="G511" s="41">
        <v>0</v>
      </c>
      <c r="H511" s="41">
        <f>H512</f>
        <v>12000000</v>
      </c>
      <c r="I511" s="12" t="s">
        <v>162</v>
      </c>
      <c r="J511" s="40" t="s">
        <v>163</v>
      </c>
      <c r="K511" s="63">
        <v>0</v>
      </c>
      <c r="L511" s="15" t="s">
        <v>24</v>
      </c>
      <c r="M511" s="63">
        <v>0</v>
      </c>
      <c r="N511" s="63">
        <f>N512</f>
        <v>8000000</v>
      </c>
      <c r="O511" s="269">
        <f>N511-H511</f>
        <v>-4000000</v>
      </c>
      <c r="P511" s="129" t="s">
        <v>4148</v>
      </c>
      <c r="Q511" s="270" t="s">
        <v>4225</v>
      </c>
      <c r="R511" s="270" t="s">
        <v>4225</v>
      </c>
    </row>
    <row r="512" spans="1:18" x14ac:dyDescent="0.2">
      <c r="A512" s="2" t="s">
        <v>2399</v>
      </c>
      <c r="B512" s="50" t="str">
        <f t="array" ref="B512">INDEX(PAGU_REAL!$AF$1:$AF$168,MATCH(MID(A512,1,21),MID(PAGU_REAL!$AK$1:$AK$168,1,21),0))</f>
        <v>Ketenagaan</v>
      </c>
      <c r="C512" s="42" t="s">
        <v>24</v>
      </c>
      <c r="D512" s="43" t="s">
        <v>1866</v>
      </c>
      <c r="E512" s="44">
        <v>12</v>
      </c>
      <c r="F512" s="45" t="s">
        <v>613</v>
      </c>
      <c r="G512" s="44">
        <v>1000000</v>
      </c>
      <c r="H512" s="44">
        <f>ROUNDDOWN(E512*G512,-3)</f>
        <v>12000000</v>
      </c>
      <c r="I512" s="242" t="s">
        <v>24</v>
      </c>
      <c r="J512" s="243" t="s">
        <v>1866</v>
      </c>
      <c r="K512" s="244">
        <v>8</v>
      </c>
      <c r="L512" s="245" t="s">
        <v>613</v>
      </c>
      <c r="M512" s="244">
        <v>1000000</v>
      </c>
      <c r="N512" s="244">
        <f>ROUNDDOWN(K512*M512,-3)</f>
        <v>8000000</v>
      </c>
      <c r="O512" s="135">
        <f>N512-H512</f>
        <v>-4000000</v>
      </c>
      <c r="Q512" s="273" t="s">
        <v>4225</v>
      </c>
      <c r="R512" s="270" t="s">
        <v>4225</v>
      </c>
    </row>
    <row r="513" spans="1:18" s="232" customFormat="1" x14ac:dyDescent="0.2">
      <c r="A513" s="136" t="s">
        <v>4218</v>
      </c>
      <c r="B513" s="50" t="s">
        <v>3848</v>
      </c>
      <c r="C513" s="247"/>
      <c r="D513" s="248"/>
      <c r="E513" s="249"/>
      <c r="F513" s="250"/>
      <c r="G513" s="249"/>
      <c r="H513" s="249"/>
      <c r="I513" s="233" t="s">
        <v>1992</v>
      </c>
      <c r="J513" s="40" t="s">
        <v>4170</v>
      </c>
      <c r="K513" s="63">
        <v>0</v>
      </c>
      <c r="L513" s="15" t="s">
        <v>24</v>
      </c>
      <c r="M513" s="63">
        <v>0</v>
      </c>
      <c r="N513" s="63">
        <f>N514</f>
        <v>9000000</v>
      </c>
      <c r="O513" s="269">
        <f>N513-H513</f>
        <v>9000000</v>
      </c>
      <c r="P513" s="232" t="s">
        <v>4147</v>
      </c>
      <c r="Q513" s="270" t="s">
        <v>4225</v>
      </c>
      <c r="R513" s="270" t="s">
        <v>4225</v>
      </c>
    </row>
    <row r="514" spans="1:18" s="232" customFormat="1" x14ac:dyDescent="0.2">
      <c r="A514" s="136" t="s">
        <v>4219</v>
      </c>
      <c r="B514" s="50" t="s">
        <v>3848</v>
      </c>
      <c r="C514" s="259"/>
      <c r="D514" s="260"/>
      <c r="E514" s="261"/>
      <c r="F514" s="262"/>
      <c r="G514" s="261"/>
      <c r="H514" s="261"/>
      <c r="I514" s="242" t="s">
        <v>24</v>
      </c>
      <c r="J514" s="237" t="s">
        <v>4192</v>
      </c>
      <c r="K514" s="244">
        <v>30</v>
      </c>
      <c r="L514" s="245" t="s">
        <v>600</v>
      </c>
      <c r="M514" s="244">
        <v>300000</v>
      </c>
      <c r="N514" s="244">
        <f>ROUNDDOWN(K514*M514,-3)</f>
        <v>9000000</v>
      </c>
      <c r="O514" s="246">
        <f t="shared" ref="O514" si="203">N514-H514</f>
        <v>9000000</v>
      </c>
      <c r="Q514" s="273" t="s">
        <v>4225</v>
      </c>
      <c r="R514" s="270" t="s">
        <v>4225</v>
      </c>
    </row>
    <row r="515" spans="1:18" x14ac:dyDescent="0.2">
      <c r="A515" s="2" t="s">
        <v>2400</v>
      </c>
      <c r="B515" s="50" t="str">
        <f t="array" ref="B515">INDEX(PAGU_REAL!$AF$1:$AF$168,MATCH(MID(A515,1,21),MID(PAGU_REAL!$AK$1:$AK$168,1,21),0))</f>
        <v>Ketenagaan</v>
      </c>
      <c r="C515" s="12" t="s">
        <v>111</v>
      </c>
      <c r="D515" s="40" t="s">
        <v>112</v>
      </c>
      <c r="E515" s="41">
        <v>0</v>
      </c>
      <c r="F515" s="15" t="s">
        <v>24</v>
      </c>
      <c r="G515" s="41">
        <v>0</v>
      </c>
      <c r="H515" s="41">
        <f>H516</f>
        <v>67300000</v>
      </c>
      <c r="I515" s="12" t="s">
        <v>111</v>
      </c>
      <c r="J515" s="40" t="s">
        <v>112</v>
      </c>
      <c r="K515" s="63">
        <v>0</v>
      </c>
      <c r="L515" s="15" t="s">
        <v>24</v>
      </c>
      <c r="M515" s="63">
        <v>0</v>
      </c>
      <c r="N515" s="63">
        <f>N516</f>
        <v>67300000</v>
      </c>
      <c r="O515" s="269">
        <f>N515-H515</f>
        <v>0</v>
      </c>
      <c r="P515" s="129" t="s">
        <v>4146</v>
      </c>
      <c r="R515" s="270" t="s">
        <v>4225</v>
      </c>
    </row>
    <row r="516" spans="1:18" hidden="1" x14ac:dyDescent="0.2">
      <c r="A516" s="2" t="s">
        <v>2401</v>
      </c>
      <c r="B516" s="50" t="str">
        <f t="array" ref="B516">INDEX(PAGU_REAL!$AF$1:$AF$168,MATCH(MID(A516,1,21),MID(PAGU_REAL!$AK$1:$AK$168,1,21),0))</f>
        <v>Ketenagaan</v>
      </c>
      <c r="C516" s="42" t="s">
        <v>24</v>
      </c>
      <c r="D516" s="43" t="s">
        <v>2402</v>
      </c>
      <c r="E516" s="44">
        <v>16</v>
      </c>
      <c r="F516" s="45" t="s">
        <v>600</v>
      </c>
      <c r="G516" s="44">
        <v>4206250</v>
      </c>
      <c r="H516" s="44">
        <f>ROUNDDOWN(E516*G516,-3)</f>
        <v>67300000</v>
      </c>
      <c r="I516" s="42" t="s">
        <v>24</v>
      </c>
      <c r="J516" s="43" t="s">
        <v>2402</v>
      </c>
      <c r="K516" s="62">
        <v>16</v>
      </c>
      <c r="L516" s="45" t="s">
        <v>600</v>
      </c>
      <c r="M516" s="62">
        <v>4206250</v>
      </c>
      <c r="N516" s="62">
        <f>ROUNDDOWN(K516*M516,-3)</f>
        <v>67300000</v>
      </c>
      <c r="O516" s="135">
        <f>N516-H516</f>
        <v>0</v>
      </c>
    </row>
    <row r="517" spans="1:18" x14ac:dyDescent="0.2">
      <c r="A517" s="2" t="s">
        <v>2403</v>
      </c>
      <c r="B517" s="50" t="str">
        <f t="array" ref="B517">INDEX(PAGU_REAL!$AF$1:$AF$168,MATCH(MID(A517,1,21),MID(PAGU_REAL!$AK$1:$AK$168,1,21),0))</f>
        <v>Ketenagaan</v>
      </c>
      <c r="C517" s="12" t="s">
        <v>55</v>
      </c>
      <c r="D517" s="40" t="s">
        <v>56</v>
      </c>
      <c r="E517" s="41">
        <v>0</v>
      </c>
      <c r="F517" s="15" t="s">
        <v>24</v>
      </c>
      <c r="G517" s="41">
        <v>0</v>
      </c>
      <c r="H517" s="41">
        <f>H518</f>
        <v>3000000</v>
      </c>
      <c r="I517" s="12" t="s">
        <v>55</v>
      </c>
      <c r="J517" s="40" t="s">
        <v>56</v>
      </c>
      <c r="K517" s="63">
        <v>0</v>
      </c>
      <c r="L517" s="15" t="s">
        <v>24</v>
      </c>
      <c r="M517" s="63">
        <v>0</v>
      </c>
      <c r="N517" s="63">
        <f>N518</f>
        <v>1500000</v>
      </c>
      <c r="O517" s="269">
        <f>N517-H517</f>
        <v>-1500000</v>
      </c>
      <c r="P517" s="129" t="s">
        <v>4150</v>
      </c>
      <c r="Q517" s="270" t="s">
        <v>4225</v>
      </c>
      <c r="R517" s="270" t="s">
        <v>4225</v>
      </c>
    </row>
    <row r="518" spans="1:18" x14ac:dyDescent="0.2">
      <c r="A518" s="2" t="s">
        <v>2404</v>
      </c>
      <c r="B518" s="50" t="str">
        <f t="array" ref="B518">INDEX(PAGU_REAL!$AF$1:$AF$168,MATCH(MID(A518,1,21),MID(PAGU_REAL!$AK$1:$AK$168,1,21),0))</f>
        <v>Ketenagaan</v>
      </c>
      <c r="C518" s="42" t="s">
        <v>24</v>
      </c>
      <c r="D518" s="43" t="s">
        <v>58</v>
      </c>
      <c r="E518" s="44">
        <v>20</v>
      </c>
      <c r="F518" s="45" t="s">
        <v>49</v>
      </c>
      <c r="G518" s="44">
        <v>150000</v>
      </c>
      <c r="H518" s="44">
        <f>ROUNDDOWN(E518*G518,-3)</f>
        <v>3000000</v>
      </c>
      <c r="I518" s="242" t="s">
        <v>24</v>
      </c>
      <c r="J518" s="243" t="s">
        <v>58</v>
      </c>
      <c r="K518" s="244">
        <v>10</v>
      </c>
      <c r="L518" s="245" t="s">
        <v>49</v>
      </c>
      <c r="M518" s="244">
        <v>150000</v>
      </c>
      <c r="N518" s="244">
        <f>ROUNDDOWN(K518*M518,-3)</f>
        <v>1500000</v>
      </c>
      <c r="O518" s="135">
        <f>N518-H518</f>
        <v>-1500000</v>
      </c>
      <c r="Q518" s="273" t="s">
        <v>4225</v>
      </c>
      <c r="R518" s="270" t="s">
        <v>4225</v>
      </c>
    </row>
    <row r="519" spans="1:18" ht="25.5" x14ac:dyDescent="0.2">
      <c r="A519" s="2" t="s">
        <v>3027</v>
      </c>
      <c r="B519" s="50" t="e">
        <f t="array" ref="B519">INDEX(PAGU_REAL!$AF$1:$AF$168,MATCH(MID(A519,1,21),MID(PAGU_REAL!$AK$1:$AK$168,1,21),0))</f>
        <v>#N/A</v>
      </c>
      <c r="C519" s="24" t="s">
        <v>3028</v>
      </c>
      <c r="D519" s="25" t="s">
        <v>3029</v>
      </c>
      <c r="E519" s="26">
        <v>3</v>
      </c>
      <c r="F519" s="27" t="s">
        <v>3030</v>
      </c>
      <c r="G519" s="26">
        <v>0</v>
      </c>
      <c r="H519" s="26">
        <f>H520</f>
        <v>552532000</v>
      </c>
      <c r="I519" s="24" t="s">
        <v>3028</v>
      </c>
      <c r="J519" s="25" t="s">
        <v>3029</v>
      </c>
      <c r="K519" s="26">
        <v>3</v>
      </c>
      <c r="L519" s="27" t="s">
        <v>3030</v>
      </c>
      <c r="M519" s="26">
        <v>0</v>
      </c>
      <c r="N519" s="26">
        <f>N520</f>
        <v>552532000</v>
      </c>
      <c r="Q519" s="270" t="s">
        <v>4225</v>
      </c>
      <c r="R519" s="270" t="s">
        <v>4225</v>
      </c>
    </row>
    <row r="520" spans="1:18" ht="25.5" x14ac:dyDescent="0.2">
      <c r="A520" s="2" t="s">
        <v>3367</v>
      </c>
      <c r="B520" s="50" t="e">
        <f t="array" ref="B520">INDEX(PAGU_REAL!$AF$1:$AF$168,MATCH(MID(A520,1,21),MID(PAGU_REAL!$AK$1:$AK$168,1,21),0))</f>
        <v>#N/A</v>
      </c>
      <c r="C520" s="28" t="s">
        <v>3368</v>
      </c>
      <c r="D520" s="29" t="s">
        <v>3369</v>
      </c>
      <c r="E520" s="30">
        <v>0</v>
      </c>
      <c r="F520" s="31" t="s">
        <v>24</v>
      </c>
      <c r="G520" s="30">
        <v>0</v>
      </c>
      <c r="H520" s="30">
        <f>SUM(H521)</f>
        <v>552532000</v>
      </c>
      <c r="I520" s="28" t="s">
        <v>3368</v>
      </c>
      <c r="J520" s="29" t="s">
        <v>3369</v>
      </c>
      <c r="K520" s="30">
        <v>0</v>
      </c>
      <c r="L520" s="31" t="s">
        <v>24</v>
      </c>
      <c r="M520" s="30">
        <v>0</v>
      </c>
      <c r="N520" s="30">
        <f>SUM(N521)</f>
        <v>552532000</v>
      </c>
      <c r="Q520" s="270" t="s">
        <v>4225</v>
      </c>
      <c r="R520" s="270" t="s">
        <v>4225</v>
      </c>
    </row>
    <row r="521" spans="1:18" x14ac:dyDescent="0.2">
      <c r="A521" s="2" t="s">
        <v>3370</v>
      </c>
      <c r="B521" s="50" t="e">
        <f t="array" ref="B521">INDEX(PAGU_REAL!$AF$1:$AF$168,MATCH(MID(A521,1,21),MID(PAGU_REAL!$AK$1:$AK$168,1,21),0))</f>
        <v>#N/A</v>
      </c>
      <c r="C521" s="32" t="s">
        <v>780</v>
      </c>
      <c r="D521" s="33" t="s">
        <v>3035</v>
      </c>
      <c r="E521" s="34">
        <v>0</v>
      </c>
      <c r="F521" s="35" t="s">
        <v>24</v>
      </c>
      <c r="G521" s="34">
        <v>0</v>
      </c>
      <c r="H521" s="34">
        <f>SUM(H522,H535,H554)</f>
        <v>552532000</v>
      </c>
      <c r="I521" s="32" t="s">
        <v>780</v>
      </c>
      <c r="J521" s="33" t="s">
        <v>3035</v>
      </c>
      <c r="K521" s="34">
        <v>0</v>
      </c>
      <c r="L521" s="35" t="s">
        <v>24</v>
      </c>
      <c r="M521" s="34">
        <v>0</v>
      </c>
      <c r="N521" s="34">
        <f>SUM(N522,N535,N554,N567)</f>
        <v>552532000</v>
      </c>
      <c r="Q521" s="270" t="s">
        <v>4225</v>
      </c>
      <c r="R521" s="270" t="s">
        <v>4225</v>
      </c>
    </row>
    <row r="522" spans="1:18" ht="25.5" x14ac:dyDescent="0.2">
      <c r="A522" s="2" t="s">
        <v>3371</v>
      </c>
      <c r="B522" s="50" t="str">
        <f t="array" ref="B522">INDEX(PAGU_REAL!$AF$1:$AF$168,MATCH(MID(A522,1,21),MID(PAGU_REAL!$AK$1:$AK$168,1,21),0))</f>
        <v>Evaluasi</v>
      </c>
      <c r="C522" s="36" t="s">
        <v>39</v>
      </c>
      <c r="D522" s="37" t="s">
        <v>3372</v>
      </c>
      <c r="E522" s="38">
        <v>0</v>
      </c>
      <c r="F522" s="39" t="s">
        <v>24</v>
      </c>
      <c r="G522" s="38">
        <v>0</v>
      </c>
      <c r="H522" s="38">
        <f>SUM(H523,H529,H531,H533)</f>
        <v>281084000</v>
      </c>
      <c r="I522" s="36" t="s">
        <v>39</v>
      </c>
      <c r="J522" s="37" t="s">
        <v>3372</v>
      </c>
      <c r="K522" s="38">
        <v>0</v>
      </c>
      <c r="L522" s="39" t="s">
        <v>24</v>
      </c>
      <c r="M522" s="38">
        <v>0</v>
      </c>
      <c r="N522" s="38">
        <f>SUM(N523,N529,N531,N533)</f>
        <v>289790000</v>
      </c>
      <c r="Q522" s="270" t="s">
        <v>4225</v>
      </c>
      <c r="R522" s="270" t="s">
        <v>4225</v>
      </c>
    </row>
    <row r="523" spans="1:18" x14ac:dyDescent="0.2">
      <c r="A523" s="2" t="s">
        <v>3373</v>
      </c>
      <c r="B523" s="50" t="str">
        <f t="array" ref="B523">INDEX(PAGU_REAL!$AF$1:$AF$168,MATCH(MID(A523,1,21),MID(PAGU_REAL!$AK$1:$AK$168,1,21),0))</f>
        <v>Evaluasi</v>
      </c>
      <c r="C523" s="12" t="s">
        <v>42</v>
      </c>
      <c r="D523" s="40" t="s">
        <v>43</v>
      </c>
      <c r="E523" s="41">
        <v>0</v>
      </c>
      <c r="F523" s="15" t="s">
        <v>24</v>
      </c>
      <c r="G523" s="41">
        <v>0</v>
      </c>
      <c r="H523" s="41">
        <f>SUM(H524:H528)</f>
        <v>37800000</v>
      </c>
      <c r="I523" s="12" t="s">
        <v>42</v>
      </c>
      <c r="J523" s="40" t="s">
        <v>43</v>
      </c>
      <c r="K523" s="63">
        <v>0</v>
      </c>
      <c r="L523" s="15" t="s">
        <v>24</v>
      </c>
      <c r="M523" s="63">
        <v>0</v>
      </c>
      <c r="N523" s="63">
        <f>SUM(N524:N528)</f>
        <v>33600000</v>
      </c>
      <c r="O523" s="269">
        <f>N523-H523</f>
        <v>-4200000</v>
      </c>
      <c r="P523" s="129" t="s">
        <v>4148</v>
      </c>
      <c r="Q523" s="270" t="s">
        <v>4225</v>
      </c>
      <c r="R523" s="270" t="s">
        <v>4225</v>
      </c>
    </row>
    <row r="524" spans="1:18" x14ac:dyDescent="0.2">
      <c r="A524" s="2" t="s">
        <v>3374</v>
      </c>
      <c r="B524" s="50" t="str">
        <f t="array" ref="B524">INDEX(PAGU_REAL!$AF$1:$AF$168,MATCH(MID(A524,1,21),MID(PAGU_REAL!$AK$1:$AK$168,1,21),0))</f>
        <v>Evaluasi</v>
      </c>
      <c r="C524" s="42" t="s">
        <v>24</v>
      </c>
      <c r="D524" s="43" t="s">
        <v>3375</v>
      </c>
      <c r="E524" s="44">
        <v>240</v>
      </c>
      <c r="F524" s="45" t="s">
        <v>600</v>
      </c>
      <c r="G524" s="44">
        <v>70000</v>
      </c>
      <c r="H524" s="44">
        <f t="shared" ref="H524:H528" si="204">ROUNDDOWN(E524*G524,-3)</f>
        <v>16800000</v>
      </c>
      <c r="I524" s="242" t="s">
        <v>24</v>
      </c>
      <c r="J524" s="243" t="s">
        <v>3375</v>
      </c>
      <c r="K524" s="244">
        <v>180</v>
      </c>
      <c r="L524" s="245" t="s">
        <v>600</v>
      </c>
      <c r="M524" s="244">
        <v>70000</v>
      </c>
      <c r="N524" s="244">
        <f t="shared" ref="N524:N528" si="205">ROUNDDOWN(K524*M524,-3)</f>
        <v>12600000</v>
      </c>
      <c r="O524" s="246">
        <f t="shared" ref="O524:O528" si="206">N524-H524</f>
        <v>-4200000</v>
      </c>
      <c r="Q524" s="273" t="s">
        <v>4225</v>
      </c>
      <c r="R524" s="270" t="s">
        <v>4225</v>
      </c>
    </row>
    <row r="525" spans="1:18" x14ac:dyDescent="0.2">
      <c r="A525" s="2" t="s">
        <v>3376</v>
      </c>
      <c r="B525" s="50" t="str">
        <f t="array" ref="B525">INDEX(PAGU_REAL!$AF$1:$AF$168,MATCH(MID(A525,1,21),MID(PAGU_REAL!$AK$1:$AK$168,1,21),0))</f>
        <v>Evaluasi</v>
      </c>
      <c r="C525" s="42" t="s">
        <v>24</v>
      </c>
      <c r="D525" s="43" t="s">
        <v>45</v>
      </c>
      <c r="E525" s="44">
        <v>4</v>
      </c>
      <c r="F525" s="45" t="s">
        <v>602</v>
      </c>
      <c r="G525" s="44">
        <v>1500000</v>
      </c>
      <c r="H525" s="44">
        <f t="shared" si="204"/>
        <v>6000000</v>
      </c>
      <c r="I525" s="42" t="s">
        <v>24</v>
      </c>
      <c r="J525" s="43" t="s">
        <v>45</v>
      </c>
      <c r="K525" s="62">
        <v>4</v>
      </c>
      <c r="L525" s="45" t="s">
        <v>602</v>
      </c>
      <c r="M525" s="62">
        <v>1500000</v>
      </c>
      <c r="N525" s="62">
        <f t="shared" si="205"/>
        <v>6000000</v>
      </c>
      <c r="O525" s="135">
        <f t="shared" si="206"/>
        <v>0</v>
      </c>
      <c r="R525" s="270" t="s">
        <v>4225</v>
      </c>
    </row>
    <row r="526" spans="1:18" x14ac:dyDescent="0.2">
      <c r="A526" s="2" t="s">
        <v>3377</v>
      </c>
      <c r="B526" s="50" t="str">
        <f t="array" ref="B526">INDEX(PAGU_REAL!$AF$1:$AF$168,MATCH(MID(A526,1,21),MID(PAGU_REAL!$AK$1:$AK$168,1,21),0))</f>
        <v>Evaluasi</v>
      </c>
      <c r="C526" s="42" t="s">
        <v>24</v>
      </c>
      <c r="D526" s="43" t="s">
        <v>51</v>
      </c>
      <c r="E526" s="44">
        <v>4</v>
      </c>
      <c r="F526" s="45" t="s">
        <v>602</v>
      </c>
      <c r="G526" s="44">
        <v>1000000</v>
      </c>
      <c r="H526" s="44">
        <f t="shared" si="204"/>
        <v>4000000</v>
      </c>
      <c r="I526" s="42" t="s">
        <v>24</v>
      </c>
      <c r="J526" s="43" t="s">
        <v>51</v>
      </c>
      <c r="K526" s="62">
        <v>4</v>
      </c>
      <c r="L526" s="45" t="s">
        <v>602</v>
      </c>
      <c r="M526" s="62">
        <v>1000000</v>
      </c>
      <c r="N526" s="62">
        <f t="shared" si="205"/>
        <v>4000000</v>
      </c>
      <c r="O526" s="135">
        <f t="shared" si="206"/>
        <v>0</v>
      </c>
      <c r="R526" s="270" t="s">
        <v>4225</v>
      </c>
    </row>
    <row r="527" spans="1:18" x14ac:dyDescent="0.2">
      <c r="A527" s="2" t="s">
        <v>3378</v>
      </c>
      <c r="B527" s="50" t="str">
        <f t="array" ref="B527">INDEX(PAGU_REAL!$AF$1:$AF$168,MATCH(MID(A527,1,21),MID(PAGU_REAL!$AK$1:$AK$168,1,21),0))</f>
        <v>Evaluasi</v>
      </c>
      <c r="C527" s="42" t="s">
        <v>24</v>
      </c>
      <c r="D527" s="43" t="s">
        <v>53</v>
      </c>
      <c r="E527" s="44">
        <v>4</v>
      </c>
      <c r="F527" s="45" t="s">
        <v>602</v>
      </c>
      <c r="G527" s="44">
        <v>1500000</v>
      </c>
      <c r="H527" s="44">
        <f t="shared" si="204"/>
        <v>6000000</v>
      </c>
      <c r="I527" s="42" t="s">
        <v>24</v>
      </c>
      <c r="J527" s="43" t="s">
        <v>53</v>
      </c>
      <c r="K527" s="62">
        <v>4</v>
      </c>
      <c r="L527" s="45" t="s">
        <v>602</v>
      </c>
      <c r="M527" s="62">
        <v>1500000</v>
      </c>
      <c r="N527" s="62">
        <f t="shared" si="205"/>
        <v>6000000</v>
      </c>
      <c r="O527" s="135">
        <f t="shared" si="206"/>
        <v>0</v>
      </c>
      <c r="R527" s="270" t="s">
        <v>4225</v>
      </c>
    </row>
    <row r="528" spans="1:18" x14ac:dyDescent="0.2">
      <c r="A528" s="2" t="s">
        <v>3379</v>
      </c>
      <c r="B528" s="50" t="str">
        <f t="array" ref="B528">INDEX(PAGU_REAL!$AF$1:$AF$168,MATCH(MID(A528,1,21),MID(PAGU_REAL!$AK$1:$AK$168,1,21),0))</f>
        <v>Evaluasi</v>
      </c>
      <c r="C528" s="42" t="s">
        <v>24</v>
      </c>
      <c r="D528" s="43" t="s">
        <v>713</v>
      </c>
      <c r="E528" s="44">
        <v>10</v>
      </c>
      <c r="F528" s="45" t="s">
        <v>657</v>
      </c>
      <c r="G528" s="44">
        <v>500000</v>
      </c>
      <c r="H528" s="44">
        <f t="shared" si="204"/>
        <v>5000000</v>
      </c>
      <c r="I528" s="42" t="s">
        <v>24</v>
      </c>
      <c r="J528" s="43" t="s">
        <v>713</v>
      </c>
      <c r="K528" s="62">
        <v>10</v>
      </c>
      <c r="L528" s="45" t="s">
        <v>657</v>
      </c>
      <c r="M528" s="62">
        <v>500000</v>
      </c>
      <c r="N528" s="62">
        <f t="shared" si="205"/>
        <v>5000000</v>
      </c>
      <c r="O528" s="135">
        <f t="shared" si="206"/>
        <v>0</v>
      </c>
      <c r="R528" s="270" t="s">
        <v>4225</v>
      </c>
    </row>
    <row r="529" spans="1:18" x14ac:dyDescent="0.2">
      <c r="A529" s="2" t="s">
        <v>3380</v>
      </c>
      <c r="B529" s="50" t="str">
        <f t="array" ref="B529">INDEX(PAGU_REAL!$AF$1:$AF$168,MATCH(MID(A529,1,21),MID(PAGU_REAL!$AK$1:$AK$168,1,21),0))</f>
        <v>Evaluasi</v>
      </c>
      <c r="C529" s="12" t="s">
        <v>606</v>
      </c>
      <c r="D529" s="40" t="s">
        <v>607</v>
      </c>
      <c r="E529" s="41">
        <v>0</v>
      </c>
      <c r="F529" s="15" t="s">
        <v>24</v>
      </c>
      <c r="G529" s="41">
        <v>0</v>
      </c>
      <c r="H529" s="41">
        <f>H530</f>
        <v>1500000</v>
      </c>
      <c r="I529" s="12" t="s">
        <v>606</v>
      </c>
      <c r="J529" s="40" t="s">
        <v>607</v>
      </c>
      <c r="K529" s="63">
        <v>0</v>
      </c>
      <c r="L529" s="15" t="s">
        <v>24</v>
      </c>
      <c r="M529" s="63">
        <v>0</v>
      </c>
      <c r="N529" s="63">
        <f>N530</f>
        <v>600000</v>
      </c>
      <c r="P529" s="129" t="s">
        <v>4148</v>
      </c>
      <c r="R529" s="270" t="s">
        <v>4225</v>
      </c>
    </row>
    <row r="530" spans="1:18" x14ac:dyDescent="0.2">
      <c r="A530" s="2" t="s">
        <v>3381</v>
      </c>
      <c r="B530" s="50" t="str">
        <f t="array" ref="B530">INDEX(PAGU_REAL!$AF$1:$AF$168,MATCH(MID(A530,1,21),MID(PAGU_REAL!$AK$1:$AK$168,1,21),0))</f>
        <v>Evaluasi</v>
      </c>
      <c r="C530" s="42" t="s">
        <v>24</v>
      </c>
      <c r="D530" s="43" t="s">
        <v>609</v>
      </c>
      <c r="E530" s="44">
        <v>6</v>
      </c>
      <c r="F530" s="45" t="s">
        <v>602</v>
      </c>
      <c r="G530" s="44">
        <v>250000</v>
      </c>
      <c r="H530" s="44">
        <f>ROUNDDOWN(E530*G530,-3)</f>
        <v>1500000</v>
      </c>
      <c r="I530" s="42" t="s">
        <v>24</v>
      </c>
      <c r="J530" s="43" t="s">
        <v>609</v>
      </c>
      <c r="K530" s="62">
        <v>1</v>
      </c>
      <c r="L530" s="45" t="s">
        <v>899</v>
      </c>
      <c r="M530" s="62">
        <v>600000</v>
      </c>
      <c r="N530" s="62">
        <f>ROUNDDOWN(K530*M530,-3)</f>
        <v>600000</v>
      </c>
      <c r="O530" s="246">
        <f>N530-H530</f>
        <v>-900000</v>
      </c>
      <c r="Q530" s="273" t="s">
        <v>4225</v>
      </c>
      <c r="R530" s="270" t="s">
        <v>4225</v>
      </c>
    </row>
    <row r="531" spans="1:18" x14ac:dyDescent="0.2">
      <c r="A531" s="2" t="s">
        <v>3382</v>
      </c>
      <c r="B531" s="50" t="str">
        <f t="array" ref="B531">INDEX(PAGU_REAL!$AF$1:$AF$168,MATCH(MID(A531,1,21),MID(PAGU_REAL!$AK$1:$AK$168,1,21),0))</f>
        <v>Evaluasi</v>
      </c>
      <c r="C531" s="12" t="s">
        <v>162</v>
      </c>
      <c r="D531" s="40" t="s">
        <v>163</v>
      </c>
      <c r="E531" s="41">
        <v>0</v>
      </c>
      <c r="F531" s="15" t="s">
        <v>24</v>
      </c>
      <c r="G531" s="41">
        <v>0</v>
      </c>
      <c r="H531" s="41">
        <f>H532</f>
        <v>3000000</v>
      </c>
      <c r="I531" s="12" t="s">
        <v>162</v>
      </c>
      <c r="J531" s="40" t="s">
        <v>163</v>
      </c>
      <c r="K531" s="63">
        <v>0</v>
      </c>
      <c r="L531" s="15" t="s">
        <v>24</v>
      </c>
      <c r="M531" s="63">
        <v>0</v>
      </c>
      <c r="N531" s="63">
        <f>N532</f>
        <v>3000000</v>
      </c>
      <c r="O531" s="269">
        <f>N531-H531</f>
        <v>0</v>
      </c>
      <c r="P531" s="129" t="s">
        <v>4148</v>
      </c>
      <c r="R531" s="270" t="s">
        <v>4225</v>
      </c>
    </row>
    <row r="532" spans="1:18" hidden="1" x14ac:dyDescent="0.2">
      <c r="A532" s="2" t="s">
        <v>3383</v>
      </c>
      <c r="B532" s="50" t="str">
        <f t="array" ref="B532">INDEX(PAGU_REAL!$AF$1:$AF$168,MATCH(MID(A532,1,21),MID(PAGU_REAL!$AK$1:$AK$168,1,21),0))</f>
        <v>Evaluasi</v>
      </c>
      <c r="C532" s="42" t="s">
        <v>24</v>
      </c>
      <c r="D532" s="43" t="s">
        <v>1866</v>
      </c>
      <c r="E532" s="44">
        <v>3</v>
      </c>
      <c r="F532" s="45" t="s">
        <v>613</v>
      </c>
      <c r="G532" s="44">
        <v>1000000</v>
      </c>
      <c r="H532" s="44">
        <f>ROUNDDOWN(E532*G532,-3)</f>
        <v>3000000</v>
      </c>
      <c r="I532" s="42" t="s">
        <v>24</v>
      </c>
      <c r="J532" s="43" t="s">
        <v>1866</v>
      </c>
      <c r="K532" s="62">
        <v>3</v>
      </c>
      <c r="L532" s="45" t="s">
        <v>613</v>
      </c>
      <c r="M532" s="62">
        <v>1000000</v>
      </c>
      <c r="N532" s="62">
        <f>ROUNDDOWN(K532*M532,-3)</f>
        <v>3000000</v>
      </c>
      <c r="O532" s="135">
        <f>N532-H532</f>
        <v>0</v>
      </c>
    </row>
    <row r="533" spans="1:18" x14ac:dyDescent="0.2">
      <c r="A533" s="2" t="s">
        <v>3384</v>
      </c>
      <c r="B533" s="50" t="str">
        <f t="array" ref="B533">INDEX(PAGU_REAL!$AF$1:$AF$168,MATCH(MID(A533,1,21),MID(PAGU_REAL!$AK$1:$AK$168,1,21),0))</f>
        <v>Evaluasi</v>
      </c>
      <c r="C533" s="12" t="s">
        <v>111</v>
      </c>
      <c r="D533" s="40" t="s">
        <v>112</v>
      </c>
      <c r="E533" s="41">
        <v>0</v>
      </c>
      <c r="F533" s="15" t="s">
        <v>24</v>
      </c>
      <c r="G533" s="41">
        <v>0</v>
      </c>
      <c r="H533" s="41">
        <f>H534</f>
        <v>238784000</v>
      </c>
      <c r="I533" s="12" t="s">
        <v>111</v>
      </c>
      <c r="J533" s="40" t="s">
        <v>112</v>
      </c>
      <c r="K533" s="63">
        <v>0</v>
      </c>
      <c r="L533" s="15" t="s">
        <v>24</v>
      </c>
      <c r="M533" s="63">
        <v>0</v>
      </c>
      <c r="N533" s="63">
        <f>N534</f>
        <v>252590000</v>
      </c>
      <c r="O533" s="269">
        <f>N533-H533</f>
        <v>13806000</v>
      </c>
      <c r="P533" s="129" t="s">
        <v>4146</v>
      </c>
      <c r="Q533" s="270" t="s">
        <v>4225</v>
      </c>
      <c r="R533" s="270" t="s">
        <v>4225</v>
      </c>
    </row>
    <row r="534" spans="1:18" ht="25.5" x14ac:dyDescent="0.2">
      <c r="A534" s="2" t="s">
        <v>3385</v>
      </c>
      <c r="B534" s="50" t="str">
        <f t="array" ref="B534">INDEX(PAGU_REAL!$AF$1:$AF$168,MATCH(MID(A534,1,21),MID(PAGU_REAL!$AK$1:$AK$168,1,21),0))</f>
        <v>Evaluasi</v>
      </c>
      <c r="C534" s="42" t="s">
        <v>24</v>
      </c>
      <c r="D534" s="43" t="s">
        <v>3386</v>
      </c>
      <c r="E534" s="44">
        <v>40</v>
      </c>
      <c r="F534" s="45" t="s">
        <v>600</v>
      </c>
      <c r="G534" s="44">
        <v>5969600</v>
      </c>
      <c r="H534" s="44">
        <f>ROUNDDOWN(E534*G534,-3)</f>
        <v>238784000</v>
      </c>
      <c r="I534" s="242" t="s">
        <v>24</v>
      </c>
      <c r="J534" s="243" t="s">
        <v>3386</v>
      </c>
      <c r="K534" s="244">
        <v>29</v>
      </c>
      <c r="L534" s="245" t="s">
        <v>600</v>
      </c>
      <c r="M534" s="244">
        <v>8710000</v>
      </c>
      <c r="N534" s="244">
        <f>ROUNDDOWN(K534*M534,-3)</f>
        <v>252590000</v>
      </c>
      <c r="O534" s="246">
        <f>N534-H534</f>
        <v>13806000</v>
      </c>
      <c r="Q534" s="273" t="s">
        <v>4225</v>
      </c>
      <c r="R534" s="270" t="s">
        <v>4225</v>
      </c>
    </row>
    <row r="535" spans="1:18" x14ac:dyDescent="0.2">
      <c r="A535" s="2" t="s">
        <v>3387</v>
      </c>
      <c r="B535" s="50" t="str">
        <f t="array" ref="B535">INDEX(PAGU_REAL!$AF$1:$AF$168,MATCH(MID(A535,1,21),MID(PAGU_REAL!$AK$1:$AK$168,1,21),0))</f>
        <v>Evaluasi</v>
      </c>
      <c r="C535" s="36" t="s">
        <v>77</v>
      </c>
      <c r="D535" s="37" t="s">
        <v>3388</v>
      </c>
      <c r="E535" s="38">
        <v>0</v>
      </c>
      <c r="F535" s="39" t="s">
        <v>24</v>
      </c>
      <c r="G535" s="38">
        <v>0</v>
      </c>
      <c r="H535" s="38">
        <f>SUM(H536,H543,H546,H548,H550,H552)</f>
        <v>192943000</v>
      </c>
      <c r="I535" s="36" t="s">
        <v>77</v>
      </c>
      <c r="J535" s="37" t="s">
        <v>3388</v>
      </c>
      <c r="K535" s="38">
        <v>0</v>
      </c>
      <c r="L535" s="39" t="s">
        <v>24</v>
      </c>
      <c r="M535" s="38">
        <v>0</v>
      </c>
      <c r="N535" s="38">
        <f>SUM(N536,N543,N546,N548,N550,N552)</f>
        <v>174843000</v>
      </c>
      <c r="Q535" s="270" t="s">
        <v>4225</v>
      </c>
      <c r="R535" s="270" t="s">
        <v>4225</v>
      </c>
    </row>
    <row r="536" spans="1:18" x14ac:dyDescent="0.2">
      <c r="A536" s="2" t="s">
        <v>3389</v>
      </c>
      <c r="B536" s="50" t="str">
        <f t="array" ref="B536">INDEX(PAGU_REAL!$AF$1:$AF$168,MATCH(MID(A536,1,21),MID(PAGU_REAL!$AK$1:$AK$168,1,21),0))</f>
        <v>Evaluasi</v>
      </c>
      <c r="C536" s="12" t="s">
        <v>42</v>
      </c>
      <c r="D536" s="40" t="s">
        <v>43</v>
      </c>
      <c r="E536" s="41">
        <v>0</v>
      </c>
      <c r="F536" s="15" t="s">
        <v>24</v>
      </c>
      <c r="G536" s="41">
        <v>0</v>
      </c>
      <c r="H536" s="41">
        <f>SUM(H537:H542)</f>
        <v>45300000</v>
      </c>
      <c r="I536" s="12" t="s">
        <v>42</v>
      </c>
      <c r="J536" s="40" t="s">
        <v>43</v>
      </c>
      <c r="K536" s="63">
        <v>0</v>
      </c>
      <c r="L536" s="15" t="s">
        <v>24</v>
      </c>
      <c r="M536" s="63">
        <v>0</v>
      </c>
      <c r="N536" s="63">
        <f>SUM(N537:N542)</f>
        <v>38100000</v>
      </c>
      <c r="O536" s="269">
        <f>N536-H536</f>
        <v>-7200000</v>
      </c>
      <c r="P536" s="129" t="s">
        <v>4148</v>
      </c>
      <c r="Q536" s="270" t="s">
        <v>4225</v>
      </c>
      <c r="R536" s="270" t="s">
        <v>4225</v>
      </c>
    </row>
    <row r="537" spans="1:18" x14ac:dyDescent="0.2">
      <c r="A537" s="2" t="s">
        <v>3390</v>
      </c>
      <c r="B537" s="50" t="str">
        <f t="array" ref="B537">INDEX(PAGU_REAL!$AF$1:$AF$168,MATCH(MID(A537,1,21),MID(PAGU_REAL!$AK$1:$AK$168,1,21),0))</f>
        <v>Evaluasi</v>
      </c>
      <c r="C537" s="42" t="s">
        <v>24</v>
      </c>
      <c r="D537" s="43" t="s">
        <v>3375</v>
      </c>
      <c r="E537" s="44">
        <v>240</v>
      </c>
      <c r="F537" s="45" t="s">
        <v>600</v>
      </c>
      <c r="G537" s="44">
        <v>70000</v>
      </c>
      <c r="H537" s="44">
        <f t="shared" ref="H537:H542" si="207">ROUNDDOWN(E537*G537,-3)</f>
        <v>16800000</v>
      </c>
      <c r="I537" s="242" t="s">
        <v>24</v>
      </c>
      <c r="J537" s="243" t="s">
        <v>3375</v>
      </c>
      <c r="K537" s="244">
        <v>180</v>
      </c>
      <c r="L537" s="245" t="s">
        <v>600</v>
      </c>
      <c r="M537" s="244">
        <v>70000</v>
      </c>
      <c r="N537" s="244">
        <f t="shared" ref="N537:N542" si="208">ROUNDDOWN(K537*M537,-3)</f>
        <v>12600000</v>
      </c>
      <c r="O537" s="246">
        <f t="shared" ref="O537:O542" si="209">N537-H537</f>
        <v>-4200000</v>
      </c>
      <c r="Q537" s="273" t="s">
        <v>4225</v>
      </c>
      <c r="R537" s="270" t="s">
        <v>4225</v>
      </c>
    </row>
    <row r="538" spans="1:18" x14ac:dyDescent="0.2">
      <c r="A538" s="2" t="s">
        <v>3391</v>
      </c>
      <c r="B538" s="50" t="str">
        <f t="array" ref="B538">INDEX(PAGU_REAL!$AF$1:$AF$168,MATCH(MID(A538,1,21),MID(PAGU_REAL!$AK$1:$AK$168,1,21),0))</f>
        <v>Evaluasi</v>
      </c>
      <c r="C538" s="42" t="s">
        <v>24</v>
      </c>
      <c r="D538" s="43" t="s">
        <v>45</v>
      </c>
      <c r="E538" s="44">
        <v>4</v>
      </c>
      <c r="F538" s="45" t="s">
        <v>602</v>
      </c>
      <c r="G538" s="44">
        <v>1500000</v>
      </c>
      <c r="H538" s="44">
        <f t="shared" si="207"/>
        <v>6000000</v>
      </c>
      <c r="I538" s="42" t="s">
        <v>24</v>
      </c>
      <c r="J538" s="43" t="s">
        <v>45</v>
      </c>
      <c r="K538" s="62">
        <v>4</v>
      </c>
      <c r="L538" s="45" t="s">
        <v>602</v>
      </c>
      <c r="M538" s="62">
        <v>1500000</v>
      </c>
      <c r="N538" s="62">
        <f t="shared" si="208"/>
        <v>6000000</v>
      </c>
      <c r="O538" s="135">
        <f t="shared" si="209"/>
        <v>0</v>
      </c>
      <c r="R538" s="270" t="s">
        <v>4225</v>
      </c>
    </row>
    <row r="539" spans="1:18" x14ac:dyDescent="0.2">
      <c r="A539" s="2" t="s">
        <v>3392</v>
      </c>
      <c r="B539" s="50" t="str">
        <f t="array" ref="B539">INDEX(PAGU_REAL!$AF$1:$AF$168,MATCH(MID(A539,1,21),MID(PAGU_REAL!$AK$1:$AK$168,1,21),0))</f>
        <v>Evaluasi</v>
      </c>
      <c r="C539" s="42" t="s">
        <v>24</v>
      </c>
      <c r="D539" s="43" t="s">
        <v>51</v>
      </c>
      <c r="E539" s="44">
        <v>4</v>
      </c>
      <c r="F539" s="45" t="s">
        <v>602</v>
      </c>
      <c r="G539" s="44">
        <v>1000000</v>
      </c>
      <c r="H539" s="44">
        <f t="shared" si="207"/>
        <v>4000000</v>
      </c>
      <c r="I539" s="42" t="s">
        <v>24</v>
      </c>
      <c r="J539" s="43" t="s">
        <v>51</v>
      </c>
      <c r="K539" s="62">
        <v>4</v>
      </c>
      <c r="L539" s="45" t="s">
        <v>602</v>
      </c>
      <c r="M539" s="62">
        <v>1000000</v>
      </c>
      <c r="N539" s="62">
        <f t="shared" si="208"/>
        <v>4000000</v>
      </c>
      <c r="O539" s="135">
        <f t="shared" si="209"/>
        <v>0</v>
      </c>
      <c r="R539" s="270" t="s">
        <v>4225</v>
      </c>
    </row>
    <row r="540" spans="1:18" x14ac:dyDescent="0.2">
      <c r="A540" s="2" t="s">
        <v>3393</v>
      </c>
      <c r="B540" s="50" t="str">
        <f t="array" ref="B540">INDEX(PAGU_REAL!$AF$1:$AF$168,MATCH(MID(A540,1,21),MID(PAGU_REAL!$AK$1:$AK$168,1,21),0))</f>
        <v>Evaluasi</v>
      </c>
      <c r="C540" s="42" t="s">
        <v>24</v>
      </c>
      <c r="D540" s="43" t="s">
        <v>53</v>
      </c>
      <c r="E540" s="44">
        <v>4</v>
      </c>
      <c r="F540" s="45" t="s">
        <v>602</v>
      </c>
      <c r="G540" s="44">
        <v>1500000</v>
      </c>
      <c r="H540" s="44">
        <f t="shared" si="207"/>
        <v>6000000</v>
      </c>
      <c r="I540" s="42" t="s">
        <v>24</v>
      </c>
      <c r="J540" s="43" t="s">
        <v>53</v>
      </c>
      <c r="K540" s="62">
        <v>4</v>
      </c>
      <c r="L540" s="45" t="s">
        <v>602</v>
      </c>
      <c r="M540" s="62">
        <v>1500000</v>
      </c>
      <c r="N540" s="62">
        <f t="shared" si="208"/>
        <v>6000000</v>
      </c>
      <c r="O540" s="135">
        <f t="shared" si="209"/>
        <v>0</v>
      </c>
      <c r="R540" s="270" t="s">
        <v>4225</v>
      </c>
    </row>
    <row r="541" spans="1:18" x14ac:dyDescent="0.2">
      <c r="A541" s="2" t="s">
        <v>3394</v>
      </c>
      <c r="B541" s="50" t="str">
        <f t="array" ref="B541">INDEX(PAGU_REAL!$AF$1:$AF$168,MATCH(MID(A541,1,21),MID(PAGU_REAL!$AK$1:$AK$168,1,21),0))</f>
        <v>Evaluasi</v>
      </c>
      <c r="C541" s="42" t="s">
        <v>24</v>
      </c>
      <c r="D541" s="43" t="s">
        <v>3395</v>
      </c>
      <c r="E541" s="44">
        <v>5</v>
      </c>
      <c r="F541" s="45" t="s">
        <v>657</v>
      </c>
      <c r="G541" s="44">
        <v>500000</v>
      </c>
      <c r="H541" s="44">
        <f t="shared" si="207"/>
        <v>2500000</v>
      </c>
      <c r="I541" s="42" t="s">
        <v>24</v>
      </c>
      <c r="J541" s="43" t="s">
        <v>3395</v>
      </c>
      <c r="K541" s="62">
        <v>5</v>
      </c>
      <c r="L541" s="45" t="s">
        <v>657</v>
      </c>
      <c r="M541" s="62">
        <v>500000</v>
      </c>
      <c r="N541" s="62">
        <f t="shared" si="208"/>
        <v>2500000</v>
      </c>
      <c r="O541" s="135">
        <f t="shared" si="209"/>
        <v>0</v>
      </c>
      <c r="R541" s="270" t="s">
        <v>4225</v>
      </c>
    </row>
    <row r="542" spans="1:18" ht="25.5" x14ac:dyDescent="0.2">
      <c r="A542" s="2" t="s">
        <v>3396</v>
      </c>
      <c r="B542" s="50" t="str">
        <f t="array" ref="B542">INDEX(PAGU_REAL!$AF$1:$AF$168,MATCH(MID(A542,1,21),MID(PAGU_REAL!$AK$1:$AK$168,1,21),0))</f>
        <v>Evaluasi</v>
      </c>
      <c r="C542" s="42" t="s">
        <v>24</v>
      </c>
      <c r="D542" s="43" t="s">
        <v>3397</v>
      </c>
      <c r="E542" s="44">
        <v>20</v>
      </c>
      <c r="F542" s="45" t="s">
        <v>657</v>
      </c>
      <c r="G542" s="44">
        <v>500000</v>
      </c>
      <c r="H542" s="44">
        <f t="shared" si="207"/>
        <v>10000000</v>
      </c>
      <c r="I542" s="242" t="s">
        <v>24</v>
      </c>
      <c r="J542" s="243" t="s">
        <v>3397</v>
      </c>
      <c r="K542" s="244">
        <v>14</v>
      </c>
      <c r="L542" s="245" t="s">
        <v>657</v>
      </c>
      <c r="M542" s="244">
        <v>500000</v>
      </c>
      <c r="N542" s="244">
        <f t="shared" si="208"/>
        <v>7000000</v>
      </c>
      <c r="O542" s="246">
        <f t="shared" si="209"/>
        <v>-3000000</v>
      </c>
      <c r="Q542" s="273" t="s">
        <v>4225</v>
      </c>
      <c r="R542" s="270" t="s">
        <v>4225</v>
      </c>
    </row>
    <row r="543" spans="1:18" x14ac:dyDescent="0.2">
      <c r="A543" s="2" t="s">
        <v>3398</v>
      </c>
      <c r="B543" s="50" t="str">
        <f t="array" ref="B543">INDEX(PAGU_REAL!$AF$1:$AF$168,MATCH(MID(A543,1,21),MID(PAGU_REAL!$AK$1:$AK$168,1,21),0))</f>
        <v>Evaluasi</v>
      </c>
      <c r="C543" s="12" t="s">
        <v>606</v>
      </c>
      <c r="D543" s="40" t="s">
        <v>607</v>
      </c>
      <c r="E543" s="41">
        <v>0</v>
      </c>
      <c r="F543" s="15" t="s">
        <v>24</v>
      </c>
      <c r="G543" s="41">
        <v>0</v>
      </c>
      <c r="H543" s="41">
        <f>SUM(H544:H545)</f>
        <v>31000000</v>
      </c>
      <c r="I543" s="12" t="s">
        <v>606</v>
      </c>
      <c r="J543" s="40" t="s">
        <v>607</v>
      </c>
      <c r="K543" s="63">
        <v>0</v>
      </c>
      <c r="L543" s="15" t="s">
        <v>24</v>
      </c>
      <c r="M543" s="63">
        <v>0</v>
      </c>
      <c r="N543" s="63">
        <f>SUM(N544:N545)</f>
        <v>30600000</v>
      </c>
      <c r="O543" s="269">
        <f>N543-H543</f>
        <v>-400000</v>
      </c>
      <c r="P543" s="129" t="s">
        <v>4148</v>
      </c>
      <c r="Q543" s="270" t="s">
        <v>4225</v>
      </c>
      <c r="R543" s="270" t="s">
        <v>4225</v>
      </c>
    </row>
    <row r="544" spans="1:18" ht="25.5" x14ac:dyDescent="0.2">
      <c r="A544" s="2" t="s">
        <v>3399</v>
      </c>
      <c r="B544" s="50" t="str">
        <f t="array" ref="B544">INDEX(PAGU_REAL!$AF$1:$AF$168,MATCH(MID(A544,1,21),MID(PAGU_REAL!$AK$1:$AK$168,1,21),0))</f>
        <v>Evaluasi</v>
      </c>
      <c r="C544" s="42" t="s">
        <v>24</v>
      </c>
      <c r="D544" s="43" t="s">
        <v>3400</v>
      </c>
      <c r="E544" s="44">
        <v>2</v>
      </c>
      <c r="F544" s="45" t="s">
        <v>3401</v>
      </c>
      <c r="G544" s="44">
        <v>15000000</v>
      </c>
      <c r="H544" s="44">
        <f t="shared" ref="H544:H545" si="210">ROUNDDOWN(E544*G544,-3)</f>
        <v>30000000</v>
      </c>
      <c r="I544" s="42" t="s">
        <v>24</v>
      </c>
      <c r="J544" s="43" t="s">
        <v>3400</v>
      </c>
      <c r="K544" s="62">
        <v>2</v>
      </c>
      <c r="L544" s="45" t="s">
        <v>3401</v>
      </c>
      <c r="M544" s="62">
        <v>15000000</v>
      </c>
      <c r="N544" s="62">
        <f t="shared" ref="N544:N545" si="211">ROUNDDOWN(K544*M544,-3)</f>
        <v>30000000</v>
      </c>
      <c r="O544" s="135">
        <f t="shared" ref="O544:O545" si="212">N544-H544</f>
        <v>0</v>
      </c>
    </row>
    <row r="545" spans="1:18" x14ac:dyDescent="0.2">
      <c r="A545" s="2" t="s">
        <v>3402</v>
      </c>
      <c r="B545" s="50" t="str">
        <f t="array" ref="B545">INDEX(PAGU_REAL!$AF$1:$AF$168,MATCH(MID(A545,1,21),MID(PAGU_REAL!$AK$1:$AK$168,1,21),0))</f>
        <v>Evaluasi</v>
      </c>
      <c r="C545" s="42" t="s">
        <v>24</v>
      </c>
      <c r="D545" s="43" t="s">
        <v>609</v>
      </c>
      <c r="E545" s="44">
        <v>4</v>
      </c>
      <c r="F545" s="45" t="s">
        <v>602</v>
      </c>
      <c r="G545" s="44">
        <v>250000</v>
      </c>
      <c r="H545" s="44">
        <f t="shared" si="210"/>
        <v>1000000</v>
      </c>
      <c r="I545" s="242" t="s">
        <v>24</v>
      </c>
      <c r="J545" s="43" t="s">
        <v>609</v>
      </c>
      <c r="K545" s="62">
        <v>1</v>
      </c>
      <c r="L545" s="45" t="s">
        <v>899</v>
      </c>
      <c r="M545" s="62">
        <v>600000</v>
      </c>
      <c r="N545" s="62">
        <f t="shared" si="211"/>
        <v>600000</v>
      </c>
      <c r="O545" s="246">
        <f t="shared" si="212"/>
        <v>-400000</v>
      </c>
      <c r="Q545" s="273" t="s">
        <v>4225</v>
      </c>
      <c r="R545" s="270" t="s">
        <v>4225</v>
      </c>
    </row>
    <row r="546" spans="1:18" x14ac:dyDescent="0.2">
      <c r="A546" s="2" t="s">
        <v>3403</v>
      </c>
      <c r="B546" s="50" t="str">
        <f t="array" ref="B546">INDEX(PAGU_REAL!$AF$1:$AF$168,MATCH(MID(A546,1,21),MID(PAGU_REAL!$AK$1:$AK$168,1,21),0))</f>
        <v>Evaluasi</v>
      </c>
      <c r="C546" s="12" t="s">
        <v>162</v>
      </c>
      <c r="D546" s="40" t="s">
        <v>163</v>
      </c>
      <c r="E546" s="41">
        <v>0</v>
      </c>
      <c r="F546" s="15" t="s">
        <v>24</v>
      </c>
      <c r="G546" s="41">
        <v>0</v>
      </c>
      <c r="H546" s="41">
        <f>H547</f>
        <v>20000000</v>
      </c>
      <c r="I546" s="12" t="s">
        <v>162</v>
      </c>
      <c r="J546" s="40" t="s">
        <v>163</v>
      </c>
      <c r="K546" s="63">
        <v>0</v>
      </c>
      <c r="L546" s="15" t="s">
        <v>24</v>
      </c>
      <c r="M546" s="63">
        <v>0</v>
      </c>
      <c r="N546" s="63">
        <f>N547</f>
        <v>20000000</v>
      </c>
      <c r="O546" s="269">
        <f t="shared" ref="O546:O551" si="213">N546-H546</f>
        <v>0</v>
      </c>
      <c r="P546" s="129" t="s">
        <v>4148</v>
      </c>
      <c r="R546" s="270" t="s">
        <v>4225</v>
      </c>
    </row>
    <row r="547" spans="1:18" hidden="1" x14ac:dyDescent="0.2">
      <c r="A547" s="2" t="s">
        <v>3404</v>
      </c>
      <c r="B547" s="50" t="str">
        <f t="array" ref="B547">INDEX(PAGU_REAL!$AF$1:$AF$168,MATCH(MID(A547,1,21),MID(PAGU_REAL!$AK$1:$AK$168,1,21),0))</f>
        <v>Evaluasi</v>
      </c>
      <c r="C547" s="42" t="s">
        <v>24</v>
      </c>
      <c r="D547" s="43" t="s">
        <v>1866</v>
      </c>
      <c r="E547" s="44">
        <v>20</v>
      </c>
      <c r="F547" s="45" t="s">
        <v>600</v>
      </c>
      <c r="G547" s="44">
        <v>1000000</v>
      </c>
      <c r="H547" s="44">
        <f>ROUNDDOWN(E547*G547,-3)</f>
        <v>20000000</v>
      </c>
      <c r="I547" s="42" t="s">
        <v>24</v>
      </c>
      <c r="J547" s="43" t="s">
        <v>1866</v>
      </c>
      <c r="K547" s="62">
        <v>20</v>
      </c>
      <c r="L547" s="45" t="s">
        <v>600</v>
      </c>
      <c r="M547" s="62">
        <v>1000000</v>
      </c>
      <c r="N547" s="62">
        <f>ROUNDDOWN(K547*M547,-3)</f>
        <v>20000000</v>
      </c>
      <c r="O547" s="135">
        <f t="shared" si="213"/>
        <v>0</v>
      </c>
    </row>
    <row r="548" spans="1:18" x14ac:dyDescent="0.2">
      <c r="A548" s="2" t="s">
        <v>3405</v>
      </c>
      <c r="B548" s="50" t="str">
        <f t="array" ref="B548">INDEX(PAGU_REAL!$AF$1:$AF$168,MATCH(MID(A548,1,21),MID(PAGU_REAL!$AK$1:$AK$168,1,21),0))</f>
        <v>Evaluasi</v>
      </c>
      <c r="C548" s="12" t="s">
        <v>639</v>
      </c>
      <c r="D548" s="40" t="s">
        <v>640</v>
      </c>
      <c r="E548" s="41">
        <v>0</v>
      </c>
      <c r="F548" s="15" t="s">
        <v>24</v>
      </c>
      <c r="G548" s="41">
        <v>0</v>
      </c>
      <c r="H548" s="41">
        <f>H549</f>
        <v>49567000</v>
      </c>
      <c r="I548" s="12" t="s">
        <v>639</v>
      </c>
      <c r="J548" s="40" t="s">
        <v>640</v>
      </c>
      <c r="K548" s="63">
        <v>0</v>
      </c>
      <c r="L548" s="15" t="s">
        <v>24</v>
      </c>
      <c r="M548" s="63">
        <v>0</v>
      </c>
      <c r="N548" s="63">
        <f>N549</f>
        <v>49567000</v>
      </c>
      <c r="O548" s="269">
        <f t="shared" si="213"/>
        <v>0</v>
      </c>
      <c r="P548" s="129" t="s">
        <v>4148</v>
      </c>
      <c r="R548" s="270" t="s">
        <v>4225</v>
      </c>
    </row>
    <row r="549" spans="1:18" hidden="1" x14ac:dyDescent="0.2">
      <c r="A549" s="2" t="s">
        <v>3406</v>
      </c>
      <c r="B549" s="50" t="str">
        <f t="array" ref="B549">INDEX(PAGU_REAL!$AF$1:$AF$168,MATCH(MID(A549,1,21),MID(PAGU_REAL!$AK$1:$AK$168,1,21),0))</f>
        <v>Evaluasi</v>
      </c>
      <c r="C549" s="42" t="s">
        <v>24</v>
      </c>
      <c r="D549" s="43" t="s">
        <v>3407</v>
      </c>
      <c r="E549" s="44">
        <v>1</v>
      </c>
      <c r="F549" s="45" t="s">
        <v>3408</v>
      </c>
      <c r="G549" s="44">
        <v>49567000</v>
      </c>
      <c r="H549" s="44">
        <f>ROUNDDOWN(E549*G549,-3)</f>
        <v>49567000</v>
      </c>
      <c r="I549" s="42" t="s">
        <v>24</v>
      </c>
      <c r="J549" s="43" t="s">
        <v>3407</v>
      </c>
      <c r="K549" s="62">
        <v>1</v>
      </c>
      <c r="L549" s="45" t="s">
        <v>3408</v>
      </c>
      <c r="M549" s="62">
        <v>49567000</v>
      </c>
      <c r="N549" s="62">
        <f>ROUNDDOWN(K549*M549,-3)</f>
        <v>49567000</v>
      </c>
      <c r="O549" s="135">
        <f t="shared" si="213"/>
        <v>0</v>
      </c>
    </row>
    <row r="550" spans="1:18" x14ac:dyDescent="0.2">
      <c r="A550" s="2" t="s">
        <v>3409</v>
      </c>
      <c r="B550" s="50" t="str">
        <f t="array" ref="B550">INDEX(PAGU_REAL!$AF$1:$AF$168,MATCH(MID(A550,1,21),MID(PAGU_REAL!$AK$1:$AK$168,1,21),0))</f>
        <v>Evaluasi</v>
      </c>
      <c r="C550" s="12" t="s">
        <v>111</v>
      </c>
      <c r="D550" s="40" t="s">
        <v>112</v>
      </c>
      <c r="E550" s="41">
        <v>0</v>
      </c>
      <c r="F550" s="15" t="s">
        <v>24</v>
      </c>
      <c r="G550" s="41">
        <v>0</v>
      </c>
      <c r="H550" s="41">
        <f>H551</f>
        <v>36576000</v>
      </c>
      <c r="I550" s="12" t="s">
        <v>111</v>
      </c>
      <c r="J550" s="40" t="s">
        <v>112</v>
      </c>
      <c r="K550" s="63">
        <v>0</v>
      </c>
      <c r="L550" s="15" t="s">
        <v>24</v>
      </c>
      <c r="M550" s="63">
        <v>0</v>
      </c>
      <c r="N550" s="63">
        <f>N551</f>
        <v>36576000</v>
      </c>
      <c r="O550" s="269">
        <f t="shared" si="213"/>
        <v>0</v>
      </c>
      <c r="P550" s="129" t="s">
        <v>4146</v>
      </c>
      <c r="R550" s="270" t="s">
        <v>4225</v>
      </c>
    </row>
    <row r="551" spans="1:18" hidden="1" x14ac:dyDescent="0.2">
      <c r="A551" s="2" t="s">
        <v>3410</v>
      </c>
      <c r="B551" s="50" t="str">
        <f t="array" ref="B551">INDEX(PAGU_REAL!$AF$1:$AF$168,MATCH(MID(A551,1,21),MID(PAGU_REAL!$AK$1:$AK$168,1,21),0))</f>
        <v>Evaluasi</v>
      </c>
      <c r="C551" s="42" t="s">
        <v>24</v>
      </c>
      <c r="D551" s="43" t="s">
        <v>3411</v>
      </c>
      <c r="E551" s="44">
        <v>8</v>
      </c>
      <c r="F551" s="45" t="s">
        <v>600</v>
      </c>
      <c r="G551" s="44">
        <v>4572045</v>
      </c>
      <c r="H551" s="44">
        <f>ROUNDDOWN(E551*G551,-3)</f>
        <v>36576000</v>
      </c>
      <c r="I551" s="42" t="s">
        <v>24</v>
      </c>
      <c r="J551" s="43" t="s">
        <v>3411</v>
      </c>
      <c r="K551" s="62">
        <v>8</v>
      </c>
      <c r="L551" s="45" t="s">
        <v>600</v>
      </c>
      <c r="M551" s="62">
        <v>4572045</v>
      </c>
      <c r="N551" s="62">
        <f>ROUNDDOWN(K551*M551,-3)</f>
        <v>36576000</v>
      </c>
      <c r="O551" s="135">
        <f t="shared" si="213"/>
        <v>0</v>
      </c>
    </row>
    <row r="552" spans="1:18" x14ac:dyDescent="0.2">
      <c r="A552" s="2" t="s">
        <v>3412</v>
      </c>
      <c r="B552" s="50" t="str">
        <f t="array" ref="B552">INDEX(PAGU_REAL!$AF$1:$AF$168,MATCH(MID(A552,1,21),MID(PAGU_REAL!$AK$1:$AK$168,1,21),0))</f>
        <v>Evaluasi</v>
      </c>
      <c r="C552" s="12" t="s">
        <v>55</v>
      </c>
      <c r="D552" s="40" t="s">
        <v>56</v>
      </c>
      <c r="E552" s="41">
        <v>0</v>
      </c>
      <c r="F552" s="15" t="s">
        <v>24</v>
      </c>
      <c r="G552" s="41">
        <v>0</v>
      </c>
      <c r="H552" s="41">
        <f>H553</f>
        <v>10500000</v>
      </c>
      <c r="I552" s="247"/>
      <c r="J552" s="248"/>
      <c r="K552" s="249"/>
      <c r="L552" s="250"/>
      <c r="M552" s="249"/>
      <c r="N552" s="249"/>
      <c r="P552" s="129" t="s">
        <v>4150</v>
      </c>
      <c r="R552" s="270" t="s">
        <v>4225</v>
      </c>
    </row>
    <row r="553" spans="1:18" x14ac:dyDescent="0.2">
      <c r="A553" s="2" t="s">
        <v>3413</v>
      </c>
      <c r="B553" s="50" t="str">
        <f t="array" ref="B553">INDEX(PAGU_REAL!$AF$1:$AF$168,MATCH(MID(A553,1,21),MID(PAGU_REAL!$AK$1:$AK$168,1,21),0))</f>
        <v>Evaluasi</v>
      </c>
      <c r="C553" s="42" t="s">
        <v>24</v>
      </c>
      <c r="D553" s="43" t="s">
        <v>58</v>
      </c>
      <c r="E553" s="44">
        <v>70</v>
      </c>
      <c r="F553" s="45" t="s">
        <v>600</v>
      </c>
      <c r="G553" s="44">
        <v>150000</v>
      </c>
      <c r="H553" s="44">
        <f>ROUNDDOWN(E553*G553,-3)</f>
        <v>10500000</v>
      </c>
      <c r="I553" s="251"/>
      <c r="J553" s="252"/>
      <c r="K553" s="253"/>
      <c r="L553" s="254"/>
      <c r="M553" s="253"/>
      <c r="N553" s="253"/>
      <c r="O553" s="246">
        <f>N553-H553</f>
        <v>-10500000</v>
      </c>
      <c r="Q553" s="273" t="s">
        <v>4225</v>
      </c>
      <c r="R553" s="270" t="s">
        <v>4225</v>
      </c>
    </row>
    <row r="554" spans="1:18" x14ac:dyDescent="0.2">
      <c r="A554" s="2" t="s">
        <v>3414</v>
      </c>
      <c r="B554" s="50" t="str">
        <f t="array" ref="B554">INDEX(PAGU_REAL!$AF$1:$AF$168,MATCH(MID(A554,1,21),MID(PAGU_REAL!$AK$1:$AK$168,1,21),0))</f>
        <v>Evaluasi</v>
      </c>
      <c r="C554" s="36" t="s">
        <v>102</v>
      </c>
      <c r="D554" s="37" t="s">
        <v>3415</v>
      </c>
      <c r="E554" s="38">
        <v>0</v>
      </c>
      <c r="F554" s="39" t="s">
        <v>24</v>
      </c>
      <c r="G554" s="38">
        <v>0</v>
      </c>
      <c r="H554" s="38">
        <f>SUM(H555,H561,H563,H565)</f>
        <v>78505000</v>
      </c>
      <c r="I554" s="36" t="s">
        <v>102</v>
      </c>
      <c r="J554" s="37" t="s">
        <v>3415</v>
      </c>
      <c r="K554" s="38">
        <v>0</v>
      </c>
      <c r="L554" s="39" t="s">
        <v>24</v>
      </c>
      <c r="M554" s="38">
        <v>0</v>
      </c>
      <c r="N554" s="38">
        <f>SUM(N555,N561,N563,N565)</f>
        <v>67966000</v>
      </c>
      <c r="Q554" s="270" t="s">
        <v>4225</v>
      </c>
      <c r="R554" s="270" t="s">
        <v>4225</v>
      </c>
    </row>
    <row r="555" spans="1:18" x14ac:dyDescent="0.2">
      <c r="A555" s="2" t="s">
        <v>3416</v>
      </c>
      <c r="B555" s="50" t="str">
        <f t="array" ref="B555">INDEX(PAGU_REAL!$AF$1:$AF$168,MATCH(MID(A555,1,21),MID(PAGU_REAL!$AK$1:$AK$168,1,21),0))</f>
        <v>Evaluasi</v>
      </c>
      <c r="C555" s="12" t="s">
        <v>42</v>
      </c>
      <c r="D555" s="40" t="s">
        <v>43</v>
      </c>
      <c r="E555" s="41">
        <v>0</v>
      </c>
      <c r="F555" s="15" t="s">
        <v>24</v>
      </c>
      <c r="G555" s="41">
        <v>0</v>
      </c>
      <c r="H555" s="41">
        <f>SUM(H556:H560)</f>
        <v>30400000</v>
      </c>
      <c r="I555" s="12" t="s">
        <v>42</v>
      </c>
      <c r="J555" s="40" t="s">
        <v>43</v>
      </c>
      <c r="K555" s="63">
        <v>0</v>
      </c>
      <c r="L555" s="15" t="s">
        <v>24</v>
      </c>
      <c r="M555" s="63">
        <v>0</v>
      </c>
      <c r="N555" s="63">
        <f>SUM(N556:N560)</f>
        <v>30400000</v>
      </c>
      <c r="O555" s="269">
        <f>N555-H555</f>
        <v>0</v>
      </c>
      <c r="P555" s="129" t="s">
        <v>4148</v>
      </c>
      <c r="R555" s="270" t="s">
        <v>4225</v>
      </c>
    </row>
    <row r="556" spans="1:18" hidden="1" x14ac:dyDescent="0.2">
      <c r="A556" s="2" t="s">
        <v>3417</v>
      </c>
      <c r="B556" s="50" t="str">
        <f t="array" ref="B556">INDEX(PAGU_REAL!$AF$1:$AF$168,MATCH(MID(A556,1,21),MID(PAGU_REAL!$AK$1:$AK$168,1,21),0))</f>
        <v>Evaluasi</v>
      </c>
      <c r="C556" s="42" t="s">
        <v>24</v>
      </c>
      <c r="D556" s="43" t="s">
        <v>3375</v>
      </c>
      <c r="E556" s="44">
        <v>120</v>
      </c>
      <c r="F556" s="45" t="s">
        <v>600</v>
      </c>
      <c r="G556" s="44">
        <v>70000</v>
      </c>
      <c r="H556" s="44">
        <f t="shared" ref="H556:H560" si="214">ROUNDDOWN(E556*G556,-3)</f>
        <v>8400000</v>
      </c>
      <c r="I556" s="42" t="s">
        <v>24</v>
      </c>
      <c r="J556" s="43" t="s">
        <v>3375</v>
      </c>
      <c r="K556" s="62">
        <v>120</v>
      </c>
      <c r="L556" s="45" t="s">
        <v>600</v>
      </c>
      <c r="M556" s="62">
        <v>70000</v>
      </c>
      <c r="N556" s="62">
        <f t="shared" ref="N556:N560" si="215">ROUNDDOWN(K556*M556,-3)</f>
        <v>8400000</v>
      </c>
      <c r="O556" s="135">
        <f t="shared" ref="O556:O560" si="216">N556-H556</f>
        <v>0</v>
      </c>
    </row>
    <row r="557" spans="1:18" hidden="1" x14ac:dyDescent="0.2">
      <c r="A557" s="2" t="s">
        <v>3418</v>
      </c>
      <c r="B557" s="50" t="str">
        <f t="array" ref="B557">INDEX(PAGU_REAL!$AF$1:$AF$168,MATCH(MID(A557,1,21),MID(PAGU_REAL!$AK$1:$AK$168,1,21),0))</f>
        <v>Evaluasi</v>
      </c>
      <c r="C557" s="42" t="s">
        <v>24</v>
      </c>
      <c r="D557" s="43" t="s">
        <v>45</v>
      </c>
      <c r="E557" s="44">
        <v>4</v>
      </c>
      <c r="F557" s="45" t="s">
        <v>602</v>
      </c>
      <c r="G557" s="44">
        <v>1500000</v>
      </c>
      <c r="H557" s="44">
        <f t="shared" si="214"/>
        <v>6000000</v>
      </c>
      <c r="I557" s="42" t="s">
        <v>24</v>
      </c>
      <c r="J557" s="43" t="s">
        <v>45</v>
      </c>
      <c r="K557" s="62">
        <v>4</v>
      </c>
      <c r="L557" s="45" t="s">
        <v>602</v>
      </c>
      <c r="M557" s="62">
        <v>1500000</v>
      </c>
      <c r="N557" s="62">
        <f t="shared" si="215"/>
        <v>6000000</v>
      </c>
      <c r="O557" s="135">
        <f t="shared" si="216"/>
        <v>0</v>
      </c>
    </row>
    <row r="558" spans="1:18" hidden="1" x14ac:dyDescent="0.2">
      <c r="A558" s="2" t="s">
        <v>3419</v>
      </c>
      <c r="B558" s="50" t="str">
        <f t="array" ref="B558">INDEX(PAGU_REAL!$AF$1:$AF$168,MATCH(MID(A558,1,21),MID(PAGU_REAL!$AK$1:$AK$168,1,21),0))</f>
        <v>Evaluasi</v>
      </c>
      <c r="C558" s="42" t="s">
        <v>24</v>
      </c>
      <c r="D558" s="43" t="s">
        <v>51</v>
      </c>
      <c r="E558" s="44">
        <v>4</v>
      </c>
      <c r="F558" s="45" t="s">
        <v>602</v>
      </c>
      <c r="G558" s="44">
        <v>1000000</v>
      </c>
      <c r="H558" s="44">
        <f t="shared" si="214"/>
        <v>4000000</v>
      </c>
      <c r="I558" s="42" t="s">
        <v>24</v>
      </c>
      <c r="J558" s="43" t="s">
        <v>51</v>
      </c>
      <c r="K558" s="62">
        <v>4</v>
      </c>
      <c r="L558" s="45" t="s">
        <v>602</v>
      </c>
      <c r="M558" s="62">
        <v>1000000</v>
      </c>
      <c r="N558" s="62">
        <f t="shared" si="215"/>
        <v>4000000</v>
      </c>
      <c r="O558" s="135">
        <f t="shared" si="216"/>
        <v>0</v>
      </c>
    </row>
    <row r="559" spans="1:18" hidden="1" x14ac:dyDescent="0.2">
      <c r="A559" s="2" t="s">
        <v>3420</v>
      </c>
      <c r="B559" s="50" t="str">
        <f t="array" ref="B559">INDEX(PAGU_REAL!$AF$1:$AF$168,MATCH(MID(A559,1,21),MID(PAGU_REAL!$AK$1:$AK$168,1,21),0))</f>
        <v>Evaluasi</v>
      </c>
      <c r="C559" s="42" t="s">
        <v>24</v>
      </c>
      <c r="D559" s="43" t="s">
        <v>53</v>
      </c>
      <c r="E559" s="44">
        <v>4</v>
      </c>
      <c r="F559" s="45" t="s">
        <v>602</v>
      </c>
      <c r="G559" s="44">
        <v>1500000</v>
      </c>
      <c r="H559" s="44">
        <f t="shared" si="214"/>
        <v>6000000</v>
      </c>
      <c r="I559" s="42" t="s">
        <v>24</v>
      </c>
      <c r="J559" s="43" t="s">
        <v>53</v>
      </c>
      <c r="K559" s="62">
        <v>4</v>
      </c>
      <c r="L559" s="45" t="s">
        <v>602</v>
      </c>
      <c r="M559" s="62">
        <v>1500000</v>
      </c>
      <c r="N559" s="62">
        <f t="shared" si="215"/>
        <v>6000000</v>
      </c>
      <c r="O559" s="135">
        <f t="shared" si="216"/>
        <v>0</v>
      </c>
    </row>
    <row r="560" spans="1:18" hidden="1" x14ac:dyDescent="0.2">
      <c r="A560" s="2" t="s">
        <v>3421</v>
      </c>
      <c r="B560" s="50" t="str">
        <f t="array" ref="B560">INDEX(PAGU_REAL!$AF$1:$AF$168,MATCH(MID(A560,1,21),MID(PAGU_REAL!$AK$1:$AK$168,1,21),0))</f>
        <v>Evaluasi</v>
      </c>
      <c r="C560" s="42" t="s">
        <v>24</v>
      </c>
      <c r="D560" s="43" t="s">
        <v>713</v>
      </c>
      <c r="E560" s="44">
        <v>12</v>
      </c>
      <c r="F560" s="45" t="s">
        <v>657</v>
      </c>
      <c r="G560" s="44">
        <v>500000</v>
      </c>
      <c r="H560" s="44">
        <f t="shared" si="214"/>
        <v>6000000</v>
      </c>
      <c r="I560" s="42" t="s">
        <v>24</v>
      </c>
      <c r="J560" s="43" t="s">
        <v>713</v>
      </c>
      <c r="K560" s="62">
        <v>12</v>
      </c>
      <c r="L560" s="45" t="s">
        <v>657</v>
      </c>
      <c r="M560" s="62">
        <v>500000</v>
      </c>
      <c r="N560" s="62">
        <f t="shared" si="215"/>
        <v>6000000</v>
      </c>
      <c r="O560" s="135">
        <f t="shared" si="216"/>
        <v>0</v>
      </c>
    </row>
    <row r="561" spans="1:18" x14ac:dyDescent="0.2">
      <c r="A561" s="2" t="s">
        <v>3422</v>
      </c>
      <c r="B561" s="50" t="str">
        <f t="array" ref="B561">INDEX(PAGU_REAL!$AF$1:$AF$168,MATCH(MID(A561,1,21),MID(PAGU_REAL!$AK$1:$AK$168,1,21),0))</f>
        <v>Evaluasi</v>
      </c>
      <c r="C561" s="12" t="s">
        <v>606</v>
      </c>
      <c r="D561" s="40" t="s">
        <v>607</v>
      </c>
      <c r="E561" s="41">
        <v>0</v>
      </c>
      <c r="F561" s="15" t="s">
        <v>24</v>
      </c>
      <c r="G561" s="41">
        <v>0</v>
      </c>
      <c r="H561" s="41">
        <f>H562</f>
        <v>500000</v>
      </c>
      <c r="I561" s="247"/>
      <c r="J561" s="248"/>
      <c r="K561" s="249"/>
      <c r="L561" s="250"/>
      <c r="M561" s="249"/>
      <c r="N561" s="249"/>
      <c r="P561" s="129" t="s">
        <v>4148</v>
      </c>
      <c r="R561" s="270" t="s">
        <v>4225</v>
      </c>
    </row>
    <row r="562" spans="1:18" x14ac:dyDescent="0.2">
      <c r="A562" s="2" t="s">
        <v>3423</v>
      </c>
      <c r="B562" s="50" t="str">
        <f t="array" ref="B562">INDEX(PAGU_REAL!$AF$1:$AF$168,MATCH(MID(A562,1,21),MID(PAGU_REAL!$AK$1:$AK$168,1,21),0))</f>
        <v>Evaluasi</v>
      </c>
      <c r="C562" s="42" t="s">
        <v>24</v>
      </c>
      <c r="D562" s="43" t="s">
        <v>609</v>
      </c>
      <c r="E562" s="44">
        <v>2</v>
      </c>
      <c r="F562" s="45" t="s">
        <v>602</v>
      </c>
      <c r="G562" s="44">
        <v>250000</v>
      </c>
      <c r="H562" s="44">
        <f>ROUNDDOWN(E562*G562,-3)</f>
        <v>500000</v>
      </c>
      <c r="I562" s="251"/>
      <c r="J562" s="252"/>
      <c r="K562" s="253"/>
      <c r="L562" s="254"/>
      <c r="M562" s="253"/>
      <c r="N562" s="253"/>
      <c r="O562" s="246">
        <f>N562-H562</f>
        <v>-500000</v>
      </c>
      <c r="Q562" s="273" t="s">
        <v>4225</v>
      </c>
      <c r="R562" s="270" t="s">
        <v>4225</v>
      </c>
    </row>
    <row r="563" spans="1:18" x14ac:dyDescent="0.2">
      <c r="A563" s="2" t="s">
        <v>3424</v>
      </c>
      <c r="B563" s="50" t="str">
        <f t="array" ref="B563">INDEX(PAGU_REAL!$AF$1:$AF$168,MATCH(MID(A563,1,21),MID(PAGU_REAL!$AK$1:$AK$168,1,21),0))</f>
        <v>Evaluasi</v>
      </c>
      <c r="C563" s="12" t="s">
        <v>111</v>
      </c>
      <c r="D563" s="40" t="s">
        <v>112</v>
      </c>
      <c r="E563" s="41">
        <v>0</v>
      </c>
      <c r="F563" s="15" t="s">
        <v>24</v>
      </c>
      <c r="G563" s="41">
        <v>0</v>
      </c>
      <c r="H563" s="41">
        <f>H564</f>
        <v>41905000</v>
      </c>
      <c r="I563" s="12" t="s">
        <v>111</v>
      </c>
      <c r="J563" s="40" t="s">
        <v>112</v>
      </c>
      <c r="K563" s="63">
        <v>0</v>
      </c>
      <c r="L563" s="15" t="s">
        <v>24</v>
      </c>
      <c r="M563" s="63">
        <v>0</v>
      </c>
      <c r="N563" s="63">
        <f>N564</f>
        <v>36666000</v>
      </c>
      <c r="O563" s="269">
        <f>N563-H563</f>
        <v>-5239000</v>
      </c>
      <c r="P563" s="129" t="s">
        <v>4146</v>
      </c>
      <c r="Q563" s="270" t="s">
        <v>4225</v>
      </c>
      <c r="R563" s="270" t="s">
        <v>4225</v>
      </c>
    </row>
    <row r="564" spans="1:18" x14ac:dyDescent="0.2">
      <c r="A564" s="2" t="s">
        <v>3425</v>
      </c>
      <c r="B564" s="50" t="str">
        <f t="array" ref="B564">INDEX(PAGU_REAL!$AF$1:$AF$168,MATCH(MID(A564,1,21),MID(PAGU_REAL!$AK$1:$AK$168,1,21),0))</f>
        <v>Evaluasi</v>
      </c>
      <c r="C564" s="42" t="s">
        <v>24</v>
      </c>
      <c r="D564" s="43" t="s">
        <v>3426</v>
      </c>
      <c r="E564" s="44">
        <v>8</v>
      </c>
      <c r="F564" s="45" t="s">
        <v>600</v>
      </c>
      <c r="G564" s="44">
        <v>5238125</v>
      </c>
      <c r="H564" s="44">
        <f>ROUNDDOWN(E564*G564,-3)</f>
        <v>41905000</v>
      </c>
      <c r="I564" s="242" t="s">
        <v>24</v>
      </c>
      <c r="J564" s="243" t="s">
        <v>3426</v>
      </c>
      <c r="K564" s="244">
        <v>7</v>
      </c>
      <c r="L564" s="245" t="s">
        <v>600</v>
      </c>
      <c r="M564" s="244">
        <v>5238125</v>
      </c>
      <c r="N564" s="244">
        <f>ROUNDDOWN(K564*M564,-3)</f>
        <v>36666000</v>
      </c>
      <c r="O564" s="246">
        <f>N564-H564</f>
        <v>-5239000</v>
      </c>
      <c r="Q564" s="273" t="s">
        <v>4225</v>
      </c>
      <c r="R564" s="270" t="s">
        <v>4225</v>
      </c>
    </row>
    <row r="565" spans="1:18" x14ac:dyDescent="0.2">
      <c r="A565" s="2" t="s">
        <v>3427</v>
      </c>
      <c r="B565" s="50" t="str">
        <f t="array" ref="B565">INDEX(PAGU_REAL!$AF$1:$AF$168,MATCH(MID(A565,1,21),MID(PAGU_REAL!$AK$1:$AK$168,1,21),0))</f>
        <v>Evaluasi</v>
      </c>
      <c r="C565" s="12" t="s">
        <v>55</v>
      </c>
      <c r="D565" s="40" t="s">
        <v>56</v>
      </c>
      <c r="E565" s="41">
        <v>0</v>
      </c>
      <c r="F565" s="15" t="s">
        <v>24</v>
      </c>
      <c r="G565" s="41">
        <v>0</v>
      </c>
      <c r="H565" s="41">
        <f>H566</f>
        <v>5700000</v>
      </c>
      <c r="I565" s="12" t="s">
        <v>55</v>
      </c>
      <c r="J565" s="40" t="s">
        <v>56</v>
      </c>
      <c r="K565" s="63">
        <v>0</v>
      </c>
      <c r="L565" s="15" t="s">
        <v>24</v>
      </c>
      <c r="M565" s="63">
        <v>0</v>
      </c>
      <c r="N565" s="63">
        <f>N566</f>
        <v>900000</v>
      </c>
      <c r="O565" s="269">
        <f>N565-H565</f>
        <v>-4800000</v>
      </c>
      <c r="P565" s="129" t="s">
        <v>4150</v>
      </c>
      <c r="Q565" s="270" t="s">
        <v>4225</v>
      </c>
      <c r="R565" s="270" t="s">
        <v>4225</v>
      </c>
    </row>
    <row r="566" spans="1:18" x14ac:dyDescent="0.2">
      <c r="A566" s="2" t="s">
        <v>3428</v>
      </c>
      <c r="B566" s="50" t="str">
        <f t="array" ref="B566">INDEX(PAGU_REAL!$AF$1:$AF$168,MATCH(MID(A566,1,21),MID(PAGU_REAL!$AK$1:$AK$168,1,21),0))</f>
        <v>Evaluasi</v>
      </c>
      <c r="C566" s="42" t="s">
        <v>24</v>
      </c>
      <c r="D566" s="43" t="s">
        <v>58</v>
      </c>
      <c r="E566" s="44">
        <v>38</v>
      </c>
      <c r="F566" s="45" t="s">
        <v>49</v>
      </c>
      <c r="G566" s="44">
        <v>150000</v>
      </c>
      <c r="H566" s="44">
        <f>ROUNDDOWN(E566*G566,-3)</f>
        <v>5700000</v>
      </c>
      <c r="I566" s="242" t="s">
        <v>24</v>
      </c>
      <c r="J566" s="243" t="s">
        <v>58</v>
      </c>
      <c r="K566" s="244">
        <v>6</v>
      </c>
      <c r="L566" s="245" t="s">
        <v>49</v>
      </c>
      <c r="M566" s="244">
        <v>150000</v>
      </c>
      <c r="N566" s="244">
        <f>ROUNDDOWN(K566*M566,-3)</f>
        <v>900000</v>
      </c>
      <c r="O566" s="246">
        <f>N566-H566</f>
        <v>-4800000</v>
      </c>
      <c r="Q566" s="273" t="s">
        <v>4225</v>
      </c>
      <c r="R566" s="270" t="s">
        <v>4225</v>
      </c>
    </row>
    <row r="567" spans="1:18" s="232" customFormat="1" x14ac:dyDescent="0.2">
      <c r="A567" s="48" t="s">
        <v>4195</v>
      </c>
      <c r="B567" s="50" t="s">
        <v>3868</v>
      </c>
      <c r="C567" s="265"/>
      <c r="D567" s="266"/>
      <c r="E567" s="267"/>
      <c r="F567" s="268"/>
      <c r="G567" s="267"/>
      <c r="H567" s="267"/>
      <c r="I567" s="36" t="s">
        <v>120</v>
      </c>
      <c r="J567" s="37" t="s">
        <v>4194</v>
      </c>
      <c r="K567" s="38">
        <v>0</v>
      </c>
      <c r="L567" s="39" t="s">
        <v>24</v>
      </c>
      <c r="M567" s="38">
        <v>0</v>
      </c>
      <c r="N567" s="38">
        <f>SUM(N568,N570)</f>
        <v>19933000</v>
      </c>
      <c r="Q567" s="270" t="s">
        <v>4225</v>
      </c>
      <c r="R567" s="270" t="s">
        <v>4225</v>
      </c>
    </row>
    <row r="568" spans="1:18" s="232" customFormat="1" x14ac:dyDescent="0.2">
      <c r="A568" s="48" t="s">
        <v>4196</v>
      </c>
      <c r="B568" s="50" t="s">
        <v>3868</v>
      </c>
      <c r="C568" s="247"/>
      <c r="D568" s="248"/>
      <c r="E568" s="249"/>
      <c r="F568" s="250"/>
      <c r="G568" s="249"/>
      <c r="H568" s="249"/>
      <c r="I568" s="12" t="s">
        <v>606</v>
      </c>
      <c r="J568" s="40" t="s">
        <v>607</v>
      </c>
      <c r="K568" s="63">
        <v>0</v>
      </c>
      <c r="L568" s="15" t="s">
        <v>24</v>
      </c>
      <c r="M568" s="63">
        <v>0</v>
      </c>
      <c r="N568" s="63">
        <f>N569</f>
        <v>1933000</v>
      </c>
      <c r="O568" s="269">
        <f>N568-H568</f>
        <v>1933000</v>
      </c>
      <c r="P568" s="232" t="s">
        <v>4148</v>
      </c>
      <c r="Q568" s="270" t="s">
        <v>4225</v>
      </c>
      <c r="R568" s="270" t="s">
        <v>4225</v>
      </c>
    </row>
    <row r="569" spans="1:18" s="232" customFormat="1" x14ac:dyDescent="0.2">
      <c r="A569" s="48" t="s">
        <v>4197</v>
      </c>
      <c r="B569" s="50" t="s">
        <v>3868</v>
      </c>
      <c r="C569" s="259"/>
      <c r="D569" s="260"/>
      <c r="E569" s="261"/>
      <c r="F569" s="262"/>
      <c r="G569" s="261"/>
      <c r="H569" s="261"/>
      <c r="I569" s="242" t="s">
        <v>24</v>
      </c>
      <c r="J569" s="243" t="s">
        <v>609</v>
      </c>
      <c r="K569" s="244">
        <v>1</v>
      </c>
      <c r="L569" s="245" t="s">
        <v>899</v>
      </c>
      <c r="M569" s="244">
        <v>1933000</v>
      </c>
      <c r="N569" s="244">
        <f>ROUNDDOWN(K569*M569,-3)</f>
        <v>1933000</v>
      </c>
      <c r="O569" s="246">
        <f t="shared" ref="O569:O571" si="217">N569-H569</f>
        <v>1933000</v>
      </c>
      <c r="Q569" s="273" t="s">
        <v>4225</v>
      </c>
      <c r="R569" s="270" t="s">
        <v>4225</v>
      </c>
    </row>
    <row r="570" spans="1:18" s="232" customFormat="1" x14ac:dyDescent="0.2">
      <c r="A570" s="48" t="s">
        <v>4198</v>
      </c>
      <c r="B570" s="50" t="s">
        <v>3868</v>
      </c>
      <c r="C570" s="259"/>
      <c r="D570" s="260"/>
      <c r="E570" s="261"/>
      <c r="F570" s="262"/>
      <c r="G570" s="261"/>
      <c r="H570" s="261"/>
      <c r="I570" s="139" t="s">
        <v>1992</v>
      </c>
      <c r="J570" s="140" t="s">
        <v>1993</v>
      </c>
      <c r="K570" s="63">
        <v>0</v>
      </c>
      <c r="L570" s="15" t="s">
        <v>24</v>
      </c>
      <c r="M570" s="63">
        <v>0</v>
      </c>
      <c r="N570" s="63">
        <f>SUM(N571:N571)</f>
        <v>18000000</v>
      </c>
      <c r="O570" s="269">
        <f>N570-H570</f>
        <v>18000000</v>
      </c>
      <c r="P570" s="232" t="s">
        <v>4147</v>
      </c>
      <c r="Q570" s="270" t="s">
        <v>4225</v>
      </c>
      <c r="R570" s="270" t="s">
        <v>4225</v>
      </c>
    </row>
    <row r="571" spans="1:18" s="232" customFormat="1" x14ac:dyDescent="0.2">
      <c r="A571" s="48" t="s">
        <v>4199</v>
      </c>
      <c r="B571" s="50" t="s">
        <v>3868</v>
      </c>
      <c r="C571" s="259"/>
      <c r="D571" s="260"/>
      <c r="E571" s="261"/>
      <c r="F571" s="262"/>
      <c r="G571" s="261"/>
      <c r="H571" s="261"/>
      <c r="I571" s="242" t="s">
        <v>24</v>
      </c>
      <c r="J571" s="237" t="s">
        <v>4193</v>
      </c>
      <c r="K571" s="244">
        <v>1</v>
      </c>
      <c r="L571" s="245" t="s">
        <v>899</v>
      </c>
      <c r="M571" s="244">
        <v>18000000</v>
      </c>
      <c r="N571" s="244">
        <f>ROUNDDOWN(K571*M571,-3)</f>
        <v>18000000</v>
      </c>
      <c r="O571" s="246">
        <f t="shared" si="217"/>
        <v>18000000</v>
      </c>
      <c r="Q571" s="273" t="s">
        <v>4225</v>
      </c>
      <c r="R571" s="270" t="s">
        <v>4225</v>
      </c>
    </row>
    <row r="572" spans="1:18" x14ac:dyDescent="0.2">
      <c r="A572" s="2" t="s">
        <v>3729</v>
      </c>
      <c r="B572" s="50" t="e">
        <f t="array" ref="B572">INDEX(PAGU_REAL!$AF$1:$AF$168,MATCH(MID(A572,1,21),MID(PAGU_REAL!$AK$1:$AK$168,1,21),0))</f>
        <v>#N/A</v>
      </c>
      <c r="C572" s="20" t="s">
        <v>3730</v>
      </c>
      <c r="D572" s="21" t="s">
        <v>3731</v>
      </c>
      <c r="E572" s="22">
        <v>0</v>
      </c>
      <c r="F572" s="23" t="s">
        <v>24</v>
      </c>
      <c r="G572" s="22">
        <v>0</v>
      </c>
      <c r="H572" s="22">
        <f>SUM(H573)</f>
        <v>7975630000</v>
      </c>
      <c r="I572" s="20" t="s">
        <v>3730</v>
      </c>
      <c r="J572" s="21" t="s">
        <v>3731</v>
      </c>
      <c r="K572" s="22">
        <v>0</v>
      </c>
      <c r="L572" s="23" t="s">
        <v>24</v>
      </c>
      <c r="M572" s="22">
        <v>0</v>
      </c>
      <c r="N572" s="22">
        <f>SUM(N573)</f>
        <v>7975630000</v>
      </c>
      <c r="Q572" s="270" t="s">
        <v>4225</v>
      </c>
      <c r="R572" s="270" t="s">
        <v>4225</v>
      </c>
    </row>
    <row r="573" spans="1:18" ht="25.5" x14ac:dyDescent="0.2">
      <c r="A573" s="2" t="s">
        <v>3732</v>
      </c>
      <c r="B573" s="50" t="e">
        <f t="array" ref="B573">INDEX(PAGU_REAL!$AF$1:$AF$168,MATCH(MID(A573,1,21),MID(PAGU_REAL!$AK$1:$AK$168,1,21),0))</f>
        <v>#N/A</v>
      </c>
      <c r="C573" s="24" t="s">
        <v>3733</v>
      </c>
      <c r="D573" s="25" t="s">
        <v>3734</v>
      </c>
      <c r="E573" s="26">
        <v>210</v>
      </c>
      <c r="F573" s="27" t="s">
        <v>2378</v>
      </c>
      <c r="G573" s="26">
        <v>0</v>
      </c>
      <c r="H573" s="26">
        <f>SUM(H574,H617)</f>
        <v>7975630000</v>
      </c>
      <c r="I573" s="24" t="s">
        <v>3733</v>
      </c>
      <c r="J573" s="25" t="s">
        <v>3734</v>
      </c>
      <c r="K573" s="26">
        <v>210</v>
      </c>
      <c r="L573" s="27" t="s">
        <v>2378</v>
      </c>
      <c r="M573" s="26">
        <v>0</v>
      </c>
      <c r="N573" s="26">
        <f>SUM(N574,N617)</f>
        <v>7975630000</v>
      </c>
      <c r="Q573" s="270" t="s">
        <v>4225</v>
      </c>
      <c r="R573" s="270" t="s">
        <v>4225</v>
      </c>
    </row>
    <row r="574" spans="1:18" x14ac:dyDescent="0.2">
      <c r="A574" s="2" t="s">
        <v>3735</v>
      </c>
      <c r="B574" s="50" t="e">
        <f t="array" ref="B574">INDEX(PAGU_REAL!$AF$1:$AF$168,MATCH(MID(A574,1,21),MID(PAGU_REAL!$AK$1:$AK$168,1,21),0))</f>
        <v>#N/A</v>
      </c>
      <c r="C574" s="28" t="s">
        <v>3736</v>
      </c>
      <c r="D574" s="29" t="s">
        <v>3737</v>
      </c>
      <c r="E574" s="30">
        <v>0</v>
      </c>
      <c r="F574" s="31" t="s">
        <v>24</v>
      </c>
      <c r="G574" s="30">
        <v>0</v>
      </c>
      <c r="H574" s="30">
        <f>SUM(H575)</f>
        <v>7910110000</v>
      </c>
      <c r="I574" s="28" t="s">
        <v>3736</v>
      </c>
      <c r="J574" s="29" t="s">
        <v>3737</v>
      </c>
      <c r="K574" s="30">
        <v>0</v>
      </c>
      <c r="L574" s="31" t="s">
        <v>24</v>
      </c>
      <c r="M574" s="30">
        <v>0</v>
      </c>
      <c r="N574" s="30">
        <f>SUM(N575)</f>
        <v>7910110000</v>
      </c>
      <c r="Q574" s="270" t="s">
        <v>4225</v>
      </c>
      <c r="R574" s="270" t="s">
        <v>4225</v>
      </c>
    </row>
    <row r="575" spans="1:18" x14ac:dyDescent="0.2">
      <c r="A575" s="2" t="s">
        <v>3738</v>
      </c>
      <c r="B575" s="50" t="e">
        <f t="array" ref="B575">INDEX(PAGU_REAL!$AF$1:$AF$168,MATCH(MID(A575,1,21),MID(PAGU_REAL!$AK$1:$AK$168,1,21),0))</f>
        <v>#N/A</v>
      </c>
      <c r="C575" s="32" t="s">
        <v>36</v>
      </c>
      <c r="D575" s="33" t="s">
        <v>3739</v>
      </c>
      <c r="E575" s="34">
        <v>0</v>
      </c>
      <c r="F575" s="35" t="s">
        <v>24</v>
      </c>
      <c r="G575" s="34">
        <v>0</v>
      </c>
      <c r="H575" s="34">
        <f>SUM(H576,H594,H609)</f>
        <v>7910110000</v>
      </c>
      <c r="I575" s="32" t="s">
        <v>36</v>
      </c>
      <c r="J575" s="33" t="s">
        <v>3739</v>
      </c>
      <c r="K575" s="34">
        <v>0</v>
      </c>
      <c r="L575" s="35" t="s">
        <v>24</v>
      </c>
      <c r="M575" s="34">
        <v>0</v>
      </c>
      <c r="N575" s="34">
        <f>SUM(N576,N594,N609,N614)</f>
        <v>7910110000</v>
      </c>
      <c r="Q575" s="270" t="s">
        <v>4225</v>
      </c>
      <c r="R575" s="270" t="s">
        <v>4225</v>
      </c>
    </row>
    <row r="576" spans="1:18" x14ac:dyDescent="0.2">
      <c r="A576" s="2" t="s">
        <v>3740</v>
      </c>
      <c r="B576" s="50" t="str">
        <f t="array" ref="B576">INDEX(PAGU_REAL!$AF$1:$AF$168,MATCH(MID(A576,1,21),MID(PAGU_REAL!$AK$1:$AK$168,1,21),0))</f>
        <v>Perencanaan</v>
      </c>
      <c r="C576" s="36" t="s">
        <v>39</v>
      </c>
      <c r="D576" s="37" t="s">
        <v>3741</v>
      </c>
      <c r="E576" s="38">
        <v>0</v>
      </c>
      <c r="F576" s="39" t="s">
        <v>24</v>
      </c>
      <c r="G576" s="38">
        <v>0</v>
      </c>
      <c r="H576" s="38">
        <f>SUM(H577,H581,H584,H587,H589,H591)</f>
        <v>791559000</v>
      </c>
      <c r="I576" s="36" t="s">
        <v>39</v>
      </c>
      <c r="J576" s="37" t="s">
        <v>3741</v>
      </c>
      <c r="K576" s="38">
        <v>0</v>
      </c>
      <c r="L576" s="39" t="s">
        <v>24</v>
      </c>
      <c r="M576" s="38">
        <v>0</v>
      </c>
      <c r="N576" s="38">
        <f>SUM(N577,N581,N584,N587,N589,N591)</f>
        <v>791559000</v>
      </c>
      <c r="R576" s="270" t="s">
        <v>4225</v>
      </c>
    </row>
    <row r="577" spans="1:18" x14ac:dyDescent="0.2">
      <c r="A577" s="2" t="s">
        <v>3742</v>
      </c>
      <c r="B577" s="50" t="str">
        <f t="array" ref="B577">INDEX(PAGU_REAL!$AF$1:$AF$168,MATCH(MID(A577,1,21),MID(PAGU_REAL!$AK$1:$AK$168,1,21),0))</f>
        <v>Perencanaan</v>
      </c>
      <c r="C577" s="12" t="s">
        <v>42</v>
      </c>
      <c r="D577" s="40" t="s">
        <v>43</v>
      </c>
      <c r="E577" s="41">
        <v>0</v>
      </c>
      <c r="F577" s="15" t="s">
        <v>24</v>
      </c>
      <c r="G577" s="41">
        <v>0</v>
      </c>
      <c r="H577" s="41">
        <f>SUM(H578:H580)</f>
        <v>64500000</v>
      </c>
      <c r="I577" s="12" t="s">
        <v>42</v>
      </c>
      <c r="J577" s="40" t="s">
        <v>43</v>
      </c>
      <c r="K577" s="63">
        <v>0</v>
      </c>
      <c r="L577" s="15" t="s">
        <v>24</v>
      </c>
      <c r="M577" s="63">
        <v>0</v>
      </c>
      <c r="N577" s="63">
        <f>SUM(N578:N580)</f>
        <v>29000000</v>
      </c>
      <c r="O577" s="269">
        <f>N577-H577</f>
        <v>-35500000</v>
      </c>
      <c r="P577" s="129" t="s">
        <v>4148</v>
      </c>
      <c r="R577" s="270" t="s">
        <v>4225</v>
      </c>
    </row>
    <row r="578" spans="1:18" x14ac:dyDescent="0.2">
      <c r="A578" s="2" t="s">
        <v>3743</v>
      </c>
      <c r="B578" s="50" t="str">
        <f t="array" ref="B578">INDEX(PAGU_REAL!$AF$1:$AF$168,MATCH(MID(A578,1,21),MID(PAGU_REAL!$AK$1:$AK$168,1,21),0))</f>
        <v>Perencanaan</v>
      </c>
      <c r="C578" s="42" t="s">
        <v>24</v>
      </c>
      <c r="D578" s="43" t="s">
        <v>599</v>
      </c>
      <c r="E578" s="44">
        <v>450</v>
      </c>
      <c r="F578" s="45" t="s">
        <v>857</v>
      </c>
      <c r="G578" s="44">
        <v>70000</v>
      </c>
      <c r="H578" s="44">
        <f t="shared" ref="H578:H580" si="218">ROUNDDOWN(E578*G578,-3)</f>
        <v>31500000</v>
      </c>
      <c r="I578" s="274"/>
      <c r="J578" s="238" t="s">
        <v>599</v>
      </c>
      <c r="K578" s="240">
        <v>200</v>
      </c>
      <c r="L578" s="241" t="s">
        <v>857</v>
      </c>
      <c r="M578" s="240">
        <v>70000</v>
      </c>
      <c r="N578" s="240">
        <f t="shared" ref="N578:N579" si="219">ROUNDDOWN(K578*M578,-3)</f>
        <v>14000000</v>
      </c>
      <c r="O578" s="135">
        <f t="shared" ref="O578:O580" si="220">N578-H578</f>
        <v>-17500000</v>
      </c>
      <c r="R578" s="270" t="s">
        <v>4225</v>
      </c>
    </row>
    <row r="579" spans="1:18" x14ac:dyDescent="0.2">
      <c r="A579" s="2" t="s">
        <v>3744</v>
      </c>
      <c r="B579" s="50" t="str">
        <f t="array" ref="B579">INDEX(PAGU_REAL!$AF$1:$AF$168,MATCH(MID(A579,1,21),MID(PAGU_REAL!$AK$1:$AK$168,1,21),0))</f>
        <v>Perencanaan</v>
      </c>
      <c r="C579" s="42" t="s">
        <v>24</v>
      </c>
      <c r="D579" s="43" t="s">
        <v>3745</v>
      </c>
      <c r="E579" s="44">
        <v>10</v>
      </c>
      <c r="F579" s="45" t="s">
        <v>602</v>
      </c>
      <c r="G579" s="44">
        <v>1500000</v>
      </c>
      <c r="H579" s="44">
        <f t="shared" si="218"/>
        <v>15000000</v>
      </c>
      <c r="I579" s="42"/>
      <c r="J579" s="43" t="s">
        <v>3745</v>
      </c>
      <c r="K579" s="62">
        <v>10</v>
      </c>
      <c r="L579" s="45" t="s">
        <v>602</v>
      </c>
      <c r="M579" s="62">
        <v>1500000</v>
      </c>
      <c r="N579" s="62">
        <f t="shared" si="219"/>
        <v>15000000</v>
      </c>
      <c r="O579" s="135">
        <f t="shared" si="220"/>
        <v>0</v>
      </c>
      <c r="R579" s="270" t="s">
        <v>4225</v>
      </c>
    </row>
    <row r="580" spans="1:18" x14ac:dyDescent="0.2">
      <c r="A580" s="2" t="s">
        <v>3746</v>
      </c>
      <c r="B580" s="50" t="str">
        <f t="array" ref="B580">INDEX(PAGU_REAL!$AF$1:$AF$168,MATCH(MID(A580,1,21),MID(PAGU_REAL!$AK$1:$AK$168,1,21),0))</f>
        <v>Perencanaan</v>
      </c>
      <c r="C580" s="42" t="s">
        <v>24</v>
      </c>
      <c r="D580" s="43" t="s">
        <v>664</v>
      </c>
      <c r="E580" s="44">
        <v>60</v>
      </c>
      <c r="F580" s="45" t="s">
        <v>600</v>
      </c>
      <c r="G580" s="44">
        <v>300000</v>
      </c>
      <c r="H580" s="44">
        <f t="shared" si="218"/>
        <v>18000000</v>
      </c>
      <c r="I580" s="251"/>
      <c r="J580" s="275"/>
      <c r="K580" s="253"/>
      <c r="L580" s="254"/>
      <c r="M580" s="253"/>
      <c r="N580" s="253"/>
      <c r="O580" s="135">
        <f t="shared" si="220"/>
        <v>-18000000</v>
      </c>
      <c r="Q580" s="273" t="s">
        <v>4225</v>
      </c>
      <c r="R580" s="270" t="s">
        <v>4225</v>
      </c>
    </row>
    <row r="581" spans="1:18" x14ac:dyDescent="0.2">
      <c r="A581" s="2" t="s">
        <v>3747</v>
      </c>
      <c r="B581" s="50" t="str">
        <f t="array" ref="B581">INDEX(PAGU_REAL!$AF$1:$AF$168,MATCH(MID(A581,1,21),MID(PAGU_REAL!$AK$1:$AK$168,1,21),0))</f>
        <v>Perencanaan</v>
      </c>
      <c r="C581" s="12" t="s">
        <v>606</v>
      </c>
      <c r="D581" s="40" t="s">
        <v>607</v>
      </c>
      <c r="E581" s="41">
        <v>0</v>
      </c>
      <c r="F581" s="15" t="s">
        <v>24</v>
      </c>
      <c r="G581" s="41">
        <v>0</v>
      </c>
      <c r="H581" s="41">
        <f>SUM(H582:H583)</f>
        <v>499540000</v>
      </c>
      <c r="I581" s="12" t="s">
        <v>606</v>
      </c>
      <c r="J581" s="40" t="s">
        <v>607</v>
      </c>
      <c r="K581" s="63">
        <v>0</v>
      </c>
      <c r="L581" s="15" t="s">
        <v>24</v>
      </c>
      <c r="M581" s="63">
        <v>0</v>
      </c>
      <c r="N581" s="63">
        <f>SUM(N582:N583)</f>
        <v>583040000</v>
      </c>
      <c r="O581" s="269">
        <f>N581-H581</f>
        <v>83500000</v>
      </c>
      <c r="P581" s="129" t="s">
        <v>4148</v>
      </c>
      <c r="R581" s="270" t="s">
        <v>4225</v>
      </c>
    </row>
    <row r="582" spans="1:18" x14ac:dyDescent="0.2">
      <c r="A582" s="2" t="s">
        <v>3748</v>
      </c>
      <c r="B582" s="50" t="str">
        <f t="array" ref="B582">INDEX(PAGU_REAL!$AF$1:$AF$168,MATCH(MID(A582,1,21),MID(PAGU_REAL!$AK$1:$AK$168,1,21),0))</f>
        <v>Perencanaan</v>
      </c>
      <c r="C582" s="42" t="s">
        <v>24</v>
      </c>
      <c r="D582" s="43" t="s">
        <v>3749</v>
      </c>
      <c r="E582" s="44">
        <v>22</v>
      </c>
      <c r="F582" s="45" t="s">
        <v>600</v>
      </c>
      <c r="G582" s="44">
        <v>22672273</v>
      </c>
      <c r="H582" s="44">
        <f t="shared" ref="H582:H583" si="221">ROUNDDOWN(E582*G582,-3)</f>
        <v>498790000</v>
      </c>
      <c r="I582" s="274"/>
      <c r="J582" s="238" t="s">
        <v>3749</v>
      </c>
      <c r="K582" s="240">
        <v>28</v>
      </c>
      <c r="L582" s="241" t="s">
        <v>600</v>
      </c>
      <c r="M582" s="240">
        <v>20796100</v>
      </c>
      <c r="N582" s="240">
        <f t="shared" ref="N582:N583" si="222">ROUNDDOWN(K582*M582,-3)</f>
        <v>582290000</v>
      </c>
      <c r="O582" s="135">
        <f t="shared" ref="O582:O583" si="223">N582-H582</f>
        <v>83500000</v>
      </c>
      <c r="R582" s="270" t="s">
        <v>4225</v>
      </c>
    </row>
    <row r="583" spans="1:18" x14ac:dyDescent="0.2">
      <c r="A583" s="2" t="s">
        <v>3750</v>
      </c>
      <c r="B583" s="50" t="str">
        <f t="array" ref="B583">INDEX(PAGU_REAL!$AF$1:$AF$168,MATCH(MID(A583,1,21),MID(PAGU_REAL!$AK$1:$AK$168,1,21),0))</f>
        <v>Perencanaan</v>
      </c>
      <c r="C583" s="42" t="s">
        <v>24</v>
      </c>
      <c r="D583" s="43" t="s">
        <v>609</v>
      </c>
      <c r="E583" s="44">
        <v>3</v>
      </c>
      <c r="F583" s="45" t="s">
        <v>668</v>
      </c>
      <c r="G583" s="44">
        <v>250000</v>
      </c>
      <c r="H583" s="44">
        <f t="shared" si="221"/>
        <v>750000</v>
      </c>
      <c r="I583" s="42"/>
      <c r="J583" s="243" t="s">
        <v>609</v>
      </c>
      <c r="K583" s="244">
        <v>1</v>
      </c>
      <c r="L583" s="245" t="s">
        <v>899</v>
      </c>
      <c r="M583" s="244">
        <v>750000</v>
      </c>
      <c r="N583" s="244">
        <f t="shared" si="222"/>
        <v>750000</v>
      </c>
      <c r="O583" s="135">
        <f t="shared" si="223"/>
        <v>0</v>
      </c>
      <c r="Q583" s="273" t="s">
        <v>4225</v>
      </c>
      <c r="R583" s="270" t="s">
        <v>4225</v>
      </c>
    </row>
    <row r="584" spans="1:18" x14ac:dyDescent="0.2">
      <c r="A584" s="2" t="s">
        <v>3751</v>
      </c>
      <c r="B584" s="50" t="str">
        <f t="array" ref="B584">INDEX(PAGU_REAL!$AF$1:$AF$168,MATCH(MID(A584,1,21),MID(PAGU_REAL!$AK$1:$AK$168,1,21),0))</f>
        <v>Perencanaan</v>
      </c>
      <c r="C584" s="12" t="s">
        <v>718</v>
      </c>
      <c r="D584" s="40" t="s">
        <v>719</v>
      </c>
      <c r="E584" s="41">
        <v>0</v>
      </c>
      <c r="F584" s="15" t="s">
        <v>24</v>
      </c>
      <c r="G584" s="41">
        <v>0</v>
      </c>
      <c r="H584" s="41">
        <f>SUM(H585:H586)</f>
        <v>25000000</v>
      </c>
      <c r="I584" s="12" t="s">
        <v>718</v>
      </c>
      <c r="J584" s="40" t="s">
        <v>719</v>
      </c>
      <c r="K584" s="63">
        <v>0</v>
      </c>
      <c r="L584" s="15" t="s">
        <v>24</v>
      </c>
      <c r="M584" s="63">
        <v>0</v>
      </c>
      <c r="N584" s="63">
        <f>SUM(N585:N586)</f>
        <v>25000000</v>
      </c>
      <c r="O584" s="269">
        <f>N584-H584</f>
        <v>0</v>
      </c>
      <c r="P584" s="129" t="s">
        <v>4148</v>
      </c>
      <c r="R584" s="270" t="s">
        <v>4225</v>
      </c>
    </row>
    <row r="585" spans="1:18" hidden="1" x14ac:dyDescent="0.2">
      <c r="A585" s="2" t="s">
        <v>3752</v>
      </c>
      <c r="B585" s="50" t="str">
        <f t="array" ref="B585">INDEX(PAGU_REAL!$AF$1:$AF$168,MATCH(MID(A585,1,21),MID(PAGU_REAL!$AK$1:$AK$168,1,21),0))</f>
        <v>Perencanaan</v>
      </c>
      <c r="C585" s="42" t="s">
        <v>24</v>
      </c>
      <c r="D585" s="43" t="s">
        <v>53</v>
      </c>
      <c r="E585" s="44">
        <v>10</v>
      </c>
      <c r="F585" s="45" t="s">
        <v>602</v>
      </c>
      <c r="G585" s="44">
        <v>1500000</v>
      </c>
      <c r="H585" s="44">
        <f t="shared" ref="H585:H586" si="224">ROUNDDOWN(E585*G585,-3)</f>
        <v>15000000</v>
      </c>
      <c r="I585" s="42"/>
      <c r="J585" s="43" t="s">
        <v>53</v>
      </c>
      <c r="K585" s="62">
        <v>10</v>
      </c>
      <c r="L585" s="45" t="s">
        <v>602</v>
      </c>
      <c r="M585" s="62">
        <v>1500000</v>
      </c>
      <c r="N585" s="62">
        <f t="shared" ref="N585:N586" si="225">ROUNDDOWN(K585*M585,-3)</f>
        <v>15000000</v>
      </c>
      <c r="O585" s="135">
        <f t="shared" ref="O585:O586" si="226">N585-H585</f>
        <v>0</v>
      </c>
    </row>
    <row r="586" spans="1:18" hidden="1" x14ac:dyDescent="0.2">
      <c r="A586" s="2" t="s">
        <v>3753</v>
      </c>
      <c r="B586" s="50" t="str">
        <f t="array" ref="B586">INDEX(PAGU_REAL!$AF$1:$AF$168,MATCH(MID(A586,1,21),MID(PAGU_REAL!$AK$1:$AK$168,1,21),0))</f>
        <v>Perencanaan</v>
      </c>
      <c r="C586" s="42" t="s">
        <v>24</v>
      </c>
      <c r="D586" s="43" t="s">
        <v>51</v>
      </c>
      <c r="E586" s="44">
        <v>10</v>
      </c>
      <c r="F586" s="45" t="s">
        <v>602</v>
      </c>
      <c r="G586" s="44">
        <v>1000000</v>
      </c>
      <c r="H586" s="44">
        <f t="shared" si="224"/>
        <v>10000000</v>
      </c>
      <c r="I586" s="42"/>
      <c r="J586" s="43" t="s">
        <v>51</v>
      </c>
      <c r="K586" s="62">
        <v>10</v>
      </c>
      <c r="L586" s="45" t="s">
        <v>602</v>
      </c>
      <c r="M586" s="62">
        <v>1000000</v>
      </c>
      <c r="N586" s="62">
        <f t="shared" si="225"/>
        <v>10000000</v>
      </c>
      <c r="O586" s="135">
        <f t="shared" si="226"/>
        <v>0</v>
      </c>
    </row>
    <row r="587" spans="1:18" x14ac:dyDescent="0.2">
      <c r="A587" s="2" t="s">
        <v>3754</v>
      </c>
      <c r="B587" s="50" t="str">
        <f t="array" ref="B587">INDEX(PAGU_REAL!$AF$1:$AF$168,MATCH(MID(A587,1,21),MID(PAGU_REAL!$AK$1:$AK$168,1,21),0))</f>
        <v>Perencanaan</v>
      </c>
      <c r="C587" s="12" t="s">
        <v>162</v>
      </c>
      <c r="D587" s="40" t="s">
        <v>163</v>
      </c>
      <c r="E587" s="41">
        <v>0</v>
      </c>
      <c r="F587" s="15" t="s">
        <v>24</v>
      </c>
      <c r="G587" s="41">
        <v>0</v>
      </c>
      <c r="H587" s="41">
        <f>H588</f>
        <v>10000000</v>
      </c>
      <c r="I587" s="12" t="s">
        <v>162</v>
      </c>
      <c r="J587" s="40" t="s">
        <v>163</v>
      </c>
      <c r="K587" s="63">
        <v>0</v>
      </c>
      <c r="L587" s="15" t="s">
        <v>24</v>
      </c>
      <c r="M587" s="63">
        <v>0</v>
      </c>
      <c r="N587" s="63">
        <f>N588</f>
        <v>10000000</v>
      </c>
      <c r="O587" s="269">
        <f>N587-H587</f>
        <v>0</v>
      </c>
      <c r="P587" s="129" t="s">
        <v>4148</v>
      </c>
      <c r="R587" s="270" t="s">
        <v>4225</v>
      </c>
    </row>
    <row r="588" spans="1:18" x14ac:dyDescent="0.2">
      <c r="A588" s="2" t="s">
        <v>3755</v>
      </c>
      <c r="B588" s="50" t="str">
        <f t="array" ref="B588">INDEX(PAGU_REAL!$AF$1:$AF$168,MATCH(MID(A588,1,21),MID(PAGU_REAL!$AK$1:$AK$168,1,21),0))</f>
        <v>Perencanaan</v>
      </c>
      <c r="C588" s="42" t="s">
        <v>24</v>
      </c>
      <c r="D588" s="43" t="s">
        <v>1866</v>
      </c>
      <c r="E588" s="44">
        <v>10</v>
      </c>
      <c r="F588" s="45" t="s">
        <v>613</v>
      </c>
      <c r="G588" s="44">
        <v>1000000</v>
      </c>
      <c r="H588" s="44">
        <f>ROUNDDOWN(E588*G588,-3)</f>
        <v>10000000</v>
      </c>
      <c r="I588" s="42"/>
      <c r="J588" s="43" t="s">
        <v>1866</v>
      </c>
      <c r="K588" s="62">
        <v>10</v>
      </c>
      <c r="L588" s="45" t="s">
        <v>613</v>
      </c>
      <c r="M588" s="62">
        <v>1000000</v>
      </c>
      <c r="N588" s="62">
        <f>ROUNDDOWN(K588*M588,-3)</f>
        <v>10000000</v>
      </c>
      <c r="O588" s="135">
        <f>N588-H588</f>
        <v>0</v>
      </c>
      <c r="R588" s="270" t="s">
        <v>4225</v>
      </c>
    </row>
    <row r="589" spans="1:18" x14ac:dyDescent="0.2">
      <c r="A589" s="2" t="s">
        <v>3756</v>
      </c>
      <c r="B589" s="50" t="str">
        <f t="array" ref="B589">INDEX(PAGU_REAL!$AF$1:$AF$168,MATCH(MID(A589,1,21),MID(PAGU_REAL!$AK$1:$AK$168,1,21),0))</f>
        <v>Perencanaan</v>
      </c>
      <c r="C589" s="12" t="s">
        <v>639</v>
      </c>
      <c r="D589" s="40" t="s">
        <v>640</v>
      </c>
      <c r="E589" s="41">
        <v>0</v>
      </c>
      <c r="F589" s="15" t="s">
        <v>24</v>
      </c>
      <c r="G589" s="41">
        <v>0</v>
      </c>
      <c r="H589" s="41">
        <f>H590</f>
        <v>48000000</v>
      </c>
      <c r="I589" s="247"/>
      <c r="J589" s="248"/>
      <c r="K589" s="249"/>
      <c r="L589" s="250"/>
      <c r="M589" s="249"/>
      <c r="N589" s="249"/>
      <c r="O589" s="269">
        <f>N589-H589</f>
        <v>-48000000</v>
      </c>
      <c r="P589" s="129" t="s">
        <v>4148</v>
      </c>
      <c r="R589" s="270" t="s">
        <v>4225</v>
      </c>
    </row>
    <row r="590" spans="1:18" x14ac:dyDescent="0.2">
      <c r="A590" s="2" t="s">
        <v>3757</v>
      </c>
      <c r="B590" s="50" t="str">
        <f t="array" ref="B590">INDEX(PAGU_REAL!$AF$1:$AF$168,MATCH(MID(A590,1,21),MID(PAGU_REAL!$AK$1:$AK$168,1,21),0))</f>
        <v>Perencanaan</v>
      </c>
      <c r="C590" s="42" t="s">
        <v>24</v>
      </c>
      <c r="D590" s="43" t="s">
        <v>3758</v>
      </c>
      <c r="E590" s="44">
        <v>60</v>
      </c>
      <c r="F590" s="45" t="s">
        <v>3759</v>
      </c>
      <c r="G590" s="44">
        <v>800000</v>
      </c>
      <c r="H590" s="44">
        <f>ROUNDDOWN(E590*G590,-3)</f>
        <v>48000000</v>
      </c>
      <c r="I590" s="259"/>
      <c r="J590" s="260"/>
      <c r="K590" s="261"/>
      <c r="L590" s="262"/>
      <c r="M590" s="261"/>
      <c r="N590" s="261"/>
      <c r="O590" s="135">
        <f>N590-H590</f>
        <v>-48000000</v>
      </c>
      <c r="R590" s="270" t="s">
        <v>4225</v>
      </c>
    </row>
    <row r="591" spans="1:18" x14ac:dyDescent="0.2">
      <c r="A591" s="2" t="s">
        <v>3760</v>
      </c>
      <c r="B591" s="50" t="str">
        <f t="array" ref="B591">INDEX(PAGU_REAL!$AF$1:$AF$168,MATCH(MID(A591,1,21),MID(PAGU_REAL!$AK$1:$AK$168,1,21),0))</f>
        <v>Perencanaan</v>
      </c>
      <c r="C591" s="12" t="s">
        <v>111</v>
      </c>
      <c r="D591" s="40" t="s">
        <v>112</v>
      </c>
      <c r="E591" s="41">
        <v>0</v>
      </c>
      <c r="F591" s="15" t="s">
        <v>24</v>
      </c>
      <c r="G591" s="41">
        <v>0</v>
      </c>
      <c r="H591" s="41">
        <f>SUM(H592:H593)</f>
        <v>144519000</v>
      </c>
      <c r="I591" s="12" t="s">
        <v>111</v>
      </c>
      <c r="J591" s="40" t="s">
        <v>112</v>
      </c>
      <c r="K591" s="63">
        <v>0</v>
      </c>
      <c r="L591" s="15" t="s">
        <v>24</v>
      </c>
      <c r="M591" s="63">
        <v>0</v>
      </c>
      <c r="N591" s="63">
        <f>SUM(N592:N593)</f>
        <v>144519000</v>
      </c>
      <c r="O591" s="269">
        <f>N591-H591</f>
        <v>0</v>
      </c>
      <c r="P591" s="129" t="s">
        <v>4146</v>
      </c>
      <c r="R591" s="270" t="s">
        <v>4225</v>
      </c>
    </row>
    <row r="592" spans="1:18" hidden="1" x14ac:dyDescent="0.2">
      <c r="A592" s="2" t="s">
        <v>3761</v>
      </c>
      <c r="B592" s="50" t="str">
        <f t="array" ref="B592">INDEX(PAGU_REAL!$AF$1:$AF$168,MATCH(MID(A592,1,21),MID(PAGU_REAL!$AK$1:$AK$168,1,21),0))</f>
        <v>Perencanaan</v>
      </c>
      <c r="C592" s="42" t="s">
        <v>24</v>
      </c>
      <c r="D592" s="43" t="s">
        <v>3762</v>
      </c>
      <c r="E592" s="44">
        <v>24</v>
      </c>
      <c r="F592" s="45" t="s">
        <v>857</v>
      </c>
      <c r="G592" s="44">
        <v>2087050</v>
      </c>
      <c r="H592" s="44">
        <f t="shared" ref="H592:H593" si="227">ROUNDDOWN(E592*G592,-3)</f>
        <v>50089000</v>
      </c>
      <c r="I592" s="42"/>
      <c r="J592" s="43" t="s">
        <v>3762</v>
      </c>
      <c r="K592" s="62">
        <v>24</v>
      </c>
      <c r="L592" s="45" t="s">
        <v>857</v>
      </c>
      <c r="M592" s="62">
        <v>2087050</v>
      </c>
      <c r="N592" s="62">
        <f t="shared" ref="N592:N593" si="228">ROUNDDOWN(K592*M592,-3)</f>
        <v>50089000</v>
      </c>
      <c r="O592" s="135">
        <f t="shared" ref="O592:O593" si="229">N592-H592</f>
        <v>0</v>
      </c>
    </row>
    <row r="593" spans="1:18" ht="25.5" hidden="1" x14ac:dyDescent="0.2">
      <c r="A593" s="2" t="s">
        <v>3763</v>
      </c>
      <c r="B593" s="50" t="str">
        <f t="array" ref="B593">INDEX(PAGU_REAL!$AF$1:$AF$168,MATCH(MID(A593,1,21),MID(PAGU_REAL!$AK$1:$AK$168,1,21),0))</f>
        <v>Perencanaan</v>
      </c>
      <c r="C593" s="42" t="s">
        <v>24</v>
      </c>
      <c r="D593" s="43" t="s">
        <v>3764</v>
      </c>
      <c r="E593" s="44">
        <v>15</v>
      </c>
      <c r="F593" s="45" t="s">
        <v>857</v>
      </c>
      <c r="G593" s="44">
        <v>6295335</v>
      </c>
      <c r="H593" s="44">
        <f t="shared" si="227"/>
        <v>94430000</v>
      </c>
      <c r="I593" s="42"/>
      <c r="J593" s="43" t="s">
        <v>3764</v>
      </c>
      <c r="K593" s="62">
        <v>15</v>
      </c>
      <c r="L593" s="45" t="s">
        <v>857</v>
      </c>
      <c r="M593" s="62">
        <v>6295335</v>
      </c>
      <c r="N593" s="62">
        <f t="shared" si="228"/>
        <v>94430000</v>
      </c>
      <c r="O593" s="135">
        <f t="shared" si="229"/>
        <v>0</v>
      </c>
    </row>
    <row r="594" spans="1:18" x14ac:dyDescent="0.2">
      <c r="A594" s="2" t="s">
        <v>3765</v>
      </c>
      <c r="B594" s="50" t="str">
        <f t="array" ref="B594">INDEX(PAGU_REAL!$AF$1:$AF$168,MATCH(MID(A594,1,21),MID(PAGU_REAL!$AK$1:$AK$168,1,21),0))</f>
        <v>Perencanaan</v>
      </c>
      <c r="C594" s="36" t="s">
        <v>77</v>
      </c>
      <c r="D594" s="37" t="s">
        <v>3766</v>
      </c>
      <c r="E594" s="38">
        <v>0</v>
      </c>
      <c r="F594" s="39" t="s">
        <v>24</v>
      </c>
      <c r="G594" s="38">
        <v>0</v>
      </c>
      <c r="H594" s="38">
        <f>SUM(H595,H598,H601,H604,H606)</f>
        <v>6949510000</v>
      </c>
      <c r="I594" s="36" t="s">
        <v>77</v>
      </c>
      <c r="J594" s="37" t="s">
        <v>3766</v>
      </c>
      <c r="K594" s="38">
        <v>0</v>
      </c>
      <c r="L594" s="39" t="s">
        <v>24</v>
      </c>
      <c r="M594" s="38">
        <v>0</v>
      </c>
      <c r="N594" s="38">
        <f>SUM(N595,N598,N601,N604,N606)</f>
        <v>6937510000</v>
      </c>
      <c r="Q594" s="270" t="s">
        <v>4225</v>
      </c>
      <c r="R594" s="270" t="s">
        <v>4225</v>
      </c>
    </row>
    <row r="595" spans="1:18" x14ac:dyDescent="0.2">
      <c r="A595" s="2" t="s">
        <v>3767</v>
      </c>
      <c r="B595" s="50" t="str">
        <f t="array" ref="B595">INDEX(PAGU_REAL!$AF$1:$AF$168,MATCH(MID(A595,1,21),MID(PAGU_REAL!$AK$1:$AK$168,1,21),0))</f>
        <v>Perencanaan</v>
      </c>
      <c r="C595" s="12" t="s">
        <v>42</v>
      </c>
      <c r="D595" s="40" t="s">
        <v>43</v>
      </c>
      <c r="E595" s="41">
        <v>0</v>
      </c>
      <c r="F595" s="15" t="s">
        <v>24</v>
      </c>
      <c r="G595" s="41">
        <v>0</v>
      </c>
      <c r="H595" s="41">
        <f>SUM(H596:H597)</f>
        <v>23400000</v>
      </c>
      <c r="I595" s="12" t="s">
        <v>42</v>
      </c>
      <c r="J595" s="40" t="s">
        <v>43</v>
      </c>
      <c r="K595" s="63">
        <v>0</v>
      </c>
      <c r="L595" s="15" t="s">
        <v>24</v>
      </c>
      <c r="M595" s="63">
        <v>0</v>
      </c>
      <c r="N595" s="63">
        <f>SUM(N596:N597)</f>
        <v>23400000</v>
      </c>
      <c r="O595" s="269">
        <f>N595-H595</f>
        <v>0</v>
      </c>
      <c r="P595" s="129" t="s">
        <v>4148</v>
      </c>
      <c r="R595" s="270" t="s">
        <v>4225</v>
      </c>
    </row>
    <row r="596" spans="1:18" hidden="1" x14ac:dyDescent="0.2">
      <c r="A596" s="2" t="s">
        <v>3768</v>
      </c>
      <c r="B596" s="50" t="str">
        <f t="array" ref="B596">INDEX(PAGU_REAL!$AF$1:$AF$168,MATCH(MID(A596,1,21),MID(PAGU_REAL!$AK$1:$AK$168,1,21),0))</f>
        <v>Perencanaan</v>
      </c>
      <c r="C596" s="42" t="s">
        <v>24</v>
      </c>
      <c r="D596" s="43" t="s">
        <v>45</v>
      </c>
      <c r="E596" s="44">
        <v>10</v>
      </c>
      <c r="F596" s="45" t="s">
        <v>602</v>
      </c>
      <c r="G596" s="44">
        <v>1500000</v>
      </c>
      <c r="H596" s="44">
        <f t="shared" ref="H596:H597" si="230">ROUNDDOWN(E596*G596,-3)</f>
        <v>15000000</v>
      </c>
      <c r="I596" s="42"/>
      <c r="J596" s="43" t="s">
        <v>45</v>
      </c>
      <c r="K596" s="62">
        <v>10</v>
      </c>
      <c r="L596" s="45" t="s">
        <v>602</v>
      </c>
      <c r="M596" s="62">
        <v>1500000</v>
      </c>
      <c r="N596" s="62">
        <f t="shared" ref="N596:N597" si="231">ROUNDDOWN(K596*M596,-3)</f>
        <v>15000000</v>
      </c>
      <c r="O596" s="135">
        <f t="shared" ref="O596:O597" si="232">N596-H596</f>
        <v>0</v>
      </c>
    </row>
    <row r="597" spans="1:18" hidden="1" x14ac:dyDescent="0.2">
      <c r="A597" s="2" t="s">
        <v>3769</v>
      </c>
      <c r="B597" s="50" t="str">
        <f t="array" ref="B597">INDEX(PAGU_REAL!$AF$1:$AF$168,MATCH(MID(A597,1,21),MID(PAGU_REAL!$AK$1:$AK$168,1,21),0))</f>
        <v>Perencanaan</v>
      </c>
      <c r="C597" s="42" t="s">
        <v>24</v>
      </c>
      <c r="D597" s="43" t="s">
        <v>599</v>
      </c>
      <c r="E597" s="44">
        <v>120</v>
      </c>
      <c r="F597" s="45" t="s">
        <v>857</v>
      </c>
      <c r="G597" s="44">
        <v>70000</v>
      </c>
      <c r="H597" s="44">
        <f t="shared" si="230"/>
        <v>8400000</v>
      </c>
      <c r="I597" s="42"/>
      <c r="J597" s="43" t="s">
        <v>599</v>
      </c>
      <c r="K597" s="62">
        <v>120</v>
      </c>
      <c r="L597" s="45" t="s">
        <v>857</v>
      </c>
      <c r="M597" s="62">
        <v>70000</v>
      </c>
      <c r="N597" s="62">
        <f t="shared" si="231"/>
        <v>8400000</v>
      </c>
      <c r="O597" s="135">
        <f t="shared" si="232"/>
        <v>0</v>
      </c>
    </row>
    <row r="598" spans="1:18" x14ac:dyDescent="0.2">
      <c r="A598" s="2" t="s">
        <v>3770</v>
      </c>
      <c r="B598" s="50" t="str">
        <f t="array" ref="B598">INDEX(PAGU_REAL!$AF$1:$AF$168,MATCH(MID(A598,1,21),MID(PAGU_REAL!$AK$1:$AK$168,1,21),0))</f>
        <v>Perencanaan</v>
      </c>
      <c r="C598" s="12" t="s">
        <v>606</v>
      </c>
      <c r="D598" s="40" t="s">
        <v>607</v>
      </c>
      <c r="E598" s="41">
        <v>0</v>
      </c>
      <c r="F598" s="15" t="s">
        <v>24</v>
      </c>
      <c r="G598" s="41">
        <v>0</v>
      </c>
      <c r="H598" s="41">
        <f>SUM(H599:H600)</f>
        <v>6791750000</v>
      </c>
      <c r="I598" s="12" t="s">
        <v>606</v>
      </c>
      <c r="J598" s="40" t="s">
        <v>607</v>
      </c>
      <c r="K598" s="63">
        <v>0</v>
      </c>
      <c r="L598" s="15" t="s">
        <v>24</v>
      </c>
      <c r="M598" s="63">
        <v>0</v>
      </c>
      <c r="N598" s="63">
        <f>SUM(N599:N600)</f>
        <v>6779750000</v>
      </c>
      <c r="O598" s="269">
        <f>N598-H598</f>
        <v>-12000000</v>
      </c>
      <c r="P598" s="129" t="s">
        <v>4148</v>
      </c>
      <c r="Q598" s="270" t="s">
        <v>4225</v>
      </c>
      <c r="R598" s="270" t="s">
        <v>4225</v>
      </c>
    </row>
    <row r="599" spans="1:18" x14ac:dyDescent="0.2">
      <c r="A599" s="2" t="s">
        <v>3771</v>
      </c>
      <c r="B599" s="50" t="str">
        <f t="array" ref="B599">INDEX(PAGU_REAL!$AF$1:$AF$168,MATCH(MID(A599,1,21),MID(PAGU_REAL!$AK$1:$AK$168,1,21),0))</f>
        <v>Perencanaan</v>
      </c>
      <c r="C599" s="42" t="s">
        <v>24</v>
      </c>
      <c r="D599" s="43" t="s">
        <v>3749</v>
      </c>
      <c r="E599" s="44">
        <v>158</v>
      </c>
      <c r="F599" s="45" t="s">
        <v>600</v>
      </c>
      <c r="G599" s="44">
        <v>42981013</v>
      </c>
      <c r="H599" s="44">
        <f t="shared" ref="H599:H600" si="233">ROUNDDOWN(E599*G599,-3)</f>
        <v>6791000000</v>
      </c>
      <c r="I599" s="242"/>
      <c r="J599" s="243" t="s">
        <v>3749</v>
      </c>
      <c r="K599" s="244">
        <v>158</v>
      </c>
      <c r="L599" s="245" t="s">
        <v>600</v>
      </c>
      <c r="M599" s="244">
        <v>42905065</v>
      </c>
      <c r="N599" s="244">
        <f t="shared" ref="N599:N600" si="234">ROUNDDOWN(K599*M599,-3)</f>
        <v>6779000000</v>
      </c>
      <c r="O599" s="246">
        <f t="shared" ref="O599:O600" si="235">N599-H599</f>
        <v>-12000000</v>
      </c>
      <c r="Q599" s="273" t="s">
        <v>4225</v>
      </c>
      <c r="R599" s="270" t="s">
        <v>4225</v>
      </c>
    </row>
    <row r="600" spans="1:18" x14ac:dyDescent="0.2">
      <c r="A600" s="2" t="s">
        <v>3772</v>
      </c>
      <c r="B600" s="50" t="str">
        <f t="array" ref="B600">INDEX(PAGU_REAL!$AF$1:$AF$168,MATCH(MID(A600,1,21),MID(PAGU_REAL!$AK$1:$AK$168,1,21),0))</f>
        <v>Perencanaan</v>
      </c>
      <c r="C600" s="42" t="s">
        <v>24</v>
      </c>
      <c r="D600" s="43" t="s">
        <v>609</v>
      </c>
      <c r="E600" s="44">
        <v>3</v>
      </c>
      <c r="F600" s="45" t="s">
        <v>668</v>
      </c>
      <c r="G600" s="44">
        <v>250000</v>
      </c>
      <c r="H600" s="44">
        <f t="shared" si="233"/>
        <v>750000</v>
      </c>
      <c r="I600" s="42"/>
      <c r="J600" s="243" t="s">
        <v>609</v>
      </c>
      <c r="K600" s="244">
        <v>1</v>
      </c>
      <c r="L600" s="245" t="s">
        <v>899</v>
      </c>
      <c r="M600" s="244">
        <v>750000</v>
      </c>
      <c r="N600" s="244">
        <f t="shared" si="234"/>
        <v>750000</v>
      </c>
      <c r="O600" s="135">
        <f t="shared" si="235"/>
        <v>0</v>
      </c>
      <c r="Q600" s="273" t="s">
        <v>4225</v>
      </c>
      <c r="R600" s="270" t="s">
        <v>4225</v>
      </c>
    </row>
    <row r="601" spans="1:18" x14ac:dyDescent="0.2">
      <c r="A601" s="2" t="s">
        <v>3773</v>
      </c>
      <c r="B601" s="50" t="str">
        <f t="array" ref="B601">INDEX(PAGU_REAL!$AF$1:$AF$168,MATCH(MID(A601,1,21),MID(PAGU_REAL!$AK$1:$AK$168,1,21),0))</f>
        <v>Perencanaan</v>
      </c>
      <c r="C601" s="12" t="s">
        <v>718</v>
      </c>
      <c r="D601" s="40" t="s">
        <v>719</v>
      </c>
      <c r="E601" s="41">
        <v>0</v>
      </c>
      <c r="F601" s="15" t="s">
        <v>24</v>
      </c>
      <c r="G601" s="41">
        <v>0</v>
      </c>
      <c r="H601" s="41">
        <f>SUM(H602:H603)</f>
        <v>25000000</v>
      </c>
      <c r="I601" s="12" t="s">
        <v>718</v>
      </c>
      <c r="J601" s="40" t="s">
        <v>719</v>
      </c>
      <c r="K601" s="63">
        <v>0</v>
      </c>
      <c r="L601" s="15" t="s">
        <v>24</v>
      </c>
      <c r="M601" s="63">
        <v>0</v>
      </c>
      <c r="N601" s="63">
        <f>SUM(N602:N603)</f>
        <v>25000000</v>
      </c>
      <c r="O601" s="269">
        <f>N601-H601</f>
        <v>0</v>
      </c>
      <c r="P601" s="129" t="s">
        <v>4148</v>
      </c>
      <c r="R601" s="270" t="s">
        <v>4225</v>
      </c>
    </row>
    <row r="602" spans="1:18" hidden="1" x14ac:dyDescent="0.2">
      <c r="A602" s="2" t="s">
        <v>3774</v>
      </c>
      <c r="B602" s="50" t="str">
        <f t="array" ref="B602">INDEX(PAGU_REAL!$AF$1:$AF$168,MATCH(MID(A602,1,21),MID(PAGU_REAL!$AK$1:$AK$168,1,21),0))</f>
        <v>Perencanaan</v>
      </c>
      <c r="C602" s="42" t="s">
        <v>24</v>
      </c>
      <c r="D602" s="43" t="s">
        <v>53</v>
      </c>
      <c r="E602" s="44">
        <v>10</v>
      </c>
      <c r="F602" s="45" t="s">
        <v>602</v>
      </c>
      <c r="G602" s="44">
        <v>1500000</v>
      </c>
      <c r="H602" s="44">
        <f t="shared" ref="H602:H603" si="236">ROUNDDOWN(E602*G602,-3)</f>
        <v>15000000</v>
      </c>
      <c r="I602" s="42"/>
      <c r="J602" s="43" t="s">
        <v>53</v>
      </c>
      <c r="K602" s="62">
        <v>10</v>
      </c>
      <c r="L602" s="45" t="s">
        <v>602</v>
      </c>
      <c r="M602" s="62">
        <v>1500000</v>
      </c>
      <c r="N602" s="62">
        <f t="shared" ref="N602:N603" si="237">ROUNDDOWN(K602*M602,-3)</f>
        <v>15000000</v>
      </c>
      <c r="O602" s="135">
        <f t="shared" ref="O602:O603" si="238">N602-H602</f>
        <v>0</v>
      </c>
    </row>
    <row r="603" spans="1:18" hidden="1" x14ac:dyDescent="0.2">
      <c r="A603" s="2" t="s">
        <v>3775</v>
      </c>
      <c r="B603" s="50" t="str">
        <f t="array" ref="B603">INDEX(PAGU_REAL!$AF$1:$AF$168,MATCH(MID(A603,1,21),MID(PAGU_REAL!$AK$1:$AK$168,1,21),0))</f>
        <v>Perencanaan</v>
      </c>
      <c r="C603" s="42" t="s">
        <v>24</v>
      </c>
      <c r="D603" s="43" t="s">
        <v>51</v>
      </c>
      <c r="E603" s="44">
        <v>10</v>
      </c>
      <c r="F603" s="45" t="s">
        <v>602</v>
      </c>
      <c r="G603" s="44">
        <v>1000000</v>
      </c>
      <c r="H603" s="44">
        <f t="shared" si="236"/>
        <v>10000000</v>
      </c>
      <c r="I603" s="42"/>
      <c r="J603" s="43" t="s">
        <v>51</v>
      </c>
      <c r="K603" s="62">
        <v>10</v>
      </c>
      <c r="L603" s="45" t="s">
        <v>602</v>
      </c>
      <c r="M603" s="62">
        <v>1000000</v>
      </c>
      <c r="N603" s="62">
        <f t="shared" si="237"/>
        <v>10000000</v>
      </c>
      <c r="O603" s="135">
        <f t="shared" si="238"/>
        <v>0</v>
      </c>
    </row>
    <row r="604" spans="1:18" x14ac:dyDescent="0.2">
      <c r="A604" s="2" t="s">
        <v>3776</v>
      </c>
      <c r="B604" s="50" t="str">
        <f t="array" ref="B604">INDEX(PAGU_REAL!$AF$1:$AF$168,MATCH(MID(A604,1,21),MID(PAGU_REAL!$AK$1:$AK$168,1,21),0))</f>
        <v>Perencanaan</v>
      </c>
      <c r="C604" s="12" t="s">
        <v>162</v>
      </c>
      <c r="D604" s="40" t="s">
        <v>163</v>
      </c>
      <c r="E604" s="41">
        <v>0</v>
      </c>
      <c r="F604" s="15" t="s">
        <v>24</v>
      </c>
      <c r="G604" s="41">
        <v>0</v>
      </c>
      <c r="H604" s="41">
        <f>H605</f>
        <v>8000000</v>
      </c>
      <c r="I604" s="12" t="s">
        <v>162</v>
      </c>
      <c r="J604" s="40" t="s">
        <v>163</v>
      </c>
      <c r="K604" s="63">
        <v>0</v>
      </c>
      <c r="L604" s="15" t="s">
        <v>24</v>
      </c>
      <c r="M604" s="63">
        <v>0</v>
      </c>
      <c r="N604" s="63">
        <f>N605</f>
        <v>8000000</v>
      </c>
      <c r="O604" s="269">
        <f>N604-H604</f>
        <v>0</v>
      </c>
      <c r="P604" s="129" t="s">
        <v>4148</v>
      </c>
      <c r="R604" s="270" t="s">
        <v>4225</v>
      </c>
    </row>
    <row r="605" spans="1:18" hidden="1" x14ac:dyDescent="0.2">
      <c r="A605" s="2" t="s">
        <v>3777</v>
      </c>
      <c r="B605" s="50" t="str">
        <f t="array" ref="B605">INDEX(PAGU_REAL!$AF$1:$AF$168,MATCH(MID(A605,1,21),MID(PAGU_REAL!$AK$1:$AK$168,1,21),0))</f>
        <v>Perencanaan</v>
      </c>
      <c r="C605" s="42" t="s">
        <v>24</v>
      </c>
      <c r="D605" s="43" t="s">
        <v>3778</v>
      </c>
      <c r="E605" s="44">
        <v>8</v>
      </c>
      <c r="F605" s="45" t="s">
        <v>613</v>
      </c>
      <c r="G605" s="44">
        <v>1000000</v>
      </c>
      <c r="H605" s="44">
        <f>ROUNDDOWN(E605*G605,-3)</f>
        <v>8000000</v>
      </c>
      <c r="I605" s="42"/>
      <c r="J605" s="43" t="s">
        <v>3778</v>
      </c>
      <c r="K605" s="62">
        <v>8</v>
      </c>
      <c r="L605" s="45" t="s">
        <v>613</v>
      </c>
      <c r="M605" s="62">
        <v>1000000</v>
      </c>
      <c r="N605" s="62">
        <f>ROUNDDOWN(K605*M605,-3)</f>
        <v>8000000</v>
      </c>
      <c r="O605" s="135">
        <f>N605-H605</f>
        <v>0</v>
      </c>
    </row>
    <row r="606" spans="1:18" x14ac:dyDescent="0.2">
      <c r="A606" s="2" t="s">
        <v>3779</v>
      </c>
      <c r="B606" s="50" t="str">
        <f t="array" ref="B606">INDEX(PAGU_REAL!$AF$1:$AF$168,MATCH(MID(A606,1,21),MID(PAGU_REAL!$AK$1:$AK$168,1,21),0))</f>
        <v>Perencanaan</v>
      </c>
      <c r="C606" s="12" t="s">
        <v>111</v>
      </c>
      <c r="D606" s="40" t="s">
        <v>112</v>
      </c>
      <c r="E606" s="41">
        <v>0</v>
      </c>
      <c r="F606" s="15" t="s">
        <v>24</v>
      </c>
      <c r="G606" s="41">
        <v>0</v>
      </c>
      <c r="H606" s="41">
        <f>SUM(H607:H608)</f>
        <v>101360000</v>
      </c>
      <c r="I606" s="12" t="s">
        <v>111</v>
      </c>
      <c r="J606" s="40" t="s">
        <v>112</v>
      </c>
      <c r="K606" s="63">
        <v>0</v>
      </c>
      <c r="L606" s="15" t="s">
        <v>24</v>
      </c>
      <c r="M606" s="63">
        <v>0</v>
      </c>
      <c r="N606" s="63">
        <f>SUM(N607:N608)</f>
        <v>101360000</v>
      </c>
      <c r="O606" s="269">
        <f>N606-H606</f>
        <v>0</v>
      </c>
      <c r="P606" s="129" t="s">
        <v>4146</v>
      </c>
      <c r="R606" s="270" t="s">
        <v>4225</v>
      </c>
    </row>
    <row r="607" spans="1:18" ht="25.5" hidden="1" x14ac:dyDescent="0.2">
      <c r="A607" s="2" t="s">
        <v>3780</v>
      </c>
      <c r="B607" s="50" t="str">
        <f t="array" ref="B607">INDEX(PAGU_REAL!$AF$1:$AF$168,MATCH(MID(A607,1,21),MID(PAGU_REAL!$AK$1:$AK$168,1,21),0))</f>
        <v>Perencanaan</v>
      </c>
      <c r="C607" s="42" t="s">
        <v>24</v>
      </c>
      <c r="D607" s="43" t="s">
        <v>3764</v>
      </c>
      <c r="E607" s="44">
        <v>12</v>
      </c>
      <c r="F607" s="45" t="s">
        <v>600</v>
      </c>
      <c r="G607" s="44">
        <v>5113335</v>
      </c>
      <c r="H607" s="44">
        <f t="shared" ref="H607:H608" si="239">ROUNDDOWN(E607*G607,-3)</f>
        <v>61360000</v>
      </c>
      <c r="I607" s="42"/>
      <c r="J607" s="43" t="s">
        <v>3764</v>
      </c>
      <c r="K607" s="62">
        <v>12</v>
      </c>
      <c r="L607" s="45" t="s">
        <v>600</v>
      </c>
      <c r="M607" s="62">
        <v>5113335</v>
      </c>
      <c r="N607" s="62">
        <f t="shared" ref="N607:N608" si="240">ROUNDDOWN(K607*M607,-3)</f>
        <v>61360000</v>
      </c>
      <c r="O607" s="135">
        <f t="shared" ref="O607:O608" si="241">N607-H607</f>
        <v>0</v>
      </c>
    </row>
    <row r="608" spans="1:18" hidden="1" x14ac:dyDescent="0.2">
      <c r="A608" s="2" t="s">
        <v>3781</v>
      </c>
      <c r="B608" s="50" t="str">
        <f t="array" ref="B608">INDEX(PAGU_REAL!$AF$1:$AF$168,MATCH(MID(A608,1,21),MID(PAGU_REAL!$AK$1:$AK$168,1,21),0))</f>
        <v>Perencanaan</v>
      </c>
      <c r="C608" s="42" t="s">
        <v>24</v>
      </c>
      <c r="D608" s="43" t="s">
        <v>3782</v>
      </c>
      <c r="E608" s="44">
        <v>20</v>
      </c>
      <c r="F608" s="45" t="s">
        <v>49</v>
      </c>
      <c r="G608" s="44">
        <v>2000000</v>
      </c>
      <c r="H608" s="44">
        <f t="shared" si="239"/>
        <v>40000000</v>
      </c>
      <c r="I608" s="42"/>
      <c r="J608" s="43" t="s">
        <v>3782</v>
      </c>
      <c r="K608" s="62">
        <v>20</v>
      </c>
      <c r="L608" s="45" t="s">
        <v>49</v>
      </c>
      <c r="M608" s="62">
        <v>2000000</v>
      </c>
      <c r="N608" s="62">
        <f t="shared" si="240"/>
        <v>40000000</v>
      </c>
      <c r="O608" s="135">
        <f t="shared" si="241"/>
        <v>0</v>
      </c>
    </row>
    <row r="609" spans="1:18" x14ac:dyDescent="0.2">
      <c r="A609" s="2" t="s">
        <v>3783</v>
      </c>
      <c r="B609" s="50" t="str">
        <f t="array" ref="B609">INDEX(PAGU_REAL!$AF$1:$AF$168,MATCH(MID(A609,1,21),MID(PAGU_REAL!$AK$1:$AK$168,1,21),0))</f>
        <v>Perencanaan</v>
      </c>
      <c r="C609" s="36" t="s">
        <v>102</v>
      </c>
      <c r="D609" s="37" t="s">
        <v>3784</v>
      </c>
      <c r="E609" s="38">
        <v>0</v>
      </c>
      <c r="F609" s="39" t="s">
        <v>24</v>
      </c>
      <c r="G609" s="38">
        <v>0</v>
      </c>
      <c r="H609" s="38">
        <f>SUM(H610,H612)</f>
        <v>169041000</v>
      </c>
      <c r="I609" s="36" t="s">
        <v>102</v>
      </c>
      <c r="J609" s="37" t="s">
        <v>3784</v>
      </c>
      <c r="K609" s="38">
        <v>0</v>
      </c>
      <c r="L609" s="39" t="s">
        <v>24</v>
      </c>
      <c r="M609" s="38">
        <v>0</v>
      </c>
      <c r="N609" s="38">
        <f>SUM(N610,N612)</f>
        <v>169041000</v>
      </c>
      <c r="R609" s="270" t="s">
        <v>4225</v>
      </c>
    </row>
    <row r="610" spans="1:18" x14ac:dyDescent="0.2">
      <c r="A610" s="2" t="s">
        <v>3785</v>
      </c>
      <c r="B610" s="50" t="str">
        <f t="array" ref="B610">INDEX(PAGU_REAL!$AF$1:$AF$168,MATCH(MID(A610,1,21),MID(PAGU_REAL!$AK$1:$AK$168,1,21),0))</f>
        <v>Perencanaan</v>
      </c>
      <c r="C610" s="12" t="s">
        <v>606</v>
      </c>
      <c r="D610" s="40" t="s">
        <v>607</v>
      </c>
      <c r="E610" s="41">
        <v>0</v>
      </c>
      <c r="F610" s="15" t="s">
        <v>24</v>
      </c>
      <c r="G610" s="41">
        <v>0</v>
      </c>
      <c r="H610" s="41">
        <f>H611</f>
        <v>30000000</v>
      </c>
      <c r="I610" s="12" t="s">
        <v>606</v>
      </c>
      <c r="J610" s="40" t="s">
        <v>607</v>
      </c>
      <c r="K610" s="63">
        <v>0</v>
      </c>
      <c r="L610" s="15" t="s">
        <v>24</v>
      </c>
      <c r="M610" s="63">
        <v>0</v>
      </c>
      <c r="N610" s="63">
        <f>N611</f>
        <v>30000000</v>
      </c>
      <c r="O610" s="269">
        <f>N610-H610</f>
        <v>0</v>
      </c>
      <c r="P610" s="129" t="s">
        <v>4148</v>
      </c>
      <c r="R610" s="270" t="s">
        <v>4225</v>
      </c>
    </row>
    <row r="611" spans="1:18" hidden="1" x14ac:dyDescent="0.2">
      <c r="A611" s="2" t="s">
        <v>3786</v>
      </c>
      <c r="B611" s="50" t="str">
        <f t="array" ref="B611">INDEX(PAGU_REAL!$AF$1:$AF$168,MATCH(MID(A611,1,21),MID(PAGU_REAL!$AK$1:$AK$168,1,21),0))</f>
        <v>Perencanaan</v>
      </c>
      <c r="C611" s="42" t="s">
        <v>24</v>
      </c>
      <c r="D611" s="43" t="s">
        <v>3749</v>
      </c>
      <c r="E611" s="44">
        <v>1</v>
      </c>
      <c r="F611" s="45" t="s">
        <v>600</v>
      </c>
      <c r="G611" s="44">
        <v>30000000</v>
      </c>
      <c r="H611" s="44">
        <f>ROUNDDOWN(E611*G611,-3)</f>
        <v>30000000</v>
      </c>
      <c r="I611" s="42"/>
      <c r="J611" s="43" t="s">
        <v>3749</v>
      </c>
      <c r="K611" s="62">
        <v>1</v>
      </c>
      <c r="L611" s="45" t="s">
        <v>600</v>
      </c>
      <c r="M611" s="62">
        <v>30000000</v>
      </c>
      <c r="N611" s="62">
        <f>ROUNDDOWN(K611*M611,-3)</f>
        <v>30000000</v>
      </c>
      <c r="O611" s="135">
        <f>N611-H611</f>
        <v>0</v>
      </c>
    </row>
    <row r="612" spans="1:18" x14ac:dyDescent="0.2">
      <c r="A612" s="2" t="s">
        <v>3787</v>
      </c>
      <c r="B612" s="50" t="str">
        <f t="array" ref="B612">INDEX(PAGU_REAL!$AF$1:$AF$168,MATCH(MID(A612,1,21),MID(PAGU_REAL!$AK$1:$AK$168,1,21),0))</f>
        <v>Perencanaan</v>
      </c>
      <c r="C612" s="12" t="s">
        <v>3788</v>
      </c>
      <c r="D612" s="40" t="s">
        <v>3789</v>
      </c>
      <c r="E612" s="41">
        <v>0</v>
      </c>
      <c r="F612" s="15" t="s">
        <v>24</v>
      </c>
      <c r="G612" s="41">
        <v>0</v>
      </c>
      <c r="H612" s="41">
        <f>H613</f>
        <v>139041000</v>
      </c>
      <c r="I612" s="12" t="s">
        <v>3788</v>
      </c>
      <c r="J612" s="40" t="s">
        <v>3789</v>
      </c>
      <c r="K612" s="63">
        <v>0</v>
      </c>
      <c r="L612" s="15" t="s">
        <v>24</v>
      </c>
      <c r="M612" s="63">
        <v>0</v>
      </c>
      <c r="N612" s="63">
        <f>N613</f>
        <v>139041000</v>
      </c>
      <c r="O612" s="269">
        <f>N612-H612</f>
        <v>0</v>
      </c>
      <c r="P612" s="129" t="s">
        <v>4148</v>
      </c>
      <c r="R612" s="270" t="s">
        <v>4225</v>
      </c>
    </row>
    <row r="613" spans="1:18" ht="25.5" hidden="1" x14ac:dyDescent="0.2">
      <c r="A613" s="136" t="s">
        <v>3790</v>
      </c>
      <c r="B613" s="50" t="str">
        <f t="array" ref="B613">INDEX(PAGU_REAL!$AF$1:$AF$168,MATCH(MID(A613,1,21),MID(PAGU_REAL!$AK$1:$AK$168,1,21),0))</f>
        <v>Perencanaan</v>
      </c>
      <c r="C613" s="42" t="s">
        <v>24</v>
      </c>
      <c r="D613" s="43" t="s">
        <v>3791</v>
      </c>
      <c r="E613" s="44">
        <v>3</v>
      </c>
      <c r="F613" s="45" t="s">
        <v>600</v>
      </c>
      <c r="G613" s="44">
        <v>46347000</v>
      </c>
      <c r="H613" s="44">
        <f>ROUNDDOWN(E613*G613,-3)</f>
        <v>139041000</v>
      </c>
      <c r="I613" s="42"/>
      <c r="J613" s="43" t="s">
        <v>3791</v>
      </c>
      <c r="K613" s="62">
        <v>3</v>
      </c>
      <c r="L613" s="45" t="s">
        <v>600</v>
      </c>
      <c r="M613" s="62">
        <v>46347000</v>
      </c>
      <c r="N613" s="62">
        <f>ROUNDDOWN(K613*M613,-3)</f>
        <v>139041000</v>
      </c>
      <c r="O613" s="135">
        <f>N613-H613</f>
        <v>0</v>
      </c>
    </row>
    <row r="614" spans="1:18" s="232" customFormat="1" ht="25.5" x14ac:dyDescent="0.2">
      <c r="A614" s="136" t="s">
        <v>4207</v>
      </c>
      <c r="B614" s="50" t="s">
        <v>3873</v>
      </c>
      <c r="C614" s="265"/>
      <c r="D614" s="266"/>
      <c r="E614" s="267"/>
      <c r="F614" s="268"/>
      <c r="G614" s="267"/>
      <c r="H614" s="267"/>
      <c r="I614" s="235" t="s">
        <v>120</v>
      </c>
      <c r="J614" s="236" t="s">
        <v>4210</v>
      </c>
      <c r="K614" s="38">
        <v>0</v>
      </c>
      <c r="L614" s="39" t="s">
        <v>24</v>
      </c>
      <c r="M614" s="38">
        <v>0</v>
      </c>
      <c r="N614" s="38">
        <f>N615</f>
        <v>12000000</v>
      </c>
      <c r="Q614" s="270" t="s">
        <v>4225</v>
      </c>
      <c r="R614" s="270" t="s">
        <v>4225</v>
      </c>
    </row>
    <row r="615" spans="1:18" s="232" customFormat="1" x14ac:dyDescent="0.2">
      <c r="A615" s="136" t="s">
        <v>4208</v>
      </c>
      <c r="B615" s="50" t="s">
        <v>3873</v>
      </c>
      <c r="C615" s="247"/>
      <c r="D615" s="248"/>
      <c r="E615" s="249"/>
      <c r="F615" s="250"/>
      <c r="G615" s="249"/>
      <c r="H615" s="249"/>
      <c r="I615" s="12" t="s">
        <v>1992</v>
      </c>
      <c r="J615" s="40" t="s">
        <v>4170</v>
      </c>
      <c r="K615" s="63">
        <v>0</v>
      </c>
      <c r="L615" s="15" t="s">
        <v>24</v>
      </c>
      <c r="M615" s="63">
        <v>0</v>
      </c>
      <c r="N615" s="63">
        <f>N616</f>
        <v>12000000</v>
      </c>
      <c r="O615" s="269">
        <f>N615-H615</f>
        <v>12000000</v>
      </c>
      <c r="P615" s="232" t="s">
        <v>4147</v>
      </c>
      <c r="Q615" s="270" t="s">
        <v>4225</v>
      </c>
      <c r="R615" s="270" t="s">
        <v>4225</v>
      </c>
    </row>
    <row r="616" spans="1:18" s="232" customFormat="1" x14ac:dyDescent="0.2">
      <c r="A616" s="136" t="s">
        <v>4209</v>
      </c>
      <c r="B616" s="50" t="s">
        <v>3873</v>
      </c>
      <c r="C616" s="259"/>
      <c r="D616" s="260"/>
      <c r="E616" s="261"/>
      <c r="F616" s="262"/>
      <c r="G616" s="261"/>
      <c r="H616" s="261"/>
      <c r="I616" s="242"/>
      <c r="J616" s="237" t="s">
        <v>4192</v>
      </c>
      <c r="K616" s="244">
        <v>1</v>
      </c>
      <c r="L616" s="245" t="s">
        <v>899</v>
      </c>
      <c r="M616" s="244">
        <v>12000000</v>
      </c>
      <c r="N616" s="244">
        <f t="shared" ref="N616" si="242">ROUNDDOWN(K616*M616,-3)</f>
        <v>12000000</v>
      </c>
      <c r="O616" s="246">
        <f t="shared" ref="O616" si="243">N616-H616</f>
        <v>12000000</v>
      </c>
      <c r="Q616" s="273" t="s">
        <v>4225</v>
      </c>
      <c r="R616" s="270" t="s">
        <v>4225</v>
      </c>
    </row>
    <row r="617" spans="1:18" x14ac:dyDescent="0.2">
      <c r="A617" s="2" t="s">
        <v>3792</v>
      </c>
      <c r="B617" s="50" t="e">
        <f t="array" ref="B617">INDEX(PAGU_REAL!$AF$1:$AF$168,MATCH(MID(A617,1,21),MID(PAGU_REAL!$AK$1:$AK$168,1,21),0))</f>
        <v>#N/A</v>
      </c>
      <c r="C617" s="28" t="s">
        <v>3793</v>
      </c>
      <c r="D617" s="29" t="s">
        <v>3794</v>
      </c>
      <c r="E617" s="30">
        <v>0</v>
      </c>
      <c r="F617" s="31" t="s">
        <v>24</v>
      </c>
      <c r="G617" s="30">
        <v>0</v>
      </c>
      <c r="H617" s="30">
        <f t="shared" ref="H617:H618" si="244">SUM(H618)</f>
        <v>65520000</v>
      </c>
      <c r="I617" s="28" t="s">
        <v>3793</v>
      </c>
      <c r="J617" s="29" t="s">
        <v>3794</v>
      </c>
      <c r="K617" s="30">
        <v>0</v>
      </c>
      <c r="L617" s="31" t="s">
        <v>24</v>
      </c>
      <c r="M617" s="30">
        <v>0</v>
      </c>
      <c r="N617" s="30">
        <f t="shared" ref="N617:N618" si="245">SUM(N618)</f>
        <v>65520000</v>
      </c>
      <c r="R617" s="270" t="s">
        <v>4225</v>
      </c>
    </row>
    <row r="618" spans="1:18" x14ac:dyDescent="0.2">
      <c r="A618" s="2" t="s">
        <v>3795</v>
      </c>
      <c r="B618" s="50" t="e">
        <f t="array" ref="B618">INDEX(PAGU_REAL!$AF$1:$AF$168,MATCH(MID(A618,1,21),MID(PAGU_REAL!$AK$1:$AK$168,1,21),0))</f>
        <v>#N/A</v>
      </c>
      <c r="C618" s="32" t="s">
        <v>36</v>
      </c>
      <c r="D618" s="33" t="s">
        <v>3796</v>
      </c>
      <c r="E618" s="34">
        <v>0</v>
      </c>
      <c r="F618" s="35" t="s">
        <v>24</v>
      </c>
      <c r="G618" s="34">
        <v>0</v>
      </c>
      <c r="H618" s="34">
        <f t="shared" si="244"/>
        <v>65520000</v>
      </c>
      <c r="I618" s="32" t="s">
        <v>36</v>
      </c>
      <c r="J618" s="33" t="s">
        <v>3796</v>
      </c>
      <c r="K618" s="34">
        <v>0</v>
      </c>
      <c r="L618" s="35" t="s">
        <v>24</v>
      </c>
      <c r="M618" s="34">
        <v>0</v>
      </c>
      <c r="N618" s="34">
        <f t="shared" si="245"/>
        <v>65520000</v>
      </c>
      <c r="R618" s="270" t="s">
        <v>4225</v>
      </c>
    </row>
    <row r="619" spans="1:18" x14ac:dyDescent="0.2">
      <c r="A619" s="2" t="s">
        <v>3797</v>
      </c>
      <c r="B619" s="50" t="str">
        <f t="array" ref="B619">INDEX(PAGU_REAL!$AF$1:$AF$168,MATCH(MID(A619,1,21),MID(PAGU_REAL!$AK$1:$AK$168,1,21),0))</f>
        <v>Perencanaan</v>
      </c>
      <c r="C619" s="36" t="s">
        <v>39</v>
      </c>
      <c r="D619" s="37" t="s">
        <v>3798</v>
      </c>
      <c r="E619" s="38">
        <v>0</v>
      </c>
      <c r="F619" s="39" t="s">
        <v>24</v>
      </c>
      <c r="G619" s="38">
        <v>0</v>
      </c>
      <c r="H619" s="38">
        <f>SUM(H620,H623,H626)</f>
        <v>65520000</v>
      </c>
      <c r="I619" s="36" t="s">
        <v>39</v>
      </c>
      <c r="J619" s="37" t="s">
        <v>3798</v>
      </c>
      <c r="K619" s="38">
        <v>0</v>
      </c>
      <c r="L619" s="39" t="s">
        <v>24</v>
      </c>
      <c r="M619" s="38">
        <v>0</v>
      </c>
      <c r="N619" s="38">
        <f>SUM(N620,N623,N626)</f>
        <v>65520000</v>
      </c>
      <c r="R619" s="270" t="s">
        <v>4225</v>
      </c>
    </row>
    <row r="620" spans="1:18" x14ac:dyDescent="0.2">
      <c r="A620" s="2" t="s">
        <v>3799</v>
      </c>
      <c r="B620" s="50" t="str">
        <f t="array" ref="B620">INDEX(PAGU_REAL!$AF$1:$AF$168,MATCH(MID(A620,1,21),MID(PAGU_REAL!$AK$1:$AK$168,1,21),0))</f>
        <v>Perencanaan</v>
      </c>
      <c r="C620" s="12" t="s">
        <v>42</v>
      </c>
      <c r="D620" s="40" t="s">
        <v>43</v>
      </c>
      <c r="E620" s="41">
        <v>0</v>
      </c>
      <c r="F620" s="15" t="s">
        <v>24</v>
      </c>
      <c r="G620" s="41">
        <v>0</v>
      </c>
      <c r="H620" s="41">
        <f>SUM(H621:H622)</f>
        <v>20600000</v>
      </c>
      <c r="I620" s="12" t="s">
        <v>42</v>
      </c>
      <c r="J620" s="40" t="s">
        <v>43</v>
      </c>
      <c r="K620" s="63">
        <v>0</v>
      </c>
      <c r="L620" s="15" t="s">
        <v>24</v>
      </c>
      <c r="M620" s="63">
        <v>0</v>
      </c>
      <c r="N620" s="63">
        <f>SUM(N621:N622)</f>
        <v>20600000</v>
      </c>
      <c r="O620" s="269">
        <f>N620-H620</f>
        <v>0</v>
      </c>
      <c r="P620" s="129" t="s">
        <v>4148</v>
      </c>
      <c r="R620" s="270" t="s">
        <v>4225</v>
      </c>
    </row>
    <row r="621" spans="1:18" hidden="1" x14ac:dyDescent="0.2">
      <c r="A621" s="2" t="s">
        <v>3800</v>
      </c>
      <c r="B621" s="50" t="str">
        <f t="array" ref="B621">INDEX(PAGU_REAL!$AF$1:$AF$168,MATCH(MID(A621,1,21),MID(PAGU_REAL!$AK$1:$AK$168,1,21),0))</f>
        <v>Perencanaan</v>
      </c>
      <c r="C621" s="42" t="s">
        <v>24</v>
      </c>
      <c r="D621" s="43" t="s">
        <v>45</v>
      </c>
      <c r="E621" s="44">
        <v>10</v>
      </c>
      <c r="F621" s="45" t="s">
        <v>602</v>
      </c>
      <c r="G621" s="44">
        <v>1500000</v>
      </c>
      <c r="H621" s="44">
        <f t="shared" ref="H621:H622" si="246">ROUNDDOWN(E621*G621,-3)</f>
        <v>15000000</v>
      </c>
      <c r="I621" s="42"/>
      <c r="J621" s="43" t="s">
        <v>45</v>
      </c>
      <c r="K621" s="62">
        <v>10</v>
      </c>
      <c r="L621" s="45" t="s">
        <v>602</v>
      </c>
      <c r="M621" s="62">
        <v>1500000</v>
      </c>
      <c r="N621" s="62">
        <f t="shared" ref="N621:N622" si="247">ROUNDDOWN(K621*M621,-3)</f>
        <v>15000000</v>
      </c>
      <c r="O621" s="135">
        <f t="shared" ref="O621:O622" si="248">N621-H621</f>
        <v>0</v>
      </c>
    </row>
    <row r="622" spans="1:18" hidden="1" x14ac:dyDescent="0.2">
      <c r="A622" s="2" t="s">
        <v>3801</v>
      </c>
      <c r="B622" s="50" t="str">
        <f t="array" ref="B622">INDEX(PAGU_REAL!$AF$1:$AF$168,MATCH(MID(A622,1,21),MID(PAGU_REAL!$AK$1:$AK$168,1,21),0))</f>
        <v>Perencanaan</v>
      </c>
      <c r="C622" s="42" t="s">
        <v>24</v>
      </c>
      <c r="D622" s="43" t="s">
        <v>599</v>
      </c>
      <c r="E622" s="44">
        <v>80</v>
      </c>
      <c r="F622" s="45" t="s">
        <v>857</v>
      </c>
      <c r="G622" s="44">
        <v>70000</v>
      </c>
      <c r="H622" s="44">
        <f t="shared" si="246"/>
        <v>5600000</v>
      </c>
      <c r="I622" s="42"/>
      <c r="J622" s="43" t="s">
        <v>599</v>
      </c>
      <c r="K622" s="62">
        <v>80</v>
      </c>
      <c r="L622" s="45" t="s">
        <v>857</v>
      </c>
      <c r="M622" s="62">
        <v>70000</v>
      </c>
      <c r="N622" s="62">
        <f t="shared" si="247"/>
        <v>5600000</v>
      </c>
      <c r="O622" s="135">
        <f t="shared" si="248"/>
        <v>0</v>
      </c>
    </row>
    <row r="623" spans="1:18" x14ac:dyDescent="0.2">
      <c r="A623" s="2" t="s">
        <v>3802</v>
      </c>
      <c r="B623" s="50" t="str">
        <f t="array" ref="B623">INDEX(PAGU_REAL!$AF$1:$AF$168,MATCH(MID(A623,1,21),MID(PAGU_REAL!$AK$1:$AK$168,1,21),0))</f>
        <v>Perencanaan</v>
      </c>
      <c r="C623" s="12" t="s">
        <v>718</v>
      </c>
      <c r="D623" s="40" t="s">
        <v>719</v>
      </c>
      <c r="E623" s="41">
        <v>0</v>
      </c>
      <c r="F623" s="15" t="s">
        <v>24</v>
      </c>
      <c r="G623" s="41">
        <v>0</v>
      </c>
      <c r="H623" s="41">
        <f>SUM(H624:H625)</f>
        <v>25000000</v>
      </c>
      <c r="I623" s="12" t="s">
        <v>718</v>
      </c>
      <c r="J623" s="40" t="s">
        <v>719</v>
      </c>
      <c r="K623" s="63">
        <v>0</v>
      </c>
      <c r="L623" s="15" t="s">
        <v>24</v>
      </c>
      <c r="M623" s="63">
        <v>0</v>
      </c>
      <c r="N623" s="63">
        <f>SUM(N624:N625)</f>
        <v>25000000</v>
      </c>
      <c r="O623" s="269">
        <f>N623-H623</f>
        <v>0</v>
      </c>
      <c r="P623" s="129" t="s">
        <v>4148</v>
      </c>
      <c r="R623" s="270" t="s">
        <v>4225</v>
      </c>
    </row>
    <row r="624" spans="1:18" hidden="1" x14ac:dyDescent="0.2">
      <c r="A624" s="2" t="s">
        <v>3803</v>
      </c>
      <c r="B624" s="50" t="str">
        <f t="array" ref="B624">INDEX(PAGU_REAL!$AF$1:$AF$168,MATCH(MID(A624,1,21),MID(PAGU_REAL!$AK$1:$AK$168,1,21),0))</f>
        <v>Perencanaan</v>
      </c>
      <c r="C624" s="42" t="s">
        <v>24</v>
      </c>
      <c r="D624" s="43" t="s">
        <v>53</v>
      </c>
      <c r="E624" s="44">
        <v>10</v>
      </c>
      <c r="F624" s="45" t="s">
        <v>602</v>
      </c>
      <c r="G624" s="44">
        <v>1500000</v>
      </c>
      <c r="H624" s="44">
        <f t="shared" ref="H624:H625" si="249">ROUNDDOWN(E624*G624,-3)</f>
        <v>15000000</v>
      </c>
      <c r="I624" s="42"/>
      <c r="J624" s="43" t="s">
        <v>53</v>
      </c>
      <c r="K624" s="62">
        <v>10</v>
      </c>
      <c r="L624" s="45" t="s">
        <v>602</v>
      </c>
      <c r="M624" s="62">
        <v>1500000</v>
      </c>
      <c r="N624" s="62">
        <f t="shared" ref="N624:N625" si="250">ROUNDDOWN(K624*M624,-3)</f>
        <v>15000000</v>
      </c>
      <c r="O624" s="135">
        <f t="shared" ref="O624:O625" si="251">N624-H624</f>
        <v>0</v>
      </c>
    </row>
    <row r="625" spans="1:18" hidden="1" x14ac:dyDescent="0.2">
      <c r="A625" s="2" t="s">
        <v>3804</v>
      </c>
      <c r="B625" s="50" t="str">
        <f t="array" ref="B625">INDEX(PAGU_REAL!$AF$1:$AF$168,MATCH(MID(A625,1,21),MID(PAGU_REAL!$AK$1:$AK$168,1,21),0))</f>
        <v>Perencanaan</v>
      </c>
      <c r="C625" s="42" t="s">
        <v>24</v>
      </c>
      <c r="D625" s="43" t="s">
        <v>51</v>
      </c>
      <c r="E625" s="44">
        <v>10</v>
      </c>
      <c r="F625" s="45" t="s">
        <v>602</v>
      </c>
      <c r="G625" s="44">
        <v>1000000</v>
      </c>
      <c r="H625" s="44">
        <f t="shared" si="249"/>
        <v>10000000</v>
      </c>
      <c r="I625" s="42"/>
      <c r="J625" s="43" t="s">
        <v>51</v>
      </c>
      <c r="K625" s="62">
        <v>10</v>
      </c>
      <c r="L625" s="45" t="s">
        <v>602</v>
      </c>
      <c r="M625" s="62">
        <v>1000000</v>
      </c>
      <c r="N625" s="62">
        <f t="shared" si="250"/>
        <v>10000000</v>
      </c>
      <c r="O625" s="135">
        <f t="shared" si="251"/>
        <v>0</v>
      </c>
    </row>
    <row r="626" spans="1:18" x14ac:dyDescent="0.2">
      <c r="A626" s="2" t="s">
        <v>3805</v>
      </c>
      <c r="B626" s="50" t="str">
        <f t="array" ref="B626">INDEX(PAGU_REAL!$AF$1:$AF$168,MATCH(MID(A626,1,21),MID(PAGU_REAL!$AK$1:$AK$168,1,21),0))</f>
        <v>Perencanaan</v>
      </c>
      <c r="C626" s="12" t="s">
        <v>111</v>
      </c>
      <c r="D626" s="40" t="s">
        <v>112</v>
      </c>
      <c r="E626" s="41">
        <v>0</v>
      </c>
      <c r="F626" s="15" t="s">
        <v>24</v>
      </c>
      <c r="G626" s="41">
        <v>0</v>
      </c>
      <c r="H626" s="41">
        <f>H627</f>
        <v>19920000</v>
      </c>
      <c r="I626" s="12" t="s">
        <v>111</v>
      </c>
      <c r="J626" s="40" t="s">
        <v>112</v>
      </c>
      <c r="K626" s="63">
        <v>0</v>
      </c>
      <c r="L626" s="15" t="s">
        <v>24</v>
      </c>
      <c r="M626" s="63">
        <v>0</v>
      </c>
      <c r="N626" s="63">
        <f>N627</f>
        <v>19920000</v>
      </c>
      <c r="O626" s="269">
        <f>N626-H626</f>
        <v>0</v>
      </c>
      <c r="P626" s="129" t="s">
        <v>4146</v>
      </c>
      <c r="R626" s="270" t="s">
        <v>4225</v>
      </c>
    </row>
    <row r="627" spans="1:18" ht="25.5" hidden="1" x14ac:dyDescent="0.2">
      <c r="A627" s="2" t="s">
        <v>3806</v>
      </c>
      <c r="B627" s="50" t="str">
        <f t="array" ref="B627">INDEX(PAGU_REAL!$AF$1:$AF$168,MATCH(MID(A627,1,21),MID(PAGU_REAL!$AK$1:$AK$168,1,21),0))</f>
        <v>Perencanaan</v>
      </c>
      <c r="C627" s="42" t="s">
        <v>24</v>
      </c>
      <c r="D627" s="43" t="s">
        <v>3807</v>
      </c>
      <c r="E627" s="44">
        <v>6</v>
      </c>
      <c r="F627" s="45" t="s">
        <v>49</v>
      </c>
      <c r="G627" s="44">
        <v>3320000</v>
      </c>
      <c r="H627" s="44">
        <f t="shared" ref="H627:H628" si="252">ROUNDDOWN(E627*G627,-3)</f>
        <v>19920000</v>
      </c>
      <c r="I627" s="42"/>
      <c r="J627" s="43" t="s">
        <v>3807</v>
      </c>
      <c r="K627" s="62">
        <v>6</v>
      </c>
      <c r="L627" s="45" t="s">
        <v>49</v>
      </c>
      <c r="M627" s="62">
        <v>3320000</v>
      </c>
      <c r="N627" s="62">
        <f t="shared" ref="N627:N628" si="253">ROUNDDOWN(K627*M627,-3)</f>
        <v>19920000</v>
      </c>
      <c r="O627" s="135">
        <f t="shared" ref="O627:O628" si="254">N627-H627</f>
        <v>0</v>
      </c>
    </row>
    <row r="628" spans="1:18" ht="25.5" hidden="1" x14ac:dyDescent="0.2">
      <c r="A628" s="2" t="s">
        <v>3806</v>
      </c>
      <c r="B628" s="50" t="str">
        <f t="array" ref="B628">INDEX(PAGU_REAL!$AF$1:$AF$168,MATCH(MID(A628,1,21),MID(PAGU_REAL!$AK$1:$AK$168,1,21),0))</f>
        <v>Perencanaan</v>
      </c>
      <c r="C628" s="42" t="s">
        <v>24</v>
      </c>
      <c r="D628" s="43" t="s">
        <v>3807</v>
      </c>
      <c r="E628" s="44">
        <v>6</v>
      </c>
      <c r="F628" s="45" t="s">
        <v>49</v>
      </c>
      <c r="G628" s="44">
        <v>3320000</v>
      </c>
      <c r="H628" s="44">
        <f t="shared" si="252"/>
        <v>19920000</v>
      </c>
      <c r="I628" s="42"/>
      <c r="J628" s="43" t="s">
        <v>3807</v>
      </c>
      <c r="K628" s="62">
        <v>6</v>
      </c>
      <c r="L628" s="45" t="s">
        <v>49</v>
      </c>
      <c r="M628" s="62">
        <v>3320000</v>
      </c>
      <c r="N628" s="62">
        <f t="shared" si="253"/>
        <v>19920000</v>
      </c>
      <c r="O628" s="135">
        <f t="shared" si="254"/>
        <v>0</v>
      </c>
    </row>
    <row r="631" spans="1:18" x14ac:dyDescent="0.2">
      <c r="K631" s="175" t="s">
        <v>4236</v>
      </c>
      <c r="R631" s="270" t="s">
        <v>4225</v>
      </c>
    </row>
    <row r="632" spans="1:18" x14ac:dyDescent="0.2">
      <c r="K632" s="175" t="s">
        <v>4226</v>
      </c>
      <c r="R632" s="270" t="s">
        <v>4225</v>
      </c>
    </row>
    <row r="633" spans="1:18" x14ac:dyDescent="0.2">
      <c r="K633" s="175" t="s">
        <v>3842</v>
      </c>
      <c r="R633" s="270" t="s">
        <v>4225</v>
      </c>
    </row>
    <row r="634" spans="1:18" x14ac:dyDescent="0.2">
      <c r="P634" s="232"/>
      <c r="R634" s="270" t="s">
        <v>4225</v>
      </c>
    </row>
    <row r="635" spans="1:18" x14ac:dyDescent="0.2">
      <c r="P635" s="232"/>
      <c r="R635" s="270" t="s">
        <v>4225</v>
      </c>
    </row>
    <row r="636" spans="1:18" x14ac:dyDescent="0.2">
      <c r="P636" s="232"/>
      <c r="R636" s="270" t="s">
        <v>4225</v>
      </c>
    </row>
    <row r="637" spans="1:18" x14ac:dyDescent="0.2">
      <c r="P637" s="232"/>
      <c r="R637" s="270" t="s">
        <v>4225</v>
      </c>
    </row>
    <row r="638" spans="1:18" x14ac:dyDescent="0.2">
      <c r="R638" s="270" t="s">
        <v>4225</v>
      </c>
    </row>
    <row r="639" spans="1:18" s="285" customFormat="1" x14ac:dyDescent="0.2">
      <c r="J639" s="142"/>
      <c r="Q639" s="270"/>
      <c r="R639" s="270"/>
    </row>
    <row r="640" spans="1:18" s="285" customFormat="1" x14ac:dyDescent="0.2">
      <c r="J640" s="142"/>
      <c r="Q640" s="270"/>
      <c r="R640" s="270"/>
    </row>
    <row r="641" spans="10:22" s="285" customFormat="1" x14ac:dyDescent="0.2">
      <c r="J641" s="142"/>
      <c r="Q641" s="270"/>
      <c r="R641" s="270"/>
    </row>
    <row r="642" spans="10:22" s="285" customFormat="1" x14ac:dyDescent="0.2">
      <c r="J642" s="142"/>
      <c r="Q642" s="270"/>
      <c r="R642" s="270"/>
    </row>
    <row r="643" spans="10:22" ht="15.75" x14ac:dyDescent="0.2">
      <c r="K643" s="276" t="s">
        <v>4227</v>
      </c>
      <c r="R643" s="270" t="s">
        <v>4225</v>
      </c>
    </row>
    <row r="644" spans="10:22" ht="15" x14ac:dyDescent="0.2">
      <c r="K644" s="277" t="s">
        <v>4228</v>
      </c>
      <c r="R644" s="270" t="s">
        <v>4225</v>
      </c>
    </row>
    <row r="646" spans="10:22" x14ac:dyDescent="0.2">
      <c r="T646" s="307" t="s">
        <v>4229</v>
      </c>
      <c r="U646" s="307"/>
      <c r="V646" s="307"/>
    </row>
    <row r="647" spans="10:22" ht="16.5" customHeight="1" x14ac:dyDescent="0.2">
      <c r="P647" s="278"/>
      <c r="Q647" s="279"/>
      <c r="R647" s="278"/>
      <c r="T647" s="281" t="s">
        <v>4104</v>
      </c>
      <c r="U647" s="280" t="s">
        <v>4230</v>
      </c>
      <c r="V647" s="281" t="s">
        <v>4231</v>
      </c>
    </row>
    <row r="648" spans="10:22" ht="20.25" customHeight="1" x14ac:dyDescent="0.2">
      <c r="P648" s="278"/>
      <c r="Q648" s="279"/>
      <c r="R648" s="278"/>
      <c r="T648" s="282">
        <v>1</v>
      </c>
      <c r="U648" s="283" t="s">
        <v>4232</v>
      </c>
      <c r="V648" s="283"/>
    </row>
    <row r="649" spans="10:22" ht="20.25" customHeight="1" x14ac:dyDescent="0.2">
      <c r="P649" s="278"/>
      <c r="Q649" s="279"/>
      <c r="R649" s="278"/>
      <c r="T649" s="282">
        <v>2</v>
      </c>
      <c r="U649" s="283" t="s">
        <v>4233</v>
      </c>
      <c r="V649" s="283"/>
    </row>
    <row r="650" spans="10:22" x14ac:dyDescent="0.2">
      <c r="P650" s="278"/>
      <c r="Q650" s="279"/>
      <c r="R650" s="278"/>
    </row>
  </sheetData>
  <autoFilter ref="A6:R628" xr:uid="{C5EECBB7-32F2-4B40-A438-E2CF60165451}">
    <filterColumn colId="17">
      <customFilters>
        <customFilter operator="notEqual" val=" "/>
      </customFilters>
    </filterColumn>
  </autoFilter>
  <mergeCells count="5">
    <mergeCell ref="T646:V646"/>
    <mergeCell ref="C5:H5"/>
    <mergeCell ref="I5:N5"/>
    <mergeCell ref="C2:N2"/>
    <mergeCell ref="C3:N3"/>
  </mergeCells>
  <phoneticPr fontId="18" type="noConversion"/>
  <dataValidations count="1">
    <dataValidation type="list" allowBlank="1" showInputMessage="1" showErrorMessage="1" sqref="Q7:Q628 R7:R14 R19 R21:R23 R25:R26 R31 R33 R626 R43 R45 R47 R49 R35:R38 R623 R614:R620 R87:R95 R98:R104 R106:R113 R612 R116:R120 R135 R137:R143 R146 R148 R151 R153 R155:R159 R163 R167 R171 R175 R179 R183 R187 R189 R191 R195:R196 R122:R133 R631:R644 R609:R610 R226:R246 R278 R280 R294 R324 R296:R321 R51:R85 R358 R347:R355 R368 R360:R366 R282:R292 R606 R248:R275 R604 R371:R406 R598:R601 R408:R417 R419:R423 R425:R428 R431:R437 R594:R595 R550 R439:R443 R587:R591 R445:R457 R561:R584 R552:R555 R459:R497 R499:R515 R517:R531 R533:R543 R545:R546 R548 R326:R344 R200:R214" xr:uid="{716955AF-21F7-4AAF-9C8A-E7299BA99B7B}">
      <formula1>"Ya,Tidak"</formula1>
    </dataValidation>
  </dataValidations>
  <printOptions horizontalCentered="1"/>
  <pageMargins left="0.39370078740157483" right="0.39370078740157483" top="0.39370078740157483" bottom="0.74803149606299213" header="0" footer="0.19685039370078741"/>
  <pageSetup paperSize="5" scale="73" fitToHeight="0" orientation="landscape" r:id="rId1"/>
  <headerFooter>
    <oddFooter>&amp;LMatrik Semula-Menjadi (Usulan Revisi POK Pusat Pendidikan KP TA. 2021)&amp;RHal &amp;P dari &amp;N</oddFooter>
  </headerFooter>
  <rowBreaks count="10" manualBreakCount="10">
    <brk id="65" min="2" max="13" man="1"/>
    <brk id="117" min="2" max="13" man="1"/>
    <brk id="266" min="2" max="13" man="1"/>
    <brk id="312" min="2" max="13" man="1"/>
    <brk id="363" min="2" max="13" man="1"/>
    <brk id="407" min="2" max="13" man="1"/>
    <brk id="458" min="2" max="13" man="1"/>
    <brk id="500" min="2" max="13" man="1"/>
    <brk id="547" min="2" max="13" man="1"/>
    <brk id="613" min="2" max="13" man="1"/>
  </rowBreaks>
  <drawing r:id="rId2"/>
  <extLst>
    <ext xmlns:x14="http://schemas.microsoft.com/office/spreadsheetml/2009/9/main" uri="{CCE6A557-97BC-4b89-ADB6-D9C93CAAB3DF}">
      <x14:dataValidations xmlns:xm="http://schemas.microsoft.com/office/excel/2006/main" count="2">
        <x14:dataValidation type="list" allowBlank="1" xr:uid="{00000000-0002-0000-0100-000000000000}">
          <x14:formula1>
            <xm:f>Referensi!$A$2:$A$9</xm:f>
          </x14:formula1>
          <xm:sqref>B2</xm:sqref>
        </x14:dataValidation>
        <x14:dataValidation type="list" allowBlank="1" showInputMessage="1" showErrorMessage="1" xr:uid="{CFAB3DC9-8407-43A6-9648-42D10B8BAF49}">
          <x14:formula1>
            <xm:f>Referens!$A$2:$A$7</xm:f>
          </x14:formula1>
          <xm:sqref>P14 P19 P21 P23 P191 P26 P565 P606 P31 P38 P43 P33 P35 P45 P53 P62 P49 P64 P66 P69 P75 P78 P89 P92 P95 P47 P85 P104 P98 P107 P110 P113 P100 P102 P116 P124 P130 P626 P133 P143 P146 P148 P120 P159 P470 P163 P167 P171 P175 P179 P183 P187 P189 P151 P623 P202 P214 P229 P231 P235 P246 P249 P252 P271 P275 P153 P278 P283 P287 P289 P280 P292 P297 P301 P294 P303 P317 P321 P308 P135 P324 P326 P328 P331 P341 P336 P338 P344 P352 P355 P347 P349 P358 P365 P368 P360 P362 P371 P378 P381 P373 P375 P384 P395 P386 P388 P402 P410 P415 P417 P404 P406 P419 P421 P426 P432 P428 P423 P437 P446 P441 P443 P451 P460 P465 P118 P455 P468 P473 P476 P485 P491 P482 P457 P493 P502 P508 P497 P499 P511 P523 P529 P515 P531 P536 P543 P546 P533 P517 P548 P555 P550 P552 P561 P577 P581 P584 P587 P563 P589 P595 P598 P601 P591 P604 P610 P612 P620 P196 P212 P226 P265 P400 P439 P453 P480 P568 P570 P306 P311 P615 P391 P513 P495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4"/>
  <sheetViews>
    <sheetView workbookViewId="0"/>
  </sheetViews>
  <sheetFormatPr defaultColWidth="12.625" defaultRowHeight="15" customHeight="1" x14ac:dyDescent="0.2"/>
  <cols>
    <col min="1" max="1" width="20.625" customWidth="1"/>
    <col min="2" max="2" width="28.375" customWidth="1"/>
    <col min="3" max="3" width="32" customWidth="1"/>
    <col min="4" max="4" width="52" customWidth="1"/>
    <col min="5" max="5" width="13.5" customWidth="1"/>
    <col min="6" max="6" width="11.25" customWidth="1"/>
    <col min="7" max="16" width="12.5" customWidth="1"/>
    <col min="17" max="17" width="12.125" customWidth="1"/>
    <col min="18" max="18" width="13.375" customWidth="1"/>
    <col min="19" max="19" width="10.25" customWidth="1"/>
  </cols>
  <sheetData>
    <row r="1" spans="1:26" x14ac:dyDescent="0.25">
      <c r="A1" s="51" t="s">
        <v>3832</v>
      </c>
      <c r="B1" s="52"/>
      <c r="C1" s="52"/>
      <c r="D1" s="53"/>
      <c r="E1" s="53"/>
      <c r="F1" s="52"/>
      <c r="G1" s="52"/>
      <c r="H1" s="52"/>
      <c r="I1" s="52"/>
      <c r="J1" s="52"/>
      <c r="K1" s="52"/>
      <c r="L1" s="52"/>
      <c r="M1" s="52"/>
      <c r="N1" s="52"/>
      <c r="O1" s="52"/>
      <c r="P1" s="52"/>
      <c r="Q1" s="52"/>
      <c r="R1" s="52"/>
      <c r="S1" s="52"/>
      <c r="T1" s="52"/>
      <c r="U1" s="52"/>
      <c r="V1" s="52"/>
      <c r="W1" s="52"/>
      <c r="X1" s="52"/>
      <c r="Y1" s="52"/>
      <c r="Z1" s="52"/>
    </row>
    <row r="2" spans="1:26" x14ac:dyDescent="0.25">
      <c r="A2" s="51" t="s">
        <v>3833</v>
      </c>
      <c r="B2" s="52"/>
      <c r="C2" s="52"/>
      <c r="D2" s="53"/>
      <c r="E2" s="53"/>
      <c r="F2" s="52"/>
      <c r="G2" s="52"/>
      <c r="H2" s="52"/>
      <c r="I2" s="52"/>
      <c r="J2" s="52"/>
      <c r="K2" s="52"/>
      <c r="L2" s="52"/>
      <c r="M2" s="52"/>
      <c r="N2" s="52"/>
      <c r="O2" s="52"/>
      <c r="P2" s="52"/>
      <c r="Q2" s="52"/>
      <c r="R2" s="52"/>
      <c r="S2" s="52"/>
      <c r="T2" s="52"/>
      <c r="U2" s="52"/>
      <c r="V2" s="52"/>
      <c r="W2" s="52"/>
      <c r="X2" s="52"/>
      <c r="Y2" s="52"/>
      <c r="Z2" s="52"/>
    </row>
    <row r="3" spans="1:26" x14ac:dyDescent="0.25">
      <c r="A3" s="52"/>
      <c r="B3" s="52"/>
      <c r="C3" s="52"/>
      <c r="D3" s="53"/>
      <c r="E3" s="53"/>
      <c r="F3" s="52"/>
      <c r="G3" s="52"/>
      <c r="H3" s="52"/>
      <c r="I3" s="52"/>
      <c r="J3" s="52"/>
      <c r="K3" s="52"/>
      <c r="L3" s="52"/>
      <c r="M3" s="52"/>
      <c r="N3" s="52"/>
      <c r="O3" s="52"/>
      <c r="P3" s="52"/>
      <c r="Q3" s="52"/>
      <c r="R3" s="52"/>
      <c r="S3" s="52"/>
      <c r="T3" s="52"/>
      <c r="U3" s="52"/>
      <c r="V3" s="52"/>
      <c r="W3" s="52"/>
      <c r="X3" s="52"/>
      <c r="Y3" s="52"/>
      <c r="Z3" s="52"/>
    </row>
    <row r="4" spans="1:26" x14ac:dyDescent="0.25">
      <c r="A4" s="67"/>
      <c r="B4" s="68"/>
      <c r="C4" s="68"/>
      <c r="D4" s="68"/>
      <c r="E4" s="69" t="s">
        <v>24</v>
      </c>
      <c r="F4" s="68"/>
      <c r="G4" s="68"/>
      <c r="H4" s="68"/>
      <c r="I4" s="68"/>
      <c r="J4" s="68"/>
      <c r="K4" s="68"/>
      <c r="L4" s="68"/>
      <c r="M4" s="68"/>
      <c r="N4" s="68"/>
      <c r="O4" s="68"/>
      <c r="P4" s="68"/>
      <c r="Q4" s="68"/>
      <c r="R4" s="68"/>
      <c r="S4" s="70"/>
      <c r="T4" s="52"/>
      <c r="U4" s="52"/>
      <c r="V4" s="52"/>
      <c r="W4" s="52"/>
      <c r="X4" s="52"/>
      <c r="Y4" s="52"/>
      <c r="Z4" s="52"/>
    </row>
    <row r="5" spans="1:26" ht="15" customHeight="1" x14ac:dyDescent="0.2">
      <c r="A5" s="69" t="s">
        <v>3834</v>
      </c>
      <c r="B5" s="69" t="s">
        <v>3835</v>
      </c>
      <c r="C5" s="69" t="s">
        <v>3836</v>
      </c>
      <c r="D5" s="69" t="s">
        <v>3837</v>
      </c>
      <c r="E5" s="67" t="s">
        <v>3838</v>
      </c>
      <c r="F5" s="71" t="s">
        <v>8</v>
      </c>
      <c r="G5" s="71" t="s">
        <v>9</v>
      </c>
      <c r="H5" s="71" t="s">
        <v>10</v>
      </c>
      <c r="I5" s="71" t="s">
        <v>11</v>
      </c>
      <c r="J5" s="71" t="s">
        <v>12</v>
      </c>
      <c r="K5" s="71" t="s">
        <v>13</v>
      </c>
      <c r="L5" s="71" t="s">
        <v>14</v>
      </c>
      <c r="M5" s="71" t="s">
        <v>3839</v>
      </c>
      <c r="N5" s="71" t="s">
        <v>16</v>
      </c>
      <c r="O5" s="71" t="s">
        <v>17</v>
      </c>
      <c r="P5" s="71" t="s">
        <v>18</v>
      </c>
      <c r="Q5" s="71" t="s">
        <v>19</v>
      </c>
      <c r="R5" s="71" t="s">
        <v>3840</v>
      </c>
      <c r="S5" s="72" t="s">
        <v>3841</v>
      </c>
    </row>
    <row r="6" spans="1:26" ht="15" customHeight="1" x14ac:dyDescent="0.2">
      <c r="A6" s="67" t="s">
        <v>3842</v>
      </c>
      <c r="B6" s="67" t="s">
        <v>3843</v>
      </c>
      <c r="C6" s="67" t="s">
        <v>3844</v>
      </c>
      <c r="D6" s="67" t="s">
        <v>3845</v>
      </c>
      <c r="E6" s="73">
        <v>169091000</v>
      </c>
      <c r="F6" s="74">
        <v>0</v>
      </c>
      <c r="G6" s="74">
        <v>5992000</v>
      </c>
      <c r="H6" s="74">
        <v>4036500</v>
      </c>
      <c r="I6" s="74">
        <v>13643000</v>
      </c>
      <c r="J6" s="74">
        <v>96763000</v>
      </c>
      <c r="K6" s="74">
        <v>8785000</v>
      </c>
      <c r="L6" s="74">
        <v>9130000</v>
      </c>
      <c r="M6" s="74">
        <v>6778000</v>
      </c>
      <c r="N6" s="74">
        <v>11200000</v>
      </c>
      <c r="O6" s="74">
        <v>4400000</v>
      </c>
      <c r="P6" s="74">
        <v>4250000</v>
      </c>
      <c r="Q6" s="74">
        <v>4113500</v>
      </c>
      <c r="R6" s="74">
        <v>169091000</v>
      </c>
      <c r="S6" s="75">
        <v>0</v>
      </c>
    </row>
    <row r="7" spans="1:26" ht="15" customHeight="1" x14ac:dyDescent="0.2">
      <c r="A7" s="76"/>
      <c r="B7" s="76"/>
      <c r="C7" s="76"/>
      <c r="D7" s="77" t="s">
        <v>3846</v>
      </c>
      <c r="E7" s="78">
        <v>144008000</v>
      </c>
      <c r="F7" s="79">
        <v>0</v>
      </c>
      <c r="G7" s="79">
        <v>900000</v>
      </c>
      <c r="H7" s="79">
        <v>5641000</v>
      </c>
      <c r="I7" s="79">
        <v>10600000</v>
      </c>
      <c r="J7" s="79">
        <v>86552000</v>
      </c>
      <c r="K7" s="79">
        <v>8885000</v>
      </c>
      <c r="L7" s="79">
        <v>7985000</v>
      </c>
      <c r="M7" s="79">
        <v>5285000</v>
      </c>
      <c r="N7" s="79">
        <v>5035000</v>
      </c>
      <c r="O7" s="79">
        <v>4966000</v>
      </c>
      <c r="P7" s="79">
        <v>4000000</v>
      </c>
      <c r="Q7" s="79">
        <v>4159000</v>
      </c>
      <c r="R7" s="79">
        <v>144008000</v>
      </c>
      <c r="S7" s="80">
        <v>0</v>
      </c>
    </row>
    <row r="8" spans="1:26" ht="15" customHeight="1" x14ac:dyDescent="0.2">
      <c r="A8" s="76"/>
      <c r="B8" s="76"/>
      <c r="C8" s="67" t="s">
        <v>3847</v>
      </c>
      <c r="D8" s="68"/>
      <c r="E8" s="73">
        <v>313099000</v>
      </c>
      <c r="F8" s="74">
        <v>0</v>
      </c>
      <c r="G8" s="74">
        <v>6892000</v>
      </c>
      <c r="H8" s="74">
        <v>9677500</v>
      </c>
      <c r="I8" s="74">
        <v>24243000</v>
      </c>
      <c r="J8" s="74">
        <v>183315000</v>
      </c>
      <c r="K8" s="74">
        <v>17670000</v>
      </c>
      <c r="L8" s="74">
        <v>17115000</v>
      </c>
      <c r="M8" s="74">
        <v>12063000</v>
      </c>
      <c r="N8" s="74">
        <v>16235000</v>
      </c>
      <c r="O8" s="74">
        <v>9366000</v>
      </c>
      <c r="P8" s="74">
        <v>8250000</v>
      </c>
      <c r="Q8" s="74">
        <v>8272500</v>
      </c>
      <c r="R8" s="74">
        <v>313099000</v>
      </c>
      <c r="S8" s="75">
        <v>0</v>
      </c>
    </row>
    <row r="9" spans="1:26" ht="15" customHeight="1" x14ac:dyDescent="0.2">
      <c r="A9" s="76"/>
      <c r="B9" s="76"/>
      <c r="C9" s="67" t="s">
        <v>3848</v>
      </c>
      <c r="D9" s="67" t="s">
        <v>3849</v>
      </c>
      <c r="E9" s="73">
        <v>38406000</v>
      </c>
      <c r="F9" s="74">
        <v>0</v>
      </c>
      <c r="G9" s="74">
        <v>8300000</v>
      </c>
      <c r="H9" s="74">
        <v>20106000</v>
      </c>
      <c r="I9" s="74">
        <v>10000000</v>
      </c>
      <c r="J9" s="74">
        <v>0</v>
      </c>
      <c r="K9" s="74">
        <v>0</v>
      </c>
      <c r="L9" s="74">
        <v>0</v>
      </c>
      <c r="M9" s="74">
        <v>0</v>
      </c>
      <c r="N9" s="74">
        <v>0</v>
      </c>
      <c r="O9" s="74">
        <v>0</v>
      </c>
      <c r="P9" s="74">
        <v>0</v>
      </c>
      <c r="Q9" s="74">
        <v>0</v>
      </c>
      <c r="R9" s="74">
        <v>38406000</v>
      </c>
      <c r="S9" s="75">
        <v>0</v>
      </c>
    </row>
    <row r="10" spans="1:26" ht="15" customHeight="1" x14ac:dyDescent="0.2">
      <c r="A10" s="76"/>
      <c r="B10" s="76"/>
      <c r="C10" s="76"/>
      <c r="D10" s="77" t="s">
        <v>3850</v>
      </c>
      <c r="E10" s="78">
        <v>1169800000</v>
      </c>
      <c r="F10" s="79">
        <v>0</v>
      </c>
      <c r="G10" s="79">
        <v>0</v>
      </c>
      <c r="H10" s="79">
        <v>6200000</v>
      </c>
      <c r="I10" s="79">
        <v>6200000</v>
      </c>
      <c r="J10" s="79">
        <v>15651000</v>
      </c>
      <c r="K10" s="79">
        <v>502100000</v>
      </c>
      <c r="L10" s="79">
        <v>494337000</v>
      </c>
      <c r="M10" s="79">
        <v>2700000</v>
      </c>
      <c r="N10" s="79">
        <v>47200000</v>
      </c>
      <c r="O10" s="79">
        <v>47200000</v>
      </c>
      <c r="P10" s="79">
        <v>48212000</v>
      </c>
      <c r="Q10" s="79">
        <v>0</v>
      </c>
      <c r="R10" s="79">
        <v>1169800000</v>
      </c>
      <c r="S10" s="80">
        <v>0</v>
      </c>
    </row>
    <row r="11" spans="1:26" ht="15" customHeight="1" x14ac:dyDescent="0.2">
      <c r="A11" s="76"/>
      <c r="B11" s="76"/>
      <c r="C11" s="76"/>
      <c r="D11" s="77" t="s">
        <v>3851</v>
      </c>
      <c r="E11" s="78">
        <v>145000000</v>
      </c>
      <c r="F11" s="79">
        <v>0</v>
      </c>
      <c r="G11" s="79">
        <v>0</v>
      </c>
      <c r="H11" s="79">
        <v>0</v>
      </c>
      <c r="I11" s="79">
        <v>0</v>
      </c>
      <c r="J11" s="79">
        <v>0</v>
      </c>
      <c r="K11" s="79">
        <v>0</v>
      </c>
      <c r="L11" s="79">
        <v>0</v>
      </c>
      <c r="M11" s="79">
        <v>16250000</v>
      </c>
      <c r="N11" s="79">
        <v>71000000</v>
      </c>
      <c r="O11" s="79">
        <v>57750000</v>
      </c>
      <c r="P11" s="79">
        <v>0</v>
      </c>
      <c r="Q11" s="79">
        <v>0</v>
      </c>
      <c r="R11" s="79">
        <v>145000000</v>
      </c>
      <c r="S11" s="80">
        <v>0</v>
      </c>
    </row>
    <row r="12" spans="1:26" ht="15" customHeight="1" x14ac:dyDescent="0.2">
      <c r="A12" s="76"/>
      <c r="B12" s="76"/>
      <c r="C12" s="67" t="s">
        <v>3852</v>
      </c>
      <c r="D12" s="68"/>
      <c r="E12" s="73">
        <v>1353206000</v>
      </c>
      <c r="F12" s="74">
        <v>0</v>
      </c>
      <c r="G12" s="74">
        <v>8300000</v>
      </c>
      <c r="H12" s="74">
        <v>26306000</v>
      </c>
      <c r="I12" s="74">
        <v>16200000</v>
      </c>
      <c r="J12" s="74">
        <v>15651000</v>
      </c>
      <c r="K12" s="74">
        <v>502100000</v>
      </c>
      <c r="L12" s="74">
        <v>494337000</v>
      </c>
      <c r="M12" s="74">
        <v>18950000</v>
      </c>
      <c r="N12" s="74">
        <v>118200000</v>
      </c>
      <c r="O12" s="74">
        <v>104950000</v>
      </c>
      <c r="P12" s="74">
        <v>48212000</v>
      </c>
      <c r="Q12" s="74">
        <v>0</v>
      </c>
      <c r="R12" s="74">
        <v>1353206000</v>
      </c>
      <c r="S12" s="75">
        <v>0</v>
      </c>
    </row>
    <row r="13" spans="1:26" ht="15" customHeight="1" x14ac:dyDescent="0.2">
      <c r="A13" s="76"/>
      <c r="B13" s="67" t="s">
        <v>3853</v>
      </c>
      <c r="C13" s="68"/>
      <c r="D13" s="68"/>
      <c r="E13" s="73">
        <v>1666305000</v>
      </c>
      <c r="F13" s="74">
        <v>0</v>
      </c>
      <c r="G13" s="74">
        <v>15192000</v>
      </c>
      <c r="H13" s="74">
        <v>35983500</v>
      </c>
      <c r="I13" s="74">
        <v>40443000</v>
      </c>
      <c r="J13" s="74">
        <v>198966000</v>
      </c>
      <c r="K13" s="74">
        <v>519770000</v>
      </c>
      <c r="L13" s="74">
        <v>511452000</v>
      </c>
      <c r="M13" s="74">
        <v>31013000</v>
      </c>
      <c r="N13" s="74">
        <v>134435000</v>
      </c>
      <c r="O13" s="74">
        <v>114316000</v>
      </c>
      <c r="P13" s="74">
        <v>56462000</v>
      </c>
      <c r="Q13" s="74">
        <v>8272500</v>
      </c>
      <c r="R13" s="74">
        <v>1666305000</v>
      </c>
      <c r="S13" s="75">
        <v>0</v>
      </c>
    </row>
    <row r="14" spans="1:26" ht="15" customHeight="1" x14ac:dyDescent="0.2">
      <c r="A14" s="76"/>
      <c r="B14" s="67" t="s">
        <v>3854</v>
      </c>
      <c r="C14" s="67" t="s">
        <v>3855</v>
      </c>
      <c r="D14" s="67" t="s">
        <v>3856</v>
      </c>
      <c r="E14" s="73">
        <v>99592000</v>
      </c>
      <c r="F14" s="74">
        <v>0</v>
      </c>
      <c r="G14" s="74">
        <v>5078838</v>
      </c>
      <c r="H14" s="74">
        <v>1950000</v>
      </c>
      <c r="I14" s="74">
        <v>2750000</v>
      </c>
      <c r="J14" s="74">
        <v>2750000</v>
      </c>
      <c r="K14" s="74">
        <v>24450000</v>
      </c>
      <c r="L14" s="74">
        <v>22197110</v>
      </c>
      <c r="M14" s="74">
        <v>25980000</v>
      </c>
      <c r="N14" s="74">
        <v>5700000</v>
      </c>
      <c r="O14" s="74">
        <v>8700000</v>
      </c>
      <c r="P14" s="74">
        <v>0</v>
      </c>
      <c r="Q14" s="74">
        <v>36052</v>
      </c>
      <c r="R14" s="74">
        <v>99592000</v>
      </c>
      <c r="S14" s="75">
        <v>0</v>
      </c>
    </row>
    <row r="15" spans="1:26" ht="15" customHeight="1" x14ac:dyDescent="0.2">
      <c r="A15" s="76"/>
      <c r="B15" s="76"/>
      <c r="C15" s="76"/>
      <c r="D15" s="77" t="s">
        <v>3857</v>
      </c>
      <c r="E15" s="78">
        <v>84415000</v>
      </c>
      <c r="F15" s="79">
        <v>0</v>
      </c>
      <c r="G15" s="79">
        <v>2446500</v>
      </c>
      <c r="H15" s="79">
        <v>6700000</v>
      </c>
      <c r="I15" s="79">
        <v>7000000</v>
      </c>
      <c r="J15" s="79">
        <v>7500000</v>
      </c>
      <c r="K15" s="79">
        <v>21365000</v>
      </c>
      <c r="L15" s="79">
        <v>17700000</v>
      </c>
      <c r="M15" s="79">
        <v>14950000</v>
      </c>
      <c r="N15" s="79">
        <v>2950000</v>
      </c>
      <c r="O15" s="79">
        <v>250000</v>
      </c>
      <c r="P15" s="79">
        <v>3250000</v>
      </c>
      <c r="Q15" s="79">
        <v>303500</v>
      </c>
      <c r="R15" s="79">
        <v>84415000</v>
      </c>
      <c r="S15" s="80">
        <v>0</v>
      </c>
    </row>
    <row r="16" spans="1:26" ht="15" customHeight="1" x14ac:dyDescent="0.2">
      <c r="A16" s="76"/>
      <c r="B16" s="76"/>
      <c r="C16" s="76"/>
      <c r="D16" s="77" t="s">
        <v>3858</v>
      </c>
      <c r="E16" s="78">
        <v>287825000</v>
      </c>
      <c r="F16" s="79">
        <v>0</v>
      </c>
      <c r="G16" s="79">
        <v>7098500</v>
      </c>
      <c r="H16" s="79">
        <v>7300000</v>
      </c>
      <c r="I16" s="79">
        <v>1800000</v>
      </c>
      <c r="J16" s="79">
        <v>1800000</v>
      </c>
      <c r="K16" s="79">
        <v>21100000</v>
      </c>
      <c r="L16" s="79">
        <v>19991500</v>
      </c>
      <c r="M16" s="79">
        <v>18900000</v>
      </c>
      <c r="N16" s="79">
        <v>11800000</v>
      </c>
      <c r="O16" s="79">
        <v>14200000</v>
      </c>
      <c r="P16" s="79">
        <v>183800000</v>
      </c>
      <c r="Q16" s="79">
        <v>35000</v>
      </c>
      <c r="R16" s="79">
        <v>287825000</v>
      </c>
      <c r="S16" s="80">
        <v>0</v>
      </c>
    </row>
    <row r="17" spans="1:19" ht="15" customHeight="1" x14ac:dyDescent="0.2">
      <c r="A17" s="76"/>
      <c r="B17" s="76"/>
      <c r="C17" s="76"/>
      <c r="D17" s="77" t="s">
        <v>3859</v>
      </c>
      <c r="E17" s="78">
        <v>162933000</v>
      </c>
      <c r="F17" s="79">
        <v>0</v>
      </c>
      <c r="G17" s="79">
        <v>0</v>
      </c>
      <c r="H17" s="79">
        <v>17308584</v>
      </c>
      <c r="I17" s="79">
        <v>14048584</v>
      </c>
      <c r="J17" s="79">
        <v>4000000</v>
      </c>
      <c r="K17" s="79">
        <v>40555832</v>
      </c>
      <c r="L17" s="79">
        <v>31070000</v>
      </c>
      <c r="M17" s="79">
        <v>41570000</v>
      </c>
      <c r="N17" s="79">
        <v>7880000</v>
      </c>
      <c r="O17" s="79">
        <v>6500000</v>
      </c>
      <c r="P17" s="79">
        <v>0</v>
      </c>
      <c r="Q17" s="79">
        <v>0</v>
      </c>
      <c r="R17" s="79">
        <v>162933000</v>
      </c>
      <c r="S17" s="80">
        <v>0</v>
      </c>
    </row>
    <row r="18" spans="1:19" ht="15" customHeight="1" x14ac:dyDescent="0.2">
      <c r="A18" s="76"/>
      <c r="B18" s="76"/>
      <c r="C18" s="67" t="s">
        <v>3860</v>
      </c>
      <c r="D18" s="68"/>
      <c r="E18" s="73">
        <v>634765000</v>
      </c>
      <c r="F18" s="74">
        <v>0</v>
      </c>
      <c r="G18" s="74">
        <v>14623838</v>
      </c>
      <c r="H18" s="74">
        <v>33258584</v>
      </c>
      <c r="I18" s="74">
        <v>25598584</v>
      </c>
      <c r="J18" s="74">
        <v>16050000</v>
      </c>
      <c r="K18" s="74">
        <v>107470832</v>
      </c>
      <c r="L18" s="74">
        <v>90958610</v>
      </c>
      <c r="M18" s="74">
        <v>101400000</v>
      </c>
      <c r="N18" s="74">
        <v>28330000</v>
      </c>
      <c r="O18" s="74">
        <v>29650000</v>
      </c>
      <c r="P18" s="74">
        <v>187050000</v>
      </c>
      <c r="Q18" s="74">
        <v>374552</v>
      </c>
      <c r="R18" s="74">
        <v>634765000</v>
      </c>
      <c r="S18" s="75">
        <v>0</v>
      </c>
    </row>
    <row r="19" spans="1:19" ht="15" customHeight="1" x14ac:dyDescent="0.2">
      <c r="A19" s="76"/>
      <c r="B19" s="76"/>
      <c r="C19" s="67" t="s">
        <v>3861</v>
      </c>
      <c r="D19" s="67" t="s">
        <v>3862</v>
      </c>
      <c r="E19" s="73">
        <v>279153000</v>
      </c>
      <c r="F19" s="74">
        <v>0</v>
      </c>
      <c r="G19" s="74">
        <v>9752423</v>
      </c>
      <c r="H19" s="74">
        <v>11828000</v>
      </c>
      <c r="I19" s="74">
        <v>98720000</v>
      </c>
      <c r="J19" s="74">
        <v>5000000</v>
      </c>
      <c r="K19" s="74">
        <v>89973000</v>
      </c>
      <c r="L19" s="74">
        <v>16984000</v>
      </c>
      <c r="M19" s="74">
        <v>19714000</v>
      </c>
      <c r="N19" s="74">
        <v>10000000</v>
      </c>
      <c r="O19" s="74">
        <v>10981577</v>
      </c>
      <c r="P19" s="74">
        <v>6200000</v>
      </c>
      <c r="Q19" s="74">
        <v>0</v>
      </c>
      <c r="R19" s="74">
        <v>279153000</v>
      </c>
      <c r="S19" s="75">
        <v>0</v>
      </c>
    </row>
    <row r="20" spans="1:19" ht="15" customHeight="1" x14ac:dyDescent="0.2">
      <c r="A20" s="76"/>
      <c r="B20" s="76"/>
      <c r="C20" s="76"/>
      <c r="D20" s="77" t="s">
        <v>3863</v>
      </c>
      <c r="E20" s="78">
        <v>76710000</v>
      </c>
      <c r="F20" s="79">
        <v>0</v>
      </c>
      <c r="G20" s="79">
        <v>0</v>
      </c>
      <c r="H20" s="79">
        <v>828000</v>
      </c>
      <c r="I20" s="79">
        <v>0</v>
      </c>
      <c r="J20" s="79">
        <v>2500000</v>
      </c>
      <c r="K20" s="79">
        <v>16000000</v>
      </c>
      <c r="L20" s="79">
        <v>27703000</v>
      </c>
      <c r="M20" s="79">
        <v>8304000</v>
      </c>
      <c r="N20" s="79">
        <v>16875000</v>
      </c>
      <c r="O20" s="79">
        <v>2500000</v>
      </c>
      <c r="P20" s="79">
        <v>2000000</v>
      </c>
      <c r="Q20" s="79">
        <v>0</v>
      </c>
      <c r="R20" s="79">
        <v>76710000</v>
      </c>
      <c r="S20" s="80">
        <v>0</v>
      </c>
    </row>
    <row r="21" spans="1:19" ht="15" customHeight="1" x14ac:dyDescent="0.2">
      <c r="A21" s="76"/>
      <c r="B21" s="76"/>
      <c r="C21" s="76"/>
      <c r="D21" s="77" t="s">
        <v>3864</v>
      </c>
      <c r="E21" s="78">
        <v>63300000</v>
      </c>
      <c r="F21" s="79">
        <v>0</v>
      </c>
      <c r="G21" s="79">
        <v>7480000</v>
      </c>
      <c r="H21" s="79">
        <v>3000000</v>
      </c>
      <c r="I21" s="79">
        <v>10000000</v>
      </c>
      <c r="J21" s="79">
        <v>9800000</v>
      </c>
      <c r="K21" s="79">
        <v>6000000</v>
      </c>
      <c r="L21" s="79">
        <v>14000000</v>
      </c>
      <c r="M21" s="79">
        <v>4000000</v>
      </c>
      <c r="N21" s="79">
        <v>4000000</v>
      </c>
      <c r="O21" s="79">
        <v>4000000</v>
      </c>
      <c r="P21" s="79">
        <v>1000000</v>
      </c>
      <c r="Q21" s="79">
        <v>20000</v>
      </c>
      <c r="R21" s="79">
        <v>63300000</v>
      </c>
      <c r="S21" s="80">
        <v>0</v>
      </c>
    </row>
    <row r="22" spans="1:19" ht="15" customHeight="1" x14ac:dyDescent="0.2">
      <c r="A22" s="76"/>
      <c r="B22" s="76"/>
      <c r="C22" s="67" t="s">
        <v>3865</v>
      </c>
      <c r="D22" s="68"/>
      <c r="E22" s="73">
        <v>419163000</v>
      </c>
      <c r="F22" s="74">
        <v>0</v>
      </c>
      <c r="G22" s="74">
        <v>17232423</v>
      </c>
      <c r="H22" s="74">
        <v>15656000</v>
      </c>
      <c r="I22" s="74">
        <v>108720000</v>
      </c>
      <c r="J22" s="74">
        <v>17300000</v>
      </c>
      <c r="K22" s="74">
        <v>111973000</v>
      </c>
      <c r="L22" s="74">
        <v>58687000</v>
      </c>
      <c r="M22" s="74">
        <v>32018000</v>
      </c>
      <c r="N22" s="74">
        <v>30875000</v>
      </c>
      <c r="O22" s="74">
        <v>17481577</v>
      </c>
      <c r="P22" s="74">
        <v>9200000</v>
      </c>
      <c r="Q22" s="74">
        <v>20000</v>
      </c>
      <c r="R22" s="74">
        <v>419163000</v>
      </c>
      <c r="S22" s="75">
        <v>0</v>
      </c>
    </row>
    <row r="23" spans="1:19" ht="15" customHeight="1" x14ac:dyDescent="0.2">
      <c r="A23" s="76"/>
      <c r="B23" s="67" t="s">
        <v>3866</v>
      </c>
      <c r="C23" s="68"/>
      <c r="D23" s="68"/>
      <c r="E23" s="73">
        <v>1053928000</v>
      </c>
      <c r="F23" s="74">
        <v>0</v>
      </c>
      <c r="G23" s="74">
        <v>31856261</v>
      </c>
      <c r="H23" s="74">
        <v>48914584</v>
      </c>
      <c r="I23" s="74">
        <v>134318584</v>
      </c>
      <c r="J23" s="74">
        <v>33350000</v>
      </c>
      <c r="K23" s="74">
        <v>219443832</v>
      </c>
      <c r="L23" s="74">
        <v>149645610</v>
      </c>
      <c r="M23" s="74">
        <v>133418000</v>
      </c>
      <c r="N23" s="74">
        <v>59205000</v>
      </c>
      <c r="O23" s="74">
        <v>47131577</v>
      </c>
      <c r="P23" s="74">
        <v>196250000</v>
      </c>
      <c r="Q23" s="74">
        <v>394552</v>
      </c>
      <c r="R23" s="74">
        <v>1053928000</v>
      </c>
      <c r="S23" s="75">
        <v>0</v>
      </c>
    </row>
    <row r="24" spans="1:19" ht="15" customHeight="1" x14ac:dyDescent="0.2">
      <c r="A24" s="76"/>
      <c r="B24" s="67" t="s">
        <v>3867</v>
      </c>
      <c r="C24" s="67" t="s">
        <v>3868</v>
      </c>
      <c r="D24" s="67" t="s">
        <v>3869</v>
      </c>
      <c r="E24" s="73">
        <v>281084000</v>
      </c>
      <c r="F24" s="74">
        <v>0</v>
      </c>
      <c r="G24" s="74">
        <v>1400000</v>
      </c>
      <c r="H24" s="74">
        <v>3300000</v>
      </c>
      <c r="I24" s="74">
        <v>6400000</v>
      </c>
      <c r="J24" s="74">
        <v>1400000</v>
      </c>
      <c r="K24" s="74">
        <v>1400000</v>
      </c>
      <c r="L24" s="74">
        <v>6900000</v>
      </c>
      <c r="M24" s="74">
        <v>91944000</v>
      </c>
      <c r="N24" s="74">
        <v>66096000</v>
      </c>
      <c r="O24" s="74">
        <v>91944000</v>
      </c>
      <c r="P24" s="74">
        <v>2900000</v>
      </c>
      <c r="Q24" s="74">
        <v>7400000</v>
      </c>
      <c r="R24" s="74">
        <v>281084000</v>
      </c>
      <c r="S24" s="75">
        <v>0</v>
      </c>
    </row>
    <row r="25" spans="1:19" ht="15" customHeight="1" x14ac:dyDescent="0.2">
      <c r="A25" s="76"/>
      <c r="B25" s="76"/>
      <c r="C25" s="76"/>
      <c r="D25" s="77" t="s">
        <v>3870</v>
      </c>
      <c r="E25" s="78">
        <v>192943000</v>
      </c>
      <c r="F25" s="79">
        <v>0</v>
      </c>
      <c r="G25" s="79">
        <v>1400000</v>
      </c>
      <c r="H25" s="79">
        <v>23794090</v>
      </c>
      <c r="I25" s="79">
        <v>7022045</v>
      </c>
      <c r="J25" s="79">
        <v>7022045</v>
      </c>
      <c r="K25" s="79">
        <v>29272045</v>
      </c>
      <c r="L25" s="79">
        <v>24522045</v>
      </c>
      <c r="M25" s="79">
        <v>11522045</v>
      </c>
      <c r="N25" s="79">
        <v>17271685</v>
      </c>
      <c r="O25" s="79">
        <v>9950000</v>
      </c>
      <c r="P25" s="79">
        <v>56517000</v>
      </c>
      <c r="Q25" s="79">
        <v>4650000</v>
      </c>
      <c r="R25" s="79">
        <v>192943000</v>
      </c>
      <c r="S25" s="80">
        <v>0</v>
      </c>
    </row>
    <row r="26" spans="1:19" ht="15" customHeight="1" x14ac:dyDescent="0.2">
      <c r="A26" s="76"/>
      <c r="B26" s="76"/>
      <c r="C26" s="76"/>
      <c r="D26" s="77" t="s">
        <v>3871</v>
      </c>
      <c r="E26" s="78">
        <v>78505000</v>
      </c>
      <c r="F26" s="79">
        <v>0</v>
      </c>
      <c r="G26" s="79">
        <v>1850000</v>
      </c>
      <c r="H26" s="79">
        <v>0</v>
      </c>
      <c r="I26" s="79">
        <v>8188125</v>
      </c>
      <c r="J26" s="79">
        <v>17176250</v>
      </c>
      <c r="K26" s="79">
        <v>10238125</v>
      </c>
      <c r="L26" s="79">
        <v>8188125</v>
      </c>
      <c r="M26" s="79">
        <v>10488125</v>
      </c>
      <c r="N26" s="79">
        <v>6238125</v>
      </c>
      <c r="O26" s="79">
        <v>8188125</v>
      </c>
      <c r="P26" s="79">
        <v>5000000</v>
      </c>
      <c r="Q26" s="79">
        <v>2950000</v>
      </c>
      <c r="R26" s="79">
        <v>78505000</v>
      </c>
      <c r="S26" s="80">
        <v>0</v>
      </c>
    </row>
    <row r="27" spans="1:19" ht="15" customHeight="1" x14ac:dyDescent="0.2">
      <c r="A27" s="76"/>
      <c r="B27" s="76"/>
      <c r="C27" s="67" t="s">
        <v>3872</v>
      </c>
      <c r="D27" s="68"/>
      <c r="E27" s="73">
        <v>552532000</v>
      </c>
      <c r="F27" s="74">
        <v>0</v>
      </c>
      <c r="G27" s="74">
        <v>4650000</v>
      </c>
      <c r="H27" s="74">
        <v>27094090</v>
      </c>
      <c r="I27" s="74">
        <v>21610170</v>
      </c>
      <c r="J27" s="74">
        <v>25598295</v>
      </c>
      <c r="K27" s="74">
        <v>40910170</v>
      </c>
      <c r="L27" s="74">
        <v>39610170</v>
      </c>
      <c r="M27" s="74">
        <v>113954170</v>
      </c>
      <c r="N27" s="74">
        <v>89605810</v>
      </c>
      <c r="O27" s="74">
        <v>110082125</v>
      </c>
      <c r="P27" s="74">
        <v>64417000</v>
      </c>
      <c r="Q27" s="74">
        <v>15000000</v>
      </c>
      <c r="R27" s="74">
        <v>552532000</v>
      </c>
      <c r="S27" s="75">
        <v>0</v>
      </c>
    </row>
    <row r="28" spans="1:19" ht="15" customHeight="1" x14ac:dyDescent="0.2">
      <c r="A28" s="76"/>
      <c r="B28" s="76"/>
      <c r="C28" s="67" t="s">
        <v>3873</v>
      </c>
      <c r="D28" s="67" t="s">
        <v>3874</v>
      </c>
      <c r="E28" s="73">
        <v>88478000</v>
      </c>
      <c r="F28" s="74">
        <v>0</v>
      </c>
      <c r="G28" s="74">
        <v>2500000</v>
      </c>
      <c r="H28" s="74">
        <v>0</v>
      </c>
      <c r="I28" s="74">
        <v>7386000</v>
      </c>
      <c r="J28" s="74">
        <v>10386000</v>
      </c>
      <c r="K28" s="74">
        <v>3000000</v>
      </c>
      <c r="L28" s="74">
        <v>14086000</v>
      </c>
      <c r="M28" s="74">
        <v>12100000</v>
      </c>
      <c r="N28" s="74">
        <v>19484000</v>
      </c>
      <c r="O28" s="74">
        <v>13986000</v>
      </c>
      <c r="P28" s="74">
        <v>5550000</v>
      </c>
      <c r="Q28" s="74">
        <v>0</v>
      </c>
      <c r="R28" s="74">
        <v>88478000</v>
      </c>
      <c r="S28" s="75">
        <v>0</v>
      </c>
    </row>
    <row r="29" spans="1:19" ht="15" customHeight="1" x14ac:dyDescent="0.2">
      <c r="A29" s="76"/>
      <c r="B29" s="76"/>
      <c r="C29" s="76"/>
      <c r="D29" s="77" t="s">
        <v>3875</v>
      </c>
      <c r="E29" s="78">
        <v>65520000</v>
      </c>
      <c r="F29" s="79">
        <v>0</v>
      </c>
      <c r="G29" s="79">
        <v>2500000</v>
      </c>
      <c r="H29" s="79">
        <v>12740000</v>
      </c>
      <c r="I29" s="79">
        <v>4000000</v>
      </c>
      <c r="J29" s="79">
        <v>4000000</v>
      </c>
      <c r="K29" s="79">
        <v>6100000</v>
      </c>
      <c r="L29" s="79">
        <v>12140000</v>
      </c>
      <c r="M29" s="79">
        <v>4000000</v>
      </c>
      <c r="N29" s="79">
        <v>4000000</v>
      </c>
      <c r="O29" s="79">
        <v>5400000</v>
      </c>
      <c r="P29" s="79">
        <v>10640000</v>
      </c>
      <c r="Q29" s="79">
        <v>0</v>
      </c>
      <c r="R29" s="79">
        <v>65520000</v>
      </c>
      <c r="S29" s="80">
        <v>0</v>
      </c>
    </row>
    <row r="30" spans="1:19" ht="15" customHeight="1" x14ac:dyDescent="0.2">
      <c r="A30" s="76"/>
      <c r="B30" s="76"/>
      <c r="C30" s="76"/>
      <c r="D30" s="77" t="s">
        <v>3876</v>
      </c>
      <c r="E30" s="78">
        <v>791559000</v>
      </c>
      <c r="F30" s="79">
        <v>0</v>
      </c>
      <c r="G30" s="79">
        <v>2500000</v>
      </c>
      <c r="H30" s="79">
        <v>21840000</v>
      </c>
      <c r="I30" s="79">
        <v>15050000</v>
      </c>
      <c r="J30" s="79">
        <v>8550000</v>
      </c>
      <c r="K30" s="79">
        <v>15800000</v>
      </c>
      <c r="L30" s="79">
        <v>6300000</v>
      </c>
      <c r="M30" s="79">
        <v>20800000</v>
      </c>
      <c r="N30" s="79">
        <v>585903000</v>
      </c>
      <c r="O30" s="79">
        <v>66816000</v>
      </c>
      <c r="P30" s="79">
        <v>48000000</v>
      </c>
      <c r="Q30" s="79">
        <v>0</v>
      </c>
      <c r="R30" s="79">
        <v>791559000</v>
      </c>
      <c r="S30" s="80">
        <v>0</v>
      </c>
    </row>
    <row r="31" spans="1:19" ht="14.25" x14ac:dyDescent="0.2">
      <c r="A31" s="76"/>
      <c r="B31" s="76"/>
      <c r="C31" s="76"/>
      <c r="D31" s="77" t="s">
        <v>3877</v>
      </c>
      <c r="E31" s="78">
        <v>165080000</v>
      </c>
      <c r="F31" s="79">
        <v>0</v>
      </c>
      <c r="G31" s="79">
        <v>2500000</v>
      </c>
      <c r="H31" s="79">
        <v>4050000</v>
      </c>
      <c r="I31" s="79">
        <v>28530000</v>
      </c>
      <c r="J31" s="79">
        <v>1500000</v>
      </c>
      <c r="K31" s="79">
        <v>47460000</v>
      </c>
      <c r="L31" s="79">
        <v>7050000</v>
      </c>
      <c r="M31" s="79">
        <v>24480000</v>
      </c>
      <c r="N31" s="79">
        <v>4000000</v>
      </c>
      <c r="O31" s="79">
        <v>23030000</v>
      </c>
      <c r="P31" s="79">
        <v>22480000</v>
      </c>
      <c r="Q31" s="79">
        <v>0</v>
      </c>
      <c r="R31" s="79">
        <v>165080000</v>
      </c>
      <c r="S31" s="80">
        <v>0</v>
      </c>
    </row>
    <row r="32" spans="1:19" ht="14.25" x14ac:dyDescent="0.2">
      <c r="A32" s="76"/>
      <c r="B32" s="76"/>
      <c r="C32" s="76"/>
      <c r="D32" s="77" t="s">
        <v>3878</v>
      </c>
      <c r="E32" s="78">
        <v>6949510000</v>
      </c>
      <c r="F32" s="79">
        <v>0</v>
      </c>
      <c r="G32" s="79">
        <v>1659225000</v>
      </c>
      <c r="H32" s="79">
        <v>162832000</v>
      </c>
      <c r="I32" s="79">
        <v>1341730000</v>
      </c>
      <c r="J32" s="79">
        <v>1202243000</v>
      </c>
      <c r="K32" s="79">
        <v>235000000</v>
      </c>
      <c r="L32" s="79">
        <v>238050000</v>
      </c>
      <c r="M32" s="79">
        <v>1297430000</v>
      </c>
      <c r="N32" s="79">
        <v>270000000</v>
      </c>
      <c r="O32" s="79">
        <v>235500000</v>
      </c>
      <c r="P32" s="79">
        <v>232500000</v>
      </c>
      <c r="Q32" s="79">
        <v>75000000</v>
      </c>
      <c r="R32" s="79">
        <v>6949510000</v>
      </c>
      <c r="S32" s="80">
        <v>0</v>
      </c>
    </row>
    <row r="33" spans="1:19" ht="14.25" x14ac:dyDescent="0.2">
      <c r="A33" s="76"/>
      <c r="B33" s="76"/>
      <c r="C33" s="76"/>
      <c r="D33" s="77" t="s">
        <v>3879</v>
      </c>
      <c r="E33" s="78">
        <v>234159000</v>
      </c>
      <c r="F33" s="79">
        <v>0</v>
      </c>
      <c r="G33" s="79">
        <v>13642000</v>
      </c>
      <c r="H33" s="79">
        <v>0</v>
      </c>
      <c r="I33" s="79">
        <v>16717000</v>
      </c>
      <c r="J33" s="79">
        <v>4000000</v>
      </c>
      <c r="K33" s="79">
        <v>32860000</v>
      </c>
      <c r="L33" s="79">
        <v>3250000</v>
      </c>
      <c r="M33" s="79">
        <v>40910000</v>
      </c>
      <c r="N33" s="79">
        <v>40210000</v>
      </c>
      <c r="O33" s="79">
        <v>49210000</v>
      </c>
      <c r="P33" s="79">
        <v>33360000</v>
      </c>
      <c r="Q33" s="79">
        <v>0</v>
      </c>
      <c r="R33" s="79">
        <v>234159000</v>
      </c>
      <c r="S33" s="80">
        <v>0</v>
      </c>
    </row>
    <row r="34" spans="1:19" ht="14.25" x14ac:dyDescent="0.2">
      <c r="A34" s="76"/>
      <c r="B34" s="76"/>
      <c r="C34" s="76"/>
      <c r="D34" s="77" t="s">
        <v>3880</v>
      </c>
      <c r="E34" s="78">
        <v>201001000</v>
      </c>
      <c r="F34" s="79">
        <v>0</v>
      </c>
      <c r="G34" s="79">
        <v>2500000</v>
      </c>
      <c r="H34" s="79">
        <v>30650000</v>
      </c>
      <c r="I34" s="79">
        <v>9650000</v>
      </c>
      <c r="J34" s="79">
        <v>30650000</v>
      </c>
      <c r="K34" s="79">
        <v>9400000</v>
      </c>
      <c r="L34" s="79">
        <v>30900000</v>
      </c>
      <c r="M34" s="79">
        <v>9400000</v>
      </c>
      <c r="N34" s="79">
        <v>32050000</v>
      </c>
      <c r="O34" s="79">
        <v>9650000</v>
      </c>
      <c r="P34" s="79">
        <v>36151000</v>
      </c>
      <c r="Q34" s="79">
        <v>0</v>
      </c>
      <c r="R34" s="79">
        <v>201001000</v>
      </c>
      <c r="S34" s="80">
        <v>0</v>
      </c>
    </row>
    <row r="35" spans="1:19" ht="14.25" x14ac:dyDescent="0.2">
      <c r="A35" s="76"/>
      <c r="B35" s="76"/>
      <c r="C35" s="76"/>
      <c r="D35" s="77" t="s">
        <v>3881</v>
      </c>
      <c r="E35" s="78">
        <v>169041000</v>
      </c>
      <c r="F35" s="79">
        <v>0</v>
      </c>
      <c r="G35" s="79">
        <v>0</v>
      </c>
      <c r="H35" s="79">
        <v>0</v>
      </c>
      <c r="I35" s="79">
        <v>0</v>
      </c>
      <c r="J35" s="79">
        <v>0</v>
      </c>
      <c r="K35" s="79">
        <v>0</v>
      </c>
      <c r="L35" s="79">
        <v>0</v>
      </c>
      <c r="M35" s="79">
        <v>30000000</v>
      </c>
      <c r="N35" s="79">
        <v>0</v>
      </c>
      <c r="O35" s="79">
        <v>139041000</v>
      </c>
      <c r="P35" s="79">
        <v>0</v>
      </c>
      <c r="Q35" s="79">
        <v>0</v>
      </c>
      <c r="R35" s="79">
        <v>169041000</v>
      </c>
      <c r="S35" s="80">
        <v>0</v>
      </c>
    </row>
    <row r="36" spans="1:19" ht="14.25" x14ac:dyDescent="0.2">
      <c r="A36" s="76"/>
      <c r="B36" s="76"/>
      <c r="C36" s="67" t="s">
        <v>3882</v>
      </c>
      <c r="D36" s="68"/>
      <c r="E36" s="73">
        <v>8664348000</v>
      </c>
      <c r="F36" s="74">
        <v>0</v>
      </c>
      <c r="G36" s="74">
        <v>1685367000</v>
      </c>
      <c r="H36" s="74">
        <v>232112000</v>
      </c>
      <c r="I36" s="74">
        <v>1423063000</v>
      </c>
      <c r="J36" s="74">
        <v>1261329000</v>
      </c>
      <c r="K36" s="74">
        <v>349620000</v>
      </c>
      <c r="L36" s="74">
        <v>311776000</v>
      </c>
      <c r="M36" s="74">
        <v>1439120000</v>
      </c>
      <c r="N36" s="74">
        <v>955647000</v>
      </c>
      <c r="O36" s="74">
        <v>542633000</v>
      </c>
      <c r="P36" s="74">
        <v>388681000</v>
      </c>
      <c r="Q36" s="74">
        <v>75000000</v>
      </c>
      <c r="R36" s="74">
        <v>8664348000</v>
      </c>
      <c r="S36" s="75">
        <v>0</v>
      </c>
    </row>
    <row r="37" spans="1:19" ht="14.25" x14ac:dyDescent="0.2">
      <c r="A37" s="76"/>
      <c r="B37" s="67" t="s">
        <v>3883</v>
      </c>
      <c r="C37" s="68"/>
      <c r="D37" s="68"/>
      <c r="E37" s="73">
        <v>9216880000</v>
      </c>
      <c r="F37" s="74">
        <v>0</v>
      </c>
      <c r="G37" s="74">
        <v>1690017000</v>
      </c>
      <c r="H37" s="74">
        <v>259206090</v>
      </c>
      <c r="I37" s="74">
        <v>1444673170</v>
      </c>
      <c r="J37" s="74">
        <v>1286927295</v>
      </c>
      <c r="K37" s="74">
        <v>390530170</v>
      </c>
      <c r="L37" s="74">
        <v>351386170</v>
      </c>
      <c r="M37" s="74">
        <v>1553074170</v>
      </c>
      <c r="N37" s="74">
        <v>1045252810</v>
      </c>
      <c r="O37" s="74">
        <v>652715125</v>
      </c>
      <c r="P37" s="74">
        <v>453098000</v>
      </c>
      <c r="Q37" s="74">
        <v>90000000</v>
      </c>
      <c r="R37" s="74">
        <v>9216880000</v>
      </c>
      <c r="S37" s="75">
        <v>0</v>
      </c>
    </row>
    <row r="38" spans="1:19" ht="14.25" x14ac:dyDescent="0.2">
      <c r="A38" s="76"/>
      <c r="B38" s="67" t="s">
        <v>3884</v>
      </c>
      <c r="C38" s="67" t="s">
        <v>3885</v>
      </c>
      <c r="D38" s="67" t="s">
        <v>3886</v>
      </c>
      <c r="E38" s="73">
        <v>3501408000</v>
      </c>
      <c r="F38" s="74">
        <v>216435367</v>
      </c>
      <c r="G38" s="74">
        <v>279708164</v>
      </c>
      <c r="H38" s="74">
        <v>258372263</v>
      </c>
      <c r="I38" s="74">
        <v>253872263</v>
      </c>
      <c r="J38" s="74">
        <v>453632263</v>
      </c>
      <c r="K38" s="74">
        <v>439962263</v>
      </c>
      <c r="L38" s="74">
        <v>249552263</v>
      </c>
      <c r="M38" s="74">
        <v>249552263</v>
      </c>
      <c r="N38" s="74">
        <v>249552263</v>
      </c>
      <c r="O38" s="74">
        <v>249552263</v>
      </c>
      <c r="P38" s="74">
        <v>249552263</v>
      </c>
      <c r="Q38" s="74">
        <v>351664102</v>
      </c>
      <c r="R38" s="74">
        <v>3501408000</v>
      </c>
      <c r="S38" s="75">
        <v>0</v>
      </c>
    </row>
    <row r="39" spans="1:19" ht="14.25" x14ac:dyDescent="0.2">
      <c r="A39" s="76"/>
      <c r="B39" s="76"/>
      <c r="C39" s="76"/>
      <c r="D39" s="77" t="s">
        <v>3887</v>
      </c>
      <c r="E39" s="78">
        <v>53700000</v>
      </c>
      <c r="F39" s="79">
        <v>0</v>
      </c>
      <c r="G39" s="79">
        <v>9220000</v>
      </c>
      <c r="H39" s="79">
        <v>3330000</v>
      </c>
      <c r="I39" s="79">
        <v>2950000</v>
      </c>
      <c r="J39" s="79">
        <v>2490000</v>
      </c>
      <c r="K39" s="79">
        <v>3835000</v>
      </c>
      <c r="L39" s="79">
        <v>3200000</v>
      </c>
      <c r="M39" s="79">
        <v>3490000</v>
      </c>
      <c r="N39" s="79">
        <v>990000</v>
      </c>
      <c r="O39" s="79">
        <v>5700000</v>
      </c>
      <c r="P39" s="79">
        <v>2735000</v>
      </c>
      <c r="Q39" s="79">
        <v>15760000</v>
      </c>
      <c r="R39" s="79">
        <v>53700000</v>
      </c>
      <c r="S39" s="80">
        <v>0</v>
      </c>
    </row>
    <row r="40" spans="1:19" ht="14.25" x14ac:dyDescent="0.2">
      <c r="A40" s="76"/>
      <c r="B40" s="76"/>
      <c r="C40" s="76"/>
      <c r="D40" s="77" t="s">
        <v>3888</v>
      </c>
      <c r="E40" s="78">
        <v>52008000</v>
      </c>
      <c r="F40" s="79">
        <v>0</v>
      </c>
      <c r="G40" s="79">
        <v>0</v>
      </c>
      <c r="H40" s="79">
        <v>15940000</v>
      </c>
      <c r="I40" s="79">
        <v>840000</v>
      </c>
      <c r="J40" s="79">
        <v>840000</v>
      </c>
      <c r="K40" s="79">
        <v>840000</v>
      </c>
      <c r="L40" s="79">
        <v>11250000</v>
      </c>
      <c r="M40" s="79">
        <v>4840000</v>
      </c>
      <c r="N40" s="79">
        <v>840000</v>
      </c>
      <c r="O40" s="79">
        <v>11250000</v>
      </c>
      <c r="P40" s="79">
        <v>4540000</v>
      </c>
      <c r="Q40" s="79">
        <v>828000</v>
      </c>
      <c r="R40" s="79">
        <v>52008000</v>
      </c>
      <c r="S40" s="80">
        <v>0</v>
      </c>
    </row>
    <row r="41" spans="1:19" ht="14.25" x14ac:dyDescent="0.2">
      <c r="A41" s="76"/>
      <c r="B41" s="76"/>
      <c r="C41" s="76"/>
      <c r="D41" s="77" t="s">
        <v>3889</v>
      </c>
      <c r="E41" s="78">
        <v>2995828000</v>
      </c>
      <c r="F41" s="79">
        <v>0</v>
      </c>
      <c r="G41" s="79">
        <v>254433506</v>
      </c>
      <c r="H41" s="79">
        <v>254433506</v>
      </c>
      <c r="I41" s="79">
        <v>254433506</v>
      </c>
      <c r="J41" s="79">
        <v>481834506</v>
      </c>
      <c r="K41" s="79">
        <v>481834506</v>
      </c>
      <c r="L41" s="79">
        <v>254433506</v>
      </c>
      <c r="M41" s="79">
        <v>254433506</v>
      </c>
      <c r="N41" s="79">
        <v>254433506</v>
      </c>
      <c r="O41" s="79">
        <v>254433506</v>
      </c>
      <c r="P41" s="79">
        <v>251124446</v>
      </c>
      <c r="Q41" s="79">
        <v>0</v>
      </c>
      <c r="R41" s="79">
        <v>2995828000</v>
      </c>
      <c r="S41" s="80">
        <v>0</v>
      </c>
    </row>
    <row r="42" spans="1:19" ht="14.25" x14ac:dyDescent="0.2">
      <c r="A42" s="76"/>
      <c r="B42" s="76"/>
      <c r="C42" s="76"/>
      <c r="D42" s="77" t="s">
        <v>3890</v>
      </c>
      <c r="E42" s="78">
        <v>59770000</v>
      </c>
      <c r="F42" s="79">
        <v>0</v>
      </c>
      <c r="G42" s="79">
        <v>0</v>
      </c>
      <c r="H42" s="79">
        <v>11790000</v>
      </c>
      <c r="I42" s="79">
        <v>990000</v>
      </c>
      <c r="J42" s="79">
        <v>8290000</v>
      </c>
      <c r="K42" s="79">
        <v>11790000</v>
      </c>
      <c r="L42" s="79">
        <v>0</v>
      </c>
      <c r="M42" s="79">
        <v>990000</v>
      </c>
      <c r="N42" s="79">
        <v>11790000</v>
      </c>
      <c r="O42" s="79">
        <v>0</v>
      </c>
      <c r="P42" s="79">
        <v>1590000</v>
      </c>
      <c r="Q42" s="79">
        <v>12540000</v>
      </c>
      <c r="R42" s="79">
        <v>59770000</v>
      </c>
      <c r="S42" s="80">
        <v>0</v>
      </c>
    </row>
    <row r="43" spans="1:19" ht="14.25" x14ac:dyDescent="0.2">
      <c r="A43" s="76"/>
      <c r="B43" s="76"/>
      <c r="C43" s="76"/>
      <c r="D43" s="77" t="s">
        <v>3891</v>
      </c>
      <c r="E43" s="78">
        <v>50500000</v>
      </c>
      <c r="F43" s="79">
        <v>0</v>
      </c>
      <c r="G43" s="79">
        <v>2442000</v>
      </c>
      <c r="H43" s="79">
        <v>2680000</v>
      </c>
      <c r="I43" s="79">
        <v>5625000</v>
      </c>
      <c r="J43" s="79">
        <v>1300000</v>
      </c>
      <c r="K43" s="79">
        <v>4880000</v>
      </c>
      <c r="L43" s="79">
        <v>5925000</v>
      </c>
      <c r="M43" s="79">
        <v>3880000</v>
      </c>
      <c r="N43" s="79">
        <v>1300000</v>
      </c>
      <c r="O43" s="79">
        <v>7125000</v>
      </c>
      <c r="P43" s="79">
        <v>5180000</v>
      </c>
      <c r="Q43" s="79">
        <v>10163000</v>
      </c>
      <c r="R43" s="79">
        <v>50500000</v>
      </c>
      <c r="S43" s="80">
        <v>0</v>
      </c>
    </row>
    <row r="44" spans="1:19" ht="14.25" x14ac:dyDescent="0.2">
      <c r="A44" s="76"/>
      <c r="B44" s="76"/>
      <c r="C44" s="76"/>
      <c r="D44" s="77" t="s">
        <v>3892</v>
      </c>
      <c r="E44" s="78">
        <v>50880000</v>
      </c>
      <c r="F44" s="79">
        <v>0</v>
      </c>
      <c r="G44" s="79">
        <v>2472000</v>
      </c>
      <c r="H44" s="79">
        <v>4284000</v>
      </c>
      <c r="I44" s="79">
        <v>4300000</v>
      </c>
      <c r="J44" s="79">
        <v>1128000</v>
      </c>
      <c r="K44" s="79">
        <v>12550000</v>
      </c>
      <c r="L44" s="79">
        <v>1128000</v>
      </c>
      <c r="M44" s="79">
        <v>4300000</v>
      </c>
      <c r="N44" s="79">
        <v>1128000</v>
      </c>
      <c r="O44" s="79">
        <v>12078000</v>
      </c>
      <c r="P44" s="79">
        <v>1828000</v>
      </c>
      <c r="Q44" s="79">
        <v>5684000</v>
      </c>
      <c r="R44" s="79">
        <v>50880000</v>
      </c>
      <c r="S44" s="80">
        <v>0</v>
      </c>
    </row>
    <row r="45" spans="1:19" ht="14.25" x14ac:dyDescent="0.2">
      <c r="A45" s="76"/>
      <c r="B45" s="76"/>
      <c r="C45" s="76"/>
      <c r="D45" s="77" t="s">
        <v>3893</v>
      </c>
      <c r="E45" s="78">
        <v>62062000</v>
      </c>
      <c r="F45" s="79">
        <v>0</v>
      </c>
      <c r="G45" s="79">
        <v>4889000</v>
      </c>
      <c r="H45" s="79">
        <v>6635000</v>
      </c>
      <c r="I45" s="79">
        <v>1900000</v>
      </c>
      <c r="J45" s="79">
        <v>6935000</v>
      </c>
      <c r="K45" s="79">
        <v>8970000</v>
      </c>
      <c r="L45" s="79">
        <v>1900000</v>
      </c>
      <c r="M45" s="79">
        <v>5435000</v>
      </c>
      <c r="N45" s="79">
        <v>4400000</v>
      </c>
      <c r="O45" s="79">
        <v>4435000</v>
      </c>
      <c r="P45" s="79">
        <v>9280000</v>
      </c>
      <c r="Q45" s="79">
        <v>7283000</v>
      </c>
      <c r="R45" s="79">
        <v>62062000</v>
      </c>
      <c r="S45" s="80">
        <v>0</v>
      </c>
    </row>
    <row r="46" spans="1:19" ht="14.25" x14ac:dyDescent="0.2">
      <c r="A46" s="76"/>
      <c r="B46" s="76"/>
      <c r="C46" s="67" t="s">
        <v>3894</v>
      </c>
      <c r="D46" s="68"/>
      <c r="E46" s="73">
        <v>6826156000</v>
      </c>
      <c r="F46" s="74">
        <v>216435367</v>
      </c>
      <c r="G46" s="74">
        <v>553164670</v>
      </c>
      <c r="H46" s="74">
        <v>557464769</v>
      </c>
      <c r="I46" s="74">
        <v>524910769</v>
      </c>
      <c r="J46" s="74">
        <v>956449769</v>
      </c>
      <c r="K46" s="74">
        <v>964661769</v>
      </c>
      <c r="L46" s="74">
        <v>527388769</v>
      </c>
      <c r="M46" s="74">
        <v>526920769</v>
      </c>
      <c r="N46" s="74">
        <v>524433769</v>
      </c>
      <c r="O46" s="74">
        <v>544573769</v>
      </c>
      <c r="P46" s="74">
        <v>525829709</v>
      </c>
      <c r="Q46" s="74">
        <v>403922102</v>
      </c>
      <c r="R46" s="74">
        <v>6826156000</v>
      </c>
      <c r="S46" s="75">
        <v>0</v>
      </c>
    </row>
    <row r="47" spans="1:19" ht="14.25" x14ac:dyDescent="0.2">
      <c r="A47" s="76"/>
      <c r="B47" s="76"/>
      <c r="C47" s="67" t="s">
        <v>3895</v>
      </c>
      <c r="D47" s="67" t="s">
        <v>3896</v>
      </c>
      <c r="E47" s="73">
        <v>75300000</v>
      </c>
      <c r="F47" s="74">
        <v>0</v>
      </c>
      <c r="G47" s="74">
        <v>11011500</v>
      </c>
      <c r="H47" s="74">
        <v>2310000</v>
      </c>
      <c r="I47" s="74">
        <v>8725000</v>
      </c>
      <c r="J47" s="74">
        <v>6755000</v>
      </c>
      <c r="K47" s="74">
        <v>690000</v>
      </c>
      <c r="L47" s="74">
        <v>12605000</v>
      </c>
      <c r="M47" s="74">
        <v>6605000</v>
      </c>
      <c r="N47" s="74">
        <v>690000</v>
      </c>
      <c r="O47" s="74">
        <v>10608500</v>
      </c>
      <c r="P47" s="74">
        <v>8305000</v>
      </c>
      <c r="Q47" s="74">
        <v>6995000</v>
      </c>
      <c r="R47" s="74">
        <v>75300000</v>
      </c>
      <c r="S47" s="75">
        <v>0</v>
      </c>
    </row>
    <row r="48" spans="1:19" ht="14.25" x14ac:dyDescent="0.2">
      <c r="A48" s="76"/>
      <c r="B48" s="76"/>
      <c r="C48" s="76"/>
      <c r="D48" s="77" t="s">
        <v>3897</v>
      </c>
      <c r="E48" s="78">
        <v>1255650000</v>
      </c>
      <c r="F48" s="79">
        <v>63779690</v>
      </c>
      <c r="G48" s="79">
        <v>85045090</v>
      </c>
      <c r="H48" s="79">
        <v>102767090</v>
      </c>
      <c r="I48" s="79">
        <v>174666440</v>
      </c>
      <c r="J48" s="79">
        <v>89660940</v>
      </c>
      <c r="K48" s="79">
        <v>89660940</v>
      </c>
      <c r="L48" s="79">
        <v>147635290</v>
      </c>
      <c r="M48" s="79">
        <v>88160940</v>
      </c>
      <c r="N48" s="79">
        <v>89660940</v>
      </c>
      <c r="O48" s="79">
        <v>89660940</v>
      </c>
      <c r="P48" s="79">
        <v>126470290</v>
      </c>
      <c r="Q48" s="79">
        <v>108481410</v>
      </c>
      <c r="R48" s="79">
        <v>1255650000</v>
      </c>
      <c r="S48" s="80">
        <v>0</v>
      </c>
    </row>
    <row r="49" spans="1:19" ht="14.25" x14ac:dyDescent="0.2">
      <c r="A49" s="76"/>
      <c r="B49" s="76"/>
      <c r="C49" s="76"/>
      <c r="D49" s="77" t="s">
        <v>3898</v>
      </c>
      <c r="E49" s="78">
        <v>67550000</v>
      </c>
      <c r="F49" s="79">
        <v>0</v>
      </c>
      <c r="G49" s="79">
        <v>3996300</v>
      </c>
      <c r="H49" s="79">
        <v>9520000</v>
      </c>
      <c r="I49" s="79">
        <v>11859400</v>
      </c>
      <c r="J49" s="79">
        <v>8786400</v>
      </c>
      <c r="K49" s="79">
        <v>7486400</v>
      </c>
      <c r="L49" s="79">
        <v>7235700</v>
      </c>
      <c r="M49" s="79">
        <v>2542000</v>
      </c>
      <c r="N49" s="79">
        <v>6244400</v>
      </c>
      <c r="O49" s="79">
        <v>2335000</v>
      </c>
      <c r="P49" s="79">
        <v>6244400</v>
      </c>
      <c r="Q49" s="79">
        <v>1300000</v>
      </c>
      <c r="R49" s="79">
        <v>67550000</v>
      </c>
      <c r="S49" s="80">
        <v>0</v>
      </c>
    </row>
    <row r="50" spans="1:19" ht="14.25" x14ac:dyDescent="0.2">
      <c r="A50" s="76"/>
      <c r="B50" s="76"/>
      <c r="C50" s="76"/>
      <c r="D50" s="77" t="s">
        <v>3899</v>
      </c>
      <c r="E50" s="78">
        <v>122400000</v>
      </c>
      <c r="F50" s="79">
        <v>0</v>
      </c>
      <c r="G50" s="79">
        <v>0</v>
      </c>
      <c r="H50" s="79">
        <v>11100000</v>
      </c>
      <c r="I50" s="79">
        <v>5000000</v>
      </c>
      <c r="J50" s="79">
        <v>65000000</v>
      </c>
      <c r="K50" s="79">
        <v>5000000</v>
      </c>
      <c r="L50" s="79">
        <v>5200000</v>
      </c>
      <c r="M50" s="79">
        <v>5200000</v>
      </c>
      <c r="N50" s="79">
        <v>5200000</v>
      </c>
      <c r="O50" s="79">
        <v>5200000</v>
      </c>
      <c r="P50" s="79">
        <v>5200000</v>
      </c>
      <c r="Q50" s="79">
        <v>10300000</v>
      </c>
      <c r="R50" s="79">
        <v>122400000</v>
      </c>
      <c r="S50" s="80">
        <v>0</v>
      </c>
    </row>
    <row r="51" spans="1:19" ht="14.25" x14ac:dyDescent="0.2">
      <c r="A51" s="76"/>
      <c r="B51" s="76"/>
      <c r="C51" s="76"/>
      <c r="D51" s="77" t="s">
        <v>3900</v>
      </c>
      <c r="E51" s="78">
        <v>395000000</v>
      </c>
      <c r="F51" s="79">
        <v>0</v>
      </c>
      <c r="G51" s="79">
        <v>27831820</v>
      </c>
      <c r="H51" s="79">
        <v>12635617</v>
      </c>
      <c r="I51" s="79">
        <v>40250000</v>
      </c>
      <c r="J51" s="79">
        <v>40250000</v>
      </c>
      <c r="K51" s="79">
        <v>40250000</v>
      </c>
      <c r="L51" s="79">
        <v>40250000</v>
      </c>
      <c r="M51" s="79">
        <v>40250000</v>
      </c>
      <c r="N51" s="79">
        <v>45250000</v>
      </c>
      <c r="O51" s="79">
        <v>35575100</v>
      </c>
      <c r="P51" s="79">
        <v>39702180</v>
      </c>
      <c r="Q51" s="79">
        <v>32755283</v>
      </c>
      <c r="R51" s="79">
        <v>395000000</v>
      </c>
      <c r="S51" s="80">
        <v>0</v>
      </c>
    </row>
    <row r="52" spans="1:19" ht="14.25" x14ac:dyDescent="0.2">
      <c r="A52" s="76"/>
      <c r="B52" s="76"/>
      <c r="C52" s="76"/>
      <c r="D52" s="77" t="s">
        <v>3901</v>
      </c>
      <c r="E52" s="78">
        <v>422120000</v>
      </c>
      <c r="F52" s="79">
        <v>0</v>
      </c>
      <c r="G52" s="79">
        <v>10045000</v>
      </c>
      <c r="H52" s="79">
        <v>51515000</v>
      </c>
      <c r="I52" s="79">
        <v>27505000</v>
      </c>
      <c r="J52" s="79">
        <v>46982500</v>
      </c>
      <c r="K52" s="79">
        <v>42922500</v>
      </c>
      <c r="L52" s="79">
        <v>51242500</v>
      </c>
      <c r="M52" s="79">
        <v>47452500</v>
      </c>
      <c r="N52" s="79">
        <v>26242500</v>
      </c>
      <c r="O52" s="79">
        <v>42232500</v>
      </c>
      <c r="P52" s="79">
        <v>31242500</v>
      </c>
      <c r="Q52" s="79">
        <v>44737500</v>
      </c>
      <c r="R52" s="79">
        <v>422120000</v>
      </c>
      <c r="S52" s="80">
        <v>0</v>
      </c>
    </row>
    <row r="53" spans="1:19" ht="14.25" x14ac:dyDescent="0.2">
      <c r="A53" s="76"/>
      <c r="B53" s="76"/>
      <c r="C53" s="76"/>
      <c r="D53" s="77" t="s">
        <v>3902</v>
      </c>
      <c r="E53" s="78">
        <v>64804000</v>
      </c>
      <c r="F53" s="79">
        <v>0</v>
      </c>
      <c r="G53" s="79">
        <v>0</v>
      </c>
      <c r="H53" s="79">
        <v>3000000</v>
      </c>
      <c r="I53" s="79">
        <v>11525000</v>
      </c>
      <c r="J53" s="79">
        <v>4800000</v>
      </c>
      <c r="K53" s="79">
        <v>8025000</v>
      </c>
      <c r="L53" s="79">
        <v>3804000</v>
      </c>
      <c r="M53" s="79">
        <v>4800000</v>
      </c>
      <c r="N53" s="79">
        <v>10525000</v>
      </c>
      <c r="O53" s="79">
        <v>4500000</v>
      </c>
      <c r="P53" s="79">
        <v>4800000</v>
      </c>
      <c r="Q53" s="79">
        <v>9025000</v>
      </c>
      <c r="R53" s="79">
        <v>64804000</v>
      </c>
      <c r="S53" s="80">
        <v>0</v>
      </c>
    </row>
    <row r="54" spans="1:19" ht="14.25" x14ac:dyDescent="0.2">
      <c r="A54" s="76"/>
      <c r="B54" s="76"/>
      <c r="C54" s="76"/>
      <c r="D54" s="77" t="s">
        <v>3903</v>
      </c>
      <c r="E54" s="78">
        <v>268760000</v>
      </c>
      <c r="F54" s="79">
        <v>0</v>
      </c>
      <c r="G54" s="79">
        <v>0</v>
      </c>
      <c r="H54" s="79">
        <v>1600000</v>
      </c>
      <c r="I54" s="79">
        <v>43230000</v>
      </c>
      <c r="J54" s="79">
        <v>14410000</v>
      </c>
      <c r="K54" s="79">
        <v>108650000</v>
      </c>
      <c r="L54" s="79">
        <v>14410000</v>
      </c>
      <c r="M54" s="79">
        <v>14410000</v>
      </c>
      <c r="N54" s="79">
        <v>14410000</v>
      </c>
      <c r="O54" s="79">
        <v>14410000</v>
      </c>
      <c r="P54" s="79">
        <v>14410000</v>
      </c>
      <c r="Q54" s="79">
        <v>28820000</v>
      </c>
      <c r="R54" s="79">
        <v>268760000</v>
      </c>
      <c r="S54" s="80">
        <v>0</v>
      </c>
    </row>
    <row r="55" spans="1:19" ht="14.25" x14ac:dyDescent="0.2">
      <c r="A55" s="76"/>
      <c r="B55" s="76"/>
      <c r="C55" s="76"/>
      <c r="D55" s="77" t="s">
        <v>3904</v>
      </c>
      <c r="E55" s="78">
        <v>62664000</v>
      </c>
      <c r="F55" s="79">
        <v>0</v>
      </c>
      <c r="G55" s="79">
        <v>4486975</v>
      </c>
      <c r="H55" s="79">
        <v>8424400</v>
      </c>
      <c r="I55" s="79">
        <v>6296825</v>
      </c>
      <c r="J55" s="79">
        <v>5554400</v>
      </c>
      <c r="K55" s="79">
        <v>4864400</v>
      </c>
      <c r="L55" s="79">
        <v>7554400</v>
      </c>
      <c r="M55" s="79">
        <v>8224400</v>
      </c>
      <c r="N55" s="79">
        <v>4174400</v>
      </c>
      <c r="O55" s="79">
        <v>7209400</v>
      </c>
      <c r="P55" s="79">
        <v>3874400</v>
      </c>
      <c r="Q55" s="79">
        <v>2000000</v>
      </c>
      <c r="R55" s="79">
        <v>62664000</v>
      </c>
      <c r="S55" s="80">
        <v>0</v>
      </c>
    </row>
    <row r="56" spans="1:19" ht="14.25" x14ac:dyDescent="0.2">
      <c r="A56" s="76"/>
      <c r="B56" s="76"/>
      <c r="C56" s="76"/>
      <c r="D56" s="77" t="s">
        <v>3905</v>
      </c>
      <c r="E56" s="78">
        <v>64531000</v>
      </c>
      <c r="F56" s="79">
        <v>0</v>
      </c>
      <c r="G56" s="79">
        <v>1290000</v>
      </c>
      <c r="H56" s="79">
        <v>8350000</v>
      </c>
      <c r="I56" s="79">
        <v>12091000</v>
      </c>
      <c r="J56" s="79">
        <v>4350000</v>
      </c>
      <c r="K56" s="79">
        <v>8350000</v>
      </c>
      <c r="L56" s="79">
        <v>4350000</v>
      </c>
      <c r="M56" s="79">
        <v>4350000</v>
      </c>
      <c r="N56" s="79">
        <v>8350000</v>
      </c>
      <c r="O56" s="79">
        <v>4350000</v>
      </c>
      <c r="P56" s="79">
        <v>4350000</v>
      </c>
      <c r="Q56" s="79">
        <v>4350000</v>
      </c>
      <c r="R56" s="79">
        <v>64531000</v>
      </c>
      <c r="S56" s="80">
        <v>0</v>
      </c>
    </row>
    <row r="57" spans="1:19" ht="14.25" x14ac:dyDescent="0.2">
      <c r="A57" s="76"/>
      <c r="B57" s="76"/>
      <c r="C57" s="67" t="s">
        <v>3906</v>
      </c>
      <c r="D57" s="68"/>
      <c r="E57" s="73">
        <v>2798779000</v>
      </c>
      <c r="F57" s="74">
        <v>63779690</v>
      </c>
      <c r="G57" s="74">
        <v>143706685</v>
      </c>
      <c r="H57" s="74">
        <v>211222107</v>
      </c>
      <c r="I57" s="74">
        <v>341148665</v>
      </c>
      <c r="J57" s="74">
        <v>286549240</v>
      </c>
      <c r="K57" s="74">
        <v>315899240</v>
      </c>
      <c r="L57" s="74">
        <v>294286890</v>
      </c>
      <c r="M57" s="74">
        <v>221994840</v>
      </c>
      <c r="N57" s="74">
        <v>210747240</v>
      </c>
      <c r="O57" s="74">
        <v>216081440</v>
      </c>
      <c r="P57" s="74">
        <v>244598770</v>
      </c>
      <c r="Q57" s="74">
        <v>248764193</v>
      </c>
      <c r="R57" s="74">
        <v>2798779000</v>
      </c>
      <c r="S57" s="75">
        <v>0</v>
      </c>
    </row>
    <row r="58" spans="1:19" ht="14.25" x14ac:dyDescent="0.2">
      <c r="A58" s="76"/>
      <c r="B58" s="67" t="s">
        <v>3907</v>
      </c>
      <c r="C58" s="68"/>
      <c r="D58" s="68"/>
      <c r="E58" s="73">
        <v>9624935000</v>
      </c>
      <c r="F58" s="74">
        <v>280215057</v>
      </c>
      <c r="G58" s="74">
        <v>696871355</v>
      </c>
      <c r="H58" s="74">
        <v>768686876</v>
      </c>
      <c r="I58" s="74">
        <v>866059434</v>
      </c>
      <c r="J58" s="74">
        <v>1242999009</v>
      </c>
      <c r="K58" s="74">
        <v>1280561009</v>
      </c>
      <c r="L58" s="74">
        <v>821675659</v>
      </c>
      <c r="M58" s="74">
        <v>748915609</v>
      </c>
      <c r="N58" s="74">
        <v>735181009</v>
      </c>
      <c r="O58" s="74">
        <v>760655209</v>
      </c>
      <c r="P58" s="74">
        <v>770428479</v>
      </c>
      <c r="Q58" s="74">
        <v>652686295</v>
      </c>
      <c r="R58" s="74">
        <v>9624935000</v>
      </c>
      <c r="S58" s="75">
        <v>0</v>
      </c>
    </row>
    <row r="59" spans="1:19" ht="14.25" x14ac:dyDescent="0.2">
      <c r="A59" s="67" t="s">
        <v>3908</v>
      </c>
      <c r="B59" s="68"/>
      <c r="C59" s="68"/>
      <c r="D59" s="68"/>
      <c r="E59" s="73">
        <v>21562048000</v>
      </c>
      <c r="F59" s="74">
        <v>280215057</v>
      </c>
      <c r="G59" s="74">
        <v>2433936616</v>
      </c>
      <c r="H59" s="74">
        <v>1112791050</v>
      </c>
      <c r="I59" s="74">
        <v>2485494188</v>
      </c>
      <c r="J59" s="74">
        <v>2762242304</v>
      </c>
      <c r="K59" s="74">
        <v>2410305011</v>
      </c>
      <c r="L59" s="74">
        <v>1834159439</v>
      </c>
      <c r="M59" s="74">
        <v>2466420779</v>
      </c>
      <c r="N59" s="74">
        <v>1974073819</v>
      </c>
      <c r="O59" s="74">
        <v>1574817911</v>
      </c>
      <c r="P59" s="74">
        <v>1476238479</v>
      </c>
      <c r="Q59" s="74">
        <v>751353347</v>
      </c>
      <c r="R59" s="74">
        <v>21562048000</v>
      </c>
      <c r="S59" s="75">
        <v>0</v>
      </c>
    </row>
    <row r="60" spans="1:19" ht="14.25" x14ac:dyDescent="0.2">
      <c r="A60" s="81" t="s">
        <v>3909</v>
      </c>
      <c r="B60" s="82"/>
      <c r="C60" s="82"/>
      <c r="D60" s="82"/>
      <c r="E60" s="83">
        <v>21562048000</v>
      </c>
      <c r="F60" s="84">
        <v>280215057</v>
      </c>
      <c r="G60" s="84">
        <v>2433936616</v>
      </c>
      <c r="H60" s="84">
        <v>1112791050</v>
      </c>
      <c r="I60" s="84">
        <v>2485494188</v>
      </c>
      <c r="J60" s="84">
        <v>2762242304</v>
      </c>
      <c r="K60" s="84">
        <v>2410305011</v>
      </c>
      <c r="L60" s="84">
        <v>1834159439</v>
      </c>
      <c r="M60" s="84">
        <v>2466420779</v>
      </c>
      <c r="N60" s="84">
        <v>1974073819</v>
      </c>
      <c r="O60" s="84">
        <v>1574817911</v>
      </c>
      <c r="P60" s="84">
        <v>1476238479</v>
      </c>
      <c r="Q60" s="84">
        <v>751353347</v>
      </c>
      <c r="R60" s="84">
        <v>21562048000</v>
      </c>
      <c r="S60" s="85">
        <v>0</v>
      </c>
    </row>
    <row r="61" spans="1:19" x14ac:dyDescent="0.25">
      <c r="D61" s="54" t="s">
        <v>3911</v>
      </c>
      <c r="E61" s="55"/>
      <c r="F61" s="58">
        <f t="shared" ref="F61:Q61" si="0">F60/$E$58</f>
        <v>2.9113449285631539E-2</v>
      </c>
      <c r="G61" s="58">
        <f t="shared" si="0"/>
        <v>0.2528782392816159</v>
      </c>
      <c r="H61" s="58">
        <f t="shared" si="0"/>
        <v>0.11561543532501778</v>
      </c>
      <c r="I61" s="58">
        <f t="shared" si="0"/>
        <v>0.25823490631365303</v>
      </c>
      <c r="J61" s="58">
        <f t="shared" si="0"/>
        <v>0.28698815150439977</v>
      </c>
      <c r="K61" s="58">
        <f t="shared" si="0"/>
        <v>0.25042299101240684</v>
      </c>
      <c r="L61" s="58">
        <f t="shared" si="0"/>
        <v>0.19056330655739492</v>
      </c>
      <c r="M61" s="58">
        <f t="shared" si="0"/>
        <v>0.25625324004785488</v>
      </c>
      <c r="N61" s="58">
        <f t="shared" si="0"/>
        <v>0.20509996368806646</v>
      </c>
      <c r="O61" s="58">
        <f t="shared" si="0"/>
        <v>0.16361855025514457</v>
      </c>
      <c r="P61" s="58">
        <f t="shared" si="0"/>
        <v>0.15337646217870562</v>
      </c>
      <c r="Q61" s="58">
        <f t="shared" si="0"/>
        <v>7.8063212582734326E-2</v>
      </c>
      <c r="R61" s="57"/>
    </row>
    <row r="62" spans="1:19" x14ac:dyDescent="0.25">
      <c r="D62" s="54" t="s">
        <v>3912</v>
      </c>
      <c r="E62" s="55"/>
      <c r="F62" s="56">
        <f>F60</f>
        <v>280215057</v>
      </c>
      <c r="G62" s="56">
        <f t="shared" ref="G62:Q62" si="1">F62+G60</f>
        <v>2714151673</v>
      </c>
      <c r="H62" s="56">
        <f t="shared" si="1"/>
        <v>3826942723</v>
      </c>
      <c r="I62" s="56">
        <f t="shared" si="1"/>
        <v>6312436911</v>
      </c>
      <c r="J62" s="56">
        <f t="shared" si="1"/>
        <v>9074679215</v>
      </c>
      <c r="K62" s="56">
        <f t="shared" si="1"/>
        <v>11484984226</v>
      </c>
      <c r="L62" s="56">
        <f t="shared" si="1"/>
        <v>13319143665</v>
      </c>
      <c r="M62" s="56">
        <f t="shared" si="1"/>
        <v>15785564444</v>
      </c>
      <c r="N62" s="56">
        <f t="shared" si="1"/>
        <v>17759638263</v>
      </c>
      <c r="O62" s="56">
        <f t="shared" si="1"/>
        <v>19334456174</v>
      </c>
      <c r="P62" s="56">
        <f t="shared" si="1"/>
        <v>20810694653</v>
      </c>
      <c r="Q62" s="56">
        <f t="shared" si="1"/>
        <v>21562048000</v>
      </c>
      <c r="R62" s="57"/>
    </row>
    <row r="63" spans="1:19" x14ac:dyDescent="0.25">
      <c r="D63" s="54" t="s">
        <v>3913</v>
      </c>
      <c r="E63" s="55"/>
      <c r="F63" s="58">
        <f t="shared" ref="F63:Q63" si="2">F62/$E$58</f>
        <v>2.9113449285631539E-2</v>
      </c>
      <c r="G63" s="58">
        <f t="shared" si="2"/>
        <v>0.28199168856724749</v>
      </c>
      <c r="H63" s="58">
        <f t="shared" si="2"/>
        <v>0.39760712389226527</v>
      </c>
      <c r="I63" s="58">
        <f t="shared" si="2"/>
        <v>0.65584203020591825</v>
      </c>
      <c r="J63" s="58">
        <f t="shared" si="2"/>
        <v>0.94283018171031807</v>
      </c>
      <c r="K63" s="58">
        <f t="shared" si="2"/>
        <v>1.1932531727227249</v>
      </c>
      <c r="L63" s="58">
        <f t="shared" si="2"/>
        <v>1.3838164792801197</v>
      </c>
      <c r="M63" s="58">
        <f t="shared" si="2"/>
        <v>1.6400697193279747</v>
      </c>
      <c r="N63" s="58">
        <f t="shared" si="2"/>
        <v>1.8451696830160411</v>
      </c>
      <c r="O63" s="58">
        <f t="shared" si="2"/>
        <v>2.0087882332711859</v>
      </c>
      <c r="P63" s="58">
        <f t="shared" si="2"/>
        <v>2.1621646954498912</v>
      </c>
      <c r="Q63" s="58">
        <f t="shared" si="2"/>
        <v>2.2402279080326255</v>
      </c>
      <c r="R63" s="57"/>
    </row>
    <row r="64" spans="1:19" x14ac:dyDescent="0.25">
      <c r="D64" s="59"/>
      <c r="E64" s="59"/>
    </row>
    <row r="65" spans="4:5" x14ac:dyDescent="0.25">
      <c r="D65" s="59"/>
      <c r="E65" s="59"/>
    </row>
    <row r="66" spans="4:5" x14ac:dyDescent="0.25">
      <c r="D66" s="59"/>
      <c r="E66" s="59"/>
    </row>
    <row r="67" spans="4:5" x14ac:dyDescent="0.25">
      <c r="D67" s="59"/>
      <c r="E67" s="59"/>
    </row>
    <row r="68" spans="4:5" x14ac:dyDescent="0.25">
      <c r="D68" s="59"/>
      <c r="E68" s="59"/>
    </row>
    <row r="69" spans="4:5" x14ac:dyDescent="0.25">
      <c r="D69" s="59"/>
      <c r="E69" s="59"/>
    </row>
    <row r="70" spans="4:5" x14ac:dyDescent="0.25">
      <c r="D70" s="59"/>
      <c r="E70" s="59"/>
    </row>
    <row r="71" spans="4:5" x14ac:dyDescent="0.25">
      <c r="D71" s="59"/>
      <c r="E71" s="59"/>
    </row>
    <row r="72" spans="4:5" x14ac:dyDescent="0.25">
      <c r="D72" s="59"/>
      <c r="E72" s="59"/>
    </row>
    <row r="73" spans="4:5" x14ac:dyDescent="0.25">
      <c r="D73" s="59"/>
      <c r="E73" s="59"/>
    </row>
    <row r="74" spans="4:5" x14ac:dyDescent="0.25">
      <c r="D74" s="59"/>
      <c r="E74" s="59"/>
    </row>
    <row r="75" spans="4:5" x14ac:dyDescent="0.25">
      <c r="D75" s="59"/>
      <c r="E75" s="59"/>
    </row>
    <row r="76" spans="4:5" x14ac:dyDescent="0.25">
      <c r="D76" s="59"/>
      <c r="E76" s="59"/>
    </row>
    <row r="77" spans="4:5" x14ac:dyDescent="0.25">
      <c r="D77" s="59"/>
      <c r="E77" s="59"/>
    </row>
    <row r="78" spans="4:5" x14ac:dyDescent="0.25">
      <c r="D78" s="59"/>
      <c r="E78" s="59"/>
    </row>
    <row r="79" spans="4:5" x14ac:dyDescent="0.25">
      <c r="D79" s="59"/>
      <c r="E79" s="59"/>
    </row>
    <row r="80" spans="4:5" x14ac:dyDescent="0.25">
      <c r="D80" s="59"/>
      <c r="E80" s="59"/>
    </row>
    <row r="81" spans="4:5" x14ac:dyDescent="0.25">
      <c r="D81" s="59"/>
      <c r="E81" s="59"/>
    </row>
    <row r="82" spans="4:5" x14ac:dyDescent="0.25">
      <c r="D82" s="59"/>
      <c r="E82" s="59"/>
    </row>
    <row r="83" spans="4:5" x14ac:dyDescent="0.25">
      <c r="D83" s="59"/>
      <c r="E83" s="59"/>
    </row>
    <row r="84" spans="4:5" x14ac:dyDescent="0.25">
      <c r="D84" s="59"/>
      <c r="E84" s="59"/>
    </row>
    <row r="85" spans="4:5" x14ac:dyDescent="0.25">
      <c r="D85" s="59"/>
      <c r="E85" s="59"/>
    </row>
    <row r="86" spans="4:5" x14ac:dyDescent="0.25">
      <c r="D86" s="59"/>
      <c r="E86" s="59"/>
    </row>
    <row r="87" spans="4:5" x14ac:dyDescent="0.25">
      <c r="D87" s="59"/>
      <c r="E87" s="59"/>
    </row>
    <row r="88" spans="4:5" x14ac:dyDescent="0.25">
      <c r="D88" s="59"/>
      <c r="E88" s="59"/>
    </row>
    <row r="89" spans="4:5" x14ac:dyDescent="0.25">
      <c r="D89" s="59"/>
      <c r="E89" s="59"/>
    </row>
    <row r="90" spans="4:5" x14ac:dyDescent="0.25">
      <c r="D90" s="59"/>
      <c r="E90" s="59"/>
    </row>
    <row r="91" spans="4:5" x14ac:dyDescent="0.25">
      <c r="D91" s="59"/>
      <c r="E91" s="59"/>
    </row>
    <row r="92" spans="4:5" x14ac:dyDescent="0.25">
      <c r="D92" s="59"/>
      <c r="E92" s="59"/>
    </row>
    <row r="93" spans="4:5" x14ac:dyDescent="0.25">
      <c r="D93" s="59"/>
      <c r="E93" s="59"/>
    </row>
    <row r="94" spans="4:5" x14ac:dyDescent="0.25">
      <c r="D94" s="59"/>
      <c r="E94" s="59"/>
    </row>
    <row r="95" spans="4:5" x14ac:dyDescent="0.25">
      <c r="D95" s="59"/>
      <c r="E95" s="59"/>
    </row>
    <row r="96" spans="4:5" x14ac:dyDescent="0.25">
      <c r="D96" s="59"/>
      <c r="E96" s="59"/>
    </row>
    <row r="97" spans="4:5" x14ac:dyDescent="0.25">
      <c r="D97" s="59"/>
      <c r="E97" s="59"/>
    </row>
    <row r="98" spans="4:5" x14ac:dyDescent="0.25">
      <c r="D98" s="59"/>
      <c r="E98" s="59"/>
    </row>
    <row r="99" spans="4:5" x14ac:dyDescent="0.25">
      <c r="D99" s="59"/>
      <c r="E99" s="59"/>
    </row>
    <row r="100" spans="4:5" x14ac:dyDescent="0.25">
      <c r="D100" s="59"/>
      <c r="E100" s="59"/>
    </row>
    <row r="101" spans="4:5" x14ac:dyDescent="0.25">
      <c r="D101" s="59"/>
      <c r="E101" s="59"/>
    </row>
    <row r="102" spans="4:5" x14ac:dyDescent="0.25">
      <c r="D102" s="59"/>
      <c r="E102" s="59"/>
    </row>
    <row r="103" spans="4:5" x14ac:dyDescent="0.25">
      <c r="D103" s="59"/>
      <c r="E103" s="59"/>
    </row>
    <row r="104" spans="4:5" x14ac:dyDescent="0.25">
      <c r="D104" s="59"/>
      <c r="E104" s="59"/>
    </row>
    <row r="105" spans="4:5" x14ac:dyDescent="0.25">
      <c r="D105" s="59"/>
      <c r="E105" s="59"/>
    </row>
    <row r="106" spans="4:5" x14ac:dyDescent="0.25">
      <c r="D106" s="59"/>
      <c r="E106" s="59"/>
    </row>
    <row r="107" spans="4:5" x14ac:dyDescent="0.25">
      <c r="D107" s="59"/>
      <c r="E107" s="59"/>
    </row>
    <row r="108" spans="4:5" x14ac:dyDescent="0.25">
      <c r="D108" s="59"/>
      <c r="E108" s="59"/>
    </row>
    <row r="109" spans="4:5" x14ac:dyDescent="0.25">
      <c r="D109" s="59"/>
      <c r="E109" s="59"/>
    </row>
    <row r="110" spans="4:5" x14ac:dyDescent="0.25">
      <c r="D110" s="59"/>
      <c r="E110" s="59"/>
    </row>
    <row r="111" spans="4:5" x14ac:dyDescent="0.25">
      <c r="D111" s="59"/>
      <c r="E111" s="59"/>
    </row>
    <row r="112" spans="4:5" x14ac:dyDescent="0.25">
      <c r="D112" s="59"/>
      <c r="E112" s="59"/>
    </row>
    <row r="113" spans="4:5" x14ac:dyDescent="0.25">
      <c r="D113" s="59"/>
      <c r="E113" s="59"/>
    </row>
    <row r="114" spans="4:5" x14ac:dyDescent="0.25">
      <c r="D114" s="59"/>
      <c r="E114" s="59"/>
    </row>
    <row r="115" spans="4:5" x14ac:dyDescent="0.25">
      <c r="D115" s="59"/>
      <c r="E115" s="59"/>
    </row>
    <row r="116" spans="4:5" x14ac:dyDescent="0.25">
      <c r="D116" s="59"/>
      <c r="E116" s="59"/>
    </row>
    <row r="117" spans="4:5" x14ac:dyDescent="0.25">
      <c r="D117" s="59"/>
      <c r="E117" s="59"/>
    </row>
    <row r="118" spans="4:5" x14ac:dyDescent="0.25">
      <c r="D118" s="59"/>
      <c r="E118" s="59"/>
    </row>
    <row r="119" spans="4:5" x14ac:dyDescent="0.25">
      <c r="D119" s="59"/>
      <c r="E119" s="59"/>
    </row>
    <row r="120" spans="4:5" x14ac:dyDescent="0.25">
      <c r="D120" s="59"/>
      <c r="E120" s="59"/>
    </row>
    <row r="121" spans="4:5" x14ac:dyDescent="0.25">
      <c r="D121" s="59"/>
      <c r="E121" s="59"/>
    </row>
    <row r="122" spans="4:5" x14ac:dyDescent="0.25">
      <c r="D122" s="59"/>
      <c r="E122" s="59"/>
    </row>
    <row r="123" spans="4:5" x14ac:dyDescent="0.25">
      <c r="D123" s="59"/>
      <c r="E123" s="59"/>
    </row>
    <row r="124" spans="4:5" x14ac:dyDescent="0.25">
      <c r="D124" s="59"/>
      <c r="E124" s="59"/>
    </row>
    <row r="125" spans="4:5" x14ac:dyDescent="0.25">
      <c r="D125" s="59"/>
      <c r="E125" s="59"/>
    </row>
    <row r="126" spans="4:5" x14ac:dyDescent="0.25">
      <c r="D126" s="59"/>
      <c r="E126" s="59"/>
    </row>
    <row r="127" spans="4:5" x14ac:dyDescent="0.25">
      <c r="D127" s="59"/>
      <c r="E127" s="59"/>
    </row>
    <row r="128" spans="4:5" x14ac:dyDescent="0.25">
      <c r="D128" s="59"/>
      <c r="E128" s="59"/>
    </row>
    <row r="129" spans="4:5" x14ac:dyDescent="0.25">
      <c r="D129" s="59"/>
      <c r="E129" s="59"/>
    </row>
    <row r="130" spans="4:5" x14ac:dyDescent="0.25">
      <c r="D130" s="59"/>
      <c r="E130" s="59"/>
    </row>
    <row r="131" spans="4:5" x14ac:dyDescent="0.25">
      <c r="D131" s="59"/>
      <c r="E131" s="59"/>
    </row>
    <row r="132" spans="4:5" x14ac:dyDescent="0.25">
      <c r="D132" s="59"/>
      <c r="E132" s="59"/>
    </row>
    <row r="133" spans="4:5" x14ac:dyDescent="0.25">
      <c r="D133" s="59"/>
      <c r="E133" s="59"/>
    </row>
    <row r="134" spans="4:5" x14ac:dyDescent="0.25">
      <c r="D134" s="59"/>
      <c r="E134" s="59"/>
    </row>
    <row r="135" spans="4:5" x14ac:dyDescent="0.25">
      <c r="D135" s="59"/>
      <c r="E135" s="59"/>
    </row>
    <row r="136" spans="4:5" x14ac:dyDescent="0.25">
      <c r="D136" s="59"/>
      <c r="E136" s="59"/>
    </row>
    <row r="137" spans="4:5" x14ac:dyDescent="0.25">
      <c r="D137" s="59"/>
      <c r="E137" s="59"/>
    </row>
    <row r="138" spans="4:5" x14ac:dyDescent="0.25">
      <c r="D138" s="59"/>
      <c r="E138" s="59"/>
    </row>
    <row r="139" spans="4:5" x14ac:dyDescent="0.25">
      <c r="D139" s="59"/>
      <c r="E139" s="59"/>
    </row>
    <row r="140" spans="4:5" x14ac:dyDescent="0.25">
      <c r="D140" s="59"/>
      <c r="E140" s="59"/>
    </row>
    <row r="141" spans="4:5" x14ac:dyDescent="0.25">
      <c r="D141" s="59"/>
      <c r="E141" s="59"/>
    </row>
    <row r="142" spans="4:5" x14ac:dyDescent="0.25">
      <c r="D142" s="59"/>
      <c r="E142" s="59"/>
    </row>
    <row r="143" spans="4:5" x14ac:dyDescent="0.25">
      <c r="D143" s="59"/>
      <c r="E143" s="59"/>
    </row>
    <row r="144" spans="4:5" x14ac:dyDescent="0.25">
      <c r="D144" s="59"/>
      <c r="E144" s="59"/>
    </row>
    <row r="145" spans="4:5" x14ac:dyDescent="0.25">
      <c r="D145" s="59"/>
      <c r="E145" s="59"/>
    </row>
    <row r="146" spans="4:5" x14ac:dyDescent="0.25">
      <c r="D146" s="59"/>
      <c r="E146" s="59"/>
    </row>
    <row r="147" spans="4:5" x14ac:dyDescent="0.25">
      <c r="D147" s="59"/>
      <c r="E147" s="59"/>
    </row>
    <row r="148" spans="4:5" x14ac:dyDescent="0.25">
      <c r="D148" s="59"/>
      <c r="E148" s="59"/>
    </row>
    <row r="149" spans="4:5" x14ac:dyDescent="0.25">
      <c r="D149" s="59"/>
      <c r="E149" s="59"/>
    </row>
    <row r="150" spans="4:5" x14ac:dyDescent="0.25">
      <c r="D150" s="59"/>
      <c r="E150" s="59"/>
    </row>
    <row r="151" spans="4:5" x14ac:dyDescent="0.25">
      <c r="D151" s="59"/>
      <c r="E151" s="59"/>
    </row>
    <row r="152" spans="4:5" x14ac:dyDescent="0.25">
      <c r="D152" s="59"/>
      <c r="E152" s="59"/>
    </row>
    <row r="153" spans="4:5" x14ac:dyDescent="0.25">
      <c r="D153" s="59"/>
      <c r="E153" s="59"/>
    </row>
    <row r="154" spans="4:5" x14ac:dyDescent="0.25">
      <c r="D154" s="59"/>
      <c r="E154" s="59"/>
    </row>
    <row r="155" spans="4:5" x14ac:dyDescent="0.25">
      <c r="D155" s="59"/>
      <c r="E155" s="59"/>
    </row>
    <row r="156" spans="4:5" x14ac:dyDescent="0.25">
      <c r="D156" s="59"/>
      <c r="E156" s="59"/>
    </row>
    <row r="157" spans="4:5" x14ac:dyDescent="0.25">
      <c r="D157" s="59"/>
      <c r="E157" s="59"/>
    </row>
    <row r="158" spans="4:5" x14ac:dyDescent="0.25">
      <c r="D158" s="59"/>
      <c r="E158" s="59"/>
    </row>
    <row r="159" spans="4:5" x14ac:dyDescent="0.25">
      <c r="D159" s="59"/>
      <c r="E159" s="59"/>
    </row>
    <row r="160" spans="4:5" x14ac:dyDescent="0.25">
      <c r="D160" s="59"/>
      <c r="E160" s="59"/>
    </row>
    <row r="161" spans="4:5" x14ac:dyDescent="0.25">
      <c r="D161" s="59"/>
      <c r="E161" s="59"/>
    </row>
    <row r="162" spans="4:5" x14ac:dyDescent="0.25">
      <c r="D162" s="59"/>
      <c r="E162" s="59"/>
    </row>
    <row r="163" spans="4:5" x14ac:dyDescent="0.25">
      <c r="D163" s="59"/>
      <c r="E163" s="59"/>
    </row>
    <row r="164" spans="4:5" x14ac:dyDescent="0.25">
      <c r="D164" s="59"/>
      <c r="E164" s="59"/>
    </row>
    <row r="165" spans="4:5" x14ac:dyDescent="0.25">
      <c r="D165" s="59"/>
      <c r="E165" s="59"/>
    </row>
    <row r="166" spans="4:5" x14ac:dyDescent="0.25">
      <c r="D166" s="59"/>
      <c r="E166" s="59"/>
    </row>
    <row r="167" spans="4:5" x14ac:dyDescent="0.25">
      <c r="D167" s="59"/>
      <c r="E167" s="59"/>
    </row>
    <row r="168" spans="4:5" x14ac:dyDescent="0.25">
      <c r="D168" s="59"/>
      <c r="E168" s="59"/>
    </row>
    <row r="169" spans="4:5" x14ac:dyDescent="0.25">
      <c r="D169" s="59"/>
      <c r="E169" s="59"/>
    </row>
    <row r="170" spans="4:5" x14ac:dyDescent="0.25">
      <c r="D170" s="59"/>
      <c r="E170" s="59"/>
    </row>
    <row r="171" spans="4:5" x14ac:dyDescent="0.25">
      <c r="D171" s="59"/>
      <c r="E171" s="59"/>
    </row>
    <row r="172" spans="4:5" x14ac:dyDescent="0.25">
      <c r="D172" s="59"/>
      <c r="E172" s="59"/>
    </row>
    <row r="173" spans="4:5" x14ac:dyDescent="0.25">
      <c r="D173" s="59"/>
      <c r="E173" s="59"/>
    </row>
    <row r="174" spans="4:5" x14ac:dyDescent="0.25">
      <c r="D174" s="59"/>
      <c r="E174" s="59"/>
    </row>
    <row r="175" spans="4:5" x14ac:dyDescent="0.25">
      <c r="D175" s="59"/>
      <c r="E175" s="59"/>
    </row>
    <row r="176" spans="4:5" x14ac:dyDescent="0.25">
      <c r="D176" s="59"/>
      <c r="E176" s="59"/>
    </row>
    <row r="177" spans="4:5" x14ac:dyDescent="0.25">
      <c r="D177" s="59"/>
      <c r="E177" s="59"/>
    </row>
    <row r="178" spans="4:5" x14ac:dyDescent="0.25">
      <c r="D178" s="59"/>
      <c r="E178" s="59"/>
    </row>
    <row r="179" spans="4:5" x14ac:dyDescent="0.25">
      <c r="D179" s="59"/>
      <c r="E179" s="59"/>
    </row>
    <row r="180" spans="4:5" x14ac:dyDescent="0.25">
      <c r="D180" s="59"/>
      <c r="E180" s="59"/>
    </row>
    <row r="181" spans="4:5" x14ac:dyDescent="0.25">
      <c r="D181" s="59"/>
      <c r="E181" s="59"/>
    </row>
    <row r="182" spans="4:5" x14ac:dyDescent="0.25">
      <c r="D182" s="59"/>
      <c r="E182" s="59"/>
    </row>
    <row r="183" spans="4:5" x14ac:dyDescent="0.25">
      <c r="D183" s="59"/>
      <c r="E183" s="59"/>
    </row>
    <row r="184" spans="4:5" x14ac:dyDescent="0.25">
      <c r="D184" s="59"/>
      <c r="E184" s="59"/>
    </row>
    <row r="185" spans="4:5" x14ac:dyDescent="0.25">
      <c r="D185" s="59"/>
      <c r="E185" s="59"/>
    </row>
    <row r="186" spans="4:5" x14ac:dyDescent="0.25">
      <c r="D186" s="59"/>
      <c r="E186" s="59"/>
    </row>
    <row r="187" spans="4:5" x14ac:dyDescent="0.25">
      <c r="D187" s="59"/>
      <c r="E187" s="59"/>
    </row>
    <row r="188" spans="4:5" x14ac:dyDescent="0.25">
      <c r="D188" s="59"/>
      <c r="E188" s="59"/>
    </row>
    <row r="189" spans="4:5" x14ac:dyDescent="0.25">
      <c r="D189" s="59"/>
      <c r="E189" s="59"/>
    </row>
    <row r="190" spans="4:5" x14ac:dyDescent="0.25">
      <c r="D190" s="59"/>
      <c r="E190" s="59"/>
    </row>
    <row r="191" spans="4:5" x14ac:dyDescent="0.25">
      <c r="D191" s="59"/>
      <c r="E191" s="59"/>
    </row>
    <row r="192" spans="4:5" x14ac:dyDescent="0.25">
      <c r="D192" s="59"/>
      <c r="E192" s="59"/>
    </row>
    <row r="193" spans="4:5" x14ac:dyDescent="0.25">
      <c r="D193" s="59"/>
      <c r="E193" s="59"/>
    </row>
    <row r="194" spans="4:5" x14ac:dyDescent="0.25">
      <c r="D194" s="59"/>
      <c r="E194" s="59"/>
    </row>
    <row r="195" spans="4:5" x14ac:dyDescent="0.25">
      <c r="D195" s="59"/>
      <c r="E195" s="59"/>
    </row>
    <row r="196" spans="4:5" x14ac:dyDescent="0.25">
      <c r="D196" s="59"/>
      <c r="E196" s="59"/>
    </row>
    <row r="197" spans="4:5" x14ac:dyDescent="0.25">
      <c r="D197" s="59"/>
      <c r="E197" s="59"/>
    </row>
    <row r="198" spans="4:5" x14ac:dyDescent="0.25">
      <c r="D198" s="59"/>
      <c r="E198" s="59"/>
    </row>
    <row r="199" spans="4:5" x14ac:dyDescent="0.25">
      <c r="D199" s="59"/>
      <c r="E199" s="59"/>
    </row>
    <row r="200" spans="4:5" x14ac:dyDescent="0.25">
      <c r="D200" s="59"/>
      <c r="E200" s="59"/>
    </row>
    <row r="201" spans="4:5" x14ac:dyDescent="0.25">
      <c r="D201" s="59"/>
      <c r="E201" s="59"/>
    </row>
    <row r="202" spans="4:5" x14ac:dyDescent="0.25">
      <c r="D202" s="59"/>
      <c r="E202" s="59"/>
    </row>
    <row r="203" spans="4:5" x14ac:dyDescent="0.25">
      <c r="D203" s="59"/>
      <c r="E203" s="59"/>
    </row>
    <row r="204" spans="4:5" x14ac:dyDescent="0.25">
      <c r="D204" s="59"/>
      <c r="E204" s="59"/>
    </row>
    <row r="205" spans="4:5" x14ac:dyDescent="0.25">
      <c r="D205" s="59"/>
      <c r="E205" s="59"/>
    </row>
    <row r="206" spans="4:5" x14ac:dyDescent="0.25">
      <c r="D206" s="59"/>
      <c r="E206" s="59"/>
    </row>
    <row r="207" spans="4:5" x14ac:dyDescent="0.25">
      <c r="D207" s="59"/>
      <c r="E207" s="59"/>
    </row>
    <row r="208" spans="4:5" x14ac:dyDescent="0.25">
      <c r="D208" s="59"/>
      <c r="E208" s="59"/>
    </row>
    <row r="209" spans="4:5" x14ac:dyDescent="0.25">
      <c r="D209" s="59"/>
      <c r="E209" s="59"/>
    </row>
    <row r="210" spans="4:5" x14ac:dyDescent="0.25">
      <c r="D210" s="59"/>
      <c r="E210" s="59"/>
    </row>
    <row r="211" spans="4:5" x14ac:dyDescent="0.25">
      <c r="D211" s="59"/>
      <c r="E211" s="59"/>
    </row>
    <row r="212" spans="4:5" x14ac:dyDescent="0.25">
      <c r="D212" s="59"/>
      <c r="E212" s="59"/>
    </row>
    <row r="213" spans="4:5" x14ac:dyDescent="0.25">
      <c r="D213" s="59"/>
      <c r="E213" s="59"/>
    </row>
    <row r="214" spans="4:5" x14ac:dyDescent="0.25">
      <c r="D214" s="59"/>
      <c r="E214" s="59"/>
    </row>
    <row r="215" spans="4:5" x14ac:dyDescent="0.25">
      <c r="D215" s="59"/>
      <c r="E215" s="59"/>
    </row>
    <row r="216" spans="4:5" x14ac:dyDescent="0.25">
      <c r="D216" s="59"/>
      <c r="E216" s="59"/>
    </row>
    <row r="217" spans="4:5" x14ac:dyDescent="0.25">
      <c r="D217" s="59"/>
      <c r="E217" s="59"/>
    </row>
    <row r="218" spans="4:5" x14ac:dyDescent="0.25">
      <c r="D218" s="59"/>
      <c r="E218" s="59"/>
    </row>
    <row r="219" spans="4:5" x14ac:dyDescent="0.25">
      <c r="D219" s="59"/>
      <c r="E219" s="59"/>
    </row>
    <row r="220" spans="4:5" x14ac:dyDescent="0.25">
      <c r="D220" s="59"/>
      <c r="E220" s="59"/>
    </row>
    <row r="221" spans="4:5" x14ac:dyDescent="0.25">
      <c r="D221" s="59"/>
      <c r="E221" s="59"/>
    </row>
    <row r="222" spans="4:5" x14ac:dyDescent="0.25">
      <c r="D222" s="59"/>
      <c r="E222" s="59"/>
    </row>
    <row r="223" spans="4:5" x14ac:dyDescent="0.25">
      <c r="D223" s="59"/>
      <c r="E223" s="59"/>
    </row>
    <row r="224" spans="4:5" x14ac:dyDescent="0.25">
      <c r="D224" s="59"/>
      <c r="E224" s="59"/>
    </row>
    <row r="225" spans="4:5" x14ac:dyDescent="0.25">
      <c r="D225" s="59"/>
      <c r="E225" s="59"/>
    </row>
    <row r="226" spans="4:5" x14ac:dyDescent="0.25">
      <c r="D226" s="59"/>
      <c r="E226" s="59"/>
    </row>
    <row r="227" spans="4:5" x14ac:dyDescent="0.25">
      <c r="D227" s="59"/>
      <c r="E227" s="59"/>
    </row>
    <row r="228" spans="4:5" x14ac:dyDescent="0.25">
      <c r="D228" s="59"/>
      <c r="E228" s="59"/>
    </row>
    <row r="229" spans="4:5" x14ac:dyDescent="0.25">
      <c r="D229" s="59"/>
      <c r="E229" s="59"/>
    </row>
    <row r="230" spans="4:5" x14ac:dyDescent="0.25">
      <c r="D230" s="59"/>
      <c r="E230" s="59"/>
    </row>
    <row r="231" spans="4:5" x14ac:dyDescent="0.25">
      <c r="D231" s="59"/>
      <c r="E231" s="59"/>
    </row>
    <row r="232" spans="4:5" x14ac:dyDescent="0.25">
      <c r="D232" s="59"/>
      <c r="E232" s="59"/>
    </row>
    <row r="233" spans="4:5" x14ac:dyDescent="0.25">
      <c r="D233" s="59"/>
      <c r="E233" s="59"/>
    </row>
    <row r="234" spans="4:5" x14ac:dyDescent="0.25">
      <c r="D234" s="59"/>
      <c r="E234" s="59"/>
    </row>
    <row r="235" spans="4:5" x14ac:dyDescent="0.25">
      <c r="D235" s="59"/>
      <c r="E235" s="59"/>
    </row>
    <row r="236" spans="4:5" x14ac:dyDescent="0.25">
      <c r="D236" s="59"/>
      <c r="E236" s="59"/>
    </row>
    <row r="237" spans="4:5" x14ac:dyDescent="0.25">
      <c r="D237" s="59"/>
      <c r="E237" s="59"/>
    </row>
    <row r="238" spans="4:5" x14ac:dyDescent="0.25">
      <c r="D238" s="59"/>
      <c r="E238" s="59"/>
    </row>
    <row r="239" spans="4:5" x14ac:dyDescent="0.25">
      <c r="D239" s="59"/>
      <c r="E239" s="59"/>
    </row>
    <row r="240" spans="4:5" x14ac:dyDescent="0.25">
      <c r="D240" s="59"/>
      <c r="E240" s="59"/>
    </row>
    <row r="241" spans="4:5" x14ac:dyDescent="0.25">
      <c r="D241" s="59"/>
      <c r="E241" s="59"/>
    </row>
    <row r="242" spans="4:5" x14ac:dyDescent="0.25">
      <c r="D242" s="59"/>
      <c r="E242" s="59"/>
    </row>
    <row r="243" spans="4:5" x14ac:dyDescent="0.25">
      <c r="D243" s="59"/>
      <c r="E243" s="59"/>
    </row>
    <row r="244" spans="4:5" x14ac:dyDescent="0.25">
      <c r="D244" s="59"/>
      <c r="E244" s="59"/>
    </row>
    <row r="245" spans="4:5" x14ac:dyDescent="0.25">
      <c r="D245" s="59"/>
      <c r="E245" s="59"/>
    </row>
    <row r="246" spans="4:5" x14ac:dyDescent="0.25">
      <c r="D246" s="59"/>
      <c r="E246" s="59"/>
    </row>
    <row r="247" spans="4:5" x14ac:dyDescent="0.25">
      <c r="D247" s="59"/>
      <c r="E247" s="59"/>
    </row>
    <row r="248" spans="4:5" x14ac:dyDescent="0.25">
      <c r="D248" s="59"/>
      <c r="E248" s="59"/>
    </row>
    <row r="249" spans="4:5" x14ac:dyDescent="0.25">
      <c r="D249" s="59"/>
      <c r="E249" s="59"/>
    </row>
    <row r="250" spans="4:5" x14ac:dyDescent="0.25">
      <c r="D250" s="59"/>
      <c r="E250" s="59"/>
    </row>
    <row r="251" spans="4:5" x14ac:dyDescent="0.25">
      <c r="D251" s="59"/>
      <c r="E251" s="59"/>
    </row>
    <row r="252" spans="4:5" x14ac:dyDescent="0.25">
      <c r="D252" s="59"/>
      <c r="E252" s="59"/>
    </row>
    <row r="253" spans="4:5" x14ac:dyDescent="0.25">
      <c r="D253" s="59"/>
      <c r="E253" s="59"/>
    </row>
    <row r="254" spans="4:5" x14ac:dyDescent="0.25">
      <c r="D254" s="59"/>
      <c r="E254" s="59"/>
    </row>
    <row r="255" spans="4:5" x14ac:dyDescent="0.25">
      <c r="D255" s="59"/>
      <c r="E255" s="59"/>
    </row>
    <row r="256" spans="4:5" x14ac:dyDescent="0.25">
      <c r="D256" s="59"/>
      <c r="E256" s="59"/>
    </row>
    <row r="257" spans="4:5" x14ac:dyDescent="0.25">
      <c r="D257" s="59"/>
      <c r="E257" s="59"/>
    </row>
    <row r="258" spans="4:5" x14ac:dyDescent="0.25">
      <c r="D258" s="59"/>
      <c r="E258" s="59"/>
    </row>
    <row r="259" spans="4:5" x14ac:dyDescent="0.25">
      <c r="D259" s="59"/>
      <c r="E259" s="59"/>
    </row>
    <row r="260" spans="4:5" x14ac:dyDescent="0.25">
      <c r="D260" s="59"/>
      <c r="E260" s="59"/>
    </row>
    <row r="261" spans="4:5" x14ac:dyDescent="0.25">
      <c r="D261" s="59"/>
      <c r="E261" s="59"/>
    </row>
    <row r="262" spans="4:5" x14ac:dyDescent="0.25">
      <c r="D262" s="59"/>
      <c r="E262" s="59"/>
    </row>
    <row r="263" spans="4:5" x14ac:dyDescent="0.25">
      <c r="D263" s="59"/>
      <c r="E263" s="59"/>
    </row>
    <row r="264" spans="4:5" x14ac:dyDescent="0.25">
      <c r="D264" s="59"/>
      <c r="E264" s="59"/>
    </row>
    <row r="265" spans="4:5" x14ac:dyDescent="0.25">
      <c r="D265" s="59"/>
      <c r="E265" s="59"/>
    </row>
    <row r="266" spans="4:5" x14ac:dyDescent="0.25">
      <c r="D266" s="59"/>
      <c r="E266" s="59"/>
    </row>
    <row r="267" spans="4:5" x14ac:dyDescent="0.25">
      <c r="D267" s="59"/>
      <c r="E267" s="59"/>
    </row>
    <row r="268" spans="4:5" x14ac:dyDescent="0.25">
      <c r="D268" s="59"/>
      <c r="E268" s="59"/>
    </row>
    <row r="269" spans="4:5" x14ac:dyDescent="0.25">
      <c r="D269" s="59"/>
      <c r="E269" s="59"/>
    </row>
    <row r="270" spans="4:5" x14ac:dyDescent="0.25">
      <c r="D270" s="59"/>
      <c r="E270" s="59"/>
    </row>
    <row r="271" spans="4:5" x14ac:dyDescent="0.25">
      <c r="D271" s="59"/>
      <c r="E271" s="59"/>
    </row>
    <row r="272" spans="4:5" x14ac:dyDescent="0.25">
      <c r="D272" s="59"/>
      <c r="E272" s="59"/>
    </row>
    <row r="273" spans="4:5" x14ac:dyDescent="0.25">
      <c r="D273" s="59"/>
      <c r="E273" s="59"/>
    </row>
    <row r="274" spans="4:5" x14ac:dyDescent="0.25">
      <c r="D274" s="59"/>
      <c r="E274" s="59"/>
    </row>
    <row r="275" spans="4:5" x14ac:dyDescent="0.25">
      <c r="D275" s="59"/>
      <c r="E275" s="59"/>
    </row>
    <row r="276" spans="4:5" x14ac:dyDescent="0.25">
      <c r="D276" s="59"/>
      <c r="E276" s="59"/>
    </row>
    <row r="277" spans="4:5" x14ac:dyDescent="0.25">
      <c r="D277" s="59"/>
      <c r="E277" s="59"/>
    </row>
    <row r="278" spans="4:5" x14ac:dyDescent="0.25">
      <c r="D278" s="59"/>
      <c r="E278" s="59"/>
    </row>
    <row r="279" spans="4:5" x14ac:dyDescent="0.25">
      <c r="D279" s="59"/>
      <c r="E279" s="59"/>
    </row>
    <row r="280" spans="4:5" x14ac:dyDescent="0.25">
      <c r="D280" s="59"/>
      <c r="E280" s="59"/>
    </row>
    <row r="281" spans="4:5" x14ac:dyDescent="0.25">
      <c r="D281" s="59"/>
      <c r="E281" s="59"/>
    </row>
    <row r="282" spans="4:5" x14ac:dyDescent="0.25">
      <c r="D282" s="59"/>
      <c r="E282" s="59"/>
    </row>
    <row r="283" spans="4:5" x14ac:dyDescent="0.25">
      <c r="D283" s="59"/>
      <c r="E283" s="59"/>
    </row>
    <row r="284" spans="4:5" x14ac:dyDescent="0.25">
      <c r="D284" s="59"/>
      <c r="E284" s="59"/>
    </row>
    <row r="285" spans="4:5" x14ac:dyDescent="0.25">
      <c r="D285" s="59"/>
      <c r="E285" s="59"/>
    </row>
    <row r="286" spans="4:5" x14ac:dyDescent="0.25">
      <c r="D286" s="59"/>
      <c r="E286" s="59"/>
    </row>
    <row r="287" spans="4:5" x14ac:dyDescent="0.25">
      <c r="D287" s="59"/>
      <c r="E287" s="59"/>
    </row>
    <row r="288" spans="4:5" x14ac:dyDescent="0.25">
      <c r="D288" s="59"/>
      <c r="E288" s="59"/>
    </row>
    <row r="289" spans="4:5" x14ac:dyDescent="0.25">
      <c r="D289" s="59"/>
      <c r="E289" s="59"/>
    </row>
    <row r="290" spans="4:5" x14ac:dyDescent="0.25">
      <c r="D290" s="59"/>
      <c r="E290" s="59"/>
    </row>
    <row r="291" spans="4:5" x14ac:dyDescent="0.25">
      <c r="D291" s="59"/>
      <c r="E291" s="59"/>
    </row>
    <row r="292" spans="4:5" x14ac:dyDescent="0.25">
      <c r="D292" s="59"/>
      <c r="E292" s="59"/>
    </row>
    <row r="293" spans="4:5" x14ac:dyDescent="0.25">
      <c r="D293" s="59"/>
      <c r="E293" s="59"/>
    </row>
    <row r="294" spans="4:5" x14ac:dyDescent="0.25">
      <c r="D294" s="59"/>
      <c r="E294" s="59"/>
    </row>
    <row r="295" spans="4:5" x14ac:dyDescent="0.25">
      <c r="D295" s="59"/>
      <c r="E295" s="59"/>
    </row>
    <row r="296" spans="4:5" x14ac:dyDescent="0.25">
      <c r="D296" s="59"/>
      <c r="E296" s="59"/>
    </row>
    <row r="297" spans="4:5" x14ac:dyDescent="0.25">
      <c r="D297" s="59"/>
      <c r="E297" s="59"/>
    </row>
    <row r="298" spans="4:5" x14ac:dyDescent="0.25">
      <c r="D298" s="59"/>
      <c r="E298" s="59"/>
    </row>
    <row r="299" spans="4:5" x14ac:dyDescent="0.25">
      <c r="D299" s="59"/>
      <c r="E299" s="59"/>
    </row>
    <row r="300" spans="4:5" x14ac:dyDescent="0.25">
      <c r="D300" s="59"/>
      <c r="E300" s="59"/>
    </row>
    <row r="301" spans="4:5" x14ac:dyDescent="0.25">
      <c r="D301" s="59"/>
      <c r="E301" s="59"/>
    </row>
    <row r="302" spans="4:5" x14ac:dyDescent="0.25">
      <c r="D302" s="59"/>
      <c r="E302" s="59"/>
    </row>
    <row r="303" spans="4:5" x14ac:dyDescent="0.25">
      <c r="D303" s="59"/>
      <c r="E303" s="59"/>
    </row>
    <row r="304" spans="4:5" x14ac:dyDescent="0.25">
      <c r="D304" s="59"/>
      <c r="E304" s="59"/>
    </row>
    <row r="305" spans="4:5" x14ac:dyDescent="0.25">
      <c r="D305" s="59"/>
      <c r="E305" s="59"/>
    </row>
    <row r="306" spans="4:5" x14ac:dyDescent="0.25">
      <c r="D306" s="59"/>
      <c r="E306" s="59"/>
    </row>
    <row r="307" spans="4:5" x14ac:dyDescent="0.25">
      <c r="D307" s="59"/>
      <c r="E307" s="59"/>
    </row>
    <row r="308" spans="4:5" x14ac:dyDescent="0.25">
      <c r="D308" s="59"/>
      <c r="E308" s="59"/>
    </row>
    <row r="309" spans="4:5" x14ac:dyDescent="0.25">
      <c r="D309" s="59"/>
      <c r="E309" s="59"/>
    </row>
    <row r="310" spans="4:5" x14ac:dyDescent="0.25">
      <c r="D310" s="59"/>
      <c r="E310" s="59"/>
    </row>
    <row r="311" spans="4:5" x14ac:dyDescent="0.25">
      <c r="D311" s="59"/>
      <c r="E311" s="59"/>
    </row>
    <row r="312" spans="4:5" x14ac:dyDescent="0.25">
      <c r="D312" s="59"/>
      <c r="E312" s="59"/>
    </row>
    <row r="313" spans="4:5" x14ac:dyDescent="0.25">
      <c r="D313" s="59"/>
      <c r="E313" s="59"/>
    </row>
    <row r="314" spans="4:5" x14ac:dyDescent="0.25">
      <c r="D314" s="59"/>
      <c r="E314" s="59"/>
    </row>
    <row r="315" spans="4:5" x14ac:dyDescent="0.25">
      <c r="D315" s="59"/>
      <c r="E315" s="59"/>
    </row>
    <row r="316" spans="4:5" x14ac:dyDescent="0.25">
      <c r="D316" s="59"/>
      <c r="E316" s="59"/>
    </row>
    <row r="317" spans="4:5" x14ac:dyDescent="0.25">
      <c r="D317" s="59"/>
      <c r="E317" s="59"/>
    </row>
    <row r="318" spans="4:5" x14ac:dyDescent="0.25">
      <c r="D318" s="59"/>
      <c r="E318" s="59"/>
    </row>
    <row r="319" spans="4:5" x14ac:dyDescent="0.25">
      <c r="D319" s="59"/>
      <c r="E319" s="59"/>
    </row>
    <row r="320" spans="4:5" x14ac:dyDescent="0.25">
      <c r="D320" s="59"/>
      <c r="E320" s="59"/>
    </row>
    <row r="321" spans="4:5" x14ac:dyDescent="0.25">
      <c r="D321" s="59"/>
      <c r="E321" s="59"/>
    </row>
    <row r="322" spans="4:5" x14ac:dyDescent="0.25">
      <c r="D322" s="59"/>
      <c r="E322" s="59"/>
    </row>
    <row r="323" spans="4:5" x14ac:dyDescent="0.25">
      <c r="D323" s="59"/>
      <c r="E323" s="59"/>
    </row>
    <row r="324" spans="4:5" x14ac:dyDescent="0.25">
      <c r="D324" s="59"/>
      <c r="E324" s="59"/>
    </row>
    <row r="325" spans="4:5" x14ac:dyDescent="0.25">
      <c r="D325" s="59"/>
      <c r="E325" s="59"/>
    </row>
    <row r="326" spans="4:5" x14ac:dyDescent="0.25">
      <c r="D326" s="59"/>
      <c r="E326" s="59"/>
    </row>
    <row r="327" spans="4:5" x14ac:dyDescent="0.25">
      <c r="D327" s="59"/>
      <c r="E327" s="59"/>
    </row>
    <row r="328" spans="4:5" x14ac:dyDescent="0.25">
      <c r="D328" s="59"/>
      <c r="E328" s="59"/>
    </row>
    <row r="329" spans="4:5" x14ac:dyDescent="0.25">
      <c r="D329" s="59"/>
      <c r="E329" s="59"/>
    </row>
    <row r="330" spans="4:5" x14ac:dyDescent="0.25">
      <c r="D330" s="59"/>
      <c r="E330" s="59"/>
    </row>
    <row r="331" spans="4:5" x14ac:dyDescent="0.25">
      <c r="D331" s="59"/>
      <c r="E331" s="59"/>
    </row>
    <row r="332" spans="4:5" x14ac:dyDescent="0.25">
      <c r="D332" s="59"/>
      <c r="E332" s="59"/>
    </row>
    <row r="333" spans="4:5" x14ac:dyDescent="0.25">
      <c r="D333" s="59"/>
      <c r="E333" s="59"/>
    </row>
    <row r="334" spans="4:5" x14ac:dyDescent="0.25">
      <c r="D334" s="59"/>
      <c r="E334" s="59"/>
    </row>
    <row r="335" spans="4:5" x14ac:dyDescent="0.25">
      <c r="D335" s="59"/>
      <c r="E335" s="59"/>
    </row>
    <row r="336" spans="4:5" x14ac:dyDescent="0.25">
      <c r="D336" s="59"/>
      <c r="E336" s="59"/>
    </row>
    <row r="337" spans="4:5" x14ac:dyDescent="0.25">
      <c r="D337" s="59"/>
      <c r="E337" s="59"/>
    </row>
    <row r="338" spans="4:5" x14ac:dyDescent="0.25">
      <c r="D338" s="59"/>
      <c r="E338" s="59"/>
    </row>
    <row r="339" spans="4:5" x14ac:dyDescent="0.25">
      <c r="D339" s="59"/>
      <c r="E339" s="59"/>
    </row>
    <row r="340" spans="4:5" x14ac:dyDescent="0.25">
      <c r="D340" s="59"/>
      <c r="E340" s="59"/>
    </row>
    <row r="341" spans="4:5" x14ac:dyDescent="0.25">
      <c r="D341" s="59"/>
      <c r="E341" s="59"/>
    </row>
    <row r="342" spans="4:5" x14ac:dyDescent="0.25">
      <c r="D342" s="59"/>
      <c r="E342" s="59"/>
    </row>
    <row r="343" spans="4:5" x14ac:dyDescent="0.25">
      <c r="D343" s="59"/>
      <c r="E343" s="59"/>
    </row>
    <row r="344" spans="4:5" x14ac:dyDescent="0.25">
      <c r="D344" s="59"/>
      <c r="E344" s="59"/>
    </row>
    <row r="345" spans="4:5" x14ac:dyDescent="0.25">
      <c r="D345" s="59"/>
      <c r="E345" s="59"/>
    </row>
    <row r="346" spans="4:5" x14ac:dyDescent="0.25">
      <c r="D346" s="59"/>
      <c r="E346" s="59"/>
    </row>
    <row r="347" spans="4:5" x14ac:dyDescent="0.25">
      <c r="D347" s="59"/>
      <c r="E347" s="59"/>
    </row>
    <row r="348" spans="4:5" x14ac:dyDescent="0.25">
      <c r="D348" s="59"/>
      <c r="E348" s="59"/>
    </row>
    <row r="349" spans="4:5" x14ac:dyDescent="0.25">
      <c r="D349" s="59"/>
      <c r="E349" s="59"/>
    </row>
    <row r="350" spans="4:5" x14ac:dyDescent="0.25">
      <c r="D350" s="59"/>
      <c r="E350" s="59"/>
    </row>
    <row r="351" spans="4:5" x14ac:dyDescent="0.25">
      <c r="D351" s="59"/>
      <c r="E351" s="59"/>
    </row>
    <row r="352" spans="4:5" x14ac:dyDescent="0.25">
      <c r="D352" s="59"/>
      <c r="E352" s="59"/>
    </row>
    <row r="353" spans="4:5" x14ac:dyDescent="0.25">
      <c r="D353" s="59"/>
      <c r="E353" s="59"/>
    </row>
    <row r="354" spans="4:5" x14ac:dyDescent="0.25">
      <c r="D354" s="59"/>
      <c r="E354" s="59"/>
    </row>
    <row r="355" spans="4:5" x14ac:dyDescent="0.25">
      <c r="D355" s="59"/>
      <c r="E355" s="59"/>
    </row>
    <row r="356" spans="4:5" x14ac:dyDescent="0.25">
      <c r="D356" s="59"/>
      <c r="E356" s="59"/>
    </row>
    <row r="357" spans="4:5" x14ac:dyDescent="0.25">
      <c r="D357" s="59"/>
      <c r="E357" s="59"/>
    </row>
    <row r="358" spans="4:5" x14ac:dyDescent="0.25">
      <c r="D358" s="59"/>
      <c r="E358" s="59"/>
    </row>
    <row r="359" spans="4:5" x14ac:dyDescent="0.25">
      <c r="D359" s="59"/>
      <c r="E359" s="59"/>
    </row>
    <row r="360" spans="4:5" x14ac:dyDescent="0.25">
      <c r="D360" s="59"/>
      <c r="E360" s="59"/>
    </row>
    <row r="361" spans="4:5" x14ac:dyDescent="0.25">
      <c r="D361" s="59"/>
      <c r="E361" s="59"/>
    </row>
    <row r="362" spans="4:5" x14ac:dyDescent="0.25">
      <c r="D362" s="59"/>
      <c r="E362" s="59"/>
    </row>
    <row r="363" spans="4:5" x14ac:dyDescent="0.25">
      <c r="D363" s="59"/>
      <c r="E363" s="59"/>
    </row>
    <row r="364" spans="4:5" x14ac:dyDescent="0.25">
      <c r="D364" s="59"/>
      <c r="E364" s="59"/>
    </row>
    <row r="365" spans="4:5" x14ac:dyDescent="0.25">
      <c r="D365" s="59"/>
      <c r="E365" s="59"/>
    </row>
    <row r="366" spans="4:5" x14ac:dyDescent="0.25">
      <c r="D366" s="59"/>
      <c r="E366" s="59"/>
    </row>
    <row r="367" spans="4:5" x14ac:dyDescent="0.25">
      <c r="D367" s="59"/>
      <c r="E367" s="59"/>
    </row>
    <row r="368" spans="4:5" x14ac:dyDescent="0.25">
      <c r="D368" s="59"/>
      <c r="E368" s="59"/>
    </row>
    <row r="369" spans="4:5" x14ac:dyDescent="0.25">
      <c r="D369" s="59"/>
      <c r="E369" s="59"/>
    </row>
    <row r="370" spans="4:5" x14ac:dyDescent="0.25">
      <c r="D370" s="59"/>
      <c r="E370" s="59"/>
    </row>
    <row r="371" spans="4:5" x14ac:dyDescent="0.25">
      <c r="D371" s="59"/>
      <c r="E371" s="59"/>
    </row>
    <row r="372" spans="4:5" x14ac:dyDescent="0.25">
      <c r="D372" s="59"/>
      <c r="E372" s="59"/>
    </row>
    <row r="373" spans="4:5" x14ac:dyDescent="0.25">
      <c r="D373" s="59"/>
      <c r="E373" s="59"/>
    </row>
    <row r="374" spans="4:5" x14ac:dyDescent="0.25">
      <c r="D374" s="59"/>
      <c r="E374" s="59"/>
    </row>
    <row r="375" spans="4:5" x14ac:dyDescent="0.25">
      <c r="D375" s="59"/>
      <c r="E375" s="59"/>
    </row>
    <row r="376" spans="4:5" x14ac:dyDescent="0.25">
      <c r="D376" s="59"/>
      <c r="E376" s="59"/>
    </row>
    <row r="377" spans="4:5" x14ac:dyDescent="0.25">
      <c r="D377" s="59"/>
      <c r="E377" s="59"/>
    </row>
    <row r="378" spans="4:5" x14ac:dyDescent="0.25">
      <c r="D378" s="59"/>
      <c r="E378" s="59"/>
    </row>
    <row r="379" spans="4:5" x14ac:dyDescent="0.25">
      <c r="D379" s="59"/>
      <c r="E379" s="59"/>
    </row>
    <row r="380" spans="4:5" x14ac:dyDescent="0.25">
      <c r="D380" s="59"/>
      <c r="E380" s="59"/>
    </row>
    <row r="381" spans="4:5" x14ac:dyDescent="0.25">
      <c r="D381" s="59"/>
      <c r="E381" s="59"/>
    </row>
    <row r="382" spans="4:5" x14ac:dyDescent="0.25">
      <c r="D382" s="59"/>
      <c r="E382" s="59"/>
    </row>
    <row r="383" spans="4:5" x14ac:dyDescent="0.25">
      <c r="D383" s="59"/>
      <c r="E383" s="59"/>
    </row>
    <row r="384" spans="4:5" x14ac:dyDescent="0.25">
      <c r="D384" s="59"/>
      <c r="E384" s="59"/>
    </row>
    <row r="385" spans="4:5" x14ac:dyDescent="0.25">
      <c r="D385" s="59"/>
      <c r="E385" s="59"/>
    </row>
    <row r="386" spans="4:5" x14ac:dyDescent="0.25">
      <c r="D386" s="59"/>
      <c r="E386" s="59"/>
    </row>
    <row r="387" spans="4:5" x14ac:dyDescent="0.25">
      <c r="D387" s="59"/>
      <c r="E387" s="59"/>
    </row>
    <row r="388" spans="4:5" x14ac:dyDescent="0.25">
      <c r="D388" s="59"/>
      <c r="E388" s="59"/>
    </row>
    <row r="389" spans="4:5" x14ac:dyDescent="0.25">
      <c r="D389" s="59"/>
      <c r="E389" s="59"/>
    </row>
    <row r="390" spans="4:5" x14ac:dyDescent="0.25">
      <c r="D390" s="59"/>
      <c r="E390" s="59"/>
    </row>
    <row r="391" spans="4:5" x14ac:dyDescent="0.25">
      <c r="D391" s="59"/>
      <c r="E391" s="59"/>
    </row>
    <row r="392" spans="4:5" x14ac:dyDescent="0.25">
      <c r="D392" s="59"/>
      <c r="E392" s="59"/>
    </row>
    <row r="393" spans="4:5" x14ac:dyDescent="0.25">
      <c r="D393" s="59"/>
      <c r="E393" s="59"/>
    </row>
    <row r="394" spans="4:5" x14ac:dyDescent="0.25">
      <c r="D394" s="59"/>
      <c r="E394" s="59"/>
    </row>
    <row r="395" spans="4:5" x14ac:dyDescent="0.25">
      <c r="D395" s="59"/>
      <c r="E395" s="59"/>
    </row>
    <row r="396" spans="4:5" x14ac:dyDescent="0.25">
      <c r="D396" s="59"/>
      <c r="E396" s="59"/>
    </row>
    <row r="397" spans="4:5" x14ac:dyDescent="0.25">
      <c r="D397" s="59"/>
      <c r="E397" s="59"/>
    </row>
    <row r="398" spans="4:5" x14ac:dyDescent="0.25">
      <c r="D398" s="59"/>
      <c r="E398" s="59"/>
    </row>
    <row r="399" spans="4:5" x14ac:dyDescent="0.25">
      <c r="D399" s="59"/>
      <c r="E399" s="59"/>
    </row>
    <row r="400" spans="4:5" x14ac:dyDescent="0.25">
      <c r="D400" s="59"/>
      <c r="E400" s="59"/>
    </row>
    <row r="401" spans="4:5" x14ac:dyDescent="0.25">
      <c r="D401" s="59"/>
      <c r="E401" s="59"/>
    </row>
    <row r="402" spans="4:5" x14ac:dyDescent="0.25">
      <c r="D402" s="59"/>
      <c r="E402" s="59"/>
    </row>
    <row r="403" spans="4:5" x14ac:dyDescent="0.25">
      <c r="D403" s="59"/>
      <c r="E403" s="59"/>
    </row>
    <row r="404" spans="4:5" x14ac:dyDescent="0.25">
      <c r="D404" s="59"/>
      <c r="E404" s="59"/>
    </row>
    <row r="405" spans="4:5" x14ac:dyDescent="0.25">
      <c r="D405" s="59"/>
      <c r="E405" s="59"/>
    </row>
    <row r="406" spans="4:5" x14ac:dyDescent="0.25">
      <c r="D406" s="59"/>
      <c r="E406" s="59"/>
    </row>
    <row r="407" spans="4:5" x14ac:dyDescent="0.25">
      <c r="D407" s="59"/>
      <c r="E407" s="59"/>
    </row>
    <row r="408" spans="4:5" x14ac:dyDescent="0.25">
      <c r="D408" s="59"/>
      <c r="E408" s="59"/>
    </row>
    <row r="409" spans="4:5" x14ac:dyDescent="0.25">
      <c r="D409" s="59"/>
      <c r="E409" s="59"/>
    </row>
    <row r="410" spans="4:5" x14ac:dyDescent="0.25">
      <c r="D410" s="59"/>
      <c r="E410" s="59"/>
    </row>
    <row r="411" spans="4:5" x14ac:dyDescent="0.25">
      <c r="D411" s="59"/>
      <c r="E411" s="59"/>
    </row>
    <row r="412" spans="4:5" x14ac:dyDescent="0.25">
      <c r="D412" s="59"/>
      <c r="E412" s="59"/>
    </row>
    <row r="413" spans="4:5" x14ac:dyDescent="0.25">
      <c r="D413" s="59"/>
      <c r="E413" s="59"/>
    </row>
    <row r="414" spans="4:5" x14ac:dyDescent="0.25">
      <c r="D414" s="59"/>
      <c r="E414" s="59"/>
    </row>
    <row r="415" spans="4:5" x14ac:dyDescent="0.25">
      <c r="D415" s="59"/>
      <c r="E415" s="59"/>
    </row>
    <row r="416" spans="4:5" x14ac:dyDescent="0.25">
      <c r="D416" s="59"/>
      <c r="E416" s="59"/>
    </row>
    <row r="417" spans="4:5" x14ac:dyDescent="0.25">
      <c r="D417" s="59"/>
      <c r="E417" s="59"/>
    </row>
    <row r="418" spans="4:5" x14ac:dyDescent="0.25">
      <c r="D418" s="59"/>
      <c r="E418" s="59"/>
    </row>
    <row r="419" spans="4:5" x14ac:dyDescent="0.25">
      <c r="D419" s="59"/>
      <c r="E419" s="59"/>
    </row>
    <row r="420" spans="4:5" x14ac:dyDescent="0.25">
      <c r="D420" s="59"/>
      <c r="E420" s="59"/>
    </row>
    <row r="421" spans="4:5" x14ac:dyDescent="0.25">
      <c r="D421" s="59"/>
      <c r="E421" s="59"/>
    </row>
    <row r="422" spans="4:5" x14ac:dyDescent="0.25">
      <c r="D422" s="59"/>
      <c r="E422" s="59"/>
    </row>
    <row r="423" spans="4:5" x14ac:dyDescent="0.25">
      <c r="D423" s="59"/>
      <c r="E423" s="59"/>
    </row>
    <row r="424" spans="4:5" x14ac:dyDescent="0.25">
      <c r="D424" s="59"/>
      <c r="E424" s="59"/>
    </row>
    <row r="425" spans="4:5" x14ac:dyDescent="0.25">
      <c r="D425" s="59"/>
      <c r="E425" s="59"/>
    </row>
    <row r="426" spans="4:5" x14ac:dyDescent="0.25">
      <c r="D426" s="59"/>
      <c r="E426" s="59"/>
    </row>
    <row r="427" spans="4:5" x14ac:dyDescent="0.25">
      <c r="D427" s="59"/>
      <c r="E427" s="59"/>
    </row>
    <row r="428" spans="4:5" x14ac:dyDescent="0.25">
      <c r="D428" s="59"/>
      <c r="E428" s="59"/>
    </row>
    <row r="429" spans="4:5" x14ac:dyDescent="0.25">
      <c r="D429" s="59"/>
      <c r="E429" s="59"/>
    </row>
    <row r="430" spans="4:5" x14ac:dyDescent="0.25">
      <c r="D430" s="59"/>
      <c r="E430" s="59"/>
    </row>
    <row r="431" spans="4:5" x14ac:dyDescent="0.25">
      <c r="D431" s="59"/>
      <c r="E431" s="59"/>
    </row>
    <row r="432" spans="4:5" x14ac:dyDescent="0.25">
      <c r="D432" s="59"/>
      <c r="E432" s="59"/>
    </row>
    <row r="433" spans="4:5" x14ac:dyDescent="0.25">
      <c r="D433" s="59"/>
      <c r="E433" s="59"/>
    </row>
    <row r="434" spans="4:5" x14ac:dyDescent="0.25">
      <c r="D434" s="59"/>
      <c r="E434" s="59"/>
    </row>
    <row r="435" spans="4:5" x14ac:dyDescent="0.25">
      <c r="D435" s="59"/>
      <c r="E435" s="59"/>
    </row>
    <row r="436" spans="4:5" x14ac:dyDescent="0.25">
      <c r="D436" s="59"/>
      <c r="E436" s="59"/>
    </row>
    <row r="437" spans="4:5" x14ac:dyDescent="0.25">
      <c r="D437" s="59"/>
      <c r="E437" s="59"/>
    </row>
    <row r="438" spans="4:5" x14ac:dyDescent="0.25">
      <c r="D438" s="59"/>
      <c r="E438" s="59"/>
    </row>
    <row r="439" spans="4:5" x14ac:dyDescent="0.25">
      <c r="D439" s="59"/>
      <c r="E439" s="59"/>
    </row>
    <row r="440" spans="4:5" x14ac:dyDescent="0.25">
      <c r="D440" s="59"/>
      <c r="E440" s="59"/>
    </row>
    <row r="441" spans="4:5" x14ac:dyDescent="0.25">
      <c r="D441" s="59"/>
      <c r="E441" s="59"/>
    </row>
    <row r="442" spans="4:5" x14ac:dyDescent="0.25">
      <c r="D442" s="59"/>
      <c r="E442" s="59"/>
    </row>
    <row r="443" spans="4:5" x14ac:dyDescent="0.25">
      <c r="D443" s="59"/>
      <c r="E443" s="59"/>
    </row>
    <row r="444" spans="4:5" x14ac:dyDescent="0.25">
      <c r="D444" s="59"/>
      <c r="E444" s="59"/>
    </row>
    <row r="445" spans="4:5" x14ac:dyDescent="0.25">
      <c r="D445" s="59"/>
      <c r="E445" s="59"/>
    </row>
    <row r="446" spans="4:5" x14ac:dyDescent="0.25">
      <c r="D446" s="59"/>
      <c r="E446" s="59"/>
    </row>
    <row r="447" spans="4:5" x14ac:dyDescent="0.25">
      <c r="D447" s="59"/>
      <c r="E447" s="59"/>
    </row>
    <row r="448" spans="4:5" x14ac:dyDescent="0.25">
      <c r="D448" s="59"/>
      <c r="E448" s="59"/>
    </row>
    <row r="449" spans="4:5" x14ac:dyDescent="0.25">
      <c r="D449" s="59"/>
      <c r="E449" s="59"/>
    </row>
    <row r="450" spans="4:5" x14ac:dyDescent="0.25">
      <c r="D450" s="59"/>
      <c r="E450" s="59"/>
    </row>
    <row r="451" spans="4:5" x14ac:dyDescent="0.25">
      <c r="D451" s="59"/>
      <c r="E451" s="59"/>
    </row>
    <row r="452" spans="4:5" x14ac:dyDescent="0.25">
      <c r="D452" s="59"/>
      <c r="E452" s="59"/>
    </row>
    <row r="453" spans="4:5" x14ac:dyDescent="0.25">
      <c r="D453" s="59"/>
      <c r="E453" s="59"/>
    </row>
    <row r="454" spans="4:5" x14ac:dyDescent="0.25">
      <c r="D454" s="59"/>
      <c r="E454" s="59"/>
    </row>
    <row r="455" spans="4:5" x14ac:dyDescent="0.25">
      <c r="D455" s="59"/>
      <c r="E455" s="59"/>
    </row>
    <row r="456" spans="4:5" x14ac:dyDescent="0.25">
      <c r="D456" s="59"/>
      <c r="E456" s="59"/>
    </row>
    <row r="457" spans="4:5" x14ac:dyDescent="0.25">
      <c r="D457" s="59"/>
      <c r="E457" s="59"/>
    </row>
    <row r="458" spans="4:5" x14ac:dyDescent="0.25">
      <c r="D458" s="59"/>
      <c r="E458" s="59"/>
    </row>
    <row r="459" spans="4:5" x14ac:dyDescent="0.25">
      <c r="D459" s="59"/>
      <c r="E459" s="59"/>
    </row>
    <row r="460" spans="4:5" x14ac:dyDescent="0.25">
      <c r="D460" s="59"/>
      <c r="E460" s="59"/>
    </row>
    <row r="461" spans="4:5" x14ac:dyDescent="0.25">
      <c r="D461" s="59"/>
      <c r="E461" s="59"/>
    </row>
    <row r="462" spans="4:5" x14ac:dyDescent="0.25">
      <c r="D462" s="59"/>
      <c r="E462" s="59"/>
    </row>
    <row r="463" spans="4:5" x14ac:dyDescent="0.25">
      <c r="D463" s="59"/>
      <c r="E463" s="59"/>
    </row>
    <row r="464" spans="4:5" x14ac:dyDescent="0.25">
      <c r="D464" s="59"/>
      <c r="E464" s="59"/>
    </row>
    <row r="465" spans="4:5" x14ac:dyDescent="0.25">
      <c r="D465" s="59"/>
      <c r="E465" s="59"/>
    </row>
    <row r="466" spans="4:5" x14ac:dyDescent="0.25">
      <c r="D466" s="59"/>
      <c r="E466" s="59"/>
    </row>
    <row r="467" spans="4:5" x14ac:dyDescent="0.25">
      <c r="D467" s="59"/>
      <c r="E467" s="59"/>
    </row>
    <row r="468" spans="4:5" x14ac:dyDescent="0.25">
      <c r="D468" s="59"/>
      <c r="E468" s="59"/>
    </row>
    <row r="469" spans="4:5" x14ac:dyDescent="0.25">
      <c r="D469" s="59"/>
      <c r="E469" s="59"/>
    </row>
    <row r="470" spans="4:5" x14ac:dyDescent="0.25">
      <c r="D470" s="59"/>
      <c r="E470" s="59"/>
    </row>
    <row r="471" spans="4:5" x14ac:dyDescent="0.25">
      <c r="D471" s="59"/>
      <c r="E471" s="59"/>
    </row>
    <row r="472" spans="4:5" x14ac:dyDescent="0.25">
      <c r="D472" s="59"/>
      <c r="E472" s="59"/>
    </row>
    <row r="473" spans="4:5" x14ac:dyDescent="0.25">
      <c r="D473" s="59"/>
      <c r="E473" s="59"/>
    </row>
    <row r="474" spans="4:5" x14ac:dyDescent="0.25">
      <c r="D474" s="59"/>
      <c r="E474" s="59"/>
    </row>
    <row r="475" spans="4:5" x14ac:dyDescent="0.25">
      <c r="D475" s="59"/>
      <c r="E475" s="59"/>
    </row>
    <row r="476" spans="4:5" x14ac:dyDescent="0.25">
      <c r="D476" s="59"/>
      <c r="E476" s="59"/>
    </row>
    <row r="477" spans="4:5" x14ac:dyDescent="0.25">
      <c r="D477" s="59"/>
      <c r="E477" s="59"/>
    </row>
    <row r="478" spans="4:5" x14ac:dyDescent="0.25">
      <c r="D478" s="59"/>
      <c r="E478" s="59"/>
    </row>
    <row r="479" spans="4:5" x14ac:dyDescent="0.25">
      <c r="D479" s="59"/>
      <c r="E479" s="59"/>
    </row>
    <row r="480" spans="4:5" x14ac:dyDescent="0.25">
      <c r="D480" s="59"/>
      <c r="E480" s="59"/>
    </row>
    <row r="481" spans="4:5" x14ac:dyDescent="0.25">
      <c r="D481" s="59"/>
      <c r="E481" s="59"/>
    </row>
    <row r="482" spans="4:5" x14ac:dyDescent="0.25">
      <c r="D482" s="59"/>
      <c r="E482" s="59"/>
    </row>
    <row r="483" spans="4:5" x14ac:dyDescent="0.25">
      <c r="D483" s="59"/>
      <c r="E483" s="59"/>
    </row>
    <row r="484" spans="4:5" x14ac:dyDescent="0.25">
      <c r="D484" s="59"/>
      <c r="E484" s="59"/>
    </row>
    <row r="485" spans="4:5" x14ac:dyDescent="0.25">
      <c r="D485" s="59"/>
      <c r="E485" s="59"/>
    </row>
    <row r="486" spans="4:5" x14ac:dyDescent="0.25">
      <c r="D486" s="59"/>
      <c r="E486" s="59"/>
    </row>
    <row r="487" spans="4:5" x14ac:dyDescent="0.25">
      <c r="D487" s="59"/>
      <c r="E487" s="59"/>
    </row>
    <row r="488" spans="4:5" x14ac:dyDescent="0.25">
      <c r="D488" s="59"/>
      <c r="E488" s="59"/>
    </row>
    <row r="489" spans="4:5" x14ac:dyDescent="0.25">
      <c r="D489" s="59"/>
      <c r="E489" s="59"/>
    </row>
    <row r="490" spans="4:5" x14ac:dyDescent="0.25">
      <c r="D490" s="59"/>
      <c r="E490" s="59"/>
    </row>
    <row r="491" spans="4:5" x14ac:dyDescent="0.25">
      <c r="D491" s="59"/>
      <c r="E491" s="59"/>
    </row>
    <row r="492" spans="4:5" x14ac:dyDescent="0.25">
      <c r="D492" s="59"/>
      <c r="E492" s="59"/>
    </row>
    <row r="493" spans="4:5" x14ac:dyDescent="0.25">
      <c r="D493" s="59"/>
      <c r="E493" s="59"/>
    </row>
    <row r="494" spans="4:5" x14ac:dyDescent="0.25">
      <c r="D494" s="59"/>
      <c r="E494" s="59"/>
    </row>
    <row r="495" spans="4:5" x14ac:dyDescent="0.25">
      <c r="D495" s="59"/>
      <c r="E495" s="59"/>
    </row>
    <row r="496" spans="4:5" x14ac:dyDescent="0.25">
      <c r="D496" s="59"/>
      <c r="E496" s="59"/>
    </row>
    <row r="497" spans="4:5" x14ac:dyDescent="0.25">
      <c r="D497" s="59"/>
      <c r="E497" s="59"/>
    </row>
    <row r="498" spans="4:5" x14ac:dyDescent="0.25">
      <c r="D498" s="59"/>
      <c r="E498" s="59"/>
    </row>
    <row r="499" spans="4:5" x14ac:dyDescent="0.25">
      <c r="D499" s="59"/>
      <c r="E499" s="59"/>
    </row>
    <row r="500" spans="4:5" x14ac:dyDescent="0.25">
      <c r="D500" s="59"/>
      <c r="E500" s="59"/>
    </row>
    <row r="501" spans="4:5" x14ac:dyDescent="0.25">
      <c r="D501" s="59"/>
      <c r="E501" s="59"/>
    </row>
    <row r="502" spans="4:5" x14ac:dyDescent="0.25">
      <c r="D502" s="59"/>
      <c r="E502" s="59"/>
    </row>
    <row r="503" spans="4:5" x14ac:dyDescent="0.25">
      <c r="D503" s="59"/>
      <c r="E503" s="59"/>
    </row>
    <row r="504" spans="4:5" x14ac:dyDescent="0.25">
      <c r="D504" s="59"/>
      <c r="E504" s="59"/>
    </row>
    <row r="505" spans="4:5" x14ac:dyDescent="0.25">
      <c r="D505" s="59"/>
      <c r="E505" s="59"/>
    </row>
    <row r="506" spans="4:5" x14ac:dyDescent="0.25">
      <c r="D506" s="59"/>
      <c r="E506" s="59"/>
    </row>
    <row r="507" spans="4:5" x14ac:dyDescent="0.25">
      <c r="D507" s="59"/>
      <c r="E507" s="59"/>
    </row>
    <row r="508" spans="4:5" x14ac:dyDescent="0.25">
      <c r="D508" s="59"/>
      <c r="E508" s="59"/>
    </row>
    <row r="509" spans="4:5" x14ac:dyDescent="0.25">
      <c r="D509" s="59"/>
      <c r="E509" s="59"/>
    </row>
    <row r="510" spans="4:5" x14ac:dyDescent="0.25">
      <c r="D510" s="59"/>
      <c r="E510" s="59"/>
    </row>
    <row r="511" spans="4:5" x14ac:dyDescent="0.25">
      <c r="D511" s="59"/>
      <c r="E511" s="59"/>
    </row>
    <row r="512" spans="4:5" x14ac:dyDescent="0.25">
      <c r="D512" s="59"/>
      <c r="E512" s="59"/>
    </row>
    <row r="513" spans="4:5" x14ac:dyDescent="0.25">
      <c r="D513" s="59"/>
      <c r="E513" s="59"/>
    </row>
    <row r="514" spans="4:5" x14ac:dyDescent="0.25">
      <c r="D514" s="59"/>
      <c r="E514" s="59"/>
    </row>
    <row r="515" spans="4:5" x14ac:dyDescent="0.25">
      <c r="D515" s="59"/>
      <c r="E515" s="59"/>
    </row>
    <row r="516" spans="4:5" x14ac:dyDescent="0.25">
      <c r="D516" s="59"/>
      <c r="E516" s="59"/>
    </row>
    <row r="517" spans="4:5" x14ac:dyDescent="0.25">
      <c r="D517" s="59"/>
      <c r="E517" s="59"/>
    </row>
    <row r="518" spans="4:5" x14ac:dyDescent="0.25">
      <c r="D518" s="59"/>
      <c r="E518" s="59"/>
    </row>
    <row r="519" spans="4:5" x14ac:dyDescent="0.25">
      <c r="D519" s="59"/>
      <c r="E519" s="59"/>
    </row>
    <row r="520" spans="4:5" x14ac:dyDescent="0.25">
      <c r="D520" s="59"/>
      <c r="E520" s="59"/>
    </row>
    <row r="521" spans="4:5" x14ac:dyDescent="0.25">
      <c r="D521" s="59"/>
      <c r="E521" s="59"/>
    </row>
    <row r="522" spans="4:5" x14ac:dyDescent="0.25">
      <c r="D522" s="59"/>
      <c r="E522" s="59"/>
    </row>
    <row r="523" spans="4:5" x14ac:dyDescent="0.25">
      <c r="D523" s="59"/>
      <c r="E523" s="59"/>
    </row>
    <row r="524" spans="4:5" x14ac:dyDescent="0.25">
      <c r="D524" s="59"/>
      <c r="E524" s="59"/>
    </row>
    <row r="525" spans="4:5" x14ac:dyDescent="0.25">
      <c r="D525" s="59"/>
      <c r="E525" s="59"/>
    </row>
    <row r="526" spans="4:5" x14ac:dyDescent="0.25">
      <c r="D526" s="59"/>
      <c r="E526" s="59"/>
    </row>
    <row r="527" spans="4:5" x14ac:dyDescent="0.25">
      <c r="D527" s="59"/>
      <c r="E527" s="59"/>
    </row>
    <row r="528" spans="4:5" x14ac:dyDescent="0.25">
      <c r="D528" s="59"/>
      <c r="E528" s="59"/>
    </row>
    <row r="529" spans="4:5" x14ac:dyDescent="0.25">
      <c r="D529" s="59"/>
      <c r="E529" s="59"/>
    </row>
    <row r="530" spans="4:5" x14ac:dyDescent="0.25">
      <c r="D530" s="59"/>
      <c r="E530" s="59"/>
    </row>
    <row r="531" spans="4:5" x14ac:dyDescent="0.25">
      <c r="D531" s="59"/>
      <c r="E531" s="59"/>
    </row>
    <row r="532" spans="4:5" x14ac:dyDescent="0.25">
      <c r="D532" s="59"/>
      <c r="E532" s="59"/>
    </row>
    <row r="533" spans="4:5" x14ac:dyDescent="0.25">
      <c r="D533" s="59"/>
      <c r="E533" s="59"/>
    </row>
    <row r="534" spans="4:5" x14ac:dyDescent="0.25">
      <c r="D534" s="59"/>
      <c r="E534" s="59"/>
    </row>
    <row r="535" spans="4:5" x14ac:dyDescent="0.25">
      <c r="D535" s="59"/>
      <c r="E535" s="59"/>
    </row>
    <row r="536" spans="4:5" x14ac:dyDescent="0.25">
      <c r="D536" s="59"/>
      <c r="E536" s="59"/>
    </row>
    <row r="537" spans="4:5" x14ac:dyDescent="0.25">
      <c r="D537" s="59"/>
      <c r="E537" s="59"/>
    </row>
    <row r="538" spans="4:5" x14ac:dyDescent="0.25">
      <c r="D538" s="59"/>
      <c r="E538" s="59"/>
    </row>
    <row r="539" spans="4:5" x14ac:dyDescent="0.25">
      <c r="D539" s="59"/>
      <c r="E539" s="59"/>
    </row>
    <row r="540" spans="4:5" x14ac:dyDescent="0.25">
      <c r="D540" s="59"/>
      <c r="E540" s="59"/>
    </row>
    <row r="541" spans="4:5" x14ac:dyDescent="0.25">
      <c r="D541" s="59"/>
      <c r="E541" s="59"/>
    </row>
    <row r="542" spans="4:5" x14ac:dyDescent="0.25">
      <c r="D542" s="59"/>
      <c r="E542" s="59"/>
    </row>
    <row r="543" spans="4:5" x14ac:dyDescent="0.25">
      <c r="D543" s="59"/>
      <c r="E543" s="59"/>
    </row>
    <row r="544" spans="4:5" x14ac:dyDescent="0.25">
      <c r="D544" s="59"/>
      <c r="E544" s="59"/>
    </row>
    <row r="545" spans="4:5" x14ac:dyDescent="0.25">
      <c r="D545" s="59"/>
      <c r="E545" s="59"/>
    </row>
    <row r="546" spans="4:5" x14ac:dyDescent="0.25">
      <c r="D546" s="59"/>
      <c r="E546" s="59"/>
    </row>
    <row r="547" spans="4:5" x14ac:dyDescent="0.25">
      <c r="D547" s="59"/>
      <c r="E547" s="59"/>
    </row>
    <row r="548" spans="4:5" x14ac:dyDescent="0.25">
      <c r="D548" s="59"/>
      <c r="E548" s="59"/>
    </row>
    <row r="549" spans="4:5" x14ac:dyDescent="0.25">
      <c r="D549" s="59"/>
      <c r="E549" s="59"/>
    </row>
    <row r="550" spans="4:5" x14ac:dyDescent="0.25">
      <c r="D550" s="59"/>
      <c r="E550" s="59"/>
    </row>
    <row r="551" spans="4:5" x14ac:dyDescent="0.25">
      <c r="D551" s="59"/>
      <c r="E551" s="59"/>
    </row>
    <row r="552" spans="4:5" x14ac:dyDescent="0.25">
      <c r="D552" s="59"/>
      <c r="E552" s="59"/>
    </row>
    <row r="553" spans="4:5" x14ac:dyDescent="0.25">
      <c r="D553" s="59"/>
      <c r="E553" s="59"/>
    </row>
    <row r="554" spans="4:5" x14ac:dyDescent="0.25">
      <c r="D554" s="59"/>
      <c r="E554" s="59"/>
    </row>
    <row r="555" spans="4:5" x14ac:dyDescent="0.25">
      <c r="D555" s="59"/>
      <c r="E555" s="59"/>
    </row>
    <row r="556" spans="4:5" x14ac:dyDescent="0.25">
      <c r="D556" s="59"/>
      <c r="E556" s="59"/>
    </row>
    <row r="557" spans="4:5" x14ac:dyDescent="0.25">
      <c r="D557" s="59"/>
      <c r="E557" s="59"/>
    </row>
    <row r="558" spans="4:5" x14ac:dyDescent="0.25">
      <c r="D558" s="59"/>
      <c r="E558" s="59"/>
    </row>
    <row r="559" spans="4:5" x14ac:dyDescent="0.25">
      <c r="D559" s="59"/>
      <c r="E559" s="59"/>
    </row>
    <row r="560" spans="4:5" x14ac:dyDescent="0.25">
      <c r="D560" s="59"/>
      <c r="E560" s="59"/>
    </row>
    <row r="561" spans="4:5" x14ac:dyDescent="0.25">
      <c r="D561" s="59"/>
      <c r="E561" s="59"/>
    </row>
    <row r="562" spans="4:5" x14ac:dyDescent="0.25">
      <c r="D562" s="59"/>
      <c r="E562" s="59"/>
    </row>
    <row r="563" spans="4:5" x14ac:dyDescent="0.25">
      <c r="D563" s="59"/>
      <c r="E563" s="59"/>
    </row>
    <row r="564" spans="4:5" x14ac:dyDescent="0.25">
      <c r="D564" s="59"/>
      <c r="E564" s="59"/>
    </row>
    <row r="565" spans="4:5" x14ac:dyDescent="0.25">
      <c r="D565" s="59"/>
      <c r="E565" s="59"/>
    </row>
    <row r="566" spans="4:5" x14ac:dyDescent="0.25">
      <c r="D566" s="59"/>
      <c r="E566" s="59"/>
    </row>
    <row r="567" spans="4:5" x14ac:dyDescent="0.25">
      <c r="D567" s="59"/>
      <c r="E567" s="59"/>
    </row>
    <row r="568" spans="4:5" x14ac:dyDescent="0.25">
      <c r="D568" s="59"/>
      <c r="E568" s="59"/>
    </row>
    <row r="569" spans="4:5" x14ac:dyDescent="0.25">
      <c r="D569" s="59"/>
      <c r="E569" s="59"/>
    </row>
    <row r="570" spans="4:5" x14ac:dyDescent="0.25">
      <c r="D570" s="59"/>
      <c r="E570" s="59"/>
    </row>
    <row r="571" spans="4:5" x14ac:dyDescent="0.25">
      <c r="D571" s="59"/>
      <c r="E571" s="59"/>
    </row>
    <row r="572" spans="4:5" x14ac:dyDescent="0.25">
      <c r="D572" s="59"/>
      <c r="E572" s="59"/>
    </row>
    <row r="573" spans="4:5" x14ac:dyDescent="0.25">
      <c r="D573" s="59"/>
      <c r="E573" s="59"/>
    </row>
    <row r="574" spans="4:5" x14ac:dyDescent="0.25">
      <c r="D574" s="59"/>
      <c r="E574" s="59"/>
    </row>
    <row r="575" spans="4:5" x14ac:dyDescent="0.25">
      <c r="D575" s="59"/>
      <c r="E575" s="59"/>
    </row>
    <row r="576" spans="4:5" x14ac:dyDescent="0.25">
      <c r="D576" s="59"/>
      <c r="E576" s="59"/>
    </row>
    <row r="577" spans="4:5" x14ac:dyDescent="0.25">
      <c r="D577" s="59"/>
      <c r="E577" s="59"/>
    </row>
    <row r="578" spans="4:5" x14ac:dyDescent="0.25">
      <c r="D578" s="59"/>
      <c r="E578" s="59"/>
    </row>
    <row r="579" spans="4:5" x14ac:dyDescent="0.25">
      <c r="D579" s="59"/>
      <c r="E579" s="59"/>
    </row>
    <row r="580" spans="4:5" x14ac:dyDescent="0.25">
      <c r="D580" s="59"/>
      <c r="E580" s="59"/>
    </row>
    <row r="581" spans="4:5" x14ac:dyDescent="0.25">
      <c r="D581" s="59"/>
      <c r="E581" s="59"/>
    </row>
    <row r="582" spans="4:5" x14ac:dyDescent="0.25">
      <c r="D582" s="59"/>
      <c r="E582" s="59"/>
    </row>
    <row r="583" spans="4:5" x14ac:dyDescent="0.25">
      <c r="D583" s="59"/>
      <c r="E583" s="59"/>
    </row>
    <row r="584" spans="4:5" x14ac:dyDescent="0.25">
      <c r="D584" s="59"/>
      <c r="E584" s="59"/>
    </row>
    <row r="585" spans="4:5" x14ac:dyDescent="0.25">
      <c r="D585" s="59"/>
      <c r="E585" s="59"/>
    </row>
    <row r="586" spans="4:5" x14ac:dyDescent="0.25">
      <c r="D586" s="59"/>
      <c r="E586" s="59"/>
    </row>
    <row r="587" spans="4:5" x14ac:dyDescent="0.25">
      <c r="D587" s="59"/>
      <c r="E587" s="59"/>
    </row>
    <row r="588" spans="4:5" x14ac:dyDescent="0.25">
      <c r="D588" s="59"/>
      <c r="E588" s="59"/>
    </row>
    <row r="589" spans="4:5" x14ac:dyDescent="0.25">
      <c r="D589" s="59"/>
      <c r="E589" s="59"/>
    </row>
    <row r="590" spans="4:5" x14ac:dyDescent="0.25">
      <c r="D590" s="59"/>
      <c r="E590" s="59"/>
    </row>
    <row r="591" spans="4:5" x14ac:dyDescent="0.25">
      <c r="D591" s="59"/>
      <c r="E591" s="59"/>
    </row>
    <row r="592" spans="4:5" x14ac:dyDescent="0.25">
      <c r="D592" s="59"/>
      <c r="E592" s="59"/>
    </row>
    <row r="593" spans="4:5" x14ac:dyDescent="0.25">
      <c r="D593" s="59"/>
      <c r="E593" s="59"/>
    </row>
    <row r="594" spans="4:5" x14ac:dyDescent="0.25">
      <c r="D594" s="59"/>
      <c r="E594" s="59"/>
    </row>
    <row r="595" spans="4:5" x14ac:dyDescent="0.25">
      <c r="D595" s="59"/>
      <c r="E595" s="59"/>
    </row>
    <row r="596" spans="4:5" x14ac:dyDescent="0.25">
      <c r="D596" s="59"/>
      <c r="E596" s="59"/>
    </row>
    <row r="597" spans="4:5" x14ac:dyDescent="0.25">
      <c r="D597" s="59"/>
      <c r="E597" s="59"/>
    </row>
    <row r="598" spans="4:5" x14ac:dyDescent="0.25">
      <c r="D598" s="59"/>
      <c r="E598" s="59"/>
    </row>
    <row r="599" spans="4:5" x14ac:dyDescent="0.25">
      <c r="D599" s="59"/>
      <c r="E599" s="59"/>
    </row>
    <row r="600" spans="4:5" x14ac:dyDescent="0.25">
      <c r="D600" s="59"/>
      <c r="E600" s="59"/>
    </row>
    <row r="601" spans="4:5" x14ac:dyDescent="0.25">
      <c r="D601" s="59"/>
      <c r="E601" s="59"/>
    </row>
    <row r="602" spans="4:5" x14ac:dyDescent="0.25">
      <c r="D602" s="59"/>
      <c r="E602" s="59"/>
    </row>
    <row r="603" spans="4:5" x14ac:dyDescent="0.25">
      <c r="D603" s="59"/>
      <c r="E603" s="59"/>
    </row>
    <row r="604" spans="4:5" x14ac:dyDescent="0.25">
      <c r="D604" s="59"/>
      <c r="E604" s="59"/>
    </row>
    <row r="605" spans="4:5" x14ac:dyDescent="0.25">
      <c r="D605" s="59"/>
      <c r="E605" s="59"/>
    </row>
    <row r="606" spans="4:5" x14ac:dyDescent="0.25">
      <c r="D606" s="59"/>
      <c r="E606" s="59"/>
    </row>
    <row r="607" spans="4:5" x14ac:dyDescent="0.25">
      <c r="D607" s="59"/>
      <c r="E607" s="59"/>
    </row>
    <row r="608" spans="4:5" x14ac:dyDescent="0.25">
      <c r="D608" s="59"/>
      <c r="E608" s="59"/>
    </row>
    <row r="609" spans="4:5" x14ac:dyDescent="0.25">
      <c r="D609" s="59"/>
      <c r="E609" s="59"/>
    </row>
    <row r="610" spans="4:5" x14ac:dyDescent="0.25">
      <c r="D610" s="59"/>
      <c r="E610" s="59"/>
    </row>
    <row r="611" spans="4:5" x14ac:dyDescent="0.25">
      <c r="D611" s="59"/>
      <c r="E611" s="59"/>
    </row>
    <row r="612" spans="4:5" x14ac:dyDescent="0.25">
      <c r="D612" s="59"/>
      <c r="E612" s="59"/>
    </row>
    <row r="613" spans="4:5" x14ac:dyDescent="0.25">
      <c r="D613" s="59"/>
      <c r="E613" s="59"/>
    </row>
    <row r="614" spans="4:5" x14ac:dyDescent="0.25">
      <c r="D614" s="59"/>
      <c r="E614" s="59"/>
    </row>
    <row r="615" spans="4:5" x14ac:dyDescent="0.25">
      <c r="D615" s="59"/>
      <c r="E615" s="59"/>
    </row>
    <row r="616" spans="4:5" x14ac:dyDescent="0.25">
      <c r="D616" s="59"/>
      <c r="E616" s="59"/>
    </row>
    <row r="617" spans="4:5" x14ac:dyDescent="0.25">
      <c r="D617" s="59"/>
      <c r="E617" s="59"/>
    </row>
    <row r="618" spans="4:5" x14ac:dyDescent="0.25">
      <c r="D618" s="59"/>
      <c r="E618" s="59"/>
    </row>
    <row r="619" spans="4:5" x14ac:dyDescent="0.25">
      <c r="D619" s="59"/>
      <c r="E619" s="59"/>
    </row>
    <row r="620" spans="4:5" x14ac:dyDescent="0.25">
      <c r="D620" s="59"/>
      <c r="E620" s="59"/>
    </row>
    <row r="621" spans="4:5" x14ac:dyDescent="0.25">
      <c r="D621" s="59"/>
      <c r="E621" s="59"/>
    </row>
    <row r="622" spans="4:5" x14ac:dyDescent="0.25">
      <c r="D622" s="59"/>
      <c r="E622" s="59"/>
    </row>
    <row r="623" spans="4:5" x14ac:dyDescent="0.25">
      <c r="D623" s="59"/>
      <c r="E623" s="59"/>
    </row>
    <row r="624" spans="4:5" x14ac:dyDescent="0.25">
      <c r="D624" s="59"/>
      <c r="E624" s="59"/>
    </row>
    <row r="625" spans="4:5" x14ac:dyDescent="0.25">
      <c r="D625" s="59"/>
      <c r="E625" s="59"/>
    </row>
    <row r="626" spans="4:5" x14ac:dyDescent="0.25">
      <c r="D626" s="59"/>
      <c r="E626" s="59"/>
    </row>
    <row r="627" spans="4:5" x14ac:dyDescent="0.25">
      <c r="D627" s="59"/>
      <c r="E627" s="59"/>
    </row>
    <row r="628" spans="4:5" x14ac:dyDescent="0.25">
      <c r="D628" s="59"/>
      <c r="E628" s="59"/>
    </row>
    <row r="629" spans="4:5" x14ac:dyDescent="0.25">
      <c r="D629" s="59"/>
      <c r="E629" s="59"/>
    </row>
    <row r="630" spans="4:5" x14ac:dyDescent="0.25">
      <c r="D630" s="59"/>
      <c r="E630" s="59"/>
    </row>
    <row r="631" spans="4:5" x14ac:dyDescent="0.25">
      <c r="D631" s="59"/>
      <c r="E631" s="59"/>
    </row>
    <row r="632" spans="4:5" x14ac:dyDescent="0.25">
      <c r="D632" s="59"/>
      <c r="E632" s="59"/>
    </row>
    <row r="633" spans="4:5" x14ac:dyDescent="0.25">
      <c r="D633" s="59"/>
      <c r="E633" s="59"/>
    </row>
    <row r="634" spans="4:5" x14ac:dyDescent="0.25">
      <c r="D634" s="59"/>
      <c r="E634" s="59"/>
    </row>
    <row r="635" spans="4:5" x14ac:dyDescent="0.25">
      <c r="D635" s="59"/>
      <c r="E635" s="59"/>
    </row>
    <row r="636" spans="4:5" x14ac:dyDescent="0.25">
      <c r="D636" s="59"/>
      <c r="E636" s="59"/>
    </row>
    <row r="637" spans="4:5" x14ac:dyDescent="0.25">
      <c r="D637" s="59"/>
      <c r="E637" s="59"/>
    </row>
    <row r="638" spans="4:5" x14ac:dyDescent="0.25">
      <c r="D638" s="59"/>
      <c r="E638" s="59"/>
    </row>
    <row r="639" spans="4:5" x14ac:dyDescent="0.25">
      <c r="D639" s="59"/>
      <c r="E639" s="59"/>
    </row>
    <row r="640" spans="4:5" x14ac:dyDescent="0.25">
      <c r="D640" s="59"/>
      <c r="E640" s="59"/>
    </row>
    <row r="641" spans="4:5" x14ac:dyDescent="0.25">
      <c r="D641" s="59"/>
      <c r="E641" s="59"/>
    </row>
    <row r="642" spans="4:5" x14ac:dyDescent="0.25">
      <c r="D642" s="59"/>
      <c r="E642" s="59"/>
    </row>
    <row r="643" spans="4:5" x14ac:dyDescent="0.25">
      <c r="D643" s="59"/>
      <c r="E643" s="59"/>
    </row>
    <row r="644" spans="4:5" x14ac:dyDescent="0.25">
      <c r="D644" s="59"/>
      <c r="E644" s="59"/>
    </row>
    <row r="645" spans="4:5" x14ac:dyDescent="0.25">
      <c r="D645" s="59"/>
      <c r="E645" s="59"/>
    </row>
    <row r="646" spans="4:5" x14ac:dyDescent="0.25">
      <c r="D646" s="59"/>
      <c r="E646" s="59"/>
    </row>
    <row r="647" spans="4:5" x14ac:dyDescent="0.25">
      <c r="D647" s="59"/>
      <c r="E647" s="59"/>
    </row>
    <row r="648" spans="4:5" x14ac:dyDescent="0.25">
      <c r="D648" s="59"/>
      <c r="E648" s="59"/>
    </row>
    <row r="649" spans="4:5" x14ac:dyDescent="0.25">
      <c r="D649" s="59"/>
      <c r="E649" s="59"/>
    </row>
    <row r="650" spans="4:5" x14ac:dyDescent="0.25">
      <c r="D650" s="59"/>
      <c r="E650" s="59"/>
    </row>
    <row r="651" spans="4:5" x14ac:dyDescent="0.25">
      <c r="D651" s="59"/>
      <c r="E651" s="59"/>
    </row>
    <row r="652" spans="4:5" x14ac:dyDescent="0.25">
      <c r="D652" s="59"/>
      <c r="E652" s="59"/>
    </row>
    <row r="653" spans="4:5" x14ac:dyDescent="0.25">
      <c r="D653" s="59"/>
      <c r="E653" s="59"/>
    </row>
    <row r="654" spans="4:5" x14ac:dyDescent="0.25">
      <c r="D654" s="59"/>
      <c r="E654" s="59"/>
    </row>
    <row r="655" spans="4:5" x14ac:dyDescent="0.25">
      <c r="D655" s="59"/>
      <c r="E655" s="59"/>
    </row>
    <row r="656" spans="4:5" x14ac:dyDescent="0.25">
      <c r="D656" s="59"/>
      <c r="E656" s="59"/>
    </row>
    <row r="657" spans="4:5" x14ac:dyDescent="0.25">
      <c r="D657" s="59"/>
      <c r="E657" s="59"/>
    </row>
    <row r="658" spans="4:5" x14ac:dyDescent="0.25">
      <c r="D658" s="59"/>
      <c r="E658" s="59"/>
    </row>
    <row r="659" spans="4:5" x14ac:dyDescent="0.25">
      <c r="D659" s="59"/>
      <c r="E659" s="59"/>
    </row>
    <row r="660" spans="4:5" x14ac:dyDescent="0.25">
      <c r="D660" s="59"/>
      <c r="E660" s="59"/>
    </row>
    <row r="661" spans="4:5" x14ac:dyDescent="0.25">
      <c r="D661" s="59"/>
      <c r="E661" s="59"/>
    </row>
    <row r="662" spans="4:5" x14ac:dyDescent="0.25">
      <c r="D662" s="59"/>
      <c r="E662" s="59"/>
    </row>
    <row r="663" spans="4:5" x14ac:dyDescent="0.25">
      <c r="D663" s="59"/>
      <c r="E663" s="59"/>
    </row>
    <row r="664" spans="4:5" x14ac:dyDescent="0.25">
      <c r="D664" s="59"/>
      <c r="E664" s="59"/>
    </row>
    <row r="665" spans="4:5" x14ac:dyDescent="0.25">
      <c r="D665" s="59"/>
      <c r="E665" s="59"/>
    </row>
    <row r="666" spans="4:5" x14ac:dyDescent="0.25">
      <c r="D666" s="59"/>
      <c r="E666" s="59"/>
    </row>
    <row r="667" spans="4:5" x14ac:dyDescent="0.25">
      <c r="D667" s="59"/>
      <c r="E667" s="59"/>
    </row>
    <row r="668" spans="4:5" x14ac:dyDescent="0.25">
      <c r="D668" s="59"/>
      <c r="E668" s="59"/>
    </row>
    <row r="669" spans="4:5" x14ac:dyDescent="0.25">
      <c r="D669" s="59"/>
      <c r="E669" s="59"/>
    </row>
    <row r="670" spans="4:5" x14ac:dyDescent="0.25">
      <c r="D670" s="59"/>
      <c r="E670" s="59"/>
    </row>
    <row r="671" spans="4:5" x14ac:dyDescent="0.25">
      <c r="D671" s="59"/>
      <c r="E671" s="59"/>
    </row>
    <row r="672" spans="4:5" x14ac:dyDescent="0.25">
      <c r="D672" s="59"/>
      <c r="E672" s="59"/>
    </row>
    <row r="673" spans="4:5" x14ac:dyDescent="0.25">
      <c r="D673" s="59"/>
      <c r="E673" s="59"/>
    </row>
    <row r="674" spans="4:5" x14ac:dyDescent="0.25">
      <c r="D674" s="59"/>
      <c r="E674" s="59"/>
    </row>
    <row r="675" spans="4:5" x14ac:dyDescent="0.25">
      <c r="D675" s="59"/>
      <c r="E675" s="59"/>
    </row>
    <row r="676" spans="4:5" x14ac:dyDescent="0.25">
      <c r="D676" s="59"/>
      <c r="E676" s="59"/>
    </row>
    <row r="677" spans="4:5" x14ac:dyDescent="0.25">
      <c r="D677" s="59"/>
      <c r="E677" s="59"/>
    </row>
    <row r="678" spans="4:5" x14ac:dyDescent="0.25">
      <c r="D678" s="59"/>
      <c r="E678" s="59"/>
    </row>
    <row r="679" spans="4:5" x14ac:dyDescent="0.25">
      <c r="D679" s="59"/>
      <c r="E679" s="59"/>
    </row>
    <row r="680" spans="4:5" x14ac:dyDescent="0.25">
      <c r="D680" s="59"/>
      <c r="E680" s="59"/>
    </row>
    <row r="681" spans="4:5" x14ac:dyDescent="0.25">
      <c r="D681" s="59"/>
      <c r="E681" s="59"/>
    </row>
    <row r="682" spans="4:5" x14ac:dyDescent="0.25">
      <c r="D682" s="59"/>
      <c r="E682" s="59"/>
    </row>
    <row r="683" spans="4:5" x14ac:dyDescent="0.25">
      <c r="D683" s="59"/>
      <c r="E683" s="59"/>
    </row>
    <row r="684" spans="4:5" x14ac:dyDescent="0.25">
      <c r="D684" s="59"/>
      <c r="E684" s="59"/>
    </row>
    <row r="685" spans="4:5" x14ac:dyDescent="0.25">
      <c r="D685" s="59"/>
      <c r="E685" s="59"/>
    </row>
    <row r="686" spans="4:5" x14ac:dyDescent="0.25">
      <c r="D686" s="59"/>
      <c r="E686" s="59"/>
    </row>
    <row r="687" spans="4:5" x14ac:dyDescent="0.25">
      <c r="D687" s="59"/>
      <c r="E687" s="59"/>
    </row>
    <row r="688" spans="4:5" x14ac:dyDescent="0.25">
      <c r="D688" s="59"/>
      <c r="E688" s="59"/>
    </row>
    <row r="689" spans="4:5" x14ac:dyDescent="0.25">
      <c r="D689" s="59"/>
      <c r="E689" s="59"/>
    </row>
    <row r="690" spans="4:5" x14ac:dyDescent="0.25">
      <c r="D690" s="59"/>
      <c r="E690" s="59"/>
    </row>
    <row r="691" spans="4:5" x14ac:dyDescent="0.25">
      <c r="D691" s="59"/>
      <c r="E691" s="59"/>
    </row>
    <row r="692" spans="4:5" x14ac:dyDescent="0.25">
      <c r="D692" s="59"/>
      <c r="E692" s="59"/>
    </row>
    <row r="693" spans="4:5" x14ac:dyDescent="0.25">
      <c r="D693" s="59"/>
      <c r="E693" s="59"/>
    </row>
    <row r="694" spans="4:5" x14ac:dyDescent="0.25">
      <c r="D694" s="59"/>
      <c r="E694" s="59"/>
    </row>
    <row r="695" spans="4:5" x14ac:dyDescent="0.25">
      <c r="D695" s="59"/>
      <c r="E695" s="59"/>
    </row>
    <row r="696" spans="4:5" x14ac:dyDescent="0.25">
      <c r="D696" s="59"/>
      <c r="E696" s="59"/>
    </row>
    <row r="697" spans="4:5" x14ac:dyDescent="0.25">
      <c r="D697" s="59"/>
      <c r="E697" s="59"/>
    </row>
    <row r="698" spans="4:5" x14ac:dyDescent="0.25">
      <c r="D698" s="59"/>
      <c r="E698" s="59"/>
    </row>
    <row r="699" spans="4:5" x14ac:dyDescent="0.25">
      <c r="D699" s="59"/>
      <c r="E699" s="59"/>
    </row>
    <row r="700" spans="4:5" x14ac:dyDescent="0.25">
      <c r="D700" s="59"/>
      <c r="E700" s="59"/>
    </row>
    <row r="701" spans="4:5" x14ac:dyDescent="0.25">
      <c r="D701" s="59"/>
      <c r="E701" s="59"/>
    </row>
    <row r="702" spans="4:5" x14ac:dyDescent="0.25">
      <c r="D702" s="59"/>
      <c r="E702" s="59"/>
    </row>
    <row r="703" spans="4:5" x14ac:dyDescent="0.25">
      <c r="D703" s="59"/>
      <c r="E703" s="59"/>
    </row>
    <row r="704" spans="4:5" x14ac:dyDescent="0.25">
      <c r="D704" s="59"/>
      <c r="E704" s="59"/>
    </row>
    <row r="705" spans="4:5" x14ac:dyDescent="0.25">
      <c r="D705" s="59"/>
      <c r="E705" s="59"/>
    </row>
    <row r="706" spans="4:5" x14ac:dyDescent="0.25">
      <c r="D706" s="59"/>
      <c r="E706" s="59"/>
    </row>
    <row r="707" spans="4:5" x14ac:dyDescent="0.25">
      <c r="D707" s="59"/>
      <c r="E707" s="59"/>
    </row>
    <row r="708" spans="4:5" x14ac:dyDescent="0.25">
      <c r="D708" s="59"/>
      <c r="E708" s="59"/>
    </row>
    <row r="709" spans="4:5" x14ac:dyDescent="0.25">
      <c r="D709" s="59"/>
      <c r="E709" s="59"/>
    </row>
    <row r="710" spans="4:5" x14ac:dyDescent="0.25">
      <c r="D710" s="59"/>
      <c r="E710" s="59"/>
    </row>
    <row r="711" spans="4:5" x14ac:dyDescent="0.25">
      <c r="D711" s="59"/>
      <c r="E711" s="59"/>
    </row>
    <row r="712" spans="4:5" x14ac:dyDescent="0.25">
      <c r="D712" s="59"/>
      <c r="E712" s="59"/>
    </row>
    <row r="713" spans="4:5" x14ac:dyDescent="0.25">
      <c r="D713" s="59"/>
      <c r="E713" s="59"/>
    </row>
    <row r="714" spans="4:5" x14ac:dyDescent="0.25">
      <c r="D714" s="59"/>
      <c r="E714" s="59"/>
    </row>
    <row r="715" spans="4:5" x14ac:dyDescent="0.25">
      <c r="D715" s="59"/>
      <c r="E715" s="59"/>
    </row>
    <row r="716" spans="4:5" x14ac:dyDescent="0.25">
      <c r="D716" s="59"/>
      <c r="E716" s="59"/>
    </row>
    <row r="717" spans="4:5" x14ac:dyDescent="0.25">
      <c r="D717" s="59"/>
      <c r="E717" s="59"/>
    </row>
    <row r="718" spans="4:5" x14ac:dyDescent="0.25">
      <c r="D718" s="59"/>
      <c r="E718" s="59"/>
    </row>
    <row r="719" spans="4:5" x14ac:dyDescent="0.25">
      <c r="D719" s="59"/>
      <c r="E719" s="59"/>
    </row>
    <row r="720" spans="4:5" x14ac:dyDescent="0.25">
      <c r="D720" s="59"/>
      <c r="E720" s="59"/>
    </row>
    <row r="721" spans="4:5" x14ac:dyDescent="0.25">
      <c r="D721" s="59"/>
      <c r="E721" s="59"/>
    </row>
    <row r="722" spans="4:5" x14ac:dyDescent="0.25">
      <c r="D722" s="59"/>
      <c r="E722" s="59"/>
    </row>
    <row r="723" spans="4:5" x14ac:dyDescent="0.25">
      <c r="D723" s="59"/>
      <c r="E723" s="59"/>
    </row>
    <row r="724" spans="4:5" x14ac:dyDescent="0.25">
      <c r="D724" s="59"/>
      <c r="E724" s="59"/>
    </row>
    <row r="725" spans="4:5" x14ac:dyDescent="0.25">
      <c r="D725" s="59"/>
      <c r="E725" s="59"/>
    </row>
    <row r="726" spans="4:5" x14ac:dyDescent="0.25">
      <c r="D726" s="59"/>
      <c r="E726" s="59"/>
    </row>
    <row r="727" spans="4:5" x14ac:dyDescent="0.25">
      <c r="D727" s="59"/>
      <c r="E727" s="59"/>
    </row>
    <row r="728" spans="4:5" x14ac:dyDescent="0.25">
      <c r="D728" s="59"/>
      <c r="E728" s="59"/>
    </row>
    <row r="729" spans="4:5" x14ac:dyDescent="0.25">
      <c r="D729" s="59"/>
      <c r="E729" s="59"/>
    </row>
    <row r="730" spans="4:5" x14ac:dyDescent="0.25">
      <c r="D730" s="59"/>
      <c r="E730" s="59"/>
    </row>
    <row r="731" spans="4:5" x14ac:dyDescent="0.25">
      <c r="D731" s="59"/>
      <c r="E731" s="59"/>
    </row>
    <row r="732" spans="4:5" x14ac:dyDescent="0.25">
      <c r="D732" s="59"/>
      <c r="E732" s="59"/>
    </row>
    <row r="733" spans="4:5" x14ac:dyDescent="0.25">
      <c r="D733" s="59"/>
      <c r="E733" s="59"/>
    </row>
    <row r="734" spans="4:5" x14ac:dyDescent="0.25">
      <c r="D734" s="59"/>
      <c r="E734" s="59"/>
    </row>
    <row r="735" spans="4:5" x14ac:dyDescent="0.25">
      <c r="D735" s="59"/>
      <c r="E735" s="59"/>
    </row>
    <row r="736" spans="4:5" x14ac:dyDescent="0.25">
      <c r="D736" s="59"/>
      <c r="E736" s="59"/>
    </row>
    <row r="737" spans="4:5" x14ac:dyDescent="0.25">
      <c r="D737" s="59"/>
      <c r="E737" s="59"/>
    </row>
    <row r="738" spans="4:5" x14ac:dyDescent="0.25">
      <c r="D738" s="59"/>
      <c r="E738" s="59"/>
    </row>
    <row r="739" spans="4:5" x14ac:dyDescent="0.25">
      <c r="D739" s="59"/>
      <c r="E739" s="59"/>
    </row>
    <row r="740" spans="4:5" x14ac:dyDescent="0.25">
      <c r="D740" s="59"/>
      <c r="E740" s="59"/>
    </row>
    <row r="741" spans="4:5" x14ac:dyDescent="0.25">
      <c r="D741" s="59"/>
      <c r="E741" s="59"/>
    </row>
    <row r="742" spans="4:5" x14ac:dyDescent="0.25">
      <c r="D742" s="59"/>
      <c r="E742" s="59"/>
    </row>
    <row r="743" spans="4:5" x14ac:dyDescent="0.25">
      <c r="D743" s="59"/>
      <c r="E743" s="59"/>
    </row>
    <row r="744" spans="4:5" x14ac:dyDescent="0.25">
      <c r="D744" s="59"/>
      <c r="E744" s="59"/>
    </row>
    <row r="745" spans="4:5" x14ac:dyDescent="0.25">
      <c r="D745" s="59"/>
      <c r="E745" s="59"/>
    </row>
    <row r="746" spans="4:5" x14ac:dyDescent="0.25">
      <c r="D746" s="59"/>
      <c r="E746" s="59"/>
    </row>
    <row r="747" spans="4:5" x14ac:dyDescent="0.25">
      <c r="D747" s="59"/>
      <c r="E747" s="59"/>
    </row>
    <row r="748" spans="4:5" x14ac:dyDescent="0.25">
      <c r="D748" s="59"/>
      <c r="E748" s="59"/>
    </row>
    <row r="749" spans="4:5" x14ac:dyDescent="0.25">
      <c r="D749" s="59"/>
      <c r="E749" s="59"/>
    </row>
    <row r="750" spans="4:5" x14ac:dyDescent="0.25">
      <c r="D750" s="59"/>
      <c r="E750" s="59"/>
    </row>
    <row r="751" spans="4:5" x14ac:dyDescent="0.25">
      <c r="D751" s="59"/>
      <c r="E751" s="59"/>
    </row>
    <row r="752" spans="4:5" x14ac:dyDescent="0.25">
      <c r="D752" s="59"/>
      <c r="E752" s="59"/>
    </row>
    <row r="753" spans="4:5" x14ac:dyDescent="0.25">
      <c r="D753" s="59"/>
      <c r="E753" s="59"/>
    </row>
    <row r="754" spans="4:5" x14ac:dyDescent="0.25">
      <c r="D754" s="59"/>
      <c r="E754" s="59"/>
    </row>
    <row r="755" spans="4:5" x14ac:dyDescent="0.25">
      <c r="D755" s="59"/>
      <c r="E755" s="59"/>
    </row>
    <row r="756" spans="4:5" x14ac:dyDescent="0.25">
      <c r="D756" s="59"/>
      <c r="E756" s="59"/>
    </row>
    <row r="757" spans="4:5" x14ac:dyDescent="0.25">
      <c r="D757" s="59"/>
      <c r="E757" s="59"/>
    </row>
    <row r="758" spans="4:5" x14ac:dyDescent="0.25">
      <c r="D758" s="59"/>
      <c r="E758" s="59"/>
    </row>
    <row r="759" spans="4:5" x14ac:dyDescent="0.25">
      <c r="D759" s="59"/>
      <c r="E759" s="59"/>
    </row>
    <row r="760" spans="4:5" x14ac:dyDescent="0.25">
      <c r="D760" s="59"/>
      <c r="E760" s="59"/>
    </row>
    <row r="761" spans="4:5" x14ac:dyDescent="0.25">
      <c r="D761" s="59"/>
      <c r="E761" s="59"/>
    </row>
    <row r="762" spans="4:5" x14ac:dyDescent="0.25">
      <c r="D762" s="59"/>
      <c r="E762" s="59"/>
    </row>
    <row r="763" spans="4:5" x14ac:dyDescent="0.25">
      <c r="D763" s="59"/>
      <c r="E763" s="59"/>
    </row>
    <row r="764" spans="4:5" x14ac:dyDescent="0.25">
      <c r="D764" s="59"/>
      <c r="E764" s="59"/>
    </row>
    <row r="765" spans="4:5" x14ac:dyDescent="0.25">
      <c r="D765" s="59"/>
      <c r="E765" s="59"/>
    </row>
    <row r="766" spans="4:5" x14ac:dyDescent="0.25">
      <c r="D766" s="59"/>
      <c r="E766" s="59"/>
    </row>
    <row r="767" spans="4:5" x14ac:dyDescent="0.25">
      <c r="D767" s="59"/>
      <c r="E767" s="59"/>
    </row>
    <row r="768" spans="4:5" x14ac:dyDescent="0.25">
      <c r="D768" s="59"/>
      <c r="E768" s="59"/>
    </row>
    <row r="769" spans="4:5" x14ac:dyDescent="0.25">
      <c r="D769" s="59"/>
      <c r="E769" s="59"/>
    </row>
    <row r="770" spans="4:5" x14ac:dyDescent="0.25">
      <c r="D770" s="59"/>
      <c r="E770" s="59"/>
    </row>
    <row r="771" spans="4:5" x14ac:dyDescent="0.25">
      <c r="D771" s="59"/>
      <c r="E771" s="59"/>
    </row>
    <row r="772" spans="4:5" x14ac:dyDescent="0.25">
      <c r="D772" s="59"/>
      <c r="E772" s="59"/>
    </row>
    <row r="773" spans="4:5" x14ac:dyDescent="0.25">
      <c r="D773" s="59"/>
      <c r="E773" s="59"/>
    </row>
    <row r="774" spans="4:5" x14ac:dyDescent="0.25">
      <c r="D774" s="59"/>
      <c r="E774" s="59"/>
    </row>
    <row r="775" spans="4:5" x14ac:dyDescent="0.25">
      <c r="D775" s="59"/>
      <c r="E775" s="59"/>
    </row>
    <row r="776" spans="4:5" x14ac:dyDescent="0.25">
      <c r="D776" s="59"/>
      <c r="E776" s="59"/>
    </row>
    <row r="777" spans="4:5" x14ac:dyDescent="0.25">
      <c r="D777" s="59"/>
      <c r="E777" s="59"/>
    </row>
    <row r="778" spans="4:5" x14ac:dyDescent="0.25">
      <c r="D778" s="59"/>
      <c r="E778" s="59"/>
    </row>
    <row r="779" spans="4:5" x14ac:dyDescent="0.25">
      <c r="D779" s="59"/>
      <c r="E779" s="59"/>
    </row>
    <row r="780" spans="4:5" x14ac:dyDescent="0.25">
      <c r="D780" s="59"/>
      <c r="E780" s="59"/>
    </row>
    <row r="781" spans="4:5" x14ac:dyDescent="0.25">
      <c r="D781" s="59"/>
      <c r="E781" s="59"/>
    </row>
    <row r="782" spans="4:5" x14ac:dyDescent="0.25">
      <c r="D782" s="59"/>
      <c r="E782" s="59"/>
    </row>
    <row r="783" spans="4:5" x14ac:dyDescent="0.25">
      <c r="D783" s="59"/>
      <c r="E783" s="59"/>
    </row>
    <row r="784" spans="4:5" x14ac:dyDescent="0.25">
      <c r="D784" s="59"/>
      <c r="E784" s="59"/>
    </row>
    <row r="785" spans="4:5" x14ac:dyDescent="0.25">
      <c r="D785" s="59"/>
      <c r="E785" s="59"/>
    </row>
    <row r="786" spans="4:5" x14ac:dyDescent="0.25">
      <c r="D786" s="59"/>
      <c r="E786" s="59"/>
    </row>
    <row r="787" spans="4:5" x14ac:dyDescent="0.25">
      <c r="D787" s="59"/>
      <c r="E787" s="59"/>
    </row>
    <row r="788" spans="4:5" x14ac:dyDescent="0.25">
      <c r="D788" s="59"/>
      <c r="E788" s="59"/>
    </row>
    <row r="789" spans="4:5" x14ac:dyDescent="0.25">
      <c r="D789" s="59"/>
      <c r="E789" s="59"/>
    </row>
    <row r="790" spans="4:5" x14ac:dyDescent="0.25">
      <c r="D790" s="59"/>
      <c r="E790" s="59"/>
    </row>
    <row r="791" spans="4:5" x14ac:dyDescent="0.25">
      <c r="D791" s="59"/>
      <c r="E791" s="59"/>
    </row>
    <row r="792" spans="4:5" x14ac:dyDescent="0.25">
      <c r="D792" s="59"/>
      <c r="E792" s="59"/>
    </row>
    <row r="793" spans="4:5" x14ac:dyDescent="0.25">
      <c r="D793" s="59"/>
      <c r="E793" s="59"/>
    </row>
    <row r="794" spans="4:5" x14ac:dyDescent="0.25">
      <c r="D794" s="59"/>
      <c r="E794" s="59"/>
    </row>
    <row r="795" spans="4:5" x14ac:dyDescent="0.25">
      <c r="D795" s="59"/>
      <c r="E795" s="59"/>
    </row>
    <row r="796" spans="4:5" x14ac:dyDescent="0.25">
      <c r="D796" s="59"/>
      <c r="E796" s="59"/>
    </row>
    <row r="797" spans="4:5" x14ac:dyDescent="0.25">
      <c r="D797" s="59"/>
      <c r="E797" s="59"/>
    </row>
    <row r="798" spans="4:5" x14ac:dyDescent="0.25">
      <c r="D798" s="59"/>
      <c r="E798" s="59"/>
    </row>
    <row r="799" spans="4:5" x14ac:dyDescent="0.25">
      <c r="D799" s="59"/>
      <c r="E799" s="59"/>
    </row>
    <row r="800" spans="4:5" x14ac:dyDescent="0.25">
      <c r="D800" s="59"/>
      <c r="E800" s="59"/>
    </row>
    <row r="801" spans="4:5" x14ac:dyDescent="0.25">
      <c r="D801" s="59"/>
      <c r="E801" s="59"/>
    </row>
    <row r="802" spans="4:5" x14ac:dyDescent="0.25">
      <c r="D802" s="59"/>
      <c r="E802" s="59"/>
    </row>
    <row r="803" spans="4:5" x14ac:dyDescent="0.25">
      <c r="D803" s="59"/>
      <c r="E803" s="59"/>
    </row>
    <row r="804" spans="4:5" x14ac:dyDescent="0.25">
      <c r="D804" s="59"/>
      <c r="E804" s="59"/>
    </row>
    <row r="805" spans="4:5" x14ac:dyDescent="0.25">
      <c r="D805" s="59"/>
      <c r="E805" s="59"/>
    </row>
    <row r="806" spans="4:5" x14ac:dyDescent="0.25">
      <c r="D806" s="59"/>
      <c r="E806" s="59"/>
    </row>
    <row r="807" spans="4:5" x14ac:dyDescent="0.25">
      <c r="D807" s="59"/>
      <c r="E807" s="59"/>
    </row>
    <row r="808" spans="4:5" x14ac:dyDescent="0.25">
      <c r="D808" s="59"/>
      <c r="E808" s="59"/>
    </row>
    <row r="809" spans="4:5" x14ac:dyDescent="0.25">
      <c r="D809" s="59"/>
      <c r="E809" s="59"/>
    </row>
    <row r="810" spans="4:5" x14ac:dyDescent="0.25">
      <c r="D810" s="59"/>
      <c r="E810" s="59"/>
    </row>
    <row r="811" spans="4:5" x14ac:dyDescent="0.25">
      <c r="D811" s="59"/>
      <c r="E811" s="59"/>
    </row>
    <row r="812" spans="4:5" x14ac:dyDescent="0.25">
      <c r="D812" s="59"/>
      <c r="E812" s="59"/>
    </row>
    <row r="813" spans="4:5" x14ac:dyDescent="0.25">
      <c r="D813" s="59"/>
      <c r="E813" s="59"/>
    </row>
    <row r="814" spans="4:5" x14ac:dyDescent="0.25">
      <c r="D814" s="59"/>
      <c r="E814" s="59"/>
    </row>
    <row r="815" spans="4:5" x14ac:dyDescent="0.25">
      <c r="D815" s="59"/>
      <c r="E815" s="59"/>
    </row>
    <row r="816" spans="4:5" x14ac:dyDescent="0.25">
      <c r="D816" s="59"/>
      <c r="E816" s="59"/>
    </row>
    <row r="817" spans="4:5" x14ac:dyDescent="0.25">
      <c r="D817" s="59"/>
      <c r="E817" s="59"/>
    </row>
    <row r="818" spans="4:5" x14ac:dyDescent="0.25">
      <c r="D818" s="59"/>
      <c r="E818" s="59"/>
    </row>
    <row r="819" spans="4:5" x14ac:dyDescent="0.25">
      <c r="D819" s="59"/>
      <c r="E819" s="59"/>
    </row>
    <row r="820" spans="4:5" x14ac:dyDescent="0.25">
      <c r="D820" s="59"/>
      <c r="E820" s="59"/>
    </row>
    <row r="821" spans="4:5" x14ac:dyDescent="0.25">
      <c r="D821" s="59"/>
      <c r="E821" s="59"/>
    </row>
    <row r="822" spans="4:5" x14ac:dyDescent="0.25">
      <c r="D822" s="59"/>
      <c r="E822" s="59"/>
    </row>
    <row r="823" spans="4:5" x14ac:dyDescent="0.25">
      <c r="D823" s="59"/>
      <c r="E823" s="59"/>
    </row>
    <row r="824" spans="4:5" x14ac:dyDescent="0.25">
      <c r="D824" s="59"/>
      <c r="E824" s="59"/>
    </row>
    <row r="825" spans="4:5" x14ac:dyDescent="0.25">
      <c r="D825" s="59"/>
      <c r="E825" s="59"/>
    </row>
    <row r="826" spans="4:5" x14ac:dyDescent="0.25">
      <c r="D826" s="59"/>
      <c r="E826" s="59"/>
    </row>
    <row r="827" spans="4:5" x14ac:dyDescent="0.25">
      <c r="D827" s="59"/>
      <c r="E827" s="59"/>
    </row>
    <row r="828" spans="4:5" x14ac:dyDescent="0.25">
      <c r="D828" s="59"/>
      <c r="E828" s="59"/>
    </row>
    <row r="829" spans="4:5" x14ac:dyDescent="0.25">
      <c r="D829" s="59"/>
      <c r="E829" s="59"/>
    </row>
    <row r="830" spans="4:5" x14ac:dyDescent="0.25">
      <c r="D830" s="59"/>
      <c r="E830" s="59"/>
    </row>
    <row r="831" spans="4:5" x14ac:dyDescent="0.25">
      <c r="D831" s="59"/>
      <c r="E831" s="59"/>
    </row>
    <row r="832" spans="4:5" x14ac:dyDescent="0.25">
      <c r="D832" s="59"/>
      <c r="E832" s="59"/>
    </row>
    <row r="833" spans="4:5" x14ac:dyDescent="0.25">
      <c r="D833" s="59"/>
      <c r="E833" s="59"/>
    </row>
    <row r="834" spans="4:5" x14ac:dyDescent="0.25">
      <c r="D834" s="59"/>
      <c r="E834" s="59"/>
    </row>
    <row r="835" spans="4:5" x14ac:dyDescent="0.25">
      <c r="D835" s="59"/>
      <c r="E835" s="59"/>
    </row>
    <row r="836" spans="4:5" x14ac:dyDescent="0.25">
      <c r="D836" s="59"/>
      <c r="E836" s="59"/>
    </row>
    <row r="837" spans="4:5" x14ac:dyDescent="0.25">
      <c r="D837" s="59"/>
      <c r="E837" s="59"/>
    </row>
    <row r="838" spans="4:5" x14ac:dyDescent="0.25">
      <c r="D838" s="59"/>
      <c r="E838" s="59"/>
    </row>
    <row r="839" spans="4:5" x14ac:dyDescent="0.25">
      <c r="D839" s="59"/>
      <c r="E839" s="59"/>
    </row>
    <row r="840" spans="4:5" x14ac:dyDescent="0.25">
      <c r="D840" s="59"/>
      <c r="E840" s="59"/>
    </row>
    <row r="841" spans="4:5" x14ac:dyDescent="0.25">
      <c r="D841" s="59"/>
      <c r="E841" s="59"/>
    </row>
    <row r="842" spans="4:5" x14ac:dyDescent="0.25">
      <c r="D842" s="59"/>
      <c r="E842" s="59"/>
    </row>
    <row r="843" spans="4:5" x14ac:dyDescent="0.25">
      <c r="D843" s="59"/>
      <c r="E843" s="59"/>
    </row>
    <row r="844" spans="4:5" x14ac:dyDescent="0.25">
      <c r="D844" s="59"/>
      <c r="E844" s="59"/>
    </row>
    <row r="845" spans="4:5" x14ac:dyDescent="0.25">
      <c r="D845" s="59"/>
      <c r="E845" s="59"/>
    </row>
    <row r="846" spans="4:5" x14ac:dyDescent="0.25">
      <c r="D846" s="59"/>
      <c r="E846" s="59"/>
    </row>
    <row r="847" spans="4:5" x14ac:dyDescent="0.25">
      <c r="D847" s="59"/>
      <c r="E847" s="59"/>
    </row>
    <row r="848" spans="4:5" x14ac:dyDescent="0.25">
      <c r="D848" s="59"/>
      <c r="E848" s="59"/>
    </row>
    <row r="849" spans="4:5" x14ac:dyDescent="0.25">
      <c r="D849" s="59"/>
      <c r="E849" s="59"/>
    </row>
    <row r="850" spans="4:5" x14ac:dyDescent="0.25">
      <c r="D850" s="59"/>
      <c r="E850" s="59"/>
    </row>
    <row r="851" spans="4:5" x14ac:dyDescent="0.25">
      <c r="D851" s="59"/>
      <c r="E851" s="59"/>
    </row>
    <row r="852" spans="4:5" x14ac:dyDescent="0.25">
      <c r="D852" s="59"/>
      <c r="E852" s="59"/>
    </row>
    <row r="853" spans="4:5" x14ac:dyDescent="0.25">
      <c r="D853" s="59"/>
      <c r="E853" s="59"/>
    </row>
    <row r="854" spans="4:5" x14ac:dyDescent="0.25">
      <c r="D854" s="59"/>
      <c r="E854" s="59"/>
    </row>
    <row r="855" spans="4:5" x14ac:dyDescent="0.25">
      <c r="D855" s="59"/>
      <c r="E855" s="59"/>
    </row>
    <row r="856" spans="4:5" x14ac:dyDescent="0.25">
      <c r="D856" s="59"/>
      <c r="E856" s="59"/>
    </row>
    <row r="857" spans="4:5" x14ac:dyDescent="0.25">
      <c r="D857" s="59"/>
      <c r="E857" s="59"/>
    </row>
    <row r="858" spans="4:5" x14ac:dyDescent="0.25">
      <c r="D858" s="59"/>
      <c r="E858" s="59"/>
    </row>
    <row r="859" spans="4:5" x14ac:dyDescent="0.25">
      <c r="D859" s="59"/>
      <c r="E859" s="59"/>
    </row>
    <row r="860" spans="4:5" x14ac:dyDescent="0.25">
      <c r="D860" s="59"/>
      <c r="E860" s="59"/>
    </row>
    <row r="861" spans="4:5" x14ac:dyDescent="0.25">
      <c r="D861" s="59"/>
      <c r="E861" s="59"/>
    </row>
    <row r="862" spans="4:5" x14ac:dyDescent="0.25">
      <c r="D862" s="59"/>
      <c r="E862" s="59"/>
    </row>
    <row r="863" spans="4:5" x14ac:dyDescent="0.25">
      <c r="D863" s="59"/>
      <c r="E863" s="59"/>
    </row>
    <row r="864" spans="4:5" x14ac:dyDescent="0.25">
      <c r="D864" s="59"/>
      <c r="E864" s="59"/>
    </row>
    <row r="865" spans="4:5" x14ac:dyDescent="0.25">
      <c r="D865" s="59"/>
      <c r="E865" s="59"/>
    </row>
    <row r="866" spans="4:5" x14ac:dyDescent="0.25">
      <c r="D866" s="59"/>
      <c r="E866" s="59"/>
    </row>
    <row r="867" spans="4:5" x14ac:dyDescent="0.25">
      <c r="D867" s="59"/>
      <c r="E867" s="59"/>
    </row>
    <row r="868" spans="4:5" x14ac:dyDescent="0.25">
      <c r="D868" s="59"/>
      <c r="E868" s="59"/>
    </row>
    <row r="869" spans="4:5" x14ac:dyDescent="0.25">
      <c r="D869" s="59"/>
      <c r="E869" s="59"/>
    </row>
    <row r="870" spans="4:5" x14ac:dyDescent="0.25">
      <c r="D870" s="59"/>
      <c r="E870" s="59"/>
    </row>
    <row r="871" spans="4:5" x14ac:dyDescent="0.25">
      <c r="D871" s="59"/>
      <c r="E871" s="59"/>
    </row>
    <row r="872" spans="4:5" x14ac:dyDescent="0.25">
      <c r="D872" s="59"/>
      <c r="E872" s="59"/>
    </row>
    <row r="873" spans="4:5" x14ac:dyDescent="0.25">
      <c r="D873" s="59"/>
      <c r="E873" s="59"/>
    </row>
    <row r="874" spans="4:5" x14ac:dyDescent="0.25">
      <c r="D874" s="59"/>
      <c r="E874" s="59"/>
    </row>
    <row r="875" spans="4:5" x14ac:dyDescent="0.25">
      <c r="D875" s="59"/>
      <c r="E875" s="59"/>
    </row>
    <row r="876" spans="4:5" x14ac:dyDescent="0.25">
      <c r="D876" s="59"/>
      <c r="E876" s="59"/>
    </row>
    <row r="877" spans="4:5" x14ac:dyDescent="0.25">
      <c r="D877" s="59"/>
      <c r="E877" s="59"/>
    </row>
    <row r="878" spans="4:5" x14ac:dyDescent="0.25">
      <c r="D878" s="59"/>
      <c r="E878" s="59"/>
    </row>
    <row r="879" spans="4:5" x14ac:dyDescent="0.25">
      <c r="D879" s="59"/>
      <c r="E879" s="59"/>
    </row>
    <row r="880" spans="4:5" x14ac:dyDescent="0.25">
      <c r="D880" s="59"/>
      <c r="E880" s="59"/>
    </row>
    <row r="881" spans="4:5" x14ac:dyDescent="0.25">
      <c r="D881" s="59"/>
      <c r="E881" s="59"/>
    </row>
    <row r="882" spans="4:5" x14ac:dyDescent="0.25">
      <c r="D882" s="59"/>
      <c r="E882" s="59"/>
    </row>
    <row r="883" spans="4:5" x14ac:dyDescent="0.25">
      <c r="D883" s="59"/>
      <c r="E883" s="59"/>
    </row>
    <row r="884" spans="4:5" x14ac:dyDescent="0.25">
      <c r="D884" s="59"/>
      <c r="E884" s="59"/>
    </row>
    <row r="885" spans="4:5" x14ac:dyDescent="0.25">
      <c r="D885" s="59"/>
      <c r="E885" s="59"/>
    </row>
    <row r="886" spans="4:5" x14ac:dyDescent="0.25">
      <c r="D886" s="59"/>
      <c r="E886" s="59"/>
    </row>
    <row r="887" spans="4:5" x14ac:dyDescent="0.25">
      <c r="D887" s="59"/>
      <c r="E887" s="59"/>
    </row>
    <row r="888" spans="4:5" x14ac:dyDescent="0.25">
      <c r="D888" s="59"/>
      <c r="E888" s="59"/>
    </row>
    <row r="889" spans="4:5" x14ac:dyDescent="0.25">
      <c r="D889" s="59"/>
      <c r="E889" s="59"/>
    </row>
    <row r="890" spans="4:5" x14ac:dyDescent="0.25">
      <c r="D890" s="59"/>
      <c r="E890" s="59"/>
    </row>
    <row r="891" spans="4:5" x14ac:dyDescent="0.25">
      <c r="D891" s="59"/>
      <c r="E891" s="59"/>
    </row>
    <row r="892" spans="4:5" x14ac:dyDescent="0.25">
      <c r="D892" s="59"/>
      <c r="E892" s="59"/>
    </row>
    <row r="893" spans="4:5" x14ac:dyDescent="0.25">
      <c r="D893" s="59"/>
      <c r="E893" s="59"/>
    </row>
    <row r="894" spans="4:5" x14ac:dyDescent="0.25">
      <c r="D894" s="59"/>
      <c r="E894" s="59"/>
    </row>
    <row r="895" spans="4:5" x14ac:dyDescent="0.25">
      <c r="D895" s="59"/>
      <c r="E895" s="59"/>
    </row>
    <row r="896" spans="4:5" x14ac:dyDescent="0.25">
      <c r="D896" s="59"/>
      <c r="E896" s="59"/>
    </row>
    <row r="897" spans="4:5" x14ac:dyDescent="0.25">
      <c r="D897" s="59"/>
      <c r="E897" s="59"/>
    </row>
    <row r="898" spans="4:5" x14ac:dyDescent="0.25">
      <c r="D898" s="59"/>
      <c r="E898" s="59"/>
    </row>
    <row r="899" spans="4:5" x14ac:dyDescent="0.25">
      <c r="D899" s="59"/>
      <c r="E899" s="59"/>
    </row>
    <row r="900" spans="4:5" x14ac:dyDescent="0.25">
      <c r="D900" s="59"/>
      <c r="E900" s="59"/>
    </row>
    <row r="901" spans="4:5" x14ac:dyDescent="0.25">
      <c r="D901" s="59"/>
      <c r="E901" s="59"/>
    </row>
    <row r="902" spans="4:5" x14ac:dyDescent="0.25">
      <c r="D902" s="59"/>
      <c r="E902" s="59"/>
    </row>
    <row r="903" spans="4:5" x14ac:dyDescent="0.25">
      <c r="D903" s="59"/>
      <c r="E903" s="59"/>
    </row>
    <row r="904" spans="4:5" x14ac:dyDescent="0.25">
      <c r="D904" s="59"/>
      <c r="E904" s="59"/>
    </row>
    <row r="905" spans="4:5" x14ac:dyDescent="0.25">
      <c r="D905" s="59"/>
      <c r="E905" s="59"/>
    </row>
    <row r="906" spans="4:5" x14ac:dyDescent="0.25">
      <c r="D906" s="59"/>
      <c r="E906" s="59"/>
    </row>
    <row r="907" spans="4:5" x14ac:dyDescent="0.25">
      <c r="D907" s="59"/>
      <c r="E907" s="59"/>
    </row>
    <row r="908" spans="4:5" x14ac:dyDescent="0.25">
      <c r="D908" s="59"/>
      <c r="E908" s="59"/>
    </row>
    <row r="909" spans="4:5" x14ac:dyDescent="0.25">
      <c r="D909" s="59"/>
      <c r="E909" s="59"/>
    </row>
    <row r="910" spans="4:5" x14ac:dyDescent="0.25">
      <c r="D910" s="59"/>
      <c r="E910" s="59"/>
    </row>
    <row r="911" spans="4:5" x14ac:dyDescent="0.25">
      <c r="D911" s="59"/>
      <c r="E911" s="59"/>
    </row>
    <row r="912" spans="4:5" x14ac:dyDescent="0.25">
      <c r="D912" s="59"/>
      <c r="E912" s="59"/>
    </row>
    <row r="913" spans="4:5" x14ac:dyDescent="0.25">
      <c r="D913" s="59"/>
      <c r="E913" s="59"/>
    </row>
    <row r="914" spans="4:5" x14ac:dyDescent="0.25">
      <c r="D914" s="59"/>
      <c r="E914" s="59"/>
    </row>
    <row r="915" spans="4:5" x14ac:dyDescent="0.25">
      <c r="D915" s="59"/>
      <c r="E915" s="59"/>
    </row>
    <row r="916" spans="4:5" x14ac:dyDescent="0.25">
      <c r="D916" s="59"/>
      <c r="E916" s="59"/>
    </row>
    <row r="917" spans="4:5" x14ac:dyDescent="0.25">
      <c r="D917" s="59"/>
      <c r="E917" s="59"/>
    </row>
    <row r="918" spans="4:5" x14ac:dyDescent="0.25">
      <c r="D918" s="59"/>
      <c r="E918" s="59"/>
    </row>
    <row r="919" spans="4:5" x14ac:dyDescent="0.25">
      <c r="D919" s="59"/>
      <c r="E919" s="59"/>
    </row>
    <row r="920" spans="4:5" x14ac:dyDescent="0.25">
      <c r="D920" s="59"/>
      <c r="E920" s="59"/>
    </row>
    <row r="921" spans="4:5" x14ac:dyDescent="0.25">
      <c r="D921" s="59"/>
      <c r="E921" s="59"/>
    </row>
    <row r="922" spans="4:5" x14ac:dyDescent="0.25">
      <c r="D922" s="59"/>
      <c r="E922" s="59"/>
    </row>
    <row r="923" spans="4:5" x14ac:dyDescent="0.25">
      <c r="D923" s="59"/>
      <c r="E923" s="59"/>
    </row>
    <row r="924" spans="4:5" x14ac:dyDescent="0.25">
      <c r="D924" s="59"/>
      <c r="E924" s="59"/>
    </row>
    <row r="925" spans="4:5" x14ac:dyDescent="0.25">
      <c r="D925" s="59"/>
      <c r="E925" s="59"/>
    </row>
    <row r="926" spans="4:5" x14ac:dyDescent="0.25">
      <c r="D926" s="59"/>
      <c r="E926" s="59"/>
    </row>
    <row r="927" spans="4:5" x14ac:dyDescent="0.25">
      <c r="D927" s="59"/>
      <c r="E927" s="59"/>
    </row>
    <row r="928" spans="4:5" x14ac:dyDescent="0.25">
      <c r="D928" s="59"/>
      <c r="E928" s="59"/>
    </row>
    <row r="929" spans="4:5" x14ac:dyDescent="0.25">
      <c r="D929" s="59"/>
      <c r="E929" s="59"/>
    </row>
    <row r="930" spans="4:5" x14ac:dyDescent="0.25">
      <c r="D930" s="59"/>
      <c r="E930" s="59"/>
    </row>
    <row r="931" spans="4:5" x14ac:dyDescent="0.25">
      <c r="D931" s="59"/>
      <c r="E931" s="59"/>
    </row>
    <row r="932" spans="4:5" x14ac:dyDescent="0.25">
      <c r="D932" s="59"/>
      <c r="E932" s="59"/>
    </row>
    <row r="933" spans="4:5" x14ac:dyDescent="0.25">
      <c r="D933" s="59"/>
      <c r="E933" s="59"/>
    </row>
    <row r="934" spans="4:5" x14ac:dyDescent="0.25">
      <c r="D934" s="59"/>
      <c r="E934" s="59"/>
    </row>
    <row r="935" spans="4:5" x14ac:dyDescent="0.25">
      <c r="D935" s="59"/>
      <c r="E935" s="59"/>
    </row>
    <row r="936" spans="4:5" x14ac:dyDescent="0.25">
      <c r="D936" s="59"/>
      <c r="E936" s="59"/>
    </row>
    <row r="937" spans="4:5" x14ac:dyDescent="0.25">
      <c r="D937" s="59"/>
      <c r="E937" s="59"/>
    </row>
    <row r="938" spans="4:5" x14ac:dyDescent="0.25">
      <c r="D938" s="59"/>
      <c r="E938" s="59"/>
    </row>
    <row r="939" spans="4:5" x14ac:dyDescent="0.25">
      <c r="D939" s="59"/>
      <c r="E939" s="59"/>
    </row>
    <row r="940" spans="4:5" x14ac:dyDescent="0.25">
      <c r="D940" s="59"/>
      <c r="E940" s="59"/>
    </row>
    <row r="941" spans="4:5" x14ac:dyDescent="0.25">
      <c r="D941" s="59"/>
      <c r="E941" s="59"/>
    </row>
    <row r="942" spans="4:5" x14ac:dyDescent="0.25">
      <c r="D942" s="59"/>
      <c r="E942" s="59"/>
    </row>
    <row r="943" spans="4:5" x14ac:dyDescent="0.25">
      <c r="D943" s="59"/>
      <c r="E943" s="59"/>
    </row>
    <row r="944" spans="4:5" x14ac:dyDescent="0.25">
      <c r="D944" s="59"/>
      <c r="E944" s="59"/>
    </row>
    <row r="945" spans="4:5" x14ac:dyDescent="0.25">
      <c r="D945" s="59"/>
      <c r="E945" s="59"/>
    </row>
    <row r="946" spans="4:5" x14ac:dyDescent="0.25">
      <c r="D946" s="59"/>
      <c r="E946" s="59"/>
    </row>
    <row r="947" spans="4:5" x14ac:dyDescent="0.25">
      <c r="D947" s="59"/>
      <c r="E947" s="59"/>
    </row>
    <row r="948" spans="4:5" x14ac:dyDescent="0.25">
      <c r="D948" s="59"/>
      <c r="E948" s="59"/>
    </row>
    <row r="949" spans="4:5" x14ac:dyDescent="0.25">
      <c r="D949" s="59"/>
      <c r="E949" s="59"/>
    </row>
    <row r="950" spans="4:5" x14ac:dyDescent="0.25">
      <c r="D950" s="59"/>
      <c r="E950" s="59"/>
    </row>
    <row r="951" spans="4:5" x14ac:dyDescent="0.25">
      <c r="D951" s="59"/>
      <c r="E951" s="59"/>
    </row>
    <row r="952" spans="4:5" x14ac:dyDescent="0.25">
      <c r="D952" s="59"/>
      <c r="E952" s="59"/>
    </row>
    <row r="953" spans="4:5" x14ac:dyDescent="0.25">
      <c r="D953" s="59"/>
      <c r="E953" s="59"/>
    </row>
    <row r="954" spans="4:5" x14ac:dyDescent="0.25">
      <c r="D954" s="59"/>
      <c r="E954" s="59"/>
    </row>
    <row r="955" spans="4:5" x14ac:dyDescent="0.25">
      <c r="D955" s="59"/>
      <c r="E955" s="59"/>
    </row>
    <row r="956" spans="4:5" x14ac:dyDescent="0.25">
      <c r="D956" s="59"/>
      <c r="E956" s="59"/>
    </row>
    <row r="957" spans="4:5" x14ac:dyDescent="0.25">
      <c r="D957" s="59"/>
      <c r="E957" s="59"/>
    </row>
    <row r="958" spans="4:5" x14ac:dyDescent="0.25">
      <c r="D958" s="59"/>
      <c r="E958" s="59"/>
    </row>
    <row r="959" spans="4:5" x14ac:dyDescent="0.25">
      <c r="D959" s="59"/>
      <c r="E959" s="59"/>
    </row>
    <row r="960" spans="4:5" x14ac:dyDescent="0.25">
      <c r="D960" s="59"/>
      <c r="E960" s="59"/>
    </row>
    <row r="961" spans="4:5" x14ac:dyDescent="0.25">
      <c r="D961" s="59"/>
      <c r="E961" s="59"/>
    </row>
    <row r="962" spans="4:5" x14ac:dyDescent="0.25">
      <c r="D962" s="59"/>
      <c r="E962" s="59"/>
    </row>
    <row r="963" spans="4:5" x14ac:dyDescent="0.25">
      <c r="D963" s="59"/>
      <c r="E963" s="59"/>
    </row>
    <row r="964" spans="4:5" x14ac:dyDescent="0.25">
      <c r="D964" s="59"/>
      <c r="E964" s="59"/>
    </row>
    <row r="965" spans="4:5" x14ac:dyDescent="0.25">
      <c r="D965" s="59"/>
      <c r="E965" s="59"/>
    </row>
    <row r="966" spans="4:5" x14ac:dyDescent="0.25">
      <c r="D966" s="59"/>
      <c r="E966" s="59"/>
    </row>
    <row r="967" spans="4:5" x14ac:dyDescent="0.25">
      <c r="D967" s="59"/>
      <c r="E967" s="59"/>
    </row>
    <row r="968" spans="4:5" x14ac:dyDescent="0.25">
      <c r="D968" s="59"/>
      <c r="E968" s="59"/>
    </row>
    <row r="969" spans="4:5" x14ac:dyDescent="0.25">
      <c r="D969" s="59"/>
      <c r="E969" s="59"/>
    </row>
    <row r="970" spans="4:5" x14ac:dyDescent="0.25">
      <c r="D970" s="59"/>
      <c r="E970" s="59"/>
    </row>
    <row r="971" spans="4:5" x14ac:dyDescent="0.25">
      <c r="D971" s="59"/>
      <c r="E971" s="59"/>
    </row>
    <row r="972" spans="4:5" x14ac:dyDescent="0.25">
      <c r="D972" s="59"/>
      <c r="E972" s="59"/>
    </row>
    <row r="973" spans="4:5" x14ac:dyDescent="0.25">
      <c r="D973" s="59"/>
      <c r="E973" s="59"/>
    </row>
    <row r="974" spans="4:5" x14ac:dyDescent="0.25">
      <c r="D974" s="59"/>
      <c r="E974" s="59"/>
    </row>
    <row r="975" spans="4:5" x14ac:dyDescent="0.25">
      <c r="D975" s="59"/>
      <c r="E975" s="59"/>
    </row>
    <row r="976" spans="4:5" x14ac:dyDescent="0.25">
      <c r="D976" s="59"/>
      <c r="E976" s="59"/>
    </row>
    <row r="977" spans="4:5" x14ac:dyDescent="0.25">
      <c r="D977" s="59"/>
      <c r="E977" s="59"/>
    </row>
    <row r="978" spans="4:5" x14ac:dyDescent="0.25">
      <c r="D978" s="59"/>
      <c r="E978" s="59"/>
    </row>
    <row r="979" spans="4:5" x14ac:dyDescent="0.25">
      <c r="D979" s="59"/>
      <c r="E979" s="59"/>
    </row>
    <row r="980" spans="4:5" x14ac:dyDescent="0.25">
      <c r="D980" s="59"/>
      <c r="E980" s="59"/>
    </row>
    <row r="981" spans="4:5" x14ac:dyDescent="0.25">
      <c r="D981" s="59"/>
      <c r="E981" s="59"/>
    </row>
    <row r="982" spans="4:5" x14ac:dyDescent="0.25">
      <c r="D982" s="59"/>
      <c r="E982" s="59"/>
    </row>
    <row r="983" spans="4:5" x14ac:dyDescent="0.25">
      <c r="D983" s="59"/>
      <c r="E983" s="59"/>
    </row>
    <row r="984" spans="4:5" x14ac:dyDescent="0.25">
      <c r="D984" s="59"/>
      <c r="E984" s="59"/>
    </row>
    <row r="985" spans="4:5" x14ac:dyDescent="0.25">
      <c r="D985" s="59"/>
      <c r="E985" s="59"/>
    </row>
    <row r="986" spans="4:5" x14ac:dyDescent="0.25">
      <c r="D986" s="59"/>
      <c r="E986" s="59"/>
    </row>
    <row r="987" spans="4:5" x14ac:dyDescent="0.25">
      <c r="D987" s="59"/>
      <c r="E987" s="59"/>
    </row>
    <row r="988" spans="4:5" x14ac:dyDescent="0.25">
      <c r="D988" s="59"/>
      <c r="E988" s="59"/>
    </row>
    <row r="989" spans="4:5" x14ac:dyDescent="0.25">
      <c r="D989" s="59"/>
      <c r="E989" s="59"/>
    </row>
    <row r="990" spans="4:5" x14ac:dyDescent="0.25">
      <c r="D990" s="59"/>
      <c r="E990" s="59"/>
    </row>
    <row r="991" spans="4:5" x14ac:dyDescent="0.25">
      <c r="D991" s="59"/>
      <c r="E991" s="59"/>
    </row>
    <row r="992" spans="4:5" x14ac:dyDescent="0.25">
      <c r="D992" s="59"/>
      <c r="E992" s="59"/>
    </row>
    <row r="993" spans="4:5" x14ac:dyDescent="0.25">
      <c r="D993" s="59"/>
      <c r="E993" s="59"/>
    </row>
    <row r="994" spans="4:5" x14ac:dyDescent="0.25">
      <c r="D994" s="59"/>
      <c r="E994" s="59"/>
    </row>
    <row r="995" spans="4:5" x14ac:dyDescent="0.25">
      <c r="D995" s="59"/>
      <c r="E995" s="59"/>
    </row>
    <row r="996" spans="4:5" x14ac:dyDescent="0.25">
      <c r="D996" s="59"/>
      <c r="E996" s="59"/>
    </row>
    <row r="997" spans="4:5" x14ac:dyDescent="0.25">
      <c r="D997" s="59"/>
      <c r="E997" s="59"/>
    </row>
    <row r="998" spans="4:5" x14ac:dyDescent="0.25">
      <c r="D998" s="59"/>
      <c r="E998" s="59"/>
    </row>
    <row r="999" spans="4:5" x14ac:dyDescent="0.25">
      <c r="D999" s="59"/>
      <c r="E999" s="59"/>
    </row>
    <row r="1000" spans="4:5" x14ac:dyDescent="0.25">
      <c r="D1000" s="59"/>
      <c r="E1000" s="59"/>
    </row>
    <row r="1001" spans="4:5" x14ac:dyDescent="0.25">
      <c r="D1001" s="59"/>
      <c r="E1001" s="59"/>
    </row>
    <row r="1002" spans="4:5" x14ac:dyDescent="0.25">
      <c r="D1002" s="59"/>
      <c r="E1002" s="59"/>
    </row>
    <row r="1003" spans="4:5" x14ac:dyDescent="0.25">
      <c r="D1003" s="59"/>
      <c r="E1003" s="59"/>
    </row>
    <row r="1004" spans="4:5" x14ac:dyDescent="0.25">
      <c r="D1004" s="59"/>
      <c r="E1004" s="59"/>
    </row>
  </sheetData>
  <autoFilter ref="A4:S63" xr:uid="{00000000-0009-0000-0000-000002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1000"/>
  <sheetViews>
    <sheetView showGridLines="0" view="pageBreakPreview" zoomScaleNormal="100" zoomScaleSheetLayoutView="100" workbookViewId="0">
      <pane xSplit="8" ySplit="5" topLeftCell="I519" activePane="bottomRight" state="frozen"/>
      <selection pane="topRight" activeCell="I1" sqref="I1"/>
      <selection pane="bottomLeft" activeCell="A6" sqref="A6"/>
      <selection pane="bottomRight" activeCell="I535" sqref="I535"/>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8.75" bestFit="1" customWidth="1"/>
    <col min="6" max="6" width="11.5" bestFit="1" customWidth="1"/>
    <col min="7" max="7" width="14.125" bestFit="1" customWidth="1"/>
    <col min="8" max="20" width="15.875" customWidth="1"/>
    <col min="21" max="21" width="13.75" customWidth="1"/>
    <col min="22" max="22" width="7.625" customWidth="1"/>
  </cols>
  <sheetData>
    <row r="1" spans="1:22"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row>
    <row r="2" spans="1:22" ht="15.75" x14ac:dyDescent="0.2">
      <c r="A2" s="2"/>
      <c r="B2" s="3"/>
      <c r="C2" s="310" t="s">
        <v>3914</v>
      </c>
      <c r="D2" s="291"/>
      <c r="E2" s="291"/>
      <c r="F2" s="291"/>
      <c r="G2" s="291"/>
      <c r="H2" s="291"/>
      <c r="I2" s="2"/>
      <c r="J2" s="2"/>
      <c r="K2" s="2"/>
      <c r="L2" s="2"/>
      <c r="M2" s="2"/>
      <c r="N2" s="2"/>
      <c r="O2" s="2"/>
      <c r="P2" s="2"/>
      <c r="Q2" s="2"/>
      <c r="R2" s="2"/>
      <c r="S2" s="2"/>
      <c r="T2" s="2"/>
      <c r="U2" s="2"/>
      <c r="V2" s="2"/>
    </row>
    <row r="3" spans="1:22" ht="15.75" x14ac:dyDescent="0.2">
      <c r="A3" s="2"/>
      <c r="B3" s="3"/>
      <c r="C3" s="311" t="s">
        <v>3915</v>
      </c>
      <c r="D3" s="291"/>
      <c r="E3" s="291"/>
      <c r="F3" s="291"/>
      <c r="G3" s="291"/>
      <c r="H3" s="291"/>
      <c r="I3" s="2"/>
      <c r="J3" s="2"/>
      <c r="K3" s="2"/>
      <c r="L3" s="2"/>
      <c r="M3" s="2"/>
      <c r="N3" s="2"/>
      <c r="O3" s="2"/>
      <c r="P3" s="2"/>
      <c r="Q3" s="2"/>
      <c r="R3" s="2"/>
      <c r="S3" s="2"/>
      <c r="T3" s="2"/>
      <c r="U3" s="2"/>
      <c r="V3" s="2"/>
    </row>
    <row r="4" spans="1:22" ht="13.5" customHeight="1" x14ac:dyDescent="0.2">
      <c r="A4" s="2"/>
      <c r="B4" s="6"/>
      <c r="C4" s="2"/>
      <c r="D4" s="4"/>
      <c r="E4" s="5"/>
      <c r="F4" s="6"/>
      <c r="G4" s="5"/>
      <c r="H4" s="5"/>
      <c r="I4" s="5"/>
      <c r="J4" s="5"/>
      <c r="K4" s="5"/>
      <c r="L4" s="5"/>
      <c r="M4" s="5"/>
      <c r="N4" s="5"/>
      <c r="O4" s="5"/>
      <c r="P4" s="5"/>
      <c r="Q4" s="5"/>
      <c r="R4" s="5"/>
      <c r="S4" s="5"/>
      <c r="T4" s="5"/>
      <c r="U4" s="5"/>
      <c r="V4" s="5"/>
    </row>
    <row r="5" spans="1:22" ht="13.5" customHeight="1" x14ac:dyDescent="0.2">
      <c r="A5" s="7"/>
      <c r="B5" s="49" t="s">
        <v>3809</v>
      </c>
      <c r="C5" s="92" t="s">
        <v>2</v>
      </c>
      <c r="D5" s="93" t="s">
        <v>3</v>
      </c>
      <c r="E5" s="94" t="s">
        <v>4</v>
      </c>
      <c r="F5" s="92" t="s">
        <v>5</v>
      </c>
      <c r="G5" s="94" t="s">
        <v>6</v>
      </c>
      <c r="H5" s="94" t="s">
        <v>7</v>
      </c>
      <c r="I5" s="94" t="s">
        <v>8</v>
      </c>
      <c r="J5" s="94" t="s">
        <v>9</v>
      </c>
      <c r="K5" s="94" t="s">
        <v>10</v>
      </c>
      <c r="L5" s="94" t="s">
        <v>11</v>
      </c>
      <c r="M5" s="94" t="s">
        <v>12</v>
      </c>
      <c r="N5" s="94" t="s">
        <v>13</v>
      </c>
      <c r="O5" s="94" t="s">
        <v>14</v>
      </c>
      <c r="P5" s="94" t="s">
        <v>15</v>
      </c>
      <c r="Q5" s="94" t="s">
        <v>16</v>
      </c>
      <c r="R5" s="94" t="s">
        <v>17</v>
      </c>
      <c r="S5" s="94" t="s">
        <v>18</v>
      </c>
      <c r="T5" s="94" t="s">
        <v>19</v>
      </c>
      <c r="U5" s="94" t="s">
        <v>3840</v>
      </c>
      <c r="V5" s="94" t="s">
        <v>3841</v>
      </c>
    </row>
    <row r="6" spans="1:22" ht="13.5" customHeight="1" x14ac:dyDescent="0.2">
      <c r="A6" s="11"/>
      <c r="B6" s="11"/>
      <c r="C6" s="95" t="s">
        <v>20</v>
      </c>
      <c r="D6" s="96" t="s">
        <v>3810</v>
      </c>
      <c r="E6" s="97"/>
      <c r="F6" s="98"/>
      <c r="G6" s="97"/>
      <c r="H6" s="97">
        <f t="shared" ref="H6:T6" si="0">SUM(H7,H134)</f>
        <v>21562048000</v>
      </c>
      <c r="I6" s="97">
        <f t="shared" si="0"/>
        <v>280215057</v>
      </c>
      <c r="J6" s="97">
        <f t="shared" si="0"/>
        <v>2433936616</v>
      </c>
      <c r="K6" s="97">
        <f t="shared" si="0"/>
        <v>1112791050</v>
      </c>
      <c r="L6" s="97">
        <f t="shared" si="0"/>
        <v>2485494188</v>
      </c>
      <c r="M6" s="97">
        <f t="shared" si="0"/>
        <v>2762242304</v>
      </c>
      <c r="N6" s="97">
        <f t="shared" si="0"/>
        <v>2410305011</v>
      </c>
      <c r="O6" s="97">
        <f t="shared" si="0"/>
        <v>1834159439</v>
      </c>
      <c r="P6" s="97">
        <f t="shared" si="0"/>
        <v>2466420779</v>
      </c>
      <c r="Q6" s="97">
        <f t="shared" si="0"/>
        <v>1974073819</v>
      </c>
      <c r="R6" s="97">
        <f t="shared" si="0"/>
        <v>1574817911</v>
      </c>
      <c r="S6" s="97">
        <f t="shared" si="0"/>
        <v>1476238479</v>
      </c>
      <c r="T6" s="97">
        <f t="shared" si="0"/>
        <v>751353347</v>
      </c>
      <c r="U6" s="97">
        <f t="shared" ref="U6:U581" si="1">SUM(I6:T6)</f>
        <v>21562048000</v>
      </c>
      <c r="V6" s="97">
        <f t="shared" ref="V6:V581" si="2">H6-U6</f>
        <v>0</v>
      </c>
    </row>
    <row r="7" spans="1:22" ht="13.5" customHeight="1" x14ac:dyDescent="0.2">
      <c r="A7" s="2" t="s">
        <v>22</v>
      </c>
      <c r="B7" s="50"/>
      <c r="C7" s="99" t="s">
        <v>22</v>
      </c>
      <c r="D7" s="100" t="s">
        <v>23</v>
      </c>
      <c r="E7" s="101">
        <v>0</v>
      </c>
      <c r="F7" s="102" t="s">
        <v>24</v>
      </c>
      <c r="G7" s="101">
        <v>0</v>
      </c>
      <c r="H7" s="101">
        <f t="shared" ref="H7:T7" si="3">H8</f>
        <v>1242500000</v>
      </c>
      <c r="I7" s="101">
        <f t="shared" si="3"/>
        <v>0</v>
      </c>
      <c r="J7" s="101">
        <f t="shared" si="3"/>
        <v>47048261</v>
      </c>
      <c r="K7" s="101">
        <f t="shared" si="3"/>
        <v>61389500</v>
      </c>
      <c r="L7" s="101">
        <f t="shared" si="3"/>
        <v>154513000</v>
      </c>
      <c r="M7" s="101">
        <f t="shared" si="3"/>
        <v>212665000</v>
      </c>
      <c r="N7" s="101">
        <f t="shared" si="3"/>
        <v>196558000</v>
      </c>
      <c r="O7" s="101">
        <f t="shared" si="3"/>
        <v>135690610</v>
      </c>
      <c r="P7" s="101">
        <f t="shared" si="3"/>
        <v>103911000</v>
      </c>
      <c r="Q7" s="101">
        <f t="shared" si="3"/>
        <v>67560000</v>
      </c>
      <c r="R7" s="101">
        <f t="shared" si="3"/>
        <v>49997577</v>
      </c>
      <c r="S7" s="101">
        <f t="shared" si="3"/>
        <v>204500000</v>
      </c>
      <c r="T7" s="101">
        <f t="shared" si="3"/>
        <v>8667052</v>
      </c>
      <c r="U7" s="101">
        <f t="shared" si="1"/>
        <v>1242500000</v>
      </c>
      <c r="V7" s="101">
        <f t="shared" si="2"/>
        <v>0</v>
      </c>
    </row>
    <row r="8" spans="1:22" ht="13.5" customHeight="1" x14ac:dyDescent="0.2">
      <c r="A8" s="2" t="s">
        <v>585</v>
      </c>
      <c r="B8" s="50"/>
      <c r="C8" s="103" t="s">
        <v>586</v>
      </c>
      <c r="D8" s="104" t="s">
        <v>587</v>
      </c>
      <c r="E8" s="105">
        <v>0</v>
      </c>
      <c r="F8" s="106" t="s">
        <v>24</v>
      </c>
      <c r="G8" s="105">
        <v>0</v>
      </c>
      <c r="H8" s="105">
        <f t="shared" ref="H8:T8" si="4">SUM(H9)</f>
        <v>1242500000</v>
      </c>
      <c r="I8" s="105">
        <f t="shared" si="4"/>
        <v>0</v>
      </c>
      <c r="J8" s="105">
        <f t="shared" si="4"/>
        <v>47048261</v>
      </c>
      <c r="K8" s="105">
        <f t="shared" si="4"/>
        <v>61389500</v>
      </c>
      <c r="L8" s="105">
        <f t="shared" si="4"/>
        <v>154513000</v>
      </c>
      <c r="M8" s="105">
        <f t="shared" si="4"/>
        <v>212665000</v>
      </c>
      <c r="N8" s="105">
        <f t="shared" si="4"/>
        <v>196558000</v>
      </c>
      <c r="O8" s="105">
        <f t="shared" si="4"/>
        <v>135690610</v>
      </c>
      <c r="P8" s="105">
        <f t="shared" si="4"/>
        <v>103911000</v>
      </c>
      <c r="Q8" s="105">
        <f t="shared" si="4"/>
        <v>67560000</v>
      </c>
      <c r="R8" s="105">
        <f t="shared" si="4"/>
        <v>49997577</v>
      </c>
      <c r="S8" s="105">
        <f t="shared" si="4"/>
        <v>204500000</v>
      </c>
      <c r="T8" s="105">
        <f t="shared" si="4"/>
        <v>8667052</v>
      </c>
      <c r="U8" s="105">
        <f t="shared" si="1"/>
        <v>1242500000</v>
      </c>
      <c r="V8" s="105">
        <f t="shared" si="2"/>
        <v>0</v>
      </c>
    </row>
    <row r="9" spans="1:22" ht="13.5" customHeight="1" x14ac:dyDescent="0.2">
      <c r="A9" s="2" t="s">
        <v>588</v>
      </c>
      <c r="B9" s="50"/>
      <c r="C9" s="107" t="s">
        <v>589</v>
      </c>
      <c r="D9" s="108" t="s">
        <v>30</v>
      </c>
      <c r="E9" s="109">
        <v>4</v>
      </c>
      <c r="F9" s="110" t="s">
        <v>31</v>
      </c>
      <c r="G9" s="109">
        <v>0</v>
      </c>
      <c r="H9" s="109">
        <f t="shared" ref="H9:T9" si="5">SUM(H10)</f>
        <v>1242500000</v>
      </c>
      <c r="I9" s="109">
        <f t="shared" si="5"/>
        <v>0</v>
      </c>
      <c r="J9" s="109">
        <f t="shared" si="5"/>
        <v>47048261</v>
      </c>
      <c r="K9" s="109">
        <f t="shared" si="5"/>
        <v>61389500</v>
      </c>
      <c r="L9" s="109">
        <f t="shared" si="5"/>
        <v>154513000</v>
      </c>
      <c r="M9" s="109">
        <f t="shared" si="5"/>
        <v>212665000</v>
      </c>
      <c r="N9" s="109">
        <f t="shared" si="5"/>
        <v>196558000</v>
      </c>
      <c r="O9" s="109">
        <f t="shared" si="5"/>
        <v>135690610</v>
      </c>
      <c r="P9" s="109">
        <f t="shared" si="5"/>
        <v>103911000</v>
      </c>
      <c r="Q9" s="109">
        <f t="shared" si="5"/>
        <v>67560000</v>
      </c>
      <c r="R9" s="109">
        <f t="shared" si="5"/>
        <v>49997577</v>
      </c>
      <c r="S9" s="109">
        <f t="shared" si="5"/>
        <v>204500000</v>
      </c>
      <c r="T9" s="109">
        <f t="shared" si="5"/>
        <v>8667052</v>
      </c>
      <c r="U9" s="109">
        <f t="shared" si="1"/>
        <v>1242500000</v>
      </c>
      <c r="V9" s="109">
        <f t="shared" si="2"/>
        <v>0</v>
      </c>
    </row>
    <row r="10" spans="1:22" ht="13.5" customHeight="1" x14ac:dyDescent="0.2">
      <c r="A10" s="2" t="s">
        <v>590</v>
      </c>
      <c r="B10" s="50"/>
      <c r="C10" s="111" t="s">
        <v>591</v>
      </c>
      <c r="D10" s="112" t="s">
        <v>592</v>
      </c>
      <c r="E10" s="113">
        <v>0</v>
      </c>
      <c r="F10" s="114" t="s">
        <v>24</v>
      </c>
      <c r="G10" s="113">
        <v>0</v>
      </c>
      <c r="H10" s="113">
        <f t="shared" ref="H10:T10" si="6">SUM(H11,H50,H85,H120)</f>
        <v>1242500000</v>
      </c>
      <c r="I10" s="113">
        <f t="shared" si="6"/>
        <v>0</v>
      </c>
      <c r="J10" s="113">
        <f t="shared" si="6"/>
        <v>47048261</v>
      </c>
      <c r="K10" s="113">
        <f t="shared" si="6"/>
        <v>61389500</v>
      </c>
      <c r="L10" s="113">
        <f t="shared" si="6"/>
        <v>154513000</v>
      </c>
      <c r="M10" s="113">
        <f t="shared" si="6"/>
        <v>212665000</v>
      </c>
      <c r="N10" s="113">
        <f t="shared" si="6"/>
        <v>196558000</v>
      </c>
      <c r="O10" s="113">
        <f t="shared" si="6"/>
        <v>135690610</v>
      </c>
      <c r="P10" s="113">
        <f t="shared" si="6"/>
        <v>103911000</v>
      </c>
      <c r="Q10" s="113">
        <f t="shared" si="6"/>
        <v>67560000</v>
      </c>
      <c r="R10" s="113">
        <f t="shared" si="6"/>
        <v>49997577</v>
      </c>
      <c r="S10" s="113">
        <f t="shared" si="6"/>
        <v>204500000</v>
      </c>
      <c r="T10" s="113">
        <f t="shared" si="6"/>
        <v>8667052</v>
      </c>
      <c r="U10" s="113">
        <f t="shared" si="1"/>
        <v>1242500000</v>
      </c>
      <c r="V10" s="113">
        <f t="shared" si="2"/>
        <v>0</v>
      </c>
    </row>
    <row r="11" spans="1:22" ht="13.5" customHeight="1" x14ac:dyDescent="0.2">
      <c r="A11" s="2" t="s">
        <v>593</v>
      </c>
      <c r="B11" s="50"/>
      <c r="C11" s="115" t="s">
        <v>36</v>
      </c>
      <c r="D11" s="116" t="s">
        <v>594</v>
      </c>
      <c r="E11" s="117">
        <v>0</v>
      </c>
      <c r="F11" s="118" t="s">
        <v>24</v>
      </c>
      <c r="G11" s="117">
        <v>0</v>
      </c>
      <c r="H11" s="117">
        <f t="shared" ref="H11:T11" si="7">SUM(H12,H24,H36)</f>
        <v>471832000</v>
      </c>
      <c r="I11" s="117">
        <f t="shared" si="7"/>
        <v>0</v>
      </c>
      <c r="J11" s="117">
        <f t="shared" si="7"/>
        <v>14623838</v>
      </c>
      <c r="K11" s="117">
        <f t="shared" si="7"/>
        <v>15950000</v>
      </c>
      <c r="L11" s="117">
        <f t="shared" si="7"/>
        <v>11550000</v>
      </c>
      <c r="M11" s="117">
        <f t="shared" si="7"/>
        <v>12050000</v>
      </c>
      <c r="N11" s="117">
        <f t="shared" si="7"/>
        <v>66915000</v>
      </c>
      <c r="O11" s="117">
        <f t="shared" si="7"/>
        <v>59888610</v>
      </c>
      <c r="P11" s="117">
        <f t="shared" si="7"/>
        <v>59830000</v>
      </c>
      <c r="Q11" s="117">
        <f t="shared" si="7"/>
        <v>20450000</v>
      </c>
      <c r="R11" s="117">
        <f t="shared" si="7"/>
        <v>23150000</v>
      </c>
      <c r="S11" s="117">
        <f t="shared" si="7"/>
        <v>187050000</v>
      </c>
      <c r="T11" s="117">
        <f t="shared" si="7"/>
        <v>374552</v>
      </c>
      <c r="U11" s="117">
        <f t="shared" si="1"/>
        <v>471832000</v>
      </c>
      <c r="V11" s="117">
        <f t="shared" si="2"/>
        <v>0</v>
      </c>
    </row>
    <row r="12" spans="1:22" ht="13.5" customHeight="1" x14ac:dyDescent="0.2">
      <c r="A12" s="2" t="s">
        <v>595</v>
      </c>
      <c r="B12" s="50" t="str">
        <f t="array" ref="B12">INDEX(PAGU_REAL!$AF$1:$AF$168,MATCH(MID(A12,1,21),MID(PAGU_REAL!$AK$1:$AK$168,1,21),0))</f>
        <v>Metode dan Kurikulum</v>
      </c>
      <c r="C12" s="119" t="s">
        <v>39</v>
      </c>
      <c r="D12" s="120" t="s">
        <v>596</v>
      </c>
      <c r="E12" s="121">
        <v>0</v>
      </c>
      <c r="F12" s="122" t="s">
        <v>24</v>
      </c>
      <c r="G12" s="121">
        <v>0</v>
      </c>
      <c r="H12" s="121">
        <f t="shared" ref="H12:T12" si="8">SUM(H13,H18,H20,H22)</f>
        <v>99592000</v>
      </c>
      <c r="I12" s="121">
        <f t="shared" si="8"/>
        <v>0</v>
      </c>
      <c r="J12" s="121">
        <f t="shared" si="8"/>
        <v>5078838</v>
      </c>
      <c r="K12" s="121">
        <f t="shared" si="8"/>
        <v>1950000</v>
      </c>
      <c r="L12" s="121">
        <f t="shared" si="8"/>
        <v>2750000</v>
      </c>
      <c r="M12" s="121">
        <f t="shared" si="8"/>
        <v>2750000</v>
      </c>
      <c r="N12" s="121">
        <f t="shared" si="8"/>
        <v>24450000</v>
      </c>
      <c r="O12" s="121">
        <f t="shared" si="8"/>
        <v>22197110</v>
      </c>
      <c r="P12" s="121">
        <f t="shared" si="8"/>
        <v>25980000</v>
      </c>
      <c r="Q12" s="121">
        <f t="shared" si="8"/>
        <v>5700000</v>
      </c>
      <c r="R12" s="121">
        <f t="shared" si="8"/>
        <v>8700000</v>
      </c>
      <c r="S12" s="121">
        <f t="shared" si="8"/>
        <v>0</v>
      </c>
      <c r="T12" s="121">
        <f t="shared" si="8"/>
        <v>36052</v>
      </c>
      <c r="U12" s="121">
        <f t="shared" si="1"/>
        <v>99592000</v>
      </c>
      <c r="V12" s="121">
        <f t="shared" si="2"/>
        <v>0</v>
      </c>
    </row>
    <row r="13" spans="1:22" ht="13.5" customHeight="1" x14ac:dyDescent="0.2">
      <c r="A13" s="2" t="s">
        <v>597</v>
      </c>
      <c r="B13" s="50" t="str">
        <f t="array" ref="B13">INDEX(PAGU_REAL!$AF$1:$AF$168,MATCH(MID(A13,1,21),MID(PAGU_REAL!$AK$1:$AK$168,1,21),0))</f>
        <v>Metode dan Kurikulum</v>
      </c>
      <c r="C13" s="95" t="s">
        <v>42</v>
      </c>
      <c r="D13" s="123" t="s">
        <v>43</v>
      </c>
      <c r="E13" s="124">
        <v>0</v>
      </c>
      <c r="F13" s="98" t="s">
        <v>24</v>
      </c>
      <c r="G13" s="124">
        <v>0</v>
      </c>
      <c r="H13" s="124">
        <f t="shared" ref="H13:T13" si="9">SUM(H14:H17)</f>
        <v>13180000</v>
      </c>
      <c r="I13" s="124">
        <f t="shared" si="9"/>
        <v>0</v>
      </c>
      <c r="J13" s="124">
        <f t="shared" si="9"/>
        <v>3182000</v>
      </c>
      <c r="K13" s="124">
        <f t="shared" si="9"/>
        <v>700000</v>
      </c>
      <c r="L13" s="124">
        <f t="shared" si="9"/>
        <v>0</v>
      </c>
      <c r="M13" s="124">
        <f t="shared" si="9"/>
        <v>0</v>
      </c>
      <c r="N13" s="124">
        <f t="shared" si="9"/>
        <v>3200000</v>
      </c>
      <c r="O13" s="124">
        <f t="shared" si="9"/>
        <v>700000</v>
      </c>
      <c r="P13" s="124">
        <f t="shared" si="9"/>
        <v>980000</v>
      </c>
      <c r="Q13" s="124">
        <f t="shared" si="9"/>
        <v>700000</v>
      </c>
      <c r="R13" s="124">
        <f t="shared" si="9"/>
        <v>3700000</v>
      </c>
      <c r="S13" s="124">
        <f t="shared" si="9"/>
        <v>0</v>
      </c>
      <c r="T13" s="124">
        <f t="shared" si="9"/>
        <v>18000</v>
      </c>
      <c r="U13" s="124">
        <f t="shared" si="1"/>
        <v>13180000</v>
      </c>
      <c r="V13" s="124">
        <f t="shared" si="2"/>
        <v>0</v>
      </c>
    </row>
    <row r="14" spans="1:22" ht="13.5" customHeight="1" x14ac:dyDescent="0.2">
      <c r="A14" s="2" t="s">
        <v>598</v>
      </c>
      <c r="B14" s="50" t="str">
        <f t="array" ref="B14">INDEX(PAGU_REAL!$AF$1:$AF$168,MATCH(MID(A14,1,21),MID(PAGU_REAL!$AK$1:$AK$168,1,21),0))</f>
        <v>Metode dan Kurikulum</v>
      </c>
      <c r="C14" s="125" t="s">
        <v>24</v>
      </c>
      <c r="D14" s="126" t="s">
        <v>599</v>
      </c>
      <c r="E14" s="127">
        <v>74</v>
      </c>
      <c r="F14" s="128" t="s">
        <v>600</v>
      </c>
      <c r="G14" s="127">
        <v>70000</v>
      </c>
      <c r="H14" s="127">
        <f t="shared" ref="H14:H17" si="10">ROUNDDOWN(E14*G14,-3)</f>
        <v>5180000</v>
      </c>
      <c r="I14" s="127">
        <f>VLOOKUP($A14,'Bidang PP'!$A$6:$V$1000,I$1,FALSE)</f>
        <v>0</v>
      </c>
      <c r="J14" s="127">
        <f>VLOOKUP($A14,'Bidang PP'!$A$6:$V$1000,J$1,FALSE)</f>
        <v>700000</v>
      </c>
      <c r="K14" s="127">
        <f>VLOOKUP($A14,'Bidang PP'!$A$6:$V$1000,K$1,FALSE)</f>
        <v>700000</v>
      </c>
      <c r="L14" s="127">
        <f>VLOOKUP($A14,'Bidang PP'!$A$6:$V$1000,L$1,FALSE)</f>
        <v>0</v>
      </c>
      <c r="M14" s="127">
        <f>VLOOKUP($A14,'Bidang PP'!$A$6:$V$1000,M$1,FALSE)</f>
        <v>0</v>
      </c>
      <c r="N14" s="127">
        <f>VLOOKUP($A14,'Bidang PP'!$A$6:$V$1000,N$1,FALSE)</f>
        <v>700000</v>
      </c>
      <c r="O14" s="127">
        <f>VLOOKUP($A14,'Bidang PP'!$A$6:$V$1000,O$1,FALSE)</f>
        <v>700000</v>
      </c>
      <c r="P14" s="127">
        <f>VLOOKUP($A14,'Bidang PP'!$A$6:$V$1000,P$1,FALSE)</f>
        <v>980000</v>
      </c>
      <c r="Q14" s="127">
        <f>VLOOKUP($A14,'Bidang PP'!$A$6:$V$1000,Q$1,FALSE)</f>
        <v>700000</v>
      </c>
      <c r="R14" s="127">
        <f>VLOOKUP($A14,'Bidang PP'!$A$6:$V$1000,R$1,FALSE)</f>
        <v>700000</v>
      </c>
      <c r="S14" s="127">
        <f>VLOOKUP($A14,'Bidang PP'!$A$6:$V$1000,S$1,FALSE)</f>
        <v>0</v>
      </c>
      <c r="T14" s="127">
        <f>VLOOKUP($A14,'Bidang PP'!$A$6:$V$1000,T$1,FALSE)</f>
        <v>0</v>
      </c>
      <c r="U14" s="127">
        <f t="shared" si="1"/>
        <v>5180000</v>
      </c>
      <c r="V14" s="127">
        <f t="shared" si="2"/>
        <v>0</v>
      </c>
    </row>
    <row r="15" spans="1:22" ht="13.5" customHeight="1" x14ac:dyDescent="0.2">
      <c r="A15" s="2" t="s">
        <v>601</v>
      </c>
      <c r="B15" s="50" t="str">
        <f t="array" ref="B15">INDEX(PAGU_REAL!$AF$1:$AF$168,MATCH(MID(A15,1,21),MID(PAGU_REAL!$AK$1:$AK$168,1,21),0))</f>
        <v>Metode dan Kurikulum</v>
      </c>
      <c r="C15" s="125" t="s">
        <v>24</v>
      </c>
      <c r="D15" s="126" t="s">
        <v>45</v>
      </c>
      <c r="E15" s="127">
        <v>2</v>
      </c>
      <c r="F15" s="128" t="s">
        <v>602</v>
      </c>
      <c r="G15" s="127">
        <v>1500000</v>
      </c>
      <c r="H15" s="127">
        <f t="shared" si="10"/>
        <v>3000000</v>
      </c>
      <c r="I15" s="127">
        <f>VLOOKUP($A15,'Bidang PP'!$A$6:$V$1000,I$1,FALSE)</f>
        <v>0</v>
      </c>
      <c r="J15" s="127">
        <f>VLOOKUP($A15,'Bidang PP'!$A$6:$V$1000,J$1,FALSE)</f>
        <v>0</v>
      </c>
      <c r="K15" s="127">
        <f>VLOOKUP($A15,'Bidang PP'!$A$6:$V$1000,K$1,FALSE)</f>
        <v>0</v>
      </c>
      <c r="L15" s="127">
        <f>VLOOKUP($A15,'Bidang PP'!$A$6:$V$1000,L$1,FALSE)</f>
        <v>0</v>
      </c>
      <c r="M15" s="127">
        <f>VLOOKUP($A15,'Bidang PP'!$A$6:$V$1000,M$1,FALSE)</f>
        <v>0</v>
      </c>
      <c r="N15" s="127">
        <f>VLOOKUP($A15,'Bidang PP'!$A$6:$V$1000,N$1,FALSE)</f>
        <v>0</v>
      </c>
      <c r="O15" s="127">
        <f>VLOOKUP($A15,'Bidang PP'!$A$6:$V$1000,O$1,FALSE)</f>
        <v>0</v>
      </c>
      <c r="P15" s="127">
        <f>VLOOKUP($A15,'Bidang PP'!$A$6:$V$1000,P$1,FALSE)</f>
        <v>0</v>
      </c>
      <c r="Q15" s="127">
        <f>VLOOKUP($A15,'Bidang PP'!$A$6:$V$1000,Q$1,FALSE)</f>
        <v>0</v>
      </c>
      <c r="R15" s="127">
        <f>VLOOKUP($A15,'Bidang PP'!$A$6:$V$1000,R$1,FALSE)</f>
        <v>3000000</v>
      </c>
      <c r="S15" s="127">
        <f>VLOOKUP($A15,'Bidang PP'!$A$6:$V$1000,S$1,FALSE)</f>
        <v>0</v>
      </c>
      <c r="T15" s="127">
        <f>VLOOKUP($A15,'Bidang PP'!$A$6:$V$1000,T$1,FALSE)</f>
        <v>0</v>
      </c>
      <c r="U15" s="127">
        <f t="shared" si="1"/>
        <v>3000000</v>
      </c>
      <c r="V15" s="127">
        <f t="shared" si="2"/>
        <v>0</v>
      </c>
    </row>
    <row r="16" spans="1:22" ht="13.5" customHeight="1" x14ac:dyDescent="0.2">
      <c r="A16" s="2" t="s">
        <v>603</v>
      </c>
      <c r="B16" s="50" t="str">
        <f t="array" ref="B16">INDEX(PAGU_REAL!$AF$1:$AF$168,MATCH(MID(A16,1,21),MID(PAGU_REAL!$AK$1:$AK$168,1,21),0))</f>
        <v>Metode dan Kurikulum</v>
      </c>
      <c r="C16" s="125" t="s">
        <v>24</v>
      </c>
      <c r="D16" s="126" t="s">
        <v>51</v>
      </c>
      <c r="E16" s="127">
        <v>2</v>
      </c>
      <c r="F16" s="128" t="s">
        <v>602</v>
      </c>
      <c r="G16" s="127">
        <v>1000000</v>
      </c>
      <c r="H16" s="127">
        <f t="shared" si="10"/>
        <v>2000000</v>
      </c>
      <c r="I16" s="127">
        <f>VLOOKUP($A16,'Bidang PP'!$A$6:$V$1000,I$1,FALSE)</f>
        <v>0</v>
      </c>
      <c r="J16" s="127">
        <f>VLOOKUP($A16,'Bidang PP'!$A$6:$V$1000,J$1,FALSE)</f>
        <v>992000</v>
      </c>
      <c r="K16" s="127">
        <f>VLOOKUP($A16,'Bidang PP'!$A$6:$V$1000,K$1,FALSE)</f>
        <v>0</v>
      </c>
      <c r="L16" s="127">
        <f>VLOOKUP($A16,'Bidang PP'!$A$6:$V$1000,L$1,FALSE)</f>
        <v>0</v>
      </c>
      <c r="M16" s="127">
        <f>VLOOKUP($A16,'Bidang PP'!$A$6:$V$1000,M$1,FALSE)</f>
        <v>0</v>
      </c>
      <c r="N16" s="127">
        <f>VLOOKUP($A16,'Bidang PP'!$A$6:$V$1000,N$1,FALSE)</f>
        <v>1000000</v>
      </c>
      <c r="O16" s="127">
        <f>VLOOKUP($A16,'Bidang PP'!$A$6:$V$1000,O$1,FALSE)</f>
        <v>0</v>
      </c>
      <c r="P16" s="127">
        <f>VLOOKUP($A16,'Bidang PP'!$A$6:$V$1000,P$1,FALSE)</f>
        <v>0</v>
      </c>
      <c r="Q16" s="127">
        <f>VLOOKUP($A16,'Bidang PP'!$A$6:$V$1000,Q$1,FALSE)</f>
        <v>0</v>
      </c>
      <c r="R16" s="127">
        <f>VLOOKUP($A16,'Bidang PP'!$A$6:$V$1000,R$1,FALSE)</f>
        <v>0</v>
      </c>
      <c r="S16" s="127">
        <f>VLOOKUP($A16,'Bidang PP'!$A$6:$V$1000,S$1,FALSE)</f>
        <v>0</v>
      </c>
      <c r="T16" s="127">
        <f>VLOOKUP($A16,'Bidang PP'!$A$6:$V$1000,T$1,FALSE)</f>
        <v>8000</v>
      </c>
      <c r="U16" s="127">
        <f t="shared" si="1"/>
        <v>2000000</v>
      </c>
      <c r="V16" s="127">
        <f t="shared" si="2"/>
        <v>0</v>
      </c>
    </row>
    <row r="17" spans="1:22" ht="13.5" customHeight="1" x14ac:dyDescent="0.2">
      <c r="A17" s="2" t="s">
        <v>604</v>
      </c>
      <c r="B17" s="50" t="str">
        <f t="array" ref="B17">INDEX(PAGU_REAL!$AF$1:$AF$168,MATCH(MID(A17,1,21),MID(PAGU_REAL!$AK$1:$AK$168,1,21),0))</f>
        <v>Metode dan Kurikulum</v>
      </c>
      <c r="C17" s="125" t="s">
        <v>24</v>
      </c>
      <c r="D17" s="126" t="s">
        <v>53</v>
      </c>
      <c r="E17" s="127">
        <v>2</v>
      </c>
      <c r="F17" s="128" t="s">
        <v>602</v>
      </c>
      <c r="G17" s="127">
        <v>1500000</v>
      </c>
      <c r="H17" s="127">
        <f t="shared" si="10"/>
        <v>3000000</v>
      </c>
      <c r="I17" s="127">
        <f>VLOOKUP($A17,'Bidang PP'!$A$6:$V$1000,I$1,FALSE)</f>
        <v>0</v>
      </c>
      <c r="J17" s="127">
        <f>VLOOKUP($A17,'Bidang PP'!$A$6:$V$1000,J$1,FALSE)</f>
        <v>1490000</v>
      </c>
      <c r="K17" s="127">
        <f>VLOOKUP($A17,'Bidang PP'!$A$6:$V$1000,K$1,FALSE)</f>
        <v>0</v>
      </c>
      <c r="L17" s="127">
        <f>VLOOKUP($A17,'Bidang PP'!$A$6:$V$1000,L$1,FALSE)</f>
        <v>0</v>
      </c>
      <c r="M17" s="127">
        <f>VLOOKUP($A17,'Bidang PP'!$A$6:$V$1000,M$1,FALSE)</f>
        <v>0</v>
      </c>
      <c r="N17" s="127">
        <f>VLOOKUP($A17,'Bidang PP'!$A$6:$V$1000,N$1,FALSE)</f>
        <v>1500000</v>
      </c>
      <c r="O17" s="127">
        <f>VLOOKUP($A17,'Bidang PP'!$A$6:$V$1000,O$1,FALSE)</f>
        <v>0</v>
      </c>
      <c r="P17" s="127">
        <f>VLOOKUP($A17,'Bidang PP'!$A$6:$V$1000,P$1,FALSE)</f>
        <v>0</v>
      </c>
      <c r="Q17" s="127">
        <f>VLOOKUP($A17,'Bidang PP'!$A$6:$V$1000,Q$1,FALSE)</f>
        <v>0</v>
      </c>
      <c r="R17" s="127">
        <f>VLOOKUP($A17,'Bidang PP'!$A$6:$V$1000,R$1,FALSE)</f>
        <v>0</v>
      </c>
      <c r="S17" s="127">
        <f>VLOOKUP($A17,'Bidang PP'!$A$6:$V$1000,S$1,FALSE)</f>
        <v>0</v>
      </c>
      <c r="T17" s="127">
        <f>VLOOKUP($A17,'Bidang PP'!$A$6:$V$1000,T$1,FALSE)</f>
        <v>10000</v>
      </c>
      <c r="U17" s="127">
        <f t="shared" si="1"/>
        <v>3000000</v>
      </c>
      <c r="V17" s="127">
        <f t="shared" si="2"/>
        <v>0</v>
      </c>
    </row>
    <row r="18" spans="1:22" ht="13.5" customHeight="1" x14ac:dyDescent="0.2">
      <c r="A18" s="2" t="s">
        <v>605</v>
      </c>
      <c r="B18" s="50" t="str">
        <f t="array" ref="B18">INDEX(PAGU_REAL!$AF$1:$AF$168,MATCH(MID(A18,1,21),MID(PAGU_REAL!$AK$1:$AK$168,1,21),0))</f>
        <v>Metode dan Kurikulum</v>
      </c>
      <c r="C18" s="95" t="s">
        <v>606</v>
      </c>
      <c r="D18" s="123" t="s">
        <v>607</v>
      </c>
      <c r="E18" s="124">
        <v>0</v>
      </c>
      <c r="F18" s="98" t="s">
        <v>24</v>
      </c>
      <c r="G18" s="124">
        <v>0</v>
      </c>
      <c r="H18" s="124">
        <f t="shared" ref="H18:T18" si="11">H19</f>
        <v>1500000</v>
      </c>
      <c r="I18" s="124">
        <f t="shared" si="11"/>
        <v>0</v>
      </c>
      <c r="J18" s="124">
        <f t="shared" si="11"/>
        <v>231948</v>
      </c>
      <c r="K18" s="124">
        <f t="shared" si="11"/>
        <v>250000</v>
      </c>
      <c r="L18" s="124">
        <f t="shared" si="11"/>
        <v>250000</v>
      </c>
      <c r="M18" s="124">
        <f t="shared" si="11"/>
        <v>250000</v>
      </c>
      <c r="N18" s="124">
        <f t="shared" si="11"/>
        <v>250000</v>
      </c>
      <c r="O18" s="124">
        <f t="shared" si="11"/>
        <v>250000</v>
      </c>
      <c r="P18" s="124">
        <f t="shared" si="11"/>
        <v>0</v>
      </c>
      <c r="Q18" s="124">
        <f t="shared" si="11"/>
        <v>0</v>
      </c>
      <c r="R18" s="124">
        <f t="shared" si="11"/>
        <v>0</v>
      </c>
      <c r="S18" s="124">
        <f t="shared" si="11"/>
        <v>0</v>
      </c>
      <c r="T18" s="124">
        <f t="shared" si="11"/>
        <v>18052</v>
      </c>
      <c r="U18" s="124">
        <f t="shared" si="1"/>
        <v>1500000</v>
      </c>
      <c r="V18" s="124">
        <f t="shared" si="2"/>
        <v>0</v>
      </c>
    </row>
    <row r="19" spans="1:22" ht="13.5" customHeight="1" x14ac:dyDescent="0.2">
      <c r="A19" s="2" t="s">
        <v>608</v>
      </c>
      <c r="B19" s="50" t="str">
        <f t="array" ref="B19">INDEX(PAGU_REAL!$AF$1:$AF$168,MATCH(MID(A19,1,21),MID(PAGU_REAL!$AK$1:$AK$168,1,21),0))</f>
        <v>Metode dan Kurikulum</v>
      </c>
      <c r="C19" s="125" t="s">
        <v>24</v>
      </c>
      <c r="D19" s="126" t="s">
        <v>609</v>
      </c>
      <c r="E19" s="127">
        <v>6</v>
      </c>
      <c r="F19" s="128" t="s">
        <v>602</v>
      </c>
      <c r="G19" s="127">
        <v>250000</v>
      </c>
      <c r="H19" s="127">
        <f>ROUNDDOWN(E19*G19,-3)</f>
        <v>1500000</v>
      </c>
      <c r="I19" s="127">
        <f>VLOOKUP($A19,'Bidang PP'!$A$6:$V$1000,I$1,FALSE)</f>
        <v>0</v>
      </c>
      <c r="J19" s="127">
        <f>VLOOKUP($A19,'Bidang PP'!$A$6:$V$1000,J$1,FALSE)</f>
        <v>231948</v>
      </c>
      <c r="K19" s="127">
        <f>VLOOKUP($A19,'Bidang PP'!$A$6:$V$1000,K$1,FALSE)</f>
        <v>250000</v>
      </c>
      <c r="L19" s="127">
        <f>VLOOKUP($A19,'Bidang PP'!$A$6:$V$1000,L$1,FALSE)</f>
        <v>250000</v>
      </c>
      <c r="M19" s="127">
        <f>VLOOKUP($A19,'Bidang PP'!$A$6:$V$1000,M$1,FALSE)</f>
        <v>250000</v>
      </c>
      <c r="N19" s="127">
        <f>VLOOKUP($A19,'Bidang PP'!$A$6:$V$1000,N$1,FALSE)</f>
        <v>250000</v>
      </c>
      <c r="O19" s="127">
        <f>VLOOKUP($A19,'Bidang PP'!$A$6:$V$1000,O$1,FALSE)</f>
        <v>250000</v>
      </c>
      <c r="P19" s="127">
        <f>VLOOKUP($A19,'Bidang PP'!$A$6:$V$1000,P$1,FALSE)</f>
        <v>0</v>
      </c>
      <c r="Q19" s="127">
        <f>VLOOKUP($A19,'Bidang PP'!$A$6:$V$1000,Q$1,FALSE)</f>
        <v>0</v>
      </c>
      <c r="R19" s="127">
        <f>VLOOKUP($A19,'Bidang PP'!$A$6:$V$1000,R$1,FALSE)</f>
        <v>0</v>
      </c>
      <c r="S19" s="127">
        <f>VLOOKUP($A19,'Bidang PP'!$A$6:$V$1000,S$1,FALSE)</f>
        <v>0</v>
      </c>
      <c r="T19" s="127">
        <f>VLOOKUP($A19,'Bidang PP'!$A$6:$V$1000,T$1,FALSE)</f>
        <v>18052</v>
      </c>
      <c r="U19" s="127">
        <f t="shared" si="1"/>
        <v>1500000</v>
      </c>
      <c r="V19" s="127">
        <f t="shared" si="2"/>
        <v>0</v>
      </c>
    </row>
    <row r="20" spans="1:22" ht="13.5" customHeight="1" x14ac:dyDescent="0.2">
      <c r="A20" s="2" t="s">
        <v>3811</v>
      </c>
      <c r="B20" s="50" t="str">
        <f t="array" ref="B20">INDEX(PAGU_REAL!$AF$1:$AF$168,MATCH(MID(A20,1,21),MID(PAGU_REAL!$AK$1:$AK$168,1,21),0))</f>
        <v>Metode dan Kurikulum</v>
      </c>
      <c r="C20" s="98">
        <v>522192</v>
      </c>
      <c r="D20" s="123" t="s">
        <v>3812</v>
      </c>
      <c r="E20" s="124">
        <v>0</v>
      </c>
      <c r="F20" s="98" t="s">
        <v>24</v>
      </c>
      <c r="G20" s="124">
        <v>0</v>
      </c>
      <c r="H20" s="124">
        <f t="shared" ref="H20:T20" si="12">H21</f>
        <v>5000000</v>
      </c>
      <c r="I20" s="124">
        <f t="shared" si="12"/>
        <v>0</v>
      </c>
      <c r="J20" s="124">
        <f t="shared" si="12"/>
        <v>0</v>
      </c>
      <c r="K20" s="124">
        <f t="shared" si="12"/>
        <v>1000000</v>
      </c>
      <c r="L20" s="124">
        <f t="shared" si="12"/>
        <v>1000000</v>
      </c>
      <c r="M20" s="124">
        <f t="shared" si="12"/>
        <v>1000000</v>
      </c>
      <c r="N20" s="124">
        <f t="shared" si="12"/>
        <v>1000000</v>
      </c>
      <c r="O20" s="124">
        <f t="shared" si="12"/>
        <v>1000000</v>
      </c>
      <c r="P20" s="124">
        <f t="shared" si="12"/>
        <v>0</v>
      </c>
      <c r="Q20" s="124">
        <f t="shared" si="12"/>
        <v>0</v>
      </c>
      <c r="R20" s="124">
        <f t="shared" si="12"/>
        <v>0</v>
      </c>
      <c r="S20" s="124">
        <f t="shared" si="12"/>
        <v>0</v>
      </c>
      <c r="T20" s="124">
        <f t="shared" si="12"/>
        <v>0</v>
      </c>
      <c r="U20" s="124">
        <f t="shared" si="1"/>
        <v>5000000</v>
      </c>
      <c r="V20" s="124">
        <f t="shared" si="2"/>
        <v>0</v>
      </c>
    </row>
    <row r="21" spans="1:22" ht="13.5" customHeight="1" x14ac:dyDescent="0.2">
      <c r="A21" s="2" t="s">
        <v>3813</v>
      </c>
      <c r="B21" s="50" t="str">
        <f t="array" ref="B21">INDEX(PAGU_REAL!$AF$1:$AF$168,MATCH(MID(A21,1,21),MID(PAGU_REAL!$AK$1:$AK$168,1,21),0))</f>
        <v>Metode dan Kurikulum</v>
      </c>
      <c r="C21" s="125" t="s">
        <v>24</v>
      </c>
      <c r="D21" s="126" t="s">
        <v>612</v>
      </c>
      <c r="E21" s="127">
        <v>5</v>
      </c>
      <c r="F21" s="128" t="s">
        <v>613</v>
      </c>
      <c r="G21" s="127">
        <v>1000000</v>
      </c>
      <c r="H21" s="127">
        <f>ROUNDDOWN(E21*G21,-3)</f>
        <v>5000000</v>
      </c>
      <c r="I21" s="127">
        <f>VLOOKUP($A21,'Bidang PP'!$A$6:$V$1000,I$1,FALSE)</f>
        <v>0</v>
      </c>
      <c r="J21" s="127">
        <f>VLOOKUP($A21,'Bidang PP'!$A$6:$V$1000,J$1,FALSE)</f>
        <v>0</v>
      </c>
      <c r="K21" s="127">
        <f>VLOOKUP($A21,'Bidang PP'!$A$6:$V$1000,K$1,FALSE)</f>
        <v>1000000</v>
      </c>
      <c r="L21" s="127">
        <f>VLOOKUP($A21,'Bidang PP'!$A$6:$V$1000,L$1,FALSE)</f>
        <v>1000000</v>
      </c>
      <c r="M21" s="127">
        <f>VLOOKUP($A21,'Bidang PP'!$A$6:$V$1000,M$1,FALSE)</f>
        <v>1000000</v>
      </c>
      <c r="N21" s="127">
        <f>VLOOKUP($A21,'Bidang PP'!$A$6:$V$1000,N$1,FALSE)</f>
        <v>1000000</v>
      </c>
      <c r="O21" s="127">
        <f>VLOOKUP($A21,'Bidang PP'!$A$6:$V$1000,O$1,FALSE)</f>
        <v>1000000</v>
      </c>
      <c r="P21" s="127">
        <f>VLOOKUP($A21,'Bidang PP'!$A$6:$V$1000,P$1,FALSE)</f>
        <v>0</v>
      </c>
      <c r="Q21" s="127">
        <f>VLOOKUP($A21,'Bidang PP'!$A$6:$V$1000,Q$1,FALSE)</f>
        <v>0</v>
      </c>
      <c r="R21" s="127">
        <f>VLOOKUP($A21,'Bidang PP'!$A$6:$V$1000,R$1,FALSE)</f>
        <v>0</v>
      </c>
      <c r="S21" s="127">
        <f>VLOOKUP($A21,'Bidang PP'!$A$6:$V$1000,S$1,FALSE)</f>
        <v>0</v>
      </c>
      <c r="T21" s="127">
        <f>VLOOKUP($A21,'Bidang PP'!$A$6:$V$1000,T$1,FALSE)</f>
        <v>0</v>
      </c>
      <c r="U21" s="127">
        <f t="shared" si="1"/>
        <v>5000000</v>
      </c>
      <c r="V21" s="127">
        <f t="shared" si="2"/>
        <v>0</v>
      </c>
    </row>
    <row r="22" spans="1:22" ht="13.5" customHeight="1" x14ac:dyDescent="0.2">
      <c r="A22" s="2" t="s">
        <v>614</v>
      </c>
      <c r="B22" s="50" t="str">
        <f t="array" ref="B22">INDEX(PAGU_REAL!$AF$1:$AF$168,MATCH(MID(A22,1,21),MID(PAGU_REAL!$AK$1:$AK$168,1,21),0))</f>
        <v>Metode dan Kurikulum</v>
      </c>
      <c r="C22" s="95" t="s">
        <v>111</v>
      </c>
      <c r="D22" s="123" t="s">
        <v>112</v>
      </c>
      <c r="E22" s="124">
        <v>0</v>
      </c>
      <c r="F22" s="98" t="s">
        <v>24</v>
      </c>
      <c r="G22" s="124">
        <v>0</v>
      </c>
      <c r="H22" s="124">
        <f t="shared" ref="H22:T22" si="13">H23</f>
        <v>79912000</v>
      </c>
      <c r="I22" s="124">
        <f t="shared" si="13"/>
        <v>0</v>
      </c>
      <c r="J22" s="124">
        <f t="shared" si="13"/>
        <v>1664890</v>
      </c>
      <c r="K22" s="124">
        <f t="shared" si="13"/>
        <v>0</v>
      </c>
      <c r="L22" s="124">
        <f t="shared" si="13"/>
        <v>1500000</v>
      </c>
      <c r="M22" s="124">
        <f t="shared" si="13"/>
        <v>1500000</v>
      </c>
      <c r="N22" s="124">
        <f t="shared" si="13"/>
        <v>20000000</v>
      </c>
      <c r="O22" s="124">
        <f t="shared" si="13"/>
        <v>20247110</v>
      </c>
      <c r="P22" s="124">
        <f t="shared" si="13"/>
        <v>25000000</v>
      </c>
      <c r="Q22" s="124">
        <f t="shared" si="13"/>
        <v>5000000</v>
      </c>
      <c r="R22" s="124">
        <f t="shared" si="13"/>
        <v>5000000</v>
      </c>
      <c r="S22" s="124">
        <f t="shared" si="13"/>
        <v>0</v>
      </c>
      <c r="T22" s="124">
        <f t="shared" si="13"/>
        <v>0</v>
      </c>
      <c r="U22" s="124">
        <f t="shared" si="1"/>
        <v>79912000</v>
      </c>
      <c r="V22" s="124">
        <f t="shared" si="2"/>
        <v>0</v>
      </c>
    </row>
    <row r="23" spans="1:22" ht="13.5" customHeight="1" x14ac:dyDescent="0.2">
      <c r="A23" s="2" t="s">
        <v>615</v>
      </c>
      <c r="B23" s="50" t="str">
        <f t="array" ref="B23">INDEX(PAGU_REAL!$AF$1:$AF$168,MATCH(MID(A23,1,21),MID(PAGU_REAL!$AK$1:$AK$168,1,21),0))</f>
        <v>Metode dan Kurikulum</v>
      </c>
      <c r="C23" s="125" t="s">
        <v>24</v>
      </c>
      <c r="D23" s="126" t="s">
        <v>616</v>
      </c>
      <c r="E23" s="127">
        <v>13</v>
      </c>
      <c r="F23" s="128" t="s">
        <v>600</v>
      </c>
      <c r="G23" s="127">
        <v>6147077</v>
      </c>
      <c r="H23" s="127">
        <f>ROUNDDOWN(E23*G23,-3)</f>
        <v>79912000</v>
      </c>
      <c r="I23" s="127">
        <f>VLOOKUP($A23,'Bidang PP'!$A$6:$V$1000,I$1,FALSE)</f>
        <v>0</v>
      </c>
      <c r="J23" s="127">
        <f>VLOOKUP($A23,'Bidang PP'!$A$6:$V$1000,J$1,FALSE)</f>
        <v>1664890</v>
      </c>
      <c r="K23" s="127">
        <f>VLOOKUP($A23,'Bidang PP'!$A$6:$V$1000,K$1,FALSE)</f>
        <v>0</v>
      </c>
      <c r="L23" s="127">
        <f>VLOOKUP($A23,'Bidang PP'!$A$6:$V$1000,L$1,FALSE)</f>
        <v>1500000</v>
      </c>
      <c r="M23" s="127">
        <f>VLOOKUP($A23,'Bidang PP'!$A$6:$V$1000,M$1,FALSE)</f>
        <v>1500000</v>
      </c>
      <c r="N23" s="127">
        <f>VLOOKUP($A23,'Bidang PP'!$A$6:$V$1000,N$1,FALSE)</f>
        <v>20000000</v>
      </c>
      <c r="O23" s="127">
        <f>VLOOKUP($A23,'Bidang PP'!$A$6:$V$1000,O$1,FALSE)</f>
        <v>20247110</v>
      </c>
      <c r="P23" s="127">
        <f>VLOOKUP($A23,'Bidang PP'!$A$6:$V$1000,P$1,FALSE)</f>
        <v>25000000</v>
      </c>
      <c r="Q23" s="127">
        <f>VLOOKUP($A23,'Bidang PP'!$A$6:$V$1000,Q$1,FALSE)</f>
        <v>5000000</v>
      </c>
      <c r="R23" s="127">
        <f>VLOOKUP($A23,'Bidang PP'!$A$6:$V$1000,R$1,FALSE)</f>
        <v>5000000</v>
      </c>
      <c r="S23" s="127">
        <f>VLOOKUP($A23,'Bidang PP'!$A$6:$V$1000,S$1,FALSE)</f>
        <v>0</v>
      </c>
      <c r="T23" s="127">
        <f>VLOOKUP($A23,'Bidang PP'!$A$6:$V$1000,T$1,FALSE)</f>
        <v>0</v>
      </c>
      <c r="U23" s="127">
        <f t="shared" si="1"/>
        <v>79912000</v>
      </c>
      <c r="V23" s="127">
        <f t="shared" si="2"/>
        <v>0</v>
      </c>
    </row>
    <row r="24" spans="1:22" ht="13.5" customHeight="1" x14ac:dyDescent="0.2">
      <c r="A24" s="2" t="s">
        <v>617</v>
      </c>
      <c r="B24" s="50" t="str">
        <f t="array" ref="B24">INDEX(PAGU_REAL!$AF$1:$AF$168,MATCH(MID(A24,1,21),MID(PAGU_REAL!$AK$1:$AK$168,1,21),0))</f>
        <v>Metode dan Kurikulum</v>
      </c>
      <c r="C24" s="119" t="s">
        <v>77</v>
      </c>
      <c r="D24" s="120" t="s">
        <v>618</v>
      </c>
      <c r="E24" s="121">
        <v>0</v>
      </c>
      <c r="F24" s="122" t="s">
        <v>24</v>
      </c>
      <c r="G24" s="121">
        <v>0</v>
      </c>
      <c r="H24" s="121">
        <f t="shared" ref="H24:T24" si="14">SUM(H25,H30,H32,H34)</f>
        <v>84415000</v>
      </c>
      <c r="I24" s="121">
        <f t="shared" si="14"/>
        <v>0</v>
      </c>
      <c r="J24" s="121">
        <f t="shared" si="14"/>
        <v>2446500</v>
      </c>
      <c r="K24" s="121">
        <f t="shared" si="14"/>
        <v>6700000</v>
      </c>
      <c r="L24" s="121">
        <f t="shared" si="14"/>
        <v>7000000</v>
      </c>
      <c r="M24" s="121">
        <f t="shared" si="14"/>
        <v>7500000</v>
      </c>
      <c r="N24" s="121">
        <f t="shared" si="14"/>
        <v>21365000</v>
      </c>
      <c r="O24" s="121">
        <f t="shared" si="14"/>
        <v>17700000</v>
      </c>
      <c r="P24" s="121">
        <f t="shared" si="14"/>
        <v>14950000</v>
      </c>
      <c r="Q24" s="121">
        <f t="shared" si="14"/>
        <v>2950000</v>
      </c>
      <c r="R24" s="121">
        <f t="shared" si="14"/>
        <v>250000</v>
      </c>
      <c r="S24" s="121">
        <f t="shared" si="14"/>
        <v>3250000</v>
      </c>
      <c r="T24" s="121">
        <f t="shared" si="14"/>
        <v>303500</v>
      </c>
      <c r="U24" s="121">
        <f t="shared" si="1"/>
        <v>84415000</v>
      </c>
      <c r="V24" s="121">
        <f t="shared" si="2"/>
        <v>0</v>
      </c>
    </row>
    <row r="25" spans="1:22" ht="13.5" customHeight="1" x14ac:dyDescent="0.2">
      <c r="A25" s="2" t="s">
        <v>619</v>
      </c>
      <c r="B25" s="50" t="str">
        <f t="array" ref="B25">INDEX(PAGU_REAL!$AF$1:$AF$168,MATCH(MID(A25,1,21),MID(PAGU_REAL!$AK$1:$AK$168,1,21),0))</f>
        <v>Metode dan Kurikulum</v>
      </c>
      <c r="C25" s="95" t="s">
        <v>42</v>
      </c>
      <c r="D25" s="123" t="s">
        <v>43</v>
      </c>
      <c r="E25" s="124">
        <v>0</v>
      </c>
      <c r="F25" s="98" t="s">
        <v>24</v>
      </c>
      <c r="G25" s="124">
        <v>0</v>
      </c>
      <c r="H25" s="124">
        <f t="shared" ref="H25:T25" si="15">SUM(H26:H29)</f>
        <v>15500000</v>
      </c>
      <c r="I25" s="124">
        <f t="shared" si="15"/>
        <v>0</v>
      </c>
      <c r="J25" s="124">
        <f t="shared" si="15"/>
        <v>2446500</v>
      </c>
      <c r="K25" s="124">
        <f t="shared" si="15"/>
        <v>700000</v>
      </c>
      <c r="L25" s="124">
        <f t="shared" si="15"/>
        <v>1000000</v>
      </c>
      <c r="M25" s="124">
        <f t="shared" si="15"/>
        <v>1500000</v>
      </c>
      <c r="N25" s="124">
        <f t="shared" si="15"/>
        <v>700000</v>
      </c>
      <c r="O25" s="124">
        <f t="shared" si="15"/>
        <v>1700000</v>
      </c>
      <c r="P25" s="124">
        <f t="shared" si="15"/>
        <v>3700000</v>
      </c>
      <c r="Q25" s="124">
        <f t="shared" si="15"/>
        <v>700000</v>
      </c>
      <c r="R25" s="124">
        <f t="shared" si="15"/>
        <v>0</v>
      </c>
      <c r="S25" s="124">
        <f t="shared" si="15"/>
        <v>3000000</v>
      </c>
      <c r="T25" s="124">
        <f t="shared" si="15"/>
        <v>53500</v>
      </c>
      <c r="U25" s="124">
        <f t="shared" si="1"/>
        <v>15500000</v>
      </c>
      <c r="V25" s="124">
        <f t="shared" si="2"/>
        <v>0</v>
      </c>
    </row>
    <row r="26" spans="1:22" ht="13.5" customHeight="1" x14ac:dyDescent="0.2">
      <c r="A26" s="2" t="s">
        <v>620</v>
      </c>
      <c r="B26" s="50" t="str">
        <f t="array" ref="B26">INDEX(PAGU_REAL!$AF$1:$AF$168,MATCH(MID(A26,1,21),MID(PAGU_REAL!$AK$1:$AK$168,1,21),0))</f>
        <v>Metode dan Kurikulum</v>
      </c>
      <c r="C26" s="125" t="s">
        <v>24</v>
      </c>
      <c r="D26" s="126" t="s">
        <v>599</v>
      </c>
      <c r="E26" s="127">
        <v>50</v>
      </c>
      <c r="F26" s="128" t="s">
        <v>600</v>
      </c>
      <c r="G26" s="127">
        <v>70000</v>
      </c>
      <c r="H26" s="127">
        <f t="shared" ref="H26:H29" si="16">ROUNDDOWN(E26*G26,-3)</f>
        <v>3500000</v>
      </c>
      <c r="I26" s="127">
        <f>VLOOKUP($A26,'Bidang PP'!$A$6:$V$1000,I$1,FALSE)</f>
        <v>0</v>
      </c>
      <c r="J26" s="127">
        <f>VLOOKUP($A26,'Bidang PP'!$A$6:$V$1000,J$1,FALSE)</f>
        <v>0</v>
      </c>
      <c r="K26" s="127">
        <f>VLOOKUP($A26,'Bidang PP'!$A$6:$V$1000,K$1,FALSE)</f>
        <v>700000</v>
      </c>
      <c r="L26" s="127">
        <f>VLOOKUP($A26,'Bidang PP'!$A$6:$V$1000,L$1,FALSE)</f>
        <v>0</v>
      </c>
      <c r="M26" s="127">
        <f>VLOOKUP($A26,'Bidang PP'!$A$6:$V$1000,M$1,FALSE)</f>
        <v>0</v>
      </c>
      <c r="N26" s="127">
        <f>VLOOKUP($A26,'Bidang PP'!$A$6:$V$1000,N$1,FALSE)</f>
        <v>700000</v>
      </c>
      <c r="O26" s="127">
        <f>VLOOKUP($A26,'Bidang PP'!$A$6:$V$1000,O$1,FALSE)</f>
        <v>700000</v>
      </c>
      <c r="P26" s="127">
        <f>VLOOKUP($A26,'Bidang PP'!$A$6:$V$1000,P$1,FALSE)</f>
        <v>700000</v>
      </c>
      <c r="Q26" s="127">
        <f>VLOOKUP($A26,'Bidang PP'!$A$6:$V$1000,Q$1,FALSE)</f>
        <v>700000</v>
      </c>
      <c r="R26" s="127">
        <f>VLOOKUP($A26,'Bidang PP'!$A$6:$V$1000,R$1,FALSE)</f>
        <v>0</v>
      </c>
      <c r="S26" s="127">
        <f>VLOOKUP($A26,'Bidang PP'!$A$6:$V$1000,S$1,FALSE)</f>
        <v>0</v>
      </c>
      <c r="T26" s="127">
        <f>VLOOKUP($A26,'Bidang PP'!$A$6:$V$1000,T$1,FALSE)</f>
        <v>0</v>
      </c>
      <c r="U26" s="127">
        <f t="shared" si="1"/>
        <v>3500000</v>
      </c>
      <c r="V26" s="127">
        <f t="shared" si="2"/>
        <v>0</v>
      </c>
    </row>
    <row r="27" spans="1:22" ht="13.5" customHeight="1" x14ac:dyDescent="0.2">
      <c r="A27" s="2" t="s">
        <v>621</v>
      </c>
      <c r="B27" s="50" t="str">
        <f t="array" ref="B27">INDEX(PAGU_REAL!$AF$1:$AF$168,MATCH(MID(A27,1,21),MID(PAGU_REAL!$AK$1:$AK$168,1,21),0))</f>
        <v>Metode dan Kurikulum</v>
      </c>
      <c r="C27" s="125" t="s">
        <v>24</v>
      </c>
      <c r="D27" s="126" t="s">
        <v>45</v>
      </c>
      <c r="E27" s="127">
        <v>3</v>
      </c>
      <c r="F27" s="128" t="s">
        <v>602</v>
      </c>
      <c r="G27" s="127">
        <v>1500000</v>
      </c>
      <c r="H27" s="127">
        <f t="shared" si="16"/>
        <v>4500000</v>
      </c>
      <c r="I27" s="127">
        <f>VLOOKUP($A27,'Bidang PP'!$A$6:$V$1000,I$1,FALSE)</f>
        <v>0</v>
      </c>
      <c r="J27" s="127">
        <f>VLOOKUP($A27,'Bidang PP'!$A$6:$V$1000,J$1,FALSE)</f>
        <v>0</v>
      </c>
      <c r="K27" s="127">
        <f>VLOOKUP($A27,'Bidang PP'!$A$6:$V$1000,K$1,FALSE)</f>
        <v>0</v>
      </c>
      <c r="L27" s="127">
        <f>VLOOKUP($A27,'Bidang PP'!$A$6:$V$1000,L$1,FALSE)</f>
        <v>0</v>
      </c>
      <c r="M27" s="127">
        <f>VLOOKUP($A27,'Bidang PP'!$A$6:$V$1000,M$1,FALSE)</f>
        <v>0</v>
      </c>
      <c r="N27" s="127">
        <f>VLOOKUP($A27,'Bidang PP'!$A$6:$V$1000,N$1,FALSE)</f>
        <v>0</v>
      </c>
      <c r="O27" s="127">
        <f>VLOOKUP($A27,'Bidang PP'!$A$6:$V$1000,O$1,FALSE)</f>
        <v>0</v>
      </c>
      <c r="P27" s="127">
        <f>VLOOKUP($A27,'Bidang PP'!$A$6:$V$1000,P$1,FALSE)</f>
        <v>1500000</v>
      </c>
      <c r="Q27" s="127">
        <f>VLOOKUP($A27,'Bidang PP'!$A$6:$V$1000,Q$1,FALSE)</f>
        <v>0</v>
      </c>
      <c r="R27" s="127">
        <f>VLOOKUP($A27,'Bidang PP'!$A$6:$V$1000,R$1,FALSE)</f>
        <v>0</v>
      </c>
      <c r="S27" s="127">
        <f>VLOOKUP($A27,'Bidang PP'!$A$6:$V$1000,S$1,FALSE)</f>
        <v>3000000</v>
      </c>
      <c r="T27" s="127">
        <f>VLOOKUP($A27,'Bidang PP'!$A$6:$V$1000,T$1,FALSE)</f>
        <v>0</v>
      </c>
      <c r="U27" s="127">
        <f t="shared" si="1"/>
        <v>4500000</v>
      </c>
      <c r="V27" s="127">
        <f t="shared" si="2"/>
        <v>0</v>
      </c>
    </row>
    <row r="28" spans="1:22" ht="13.5" customHeight="1" x14ac:dyDescent="0.2">
      <c r="A28" s="2" t="s">
        <v>622</v>
      </c>
      <c r="B28" s="50" t="str">
        <f t="array" ref="B28">INDEX(PAGU_REAL!$AF$1:$AF$168,MATCH(MID(A28,1,21),MID(PAGU_REAL!$AK$1:$AK$168,1,21),0))</f>
        <v>Metode dan Kurikulum</v>
      </c>
      <c r="C28" s="125" t="s">
        <v>24</v>
      </c>
      <c r="D28" s="126" t="s">
        <v>51</v>
      </c>
      <c r="E28" s="127">
        <v>3</v>
      </c>
      <c r="F28" s="128" t="s">
        <v>602</v>
      </c>
      <c r="G28" s="127">
        <v>1000000</v>
      </c>
      <c r="H28" s="127">
        <f t="shared" si="16"/>
        <v>3000000</v>
      </c>
      <c r="I28" s="127">
        <f>VLOOKUP($A28,'Bidang PP'!$A$6:$V$1000,I$1,FALSE)</f>
        <v>0</v>
      </c>
      <c r="J28" s="127">
        <f>VLOOKUP($A28,'Bidang PP'!$A$6:$V$1000,J$1,FALSE)</f>
        <v>996500</v>
      </c>
      <c r="K28" s="127">
        <f>VLOOKUP($A28,'Bidang PP'!$A$6:$V$1000,K$1,FALSE)</f>
        <v>0</v>
      </c>
      <c r="L28" s="127">
        <f>VLOOKUP($A28,'Bidang PP'!$A$6:$V$1000,L$1,FALSE)</f>
        <v>1000000</v>
      </c>
      <c r="M28" s="127">
        <f>VLOOKUP($A28,'Bidang PP'!$A$6:$V$1000,M$1,FALSE)</f>
        <v>0</v>
      </c>
      <c r="N28" s="127">
        <f>VLOOKUP($A28,'Bidang PP'!$A$6:$V$1000,N$1,FALSE)</f>
        <v>0</v>
      </c>
      <c r="O28" s="127">
        <f>VLOOKUP($A28,'Bidang PP'!$A$6:$V$1000,O$1,FALSE)</f>
        <v>1000000</v>
      </c>
      <c r="P28" s="127">
        <f>VLOOKUP($A28,'Bidang PP'!$A$6:$V$1000,P$1,FALSE)</f>
        <v>0</v>
      </c>
      <c r="Q28" s="127">
        <f>VLOOKUP($A28,'Bidang PP'!$A$6:$V$1000,Q$1,FALSE)</f>
        <v>0</v>
      </c>
      <c r="R28" s="127">
        <f>VLOOKUP($A28,'Bidang PP'!$A$6:$V$1000,R$1,FALSE)</f>
        <v>0</v>
      </c>
      <c r="S28" s="127">
        <f>VLOOKUP($A28,'Bidang PP'!$A$6:$V$1000,S$1,FALSE)</f>
        <v>0</v>
      </c>
      <c r="T28" s="127">
        <f>VLOOKUP($A28,'Bidang PP'!$A$6:$V$1000,T$1,FALSE)</f>
        <v>3500</v>
      </c>
      <c r="U28" s="127">
        <f t="shared" si="1"/>
        <v>3000000</v>
      </c>
      <c r="V28" s="127">
        <f t="shared" si="2"/>
        <v>0</v>
      </c>
    </row>
    <row r="29" spans="1:22" ht="13.5" customHeight="1" x14ac:dyDescent="0.2">
      <c r="A29" s="2" t="s">
        <v>623</v>
      </c>
      <c r="B29" s="50" t="str">
        <f t="array" ref="B29">INDEX(PAGU_REAL!$AF$1:$AF$168,MATCH(MID(A29,1,21),MID(PAGU_REAL!$AK$1:$AK$168,1,21),0))</f>
        <v>Metode dan Kurikulum</v>
      </c>
      <c r="C29" s="125" t="s">
        <v>24</v>
      </c>
      <c r="D29" s="126" t="s">
        <v>53</v>
      </c>
      <c r="E29" s="127">
        <v>3</v>
      </c>
      <c r="F29" s="128" t="s">
        <v>602</v>
      </c>
      <c r="G29" s="127">
        <v>1500000</v>
      </c>
      <c r="H29" s="127">
        <f t="shared" si="16"/>
        <v>4500000</v>
      </c>
      <c r="I29" s="127">
        <f>VLOOKUP($A29,'Bidang PP'!$A$6:$V$1000,I$1,FALSE)</f>
        <v>0</v>
      </c>
      <c r="J29" s="127">
        <f>VLOOKUP($A29,'Bidang PP'!$A$6:$V$1000,J$1,FALSE)</f>
        <v>1450000</v>
      </c>
      <c r="K29" s="127">
        <f>VLOOKUP($A29,'Bidang PP'!$A$6:$V$1000,K$1,FALSE)</f>
        <v>0</v>
      </c>
      <c r="L29" s="127">
        <f>VLOOKUP($A29,'Bidang PP'!$A$6:$V$1000,L$1,FALSE)</f>
        <v>0</v>
      </c>
      <c r="M29" s="127">
        <f>VLOOKUP($A29,'Bidang PP'!$A$6:$V$1000,M$1,FALSE)</f>
        <v>1500000</v>
      </c>
      <c r="N29" s="127">
        <f>VLOOKUP($A29,'Bidang PP'!$A$6:$V$1000,N$1,FALSE)</f>
        <v>0</v>
      </c>
      <c r="O29" s="127">
        <f>VLOOKUP($A29,'Bidang PP'!$A$6:$V$1000,O$1,FALSE)</f>
        <v>0</v>
      </c>
      <c r="P29" s="127">
        <f>VLOOKUP($A29,'Bidang PP'!$A$6:$V$1000,P$1,FALSE)</f>
        <v>1500000</v>
      </c>
      <c r="Q29" s="127">
        <f>VLOOKUP($A29,'Bidang PP'!$A$6:$V$1000,Q$1,FALSE)</f>
        <v>0</v>
      </c>
      <c r="R29" s="127">
        <f>VLOOKUP($A29,'Bidang PP'!$A$6:$V$1000,R$1,FALSE)</f>
        <v>0</v>
      </c>
      <c r="S29" s="127">
        <f>VLOOKUP($A29,'Bidang PP'!$A$6:$V$1000,S$1,FALSE)</f>
        <v>0</v>
      </c>
      <c r="T29" s="127">
        <f>VLOOKUP($A29,'Bidang PP'!$A$6:$V$1000,T$1,FALSE)</f>
        <v>50000</v>
      </c>
      <c r="U29" s="127">
        <f t="shared" si="1"/>
        <v>4500000</v>
      </c>
      <c r="V29" s="127">
        <f t="shared" si="2"/>
        <v>0</v>
      </c>
    </row>
    <row r="30" spans="1:22" ht="13.5" customHeight="1" x14ac:dyDescent="0.2">
      <c r="A30" s="2" t="s">
        <v>3814</v>
      </c>
      <c r="B30" s="50" t="str">
        <f t="array" ref="B30">INDEX(PAGU_REAL!$AF$1:$AF$168,MATCH(MID(A30,1,21),MID(PAGU_REAL!$AK$1:$AK$168,1,21),0))</f>
        <v>Metode dan Kurikulum</v>
      </c>
      <c r="C30" s="98">
        <v>521219</v>
      </c>
      <c r="D30" s="123" t="s">
        <v>607</v>
      </c>
      <c r="E30" s="124">
        <v>0</v>
      </c>
      <c r="F30" s="98" t="s">
        <v>24</v>
      </c>
      <c r="G30" s="124">
        <v>0</v>
      </c>
      <c r="H30" s="124">
        <f t="shared" ref="H30:T30" si="17">H31</f>
        <v>1250000</v>
      </c>
      <c r="I30" s="124">
        <f t="shared" si="17"/>
        <v>0</v>
      </c>
      <c r="J30" s="124">
        <f t="shared" si="17"/>
        <v>0</v>
      </c>
      <c r="K30" s="124">
        <f t="shared" si="17"/>
        <v>0</v>
      </c>
      <c r="L30" s="124">
        <f t="shared" si="17"/>
        <v>0</v>
      </c>
      <c r="M30" s="124">
        <f t="shared" si="17"/>
        <v>0</v>
      </c>
      <c r="N30" s="124">
        <f t="shared" si="17"/>
        <v>0</v>
      </c>
      <c r="O30" s="124">
        <f t="shared" si="17"/>
        <v>0</v>
      </c>
      <c r="P30" s="124">
        <f t="shared" si="17"/>
        <v>250000</v>
      </c>
      <c r="Q30" s="124">
        <f t="shared" si="17"/>
        <v>250000</v>
      </c>
      <c r="R30" s="124">
        <f t="shared" si="17"/>
        <v>250000</v>
      </c>
      <c r="S30" s="124">
        <f t="shared" si="17"/>
        <v>250000</v>
      </c>
      <c r="T30" s="124">
        <f t="shared" si="17"/>
        <v>250000</v>
      </c>
      <c r="U30" s="124">
        <f t="shared" si="1"/>
        <v>1250000</v>
      </c>
      <c r="V30" s="124">
        <f t="shared" si="2"/>
        <v>0</v>
      </c>
    </row>
    <row r="31" spans="1:22" ht="13.5" customHeight="1" x14ac:dyDescent="0.2">
      <c r="A31" s="2" t="s">
        <v>3815</v>
      </c>
      <c r="B31" s="50" t="str">
        <f t="array" ref="B31">INDEX(PAGU_REAL!$AF$1:$AF$168,MATCH(MID(A31,1,21),MID(PAGU_REAL!$AK$1:$AK$168,1,21),0))</f>
        <v>Metode dan Kurikulum</v>
      </c>
      <c r="C31" s="95"/>
      <c r="D31" s="126" t="s">
        <v>609</v>
      </c>
      <c r="E31" s="127">
        <v>5</v>
      </c>
      <c r="F31" s="128" t="s">
        <v>602</v>
      </c>
      <c r="G31" s="127">
        <v>250000</v>
      </c>
      <c r="H31" s="127">
        <f>ROUNDDOWN(E31*G31,-3)</f>
        <v>1250000</v>
      </c>
      <c r="I31" s="127">
        <f>VLOOKUP($A31,'Bidang PP'!$A$6:$V$1000,I$1,FALSE)</f>
        <v>0</v>
      </c>
      <c r="J31" s="127">
        <f>VLOOKUP($A31,'Bidang PP'!$A$6:$V$1000,J$1,FALSE)</f>
        <v>0</v>
      </c>
      <c r="K31" s="127">
        <f>VLOOKUP($A31,'Bidang PP'!$A$6:$V$1000,K$1,FALSE)</f>
        <v>0</v>
      </c>
      <c r="L31" s="127">
        <f>VLOOKUP($A31,'Bidang PP'!$A$6:$V$1000,L$1,FALSE)</f>
        <v>0</v>
      </c>
      <c r="M31" s="127">
        <f>VLOOKUP($A31,'Bidang PP'!$A$6:$V$1000,M$1,FALSE)</f>
        <v>0</v>
      </c>
      <c r="N31" s="127">
        <f>VLOOKUP($A31,'Bidang PP'!$A$6:$V$1000,N$1,FALSE)</f>
        <v>0</v>
      </c>
      <c r="O31" s="127">
        <f>VLOOKUP($A31,'Bidang PP'!$A$6:$V$1000,O$1,FALSE)</f>
        <v>0</v>
      </c>
      <c r="P31" s="127">
        <f>VLOOKUP($A31,'Bidang PP'!$A$6:$V$1000,P$1,FALSE)</f>
        <v>250000</v>
      </c>
      <c r="Q31" s="127">
        <f>VLOOKUP($A31,'Bidang PP'!$A$6:$V$1000,Q$1,FALSE)</f>
        <v>250000</v>
      </c>
      <c r="R31" s="127">
        <f>VLOOKUP($A31,'Bidang PP'!$A$6:$V$1000,R$1,FALSE)</f>
        <v>250000</v>
      </c>
      <c r="S31" s="127">
        <f>VLOOKUP($A31,'Bidang PP'!$A$6:$V$1000,S$1,FALSE)</f>
        <v>250000</v>
      </c>
      <c r="T31" s="127">
        <f>VLOOKUP($A31,'Bidang PP'!$A$6:$V$1000,T$1,FALSE)</f>
        <v>250000</v>
      </c>
      <c r="U31" s="127">
        <f t="shared" si="1"/>
        <v>1250000</v>
      </c>
      <c r="V31" s="127">
        <f t="shared" si="2"/>
        <v>0</v>
      </c>
    </row>
    <row r="32" spans="1:22" ht="13.5" customHeight="1" x14ac:dyDescent="0.2">
      <c r="A32" s="2" t="s">
        <v>3816</v>
      </c>
      <c r="B32" s="50" t="str">
        <f t="array" ref="B32">INDEX(PAGU_REAL!$AF$1:$AF$168,MATCH(MID(A32,1,21),MID(PAGU_REAL!$AK$1:$AK$168,1,21),0))</f>
        <v>Metode dan Kurikulum</v>
      </c>
      <c r="C32" s="98">
        <v>522192</v>
      </c>
      <c r="D32" s="123" t="s">
        <v>3812</v>
      </c>
      <c r="E32" s="124">
        <v>0</v>
      </c>
      <c r="F32" s="98" t="s">
        <v>24</v>
      </c>
      <c r="G32" s="124">
        <v>0</v>
      </c>
      <c r="H32" s="124">
        <f t="shared" ref="H32:T32" si="18">H33</f>
        <v>6000000</v>
      </c>
      <c r="I32" s="124">
        <f t="shared" si="18"/>
        <v>0</v>
      </c>
      <c r="J32" s="124">
        <f t="shared" si="18"/>
        <v>0</v>
      </c>
      <c r="K32" s="124">
        <f t="shared" si="18"/>
        <v>1000000</v>
      </c>
      <c r="L32" s="124">
        <f t="shared" si="18"/>
        <v>1000000</v>
      </c>
      <c r="M32" s="124">
        <f t="shared" si="18"/>
        <v>1000000</v>
      </c>
      <c r="N32" s="124">
        <f t="shared" si="18"/>
        <v>1000000</v>
      </c>
      <c r="O32" s="124">
        <f t="shared" si="18"/>
        <v>1000000</v>
      </c>
      <c r="P32" s="124">
        <f t="shared" si="18"/>
        <v>1000000</v>
      </c>
      <c r="Q32" s="124">
        <f t="shared" si="18"/>
        <v>0</v>
      </c>
      <c r="R32" s="124">
        <f t="shared" si="18"/>
        <v>0</v>
      </c>
      <c r="S32" s="124">
        <f t="shared" si="18"/>
        <v>0</v>
      </c>
      <c r="T32" s="124">
        <f t="shared" si="18"/>
        <v>0</v>
      </c>
      <c r="U32" s="124">
        <f t="shared" si="1"/>
        <v>6000000</v>
      </c>
      <c r="V32" s="124">
        <f t="shared" si="2"/>
        <v>0</v>
      </c>
    </row>
    <row r="33" spans="1:22" ht="13.5" customHeight="1" x14ac:dyDescent="0.2">
      <c r="A33" s="2" t="s">
        <v>3817</v>
      </c>
      <c r="B33" s="50" t="str">
        <f t="array" ref="B33">INDEX(PAGU_REAL!$AF$1:$AF$168,MATCH(MID(A33,1,21),MID(PAGU_REAL!$AK$1:$AK$168,1,21),0))</f>
        <v>Metode dan Kurikulum</v>
      </c>
      <c r="C33" s="125" t="s">
        <v>24</v>
      </c>
      <c r="D33" s="126" t="s">
        <v>612</v>
      </c>
      <c r="E33" s="127">
        <v>6</v>
      </c>
      <c r="F33" s="128" t="s">
        <v>613</v>
      </c>
      <c r="G33" s="127">
        <v>1000000</v>
      </c>
      <c r="H33" s="127">
        <f>ROUNDDOWN(E33*G33,-3)</f>
        <v>6000000</v>
      </c>
      <c r="I33" s="127">
        <f>VLOOKUP($A33,'Bidang PP'!$A$6:$V$1000,I$1,FALSE)</f>
        <v>0</v>
      </c>
      <c r="J33" s="127">
        <f>VLOOKUP($A33,'Bidang PP'!$A$6:$V$1000,J$1,FALSE)</f>
        <v>0</v>
      </c>
      <c r="K33" s="127">
        <f>VLOOKUP($A33,'Bidang PP'!$A$6:$V$1000,K$1,FALSE)</f>
        <v>1000000</v>
      </c>
      <c r="L33" s="127">
        <f>VLOOKUP($A33,'Bidang PP'!$A$6:$V$1000,L$1,FALSE)</f>
        <v>1000000</v>
      </c>
      <c r="M33" s="127">
        <f>VLOOKUP($A33,'Bidang PP'!$A$6:$V$1000,M$1,FALSE)</f>
        <v>1000000</v>
      </c>
      <c r="N33" s="127">
        <f>VLOOKUP($A33,'Bidang PP'!$A$6:$V$1000,N$1,FALSE)</f>
        <v>1000000</v>
      </c>
      <c r="O33" s="127">
        <f>VLOOKUP($A33,'Bidang PP'!$A$6:$V$1000,O$1,FALSE)</f>
        <v>1000000</v>
      </c>
      <c r="P33" s="127">
        <f>VLOOKUP($A33,'Bidang PP'!$A$6:$V$1000,P$1,FALSE)</f>
        <v>1000000</v>
      </c>
      <c r="Q33" s="127">
        <f>VLOOKUP($A33,'Bidang PP'!$A$6:$V$1000,Q$1,FALSE)</f>
        <v>0</v>
      </c>
      <c r="R33" s="127">
        <f>VLOOKUP($A33,'Bidang PP'!$A$6:$V$1000,R$1,FALSE)</f>
        <v>0</v>
      </c>
      <c r="S33" s="127">
        <f>VLOOKUP($A33,'Bidang PP'!$A$6:$V$1000,S$1,FALSE)</f>
        <v>0</v>
      </c>
      <c r="T33" s="127">
        <f>VLOOKUP($A33,'Bidang PP'!$A$6:$V$1000,T$1,FALSE)</f>
        <v>0</v>
      </c>
      <c r="U33" s="127">
        <f t="shared" si="1"/>
        <v>6000000</v>
      </c>
      <c r="V33" s="127">
        <f t="shared" si="2"/>
        <v>0</v>
      </c>
    </row>
    <row r="34" spans="1:22" ht="13.5" customHeight="1" x14ac:dyDescent="0.2">
      <c r="A34" s="2" t="s">
        <v>626</v>
      </c>
      <c r="B34" s="50" t="str">
        <f t="array" ref="B34">INDEX(PAGU_REAL!$AF$1:$AF$168,MATCH(MID(A34,1,21),MID(PAGU_REAL!$AK$1:$AK$168,1,21),0))</f>
        <v>Metode dan Kurikulum</v>
      </c>
      <c r="C34" s="95" t="s">
        <v>111</v>
      </c>
      <c r="D34" s="123" t="s">
        <v>112</v>
      </c>
      <c r="E34" s="124">
        <v>0</v>
      </c>
      <c r="F34" s="98" t="s">
        <v>24</v>
      </c>
      <c r="G34" s="124">
        <v>0</v>
      </c>
      <c r="H34" s="124">
        <f t="shared" ref="H34:T34" si="19">H35</f>
        <v>61665000</v>
      </c>
      <c r="I34" s="124">
        <f t="shared" si="19"/>
        <v>0</v>
      </c>
      <c r="J34" s="124">
        <f t="shared" si="19"/>
        <v>0</v>
      </c>
      <c r="K34" s="124">
        <f t="shared" si="19"/>
        <v>5000000</v>
      </c>
      <c r="L34" s="124">
        <f t="shared" si="19"/>
        <v>5000000</v>
      </c>
      <c r="M34" s="124">
        <f t="shared" si="19"/>
        <v>5000000</v>
      </c>
      <c r="N34" s="124">
        <f t="shared" si="19"/>
        <v>19665000</v>
      </c>
      <c r="O34" s="124">
        <f t="shared" si="19"/>
        <v>15000000</v>
      </c>
      <c r="P34" s="124">
        <f t="shared" si="19"/>
        <v>10000000</v>
      </c>
      <c r="Q34" s="124">
        <f t="shared" si="19"/>
        <v>2000000</v>
      </c>
      <c r="R34" s="124">
        <f t="shared" si="19"/>
        <v>0</v>
      </c>
      <c r="S34" s="124">
        <f t="shared" si="19"/>
        <v>0</v>
      </c>
      <c r="T34" s="124">
        <f t="shared" si="19"/>
        <v>0</v>
      </c>
      <c r="U34" s="124">
        <f t="shared" si="1"/>
        <v>61665000</v>
      </c>
      <c r="V34" s="124">
        <f t="shared" si="2"/>
        <v>0</v>
      </c>
    </row>
    <row r="35" spans="1:22" ht="13.5" customHeight="1" x14ac:dyDescent="0.2">
      <c r="A35" s="2" t="s">
        <v>627</v>
      </c>
      <c r="B35" s="50" t="str">
        <f t="array" ref="B35">INDEX(PAGU_REAL!$AF$1:$AF$168,MATCH(MID(A35,1,21),MID(PAGU_REAL!$AK$1:$AK$168,1,21),0))</f>
        <v>Metode dan Kurikulum</v>
      </c>
      <c r="C35" s="125" t="s">
        <v>24</v>
      </c>
      <c r="D35" s="126" t="s">
        <v>628</v>
      </c>
      <c r="E35" s="127">
        <v>14</v>
      </c>
      <c r="F35" s="128" t="s">
        <v>600</v>
      </c>
      <c r="G35" s="127">
        <v>4404688</v>
      </c>
      <c r="H35" s="127">
        <f>ROUNDDOWN(E35*G35,-3)</f>
        <v>61665000</v>
      </c>
      <c r="I35" s="127">
        <f>VLOOKUP($A35,'Bidang PP'!$A$6:$V$1000,I$1,FALSE)</f>
        <v>0</v>
      </c>
      <c r="J35" s="127">
        <f>VLOOKUP($A35,'Bidang PP'!$A$6:$V$1000,J$1,FALSE)</f>
        <v>0</v>
      </c>
      <c r="K35" s="127">
        <f>VLOOKUP($A35,'Bidang PP'!$A$6:$V$1000,K$1,FALSE)</f>
        <v>5000000</v>
      </c>
      <c r="L35" s="127">
        <f>VLOOKUP($A35,'Bidang PP'!$A$6:$V$1000,L$1,FALSE)</f>
        <v>5000000</v>
      </c>
      <c r="M35" s="127">
        <f>VLOOKUP($A35,'Bidang PP'!$A$6:$V$1000,M$1,FALSE)</f>
        <v>5000000</v>
      </c>
      <c r="N35" s="127">
        <f>VLOOKUP($A35,'Bidang PP'!$A$6:$V$1000,N$1,FALSE)</f>
        <v>19665000</v>
      </c>
      <c r="O35" s="127">
        <f>VLOOKUP($A35,'Bidang PP'!$A$6:$V$1000,O$1,FALSE)</f>
        <v>15000000</v>
      </c>
      <c r="P35" s="127">
        <f>VLOOKUP($A35,'Bidang PP'!$A$6:$V$1000,P$1,FALSE)</f>
        <v>10000000</v>
      </c>
      <c r="Q35" s="127">
        <f>VLOOKUP($A35,'Bidang PP'!$A$6:$V$1000,Q$1,FALSE)</f>
        <v>2000000</v>
      </c>
      <c r="R35" s="127">
        <f>VLOOKUP($A35,'Bidang PP'!$A$6:$V$1000,R$1,FALSE)</f>
        <v>0</v>
      </c>
      <c r="S35" s="127">
        <f>VLOOKUP($A35,'Bidang PP'!$A$6:$V$1000,S$1,FALSE)</f>
        <v>0</v>
      </c>
      <c r="T35" s="127">
        <f>VLOOKUP($A35,'Bidang PP'!$A$6:$V$1000,T$1,FALSE)</f>
        <v>0</v>
      </c>
      <c r="U35" s="127">
        <f t="shared" si="1"/>
        <v>61665000</v>
      </c>
      <c r="V35" s="127">
        <f t="shared" si="2"/>
        <v>0</v>
      </c>
    </row>
    <row r="36" spans="1:22" ht="13.5" customHeight="1" x14ac:dyDescent="0.2">
      <c r="A36" s="2" t="s">
        <v>629</v>
      </c>
      <c r="B36" s="50" t="str">
        <f t="array" ref="B36">INDEX(PAGU_REAL!$AF$1:$AF$168,MATCH(MID(A36,1,21),MID(PAGU_REAL!$AK$1:$AK$168,1,21),0))</f>
        <v>Metode dan Kurikulum</v>
      </c>
      <c r="C36" s="119" t="s">
        <v>102</v>
      </c>
      <c r="D36" s="120" t="s">
        <v>630</v>
      </c>
      <c r="E36" s="121">
        <v>0</v>
      </c>
      <c r="F36" s="122" t="s">
        <v>24</v>
      </c>
      <c r="G36" s="121">
        <v>0</v>
      </c>
      <c r="H36" s="121">
        <f t="shared" ref="H36:T36" si="20">SUM(H37,H42,H44,H46,H48)</f>
        <v>287825000</v>
      </c>
      <c r="I36" s="121">
        <f t="shared" si="20"/>
        <v>0</v>
      </c>
      <c r="J36" s="121">
        <f t="shared" si="20"/>
        <v>7098500</v>
      </c>
      <c r="K36" s="121">
        <f t="shared" si="20"/>
        <v>7300000</v>
      </c>
      <c r="L36" s="121">
        <f t="shared" si="20"/>
        <v>1800000</v>
      </c>
      <c r="M36" s="121">
        <f t="shared" si="20"/>
        <v>1800000</v>
      </c>
      <c r="N36" s="121">
        <f t="shared" si="20"/>
        <v>21100000</v>
      </c>
      <c r="O36" s="121">
        <f t="shared" si="20"/>
        <v>19991500</v>
      </c>
      <c r="P36" s="121">
        <f t="shared" si="20"/>
        <v>18900000</v>
      </c>
      <c r="Q36" s="121">
        <f t="shared" si="20"/>
        <v>11800000</v>
      </c>
      <c r="R36" s="121">
        <f t="shared" si="20"/>
        <v>14200000</v>
      </c>
      <c r="S36" s="121">
        <f t="shared" si="20"/>
        <v>183800000</v>
      </c>
      <c r="T36" s="121">
        <f t="shared" si="20"/>
        <v>35000</v>
      </c>
      <c r="U36" s="121">
        <f t="shared" si="1"/>
        <v>287825000</v>
      </c>
      <c r="V36" s="121">
        <f t="shared" si="2"/>
        <v>0</v>
      </c>
    </row>
    <row r="37" spans="1:22" ht="13.5" customHeight="1" x14ac:dyDescent="0.2">
      <c r="A37" s="2" t="s">
        <v>631</v>
      </c>
      <c r="B37" s="50" t="str">
        <f t="array" ref="B37">INDEX(PAGU_REAL!$AF$1:$AF$168,MATCH(MID(A37,1,21),MID(PAGU_REAL!$AK$1:$AK$168,1,21),0))</f>
        <v>Metode dan Kurikulum</v>
      </c>
      <c r="C37" s="95" t="s">
        <v>42</v>
      </c>
      <c r="D37" s="123" t="s">
        <v>43</v>
      </c>
      <c r="E37" s="124">
        <v>0</v>
      </c>
      <c r="F37" s="98" t="s">
        <v>24</v>
      </c>
      <c r="G37" s="124">
        <v>0</v>
      </c>
      <c r="H37" s="124">
        <f t="shared" ref="H37:T37" si="21">SUM(H38:H41)</f>
        <v>15000000</v>
      </c>
      <c r="I37" s="124">
        <f t="shared" si="21"/>
        <v>0</v>
      </c>
      <c r="J37" s="124">
        <f t="shared" si="21"/>
        <v>3165000</v>
      </c>
      <c r="K37" s="124">
        <f t="shared" si="21"/>
        <v>700000</v>
      </c>
      <c r="L37" s="124">
        <f t="shared" si="21"/>
        <v>0</v>
      </c>
      <c r="M37" s="124">
        <f t="shared" si="21"/>
        <v>0</v>
      </c>
      <c r="N37" s="124">
        <f t="shared" si="21"/>
        <v>700000</v>
      </c>
      <c r="O37" s="124">
        <f t="shared" si="21"/>
        <v>2200000</v>
      </c>
      <c r="P37" s="124">
        <f t="shared" si="21"/>
        <v>1700000</v>
      </c>
      <c r="Q37" s="124">
        <f t="shared" si="21"/>
        <v>1400000</v>
      </c>
      <c r="R37" s="124">
        <f t="shared" si="21"/>
        <v>1400000</v>
      </c>
      <c r="S37" s="124">
        <f t="shared" si="21"/>
        <v>3700000</v>
      </c>
      <c r="T37" s="124">
        <f t="shared" si="21"/>
        <v>35000</v>
      </c>
      <c r="U37" s="124">
        <f t="shared" si="1"/>
        <v>15000000</v>
      </c>
      <c r="V37" s="124">
        <f t="shared" si="2"/>
        <v>0</v>
      </c>
    </row>
    <row r="38" spans="1:22" ht="13.5" customHeight="1" x14ac:dyDescent="0.2">
      <c r="A38" s="2" t="s">
        <v>632</v>
      </c>
      <c r="B38" s="50" t="str">
        <f t="array" ref="B38">INDEX(PAGU_REAL!$AF$1:$AF$168,MATCH(MID(A38,1,21),MID(PAGU_REAL!$AK$1:$AK$168,1,21),0))</f>
        <v>Metode dan Kurikulum</v>
      </c>
      <c r="C38" s="125" t="s">
        <v>24</v>
      </c>
      <c r="D38" s="126" t="s">
        <v>599</v>
      </c>
      <c r="E38" s="127">
        <v>100</v>
      </c>
      <c r="F38" s="128" t="s">
        <v>600</v>
      </c>
      <c r="G38" s="127">
        <v>70000</v>
      </c>
      <c r="H38" s="127">
        <f t="shared" ref="H38:H41" si="22">ROUNDDOWN(E38*G38,-3)</f>
        <v>7000000</v>
      </c>
      <c r="I38" s="127">
        <f>VLOOKUP($A38,'Bidang PP'!$A$6:$V$1000,I$1,FALSE)</f>
        <v>0</v>
      </c>
      <c r="J38" s="127">
        <f>VLOOKUP($A38,'Bidang PP'!$A$6:$V$1000,J$1,FALSE)</f>
        <v>700000</v>
      </c>
      <c r="K38" s="127">
        <f>VLOOKUP($A38,'Bidang PP'!$A$6:$V$1000,K$1,FALSE)</f>
        <v>700000</v>
      </c>
      <c r="L38" s="127">
        <f>VLOOKUP($A38,'Bidang PP'!$A$6:$V$1000,L$1,FALSE)</f>
        <v>0</v>
      </c>
      <c r="M38" s="127">
        <f>VLOOKUP($A38,'Bidang PP'!$A$6:$V$1000,M$1,FALSE)</f>
        <v>0</v>
      </c>
      <c r="N38" s="127">
        <f>VLOOKUP($A38,'Bidang PP'!$A$6:$V$1000,N$1,FALSE)</f>
        <v>700000</v>
      </c>
      <c r="O38" s="127">
        <f>VLOOKUP($A38,'Bidang PP'!$A$6:$V$1000,O$1,FALSE)</f>
        <v>700000</v>
      </c>
      <c r="P38" s="127">
        <f>VLOOKUP($A38,'Bidang PP'!$A$6:$V$1000,P$1,FALSE)</f>
        <v>700000</v>
      </c>
      <c r="Q38" s="127">
        <f>VLOOKUP($A38,'Bidang PP'!$A$6:$V$1000,Q$1,FALSE)</f>
        <v>1400000</v>
      </c>
      <c r="R38" s="127">
        <f>VLOOKUP($A38,'Bidang PP'!$A$6:$V$1000,R$1,FALSE)</f>
        <v>1400000</v>
      </c>
      <c r="S38" s="127">
        <f>VLOOKUP($A38,'Bidang PP'!$A$6:$V$1000,S$1,FALSE)</f>
        <v>700000</v>
      </c>
      <c r="T38" s="127">
        <f>VLOOKUP($A38,'Bidang PP'!$A$6:$V$1000,T$1,FALSE)</f>
        <v>0</v>
      </c>
      <c r="U38" s="127">
        <f t="shared" si="1"/>
        <v>7000000</v>
      </c>
      <c r="V38" s="127">
        <f t="shared" si="2"/>
        <v>0</v>
      </c>
    </row>
    <row r="39" spans="1:22" ht="13.5" customHeight="1" x14ac:dyDescent="0.2">
      <c r="A39" s="2" t="s">
        <v>633</v>
      </c>
      <c r="B39" s="50" t="str">
        <f t="array" ref="B39">INDEX(PAGU_REAL!$AF$1:$AF$168,MATCH(MID(A39,1,21),MID(PAGU_REAL!$AK$1:$AK$168,1,21),0))</f>
        <v>Metode dan Kurikulum</v>
      </c>
      <c r="C39" s="125" t="s">
        <v>24</v>
      </c>
      <c r="D39" s="126" t="s">
        <v>45</v>
      </c>
      <c r="E39" s="127">
        <v>2</v>
      </c>
      <c r="F39" s="128" t="s">
        <v>602</v>
      </c>
      <c r="G39" s="127">
        <v>1500000</v>
      </c>
      <c r="H39" s="127">
        <f t="shared" si="22"/>
        <v>3000000</v>
      </c>
      <c r="I39" s="127">
        <f>VLOOKUP($A39,'Bidang PP'!$A$6:$V$1000,I$1,FALSE)</f>
        <v>0</v>
      </c>
      <c r="J39" s="127">
        <f>VLOOKUP($A39,'Bidang PP'!$A$6:$V$1000,J$1,FALSE)</f>
        <v>0</v>
      </c>
      <c r="K39" s="127">
        <f>VLOOKUP($A39,'Bidang PP'!$A$6:$V$1000,K$1,FALSE)</f>
        <v>0</v>
      </c>
      <c r="L39" s="127">
        <f>VLOOKUP($A39,'Bidang PP'!$A$6:$V$1000,L$1,FALSE)</f>
        <v>0</v>
      </c>
      <c r="M39" s="127">
        <f>VLOOKUP($A39,'Bidang PP'!$A$6:$V$1000,M$1,FALSE)</f>
        <v>0</v>
      </c>
      <c r="N39" s="127">
        <f>VLOOKUP($A39,'Bidang PP'!$A$6:$V$1000,N$1,FALSE)</f>
        <v>0</v>
      </c>
      <c r="O39" s="127">
        <f>VLOOKUP($A39,'Bidang PP'!$A$6:$V$1000,O$1,FALSE)</f>
        <v>0</v>
      </c>
      <c r="P39" s="127">
        <f>VLOOKUP($A39,'Bidang PP'!$A$6:$V$1000,P$1,FALSE)</f>
        <v>0</v>
      </c>
      <c r="Q39" s="127">
        <f>VLOOKUP($A39,'Bidang PP'!$A$6:$V$1000,Q$1,FALSE)</f>
        <v>0</v>
      </c>
      <c r="R39" s="127">
        <f>VLOOKUP($A39,'Bidang PP'!$A$6:$V$1000,R$1,FALSE)</f>
        <v>0</v>
      </c>
      <c r="S39" s="127">
        <f>VLOOKUP($A39,'Bidang PP'!$A$6:$V$1000,S$1,FALSE)</f>
        <v>3000000</v>
      </c>
      <c r="T39" s="127">
        <f>VLOOKUP($A39,'Bidang PP'!$A$6:$V$1000,T$1,FALSE)</f>
        <v>0</v>
      </c>
      <c r="U39" s="127">
        <f t="shared" si="1"/>
        <v>3000000</v>
      </c>
      <c r="V39" s="127">
        <f t="shared" si="2"/>
        <v>0</v>
      </c>
    </row>
    <row r="40" spans="1:22" ht="13.5" customHeight="1" x14ac:dyDescent="0.2">
      <c r="A40" s="2" t="s">
        <v>634</v>
      </c>
      <c r="B40" s="50" t="str">
        <f t="array" ref="B40">INDEX(PAGU_REAL!$AF$1:$AF$168,MATCH(MID(A40,1,21),MID(PAGU_REAL!$AK$1:$AK$168,1,21),0))</f>
        <v>Metode dan Kurikulum</v>
      </c>
      <c r="C40" s="125" t="s">
        <v>24</v>
      </c>
      <c r="D40" s="126" t="s">
        <v>51</v>
      </c>
      <c r="E40" s="127">
        <v>2</v>
      </c>
      <c r="F40" s="128" t="s">
        <v>602</v>
      </c>
      <c r="G40" s="127">
        <v>1000000</v>
      </c>
      <c r="H40" s="127">
        <f t="shared" si="22"/>
        <v>2000000</v>
      </c>
      <c r="I40" s="127">
        <f>VLOOKUP($A40,'Bidang PP'!$A$6:$V$1000,I$1,FALSE)</f>
        <v>0</v>
      </c>
      <c r="J40" s="127">
        <f>VLOOKUP($A40,'Bidang PP'!$A$6:$V$1000,J$1,FALSE)</f>
        <v>995000</v>
      </c>
      <c r="K40" s="127">
        <f>VLOOKUP($A40,'Bidang PP'!$A$6:$V$1000,K$1,FALSE)</f>
        <v>0</v>
      </c>
      <c r="L40" s="127">
        <f>VLOOKUP($A40,'Bidang PP'!$A$6:$V$1000,L$1,FALSE)</f>
        <v>0</v>
      </c>
      <c r="M40" s="127">
        <f>VLOOKUP($A40,'Bidang PP'!$A$6:$V$1000,M$1,FALSE)</f>
        <v>0</v>
      </c>
      <c r="N40" s="127">
        <f>VLOOKUP($A40,'Bidang PP'!$A$6:$V$1000,N$1,FALSE)</f>
        <v>0</v>
      </c>
      <c r="O40" s="127">
        <f>VLOOKUP($A40,'Bidang PP'!$A$6:$V$1000,O$1,FALSE)</f>
        <v>0</v>
      </c>
      <c r="P40" s="127">
        <f>VLOOKUP($A40,'Bidang PP'!$A$6:$V$1000,P$1,FALSE)</f>
        <v>1000000</v>
      </c>
      <c r="Q40" s="127">
        <f>VLOOKUP($A40,'Bidang PP'!$A$6:$V$1000,Q$1,FALSE)</f>
        <v>0</v>
      </c>
      <c r="R40" s="127">
        <f>VLOOKUP($A40,'Bidang PP'!$A$6:$V$1000,R$1,FALSE)</f>
        <v>0</v>
      </c>
      <c r="S40" s="127">
        <f>VLOOKUP($A40,'Bidang PP'!$A$6:$V$1000,S$1,FALSE)</f>
        <v>0</v>
      </c>
      <c r="T40" s="127">
        <f>VLOOKUP($A40,'Bidang PP'!$A$6:$V$1000,T$1,FALSE)</f>
        <v>5000</v>
      </c>
      <c r="U40" s="127">
        <f t="shared" si="1"/>
        <v>2000000</v>
      </c>
      <c r="V40" s="127">
        <f t="shared" si="2"/>
        <v>0</v>
      </c>
    </row>
    <row r="41" spans="1:22" ht="13.5" customHeight="1" x14ac:dyDescent="0.2">
      <c r="A41" s="2" t="s">
        <v>635</v>
      </c>
      <c r="B41" s="50" t="str">
        <f t="array" ref="B41">INDEX(PAGU_REAL!$AF$1:$AF$168,MATCH(MID(A41,1,21),MID(PAGU_REAL!$AK$1:$AK$168,1,21),0))</f>
        <v>Metode dan Kurikulum</v>
      </c>
      <c r="C41" s="125" t="s">
        <v>24</v>
      </c>
      <c r="D41" s="126" t="s">
        <v>53</v>
      </c>
      <c r="E41" s="127">
        <v>2</v>
      </c>
      <c r="F41" s="128" t="s">
        <v>602</v>
      </c>
      <c r="G41" s="127">
        <v>1500000</v>
      </c>
      <c r="H41" s="127">
        <f t="shared" si="22"/>
        <v>3000000</v>
      </c>
      <c r="I41" s="127">
        <f>VLOOKUP($A41,'Bidang PP'!$A$6:$V$1000,I$1,FALSE)</f>
        <v>0</v>
      </c>
      <c r="J41" s="127">
        <f>VLOOKUP($A41,'Bidang PP'!$A$6:$V$1000,J$1,FALSE)</f>
        <v>1470000</v>
      </c>
      <c r="K41" s="127">
        <f>VLOOKUP($A41,'Bidang PP'!$A$6:$V$1000,K$1,FALSE)</f>
        <v>0</v>
      </c>
      <c r="L41" s="127">
        <f>VLOOKUP($A41,'Bidang PP'!$A$6:$V$1000,L$1,FALSE)</f>
        <v>0</v>
      </c>
      <c r="M41" s="127">
        <f>VLOOKUP($A41,'Bidang PP'!$A$6:$V$1000,M$1,FALSE)</f>
        <v>0</v>
      </c>
      <c r="N41" s="127">
        <f>VLOOKUP($A41,'Bidang PP'!$A$6:$V$1000,N$1,FALSE)</f>
        <v>0</v>
      </c>
      <c r="O41" s="127">
        <f>VLOOKUP($A41,'Bidang PP'!$A$6:$V$1000,O$1,FALSE)</f>
        <v>1500000</v>
      </c>
      <c r="P41" s="127">
        <f>VLOOKUP($A41,'Bidang PP'!$A$6:$V$1000,P$1,FALSE)</f>
        <v>0</v>
      </c>
      <c r="Q41" s="127">
        <f>VLOOKUP($A41,'Bidang PP'!$A$6:$V$1000,Q$1,FALSE)</f>
        <v>0</v>
      </c>
      <c r="R41" s="127">
        <f>VLOOKUP($A41,'Bidang PP'!$A$6:$V$1000,R$1,FALSE)</f>
        <v>0</v>
      </c>
      <c r="S41" s="127">
        <f>VLOOKUP($A41,'Bidang PP'!$A$6:$V$1000,S$1,FALSE)</f>
        <v>0</v>
      </c>
      <c r="T41" s="127">
        <f>VLOOKUP($A41,'Bidang PP'!$A$6:$V$1000,T$1,FALSE)</f>
        <v>30000</v>
      </c>
      <c r="U41" s="127">
        <f t="shared" si="1"/>
        <v>3000000</v>
      </c>
      <c r="V41" s="127">
        <f t="shared" si="2"/>
        <v>0</v>
      </c>
    </row>
    <row r="42" spans="1:22" ht="13.5" customHeight="1" x14ac:dyDescent="0.2">
      <c r="A42" s="2" t="s">
        <v>3818</v>
      </c>
      <c r="B42" s="50" t="str">
        <f t="array" ref="B42">INDEX(PAGU_REAL!$AF$1:$AF$168,MATCH(MID(A42,1,21),MID(PAGU_REAL!$AK$1:$AK$168,1,21),0))</f>
        <v>Metode dan Kurikulum</v>
      </c>
      <c r="C42" s="98">
        <v>521219</v>
      </c>
      <c r="D42" s="123" t="s">
        <v>607</v>
      </c>
      <c r="E42" s="124">
        <v>0</v>
      </c>
      <c r="F42" s="98" t="s">
        <v>24</v>
      </c>
      <c r="G42" s="124">
        <v>0</v>
      </c>
      <c r="H42" s="124">
        <f t="shared" ref="H42:T42" si="23">H43</f>
        <v>170100000</v>
      </c>
      <c r="I42" s="124">
        <f t="shared" si="23"/>
        <v>0</v>
      </c>
      <c r="J42" s="124">
        <f t="shared" si="23"/>
        <v>0</v>
      </c>
      <c r="K42" s="124">
        <f t="shared" si="23"/>
        <v>0</v>
      </c>
      <c r="L42" s="124">
        <f t="shared" si="23"/>
        <v>0</v>
      </c>
      <c r="M42" s="124">
        <f t="shared" si="23"/>
        <v>0</v>
      </c>
      <c r="N42" s="124">
        <f t="shared" si="23"/>
        <v>0</v>
      </c>
      <c r="O42" s="124">
        <f t="shared" si="23"/>
        <v>0</v>
      </c>
      <c r="P42" s="124">
        <f t="shared" si="23"/>
        <v>0</v>
      </c>
      <c r="Q42" s="124">
        <f t="shared" si="23"/>
        <v>0</v>
      </c>
      <c r="R42" s="124">
        <f t="shared" si="23"/>
        <v>0</v>
      </c>
      <c r="S42" s="124">
        <f t="shared" si="23"/>
        <v>170100000</v>
      </c>
      <c r="T42" s="124">
        <f t="shared" si="23"/>
        <v>0</v>
      </c>
      <c r="U42" s="124">
        <f t="shared" si="1"/>
        <v>170100000</v>
      </c>
      <c r="V42" s="124">
        <f t="shared" si="2"/>
        <v>0</v>
      </c>
    </row>
    <row r="43" spans="1:22" ht="13.5" customHeight="1" x14ac:dyDescent="0.2">
      <c r="A43" s="2" t="s">
        <v>3819</v>
      </c>
      <c r="B43" s="50" t="str">
        <f t="array" ref="B43">INDEX(PAGU_REAL!$AF$1:$AF$168,MATCH(MID(A43,1,21),MID(PAGU_REAL!$AK$1:$AK$168,1,21),0))</f>
        <v>Metode dan Kurikulum</v>
      </c>
      <c r="C43" s="95"/>
      <c r="D43" s="126" t="s">
        <v>642</v>
      </c>
      <c r="E43" s="127">
        <v>1</v>
      </c>
      <c r="F43" s="128" t="s">
        <v>602</v>
      </c>
      <c r="G43" s="127">
        <v>170100000</v>
      </c>
      <c r="H43" s="127">
        <f>ROUNDDOWN(E43*G43,-3)</f>
        <v>170100000</v>
      </c>
      <c r="I43" s="127">
        <f>VLOOKUP($A43,'Bidang PP'!$A$6:$V$1000,I$1,FALSE)</f>
        <v>0</v>
      </c>
      <c r="J43" s="127">
        <f>VLOOKUP($A43,'Bidang PP'!$A$6:$V$1000,J$1,FALSE)</f>
        <v>0</v>
      </c>
      <c r="K43" s="127">
        <f>VLOOKUP($A43,'Bidang PP'!$A$6:$V$1000,K$1,FALSE)</f>
        <v>0</v>
      </c>
      <c r="L43" s="127">
        <f>VLOOKUP($A43,'Bidang PP'!$A$6:$V$1000,L$1,FALSE)</f>
        <v>0</v>
      </c>
      <c r="M43" s="127">
        <f>VLOOKUP($A43,'Bidang PP'!$A$6:$V$1000,M$1,FALSE)</f>
        <v>0</v>
      </c>
      <c r="N43" s="127">
        <f>VLOOKUP($A43,'Bidang PP'!$A$6:$V$1000,N$1,FALSE)</f>
        <v>0</v>
      </c>
      <c r="O43" s="127">
        <f>VLOOKUP($A43,'Bidang PP'!$A$6:$V$1000,O$1,FALSE)</f>
        <v>0</v>
      </c>
      <c r="P43" s="127">
        <f>VLOOKUP($A43,'Bidang PP'!$A$6:$V$1000,P$1,FALSE)</f>
        <v>0</v>
      </c>
      <c r="Q43" s="127">
        <f>VLOOKUP($A43,'Bidang PP'!$A$6:$V$1000,Q$1,FALSE)</f>
        <v>0</v>
      </c>
      <c r="R43" s="127">
        <f>VLOOKUP($A43,'Bidang PP'!$A$6:$V$1000,R$1,FALSE)</f>
        <v>0</v>
      </c>
      <c r="S43" s="127">
        <f>VLOOKUP($A43,'Bidang PP'!$A$6:$V$1000,S$1,FALSE)</f>
        <v>170100000</v>
      </c>
      <c r="T43" s="127">
        <f>VLOOKUP($A43,'Bidang PP'!$A$6:$V$1000,T$1,FALSE)</f>
        <v>0</v>
      </c>
      <c r="U43" s="127">
        <f t="shared" si="1"/>
        <v>170100000</v>
      </c>
      <c r="V43" s="127">
        <f t="shared" si="2"/>
        <v>0</v>
      </c>
    </row>
    <row r="44" spans="1:22" ht="13.5" customHeight="1" x14ac:dyDescent="0.2">
      <c r="A44" s="2" t="s">
        <v>636</v>
      </c>
      <c r="B44" s="50" t="str">
        <f t="array" ref="B44">INDEX(PAGU_REAL!$AF$1:$AF$168,MATCH(MID(A44,1,21),MID(PAGU_REAL!$AK$1:$AK$168,1,21),0))</f>
        <v>Metode dan Kurikulum</v>
      </c>
      <c r="C44" s="95" t="s">
        <v>162</v>
      </c>
      <c r="D44" s="123" t="s">
        <v>163</v>
      </c>
      <c r="E44" s="124">
        <v>0</v>
      </c>
      <c r="F44" s="98" t="s">
        <v>24</v>
      </c>
      <c r="G44" s="124">
        <v>0</v>
      </c>
      <c r="H44" s="124">
        <f t="shared" ref="H44:T44" si="24">H45</f>
        <v>12000000</v>
      </c>
      <c r="I44" s="124">
        <f t="shared" si="24"/>
        <v>0</v>
      </c>
      <c r="J44" s="124">
        <f t="shared" si="24"/>
        <v>1800000</v>
      </c>
      <c r="K44" s="124">
        <f t="shared" si="24"/>
        <v>1800000</v>
      </c>
      <c r="L44" s="124">
        <f t="shared" si="24"/>
        <v>0</v>
      </c>
      <c r="M44" s="124">
        <f t="shared" si="24"/>
        <v>0</v>
      </c>
      <c r="N44" s="124">
        <f t="shared" si="24"/>
        <v>1800000</v>
      </c>
      <c r="O44" s="124">
        <f t="shared" si="24"/>
        <v>1800000</v>
      </c>
      <c r="P44" s="124">
        <f t="shared" si="24"/>
        <v>1800000</v>
      </c>
      <c r="Q44" s="124">
        <f t="shared" si="24"/>
        <v>3000000</v>
      </c>
      <c r="R44" s="124">
        <f t="shared" si="24"/>
        <v>0</v>
      </c>
      <c r="S44" s="124">
        <f t="shared" si="24"/>
        <v>0</v>
      </c>
      <c r="T44" s="124">
        <f t="shared" si="24"/>
        <v>0</v>
      </c>
      <c r="U44" s="124">
        <f t="shared" si="1"/>
        <v>12000000</v>
      </c>
      <c r="V44" s="124">
        <f t="shared" si="2"/>
        <v>0</v>
      </c>
    </row>
    <row r="45" spans="1:22" ht="13.5" customHeight="1" x14ac:dyDescent="0.2">
      <c r="A45" s="2" t="s">
        <v>637</v>
      </c>
      <c r="B45" s="50" t="str">
        <f t="array" ref="B45">INDEX(PAGU_REAL!$AF$1:$AF$168,MATCH(MID(A45,1,21),MID(PAGU_REAL!$AK$1:$AK$168,1,21),0))</f>
        <v>Metode dan Kurikulum</v>
      </c>
      <c r="C45" s="125" t="s">
        <v>24</v>
      </c>
      <c r="D45" s="126" t="s">
        <v>612</v>
      </c>
      <c r="E45" s="127">
        <v>12</v>
      </c>
      <c r="F45" s="128" t="s">
        <v>613</v>
      </c>
      <c r="G45" s="127">
        <v>1000000</v>
      </c>
      <c r="H45" s="127">
        <f>ROUNDDOWN(E45*G45,-3)</f>
        <v>12000000</v>
      </c>
      <c r="I45" s="127">
        <f>VLOOKUP($A45,'Bidang PP'!$A$6:$V$1000,I$1,FALSE)</f>
        <v>0</v>
      </c>
      <c r="J45" s="127">
        <f>VLOOKUP($A45,'Bidang PP'!$A$6:$V$1000,J$1,FALSE)</f>
        <v>1800000</v>
      </c>
      <c r="K45" s="127">
        <f>VLOOKUP($A45,'Bidang PP'!$A$6:$V$1000,K$1,FALSE)</f>
        <v>1800000</v>
      </c>
      <c r="L45" s="127">
        <f>VLOOKUP($A45,'Bidang PP'!$A$6:$V$1000,L$1,FALSE)</f>
        <v>0</v>
      </c>
      <c r="M45" s="127">
        <f>VLOOKUP($A45,'Bidang PP'!$A$6:$V$1000,M$1,FALSE)</f>
        <v>0</v>
      </c>
      <c r="N45" s="127">
        <f>VLOOKUP($A45,'Bidang PP'!$A$6:$V$1000,N$1,FALSE)</f>
        <v>1800000</v>
      </c>
      <c r="O45" s="127">
        <f>VLOOKUP($A45,'Bidang PP'!$A$6:$V$1000,O$1,FALSE)</f>
        <v>1800000</v>
      </c>
      <c r="P45" s="127">
        <f>VLOOKUP($A45,'Bidang PP'!$A$6:$V$1000,P$1,FALSE)</f>
        <v>1800000</v>
      </c>
      <c r="Q45" s="127">
        <f>VLOOKUP($A45,'Bidang PP'!$A$6:$V$1000,Q$1,FALSE)</f>
        <v>3000000</v>
      </c>
      <c r="R45" s="127">
        <f>VLOOKUP($A45,'Bidang PP'!$A$6:$V$1000,R$1,FALSE)</f>
        <v>0</v>
      </c>
      <c r="S45" s="127">
        <f>VLOOKUP($A45,'Bidang PP'!$A$6:$V$1000,S$1,FALSE)</f>
        <v>0</v>
      </c>
      <c r="T45" s="127">
        <f>VLOOKUP($A45,'Bidang PP'!$A$6:$V$1000,T$1,FALSE)</f>
        <v>0</v>
      </c>
      <c r="U45" s="127">
        <f t="shared" si="1"/>
        <v>12000000</v>
      </c>
      <c r="V45" s="127">
        <f t="shared" si="2"/>
        <v>0</v>
      </c>
    </row>
    <row r="46" spans="1:22" ht="13.5" customHeight="1" x14ac:dyDescent="0.2">
      <c r="A46" s="2" t="s">
        <v>3820</v>
      </c>
      <c r="B46" s="50" t="str">
        <f t="array" ref="B46">INDEX(PAGU_REAL!$AF$1:$AF$168,MATCH(MID(A46,1,21),MID(PAGU_REAL!$AK$1:$AK$168,1,21),0))</f>
        <v>Metode dan Kurikulum</v>
      </c>
      <c r="C46" s="98">
        <v>522192</v>
      </c>
      <c r="D46" s="123" t="s">
        <v>3812</v>
      </c>
      <c r="E46" s="124">
        <v>0</v>
      </c>
      <c r="F46" s="98" t="s">
        <v>24</v>
      </c>
      <c r="G46" s="124">
        <v>0</v>
      </c>
      <c r="H46" s="124">
        <f t="shared" ref="H46:T46" si="25">H47</f>
        <v>36000000</v>
      </c>
      <c r="I46" s="124">
        <f t="shared" si="25"/>
        <v>0</v>
      </c>
      <c r="J46" s="124">
        <f t="shared" si="25"/>
        <v>1800000</v>
      </c>
      <c r="K46" s="124">
        <f t="shared" si="25"/>
        <v>1800000</v>
      </c>
      <c r="L46" s="124">
        <f t="shared" si="25"/>
        <v>1800000</v>
      </c>
      <c r="M46" s="124">
        <f t="shared" si="25"/>
        <v>1800000</v>
      </c>
      <c r="N46" s="124">
        <f t="shared" si="25"/>
        <v>3600000</v>
      </c>
      <c r="O46" s="124">
        <f t="shared" si="25"/>
        <v>3600000</v>
      </c>
      <c r="P46" s="124">
        <f t="shared" si="25"/>
        <v>5400000</v>
      </c>
      <c r="Q46" s="124">
        <f t="shared" si="25"/>
        <v>5400000</v>
      </c>
      <c r="R46" s="124">
        <f t="shared" si="25"/>
        <v>10800000</v>
      </c>
      <c r="S46" s="124">
        <f t="shared" si="25"/>
        <v>0</v>
      </c>
      <c r="T46" s="124">
        <f t="shared" si="25"/>
        <v>0</v>
      </c>
      <c r="U46" s="124">
        <f t="shared" si="1"/>
        <v>36000000</v>
      </c>
      <c r="V46" s="124">
        <f t="shared" si="2"/>
        <v>0</v>
      </c>
    </row>
    <row r="47" spans="1:22" ht="13.5" customHeight="1" x14ac:dyDescent="0.2">
      <c r="A47" s="2" t="s">
        <v>3821</v>
      </c>
      <c r="B47" s="50" t="str">
        <f t="array" ref="B47">INDEX(PAGU_REAL!$AF$1:$AF$168,MATCH(MID(A47,1,21),MID(PAGU_REAL!$AK$1:$AK$168,1,21),0))</f>
        <v>Metode dan Kurikulum</v>
      </c>
      <c r="C47" s="125" t="s">
        <v>24</v>
      </c>
      <c r="D47" s="126" t="s">
        <v>612</v>
      </c>
      <c r="E47" s="127">
        <v>36</v>
      </c>
      <c r="F47" s="128" t="s">
        <v>613</v>
      </c>
      <c r="G47" s="127">
        <v>1000000</v>
      </c>
      <c r="H47" s="127">
        <f>ROUNDDOWN(E47*G47,-3)</f>
        <v>36000000</v>
      </c>
      <c r="I47" s="127">
        <f>VLOOKUP($A47,'Bidang PP'!$A$6:$V$1000,I$1,FALSE)</f>
        <v>0</v>
      </c>
      <c r="J47" s="127">
        <f>VLOOKUP($A47,'Bidang PP'!$A$6:$V$1000,J$1,FALSE)</f>
        <v>1800000</v>
      </c>
      <c r="K47" s="127">
        <f>VLOOKUP($A47,'Bidang PP'!$A$6:$V$1000,K$1,FALSE)</f>
        <v>1800000</v>
      </c>
      <c r="L47" s="127">
        <f>VLOOKUP($A47,'Bidang PP'!$A$6:$V$1000,L$1,FALSE)</f>
        <v>1800000</v>
      </c>
      <c r="M47" s="127">
        <f>VLOOKUP($A47,'Bidang PP'!$A$6:$V$1000,M$1,FALSE)</f>
        <v>1800000</v>
      </c>
      <c r="N47" s="127">
        <f>VLOOKUP($A47,'Bidang PP'!$A$6:$V$1000,N$1,FALSE)</f>
        <v>3600000</v>
      </c>
      <c r="O47" s="127">
        <f>VLOOKUP($A47,'Bidang PP'!$A$6:$V$1000,O$1,FALSE)</f>
        <v>3600000</v>
      </c>
      <c r="P47" s="127">
        <f>VLOOKUP($A47,'Bidang PP'!$A$6:$V$1000,P$1,FALSE)</f>
        <v>5400000</v>
      </c>
      <c r="Q47" s="127">
        <f>VLOOKUP($A47,'Bidang PP'!$A$6:$V$1000,Q$1,FALSE)</f>
        <v>5400000</v>
      </c>
      <c r="R47" s="127">
        <f>VLOOKUP($A47,'Bidang PP'!$A$6:$V$1000,R$1,FALSE)</f>
        <v>10800000</v>
      </c>
      <c r="S47" s="127">
        <f>VLOOKUP($A47,'Bidang PP'!$A$6:$V$1000,S$1,FALSE)</f>
        <v>0</v>
      </c>
      <c r="T47" s="127">
        <f>VLOOKUP($A47,'Bidang PP'!$A$6:$V$1000,T$1,FALSE)</f>
        <v>0</v>
      </c>
      <c r="U47" s="127">
        <f t="shared" si="1"/>
        <v>36000000</v>
      </c>
      <c r="V47" s="127">
        <f t="shared" si="2"/>
        <v>0</v>
      </c>
    </row>
    <row r="48" spans="1:22" ht="13.5" customHeight="1" x14ac:dyDescent="0.2">
      <c r="A48" s="2" t="s">
        <v>643</v>
      </c>
      <c r="B48" s="50" t="str">
        <f t="array" ref="B48">INDEX(PAGU_REAL!$AF$1:$AF$168,MATCH(MID(A48,1,21),MID(PAGU_REAL!$AK$1:$AK$168,1,21),0))</f>
        <v>Metode dan Kurikulum</v>
      </c>
      <c r="C48" s="95" t="s">
        <v>111</v>
      </c>
      <c r="D48" s="123" t="s">
        <v>112</v>
      </c>
      <c r="E48" s="124">
        <v>0</v>
      </c>
      <c r="F48" s="98" t="s">
        <v>24</v>
      </c>
      <c r="G48" s="124">
        <v>0</v>
      </c>
      <c r="H48" s="124">
        <f t="shared" ref="H48:T48" si="26">H49</f>
        <v>54725000</v>
      </c>
      <c r="I48" s="124">
        <f t="shared" si="26"/>
        <v>0</v>
      </c>
      <c r="J48" s="124">
        <f t="shared" si="26"/>
        <v>333500</v>
      </c>
      <c r="K48" s="124">
        <f t="shared" si="26"/>
        <v>3000000</v>
      </c>
      <c r="L48" s="124">
        <f t="shared" si="26"/>
        <v>0</v>
      </c>
      <c r="M48" s="124">
        <f t="shared" si="26"/>
        <v>0</v>
      </c>
      <c r="N48" s="124">
        <f t="shared" si="26"/>
        <v>15000000</v>
      </c>
      <c r="O48" s="124">
        <f t="shared" si="26"/>
        <v>12391500</v>
      </c>
      <c r="P48" s="124">
        <f t="shared" si="26"/>
        <v>10000000</v>
      </c>
      <c r="Q48" s="124">
        <f t="shared" si="26"/>
        <v>2000000</v>
      </c>
      <c r="R48" s="124">
        <f t="shared" si="26"/>
        <v>2000000</v>
      </c>
      <c r="S48" s="124">
        <f t="shared" si="26"/>
        <v>10000000</v>
      </c>
      <c r="T48" s="124">
        <f t="shared" si="26"/>
        <v>0</v>
      </c>
      <c r="U48" s="124">
        <f t="shared" si="1"/>
        <v>54725000</v>
      </c>
      <c r="V48" s="124">
        <f t="shared" si="2"/>
        <v>0</v>
      </c>
    </row>
    <row r="49" spans="1:22" ht="13.5" customHeight="1" x14ac:dyDescent="0.2">
      <c r="A49" s="2" t="s">
        <v>644</v>
      </c>
      <c r="B49" s="50" t="str">
        <f t="array" ref="B49">INDEX(PAGU_REAL!$AF$1:$AF$168,MATCH(MID(A49,1,21),MID(PAGU_REAL!$AK$1:$AK$168,1,21),0))</f>
        <v>Metode dan Kurikulum</v>
      </c>
      <c r="C49" s="125" t="s">
        <v>24</v>
      </c>
      <c r="D49" s="126" t="s">
        <v>645</v>
      </c>
      <c r="E49" s="127">
        <v>9</v>
      </c>
      <c r="F49" s="128" t="s">
        <v>600</v>
      </c>
      <c r="G49" s="127">
        <v>6080597</v>
      </c>
      <c r="H49" s="127">
        <f>ROUNDDOWN(E49*G49,-3)</f>
        <v>54725000</v>
      </c>
      <c r="I49" s="127">
        <f>VLOOKUP($A49,'Bidang PP'!$A$6:$V$1000,I$1,FALSE)</f>
        <v>0</v>
      </c>
      <c r="J49" s="127">
        <f>VLOOKUP($A49,'Bidang PP'!$A$6:$V$1000,J$1,FALSE)</f>
        <v>333500</v>
      </c>
      <c r="K49" s="127">
        <f>VLOOKUP($A49,'Bidang PP'!$A$6:$V$1000,K$1,FALSE)</f>
        <v>3000000</v>
      </c>
      <c r="L49" s="127">
        <f>VLOOKUP($A49,'Bidang PP'!$A$6:$V$1000,L$1,FALSE)</f>
        <v>0</v>
      </c>
      <c r="M49" s="127">
        <f>VLOOKUP($A49,'Bidang PP'!$A$6:$V$1000,M$1,FALSE)</f>
        <v>0</v>
      </c>
      <c r="N49" s="127">
        <f>VLOOKUP($A49,'Bidang PP'!$A$6:$V$1000,N$1,FALSE)</f>
        <v>15000000</v>
      </c>
      <c r="O49" s="127">
        <f>VLOOKUP($A49,'Bidang PP'!$A$6:$V$1000,O$1,FALSE)</f>
        <v>12391500</v>
      </c>
      <c r="P49" s="127">
        <f>VLOOKUP($A49,'Bidang PP'!$A$6:$V$1000,P$1,FALSE)</f>
        <v>10000000</v>
      </c>
      <c r="Q49" s="127">
        <f>VLOOKUP($A49,'Bidang PP'!$A$6:$V$1000,Q$1,FALSE)</f>
        <v>2000000</v>
      </c>
      <c r="R49" s="127">
        <f>VLOOKUP($A49,'Bidang PP'!$A$6:$V$1000,R$1,FALSE)</f>
        <v>2000000</v>
      </c>
      <c r="S49" s="127">
        <f>VLOOKUP($A49,'Bidang PP'!$A$6:$V$1000,S$1,FALSE)</f>
        <v>10000000</v>
      </c>
      <c r="T49" s="127">
        <f>VLOOKUP($A49,'Bidang PP'!$A$6:$V$1000,T$1,FALSE)</f>
        <v>0</v>
      </c>
      <c r="U49" s="127">
        <f t="shared" si="1"/>
        <v>54725000</v>
      </c>
      <c r="V49" s="127">
        <f t="shared" si="2"/>
        <v>0</v>
      </c>
    </row>
    <row r="50" spans="1:22" ht="13.5" customHeight="1" x14ac:dyDescent="0.2">
      <c r="A50" s="2" t="s">
        <v>646</v>
      </c>
      <c r="B50" s="50" t="e">
        <f t="array" ref="B50">INDEX(PAGU_REAL!$AF$1:$AF$168,MATCH(MID(A50,1,21),MID(PAGU_REAL!$AK$1:$AK$168,1,21),0))</f>
        <v>#N/A</v>
      </c>
      <c r="C50" s="115" t="s">
        <v>181</v>
      </c>
      <c r="D50" s="116" t="s">
        <v>647</v>
      </c>
      <c r="E50" s="117">
        <v>0</v>
      </c>
      <c r="F50" s="118" t="s">
        <v>24</v>
      </c>
      <c r="G50" s="117">
        <v>0</v>
      </c>
      <c r="H50" s="117">
        <f t="shared" ref="H50:T50" si="27">SUM(H51,H67,H76)</f>
        <v>419163000</v>
      </c>
      <c r="I50" s="117">
        <f t="shared" si="27"/>
        <v>0</v>
      </c>
      <c r="J50" s="117">
        <f t="shared" si="27"/>
        <v>17232423</v>
      </c>
      <c r="K50" s="117">
        <f t="shared" si="27"/>
        <v>15656000</v>
      </c>
      <c r="L50" s="117">
        <f t="shared" si="27"/>
        <v>108720000</v>
      </c>
      <c r="M50" s="117">
        <f t="shared" si="27"/>
        <v>17300000</v>
      </c>
      <c r="N50" s="117">
        <f t="shared" si="27"/>
        <v>111973000</v>
      </c>
      <c r="O50" s="117">
        <f t="shared" si="27"/>
        <v>58687000</v>
      </c>
      <c r="P50" s="117">
        <f t="shared" si="27"/>
        <v>32018000</v>
      </c>
      <c r="Q50" s="117">
        <f t="shared" si="27"/>
        <v>30875000</v>
      </c>
      <c r="R50" s="117">
        <f t="shared" si="27"/>
        <v>17481577</v>
      </c>
      <c r="S50" s="117">
        <f t="shared" si="27"/>
        <v>9200000</v>
      </c>
      <c r="T50" s="117">
        <f t="shared" si="27"/>
        <v>20000</v>
      </c>
      <c r="U50" s="117">
        <f t="shared" si="1"/>
        <v>419163000</v>
      </c>
      <c r="V50" s="117">
        <f t="shared" si="2"/>
        <v>0</v>
      </c>
    </row>
    <row r="51" spans="1:22" ht="13.5" customHeight="1" x14ac:dyDescent="0.2">
      <c r="A51" s="2" t="s">
        <v>648</v>
      </c>
      <c r="B51" s="50" t="str">
        <f t="array" ref="B51">INDEX(PAGU_REAL!$AF$1:$AF$168,MATCH(MID(A51,1,21),MID(PAGU_REAL!$AK$1:$AK$168,1,21),0))</f>
        <v>Peserta Didik dan Sarana Prasarana</v>
      </c>
      <c r="C51" s="119" t="s">
        <v>39</v>
      </c>
      <c r="D51" s="120" t="s">
        <v>649</v>
      </c>
      <c r="E51" s="121">
        <v>0</v>
      </c>
      <c r="F51" s="122" t="s">
        <v>24</v>
      </c>
      <c r="G51" s="121">
        <v>0</v>
      </c>
      <c r="H51" s="121">
        <f t="shared" ref="H51:T51" si="28">SUM(H52,H61,H63,H65)</f>
        <v>279153000</v>
      </c>
      <c r="I51" s="121">
        <f t="shared" si="28"/>
        <v>0</v>
      </c>
      <c r="J51" s="121">
        <f t="shared" si="28"/>
        <v>9752423</v>
      </c>
      <c r="K51" s="121">
        <f t="shared" si="28"/>
        <v>11828000</v>
      </c>
      <c r="L51" s="121">
        <f t="shared" si="28"/>
        <v>98720000</v>
      </c>
      <c r="M51" s="121">
        <f t="shared" si="28"/>
        <v>5000000</v>
      </c>
      <c r="N51" s="121">
        <f t="shared" si="28"/>
        <v>89973000</v>
      </c>
      <c r="O51" s="121">
        <f t="shared" si="28"/>
        <v>16984000</v>
      </c>
      <c r="P51" s="121">
        <f t="shared" si="28"/>
        <v>19714000</v>
      </c>
      <c r="Q51" s="121">
        <f t="shared" si="28"/>
        <v>10000000</v>
      </c>
      <c r="R51" s="121">
        <f t="shared" si="28"/>
        <v>10981577</v>
      </c>
      <c r="S51" s="121">
        <f t="shared" si="28"/>
        <v>6200000</v>
      </c>
      <c r="T51" s="121">
        <f t="shared" si="28"/>
        <v>0</v>
      </c>
      <c r="U51" s="121">
        <f t="shared" si="1"/>
        <v>279153000</v>
      </c>
      <c r="V51" s="121">
        <f t="shared" si="2"/>
        <v>0</v>
      </c>
    </row>
    <row r="52" spans="1:22" ht="13.5" customHeight="1" x14ac:dyDescent="0.2">
      <c r="A52" s="2" t="s">
        <v>650</v>
      </c>
      <c r="B52" s="50" t="str">
        <f t="array" ref="B52">INDEX(PAGU_REAL!$AF$1:$AF$168,MATCH(MID(A52,1,21),MID(PAGU_REAL!$AK$1:$AK$168,1,21),0))</f>
        <v>Peserta Didik dan Sarana Prasarana</v>
      </c>
      <c r="C52" s="95" t="s">
        <v>42</v>
      </c>
      <c r="D52" s="123" t="s">
        <v>43</v>
      </c>
      <c r="E52" s="124">
        <v>0</v>
      </c>
      <c r="F52" s="98" t="s">
        <v>24</v>
      </c>
      <c r="G52" s="124">
        <v>0</v>
      </c>
      <c r="H52" s="124">
        <f t="shared" ref="H52:T52" si="29">SUM(H53:H60)</f>
        <v>127680000</v>
      </c>
      <c r="I52" s="124">
        <f t="shared" si="29"/>
        <v>0</v>
      </c>
      <c r="J52" s="124">
        <f t="shared" si="29"/>
        <v>2734000</v>
      </c>
      <c r="K52" s="124">
        <f t="shared" si="29"/>
        <v>828000</v>
      </c>
      <c r="L52" s="124">
        <f t="shared" si="29"/>
        <v>93720000</v>
      </c>
      <c r="M52" s="124">
        <f t="shared" si="29"/>
        <v>0</v>
      </c>
      <c r="N52" s="124">
        <f t="shared" si="29"/>
        <v>12100000</v>
      </c>
      <c r="O52" s="124">
        <f t="shared" si="29"/>
        <v>1584000</v>
      </c>
      <c r="P52" s="124">
        <f t="shared" si="29"/>
        <v>14714000</v>
      </c>
      <c r="Q52" s="124">
        <f t="shared" si="29"/>
        <v>0</v>
      </c>
      <c r="R52" s="124">
        <f t="shared" si="29"/>
        <v>0</v>
      </c>
      <c r="S52" s="124">
        <f t="shared" si="29"/>
        <v>2000000</v>
      </c>
      <c r="T52" s="124">
        <f t="shared" si="29"/>
        <v>0</v>
      </c>
      <c r="U52" s="124">
        <f t="shared" si="1"/>
        <v>127680000</v>
      </c>
      <c r="V52" s="124">
        <f t="shared" si="2"/>
        <v>0</v>
      </c>
    </row>
    <row r="53" spans="1:22" ht="13.5" customHeight="1" x14ac:dyDescent="0.2">
      <c r="A53" s="2" t="s">
        <v>651</v>
      </c>
      <c r="B53" s="50" t="str">
        <f t="array" ref="B53">INDEX(PAGU_REAL!$AF$1:$AF$168,MATCH(MID(A53,1,21),MID(PAGU_REAL!$AK$1:$AK$168,1,21),0))</f>
        <v>Peserta Didik dan Sarana Prasarana</v>
      </c>
      <c r="C53" s="125" t="s">
        <v>24</v>
      </c>
      <c r="D53" s="126" t="s">
        <v>599</v>
      </c>
      <c r="E53" s="127">
        <v>40</v>
      </c>
      <c r="F53" s="128" t="s">
        <v>600</v>
      </c>
      <c r="G53" s="127">
        <v>69000</v>
      </c>
      <c r="H53" s="127">
        <f t="shared" ref="H53:H60" si="30">ROUNDDOWN(E53*G53,-3)</f>
        <v>2760000</v>
      </c>
      <c r="I53" s="127">
        <f>VLOOKUP($A53,'Bidang PP'!$A$6:$V$1000,I$1,FALSE)</f>
        <v>0</v>
      </c>
      <c r="J53" s="127">
        <f>VLOOKUP($A53,'Bidang PP'!$A$6:$V$1000,J$1,FALSE)</f>
        <v>264000</v>
      </c>
      <c r="K53" s="127">
        <f>VLOOKUP($A53,'Bidang PP'!$A$6:$V$1000,K$1,FALSE)</f>
        <v>828000</v>
      </c>
      <c r="L53" s="127">
        <f>VLOOKUP($A53,'Bidang PP'!$A$6:$V$1000,L$1,FALSE)</f>
        <v>0</v>
      </c>
      <c r="M53" s="127">
        <f>VLOOKUP($A53,'Bidang PP'!$A$6:$V$1000,M$1,FALSE)</f>
        <v>0</v>
      </c>
      <c r="N53" s="127">
        <f>VLOOKUP($A53,'Bidang PP'!$A$6:$V$1000,N$1,FALSE)</f>
        <v>0</v>
      </c>
      <c r="O53" s="127">
        <f>VLOOKUP($A53,'Bidang PP'!$A$6:$V$1000,O$1,FALSE)</f>
        <v>564000</v>
      </c>
      <c r="P53" s="127">
        <f>VLOOKUP($A53,'Bidang PP'!$A$6:$V$1000,P$1,FALSE)</f>
        <v>1104000</v>
      </c>
      <c r="Q53" s="127">
        <f>VLOOKUP($A53,'Bidang PP'!$A$6:$V$1000,Q$1,FALSE)</f>
        <v>0</v>
      </c>
      <c r="R53" s="127">
        <f>VLOOKUP($A53,'Bidang PP'!$A$6:$V$1000,R$1,FALSE)</f>
        <v>0</v>
      </c>
      <c r="S53" s="127">
        <f>VLOOKUP($A53,'Bidang PP'!$A$6:$V$1000,S$1,FALSE)</f>
        <v>0</v>
      </c>
      <c r="T53" s="127">
        <f>VLOOKUP($A53,'Bidang PP'!$A$6:$V$1000,T$1,FALSE)</f>
        <v>0</v>
      </c>
      <c r="U53" s="127">
        <f t="shared" si="1"/>
        <v>2760000</v>
      </c>
      <c r="V53" s="127">
        <f t="shared" si="2"/>
        <v>0</v>
      </c>
    </row>
    <row r="54" spans="1:22" ht="13.5" customHeight="1" x14ac:dyDescent="0.2">
      <c r="A54" s="2" t="s">
        <v>652</v>
      </c>
      <c r="B54" s="50" t="str">
        <f t="array" ref="B54">INDEX(PAGU_REAL!$AF$1:$AF$168,MATCH(MID(A54,1,21),MID(PAGU_REAL!$AK$1:$AK$168,1,21),0))</f>
        <v>Peserta Didik dan Sarana Prasarana</v>
      </c>
      <c r="C54" s="125" t="s">
        <v>24</v>
      </c>
      <c r="D54" s="126" t="s">
        <v>45</v>
      </c>
      <c r="E54" s="127">
        <v>2</v>
      </c>
      <c r="F54" s="128" t="s">
        <v>602</v>
      </c>
      <c r="G54" s="127">
        <v>1000000</v>
      </c>
      <c r="H54" s="127">
        <f t="shared" si="30"/>
        <v>2000000</v>
      </c>
      <c r="I54" s="127">
        <f>VLOOKUP($A54,'Bidang PP'!$A$6:$V$1000,I$1,FALSE)</f>
        <v>0</v>
      </c>
      <c r="J54" s="127">
        <f>VLOOKUP($A54,'Bidang PP'!$A$6:$V$1000,J$1,FALSE)</f>
        <v>0</v>
      </c>
      <c r="K54" s="127">
        <f>VLOOKUP($A54,'Bidang PP'!$A$6:$V$1000,K$1,FALSE)</f>
        <v>0</v>
      </c>
      <c r="L54" s="127">
        <f>VLOOKUP($A54,'Bidang PP'!$A$6:$V$1000,L$1,FALSE)</f>
        <v>0</v>
      </c>
      <c r="M54" s="127">
        <f>VLOOKUP($A54,'Bidang PP'!$A$6:$V$1000,M$1,FALSE)</f>
        <v>0</v>
      </c>
      <c r="N54" s="127">
        <f>VLOOKUP($A54,'Bidang PP'!$A$6:$V$1000,N$1,FALSE)</f>
        <v>0</v>
      </c>
      <c r="O54" s="127">
        <f>VLOOKUP($A54,'Bidang PP'!$A$6:$V$1000,O$1,FALSE)</f>
        <v>0</v>
      </c>
      <c r="P54" s="127">
        <f>VLOOKUP($A54,'Bidang PP'!$A$6:$V$1000,P$1,FALSE)</f>
        <v>0</v>
      </c>
      <c r="Q54" s="127">
        <f>VLOOKUP($A54,'Bidang PP'!$A$6:$V$1000,Q$1,FALSE)</f>
        <v>0</v>
      </c>
      <c r="R54" s="127">
        <f>VLOOKUP($A54,'Bidang PP'!$A$6:$V$1000,R$1,FALSE)</f>
        <v>0</v>
      </c>
      <c r="S54" s="127">
        <f>VLOOKUP($A54,'Bidang PP'!$A$6:$V$1000,S$1,FALSE)</f>
        <v>2000000</v>
      </c>
      <c r="T54" s="127">
        <f>VLOOKUP($A54,'Bidang PP'!$A$6:$V$1000,T$1,FALSE)</f>
        <v>0</v>
      </c>
      <c r="U54" s="127">
        <f t="shared" si="1"/>
        <v>2000000</v>
      </c>
      <c r="V54" s="127">
        <f t="shared" si="2"/>
        <v>0</v>
      </c>
    </row>
    <row r="55" spans="1:22" ht="13.5" customHeight="1" x14ac:dyDescent="0.2">
      <c r="A55" s="2" t="s">
        <v>653</v>
      </c>
      <c r="B55" s="50" t="str">
        <f t="array" ref="B55">INDEX(PAGU_REAL!$AF$1:$AF$168,MATCH(MID(A55,1,21),MID(PAGU_REAL!$AK$1:$AK$168,1,21),0))</f>
        <v>Peserta Didik dan Sarana Prasarana</v>
      </c>
      <c r="C55" s="125" t="s">
        <v>24</v>
      </c>
      <c r="D55" s="126" t="s">
        <v>51</v>
      </c>
      <c r="E55" s="127">
        <v>2</v>
      </c>
      <c r="F55" s="128" t="s">
        <v>602</v>
      </c>
      <c r="G55" s="127">
        <v>1000000</v>
      </c>
      <c r="H55" s="127">
        <f t="shared" si="30"/>
        <v>2000000</v>
      </c>
      <c r="I55" s="127">
        <f>VLOOKUP($A55,'Bidang PP'!$A$6:$V$1000,I$1,FALSE)</f>
        <v>0</v>
      </c>
      <c r="J55" s="127">
        <f>VLOOKUP($A55,'Bidang PP'!$A$6:$V$1000,J$1,FALSE)</f>
        <v>980000</v>
      </c>
      <c r="K55" s="127">
        <f>VLOOKUP($A55,'Bidang PP'!$A$6:$V$1000,K$1,FALSE)</f>
        <v>0</v>
      </c>
      <c r="L55" s="127">
        <f>VLOOKUP($A55,'Bidang PP'!$A$6:$V$1000,L$1,FALSE)</f>
        <v>0</v>
      </c>
      <c r="M55" s="127">
        <f>VLOOKUP($A55,'Bidang PP'!$A$6:$V$1000,M$1,FALSE)</f>
        <v>0</v>
      </c>
      <c r="N55" s="127">
        <f>VLOOKUP($A55,'Bidang PP'!$A$6:$V$1000,N$1,FALSE)</f>
        <v>0</v>
      </c>
      <c r="O55" s="127">
        <f>VLOOKUP($A55,'Bidang PP'!$A$6:$V$1000,O$1,FALSE)</f>
        <v>1020000</v>
      </c>
      <c r="P55" s="127">
        <f>VLOOKUP($A55,'Bidang PP'!$A$6:$V$1000,P$1,FALSE)</f>
        <v>0</v>
      </c>
      <c r="Q55" s="127">
        <f>VLOOKUP($A55,'Bidang PP'!$A$6:$V$1000,Q$1,FALSE)</f>
        <v>0</v>
      </c>
      <c r="R55" s="127">
        <f>VLOOKUP($A55,'Bidang PP'!$A$6:$V$1000,R$1,FALSE)</f>
        <v>0</v>
      </c>
      <c r="S55" s="127">
        <f>VLOOKUP($A55,'Bidang PP'!$A$6:$V$1000,S$1,FALSE)</f>
        <v>0</v>
      </c>
      <c r="T55" s="127">
        <f>VLOOKUP($A55,'Bidang PP'!$A$6:$V$1000,T$1,FALSE)</f>
        <v>0</v>
      </c>
      <c r="U55" s="127">
        <f t="shared" si="1"/>
        <v>2000000</v>
      </c>
      <c r="V55" s="127">
        <f t="shared" si="2"/>
        <v>0</v>
      </c>
    </row>
    <row r="56" spans="1:22" ht="13.5" customHeight="1" x14ac:dyDescent="0.2">
      <c r="A56" s="2" t="s">
        <v>654</v>
      </c>
      <c r="B56" s="50" t="str">
        <f t="array" ref="B56">INDEX(PAGU_REAL!$AF$1:$AF$168,MATCH(MID(A56,1,21),MID(PAGU_REAL!$AK$1:$AK$168,1,21),0))</f>
        <v>Peserta Didik dan Sarana Prasarana</v>
      </c>
      <c r="C56" s="125" t="s">
        <v>24</v>
      </c>
      <c r="D56" s="126" t="s">
        <v>53</v>
      </c>
      <c r="E56" s="127">
        <v>2</v>
      </c>
      <c r="F56" s="128" t="s">
        <v>602</v>
      </c>
      <c r="G56" s="127">
        <v>1500000</v>
      </c>
      <c r="H56" s="127">
        <f t="shared" si="30"/>
        <v>3000000</v>
      </c>
      <c r="I56" s="127">
        <f>VLOOKUP($A56,'Bidang PP'!$A$6:$V$1000,I$1,FALSE)</f>
        <v>0</v>
      </c>
      <c r="J56" s="127">
        <f>VLOOKUP($A56,'Bidang PP'!$A$6:$V$1000,J$1,FALSE)</f>
        <v>1490000</v>
      </c>
      <c r="K56" s="127">
        <f>VLOOKUP($A56,'Bidang PP'!$A$6:$V$1000,K$1,FALSE)</f>
        <v>0</v>
      </c>
      <c r="L56" s="127">
        <f>VLOOKUP($A56,'Bidang PP'!$A$6:$V$1000,L$1,FALSE)</f>
        <v>0</v>
      </c>
      <c r="M56" s="127">
        <f>VLOOKUP($A56,'Bidang PP'!$A$6:$V$1000,M$1,FALSE)</f>
        <v>0</v>
      </c>
      <c r="N56" s="127">
        <f>VLOOKUP($A56,'Bidang PP'!$A$6:$V$1000,N$1,FALSE)</f>
        <v>0</v>
      </c>
      <c r="O56" s="127">
        <f>VLOOKUP($A56,'Bidang PP'!$A$6:$V$1000,O$1,FALSE)</f>
        <v>0</v>
      </c>
      <c r="P56" s="127">
        <f>VLOOKUP($A56,'Bidang PP'!$A$6:$V$1000,P$1,FALSE)</f>
        <v>1510000</v>
      </c>
      <c r="Q56" s="127">
        <f>VLOOKUP($A56,'Bidang PP'!$A$6:$V$1000,Q$1,FALSE)</f>
        <v>0</v>
      </c>
      <c r="R56" s="127">
        <f>VLOOKUP($A56,'Bidang PP'!$A$6:$V$1000,R$1,FALSE)</f>
        <v>0</v>
      </c>
      <c r="S56" s="127">
        <f>VLOOKUP($A56,'Bidang PP'!$A$6:$V$1000,S$1,FALSE)</f>
        <v>0</v>
      </c>
      <c r="T56" s="127">
        <f>VLOOKUP($A56,'Bidang PP'!$A$6:$V$1000,T$1,FALSE)</f>
        <v>0</v>
      </c>
      <c r="U56" s="127">
        <f t="shared" si="1"/>
        <v>3000000</v>
      </c>
      <c r="V56" s="127">
        <f t="shared" si="2"/>
        <v>0</v>
      </c>
    </row>
    <row r="57" spans="1:22" ht="13.5" customHeight="1" x14ac:dyDescent="0.2">
      <c r="A57" s="2" t="s">
        <v>655</v>
      </c>
      <c r="B57" s="50" t="str">
        <f t="array" ref="B57">INDEX(PAGU_REAL!$AF$1:$AF$168,MATCH(MID(A57,1,21),MID(PAGU_REAL!$AK$1:$AK$168,1,21),0))</f>
        <v>Peserta Didik dan Sarana Prasarana</v>
      </c>
      <c r="C57" s="125" t="s">
        <v>24</v>
      </c>
      <c r="D57" s="126" t="s">
        <v>656</v>
      </c>
      <c r="E57" s="127">
        <v>20</v>
      </c>
      <c r="F57" s="128" t="s">
        <v>657</v>
      </c>
      <c r="G57" s="127">
        <v>250000</v>
      </c>
      <c r="H57" s="127">
        <f t="shared" si="30"/>
        <v>5000000</v>
      </c>
      <c r="I57" s="127">
        <f>VLOOKUP($A57,'Bidang PP'!$A$6:$V$1000,I$1,FALSE)</f>
        <v>0</v>
      </c>
      <c r="J57" s="127">
        <f>VLOOKUP($A57,'Bidang PP'!$A$6:$V$1000,J$1,FALSE)</f>
        <v>0</v>
      </c>
      <c r="K57" s="127">
        <f>VLOOKUP($A57,'Bidang PP'!$A$6:$V$1000,K$1,FALSE)</f>
        <v>0</v>
      </c>
      <c r="L57" s="127">
        <f>VLOOKUP($A57,'Bidang PP'!$A$6:$V$1000,L$1,FALSE)</f>
        <v>0</v>
      </c>
      <c r="M57" s="127">
        <f>VLOOKUP($A57,'Bidang PP'!$A$6:$V$1000,M$1,FALSE)</f>
        <v>0</v>
      </c>
      <c r="N57" s="127">
        <f>VLOOKUP($A57,'Bidang PP'!$A$6:$V$1000,N$1,FALSE)</f>
        <v>2500000</v>
      </c>
      <c r="O57" s="127">
        <f>VLOOKUP($A57,'Bidang PP'!$A$6:$V$1000,O$1,FALSE)</f>
        <v>0</v>
      </c>
      <c r="P57" s="127">
        <f>VLOOKUP($A57,'Bidang PP'!$A$6:$V$1000,P$1,FALSE)</f>
        <v>2500000</v>
      </c>
      <c r="Q57" s="127">
        <f>VLOOKUP($A57,'Bidang PP'!$A$6:$V$1000,Q$1,FALSE)</f>
        <v>0</v>
      </c>
      <c r="R57" s="127">
        <f>VLOOKUP($A57,'Bidang PP'!$A$6:$V$1000,R$1,FALSE)</f>
        <v>0</v>
      </c>
      <c r="S57" s="127">
        <f>VLOOKUP($A57,'Bidang PP'!$A$6:$V$1000,S$1,FALSE)</f>
        <v>0</v>
      </c>
      <c r="T57" s="127">
        <f>VLOOKUP($A57,'Bidang PP'!$A$6:$V$1000,T$1,FALSE)</f>
        <v>0</v>
      </c>
      <c r="U57" s="127">
        <f t="shared" si="1"/>
        <v>5000000</v>
      </c>
      <c r="V57" s="127">
        <f t="shared" si="2"/>
        <v>0</v>
      </c>
    </row>
    <row r="58" spans="1:22" ht="13.5" customHeight="1" x14ac:dyDescent="0.2">
      <c r="A58" s="2" t="s">
        <v>658</v>
      </c>
      <c r="B58" s="50" t="str">
        <f t="array" ref="B58">INDEX(PAGU_REAL!$AF$1:$AF$168,MATCH(MID(A58,1,21),MID(PAGU_REAL!$AK$1:$AK$168,1,21),0))</f>
        <v>Peserta Didik dan Sarana Prasarana</v>
      </c>
      <c r="C58" s="125" t="s">
        <v>24</v>
      </c>
      <c r="D58" s="126" t="s">
        <v>659</v>
      </c>
      <c r="E58" s="127">
        <v>4500</v>
      </c>
      <c r="F58" s="128" t="s">
        <v>660</v>
      </c>
      <c r="G58" s="127">
        <v>6000</v>
      </c>
      <c r="H58" s="127">
        <f t="shared" si="30"/>
        <v>27000000</v>
      </c>
      <c r="I58" s="127">
        <f>VLOOKUP($A58,'Bidang PP'!$A$6:$V$1000,I$1,FALSE)</f>
        <v>0</v>
      </c>
      <c r="J58" s="127">
        <f>VLOOKUP($A58,'Bidang PP'!$A$6:$V$1000,J$1,FALSE)</f>
        <v>0</v>
      </c>
      <c r="K58" s="127">
        <f>VLOOKUP($A58,'Bidang PP'!$A$6:$V$1000,K$1,FALSE)</f>
        <v>0</v>
      </c>
      <c r="L58" s="127">
        <f>VLOOKUP($A58,'Bidang PP'!$A$6:$V$1000,L$1,FALSE)</f>
        <v>27000000</v>
      </c>
      <c r="M58" s="127">
        <f>VLOOKUP($A58,'Bidang PP'!$A$6:$V$1000,M$1,FALSE)</f>
        <v>0</v>
      </c>
      <c r="N58" s="127">
        <f>VLOOKUP($A58,'Bidang PP'!$A$6:$V$1000,N$1,FALSE)</f>
        <v>0</v>
      </c>
      <c r="O58" s="127">
        <f>VLOOKUP($A58,'Bidang PP'!$A$6:$V$1000,O$1,FALSE)</f>
        <v>0</v>
      </c>
      <c r="P58" s="127">
        <f>VLOOKUP($A58,'Bidang PP'!$A$6:$V$1000,P$1,FALSE)</f>
        <v>0</v>
      </c>
      <c r="Q58" s="127">
        <f>VLOOKUP($A58,'Bidang PP'!$A$6:$V$1000,Q$1,FALSE)</f>
        <v>0</v>
      </c>
      <c r="R58" s="127">
        <f>VLOOKUP($A58,'Bidang PP'!$A$6:$V$1000,R$1,FALSE)</f>
        <v>0</v>
      </c>
      <c r="S58" s="127">
        <f>VLOOKUP($A58,'Bidang PP'!$A$6:$V$1000,S$1,FALSE)</f>
        <v>0</v>
      </c>
      <c r="T58" s="127">
        <f>VLOOKUP($A58,'Bidang PP'!$A$6:$V$1000,T$1,FALSE)</f>
        <v>0</v>
      </c>
      <c r="U58" s="127">
        <f t="shared" si="1"/>
        <v>27000000</v>
      </c>
      <c r="V58" s="127">
        <f t="shared" si="2"/>
        <v>0</v>
      </c>
    </row>
    <row r="59" spans="1:22" ht="13.5" customHeight="1" x14ac:dyDescent="0.2">
      <c r="A59" s="2" t="s">
        <v>661</v>
      </c>
      <c r="B59" s="50" t="str">
        <f t="array" ref="B59">INDEX(PAGU_REAL!$AF$1:$AF$168,MATCH(MID(A59,1,21),MID(PAGU_REAL!$AK$1:$AK$168,1,21),0))</f>
        <v>Peserta Didik dan Sarana Prasarana</v>
      </c>
      <c r="C59" s="125" t="s">
        <v>24</v>
      </c>
      <c r="D59" s="126" t="s">
        <v>662</v>
      </c>
      <c r="E59" s="127">
        <v>2780</v>
      </c>
      <c r="F59" s="128" t="s">
        <v>657</v>
      </c>
      <c r="G59" s="127">
        <v>24000</v>
      </c>
      <c r="H59" s="127">
        <f t="shared" si="30"/>
        <v>66720000</v>
      </c>
      <c r="I59" s="127">
        <f>VLOOKUP($A59,'Bidang PP'!$A$6:$V$1000,I$1,FALSE)</f>
        <v>0</v>
      </c>
      <c r="J59" s="127">
        <f>VLOOKUP($A59,'Bidang PP'!$A$6:$V$1000,J$1,FALSE)</f>
        <v>0</v>
      </c>
      <c r="K59" s="127">
        <f>VLOOKUP($A59,'Bidang PP'!$A$6:$V$1000,K$1,FALSE)</f>
        <v>0</v>
      </c>
      <c r="L59" s="127">
        <f>VLOOKUP($A59,'Bidang PP'!$A$6:$V$1000,L$1,FALSE)</f>
        <v>66720000</v>
      </c>
      <c r="M59" s="127">
        <f>VLOOKUP($A59,'Bidang PP'!$A$6:$V$1000,M$1,FALSE)</f>
        <v>0</v>
      </c>
      <c r="N59" s="127">
        <f>VLOOKUP($A59,'Bidang PP'!$A$6:$V$1000,N$1,FALSE)</f>
        <v>0</v>
      </c>
      <c r="O59" s="127">
        <f>VLOOKUP($A59,'Bidang PP'!$A$6:$V$1000,O$1,FALSE)</f>
        <v>0</v>
      </c>
      <c r="P59" s="127">
        <f>VLOOKUP($A59,'Bidang PP'!$A$6:$V$1000,P$1,FALSE)</f>
        <v>0</v>
      </c>
      <c r="Q59" s="127">
        <f>VLOOKUP($A59,'Bidang PP'!$A$6:$V$1000,Q$1,FALSE)</f>
        <v>0</v>
      </c>
      <c r="R59" s="127">
        <f>VLOOKUP($A59,'Bidang PP'!$A$6:$V$1000,R$1,FALSE)</f>
        <v>0</v>
      </c>
      <c r="S59" s="127">
        <f>VLOOKUP($A59,'Bidang PP'!$A$6:$V$1000,S$1,FALSE)</f>
        <v>0</v>
      </c>
      <c r="T59" s="127">
        <f>VLOOKUP($A59,'Bidang PP'!$A$6:$V$1000,T$1,FALSE)</f>
        <v>0</v>
      </c>
      <c r="U59" s="127">
        <f t="shared" si="1"/>
        <v>66720000</v>
      </c>
      <c r="V59" s="127">
        <f t="shared" si="2"/>
        <v>0</v>
      </c>
    </row>
    <row r="60" spans="1:22" ht="13.5" customHeight="1" x14ac:dyDescent="0.2">
      <c r="A60" s="2" t="s">
        <v>663</v>
      </c>
      <c r="B60" s="50" t="str">
        <f t="array" ref="B60">INDEX(PAGU_REAL!$AF$1:$AF$168,MATCH(MID(A60,1,21),MID(PAGU_REAL!$AK$1:$AK$168,1,21),0))</f>
        <v>Peserta Didik dan Sarana Prasarana</v>
      </c>
      <c r="C60" s="125" t="s">
        <v>24</v>
      </c>
      <c r="D60" s="126" t="s">
        <v>664</v>
      </c>
      <c r="E60" s="127">
        <v>64</v>
      </c>
      <c r="F60" s="128" t="s">
        <v>600</v>
      </c>
      <c r="G60" s="127">
        <v>300000</v>
      </c>
      <c r="H60" s="127">
        <f t="shared" si="30"/>
        <v>19200000</v>
      </c>
      <c r="I60" s="127">
        <f>VLOOKUP($A60,'Bidang PP'!$A$6:$V$1000,I$1,FALSE)</f>
        <v>0</v>
      </c>
      <c r="J60" s="127">
        <f>VLOOKUP($A60,'Bidang PP'!$A$6:$V$1000,J$1,FALSE)</f>
        <v>0</v>
      </c>
      <c r="K60" s="127">
        <f>VLOOKUP($A60,'Bidang PP'!$A$6:$V$1000,K$1,FALSE)</f>
        <v>0</v>
      </c>
      <c r="L60" s="127">
        <f>VLOOKUP($A60,'Bidang PP'!$A$6:$V$1000,L$1,FALSE)</f>
        <v>0</v>
      </c>
      <c r="M60" s="127">
        <f>VLOOKUP($A60,'Bidang PP'!$A$6:$V$1000,M$1,FALSE)</f>
        <v>0</v>
      </c>
      <c r="N60" s="127">
        <f>VLOOKUP($A60,'Bidang PP'!$A$6:$V$1000,N$1,FALSE)</f>
        <v>9600000</v>
      </c>
      <c r="O60" s="127">
        <f>VLOOKUP($A60,'Bidang PP'!$A$6:$V$1000,O$1,FALSE)</f>
        <v>0</v>
      </c>
      <c r="P60" s="127">
        <f>VLOOKUP($A60,'Bidang PP'!$A$6:$V$1000,P$1,FALSE)</f>
        <v>9600000</v>
      </c>
      <c r="Q60" s="127">
        <f>VLOOKUP($A60,'Bidang PP'!$A$6:$V$1000,Q$1,FALSE)</f>
        <v>0</v>
      </c>
      <c r="R60" s="127">
        <f>VLOOKUP($A60,'Bidang PP'!$A$6:$V$1000,R$1,FALSE)</f>
        <v>0</v>
      </c>
      <c r="S60" s="127">
        <f>VLOOKUP($A60,'Bidang PP'!$A$6:$V$1000,S$1,FALSE)</f>
        <v>0</v>
      </c>
      <c r="T60" s="127">
        <f>VLOOKUP($A60,'Bidang PP'!$A$6:$V$1000,T$1,FALSE)</f>
        <v>0</v>
      </c>
      <c r="U60" s="127">
        <f t="shared" si="1"/>
        <v>19200000</v>
      </c>
      <c r="V60" s="127">
        <f t="shared" si="2"/>
        <v>0</v>
      </c>
    </row>
    <row r="61" spans="1:22" ht="13.5" customHeight="1" x14ac:dyDescent="0.2">
      <c r="A61" s="2" t="s">
        <v>665</v>
      </c>
      <c r="B61" s="50" t="str">
        <f t="array" ref="B61">INDEX(PAGU_REAL!$AF$1:$AF$168,MATCH(MID(A61,1,21),MID(PAGU_REAL!$AK$1:$AK$168,1,21),0))</f>
        <v>Peserta Didik dan Sarana Prasarana</v>
      </c>
      <c r="C61" s="95" t="s">
        <v>606</v>
      </c>
      <c r="D61" s="123" t="s">
        <v>607</v>
      </c>
      <c r="E61" s="124">
        <v>0</v>
      </c>
      <c r="F61" s="98" t="s">
        <v>24</v>
      </c>
      <c r="G61" s="124">
        <v>0</v>
      </c>
      <c r="H61" s="124">
        <f t="shared" ref="H61:T61" si="31">H62</f>
        <v>47873000</v>
      </c>
      <c r="I61" s="124">
        <f t="shared" si="31"/>
        <v>0</v>
      </c>
      <c r="J61" s="124">
        <f t="shared" si="31"/>
        <v>0</v>
      </c>
      <c r="K61" s="124">
        <f t="shared" si="31"/>
        <v>0</v>
      </c>
      <c r="L61" s="124">
        <f t="shared" si="31"/>
        <v>0</v>
      </c>
      <c r="M61" s="124">
        <f t="shared" si="31"/>
        <v>0</v>
      </c>
      <c r="N61" s="124">
        <f t="shared" si="31"/>
        <v>47873000</v>
      </c>
      <c r="O61" s="124">
        <f t="shared" si="31"/>
        <v>0</v>
      </c>
      <c r="P61" s="124">
        <f t="shared" si="31"/>
        <v>0</v>
      </c>
      <c r="Q61" s="124">
        <f t="shared" si="31"/>
        <v>0</v>
      </c>
      <c r="R61" s="124">
        <f t="shared" si="31"/>
        <v>0</v>
      </c>
      <c r="S61" s="124">
        <f t="shared" si="31"/>
        <v>0</v>
      </c>
      <c r="T61" s="124">
        <f t="shared" si="31"/>
        <v>0</v>
      </c>
      <c r="U61" s="124">
        <f t="shared" si="1"/>
        <v>47873000</v>
      </c>
      <c r="V61" s="124">
        <f t="shared" si="2"/>
        <v>0</v>
      </c>
    </row>
    <row r="62" spans="1:22" ht="13.5" customHeight="1" x14ac:dyDescent="0.2">
      <c r="A62" s="2" t="s">
        <v>666</v>
      </c>
      <c r="B62" s="50" t="str">
        <f t="array" ref="B62">INDEX(PAGU_REAL!$AF$1:$AF$168,MATCH(MID(A62,1,21),MID(PAGU_REAL!$AK$1:$AK$168,1,21),0))</f>
        <v>Peserta Didik dan Sarana Prasarana</v>
      </c>
      <c r="C62" s="125" t="s">
        <v>24</v>
      </c>
      <c r="D62" s="126" t="s">
        <v>667</v>
      </c>
      <c r="E62" s="127">
        <v>1</v>
      </c>
      <c r="F62" s="128" t="s">
        <v>668</v>
      </c>
      <c r="G62" s="127">
        <v>47873000</v>
      </c>
      <c r="H62" s="127">
        <f>ROUNDDOWN(E62*G62,-3)</f>
        <v>47873000</v>
      </c>
      <c r="I62" s="127">
        <f>VLOOKUP($A62,'Bidang PP'!$A$6:$V$1000,I$1,FALSE)</f>
        <v>0</v>
      </c>
      <c r="J62" s="127">
        <f>VLOOKUP($A62,'Bidang PP'!$A$6:$V$1000,J$1,FALSE)</f>
        <v>0</v>
      </c>
      <c r="K62" s="127">
        <f>VLOOKUP($A62,'Bidang PP'!$A$6:$V$1000,K$1,FALSE)</f>
        <v>0</v>
      </c>
      <c r="L62" s="127">
        <f>VLOOKUP($A62,'Bidang PP'!$A$6:$V$1000,L$1,FALSE)</f>
        <v>0</v>
      </c>
      <c r="M62" s="127">
        <f>VLOOKUP($A62,'Bidang PP'!$A$6:$V$1000,M$1,FALSE)</f>
        <v>0</v>
      </c>
      <c r="N62" s="127">
        <f>VLOOKUP($A62,'Bidang PP'!$A$6:$V$1000,N$1,FALSE)</f>
        <v>47873000</v>
      </c>
      <c r="O62" s="127">
        <f>VLOOKUP($A62,'Bidang PP'!$A$6:$V$1000,O$1,FALSE)</f>
        <v>0</v>
      </c>
      <c r="P62" s="127">
        <f>VLOOKUP($A62,'Bidang PP'!$A$6:$V$1000,P$1,FALSE)</f>
        <v>0</v>
      </c>
      <c r="Q62" s="127">
        <f>VLOOKUP($A62,'Bidang PP'!$A$6:$V$1000,Q$1,FALSE)</f>
        <v>0</v>
      </c>
      <c r="R62" s="127">
        <f>VLOOKUP($A62,'Bidang PP'!$A$6:$V$1000,R$1,FALSE)</f>
        <v>0</v>
      </c>
      <c r="S62" s="127">
        <f>VLOOKUP($A62,'Bidang PP'!$A$6:$V$1000,S$1,FALSE)</f>
        <v>0</v>
      </c>
      <c r="T62" s="127">
        <f>VLOOKUP($A62,'Bidang PP'!$A$6:$V$1000,T$1,FALSE)</f>
        <v>0</v>
      </c>
      <c r="U62" s="127">
        <f t="shared" si="1"/>
        <v>47873000</v>
      </c>
      <c r="V62" s="127">
        <f t="shared" si="2"/>
        <v>0</v>
      </c>
    </row>
    <row r="63" spans="1:22" ht="13.5" customHeight="1" x14ac:dyDescent="0.2">
      <c r="A63" s="2" t="s">
        <v>669</v>
      </c>
      <c r="B63" s="50" t="str">
        <f t="array" ref="B63">INDEX(PAGU_REAL!$AF$1:$AF$168,MATCH(MID(A63,1,21),MID(PAGU_REAL!$AK$1:$AK$168,1,21),0))</f>
        <v>Peserta Didik dan Sarana Prasarana</v>
      </c>
      <c r="C63" s="95" t="s">
        <v>162</v>
      </c>
      <c r="D63" s="123" t="s">
        <v>163</v>
      </c>
      <c r="E63" s="124">
        <v>0</v>
      </c>
      <c r="F63" s="98" t="s">
        <v>24</v>
      </c>
      <c r="G63" s="124">
        <v>0</v>
      </c>
      <c r="H63" s="124">
        <f t="shared" ref="H63:T63" si="32">H64</f>
        <v>4000000</v>
      </c>
      <c r="I63" s="124">
        <f t="shared" si="32"/>
        <v>0</v>
      </c>
      <c r="J63" s="124">
        <f t="shared" si="32"/>
        <v>3000000</v>
      </c>
      <c r="K63" s="124">
        <f t="shared" si="32"/>
        <v>1000000</v>
      </c>
      <c r="L63" s="124">
        <f t="shared" si="32"/>
        <v>0</v>
      </c>
      <c r="M63" s="124">
        <f t="shared" si="32"/>
        <v>0</v>
      </c>
      <c r="N63" s="124">
        <f t="shared" si="32"/>
        <v>0</v>
      </c>
      <c r="O63" s="124">
        <f t="shared" si="32"/>
        <v>0</v>
      </c>
      <c r="P63" s="124">
        <f t="shared" si="32"/>
        <v>0</v>
      </c>
      <c r="Q63" s="124">
        <f t="shared" si="32"/>
        <v>0</v>
      </c>
      <c r="R63" s="124">
        <f t="shared" si="32"/>
        <v>0</v>
      </c>
      <c r="S63" s="124">
        <f t="shared" si="32"/>
        <v>0</v>
      </c>
      <c r="T63" s="124">
        <f t="shared" si="32"/>
        <v>0</v>
      </c>
      <c r="U63" s="124">
        <f t="shared" si="1"/>
        <v>4000000</v>
      </c>
      <c r="V63" s="124">
        <f t="shared" si="2"/>
        <v>0</v>
      </c>
    </row>
    <row r="64" spans="1:22" ht="13.5" customHeight="1" x14ac:dyDescent="0.2">
      <c r="A64" s="2" t="s">
        <v>670</v>
      </c>
      <c r="B64" s="50" t="str">
        <f t="array" ref="B64">INDEX(PAGU_REAL!$AF$1:$AF$168,MATCH(MID(A64,1,21),MID(PAGU_REAL!$AK$1:$AK$168,1,21),0))</f>
        <v>Peserta Didik dan Sarana Prasarana</v>
      </c>
      <c r="C64" s="125" t="s">
        <v>24</v>
      </c>
      <c r="D64" s="126" t="s">
        <v>612</v>
      </c>
      <c r="E64" s="127">
        <v>4</v>
      </c>
      <c r="F64" s="128" t="s">
        <v>613</v>
      </c>
      <c r="G64" s="127">
        <v>1000000</v>
      </c>
      <c r="H64" s="127">
        <f>ROUNDDOWN(E64*G64,-3)</f>
        <v>4000000</v>
      </c>
      <c r="I64" s="127">
        <f>VLOOKUP($A64,'Bidang PP'!$A$6:$V$1000,I$1,FALSE)</f>
        <v>0</v>
      </c>
      <c r="J64" s="127">
        <f>VLOOKUP($A64,'Bidang PP'!$A$6:$V$1000,J$1,FALSE)</f>
        <v>3000000</v>
      </c>
      <c r="K64" s="127">
        <f>VLOOKUP($A64,'Bidang PP'!$A$6:$V$1000,K$1,FALSE)</f>
        <v>1000000</v>
      </c>
      <c r="L64" s="127">
        <f>VLOOKUP($A64,'Bidang PP'!$A$6:$V$1000,L$1,FALSE)</f>
        <v>0</v>
      </c>
      <c r="M64" s="127">
        <f>VLOOKUP($A64,'Bidang PP'!$A$6:$V$1000,M$1,FALSE)</f>
        <v>0</v>
      </c>
      <c r="N64" s="127">
        <f>VLOOKUP($A64,'Bidang PP'!$A$6:$V$1000,N$1,FALSE)</f>
        <v>0</v>
      </c>
      <c r="O64" s="127">
        <f>VLOOKUP($A64,'Bidang PP'!$A$6:$V$1000,O$1,FALSE)</f>
        <v>0</v>
      </c>
      <c r="P64" s="127">
        <f>VLOOKUP($A64,'Bidang PP'!$A$6:$V$1000,P$1,FALSE)</f>
        <v>0</v>
      </c>
      <c r="Q64" s="127">
        <f>VLOOKUP($A64,'Bidang PP'!$A$6:$V$1000,Q$1,FALSE)</f>
        <v>0</v>
      </c>
      <c r="R64" s="127">
        <f>VLOOKUP($A64,'Bidang PP'!$A$6:$V$1000,R$1,FALSE)</f>
        <v>0</v>
      </c>
      <c r="S64" s="127">
        <f>VLOOKUP($A64,'Bidang PP'!$A$6:$V$1000,S$1,FALSE)</f>
        <v>0</v>
      </c>
      <c r="T64" s="127">
        <f>VLOOKUP($A64,'Bidang PP'!$A$6:$V$1000,T$1,FALSE)</f>
        <v>0</v>
      </c>
      <c r="U64" s="127">
        <f t="shared" si="1"/>
        <v>4000000</v>
      </c>
      <c r="V64" s="127">
        <f t="shared" si="2"/>
        <v>0</v>
      </c>
    </row>
    <row r="65" spans="1:22" ht="13.5" customHeight="1" x14ac:dyDescent="0.2">
      <c r="A65" s="2" t="s">
        <v>671</v>
      </c>
      <c r="B65" s="50" t="str">
        <f t="array" ref="B65">INDEX(PAGU_REAL!$AF$1:$AF$168,MATCH(MID(A65,1,21),MID(PAGU_REAL!$AK$1:$AK$168,1,21),0))</f>
        <v>Peserta Didik dan Sarana Prasarana</v>
      </c>
      <c r="C65" s="95" t="s">
        <v>111</v>
      </c>
      <c r="D65" s="123" t="s">
        <v>112</v>
      </c>
      <c r="E65" s="124">
        <v>0</v>
      </c>
      <c r="F65" s="98" t="s">
        <v>24</v>
      </c>
      <c r="G65" s="124">
        <v>0</v>
      </c>
      <c r="H65" s="124">
        <f t="shared" ref="H65:T65" si="33">H66</f>
        <v>99600000</v>
      </c>
      <c r="I65" s="124">
        <f t="shared" si="33"/>
        <v>0</v>
      </c>
      <c r="J65" s="124">
        <f t="shared" si="33"/>
        <v>4018423</v>
      </c>
      <c r="K65" s="124">
        <f t="shared" si="33"/>
        <v>10000000</v>
      </c>
      <c r="L65" s="124">
        <f t="shared" si="33"/>
        <v>5000000</v>
      </c>
      <c r="M65" s="124">
        <f t="shared" si="33"/>
        <v>5000000</v>
      </c>
      <c r="N65" s="124">
        <f t="shared" si="33"/>
        <v>30000000</v>
      </c>
      <c r="O65" s="124">
        <f t="shared" si="33"/>
        <v>15400000</v>
      </c>
      <c r="P65" s="124">
        <f t="shared" si="33"/>
        <v>5000000</v>
      </c>
      <c r="Q65" s="124">
        <f t="shared" si="33"/>
        <v>10000000</v>
      </c>
      <c r="R65" s="124">
        <f t="shared" si="33"/>
        <v>10981577</v>
      </c>
      <c r="S65" s="124">
        <f t="shared" si="33"/>
        <v>4200000</v>
      </c>
      <c r="T65" s="124">
        <f t="shared" si="33"/>
        <v>0</v>
      </c>
      <c r="U65" s="124">
        <f t="shared" si="1"/>
        <v>99600000</v>
      </c>
      <c r="V65" s="124">
        <f t="shared" si="2"/>
        <v>0</v>
      </c>
    </row>
    <row r="66" spans="1:22" ht="13.5" customHeight="1" x14ac:dyDescent="0.2">
      <c r="A66" s="2" t="s">
        <v>672</v>
      </c>
      <c r="B66" s="50" t="str">
        <f t="array" ref="B66">INDEX(PAGU_REAL!$AF$1:$AF$168,MATCH(MID(A66,1,21),MID(PAGU_REAL!$AK$1:$AK$168,1,21),0))</f>
        <v>Peserta Didik dan Sarana Prasarana</v>
      </c>
      <c r="C66" s="125" t="s">
        <v>24</v>
      </c>
      <c r="D66" s="126" t="s">
        <v>673</v>
      </c>
      <c r="E66" s="127">
        <v>24</v>
      </c>
      <c r="F66" s="128" t="s">
        <v>600</v>
      </c>
      <c r="G66" s="127">
        <v>4150000</v>
      </c>
      <c r="H66" s="127">
        <f>ROUNDDOWN(E66*G66,-3)</f>
        <v>99600000</v>
      </c>
      <c r="I66" s="127">
        <f>VLOOKUP($A66,'Bidang PP'!$A$6:$V$1000,I$1,FALSE)</f>
        <v>0</v>
      </c>
      <c r="J66" s="127">
        <f>VLOOKUP($A66,'Bidang PP'!$A$6:$V$1000,J$1,FALSE)</f>
        <v>4018423</v>
      </c>
      <c r="K66" s="127">
        <f>VLOOKUP($A66,'Bidang PP'!$A$6:$V$1000,K$1,FALSE)</f>
        <v>10000000</v>
      </c>
      <c r="L66" s="127">
        <f>VLOOKUP($A66,'Bidang PP'!$A$6:$V$1000,L$1,FALSE)</f>
        <v>5000000</v>
      </c>
      <c r="M66" s="127">
        <f>VLOOKUP($A66,'Bidang PP'!$A$6:$V$1000,M$1,FALSE)</f>
        <v>5000000</v>
      </c>
      <c r="N66" s="127">
        <f>VLOOKUP($A66,'Bidang PP'!$A$6:$V$1000,N$1,FALSE)</f>
        <v>30000000</v>
      </c>
      <c r="O66" s="127">
        <f>VLOOKUP($A66,'Bidang PP'!$A$6:$V$1000,O$1,FALSE)</f>
        <v>15400000</v>
      </c>
      <c r="P66" s="127">
        <f>VLOOKUP($A66,'Bidang PP'!$A$6:$V$1000,P$1,FALSE)</f>
        <v>5000000</v>
      </c>
      <c r="Q66" s="127">
        <f>VLOOKUP($A66,'Bidang PP'!$A$6:$V$1000,Q$1,FALSE)</f>
        <v>10000000</v>
      </c>
      <c r="R66" s="127">
        <f>VLOOKUP($A66,'Bidang PP'!$A$6:$V$1000,R$1,FALSE)</f>
        <v>10981577</v>
      </c>
      <c r="S66" s="127">
        <f>VLOOKUP($A66,'Bidang PP'!$A$6:$V$1000,S$1,FALSE)</f>
        <v>4200000</v>
      </c>
      <c r="T66" s="127">
        <f>VLOOKUP($A66,'Bidang PP'!$A$6:$V$1000,T$1,FALSE)</f>
        <v>0</v>
      </c>
      <c r="U66" s="127">
        <f t="shared" si="1"/>
        <v>99600000</v>
      </c>
      <c r="V66" s="127">
        <f t="shared" si="2"/>
        <v>0</v>
      </c>
    </row>
    <row r="67" spans="1:22" ht="13.5" customHeight="1" x14ac:dyDescent="0.2">
      <c r="A67" s="2" t="s">
        <v>674</v>
      </c>
      <c r="B67" s="50" t="str">
        <f t="array" ref="B67">INDEX(PAGU_REAL!$AF$1:$AF$168,MATCH(MID(A67,1,21),MID(PAGU_REAL!$AK$1:$AK$168,1,21),0))</f>
        <v>Peserta Didik dan Sarana Prasarana</v>
      </c>
      <c r="C67" s="119" t="s">
        <v>77</v>
      </c>
      <c r="D67" s="120" t="s">
        <v>675</v>
      </c>
      <c r="E67" s="121">
        <v>0</v>
      </c>
      <c r="F67" s="122" t="s">
        <v>24</v>
      </c>
      <c r="G67" s="121">
        <v>0</v>
      </c>
      <c r="H67" s="121">
        <f t="shared" ref="H67:T67" si="34">SUM(H68,H74)</f>
        <v>76710000</v>
      </c>
      <c r="I67" s="121">
        <f t="shared" si="34"/>
        <v>0</v>
      </c>
      <c r="J67" s="121">
        <f t="shared" si="34"/>
        <v>0</v>
      </c>
      <c r="K67" s="121">
        <f t="shared" si="34"/>
        <v>828000</v>
      </c>
      <c r="L67" s="121">
        <f t="shared" si="34"/>
        <v>0</v>
      </c>
      <c r="M67" s="121">
        <f t="shared" si="34"/>
        <v>2500000</v>
      </c>
      <c r="N67" s="121">
        <f t="shared" si="34"/>
        <v>16000000</v>
      </c>
      <c r="O67" s="121">
        <f t="shared" si="34"/>
        <v>27703000</v>
      </c>
      <c r="P67" s="121">
        <f t="shared" si="34"/>
        <v>8304000</v>
      </c>
      <c r="Q67" s="121">
        <f t="shared" si="34"/>
        <v>16875000</v>
      </c>
      <c r="R67" s="121">
        <f t="shared" si="34"/>
        <v>2500000</v>
      </c>
      <c r="S67" s="121">
        <f t="shared" si="34"/>
        <v>2000000</v>
      </c>
      <c r="T67" s="121">
        <f t="shared" si="34"/>
        <v>0</v>
      </c>
      <c r="U67" s="121">
        <f t="shared" si="1"/>
        <v>76710000</v>
      </c>
      <c r="V67" s="121">
        <f t="shared" si="2"/>
        <v>0</v>
      </c>
    </row>
    <row r="68" spans="1:22" ht="13.5" customHeight="1" x14ac:dyDescent="0.2">
      <c r="A68" s="2" t="s">
        <v>676</v>
      </c>
      <c r="B68" s="50" t="str">
        <f t="array" ref="B68">INDEX(PAGU_REAL!$AF$1:$AF$168,MATCH(MID(A68,1,21),MID(PAGU_REAL!$AK$1:$AK$168,1,21),0))</f>
        <v>Peserta Didik dan Sarana Prasarana</v>
      </c>
      <c r="C68" s="95" t="s">
        <v>42</v>
      </c>
      <c r="D68" s="123" t="s">
        <v>43</v>
      </c>
      <c r="E68" s="124">
        <v>0</v>
      </c>
      <c r="F68" s="98" t="s">
        <v>24</v>
      </c>
      <c r="G68" s="124">
        <v>0</v>
      </c>
      <c r="H68" s="124">
        <f t="shared" ref="H68:T68" si="35">SUM(H69:H73)</f>
        <v>43510000</v>
      </c>
      <c r="I68" s="124">
        <f t="shared" si="35"/>
        <v>0</v>
      </c>
      <c r="J68" s="124">
        <f t="shared" si="35"/>
        <v>0</v>
      </c>
      <c r="K68" s="124">
        <f t="shared" si="35"/>
        <v>828000</v>
      </c>
      <c r="L68" s="124">
        <f t="shared" si="35"/>
        <v>0</v>
      </c>
      <c r="M68" s="124">
        <f t="shared" si="35"/>
        <v>2500000</v>
      </c>
      <c r="N68" s="124">
        <f t="shared" si="35"/>
        <v>0</v>
      </c>
      <c r="O68" s="124">
        <f t="shared" si="35"/>
        <v>17703000</v>
      </c>
      <c r="P68" s="124">
        <f t="shared" si="35"/>
        <v>1104000</v>
      </c>
      <c r="Q68" s="124">
        <f t="shared" si="35"/>
        <v>16875000</v>
      </c>
      <c r="R68" s="124">
        <f t="shared" si="35"/>
        <v>2500000</v>
      </c>
      <c r="S68" s="124">
        <f t="shared" si="35"/>
        <v>2000000</v>
      </c>
      <c r="T68" s="124">
        <f t="shared" si="35"/>
        <v>0</v>
      </c>
      <c r="U68" s="124">
        <f t="shared" si="1"/>
        <v>43510000</v>
      </c>
      <c r="V68" s="124">
        <f t="shared" si="2"/>
        <v>0</v>
      </c>
    </row>
    <row r="69" spans="1:22" ht="13.5" customHeight="1" x14ac:dyDescent="0.2">
      <c r="A69" s="2" t="s">
        <v>677</v>
      </c>
      <c r="B69" s="50" t="str">
        <f t="array" ref="B69">INDEX(PAGU_REAL!$AF$1:$AF$168,MATCH(MID(A69,1,21),MID(PAGU_REAL!$AK$1:$AK$168,1,21),0))</f>
        <v>Peserta Didik dan Sarana Prasarana</v>
      </c>
      <c r="C69" s="125" t="s">
        <v>24</v>
      </c>
      <c r="D69" s="126" t="s">
        <v>599</v>
      </c>
      <c r="E69" s="127">
        <v>40</v>
      </c>
      <c r="F69" s="128" t="s">
        <v>600</v>
      </c>
      <c r="G69" s="127">
        <v>69000</v>
      </c>
      <c r="H69" s="127">
        <f t="shared" ref="H69:H73" si="36">ROUNDDOWN(E69*G69,-3)</f>
        <v>2760000</v>
      </c>
      <c r="I69" s="127">
        <f>VLOOKUP($A69,'Bidang PP'!$A$6:$V$1000,I$1,FALSE)</f>
        <v>0</v>
      </c>
      <c r="J69" s="127">
        <f>VLOOKUP($A69,'Bidang PP'!$A$6:$V$1000,J$1,FALSE)</f>
        <v>0</v>
      </c>
      <c r="K69" s="127">
        <f>VLOOKUP($A69,'Bidang PP'!$A$6:$V$1000,K$1,FALSE)</f>
        <v>828000</v>
      </c>
      <c r="L69" s="127">
        <f>VLOOKUP($A69,'Bidang PP'!$A$6:$V$1000,L$1,FALSE)</f>
        <v>0</v>
      </c>
      <c r="M69" s="127">
        <f>VLOOKUP($A69,'Bidang PP'!$A$6:$V$1000,M$1,FALSE)</f>
        <v>0</v>
      </c>
      <c r="N69" s="127">
        <f>VLOOKUP($A69,'Bidang PP'!$A$6:$V$1000,N$1,FALSE)</f>
        <v>0</v>
      </c>
      <c r="O69" s="127">
        <f>VLOOKUP($A69,'Bidang PP'!$A$6:$V$1000,O$1,FALSE)</f>
        <v>828000</v>
      </c>
      <c r="P69" s="127">
        <f>VLOOKUP($A69,'Bidang PP'!$A$6:$V$1000,P$1,FALSE)</f>
        <v>1104000</v>
      </c>
      <c r="Q69" s="127">
        <f>VLOOKUP($A69,'Bidang PP'!$A$6:$V$1000,Q$1,FALSE)</f>
        <v>0</v>
      </c>
      <c r="R69" s="127">
        <f>VLOOKUP($A69,'Bidang PP'!$A$6:$V$1000,R$1,FALSE)</f>
        <v>0</v>
      </c>
      <c r="S69" s="127">
        <f>VLOOKUP($A69,'Bidang PP'!$A$6:$V$1000,S$1,FALSE)</f>
        <v>0</v>
      </c>
      <c r="T69" s="127">
        <f>VLOOKUP($A69,'Bidang PP'!$A$6:$V$1000,T$1,FALSE)</f>
        <v>0</v>
      </c>
      <c r="U69" s="127">
        <f t="shared" si="1"/>
        <v>2760000</v>
      </c>
      <c r="V69" s="127">
        <f t="shared" si="2"/>
        <v>0</v>
      </c>
    </row>
    <row r="70" spans="1:22" ht="13.5" customHeight="1" x14ac:dyDescent="0.2">
      <c r="A70" s="2" t="s">
        <v>678</v>
      </c>
      <c r="B70" s="50" t="str">
        <f t="array" ref="B70">INDEX(PAGU_REAL!$AF$1:$AF$168,MATCH(MID(A70,1,21),MID(PAGU_REAL!$AK$1:$AK$168,1,21),0))</f>
        <v>Peserta Didik dan Sarana Prasarana</v>
      </c>
      <c r="C70" s="125" t="s">
        <v>24</v>
      </c>
      <c r="D70" s="126" t="s">
        <v>45</v>
      </c>
      <c r="E70" s="127">
        <v>2</v>
      </c>
      <c r="F70" s="128" t="s">
        <v>602</v>
      </c>
      <c r="G70" s="127">
        <v>1000000</v>
      </c>
      <c r="H70" s="127">
        <f t="shared" si="36"/>
        <v>2000000</v>
      </c>
      <c r="I70" s="127">
        <f>VLOOKUP($A70,'Bidang PP'!$A$6:$V$1000,I$1,FALSE)</f>
        <v>0</v>
      </c>
      <c r="J70" s="127">
        <f>VLOOKUP($A70,'Bidang PP'!$A$6:$V$1000,J$1,FALSE)</f>
        <v>0</v>
      </c>
      <c r="K70" s="127">
        <f>VLOOKUP($A70,'Bidang PP'!$A$6:$V$1000,K$1,FALSE)</f>
        <v>0</v>
      </c>
      <c r="L70" s="127">
        <f>VLOOKUP($A70,'Bidang PP'!$A$6:$V$1000,L$1,FALSE)</f>
        <v>0</v>
      </c>
      <c r="M70" s="127">
        <f>VLOOKUP($A70,'Bidang PP'!$A$6:$V$1000,M$1,FALSE)</f>
        <v>0</v>
      </c>
      <c r="N70" s="127">
        <f>VLOOKUP($A70,'Bidang PP'!$A$6:$V$1000,N$1,FALSE)</f>
        <v>0</v>
      </c>
      <c r="O70" s="127">
        <f>VLOOKUP($A70,'Bidang PP'!$A$6:$V$1000,O$1,FALSE)</f>
        <v>0</v>
      </c>
      <c r="P70" s="127">
        <f>VLOOKUP($A70,'Bidang PP'!$A$6:$V$1000,P$1,FALSE)</f>
        <v>0</v>
      </c>
      <c r="Q70" s="127">
        <f>VLOOKUP($A70,'Bidang PP'!$A$6:$V$1000,Q$1,FALSE)</f>
        <v>0</v>
      </c>
      <c r="R70" s="127">
        <f>VLOOKUP($A70,'Bidang PP'!$A$6:$V$1000,R$1,FALSE)</f>
        <v>0</v>
      </c>
      <c r="S70" s="127">
        <f>VLOOKUP($A70,'Bidang PP'!$A$6:$V$1000,S$1,FALSE)</f>
        <v>2000000</v>
      </c>
      <c r="T70" s="127">
        <f>VLOOKUP($A70,'Bidang PP'!$A$6:$V$1000,T$1,FALSE)</f>
        <v>0</v>
      </c>
      <c r="U70" s="127">
        <f t="shared" si="1"/>
        <v>2000000</v>
      </c>
      <c r="V70" s="127">
        <f t="shared" si="2"/>
        <v>0</v>
      </c>
    </row>
    <row r="71" spans="1:22" ht="13.5" customHeight="1" x14ac:dyDescent="0.2">
      <c r="A71" s="2" t="s">
        <v>679</v>
      </c>
      <c r="B71" s="50" t="str">
        <f t="array" ref="B71">INDEX(PAGU_REAL!$AF$1:$AF$168,MATCH(MID(A71,1,21),MID(PAGU_REAL!$AK$1:$AK$168,1,21),0))</f>
        <v>Peserta Didik dan Sarana Prasarana</v>
      </c>
      <c r="C71" s="125" t="s">
        <v>24</v>
      </c>
      <c r="D71" s="126" t="s">
        <v>51</v>
      </c>
      <c r="E71" s="127">
        <v>2</v>
      </c>
      <c r="F71" s="128" t="s">
        <v>602</v>
      </c>
      <c r="G71" s="127">
        <v>1000000</v>
      </c>
      <c r="H71" s="127">
        <f t="shared" si="36"/>
        <v>2000000</v>
      </c>
      <c r="I71" s="127">
        <f>VLOOKUP($A71,'Bidang PP'!$A$6:$V$1000,I$1,FALSE)</f>
        <v>0</v>
      </c>
      <c r="J71" s="127">
        <f>VLOOKUP($A71,'Bidang PP'!$A$6:$V$1000,J$1,FALSE)</f>
        <v>0</v>
      </c>
      <c r="K71" s="127">
        <f>VLOOKUP($A71,'Bidang PP'!$A$6:$V$1000,K$1,FALSE)</f>
        <v>0</v>
      </c>
      <c r="L71" s="127">
        <f>VLOOKUP($A71,'Bidang PP'!$A$6:$V$1000,L$1,FALSE)</f>
        <v>0</v>
      </c>
      <c r="M71" s="127">
        <f>VLOOKUP($A71,'Bidang PP'!$A$6:$V$1000,M$1,FALSE)</f>
        <v>1000000</v>
      </c>
      <c r="N71" s="127">
        <f>VLOOKUP($A71,'Bidang PP'!$A$6:$V$1000,N$1,FALSE)</f>
        <v>0</v>
      </c>
      <c r="O71" s="127">
        <f>VLOOKUP($A71,'Bidang PP'!$A$6:$V$1000,O$1,FALSE)</f>
        <v>0</v>
      </c>
      <c r="P71" s="127">
        <f>VLOOKUP($A71,'Bidang PP'!$A$6:$V$1000,P$1,FALSE)</f>
        <v>0</v>
      </c>
      <c r="Q71" s="127">
        <f>VLOOKUP($A71,'Bidang PP'!$A$6:$V$1000,Q$1,FALSE)</f>
        <v>0</v>
      </c>
      <c r="R71" s="127">
        <f>VLOOKUP($A71,'Bidang PP'!$A$6:$V$1000,R$1,FALSE)</f>
        <v>1000000</v>
      </c>
      <c r="S71" s="127">
        <f>VLOOKUP($A71,'Bidang PP'!$A$6:$V$1000,S$1,FALSE)</f>
        <v>0</v>
      </c>
      <c r="T71" s="127">
        <f>VLOOKUP($A71,'Bidang PP'!$A$6:$V$1000,T$1,FALSE)</f>
        <v>0</v>
      </c>
      <c r="U71" s="127">
        <f t="shared" si="1"/>
        <v>2000000</v>
      </c>
      <c r="V71" s="127">
        <f t="shared" si="2"/>
        <v>0</v>
      </c>
    </row>
    <row r="72" spans="1:22" ht="13.5" customHeight="1" x14ac:dyDescent="0.2">
      <c r="A72" s="2" t="s">
        <v>680</v>
      </c>
      <c r="B72" s="50" t="str">
        <f t="array" ref="B72">INDEX(PAGU_REAL!$AF$1:$AF$168,MATCH(MID(A72,1,21),MID(PAGU_REAL!$AK$1:$AK$168,1,21),0))</f>
        <v>Peserta Didik dan Sarana Prasarana</v>
      </c>
      <c r="C72" s="125" t="s">
        <v>24</v>
      </c>
      <c r="D72" s="126" t="s">
        <v>53</v>
      </c>
      <c r="E72" s="127">
        <v>2</v>
      </c>
      <c r="F72" s="128" t="s">
        <v>602</v>
      </c>
      <c r="G72" s="127">
        <v>1500000</v>
      </c>
      <c r="H72" s="127">
        <f t="shared" si="36"/>
        <v>3000000</v>
      </c>
      <c r="I72" s="127">
        <f>VLOOKUP($A72,'Bidang PP'!$A$6:$V$1000,I$1,FALSE)</f>
        <v>0</v>
      </c>
      <c r="J72" s="127">
        <f>VLOOKUP($A72,'Bidang PP'!$A$6:$V$1000,J$1,FALSE)</f>
        <v>0</v>
      </c>
      <c r="K72" s="127">
        <f>VLOOKUP($A72,'Bidang PP'!$A$6:$V$1000,K$1,FALSE)</f>
        <v>0</v>
      </c>
      <c r="L72" s="127">
        <f>VLOOKUP($A72,'Bidang PP'!$A$6:$V$1000,L$1,FALSE)</f>
        <v>0</v>
      </c>
      <c r="M72" s="127">
        <f>VLOOKUP($A72,'Bidang PP'!$A$6:$V$1000,M$1,FALSE)</f>
        <v>1500000</v>
      </c>
      <c r="N72" s="127">
        <f>VLOOKUP($A72,'Bidang PP'!$A$6:$V$1000,N$1,FALSE)</f>
        <v>0</v>
      </c>
      <c r="O72" s="127">
        <f>VLOOKUP($A72,'Bidang PP'!$A$6:$V$1000,O$1,FALSE)</f>
        <v>0</v>
      </c>
      <c r="P72" s="127">
        <f>VLOOKUP($A72,'Bidang PP'!$A$6:$V$1000,P$1,FALSE)</f>
        <v>0</v>
      </c>
      <c r="Q72" s="127">
        <f>VLOOKUP($A72,'Bidang PP'!$A$6:$V$1000,Q$1,FALSE)</f>
        <v>0</v>
      </c>
      <c r="R72" s="127">
        <f>VLOOKUP($A72,'Bidang PP'!$A$6:$V$1000,R$1,FALSE)</f>
        <v>1500000</v>
      </c>
      <c r="S72" s="127">
        <f>VLOOKUP($A72,'Bidang PP'!$A$6:$V$1000,S$1,FALSE)</f>
        <v>0</v>
      </c>
      <c r="T72" s="127">
        <f>VLOOKUP($A72,'Bidang PP'!$A$6:$V$1000,T$1,FALSE)</f>
        <v>0</v>
      </c>
      <c r="U72" s="127">
        <f t="shared" si="1"/>
        <v>3000000</v>
      </c>
      <c r="V72" s="127">
        <f t="shared" si="2"/>
        <v>0</v>
      </c>
    </row>
    <row r="73" spans="1:22" ht="13.5" customHeight="1" x14ac:dyDescent="0.2">
      <c r="A73" s="2" t="s">
        <v>681</v>
      </c>
      <c r="B73" s="50" t="str">
        <f t="array" ref="B73">INDEX(PAGU_REAL!$AF$1:$AF$168,MATCH(MID(A73,1,21),MID(PAGU_REAL!$AK$1:$AK$168,1,21),0))</f>
        <v>Peserta Didik dan Sarana Prasarana</v>
      </c>
      <c r="C73" s="125" t="s">
        <v>24</v>
      </c>
      <c r="D73" s="126" t="s">
        <v>682</v>
      </c>
      <c r="E73" s="127">
        <v>75</v>
      </c>
      <c r="F73" s="128" t="s">
        <v>657</v>
      </c>
      <c r="G73" s="127">
        <v>450000</v>
      </c>
      <c r="H73" s="127">
        <f t="shared" si="36"/>
        <v>33750000</v>
      </c>
      <c r="I73" s="127">
        <f>VLOOKUP($A73,'Bidang PP'!$A$6:$V$1000,I$1,FALSE)</f>
        <v>0</v>
      </c>
      <c r="J73" s="127">
        <f>VLOOKUP($A73,'Bidang PP'!$A$6:$V$1000,J$1,FALSE)</f>
        <v>0</v>
      </c>
      <c r="K73" s="127">
        <f>VLOOKUP($A73,'Bidang PP'!$A$6:$V$1000,K$1,FALSE)</f>
        <v>0</v>
      </c>
      <c r="L73" s="127">
        <f>VLOOKUP($A73,'Bidang PP'!$A$6:$V$1000,L$1,FALSE)</f>
        <v>0</v>
      </c>
      <c r="M73" s="127">
        <f>VLOOKUP($A73,'Bidang PP'!$A$6:$V$1000,M$1,FALSE)</f>
        <v>0</v>
      </c>
      <c r="N73" s="127">
        <f>VLOOKUP($A73,'Bidang PP'!$A$6:$V$1000,N$1,FALSE)</f>
        <v>0</v>
      </c>
      <c r="O73" s="127">
        <f>VLOOKUP($A73,'Bidang PP'!$A$6:$V$1000,O$1,FALSE)</f>
        <v>16875000</v>
      </c>
      <c r="P73" s="127">
        <f>VLOOKUP($A73,'Bidang PP'!$A$6:$V$1000,P$1,FALSE)</f>
        <v>0</v>
      </c>
      <c r="Q73" s="127">
        <f>VLOOKUP($A73,'Bidang PP'!$A$6:$V$1000,Q$1,FALSE)</f>
        <v>16875000</v>
      </c>
      <c r="R73" s="127">
        <f>VLOOKUP($A73,'Bidang PP'!$A$6:$V$1000,R$1,FALSE)</f>
        <v>0</v>
      </c>
      <c r="S73" s="127">
        <f>VLOOKUP($A73,'Bidang PP'!$A$6:$V$1000,S$1,FALSE)</f>
        <v>0</v>
      </c>
      <c r="T73" s="127">
        <f>VLOOKUP($A73,'Bidang PP'!$A$6:$V$1000,T$1,FALSE)</f>
        <v>0</v>
      </c>
      <c r="U73" s="127">
        <f t="shared" si="1"/>
        <v>33750000</v>
      </c>
      <c r="V73" s="127">
        <f t="shared" si="2"/>
        <v>0</v>
      </c>
    </row>
    <row r="74" spans="1:22" ht="13.5" customHeight="1" x14ac:dyDescent="0.2">
      <c r="A74" s="2" t="s">
        <v>689</v>
      </c>
      <c r="B74" s="50" t="str">
        <f t="array" ref="B74">INDEX(PAGU_REAL!$AF$1:$AF$168,MATCH(MID(A74,1,21),MID(PAGU_REAL!$AK$1:$AK$168,1,21),0))</f>
        <v>Peserta Didik dan Sarana Prasarana</v>
      </c>
      <c r="C74" s="95" t="s">
        <v>111</v>
      </c>
      <c r="D74" s="123" t="s">
        <v>112</v>
      </c>
      <c r="E74" s="124">
        <v>0</v>
      </c>
      <c r="F74" s="98" t="s">
        <v>24</v>
      </c>
      <c r="G74" s="124">
        <v>0</v>
      </c>
      <c r="H74" s="124">
        <f t="shared" ref="H74:T74" si="37">H75</f>
        <v>33200000</v>
      </c>
      <c r="I74" s="124">
        <f t="shared" si="37"/>
        <v>0</v>
      </c>
      <c r="J74" s="124">
        <f t="shared" si="37"/>
        <v>0</v>
      </c>
      <c r="K74" s="124">
        <f t="shared" si="37"/>
        <v>0</v>
      </c>
      <c r="L74" s="124">
        <f t="shared" si="37"/>
        <v>0</v>
      </c>
      <c r="M74" s="124">
        <f t="shared" si="37"/>
        <v>0</v>
      </c>
      <c r="N74" s="124">
        <f t="shared" si="37"/>
        <v>16000000</v>
      </c>
      <c r="O74" s="124">
        <f t="shared" si="37"/>
        <v>10000000</v>
      </c>
      <c r="P74" s="124">
        <f t="shared" si="37"/>
        <v>7200000</v>
      </c>
      <c r="Q74" s="124">
        <f t="shared" si="37"/>
        <v>0</v>
      </c>
      <c r="R74" s="124">
        <f t="shared" si="37"/>
        <v>0</v>
      </c>
      <c r="S74" s="124">
        <f t="shared" si="37"/>
        <v>0</v>
      </c>
      <c r="T74" s="124">
        <f t="shared" si="37"/>
        <v>0</v>
      </c>
      <c r="U74" s="124">
        <f t="shared" si="1"/>
        <v>33200000</v>
      </c>
      <c r="V74" s="124">
        <f t="shared" si="2"/>
        <v>0</v>
      </c>
    </row>
    <row r="75" spans="1:22" ht="13.5" customHeight="1" x14ac:dyDescent="0.2">
      <c r="A75" s="2" t="s">
        <v>690</v>
      </c>
      <c r="B75" s="50" t="str">
        <f t="array" ref="B75">INDEX(PAGU_REAL!$AF$1:$AF$168,MATCH(MID(A75,1,21),MID(PAGU_REAL!$AK$1:$AK$168,1,21),0))</f>
        <v>Peserta Didik dan Sarana Prasarana</v>
      </c>
      <c r="C75" s="125" t="s">
        <v>24</v>
      </c>
      <c r="D75" s="126" t="s">
        <v>691</v>
      </c>
      <c r="E75" s="127">
        <v>8</v>
      </c>
      <c r="F75" s="128" t="s">
        <v>600</v>
      </c>
      <c r="G75" s="127">
        <v>4150000</v>
      </c>
      <c r="H75" s="127">
        <f>ROUNDDOWN(E75*G75,-3)</f>
        <v>33200000</v>
      </c>
      <c r="I75" s="127">
        <f>VLOOKUP($A75,'Bidang PP'!$A$6:$V$1000,I$1,FALSE)</f>
        <v>0</v>
      </c>
      <c r="J75" s="127">
        <f>VLOOKUP($A75,'Bidang PP'!$A$6:$V$1000,J$1,FALSE)</f>
        <v>0</v>
      </c>
      <c r="K75" s="127">
        <f>VLOOKUP($A75,'Bidang PP'!$A$6:$V$1000,K$1,FALSE)</f>
        <v>0</v>
      </c>
      <c r="L75" s="127">
        <f>VLOOKUP($A75,'Bidang PP'!$A$6:$V$1000,L$1,FALSE)</f>
        <v>0</v>
      </c>
      <c r="M75" s="127">
        <f>VLOOKUP($A75,'Bidang PP'!$A$6:$V$1000,M$1,FALSE)</f>
        <v>0</v>
      </c>
      <c r="N75" s="127">
        <f>VLOOKUP($A75,'Bidang PP'!$A$6:$V$1000,N$1,FALSE)</f>
        <v>16000000</v>
      </c>
      <c r="O75" s="127">
        <f>VLOOKUP($A75,'Bidang PP'!$A$6:$V$1000,O$1,FALSE)</f>
        <v>10000000</v>
      </c>
      <c r="P75" s="127">
        <f>VLOOKUP($A75,'Bidang PP'!$A$6:$V$1000,P$1,FALSE)</f>
        <v>7200000</v>
      </c>
      <c r="Q75" s="127">
        <f>VLOOKUP($A75,'Bidang PP'!$A$6:$V$1000,Q$1,FALSE)</f>
        <v>0</v>
      </c>
      <c r="R75" s="127">
        <f>VLOOKUP($A75,'Bidang PP'!$A$6:$V$1000,R$1,FALSE)</f>
        <v>0</v>
      </c>
      <c r="S75" s="127">
        <f>VLOOKUP($A75,'Bidang PP'!$A$6:$V$1000,S$1,FALSE)</f>
        <v>0</v>
      </c>
      <c r="T75" s="127">
        <f>VLOOKUP($A75,'Bidang PP'!$A$6:$V$1000,T$1,FALSE)</f>
        <v>0</v>
      </c>
      <c r="U75" s="127">
        <f t="shared" si="1"/>
        <v>33200000</v>
      </c>
      <c r="V75" s="127">
        <f t="shared" si="2"/>
        <v>0</v>
      </c>
    </row>
    <row r="76" spans="1:22" ht="13.5" customHeight="1" x14ac:dyDescent="0.2">
      <c r="A76" s="2" t="s">
        <v>692</v>
      </c>
      <c r="B76" s="50" t="str">
        <f t="array" ref="B76">INDEX(PAGU_REAL!$AF$1:$AF$168,MATCH(MID(A76,1,21),MID(PAGU_REAL!$AK$1:$AK$168,1,21),0))</f>
        <v>Peserta Didik dan Sarana Prasarana</v>
      </c>
      <c r="C76" s="119" t="s">
        <v>102</v>
      </c>
      <c r="D76" s="120" t="s">
        <v>693</v>
      </c>
      <c r="E76" s="121">
        <v>0</v>
      </c>
      <c r="F76" s="122" t="s">
        <v>24</v>
      </c>
      <c r="G76" s="121">
        <v>0</v>
      </c>
      <c r="H76" s="121">
        <f t="shared" ref="H76:T76" si="38">SUM(H77,H83)</f>
        <v>63300000</v>
      </c>
      <c r="I76" s="121">
        <f t="shared" si="38"/>
        <v>0</v>
      </c>
      <c r="J76" s="121">
        <f t="shared" si="38"/>
        <v>7480000</v>
      </c>
      <c r="K76" s="121">
        <f t="shared" si="38"/>
        <v>3000000</v>
      </c>
      <c r="L76" s="121">
        <f t="shared" si="38"/>
        <v>10000000</v>
      </c>
      <c r="M76" s="121">
        <f t="shared" si="38"/>
        <v>9800000</v>
      </c>
      <c r="N76" s="121">
        <f t="shared" si="38"/>
        <v>6000000</v>
      </c>
      <c r="O76" s="121">
        <f t="shared" si="38"/>
        <v>14000000</v>
      </c>
      <c r="P76" s="121">
        <f t="shared" si="38"/>
        <v>4000000</v>
      </c>
      <c r="Q76" s="121">
        <f t="shared" si="38"/>
        <v>4000000</v>
      </c>
      <c r="R76" s="121">
        <f t="shared" si="38"/>
        <v>4000000</v>
      </c>
      <c r="S76" s="121">
        <f t="shared" si="38"/>
        <v>1000000</v>
      </c>
      <c r="T76" s="121">
        <f t="shared" si="38"/>
        <v>20000</v>
      </c>
      <c r="U76" s="121">
        <f t="shared" si="1"/>
        <v>63300000</v>
      </c>
      <c r="V76" s="121">
        <f t="shared" si="2"/>
        <v>0</v>
      </c>
    </row>
    <row r="77" spans="1:22" ht="13.5" customHeight="1" x14ac:dyDescent="0.2">
      <c r="A77" s="2" t="s">
        <v>694</v>
      </c>
      <c r="B77" s="50" t="str">
        <f t="array" ref="B77">INDEX(PAGU_REAL!$AF$1:$AF$168,MATCH(MID(A77,1,21),MID(PAGU_REAL!$AK$1:$AK$168,1,21),0))</f>
        <v>Peserta Didik dan Sarana Prasarana</v>
      </c>
      <c r="C77" s="95" t="s">
        <v>42</v>
      </c>
      <c r="D77" s="123" t="s">
        <v>43</v>
      </c>
      <c r="E77" s="124">
        <v>0</v>
      </c>
      <c r="F77" s="98" t="s">
        <v>24</v>
      </c>
      <c r="G77" s="124">
        <v>0</v>
      </c>
      <c r="H77" s="124">
        <f t="shared" ref="H77:T77" si="39">SUM(H78:H82)</f>
        <v>13500000</v>
      </c>
      <c r="I77" s="124">
        <f t="shared" si="39"/>
        <v>0</v>
      </c>
      <c r="J77" s="124">
        <f t="shared" si="39"/>
        <v>2480000</v>
      </c>
      <c r="K77" s="124">
        <f t="shared" si="39"/>
        <v>0</v>
      </c>
      <c r="L77" s="124">
        <f t="shared" si="39"/>
        <v>0</v>
      </c>
      <c r="M77" s="124">
        <f t="shared" si="39"/>
        <v>0</v>
      </c>
      <c r="N77" s="124">
        <f t="shared" si="39"/>
        <v>0</v>
      </c>
      <c r="O77" s="124">
        <f t="shared" si="39"/>
        <v>10000000</v>
      </c>
      <c r="P77" s="124">
        <f t="shared" si="39"/>
        <v>0</v>
      </c>
      <c r="Q77" s="124">
        <f t="shared" si="39"/>
        <v>0</v>
      </c>
      <c r="R77" s="124">
        <f t="shared" si="39"/>
        <v>0</v>
      </c>
      <c r="S77" s="124">
        <f t="shared" si="39"/>
        <v>1000000</v>
      </c>
      <c r="T77" s="124">
        <f t="shared" si="39"/>
        <v>20000</v>
      </c>
      <c r="U77" s="124">
        <f t="shared" si="1"/>
        <v>13500000</v>
      </c>
      <c r="V77" s="124">
        <f t="shared" si="2"/>
        <v>0</v>
      </c>
    </row>
    <row r="78" spans="1:22" ht="13.5" customHeight="1" x14ac:dyDescent="0.2">
      <c r="A78" s="2" t="s">
        <v>695</v>
      </c>
      <c r="B78" s="50" t="str">
        <f t="array" ref="B78">INDEX(PAGU_REAL!$AF$1:$AF$168,MATCH(MID(A78,1,21),MID(PAGU_REAL!$AK$1:$AK$168,1,21),0))</f>
        <v>Peserta Didik dan Sarana Prasarana</v>
      </c>
      <c r="C78" s="125" t="s">
        <v>24</v>
      </c>
      <c r="D78" s="126" t="s">
        <v>45</v>
      </c>
      <c r="E78" s="127">
        <v>1</v>
      </c>
      <c r="F78" s="128" t="s">
        <v>602</v>
      </c>
      <c r="G78" s="127">
        <v>1000000</v>
      </c>
      <c r="H78" s="127">
        <f t="shared" ref="H78:H82" si="40">ROUNDDOWN(E78*G78,-3)</f>
        <v>1000000</v>
      </c>
      <c r="I78" s="127">
        <f>VLOOKUP($A78,'Bidang PP'!$A$6:$V$1000,I$1,FALSE)</f>
        <v>0</v>
      </c>
      <c r="J78" s="127">
        <f>VLOOKUP($A78,'Bidang PP'!$A$6:$V$1000,J$1,FALSE)</f>
        <v>0</v>
      </c>
      <c r="K78" s="127">
        <f>VLOOKUP($A78,'Bidang PP'!$A$6:$V$1000,K$1,FALSE)</f>
        <v>0</v>
      </c>
      <c r="L78" s="127">
        <f>VLOOKUP($A78,'Bidang PP'!$A$6:$V$1000,L$1,FALSE)</f>
        <v>0</v>
      </c>
      <c r="M78" s="127">
        <f>VLOOKUP($A78,'Bidang PP'!$A$6:$V$1000,M$1,FALSE)</f>
        <v>0</v>
      </c>
      <c r="N78" s="127">
        <f>VLOOKUP($A78,'Bidang PP'!$A$6:$V$1000,N$1,FALSE)</f>
        <v>0</v>
      </c>
      <c r="O78" s="127">
        <f>VLOOKUP($A78,'Bidang PP'!$A$6:$V$1000,O$1,FALSE)</f>
        <v>0</v>
      </c>
      <c r="P78" s="127">
        <f>VLOOKUP($A78,'Bidang PP'!$A$6:$V$1000,P$1,FALSE)</f>
        <v>0</v>
      </c>
      <c r="Q78" s="127">
        <f>VLOOKUP($A78,'Bidang PP'!$A$6:$V$1000,Q$1,FALSE)</f>
        <v>0</v>
      </c>
      <c r="R78" s="127">
        <f>VLOOKUP($A78,'Bidang PP'!$A$6:$V$1000,R$1,FALSE)</f>
        <v>0</v>
      </c>
      <c r="S78" s="127">
        <f>VLOOKUP($A78,'Bidang PP'!$A$6:$V$1000,S$1,FALSE)</f>
        <v>1000000</v>
      </c>
      <c r="T78" s="127">
        <f>VLOOKUP($A78,'Bidang PP'!$A$6:$V$1000,T$1,FALSE)</f>
        <v>0</v>
      </c>
      <c r="U78" s="127">
        <f t="shared" si="1"/>
        <v>1000000</v>
      </c>
      <c r="V78" s="127">
        <f t="shared" si="2"/>
        <v>0</v>
      </c>
    </row>
    <row r="79" spans="1:22" ht="13.5" customHeight="1" x14ac:dyDescent="0.2">
      <c r="A79" s="2" t="s">
        <v>696</v>
      </c>
      <c r="B79" s="50" t="str">
        <f t="array" ref="B79">INDEX(PAGU_REAL!$AF$1:$AF$168,MATCH(MID(A79,1,21),MID(PAGU_REAL!$AK$1:$AK$168,1,21),0))</f>
        <v>Peserta Didik dan Sarana Prasarana</v>
      </c>
      <c r="C79" s="125" t="s">
        <v>24</v>
      </c>
      <c r="D79" s="126" t="s">
        <v>51</v>
      </c>
      <c r="E79" s="127">
        <v>1</v>
      </c>
      <c r="F79" s="128" t="s">
        <v>602</v>
      </c>
      <c r="G79" s="127">
        <v>1000000</v>
      </c>
      <c r="H79" s="127">
        <f t="shared" si="40"/>
        <v>1000000</v>
      </c>
      <c r="I79" s="127">
        <f>VLOOKUP($A79,'Bidang PP'!$A$6:$V$1000,I$1,FALSE)</f>
        <v>0</v>
      </c>
      <c r="J79" s="127">
        <f>VLOOKUP($A79,'Bidang PP'!$A$6:$V$1000,J$1,FALSE)</f>
        <v>990000</v>
      </c>
      <c r="K79" s="127">
        <f>VLOOKUP($A79,'Bidang PP'!$A$6:$V$1000,K$1,FALSE)</f>
        <v>0</v>
      </c>
      <c r="L79" s="127">
        <f>VLOOKUP($A79,'Bidang PP'!$A$6:$V$1000,L$1,FALSE)</f>
        <v>0</v>
      </c>
      <c r="M79" s="127">
        <f>VLOOKUP($A79,'Bidang PP'!$A$6:$V$1000,M$1,FALSE)</f>
        <v>0</v>
      </c>
      <c r="N79" s="127">
        <f>VLOOKUP($A79,'Bidang PP'!$A$6:$V$1000,N$1,FALSE)</f>
        <v>0</v>
      </c>
      <c r="O79" s="127">
        <f>VLOOKUP($A79,'Bidang PP'!$A$6:$V$1000,O$1,FALSE)</f>
        <v>0</v>
      </c>
      <c r="P79" s="127">
        <f>VLOOKUP($A79,'Bidang PP'!$A$6:$V$1000,P$1,FALSE)</f>
        <v>0</v>
      </c>
      <c r="Q79" s="127">
        <f>VLOOKUP($A79,'Bidang PP'!$A$6:$V$1000,Q$1,FALSE)</f>
        <v>0</v>
      </c>
      <c r="R79" s="127">
        <f>VLOOKUP($A79,'Bidang PP'!$A$6:$V$1000,R$1,FALSE)</f>
        <v>0</v>
      </c>
      <c r="S79" s="127">
        <f>VLOOKUP($A79,'Bidang PP'!$A$6:$V$1000,S$1,FALSE)</f>
        <v>0</v>
      </c>
      <c r="T79" s="127">
        <f>VLOOKUP($A79,'Bidang PP'!$A$6:$V$1000,T$1,FALSE)</f>
        <v>10000</v>
      </c>
      <c r="U79" s="127">
        <f t="shared" si="1"/>
        <v>1000000</v>
      </c>
      <c r="V79" s="127">
        <f t="shared" si="2"/>
        <v>0</v>
      </c>
    </row>
    <row r="80" spans="1:22" ht="13.5" customHeight="1" x14ac:dyDescent="0.2">
      <c r="A80" s="2" t="s">
        <v>697</v>
      </c>
      <c r="B80" s="50" t="str">
        <f t="array" ref="B80">INDEX(PAGU_REAL!$AF$1:$AF$168,MATCH(MID(A80,1,21),MID(PAGU_REAL!$AK$1:$AK$168,1,21),0))</f>
        <v>Peserta Didik dan Sarana Prasarana</v>
      </c>
      <c r="C80" s="125" t="s">
        <v>24</v>
      </c>
      <c r="D80" s="126" t="s">
        <v>53</v>
      </c>
      <c r="E80" s="127">
        <v>1</v>
      </c>
      <c r="F80" s="128" t="s">
        <v>602</v>
      </c>
      <c r="G80" s="127">
        <v>1500000</v>
      </c>
      <c r="H80" s="127">
        <f t="shared" si="40"/>
        <v>1500000</v>
      </c>
      <c r="I80" s="127">
        <f>VLOOKUP($A80,'Bidang PP'!$A$6:$V$1000,I$1,FALSE)</f>
        <v>0</v>
      </c>
      <c r="J80" s="127">
        <f>VLOOKUP($A80,'Bidang PP'!$A$6:$V$1000,J$1,FALSE)</f>
        <v>1490000</v>
      </c>
      <c r="K80" s="127">
        <f>VLOOKUP($A80,'Bidang PP'!$A$6:$V$1000,K$1,FALSE)</f>
        <v>0</v>
      </c>
      <c r="L80" s="127">
        <f>VLOOKUP($A80,'Bidang PP'!$A$6:$V$1000,L$1,FALSE)</f>
        <v>0</v>
      </c>
      <c r="M80" s="127">
        <f>VLOOKUP($A80,'Bidang PP'!$A$6:$V$1000,M$1,FALSE)</f>
        <v>0</v>
      </c>
      <c r="N80" s="127">
        <f>VLOOKUP($A80,'Bidang PP'!$A$6:$V$1000,N$1,FALSE)</f>
        <v>0</v>
      </c>
      <c r="O80" s="127">
        <f>VLOOKUP($A80,'Bidang PP'!$A$6:$V$1000,O$1,FALSE)</f>
        <v>0</v>
      </c>
      <c r="P80" s="127">
        <f>VLOOKUP($A80,'Bidang PP'!$A$6:$V$1000,P$1,FALSE)</f>
        <v>0</v>
      </c>
      <c r="Q80" s="127">
        <f>VLOOKUP($A80,'Bidang PP'!$A$6:$V$1000,Q$1,FALSE)</f>
        <v>0</v>
      </c>
      <c r="R80" s="127">
        <f>VLOOKUP($A80,'Bidang PP'!$A$6:$V$1000,R$1,FALSE)</f>
        <v>0</v>
      </c>
      <c r="S80" s="127">
        <f>VLOOKUP($A80,'Bidang PP'!$A$6:$V$1000,S$1,FALSE)</f>
        <v>0</v>
      </c>
      <c r="T80" s="127">
        <f>VLOOKUP($A80,'Bidang PP'!$A$6:$V$1000,T$1,FALSE)</f>
        <v>10000</v>
      </c>
      <c r="U80" s="127">
        <f t="shared" si="1"/>
        <v>1500000</v>
      </c>
      <c r="V80" s="127">
        <f t="shared" si="2"/>
        <v>0</v>
      </c>
    </row>
    <row r="81" spans="1:22" ht="13.5" customHeight="1" x14ac:dyDescent="0.2">
      <c r="A81" s="2" t="s">
        <v>698</v>
      </c>
      <c r="B81" s="50" t="str">
        <f t="array" ref="B81">INDEX(PAGU_REAL!$AF$1:$AF$168,MATCH(MID(A81,1,21),MID(PAGU_REAL!$AK$1:$AK$168,1,21),0))</f>
        <v>Peserta Didik dan Sarana Prasarana</v>
      </c>
      <c r="C81" s="125" t="s">
        <v>24</v>
      </c>
      <c r="D81" s="126" t="s">
        <v>699</v>
      </c>
      <c r="E81" s="127">
        <v>100</v>
      </c>
      <c r="F81" s="128" t="s">
        <v>657</v>
      </c>
      <c r="G81" s="127">
        <v>50000</v>
      </c>
      <c r="H81" s="127">
        <f t="shared" si="40"/>
        <v>5000000</v>
      </c>
      <c r="I81" s="127">
        <f>VLOOKUP($A81,'Bidang PP'!$A$6:$V$1000,I$1,FALSE)</f>
        <v>0</v>
      </c>
      <c r="J81" s="127">
        <f>VLOOKUP($A81,'Bidang PP'!$A$6:$V$1000,J$1,FALSE)</f>
        <v>0</v>
      </c>
      <c r="K81" s="127">
        <f>VLOOKUP($A81,'Bidang PP'!$A$6:$V$1000,K$1,FALSE)</f>
        <v>0</v>
      </c>
      <c r="L81" s="127">
        <f>VLOOKUP($A81,'Bidang PP'!$A$6:$V$1000,L$1,FALSE)</f>
        <v>0</v>
      </c>
      <c r="M81" s="127">
        <f>VLOOKUP($A81,'Bidang PP'!$A$6:$V$1000,M$1,FALSE)</f>
        <v>0</v>
      </c>
      <c r="N81" s="127">
        <f>VLOOKUP($A81,'Bidang PP'!$A$6:$V$1000,N$1,FALSE)</f>
        <v>0</v>
      </c>
      <c r="O81" s="127">
        <f>VLOOKUP($A81,'Bidang PP'!$A$6:$V$1000,O$1,FALSE)</f>
        <v>5000000</v>
      </c>
      <c r="P81" s="127">
        <f>VLOOKUP($A81,'Bidang PP'!$A$6:$V$1000,P$1,FALSE)</f>
        <v>0</v>
      </c>
      <c r="Q81" s="127">
        <f>VLOOKUP($A81,'Bidang PP'!$A$6:$V$1000,Q$1,FALSE)</f>
        <v>0</v>
      </c>
      <c r="R81" s="127">
        <f>VLOOKUP($A81,'Bidang PP'!$A$6:$V$1000,R$1,FALSE)</f>
        <v>0</v>
      </c>
      <c r="S81" s="127">
        <f>VLOOKUP($A81,'Bidang PP'!$A$6:$V$1000,S$1,FALSE)</f>
        <v>0</v>
      </c>
      <c r="T81" s="127">
        <f>VLOOKUP($A81,'Bidang PP'!$A$6:$V$1000,T$1,FALSE)</f>
        <v>0</v>
      </c>
      <c r="U81" s="127">
        <f t="shared" si="1"/>
        <v>5000000</v>
      </c>
      <c r="V81" s="127">
        <f t="shared" si="2"/>
        <v>0</v>
      </c>
    </row>
    <row r="82" spans="1:22" ht="13.5" customHeight="1" x14ac:dyDescent="0.2">
      <c r="A82" s="2" t="s">
        <v>700</v>
      </c>
      <c r="B82" s="50" t="str">
        <f t="array" ref="B82">INDEX(PAGU_REAL!$AF$1:$AF$168,MATCH(MID(A82,1,21),MID(PAGU_REAL!$AK$1:$AK$168,1,21),0))</f>
        <v>Peserta Didik dan Sarana Prasarana</v>
      </c>
      <c r="C82" s="125" t="s">
        <v>24</v>
      </c>
      <c r="D82" s="126" t="s">
        <v>701</v>
      </c>
      <c r="E82" s="127">
        <v>100</v>
      </c>
      <c r="F82" s="128" t="s">
        <v>657</v>
      </c>
      <c r="G82" s="127">
        <v>50000</v>
      </c>
      <c r="H82" s="127">
        <f t="shared" si="40"/>
        <v>5000000</v>
      </c>
      <c r="I82" s="127">
        <f>VLOOKUP($A82,'Bidang PP'!$A$6:$V$1000,I$1,FALSE)</f>
        <v>0</v>
      </c>
      <c r="J82" s="127">
        <f>VLOOKUP($A82,'Bidang PP'!$A$6:$V$1000,J$1,FALSE)</f>
        <v>0</v>
      </c>
      <c r="K82" s="127">
        <f>VLOOKUP($A82,'Bidang PP'!$A$6:$V$1000,K$1,FALSE)</f>
        <v>0</v>
      </c>
      <c r="L82" s="127">
        <f>VLOOKUP($A82,'Bidang PP'!$A$6:$V$1000,L$1,FALSE)</f>
        <v>0</v>
      </c>
      <c r="M82" s="127">
        <f>VLOOKUP($A82,'Bidang PP'!$A$6:$V$1000,M$1,FALSE)</f>
        <v>0</v>
      </c>
      <c r="N82" s="127">
        <f>VLOOKUP($A82,'Bidang PP'!$A$6:$V$1000,N$1,FALSE)</f>
        <v>0</v>
      </c>
      <c r="O82" s="127">
        <f>VLOOKUP($A82,'Bidang PP'!$A$6:$V$1000,O$1,FALSE)</f>
        <v>5000000</v>
      </c>
      <c r="P82" s="127">
        <f>VLOOKUP($A82,'Bidang PP'!$A$6:$V$1000,P$1,FALSE)</f>
        <v>0</v>
      </c>
      <c r="Q82" s="127">
        <f>VLOOKUP($A82,'Bidang PP'!$A$6:$V$1000,Q$1,FALSE)</f>
        <v>0</v>
      </c>
      <c r="R82" s="127">
        <f>VLOOKUP($A82,'Bidang PP'!$A$6:$V$1000,R$1,FALSE)</f>
        <v>0</v>
      </c>
      <c r="S82" s="127">
        <f>VLOOKUP($A82,'Bidang PP'!$A$6:$V$1000,S$1,FALSE)</f>
        <v>0</v>
      </c>
      <c r="T82" s="127">
        <f>VLOOKUP($A82,'Bidang PP'!$A$6:$V$1000,T$1,FALSE)</f>
        <v>0</v>
      </c>
      <c r="U82" s="127">
        <f t="shared" si="1"/>
        <v>5000000</v>
      </c>
      <c r="V82" s="127">
        <f t="shared" si="2"/>
        <v>0</v>
      </c>
    </row>
    <row r="83" spans="1:22" ht="13.5" customHeight="1" x14ac:dyDescent="0.2">
      <c r="A83" s="2" t="s">
        <v>702</v>
      </c>
      <c r="B83" s="50" t="str">
        <f t="array" ref="B83">INDEX(PAGU_REAL!$AF$1:$AF$168,MATCH(MID(A83,1,21),MID(PAGU_REAL!$AK$1:$AK$168,1,21),0))</f>
        <v>Peserta Didik dan Sarana Prasarana</v>
      </c>
      <c r="C83" s="95" t="s">
        <v>111</v>
      </c>
      <c r="D83" s="123" t="s">
        <v>112</v>
      </c>
      <c r="E83" s="124">
        <v>0</v>
      </c>
      <c r="F83" s="98" t="s">
        <v>24</v>
      </c>
      <c r="G83" s="124">
        <v>0</v>
      </c>
      <c r="H83" s="124">
        <f t="shared" ref="H83:T83" si="41">H84</f>
        <v>49800000</v>
      </c>
      <c r="I83" s="124">
        <f t="shared" si="41"/>
        <v>0</v>
      </c>
      <c r="J83" s="124">
        <f t="shared" si="41"/>
        <v>5000000</v>
      </c>
      <c r="K83" s="124">
        <f t="shared" si="41"/>
        <v>3000000</v>
      </c>
      <c r="L83" s="124">
        <f t="shared" si="41"/>
        <v>10000000</v>
      </c>
      <c r="M83" s="124">
        <f t="shared" si="41"/>
        <v>9800000</v>
      </c>
      <c r="N83" s="124">
        <f t="shared" si="41"/>
        <v>6000000</v>
      </c>
      <c r="O83" s="124">
        <f t="shared" si="41"/>
        <v>4000000</v>
      </c>
      <c r="P83" s="124">
        <f t="shared" si="41"/>
        <v>4000000</v>
      </c>
      <c r="Q83" s="124">
        <f t="shared" si="41"/>
        <v>4000000</v>
      </c>
      <c r="R83" s="124">
        <f t="shared" si="41"/>
        <v>4000000</v>
      </c>
      <c r="S83" s="124">
        <f t="shared" si="41"/>
        <v>0</v>
      </c>
      <c r="T83" s="124">
        <f t="shared" si="41"/>
        <v>0</v>
      </c>
      <c r="U83" s="124">
        <f t="shared" si="1"/>
        <v>49800000</v>
      </c>
      <c r="V83" s="124">
        <f t="shared" si="2"/>
        <v>0</v>
      </c>
    </row>
    <row r="84" spans="1:22" ht="13.5" customHeight="1" x14ac:dyDescent="0.2">
      <c r="A84" s="2" t="s">
        <v>703</v>
      </c>
      <c r="B84" s="50" t="str">
        <f t="array" ref="B84">INDEX(PAGU_REAL!$AF$1:$AF$168,MATCH(MID(A84,1,21),MID(PAGU_REAL!$AK$1:$AK$168,1,21),0))</f>
        <v>Peserta Didik dan Sarana Prasarana</v>
      </c>
      <c r="C84" s="125" t="s">
        <v>24</v>
      </c>
      <c r="D84" s="126" t="s">
        <v>704</v>
      </c>
      <c r="E84" s="127">
        <v>12</v>
      </c>
      <c r="F84" s="128" t="s">
        <v>600</v>
      </c>
      <c r="G84" s="127">
        <v>4150000</v>
      </c>
      <c r="H84" s="127">
        <f>ROUNDDOWN(E84*G84,-3)</f>
        <v>49800000</v>
      </c>
      <c r="I84" s="127">
        <f>VLOOKUP($A84,'Bidang PP'!$A$6:$V$1000,I$1,FALSE)</f>
        <v>0</v>
      </c>
      <c r="J84" s="127">
        <f>VLOOKUP($A84,'Bidang PP'!$A$6:$V$1000,J$1,FALSE)</f>
        <v>5000000</v>
      </c>
      <c r="K84" s="127">
        <f>VLOOKUP($A84,'Bidang PP'!$A$6:$V$1000,K$1,FALSE)</f>
        <v>3000000</v>
      </c>
      <c r="L84" s="127">
        <f>VLOOKUP($A84,'Bidang PP'!$A$6:$V$1000,L$1,FALSE)</f>
        <v>10000000</v>
      </c>
      <c r="M84" s="127">
        <f>VLOOKUP($A84,'Bidang PP'!$A$6:$V$1000,M$1,FALSE)</f>
        <v>9800000</v>
      </c>
      <c r="N84" s="127">
        <f>VLOOKUP($A84,'Bidang PP'!$A$6:$V$1000,N$1,FALSE)</f>
        <v>6000000</v>
      </c>
      <c r="O84" s="127">
        <f>VLOOKUP($A84,'Bidang PP'!$A$6:$V$1000,O$1,FALSE)</f>
        <v>4000000</v>
      </c>
      <c r="P84" s="127">
        <f>VLOOKUP($A84,'Bidang PP'!$A$6:$V$1000,P$1,FALSE)</f>
        <v>4000000</v>
      </c>
      <c r="Q84" s="127">
        <f>VLOOKUP($A84,'Bidang PP'!$A$6:$V$1000,Q$1,FALSE)</f>
        <v>4000000</v>
      </c>
      <c r="R84" s="127">
        <f>VLOOKUP($A84,'Bidang PP'!$A$6:$V$1000,R$1,FALSE)</f>
        <v>4000000</v>
      </c>
      <c r="S84" s="127">
        <f>VLOOKUP($A84,'Bidang PP'!$A$6:$V$1000,S$1,FALSE)</f>
        <v>0</v>
      </c>
      <c r="T84" s="127">
        <f>VLOOKUP($A84,'Bidang PP'!$A$6:$V$1000,T$1,FALSE)</f>
        <v>0</v>
      </c>
      <c r="U84" s="127">
        <f t="shared" si="1"/>
        <v>49800000</v>
      </c>
      <c r="V84" s="127">
        <f t="shared" si="2"/>
        <v>0</v>
      </c>
    </row>
    <row r="85" spans="1:22" ht="13.5" customHeight="1" x14ac:dyDescent="0.2">
      <c r="A85" s="2" t="s">
        <v>705</v>
      </c>
      <c r="B85" s="50" t="e">
        <f t="array" ref="B85">INDEX(PAGU_REAL!$AF$1:$AF$168,MATCH(MID(A85,1,21),MID(PAGU_REAL!$AK$1:$AK$168,1,21),0))</f>
        <v>#N/A</v>
      </c>
      <c r="C85" s="115" t="s">
        <v>295</v>
      </c>
      <c r="D85" s="116" t="s">
        <v>706</v>
      </c>
      <c r="E85" s="117">
        <v>0</v>
      </c>
      <c r="F85" s="118" t="s">
        <v>24</v>
      </c>
      <c r="G85" s="117">
        <v>0</v>
      </c>
      <c r="H85" s="117">
        <f t="shared" ref="H85:T85" si="42">SUM(H86,H104)</f>
        <v>313099000</v>
      </c>
      <c r="I85" s="117">
        <f t="shared" si="42"/>
        <v>0</v>
      </c>
      <c r="J85" s="117">
        <f t="shared" si="42"/>
        <v>6892000</v>
      </c>
      <c r="K85" s="117">
        <f t="shared" si="42"/>
        <v>9677500</v>
      </c>
      <c r="L85" s="117">
        <f t="shared" si="42"/>
        <v>24243000</v>
      </c>
      <c r="M85" s="117">
        <f t="shared" si="42"/>
        <v>183315000</v>
      </c>
      <c r="N85" s="117">
        <f t="shared" si="42"/>
        <v>17670000</v>
      </c>
      <c r="O85" s="117">
        <f t="shared" si="42"/>
        <v>17115000</v>
      </c>
      <c r="P85" s="117">
        <f t="shared" si="42"/>
        <v>12063000</v>
      </c>
      <c r="Q85" s="117">
        <f t="shared" si="42"/>
        <v>16235000</v>
      </c>
      <c r="R85" s="117">
        <f t="shared" si="42"/>
        <v>9366000</v>
      </c>
      <c r="S85" s="117">
        <f t="shared" si="42"/>
        <v>8250000</v>
      </c>
      <c r="T85" s="117">
        <f t="shared" si="42"/>
        <v>8272500</v>
      </c>
      <c r="U85" s="117">
        <f t="shared" si="1"/>
        <v>313099000</v>
      </c>
      <c r="V85" s="117">
        <f t="shared" si="2"/>
        <v>0</v>
      </c>
    </row>
    <row r="86" spans="1:22" ht="13.5" customHeight="1" x14ac:dyDescent="0.2">
      <c r="A86" s="2" t="s">
        <v>707</v>
      </c>
      <c r="B86" s="50" t="str">
        <f t="array" ref="B86">INDEX(PAGU_REAL!$AF$1:$AF$168,MATCH(MID(A86,1,21),MID(PAGU_REAL!$AK$1:$AK$168,1,21),0))</f>
        <v>Kelembagaan</v>
      </c>
      <c r="C86" s="119" t="s">
        <v>39</v>
      </c>
      <c r="D86" s="120" t="s">
        <v>708</v>
      </c>
      <c r="E86" s="121">
        <v>0</v>
      </c>
      <c r="F86" s="122" t="s">
        <v>24</v>
      </c>
      <c r="G86" s="121">
        <v>0</v>
      </c>
      <c r="H86" s="121">
        <f t="shared" ref="H86:T86" si="43">SUM(H87,H90,H93,H96,H98,H100,H102)</f>
        <v>169091000</v>
      </c>
      <c r="I86" s="121">
        <f t="shared" si="43"/>
        <v>0</v>
      </c>
      <c r="J86" s="121">
        <f t="shared" si="43"/>
        <v>5992000</v>
      </c>
      <c r="K86" s="121">
        <f t="shared" si="43"/>
        <v>4036500</v>
      </c>
      <c r="L86" s="121">
        <f t="shared" si="43"/>
        <v>13643000</v>
      </c>
      <c r="M86" s="121">
        <f t="shared" si="43"/>
        <v>96763000</v>
      </c>
      <c r="N86" s="121">
        <f t="shared" si="43"/>
        <v>8785000</v>
      </c>
      <c r="O86" s="121">
        <f t="shared" si="43"/>
        <v>9130000</v>
      </c>
      <c r="P86" s="121">
        <f t="shared" si="43"/>
        <v>6778000</v>
      </c>
      <c r="Q86" s="121">
        <f t="shared" si="43"/>
        <v>11200000</v>
      </c>
      <c r="R86" s="121">
        <f t="shared" si="43"/>
        <v>4400000</v>
      </c>
      <c r="S86" s="121">
        <f t="shared" si="43"/>
        <v>4250000</v>
      </c>
      <c r="T86" s="121">
        <f t="shared" si="43"/>
        <v>4113500</v>
      </c>
      <c r="U86" s="121">
        <f t="shared" si="1"/>
        <v>169091000</v>
      </c>
      <c r="V86" s="121">
        <f t="shared" si="2"/>
        <v>0</v>
      </c>
    </row>
    <row r="87" spans="1:22" ht="13.5" customHeight="1" x14ac:dyDescent="0.2">
      <c r="A87" s="2" t="s">
        <v>709</v>
      </c>
      <c r="B87" s="50" t="str">
        <f t="array" ref="B87">INDEX(PAGU_REAL!$AF$1:$AF$168,MATCH(MID(A87,1,21),MID(PAGU_REAL!$AK$1:$AK$168,1,21),0))</f>
        <v>Kelembagaan</v>
      </c>
      <c r="C87" s="95" t="s">
        <v>42</v>
      </c>
      <c r="D87" s="123" t="s">
        <v>43</v>
      </c>
      <c r="E87" s="124">
        <v>0</v>
      </c>
      <c r="F87" s="98" t="s">
        <v>24</v>
      </c>
      <c r="G87" s="124">
        <v>0</v>
      </c>
      <c r="H87" s="124">
        <f t="shared" ref="H87:T87" si="44">SUM(H88:H89)</f>
        <v>24900000</v>
      </c>
      <c r="I87" s="124">
        <f t="shared" si="44"/>
        <v>0</v>
      </c>
      <c r="J87" s="124">
        <f t="shared" si="44"/>
        <v>1446000</v>
      </c>
      <c r="K87" s="124">
        <f t="shared" si="44"/>
        <v>1412500</v>
      </c>
      <c r="L87" s="124">
        <f t="shared" si="44"/>
        <v>4089000</v>
      </c>
      <c r="M87" s="124">
        <f t="shared" si="44"/>
        <v>4122000</v>
      </c>
      <c r="N87" s="124">
        <f t="shared" si="44"/>
        <v>2535000</v>
      </c>
      <c r="O87" s="124">
        <f t="shared" si="44"/>
        <v>2880000</v>
      </c>
      <c r="P87" s="124">
        <f t="shared" si="44"/>
        <v>2328000</v>
      </c>
      <c r="Q87" s="124">
        <f t="shared" si="44"/>
        <v>1500000</v>
      </c>
      <c r="R87" s="124">
        <f t="shared" si="44"/>
        <v>1500000</v>
      </c>
      <c r="S87" s="124">
        <f t="shared" si="44"/>
        <v>1500000</v>
      </c>
      <c r="T87" s="124">
        <f t="shared" si="44"/>
        <v>1587500</v>
      </c>
      <c r="U87" s="124">
        <f t="shared" si="1"/>
        <v>24900000</v>
      </c>
      <c r="V87" s="124">
        <f t="shared" si="2"/>
        <v>0</v>
      </c>
    </row>
    <row r="88" spans="1:22" ht="13.5" customHeight="1" x14ac:dyDescent="0.2">
      <c r="A88" s="2" t="s">
        <v>710</v>
      </c>
      <c r="B88" s="50" t="str">
        <f t="array" ref="B88">INDEX(PAGU_REAL!$AF$1:$AF$168,MATCH(MID(A88,1,21),MID(PAGU_REAL!$AK$1:$AK$168,1,21),0))</f>
        <v>Kelembagaan</v>
      </c>
      <c r="C88" s="125" t="s">
        <v>24</v>
      </c>
      <c r="D88" s="126" t="s">
        <v>599</v>
      </c>
      <c r="E88" s="127">
        <v>100</v>
      </c>
      <c r="F88" s="128" t="s">
        <v>600</v>
      </c>
      <c r="G88" s="127">
        <v>69000</v>
      </c>
      <c r="H88" s="127">
        <f t="shared" ref="H88:H89" si="45">ROUNDDOWN(E88*G88,-3)</f>
        <v>6900000</v>
      </c>
      <c r="I88" s="127">
        <f>VLOOKUP($A88,'Bidang KK'!$A$6:$V$1000,I$1,FALSE)</f>
        <v>0</v>
      </c>
      <c r="J88" s="127">
        <f>VLOOKUP($A88,'Bidang KK'!$A$6:$V$1000,J$1,FALSE)</f>
        <v>0</v>
      </c>
      <c r="K88" s="127">
        <f>VLOOKUP($A88,'Bidang KK'!$A$6:$V$1000,K$1,FALSE)</f>
        <v>0</v>
      </c>
      <c r="L88" s="127">
        <f>VLOOKUP($A88,'Bidang KK'!$A$6:$V$1000,L$1,FALSE)</f>
        <v>1035000</v>
      </c>
      <c r="M88" s="127">
        <f>VLOOKUP($A88,'Bidang KK'!$A$6:$V$1000,M$1,FALSE)</f>
        <v>2622000</v>
      </c>
      <c r="N88" s="127">
        <f>VLOOKUP($A88,'Bidang KK'!$A$6:$V$1000,N$1,FALSE)</f>
        <v>1035000</v>
      </c>
      <c r="O88" s="127">
        <f>VLOOKUP($A88,'Bidang KK'!$A$6:$V$1000,O$1,FALSE)</f>
        <v>1380000</v>
      </c>
      <c r="P88" s="127">
        <f>VLOOKUP($A88,'Bidang KK'!$A$6:$V$1000,P$1,FALSE)</f>
        <v>828000</v>
      </c>
      <c r="Q88" s="127">
        <f>VLOOKUP($A88,'Bidang KK'!$A$6:$V$1000,Q$1,FALSE)</f>
        <v>0</v>
      </c>
      <c r="R88" s="127">
        <f>VLOOKUP($A88,'Bidang KK'!$A$6:$V$1000,R$1,FALSE)</f>
        <v>0</v>
      </c>
      <c r="S88" s="127">
        <f>VLOOKUP($A88,'Bidang KK'!$A$6:$V$1000,S$1,FALSE)</f>
        <v>0</v>
      </c>
      <c r="T88" s="127">
        <f>VLOOKUP($A88,'Bidang KK'!$A$6:$V$1000,T$1,FALSE)</f>
        <v>0</v>
      </c>
      <c r="U88" s="127">
        <f t="shared" si="1"/>
        <v>6900000</v>
      </c>
      <c r="V88" s="127">
        <f t="shared" si="2"/>
        <v>0</v>
      </c>
    </row>
    <row r="89" spans="1:22" ht="13.5" customHeight="1" x14ac:dyDescent="0.2">
      <c r="A89" s="2" t="s">
        <v>711</v>
      </c>
      <c r="B89" s="50" t="str">
        <f t="array" ref="B89">INDEX(PAGU_REAL!$AF$1:$AF$168,MATCH(MID(A89,1,21),MID(PAGU_REAL!$AK$1:$AK$168,1,21),0))</f>
        <v>Kelembagaan</v>
      </c>
      <c r="C89" s="125" t="s">
        <v>24</v>
      </c>
      <c r="D89" s="126" t="s">
        <v>45</v>
      </c>
      <c r="E89" s="127">
        <v>12</v>
      </c>
      <c r="F89" s="128" t="s">
        <v>602</v>
      </c>
      <c r="G89" s="127">
        <v>1500000</v>
      </c>
      <c r="H89" s="127">
        <f t="shared" si="45"/>
        <v>18000000</v>
      </c>
      <c r="I89" s="127">
        <f>VLOOKUP($A89,'Bidang KK'!$A$6:$V$1000,I$1,FALSE)</f>
        <v>0</v>
      </c>
      <c r="J89" s="127">
        <f>VLOOKUP($A89,'Bidang KK'!$A$6:$V$1000,J$1,FALSE)</f>
        <v>1446000</v>
      </c>
      <c r="K89" s="127">
        <f>VLOOKUP($A89,'Bidang KK'!$A$6:$V$1000,K$1,FALSE)</f>
        <v>1412500</v>
      </c>
      <c r="L89" s="127">
        <f>VLOOKUP($A89,'Bidang KK'!$A$6:$V$1000,L$1,FALSE)</f>
        <v>3054000</v>
      </c>
      <c r="M89" s="127">
        <f>VLOOKUP($A89,'Bidang KK'!$A$6:$V$1000,M$1,FALSE)</f>
        <v>1500000</v>
      </c>
      <c r="N89" s="127">
        <f>VLOOKUP($A89,'Bidang KK'!$A$6:$V$1000,N$1,FALSE)</f>
        <v>1500000</v>
      </c>
      <c r="O89" s="127">
        <f>VLOOKUP($A89,'Bidang KK'!$A$6:$V$1000,O$1,FALSE)</f>
        <v>1500000</v>
      </c>
      <c r="P89" s="127">
        <f>VLOOKUP($A89,'Bidang KK'!$A$6:$V$1000,P$1,FALSE)</f>
        <v>1500000</v>
      </c>
      <c r="Q89" s="127">
        <f>VLOOKUP($A89,'Bidang KK'!$A$6:$V$1000,Q$1,FALSE)</f>
        <v>1500000</v>
      </c>
      <c r="R89" s="127">
        <f>VLOOKUP($A89,'Bidang KK'!$A$6:$V$1000,R$1,FALSE)</f>
        <v>1500000</v>
      </c>
      <c r="S89" s="127">
        <f>VLOOKUP($A89,'Bidang KK'!$A$6:$V$1000,S$1,FALSE)</f>
        <v>1500000</v>
      </c>
      <c r="T89" s="127">
        <f>VLOOKUP($A89,'Bidang KK'!$A$6:$V$1000,T$1,FALSE)</f>
        <v>1587500</v>
      </c>
      <c r="U89" s="127">
        <f t="shared" si="1"/>
        <v>18000000</v>
      </c>
      <c r="V89" s="127">
        <f t="shared" si="2"/>
        <v>0</v>
      </c>
    </row>
    <row r="90" spans="1:22" ht="13.5" customHeight="1" x14ac:dyDescent="0.2">
      <c r="A90" s="2" t="s">
        <v>715</v>
      </c>
      <c r="B90" s="50" t="str">
        <f t="array" ref="B90">INDEX(PAGU_REAL!$AF$1:$AF$168,MATCH(MID(A90,1,21),MID(PAGU_REAL!$AK$1:$AK$168,1,21),0))</f>
        <v>Kelembagaan</v>
      </c>
      <c r="C90" s="95" t="s">
        <v>606</v>
      </c>
      <c r="D90" s="123" t="s">
        <v>607</v>
      </c>
      <c r="E90" s="124">
        <v>0</v>
      </c>
      <c r="F90" s="98" t="s">
        <v>24</v>
      </c>
      <c r="G90" s="124">
        <v>0</v>
      </c>
      <c r="H90" s="124">
        <f t="shared" ref="H90:T90" si="46">SUM(H91:H92)</f>
        <v>6750000</v>
      </c>
      <c r="I90" s="124">
        <f t="shared" si="46"/>
        <v>0</v>
      </c>
      <c r="J90" s="124">
        <f t="shared" si="46"/>
        <v>0</v>
      </c>
      <c r="K90" s="124">
        <f t="shared" si="46"/>
        <v>0</v>
      </c>
      <c r="L90" s="124">
        <f t="shared" si="46"/>
        <v>750000</v>
      </c>
      <c r="M90" s="124">
        <f t="shared" si="46"/>
        <v>250000</v>
      </c>
      <c r="N90" s="124">
        <f t="shared" si="46"/>
        <v>0</v>
      </c>
      <c r="O90" s="124">
        <f t="shared" si="46"/>
        <v>0</v>
      </c>
      <c r="P90" s="124">
        <f t="shared" si="46"/>
        <v>0</v>
      </c>
      <c r="Q90" s="124">
        <f t="shared" si="46"/>
        <v>5250000</v>
      </c>
      <c r="R90" s="124">
        <f t="shared" si="46"/>
        <v>250000</v>
      </c>
      <c r="S90" s="124">
        <f t="shared" si="46"/>
        <v>250000</v>
      </c>
      <c r="T90" s="124">
        <f t="shared" si="46"/>
        <v>0</v>
      </c>
      <c r="U90" s="124">
        <f t="shared" si="1"/>
        <v>6750000</v>
      </c>
      <c r="V90" s="124">
        <f t="shared" si="2"/>
        <v>0</v>
      </c>
    </row>
    <row r="91" spans="1:22" ht="13.5" customHeight="1" x14ac:dyDescent="0.2">
      <c r="A91" s="2" t="s">
        <v>716</v>
      </c>
      <c r="B91" s="50" t="str">
        <f t="array" ref="B91">INDEX(PAGU_REAL!$AF$1:$AF$168,MATCH(MID(A91,1,21),MID(PAGU_REAL!$AK$1:$AK$168,1,21),0))</f>
        <v>Kelembagaan</v>
      </c>
      <c r="C91" s="125" t="s">
        <v>24</v>
      </c>
      <c r="D91" s="126" t="s">
        <v>609</v>
      </c>
      <c r="E91" s="127">
        <v>7</v>
      </c>
      <c r="F91" s="128" t="s">
        <v>602</v>
      </c>
      <c r="G91" s="127">
        <v>250000</v>
      </c>
      <c r="H91" s="127">
        <f t="shared" ref="H91:H92" si="47">ROUNDDOWN(E91*G91,-3)</f>
        <v>1750000</v>
      </c>
      <c r="I91" s="127">
        <f>VLOOKUP($A91,'Bidang KK'!$A$6:$V$1000,I$1,FALSE)</f>
        <v>0</v>
      </c>
      <c r="J91" s="127">
        <f>VLOOKUP($A91,'Bidang KK'!$A$6:$V$1000,J$1,FALSE)</f>
        <v>0</v>
      </c>
      <c r="K91" s="127">
        <f>VLOOKUP($A91,'Bidang KK'!$A$6:$V$1000,K$1,FALSE)</f>
        <v>0</v>
      </c>
      <c r="L91" s="127">
        <f>VLOOKUP($A91,'Bidang KK'!$A$6:$V$1000,L$1,FALSE)</f>
        <v>750000</v>
      </c>
      <c r="M91" s="127">
        <f>VLOOKUP($A91,'Bidang KK'!$A$6:$V$1000,M$1,FALSE)</f>
        <v>250000</v>
      </c>
      <c r="N91" s="127">
        <f>VLOOKUP($A91,'Bidang KK'!$A$6:$V$1000,N$1,FALSE)</f>
        <v>0</v>
      </c>
      <c r="O91" s="127">
        <f>VLOOKUP($A91,'Bidang KK'!$A$6:$V$1000,O$1,FALSE)</f>
        <v>0</v>
      </c>
      <c r="P91" s="127">
        <f>VLOOKUP($A91,'Bidang KK'!$A$6:$V$1000,P$1,FALSE)</f>
        <v>0</v>
      </c>
      <c r="Q91" s="127">
        <f>VLOOKUP($A91,'Bidang KK'!$A$6:$V$1000,Q$1,FALSE)</f>
        <v>250000</v>
      </c>
      <c r="R91" s="127">
        <f>VLOOKUP($A91,'Bidang KK'!$A$6:$V$1000,R$1,FALSE)</f>
        <v>250000</v>
      </c>
      <c r="S91" s="127">
        <f>VLOOKUP($A91,'Bidang KK'!$A$6:$V$1000,S$1,FALSE)</f>
        <v>250000</v>
      </c>
      <c r="T91" s="127">
        <f>VLOOKUP($A91,'Bidang KK'!$A$6:$V$1000,T$1,FALSE)</f>
        <v>0</v>
      </c>
      <c r="U91" s="127">
        <f t="shared" si="1"/>
        <v>1750000</v>
      </c>
      <c r="V91" s="127">
        <f t="shared" si="2"/>
        <v>0</v>
      </c>
    </row>
    <row r="92" spans="1:22" ht="13.5" customHeight="1" x14ac:dyDescent="0.2">
      <c r="A92" s="2" t="s">
        <v>3822</v>
      </c>
      <c r="B92" s="50" t="str">
        <f t="array" ref="B92">INDEX(PAGU_REAL!$AF$1:$AF$168,MATCH(MID(A92,1,21),MID(PAGU_REAL!$AK$1:$AK$168,1,21),0))</f>
        <v>Kelembagaan</v>
      </c>
      <c r="C92" s="125" t="s">
        <v>24</v>
      </c>
      <c r="D92" s="126" t="s">
        <v>3823</v>
      </c>
      <c r="E92" s="127">
        <v>1</v>
      </c>
      <c r="F92" s="128" t="s">
        <v>899</v>
      </c>
      <c r="G92" s="127">
        <v>5000000</v>
      </c>
      <c r="H92" s="127">
        <f t="shared" si="47"/>
        <v>5000000</v>
      </c>
      <c r="I92" s="127">
        <f>VLOOKUP($A92,'Bidang KK'!$A$6:$V$1000,I$1,FALSE)</f>
        <v>0</v>
      </c>
      <c r="J92" s="127">
        <f>VLOOKUP($A92,'Bidang KK'!$A$6:$V$1000,J$1,FALSE)</f>
        <v>0</v>
      </c>
      <c r="K92" s="127">
        <f>VLOOKUP($A92,'Bidang KK'!$A$6:$V$1000,K$1,FALSE)</f>
        <v>0</v>
      </c>
      <c r="L92" s="127">
        <f>VLOOKUP($A92,'Bidang KK'!$A$6:$V$1000,L$1,FALSE)</f>
        <v>0</v>
      </c>
      <c r="M92" s="127">
        <f>VLOOKUP($A92,'Bidang KK'!$A$6:$V$1000,M$1,FALSE)</f>
        <v>0</v>
      </c>
      <c r="N92" s="127">
        <f>VLOOKUP($A92,'Bidang KK'!$A$6:$V$1000,N$1,FALSE)</f>
        <v>0</v>
      </c>
      <c r="O92" s="127">
        <f>VLOOKUP($A92,'Bidang KK'!$A$6:$V$1000,O$1,FALSE)</f>
        <v>0</v>
      </c>
      <c r="P92" s="127">
        <f>VLOOKUP($A92,'Bidang KK'!$A$6:$V$1000,P$1,FALSE)</f>
        <v>0</v>
      </c>
      <c r="Q92" s="127">
        <f>VLOOKUP($A92,'Bidang KK'!$A$6:$V$1000,Q$1,FALSE)</f>
        <v>5000000</v>
      </c>
      <c r="R92" s="127">
        <f>VLOOKUP($A92,'Bidang KK'!$A$6:$V$1000,R$1,FALSE)</f>
        <v>0</v>
      </c>
      <c r="S92" s="127">
        <f>VLOOKUP($A92,'Bidang KK'!$A$6:$V$1000,S$1,FALSE)</f>
        <v>0</v>
      </c>
      <c r="T92" s="127">
        <f>VLOOKUP($A92,'Bidang KK'!$A$6:$V$1000,T$1,FALSE)</f>
        <v>0</v>
      </c>
      <c r="U92" s="127">
        <f t="shared" si="1"/>
        <v>5000000</v>
      </c>
      <c r="V92" s="127">
        <f t="shared" si="2"/>
        <v>0</v>
      </c>
    </row>
    <row r="93" spans="1:22" ht="13.5" customHeight="1" x14ac:dyDescent="0.2">
      <c r="A93" s="2" t="s">
        <v>717</v>
      </c>
      <c r="B93" s="50" t="str">
        <f t="array" ref="B93">INDEX(PAGU_REAL!$AF$1:$AF$168,MATCH(MID(A93,1,21),MID(PAGU_REAL!$AK$1:$AK$168,1,21),0))</f>
        <v>Kelembagaan</v>
      </c>
      <c r="C93" s="95" t="s">
        <v>718</v>
      </c>
      <c r="D93" s="123" t="s">
        <v>719</v>
      </c>
      <c r="E93" s="124">
        <v>0</v>
      </c>
      <c r="F93" s="98" t="s">
        <v>24</v>
      </c>
      <c r="G93" s="124">
        <v>0</v>
      </c>
      <c r="H93" s="124">
        <f t="shared" ref="H93:T93" si="48">SUM(H94:H95)</f>
        <v>30000000</v>
      </c>
      <c r="I93" s="124">
        <f t="shared" si="48"/>
        <v>0</v>
      </c>
      <c r="J93" s="124">
        <f t="shared" si="48"/>
        <v>2446000</v>
      </c>
      <c r="K93" s="124">
        <f t="shared" si="48"/>
        <v>2474000</v>
      </c>
      <c r="L93" s="124">
        <f t="shared" si="48"/>
        <v>5054000</v>
      </c>
      <c r="M93" s="124">
        <f t="shared" si="48"/>
        <v>2500000</v>
      </c>
      <c r="N93" s="124">
        <f t="shared" si="48"/>
        <v>2500000</v>
      </c>
      <c r="O93" s="124">
        <f t="shared" si="48"/>
        <v>2500000</v>
      </c>
      <c r="P93" s="124">
        <f t="shared" si="48"/>
        <v>2500000</v>
      </c>
      <c r="Q93" s="124">
        <f t="shared" si="48"/>
        <v>2500000</v>
      </c>
      <c r="R93" s="124">
        <f t="shared" si="48"/>
        <v>2500000</v>
      </c>
      <c r="S93" s="124">
        <f t="shared" si="48"/>
        <v>2500000</v>
      </c>
      <c r="T93" s="124">
        <f t="shared" si="48"/>
        <v>2526000</v>
      </c>
      <c r="U93" s="124">
        <f t="shared" si="1"/>
        <v>30000000</v>
      </c>
      <c r="V93" s="124">
        <f t="shared" si="2"/>
        <v>0</v>
      </c>
    </row>
    <row r="94" spans="1:22" ht="13.5" customHeight="1" x14ac:dyDescent="0.2">
      <c r="A94" s="2" t="s">
        <v>720</v>
      </c>
      <c r="B94" s="50" t="str">
        <f t="array" ref="B94">INDEX(PAGU_REAL!$AF$1:$AF$168,MATCH(MID(A94,1,21),MID(PAGU_REAL!$AK$1:$AK$168,1,21),0))</f>
        <v>Kelembagaan</v>
      </c>
      <c r="C94" s="125" t="s">
        <v>24</v>
      </c>
      <c r="D94" s="126" t="s">
        <v>51</v>
      </c>
      <c r="E94" s="127">
        <v>12</v>
      </c>
      <c r="F94" s="128" t="s">
        <v>602</v>
      </c>
      <c r="G94" s="127">
        <v>1000000</v>
      </c>
      <c r="H94" s="127">
        <f t="shared" ref="H94:H95" si="49">ROUNDDOWN(E94*G94,-3)</f>
        <v>12000000</v>
      </c>
      <c r="I94" s="127">
        <f>VLOOKUP($A94,'Bidang KK'!$A$6:$V$1000,I$1,FALSE)</f>
        <v>0</v>
      </c>
      <c r="J94" s="127">
        <f>VLOOKUP($A94,'Bidang KK'!$A$6:$V$1000,J$1,FALSE)</f>
        <v>971000</v>
      </c>
      <c r="K94" s="127">
        <f>VLOOKUP($A94,'Bidang KK'!$A$6:$V$1000,K$1,FALSE)</f>
        <v>989000</v>
      </c>
      <c r="L94" s="127">
        <f>VLOOKUP($A94,'Bidang KK'!$A$6:$V$1000,L$1,FALSE)</f>
        <v>2029000</v>
      </c>
      <c r="M94" s="127">
        <f>VLOOKUP($A94,'Bidang KK'!$A$6:$V$1000,M$1,FALSE)</f>
        <v>1000000</v>
      </c>
      <c r="N94" s="127">
        <f>VLOOKUP($A94,'Bidang KK'!$A$6:$V$1000,N$1,FALSE)</f>
        <v>1000000</v>
      </c>
      <c r="O94" s="127">
        <f>VLOOKUP($A94,'Bidang KK'!$A$6:$V$1000,O$1,FALSE)</f>
        <v>1000000</v>
      </c>
      <c r="P94" s="127">
        <f>VLOOKUP($A94,'Bidang KK'!$A$6:$V$1000,P$1,FALSE)</f>
        <v>1000000</v>
      </c>
      <c r="Q94" s="127">
        <f>VLOOKUP($A94,'Bidang KK'!$A$6:$V$1000,Q$1,FALSE)</f>
        <v>1000000</v>
      </c>
      <c r="R94" s="127">
        <f>VLOOKUP($A94,'Bidang KK'!$A$6:$V$1000,R$1,FALSE)</f>
        <v>1000000</v>
      </c>
      <c r="S94" s="127">
        <f>VLOOKUP($A94,'Bidang KK'!$A$6:$V$1000,S$1,FALSE)</f>
        <v>1000000</v>
      </c>
      <c r="T94" s="127">
        <f>VLOOKUP($A94,'Bidang KK'!$A$6:$V$1000,T$1,FALSE)</f>
        <v>1011000</v>
      </c>
      <c r="U94" s="127">
        <f t="shared" si="1"/>
        <v>12000000</v>
      </c>
      <c r="V94" s="127">
        <f t="shared" si="2"/>
        <v>0</v>
      </c>
    </row>
    <row r="95" spans="1:22" ht="13.5" customHeight="1" x14ac:dyDescent="0.2">
      <c r="A95" s="2" t="s">
        <v>721</v>
      </c>
      <c r="B95" s="50" t="str">
        <f t="array" ref="B95">INDEX(PAGU_REAL!$AF$1:$AF$168,MATCH(MID(A95,1,21),MID(PAGU_REAL!$AK$1:$AK$168,1,21),0))</f>
        <v>Kelembagaan</v>
      </c>
      <c r="C95" s="125" t="s">
        <v>24</v>
      </c>
      <c r="D95" s="126" t="s">
        <v>53</v>
      </c>
      <c r="E95" s="127">
        <v>12</v>
      </c>
      <c r="F95" s="128" t="s">
        <v>602</v>
      </c>
      <c r="G95" s="127">
        <v>1500000</v>
      </c>
      <c r="H95" s="127">
        <f t="shared" si="49"/>
        <v>18000000</v>
      </c>
      <c r="I95" s="127">
        <f>VLOOKUP($A95,'Bidang KK'!$A$6:$V$1000,I$1,FALSE)</f>
        <v>0</v>
      </c>
      <c r="J95" s="127">
        <f>VLOOKUP($A95,'Bidang KK'!$A$6:$V$1000,J$1,FALSE)</f>
        <v>1475000</v>
      </c>
      <c r="K95" s="127">
        <f>VLOOKUP($A95,'Bidang KK'!$A$6:$V$1000,K$1,FALSE)</f>
        <v>1485000</v>
      </c>
      <c r="L95" s="127">
        <f>VLOOKUP($A95,'Bidang KK'!$A$6:$V$1000,L$1,FALSE)</f>
        <v>3025000</v>
      </c>
      <c r="M95" s="127">
        <f>VLOOKUP($A95,'Bidang KK'!$A$6:$V$1000,M$1,FALSE)</f>
        <v>1500000</v>
      </c>
      <c r="N95" s="127">
        <f>VLOOKUP($A95,'Bidang KK'!$A$6:$V$1000,N$1,FALSE)</f>
        <v>1500000</v>
      </c>
      <c r="O95" s="127">
        <f>VLOOKUP($A95,'Bidang KK'!$A$6:$V$1000,O$1,FALSE)</f>
        <v>1500000</v>
      </c>
      <c r="P95" s="127">
        <f>VLOOKUP($A95,'Bidang KK'!$A$6:$V$1000,P$1,FALSE)</f>
        <v>1500000</v>
      </c>
      <c r="Q95" s="127">
        <f>VLOOKUP($A95,'Bidang KK'!$A$6:$V$1000,Q$1,FALSE)</f>
        <v>1500000</v>
      </c>
      <c r="R95" s="127">
        <f>VLOOKUP($A95,'Bidang KK'!$A$6:$V$1000,R$1,FALSE)</f>
        <v>1500000</v>
      </c>
      <c r="S95" s="127">
        <f>VLOOKUP($A95,'Bidang KK'!$A$6:$V$1000,S$1,FALSE)</f>
        <v>1500000</v>
      </c>
      <c r="T95" s="127">
        <f>VLOOKUP($A95,'Bidang KK'!$A$6:$V$1000,T$1,FALSE)</f>
        <v>1515000</v>
      </c>
      <c r="U95" s="127">
        <f t="shared" si="1"/>
        <v>18000000</v>
      </c>
      <c r="V95" s="127">
        <f t="shared" si="2"/>
        <v>0</v>
      </c>
    </row>
    <row r="96" spans="1:22" ht="13.5" customHeight="1" x14ac:dyDescent="0.2">
      <c r="A96" s="2" t="s">
        <v>722</v>
      </c>
      <c r="B96" s="50" t="str">
        <f t="array" ref="B96">INDEX(PAGU_REAL!$AF$1:$AF$168,MATCH(MID(A96,1,21),MID(PAGU_REAL!$AK$1:$AK$168,1,21),0))</f>
        <v>Kelembagaan</v>
      </c>
      <c r="C96" s="95" t="s">
        <v>162</v>
      </c>
      <c r="D96" s="123" t="s">
        <v>163</v>
      </c>
      <c r="E96" s="124">
        <v>0</v>
      </c>
      <c r="F96" s="98" t="s">
        <v>24</v>
      </c>
      <c r="G96" s="124">
        <v>0</v>
      </c>
      <c r="H96" s="124">
        <f t="shared" ref="H96:T96" si="50">H97</f>
        <v>9000000</v>
      </c>
      <c r="I96" s="124">
        <f t="shared" si="50"/>
        <v>0</v>
      </c>
      <c r="J96" s="124">
        <f t="shared" si="50"/>
        <v>1800000</v>
      </c>
      <c r="K96" s="124">
        <f t="shared" si="50"/>
        <v>0</v>
      </c>
      <c r="L96" s="124">
        <f t="shared" si="50"/>
        <v>1800000</v>
      </c>
      <c r="M96" s="124">
        <f t="shared" si="50"/>
        <v>1800000</v>
      </c>
      <c r="N96" s="124">
        <f t="shared" si="50"/>
        <v>1800000</v>
      </c>
      <c r="O96" s="124">
        <f t="shared" si="50"/>
        <v>1800000</v>
      </c>
      <c r="P96" s="124">
        <f t="shared" si="50"/>
        <v>0</v>
      </c>
      <c r="Q96" s="124">
        <f t="shared" si="50"/>
        <v>0</v>
      </c>
      <c r="R96" s="124">
        <f t="shared" si="50"/>
        <v>0</v>
      </c>
      <c r="S96" s="124">
        <f t="shared" si="50"/>
        <v>0</v>
      </c>
      <c r="T96" s="124">
        <f t="shared" si="50"/>
        <v>0</v>
      </c>
      <c r="U96" s="124">
        <f t="shared" si="1"/>
        <v>9000000</v>
      </c>
      <c r="V96" s="124">
        <f t="shared" si="2"/>
        <v>0</v>
      </c>
    </row>
    <row r="97" spans="1:22" ht="13.5" customHeight="1" x14ac:dyDescent="0.2">
      <c r="A97" s="2" t="s">
        <v>723</v>
      </c>
      <c r="B97" s="50" t="str">
        <f t="array" ref="B97">INDEX(PAGU_REAL!$AF$1:$AF$168,MATCH(MID(A97,1,21),MID(PAGU_REAL!$AK$1:$AK$168,1,21),0))</f>
        <v>Kelembagaan</v>
      </c>
      <c r="C97" s="125" t="s">
        <v>24</v>
      </c>
      <c r="D97" s="126" t="s">
        <v>1866</v>
      </c>
      <c r="E97" s="127">
        <v>10</v>
      </c>
      <c r="F97" s="128" t="s">
        <v>613</v>
      </c>
      <c r="G97" s="127">
        <v>900000</v>
      </c>
      <c r="H97" s="127">
        <f>ROUNDDOWN(E97*G97,-3)</f>
        <v>9000000</v>
      </c>
      <c r="I97" s="127">
        <f>VLOOKUP($A97,'Bidang KK'!$A$6:$V$1000,I$1,FALSE)</f>
        <v>0</v>
      </c>
      <c r="J97" s="127">
        <f>VLOOKUP($A97,'Bidang KK'!$A$6:$V$1000,J$1,FALSE)</f>
        <v>1800000</v>
      </c>
      <c r="K97" s="127">
        <f>VLOOKUP($A97,'Bidang KK'!$A$6:$V$1000,K$1,FALSE)</f>
        <v>0</v>
      </c>
      <c r="L97" s="127">
        <f>VLOOKUP($A97,'Bidang KK'!$A$6:$V$1000,L$1,FALSE)</f>
        <v>1800000</v>
      </c>
      <c r="M97" s="127">
        <f>VLOOKUP($A97,'Bidang KK'!$A$6:$V$1000,M$1,FALSE)</f>
        <v>1800000</v>
      </c>
      <c r="N97" s="127">
        <f>VLOOKUP($A97,'Bidang KK'!$A$6:$V$1000,N$1,FALSE)</f>
        <v>1800000</v>
      </c>
      <c r="O97" s="127">
        <f>VLOOKUP($A97,'Bidang KK'!$A$6:$V$1000,O$1,FALSE)</f>
        <v>1800000</v>
      </c>
      <c r="P97" s="127">
        <f>VLOOKUP($A97,'Bidang KK'!$A$6:$V$1000,P$1,FALSE)</f>
        <v>0</v>
      </c>
      <c r="Q97" s="127">
        <f>VLOOKUP($A97,'Bidang KK'!$A$6:$V$1000,Q$1,FALSE)</f>
        <v>0</v>
      </c>
      <c r="R97" s="127">
        <f>VLOOKUP($A97,'Bidang KK'!$A$6:$V$1000,R$1,FALSE)</f>
        <v>0</v>
      </c>
      <c r="S97" s="127">
        <f>VLOOKUP($A97,'Bidang KK'!$A$6:$V$1000,S$1,FALSE)</f>
        <v>0</v>
      </c>
      <c r="T97" s="127">
        <f>VLOOKUP($A97,'Bidang KK'!$A$6:$V$1000,T$1,FALSE)</f>
        <v>0</v>
      </c>
      <c r="U97" s="127">
        <f t="shared" si="1"/>
        <v>9000000</v>
      </c>
      <c r="V97" s="127">
        <f t="shared" si="2"/>
        <v>0</v>
      </c>
    </row>
    <row r="98" spans="1:22" ht="13.5" customHeight="1" x14ac:dyDescent="0.2">
      <c r="A98" s="2" t="s">
        <v>3824</v>
      </c>
      <c r="B98" s="50"/>
      <c r="C98" s="98">
        <v>522192</v>
      </c>
      <c r="D98" s="123" t="s">
        <v>3812</v>
      </c>
      <c r="E98" s="124">
        <v>0</v>
      </c>
      <c r="F98" s="98" t="s">
        <v>24</v>
      </c>
      <c r="G98" s="124">
        <v>0</v>
      </c>
      <c r="H98" s="124">
        <f t="shared" ref="H98:T98" si="51">H99</f>
        <v>10800000</v>
      </c>
      <c r="I98" s="124">
        <f t="shared" si="51"/>
        <v>0</v>
      </c>
      <c r="J98" s="124">
        <f t="shared" si="51"/>
        <v>0</v>
      </c>
      <c r="K98" s="124">
        <f t="shared" si="51"/>
        <v>0</v>
      </c>
      <c r="L98" s="124">
        <f t="shared" si="51"/>
        <v>1800000</v>
      </c>
      <c r="M98" s="124">
        <f t="shared" si="51"/>
        <v>1800000</v>
      </c>
      <c r="N98" s="124">
        <f t="shared" si="51"/>
        <v>1800000</v>
      </c>
      <c r="O98" s="124">
        <f t="shared" si="51"/>
        <v>1800000</v>
      </c>
      <c r="P98" s="124">
        <f t="shared" si="51"/>
        <v>1800000</v>
      </c>
      <c r="Q98" s="124">
        <f t="shared" si="51"/>
        <v>1800000</v>
      </c>
      <c r="R98" s="124">
        <f t="shared" si="51"/>
        <v>0</v>
      </c>
      <c r="S98" s="124">
        <f t="shared" si="51"/>
        <v>0</v>
      </c>
      <c r="T98" s="124">
        <f t="shared" si="51"/>
        <v>0</v>
      </c>
      <c r="U98" s="124">
        <f t="shared" si="1"/>
        <v>10800000</v>
      </c>
      <c r="V98" s="124">
        <f t="shared" si="2"/>
        <v>0</v>
      </c>
    </row>
    <row r="99" spans="1:22" ht="13.5" customHeight="1" x14ac:dyDescent="0.2">
      <c r="A99" s="2" t="s">
        <v>3825</v>
      </c>
      <c r="B99" s="50"/>
      <c r="C99" s="125" t="s">
        <v>24</v>
      </c>
      <c r="D99" s="126" t="s">
        <v>1866</v>
      </c>
      <c r="E99" s="127">
        <v>12</v>
      </c>
      <c r="F99" s="128" t="s">
        <v>613</v>
      </c>
      <c r="G99" s="127">
        <v>900000</v>
      </c>
      <c r="H99" s="127">
        <f>ROUNDDOWN(E99*G99,-3)</f>
        <v>10800000</v>
      </c>
      <c r="I99" s="127">
        <f>VLOOKUP($A99,'Bidang KK'!$A$6:$V$1000,I$1,FALSE)</f>
        <v>0</v>
      </c>
      <c r="J99" s="127">
        <f>VLOOKUP($A99,'Bidang KK'!$A$6:$V$1000,J$1,FALSE)</f>
        <v>0</v>
      </c>
      <c r="K99" s="127">
        <f>VLOOKUP($A99,'Bidang KK'!$A$6:$V$1000,K$1,FALSE)</f>
        <v>0</v>
      </c>
      <c r="L99" s="127">
        <f>VLOOKUP($A99,'Bidang KK'!$A$6:$V$1000,L$1,FALSE)</f>
        <v>1800000</v>
      </c>
      <c r="M99" s="127">
        <f>VLOOKUP($A99,'Bidang KK'!$A$6:$V$1000,M$1,FALSE)</f>
        <v>1800000</v>
      </c>
      <c r="N99" s="127">
        <f>VLOOKUP($A99,'Bidang KK'!$A$6:$V$1000,N$1,FALSE)</f>
        <v>1800000</v>
      </c>
      <c r="O99" s="127">
        <f>VLOOKUP($A99,'Bidang KK'!$A$6:$V$1000,O$1,FALSE)</f>
        <v>1800000</v>
      </c>
      <c r="P99" s="127">
        <f>VLOOKUP($A99,'Bidang KK'!$A$6:$V$1000,P$1,FALSE)</f>
        <v>1800000</v>
      </c>
      <c r="Q99" s="127">
        <f>VLOOKUP($A99,'Bidang KK'!$A$6:$V$1000,Q$1,FALSE)</f>
        <v>1800000</v>
      </c>
      <c r="R99" s="127">
        <f>VLOOKUP($A99,'Bidang KK'!$A$6:$V$1000,R$1,FALSE)</f>
        <v>0</v>
      </c>
      <c r="S99" s="127">
        <f>VLOOKUP($A99,'Bidang KK'!$A$6:$V$1000,S$1,FALSE)</f>
        <v>0</v>
      </c>
      <c r="T99" s="127">
        <f>VLOOKUP($A99,'Bidang KK'!$A$6:$V$1000,T$1,FALSE)</f>
        <v>0</v>
      </c>
      <c r="U99" s="127">
        <f t="shared" si="1"/>
        <v>10800000</v>
      </c>
      <c r="V99" s="127">
        <f t="shared" si="2"/>
        <v>0</v>
      </c>
    </row>
    <row r="100" spans="1:22" ht="13.5" customHeight="1" x14ac:dyDescent="0.2">
      <c r="A100" s="2" t="s">
        <v>724</v>
      </c>
      <c r="B100" s="50" t="str">
        <f t="array" ref="B100">INDEX(PAGU_REAL!$AF$1:$AF$168,MATCH(MID(A100,1,21),MID(PAGU_REAL!$AK$1:$AK$168,1,21),0))</f>
        <v>Kelembagaan</v>
      </c>
      <c r="C100" s="95" t="s">
        <v>111</v>
      </c>
      <c r="D100" s="123" t="s">
        <v>112</v>
      </c>
      <c r="E100" s="124">
        <v>0</v>
      </c>
      <c r="F100" s="98" t="s">
        <v>24</v>
      </c>
      <c r="G100" s="124">
        <v>0</v>
      </c>
      <c r="H100" s="124">
        <f t="shared" ref="H100:T100" si="52">H101</f>
        <v>86141000</v>
      </c>
      <c r="I100" s="124">
        <f t="shared" si="52"/>
        <v>0</v>
      </c>
      <c r="J100" s="124">
        <f t="shared" si="52"/>
        <v>0</v>
      </c>
      <c r="K100" s="124">
        <f t="shared" si="52"/>
        <v>0</v>
      </c>
      <c r="L100" s="124">
        <f t="shared" si="52"/>
        <v>0</v>
      </c>
      <c r="M100" s="124">
        <f t="shared" si="52"/>
        <v>86141000</v>
      </c>
      <c r="N100" s="124">
        <f t="shared" si="52"/>
        <v>0</v>
      </c>
      <c r="O100" s="124">
        <f t="shared" si="52"/>
        <v>0</v>
      </c>
      <c r="P100" s="124">
        <f t="shared" si="52"/>
        <v>0</v>
      </c>
      <c r="Q100" s="124">
        <f t="shared" si="52"/>
        <v>0</v>
      </c>
      <c r="R100" s="124">
        <f t="shared" si="52"/>
        <v>0</v>
      </c>
      <c r="S100" s="124">
        <f t="shared" si="52"/>
        <v>0</v>
      </c>
      <c r="T100" s="124">
        <f t="shared" si="52"/>
        <v>0</v>
      </c>
      <c r="U100" s="124">
        <f t="shared" si="1"/>
        <v>86141000</v>
      </c>
      <c r="V100" s="124">
        <f t="shared" si="2"/>
        <v>0</v>
      </c>
    </row>
    <row r="101" spans="1:22" ht="13.5" customHeight="1" x14ac:dyDescent="0.2">
      <c r="A101" s="2" t="s">
        <v>725</v>
      </c>
      <c r="B101" s="50" t="str">
        <f t="array" ref="B101">INDEX(PAGU_REAL!$AF$1:$AF$168,MATCH(MID(A101,1,21),MID(PAGU_REAL!$AK$1:$AK$168,1,21),0))</f>
        <v>Kelembagaan</v>
      </c>
      <c r="C101" s="125" t="s">
        <v>24</v>
      </c>
      <c r="D101" s="126" t="s">
        <v>726</v>
      </c>
      <c r="E101" s="127">
        <v>21</v>
      </c>
      <c r="F101" s="128" t="s">
        <v>600</v>
      </c>
      <c r="G101" s="127">
        <v>4101955</v>
      </c>
      <c r="H101" s="127">
        <f>ROUNDDOWN(E101*G101,-3)</f>
        <v>86141000</v>
      </c>
      <c r="I101" s="127">
        <f>VLOOKUP($A101,'Bidang KK'!$A$6:$V$1000,I$1,FALSE)</f>
        <v>0</v>
      </c>
      <c r="J101" s="127">
        <f>VLOOKUP($A101,'Bidang KK'!$A$6:$V$1000,J$1,FALSE)</f>
        <v>0</v>
      </c>
      <c r="K101" s="127">
        <f>VLOOKUP($A101,'Bidang KK'!$A$6:$V$1000,K$1,FALSE)</f>
        <v>0</v>
      </c>
      <c r="L101" s="127">
        <f>VLOOKUP($A101,'Bidang KK'!$A$6:$V$1000,L$1,FALSE)</f>
        <v>0</v>
      </c>
      <c r="M101" s="127">
        <f>VLOOKUP($A101,'Bidang KK'!$A$6:$V$1000,M$1,FALSE)</f>
        <v>86141000</v>
      </c>
      <c r="N101" s="127">
        <f>VLOOKUP($A101,'Bidang KK'!$A$6:$V$1000,N$1,FALSE)</f>
        <v>0</v>
      </c>
      <c r="O101" s="127">
        <f>VLOOKUP($A101,'Bidang KK'!$A$6:$V$1000,O$1,FALSE)</f>
        <v>0</v>
      </c>
      <c r="P101" s="127">
        <f>VLOOKUP($A101,'Bidang KK'!$A$6:$V$1000,P$1,FALSE)</f>
        <v>0</v>
      </c>
      <c r="Q101" s="127">
        <f>VLOOKUP($A101,'Bidang KK'!$A$6:$V$1000,Q$1,FALSE)</f>
        <v>0</v>
      </c>
      <c r="R101" s="127">
        <f>VLOOKUP($A101,'Bidang KK'!$A$6:$V$1000,R$1,FALSE)</f>
        <v>0</v>
      </c>
      <c r="S101" s="127">
        <f>VLOOKUP($A101,'Bidang KK'!$A$6:$V$1000,S$1,FALSE)</f>
        <v>0</v>
      </c>
      <c r="T101" s="127">
        <f>VLOOKUP($A101,'Bidang KK'!$A$6:$V$1000,T$1,FALSE)</f>
        <v>0</v>
      </c>
      <c r="U101" s="127">
        <f t="shared" si="1"/>
        <v>86141000</v>
      </c>
      <c r="V101" s="127">
        <f t="shared" si="2"/>
        <v>0</v>
      </c>
    </row>
    <row r="102" spans="1:22" ht="13.5" customHeight="1" x14ac:dyDescent="0.2">
      <c r="A102" s="2" t="s">
        <v>727</v>
      </c>
      <c r="B102" s="50" t="str">
        <f t="array" ref="B102">INDEX(PAGU_REAL!$AF$1:$AF$168,MATCH(MID(A102,1,21),MID(PAGU_REAL!$AK$1:$AK$168,1,21),0))</f>
        <v>Kelembagaan</v>
      </c>
      <c r="C102" s="95" t="s">
        <v>55</v>
      </c>
      <c r="D102" s="123" t="s">
        <v>56</v>
      </c>
      <c r="E102" s="124">
        <v>0</v>
      </c>
      <c r="F102" s="98" t="s">
        <v>24</v>
      </c>
      <c r="G102" s="124">
        <v>0</v>
      </c>
      <c r="H102" s="124">
        <f t="shared" ref="H102:T102" si="53">H103</f>
        <v>1500000</v>
      </c>
      <c r="I102" s="124">
        <f t="shared" si="53"/>
        <v>0</v>
      </c>
      <c r="J102" s="124">
        <f t="shared" si="53"/>
        <v>300000</v>
      </c>
      <c r="K102" s="124">
        <f t="shared" si="53"/>
        <v>150000</v>
      </c>
      <c r="L102" s="124">
        <f t="shared" si="53"/>
        <v>150000</v>
      </c>
      <c r="M102" s="124">
        <f t="shared" si="53"/>
        <v>150000</v>
      </c>
      <c r="N102" s="124">
        <f t="shared" si="53"/>
        <v>150000</v>
      </c>
      <c r="O102" s="124">
        <f t="shared" si="53"/>
        <v>150000</v>
      </c>
      <c r="P102" s="124">
        <f t="shared" si="53"/>
        <v>150000</v>
      </c>
      <c r="Q102" s="124">
        <f t="shared" si="53"/>
        <v>150000</v>
      </c>
      <c r="R102" s="124">
        <f t="shared" si="53"/>
        <v>150000</v>
      </c>
      <c r="S102" s="124">
        <f t="shared" si="53"/>
        <v>0</v>
      </c>
      <c r="T102" s="124">
        <f t="shared" si="53"/>
        <v>0</v>
      </c>
      <c r="U102" s="124">
        <f t="shared" si="1"/>
        <v>1500000</v>
      </c>
      <c r="V102" s="124">
        <f t="shared" si="2"/>
        <v>0</v>
      </c>
    </row>
    <row r="103" spans="1:22" ht="13.5" customHeight="1" x14ac:dyDescent="0.2">
      <c r="A103" s="2" t="s">
        <v>728</v>
      </c>
      <c r="B103" s="50" t="str">
        <f t="array" ref="B103">INDEX(PAGU_REAL!$AF$1:$AF$168,MATCH(MID(A103,1,21),MID(PAGU_REAL!$AK$1:$AK$168,1,21),0))</f>
        <v>Kelembagaan</v>
      </c>
      <c r="C103" s="125" t="s">
        <v>24</v>
      </c>
      <c r="D103" s="126" t="s">
        <v>58</v>
      </c>
      <c r="E103" s="127">
        <v>10</v>
      </c>
      <c r="F103" s="128" t="s">
        <v>600</v>
      </c>
      <c r="G103" s="127">
        <v>150000</v>
      </c>
      <c r="H103" s="127">
        <f>ROUNDDOWN(E103*G103,-3)</f>
        <v>1500000</v>
      </c>
      <c r="I103" s="127">
        <f>VLOOKUP($A103,'Bidang KK'!$A$6:$V$1000,I$1,FALSE)</f>
        <v>0</v>
      </c>
      <c r="J103" s="127">
        <f>VLOOKUP($A103,'Bidang KK'!$A$6:$V$1000,J$1,FALSE)</f>
        <v>300000</v>
      </c>
      <c r="K103" s="127">
        <f>VLOOKUP($A103,'Bidang KK'!$A$6:$V$1000,K$1,FALSE)</f>
        <v>150000</v>
      </c>
      <c r="L103" s="127">
        <f>VLOOKUP($A103,'Bidang KK'!$A$6:$V$1000,L$1,FALSE)</f>
        <v>150000</v>
      </c>
      <c r="M103" s="127">
        <f>VLOOKUP($A103,'Bidang KK'!$A$6:$V$1000,M$1,FALSE)</f>
        <v>150000</v>
      </c>
      <c r="N103" s="127">
        <f>VLOOKUP($A103,'Bidang KK'!$A$6:$V$1000,N$1,FALSE)</f>
        <v>150000</v>
      </c>
      <c r="O103" s="127">
        <f>VLOOKUP($A103,'Bidang KK'!$A$6:$V$1000,O$1,FALSE)</f>
        <v>150000</v>
      </c>
      <c r="P103" s="127">
        <f>VLOOKUP($A103,'Bidang KK'!$A$6:$V$1000,P$1,FALSE)</f>
        <v>150000</v>
      </c>
      <c r="Q103" s="127">
        <f>VLOOKUP($A103,'Bidang KK'!$A$6:$V$1000,Q$1,FALSE)</f>
        <v>150000</v>
      </c>
      <c r="R103" s="127">
        <f>VLOOKUP($A103,'Bidang KK'!$A$6:$V$1000,R$1,FALSE)</f>
        <v>150000</v>
      </c>
      <c r="S103" s="127">
        <f>VLOOKUP($A103,'Bidang KK'!$A$6:$V$1000,S$1,FALSE)</f>
        <v>0</v>
      </c>
      <c r="T103" s="127">
        <f>VLOOKUP($A103,'Bidang KK'!$A$6:$V$1000,T$1,FALSE)</f>
        <v>0</v>
      </c>
      <c r="U103" s="127">
        <f t="shared" si="1"/>
        <v>1500000</v>
      </c>
      <c r="V103" s="127">
        <f t="shared" si="2"/>
        <v>0</v>
      </c>
    </row>
    <row r="104" spans="1:22" ht="13.5" customHeight="1" x14ac:dyDescent="0.2">
      <c r="A104" s="2" t="s">
        <v>729</v>
      </c>
      <c r="B104" s="50" t="str">
        <f t="array" ref="B104">INDEX(PAGU_REAL!$AF$1:$AF$168,MATCH(MID(A104,1,21),MID(PAGU_REAL!$AK$1:$AK$168,1,21),0))</f>
        <v>Kelembagaan</v>
      </c>
      <c r="C104" s="119" t="s">
        <v>77</v>
      </c>
      <c r="D104" s="120" t="s">
        <v>730</v>
      </c>
      <c r="E104" s="121">
        <v>0</v>
      </c>
      <c r="F104" s="122" t="s">
        <v>24</v>
      </c>
      <c r="G104" s="121">
        <v>0</v>
      </c>
      <c r="H104" s="121">
        <f t="shared" ref="H104:T104" si="54">SUM(H105,H108,H111,H114,H116,H118)</f>
        <v>144008000</v>
      </c>
      <c r="I104" s="121">
        <f t="shared" si="54"/>
        <v>0</v>
      </c>
      <c r="J104" s="121">
        <f t="shared" si="54"/>
        <v>900000</v>
      </c>
      <c r="K104" s="121">
        <f t="shared" si="54"/>
        <v>5641000</v>
      </c>
      <c r="L104" s="121">
        <f t="shared" si="54"/>
        <v>10600000</v>
      </c>
      <c r="M104" s="121">
        <f t="shared" si="54"/>
        <v>86552000</v>
      </c>
      <c r="N104" s="121">
        <f t="shared" si="54"/>
        <v>8885000</v>
      </c>
      <c r="O104" s="121">
        <f t="shared" si="54"/>
        <v>7985000</v>
      </c>
      <c r="P104" s="121">
        <f t="shared" si="54"/>
        <v>5285000</v>
      </c>
      <c r="Q104" s="121">
        <f t="shared" si="54"/>
        <v>5035000</v>
      </c>
      <c r="R104" s="121">
        <f t="shared" si="54"/>
        <v>4966000</v>
      </c>
      <c r="S104" s="121">
        <f t="shared" si="54"/>
        <v>4000000</v>
      </c>
      <c r="T104" s="121">
        <f t="shared" si="54"/>
        <v>4159000</v>
      </c>
      <c r="U104" s="121">
        <f t="shared" si="1"/>
        <v>144008000</v>
      </c>
      <c r="V104" s="121">
        <f t="shared" si="2"/>
        <v>0</v>
      </c>
    </row>
    <row r="105" spans="1:22" ht="13.5" customHeight="1" x14ac:dyDescent="0.2">
      <c r="A105" s="2" t="s">
        <v>731</v>
      </c>
      <c r="B105" s="50" t="str">
        <f t="array" ref="B105">INDEX(PAGU_REAL!$AF$1:$AF$168,MATCH(MID(A105,1,21),MID(PAGU_REAL!$AK$1:$AK$168,1,21),0))</f>
        <v>Kelembagaan</v>
      </c>
      <c r="C105" s="95" t="s">
        <v>42</v>
      </c>
      <c r="D105" s="123" t="s">
        <v>43</v>
      </c>
      <c r="E105" s="124">
        <v>0</v>
      </c>
      <c r="F105" s="98" t="s">
        <v>24</v>
      </c>
      <c r="G105" s="124">
        <v>0</v>
      </c>
      <c r="H105" s="124">
        <f t="shared" ref="H105:T105" si="55">SUM(H106:H107)</f>
        <v>31956000</v>
      </c>
      <c r="I105" s="124">
        <f t="shared" si="55"/>
        <v>0</v>
      </c>
      <c r="J105" s="124">
        <f t="shared" si="55"/>
        <v>0</v>
      </c>
      <c r="K105" s="124">
        <f t="shared" si="55"/>
        <v>1425000</v>
      </c>
      <c r="L105" s="124">
        <f t="shared" si="55"/>
        <v>3000000</v>
      </c>
      <c r="M105" s="124">
        <f t="shared" si="55"/>
        <v>11850000</v>
      </c>
      <c r="N105" s="124">
        <f t="shared" si="55"/>
        <v>2535000</v>
      </c>
      <c r="O105" s="124">
        <f t="shared" si="55"/>
        <v>2535000</v>
      </c>
      <c r="P105" s="124">
        <f t="shared" si="55"/>
        <v>2535000</v>
      </c>
      <c r="Q105" s="124">
        <f t="shared" si="55"/>
        <v>2535000</v>
      </c>
      <c r="R105" s="124">
        <f t="shared" si="55"/>
        <v>2466000</v>
      </c>
      <c r="S105" s="124">
        <f t="shared" si="55"/>
        <v>1500000</v>
      </c>
      <c r="T105" s="124">
        <f t="shared" si="55"/>
        <v>1575000</v>
      </c>
      <c r="U105" s="124">
        <f t="shared" si="1"/>
        <v>31956000</v>
      </c>
      <c r="V105" s="124">
        <f t="shared" si="2"/>
        <v>0</v>
      </c>
    </row>
    <row r="106" spans="1:22" ht="13.5" customHeight="1" x14ac:dyDescent="0.2">
      <c r="A106" s="2" t="s">
        <v>732</v>
      </c>
      <c r="B106" s="50" t="str">
        <f t="array" ref="B106">INDEX(PAGU_REAL!$AF$1:$AF$168,MATCH(MID(A106,1,21),MID(PAGU_REAL!$AK$1:$AK$168,1,21),0))</f>
        <v>Kelembagaan</v>
      </c>
      <c r="C106" s="125" t="s">
        <v>24</v>
      </c>
      <c r="D106" s="126" t="s">
        <v>599</v>
      </c>
      <c r="E106" s="127">
        <v>224</v>
      </c>
      <c r="F106" s="128" t="s">
        <v>600</v>
      </c>
      <c r="G106" s="127">
        <v>69000</v>
      </c>
      <c r="H106" s="127">
        <f t="shared" ref="H106:H107" si="56">ROUNDDOWN(E106*G106,-3)</f>
        <v>15456000</v>
      </c>
      <c r="I106" s="127">
        <f>VLOOKUP($A106,'Bidang KK'!$A$6:$V$1000,I$1,FALSE)</f>
        <v>0</v>
      </c>
      <c r="J106" s="127">
        <f>VLOOKUP($A106,'Bidang KK'!$A$6:$V$1000,J$1,FALSE)</f>
        <v>0</v>
      </c>
      <c r="K106" s="127">
        <f>VLOOKUP($A106,'Bidang KK'!$A$6:$V$1000,K$1,FALSE)</f>
        <v>0</v>
      </c>
      <c r="L106" s="127">
        <f>VLOOKUP($A106,'Bidang KK'!$A$6:$V$1000,L$1,FALSE)</f>
        <v>0</v>
      </c>
      <c r="M106" s="127">
        <f>VLOOKUP($A106,'Bidang KK'!$A$6:$V$1000,M$1,FALSE)</f>
        <v>10350000</v>
      </c>
      <c r="N106" s="127">
        <f>VLOOKUP($A106,'Bidang KK'!$A$6:$V$1000,N$1,FALSE)</f>
        <v>1035000</v>
      </c>
      <c r="O106" s="127">
        <f>VLOOKUP($A106,'Bidang KK'!$A$6:$V$1000,O$1,FALSE)</f>
        <v>1035000</v>
      </c>
      <c r="P106" s="127">
        <f>VLOOKUP($A106,'Bidang KK'!$A$6:$V$1000,P$1,FALSE)</f>
        <v>1035000</v>
      </c>
      <c r="Q106" s="127">
        <f>VLOOKUP($A106,'Bidang KK'!$A$6:$V$1000,Q$1,FALSE)</f>
        <v>1035000</v>
      </c>
      <c r="R106" s="127">
        <f>VLOOKUP($A106,'Bidang KK'!$A$6:$V$1000,R$1,FALSE)</f>
        <v>966000</v>
      </c>
      <c r="S106" s="127">
        <f>VLOOKUP($A106,'Bidang KK'!$A$6:$V$1000,S$1,FALSE)</f>
        <v>0</v>
      </c>
      <c r="T106" s="127">
        <f>VLOOKUP($A106,'Bidang KK'!$A$6:$V$1000,T$1,FALSE)</f>
        <v>0</v>
      </c>
      <c r="U106" s="127">
        <f t="shared" si="1"/>
        <v>15456000</v>
      </c>
      <c r="V106" s="127">
        <f t="shared" si="2"/>
        <v>0</v>
      </c>
    </row>
    <row r="107" spans="1:22" ht="13.5" customHeight="1" x14ac:dyDescent="0.2">
      <c r="A107" s="2" t="s">
        <v>733</v>
      </c>
      <c r="B107" s="50" t="str">
        <f t="array" ref="B107">INDEX(PAGU_REAL!$AF$1:$AF$168,MATCH(MID(A107,1,21),MID(PAGU_REAL!$AK$1:$AK$168,1,21),0))</f>
        <v>Kelembagaan</v>
      </c>
      <c r="C107" s="125" t="s">
        <v>24</v>
      </c>
      <c r="D107" s="126" t="s">
        <v>45</v>
      </c>
      <c r="E107" s="127">
        <v>11</v>
      </c>
      <c r="F107" s="128" t="s">
        <v>602</v>
      </c>
      <c r="G107" s="127">
        <v>1500000</v>
      </c>
      <c r="H107" s="127">
        <f t="shared" si="56"/>
        <v>16500000</v>
      </c>
      <c r="I107" s="127">
        <f>VLOOKUP($A107,'Bidang KK'!$A$6:$V$1000,I$1,FALSE)</f>
        <v>0</v>
      </c>
      <c r="J107" s="127">
        <f>VLOOKUP($A107,'Bidang KK'!$A$6:$V$1000,J$1,FALSE)</f>
        <v>0</v>
      </c>
      <c r="K107" s="127">
        <f>VLOOKUP($A107,'Bidang KK'!$A$6:$V$1000,K$1,FALSE)</f>
        <v>1425000</v>
      </c>
      <c r="L107" s="127">
        <f>VLOOKUP($A107,'Bidang KK'!$A$6:$V$1000,L$1,FALSE)</f>
        <v>3000000</v>
      </c>
      <c r="M107" s="127">
        <f>VLOOKUP($A107,'Bidang KK'!$A$6:$V$1000,M$1,FALSE)</f>
        <v>1500000</v>
      </c>
      <c r="N107" s="127">
        <f>VLOOKUP($A107,'Bidang KK'!$A$6:$V$1000,N$1,FALSE)</f>
        <v>1500000</v>
      </c>
      <c r="O107" s="127">
        <f>VLOOKUP($A107,'Bidang KK'!$A$6:$V$1000,O$1,FALSE)</f>
        <v>1500000</v>
      </c>
      <c r="P107" s="127">
        <f>VLOOKUP($A107,'Bidang KK'!$A$6:$V$1000,P$1,FALSE)</f>
        <v>1500000</v>
      </c>
      <c r="Q107" s="127">
        <f>VLOOKUP($A107,'Bidang KK'!$A$6:$V$1000,Q$1,FALSE)</f>
        <v>1500000</v>
      </c>
      <c r="R107" s="127">
        <f>VLOOKUP($A107,'Bidang KK'!$A$6:$V$1000,R$1,FALSE)</f>
        <v>1500000</v>
      </c>
      <c r="S107" s="127">
        <f>VLOOKUP($A107,'Bidang KK'!$A$6:$V$1000,S$1,FALSE)</f>
        <v>1500000</v>
      </c>
      <c r="T107" s="127">
        <f>VLOOKUP($A107,'Bidang KK'!$A$6:$V$1000,T$1,FALSE)</f>
        <v>1575000</v>
      </c>
      <c r="U107" s="127">
        <f t="shared" si="1"/>
        <v>16500000</v>
      </c>
      <c r="V107" s="127">
        <f t="shared" si="2"/>
        <v>0</v>
      </c>
    </row>
    <row r="108" spans="1:22" ht="13.5" customHeight="1" x14ac:dyDescent="0.2">
      <c r="A108" s="2" t="s">
        <v>734</v>
      </c>
      <c r="B108" s="50" t="str">
        <f t="array" ref="B108">INDEX(PAGU_REAL!$AF$1:$AF$168,MATCH(MID(A108,1,21),MID(PAGU_REAL!$AK$1:$AK$168,1,21),0))</f>
        <v>Kelembagaan</v>
      </c>
      <c r="C108" s="95" t="s">
        <v>606</v>
      </c>
      <c r="D108" s="123" t="s">
        <v>607</v>
      </c>
      <c r="E108" s="124">
        <v>0</v>
      </c>
      <c r="F108" s="98" t="s">
        <v>24</v>
      </c>
      <c r="G108" s="124">
        <v>0</v>
      </c>
      <c r="H108" s="124">
        <f t="shared" ref="H108:T108" si="57">SUM(H109:H110)</f>
        <v>5000000</v>
      </c>
      <c r="I108" s="124">
        <f t="shared" si="57"/>
        <v>0</v>
      </c>
      <c r="J108" s="124">
        <f t="shared" si="57"/>
        <v>0</v>
      </c>
      <c r="K108" s="124">
        <f t="shared" si="57"/>
        <v>0</v>
      </c>
      <c r="L108" s="124">
        <f t="shared" si="57"/>
        <v>0</v>
      </c>
      <c r="M108" s="124">
        <f t="shared" si="57"/>
        <v>4250000</v>
      </c>
      <c r="N108" s="124">
        <f t="shared" si="57"/>
        <v>250000</v>
      </c>
      <c r="O108" s="124">
        <f t="shared" si="57"/>
        <v>250000</v>
      </c>
      <c r="P108" s="124">
        <f t="shared" si="57"/>
        <v>250000</v>
      </c>
      <c r="Q108" s="124">
        <f t="shared" si="57"/>
        <v>0</v>
      </c>
      <c r="R108" s="124">
        <f t="shared" si="57"/>
        <v>0</v>
      </c>
      <c r="S108" s="124">
        <f t="shared" si="57"/>
        <v>0</v>
      </c>
      <c r="T108" s="124">
        <f t="shared" si="57"/>
        <v>0</v>
      </c>
      <c r="U108" s="124">
        <f t="shared" si="1"/>
        <v>5000000</v>
      </c>
      <c r="V108" s="124">
        <f t="shared" si="2"/>
        <v>0</v>
      </c>
    </row>
    <row r="109" spans="1:22" ht="13.5" customHeight="1" x14ac:dyDescent="0.2">
      <c r="A109" s="2" t="s">
        <v>735</v>
      </c>
      <c r="B109" s="50" t="str">
        <f t="array" ref="B109">INDEX(PAGU_REAL!$AF$1:$AF$168,MATCH(MID(A109,1,21),MID(PAGU_REAL!$AK$1:$AK$168,1,21),0))</f>
        <v>Kelembagaan</v>
      </c>
      <c r="C109" s="125" t="s">
        <v>24</v>
      </c>
      <c r="D109" s="126" t="s">
        <v>609</v>
      </c>
      <c r="E109" s="127">
        <v>4</v>
      </c>
      <c r="F109" s="128" t="s">
        <v>602</v>
      </c>
      <c r="G109" s="127">
        <v>250000</v>
      </c>
      <c r="H109" s="127">
        <f t="shared" ref="H109:H110" si="58">ROUNDDOWN(E109*G109,-3)</f>
        <v>1000000</v>
      </c>
      <c r="I109" s="127">
        <f>VLOOKUP($A109,'Bidang KK'!$A$6:$V$1000,I$1,FALSE)</f>
        <v>0</v>
      </c>
      <c r="J109" s="127">
        <f>VLOOKUP($A109,'Bidang KK'!$A$6:$V$1000,J$1,FALSE)</f>
        <v>0</v>
      </c>
      <c r="K109" s="127">
        <f>VLOOKUP($A109,'Bidang KK'!$A$6:$V$1000,K$1,FALSE)</f>
        <v>0</v>
      </c>
      <c r="L109" s="127">
        <f>VLOOKUP($A109,'Bidang KK'!$A$6:$V$1000,L$1,FALSE)</f>
        <v>0</v>
      </c>
      <c r="M109" s="127">
        <f>VLOOKUP($A109,'Bidang KK'!$A$6:$V$1000,M$1,FALSE)</f>
        <v>250000</v>
      </c>
      <c r="N109" s="127">
        <f>VLOOKUP($A109,'Bidang KK'!$A$6:$V$1000,N$1,FALSE)</f>
        <v>250000</v>
      </c>
      <c r="O109" s="127">
        <f>VLOOKUP($A109,'Bidang KK'!$A$6:$V$1000,O$1,FALSE)</f>
        <v>250000</v>
      </c>
      <c r="P109" s="127">
        <f>VLOOKUP($A109,'Bidang KK'!$A$6:$V$1000,P$1,FALSE)</f>
        <v>250000</v>
      </c>
      <c r="Q109" s="127">
        <f>VLOOKUP($A109,'Bidang KK'!$A$6:$V$1000,Q$1,FALSE)</f>
        <v>0</v>
      </c>
      <c r="R109" s="127">
        <f>VLOOKUP($A109,'Bidang KK'!$A$6:$V$1000,R$1,FALSE)</f>
        <v>0</v>
      </c>
      <c r="S109" s="127">
        <f>VLOOKUP($A109,'Bidang KK'!$A$6:$V$1000,S$1,FALSE)</f>
        <v>0</v>
      </c>
      <c r="T109" s="127">
        <f>VLOOKUP($A109,'Bidang KK'!$A$6:$V$1000,T$1,FALSE)</f>
        <v>0</v>
      </c>
      <c r="U109" s="127">
        <f t="shared" si="1"/>
        <v>1000000</v>
      </c>
      <c r="V109" s="127">
        <f t="shared" si="2"/>
        <v>0</v>
      </c>
    </row>
    <row r="110" spans="1:22" ht="13.5" customHeight="1" x14ac:dyDescent="0.2">
      <c r="A110" s="2" t="s">
        <v>3826</v>
      </c>
      <c r="B110" s="50"/>
      <c r="C110" s="125"/>
      <c r="D110" s="126" t="s">
        <v>3827</v>
      </c>
      <c r="E110" s="127">
        <v>1</v>
      </c>
      <c r="F110" s="128" t="s">
        <v>899</v>
      </c>
      <c r="G110" s="127">
        <v>4000000</v>
      </c>
      <c r="H110" s="127">
        <f t="shared" si="58"/>
        <v>4000000</v>
      </c>
      <c r="I110" s="127">
        <f>VLOOKUP($A110,'Bidang KK'!$A$6:$V$1000,I$1,FALSE)</f>
        <v>0</v>
      </c>
      <c r="J110" s="127">
        <f>VLOOKUP($A110,'Bidang KK'!$A$6:$V$1000,J$1,FALSE)</f>
        <v>0</v>
      </c>
      <c r="K110" s="127">
        <f>VLOOKUP($A110,'Bidang KK'!$A$6:$V$1000,K$1,FALSE)</f>
        <v>0</v>
      </c>
      <c r="L110" s="127">
        <f>VLOOKUP($A110,'Bidang KK'!$A$6:$V$1000,L$1,FALSE)</f>
        <v>0</v>
      </c>
      <c r="M110" s="127">
        <f>VLOOKUP($A110,'Bidang KK'!$A$6:$V$1000,M$1,FALSE)</f>
        <v>4000000</v>
      </c>
      <c r="N110" s="127">
        <f>VLOOKUP($A110,'Bidang KK'!$A$6:$V$1000,N$1,FALSE)</f>
        <v>0</v>
      </c>
      <c r="O110" s="127">
        <f>VLOOKUP($A110,'Bidang KK'!$A$6:$V$1000,O$1,FALSE)</f>
        <v>0</v>
      </c>
      <c r="P110" s="127">
        <f>VLOOKUP($A110,'Bidang KK'!$A$6:$V$1000,P$1,FALSE)</f>
        <v>0</v>
      </c>
      <c r="Q110" s="127">
        <f>VLOOKUP($A110,'Bidang KK'!$A$6:$V$1000,Q$1,FALSE)</f>
        <v>0</v>
      </c>
      <c r="R110" s="127">
        <f>VLOOKUP($A110,'Bidang KK'!$A$6:$V$1000,R$1,FALSE)</f>
        <v>0</v>
      </c>
      <c r="S110" s="127">
        <f>VLOOKUP($A110,'Bidang KK'!$A$6:$V$1000,S$1,FALSE)</f>
        <v>0</v>
      </c>
      <c r="T110" s="127">
        <f>VLOOKUP($A110,'Bidang KK'!$A$6:$V$1000,T$1,FALSE)</f>
        <v>0</v>
      </c>
      <c r="U110" s="127">
        <f t="shared" si="1"/>
        <v>4000000</v>
      </c>
      <c r="V110" s="127">
        <f t="shared" si="2"/>
        <v>0</v>
      </c>
    </row>
    <row r="111" spans="1:22" ht="13.5" customHeight="1" x14ac:dyDescent="0.2">
      <c r="A111" s="2" t="s">
        <v>736</v>
      </c>
      <c r="B111" s="50" t="str">
        <f t="array" ref="B111">INDEX(PAGU_REAL!$AF$1:$AF$168,MATCH(MID(A111,1,21),MID(PAGU_REAL!$AK$1:$AK$168,1,21),0))</f>
        <v>Kelembagaan</v>
      </c>
      <c r="C111" s="95" t="s">
        <v>718</v>
      </c>
      <c r="D111" s="123" t="s">
        <v>719</v>
      </c>
      <c r="E111" s="124">
        <v>0</v>
      </c>
      <c r="F111" s="98" t="s">
        <v>24</v>
      </c>
      <c r="G111" s="124">
        <v>0</v>
      </c>
      <c r="H111" s="124">
        <f t="shared" ref="H111:T111" si="59">SUM(H112:H113)</f>
        <v>27500000</v>
      </c>
      <c r="I111" s="124">
        <f t="shared" si="59"/>
        <v>0</v>
      </c>
      <c r="J111" s="124">
        <f t="shared" si="59"/>
        <v>0</v>
      </c>
      <c r="K111" s="124">
        <f t="shared" si="59"/>
        <v>2416000</v>
      </c>
      <c r="L111" s="124">
        <f t="shared" si="59"/>
        <v>4000000</v>
      </c>
      <c r="M111" s="124">
        <f t="shared" si="59"/>
        <v>3500000</v>
      </c>
      <c r="N111" s="124">
        <f t="shared" si="59"/>
        <v>2500000</v>
      </c>
      <c r="O111" s="124">
        <f t="shared" si="59"/>
        <v>2500000</v>
      </c>
      <c r="P111" s="124">
        <f t="shared" si="59"/>
        <v>2500000</v>
      </c>
      <c r="Q111" s="124">
        <f t="shared" si="59"/>
        <v>2500000</v>
      </c>
      <c r="R111" s="124">
        <f t="shared" si="59"/>
        <v>2500000</v>
      </c>
      <c r="S111" s="124">
        <f t="shared" si="59"/>
        <v>2500000</v>
      </c>
      <c r="T111" s="124">
        <f t="shared" si="59"/>
        <v>2584000</v>
      </c>
      <c r="U111" s="124">
        <f t="shared" si="1"/>
        <v>27500000</v>
      </c>
      <c r="V111" s="124">
        <f t="shared" si="2"/>
        <v>0</v>
      </c>
    </row>
    <row r="112" spans="1:22" ht="13.5" customHeight="1" x14ac:dyDescent="0.2">
      <c r="A112" s="2" t="s">
        <v>737</v>
      </c>
      <c r="B112" s="50" t="str">
        <f t="array" ref="B112">INDEX(PAGU_REAL!$AF$1:$AF$168,MATCH(MID(A112,1,21),MID(PAGU_REAL!$AK$1:$AK$168,1,21),0))</f>
        <v>Kelembagaan</v>
      </c>
      <c r="C112" s="125" t="s">
        <v>24</v>
      </c>
      <c r="D112" s="126" t="s">
        <v>51</v>
      </c>
      <c r="E112" s="127">
        <v>11</v>
      </c>
      <c r="F112" s="128" t="s">
        <v>602</v>
      </c>
      <c r="G112" s="127">
        <v>1000000</v>
      </c>
      <c r="H112" s="127">
        <f t="shared" ref="H112:H113" si="60">ROUNDDOWN(E112*G112,-3)</f>
        <v>11000000</v>
      </c>
      <c r="I112" s="127">
        <f>VLOOKUP($A112,'Bidang KK'!$A$6:$V$1000,I$1,FALSE)</f>
        <v>0</v>
      </c>
      <c r="J112" s="127">
        <f>VLOOKUP($A112,'Bidang KK'!$A$6:$V$1000,J$1,FALSE)</f>
        <v>0</v>
      </c>
      <c r="K112" s="127">
        <f>VLOOKUP($A112,'Bidang KK'!$A$6:$V$1000,K$1,FALSE)</f>
        <v>996000</v>
      </c>
      <c r="L112" s="127">
        <f>VLOOKUP($A112,'Bidang KK'!$A$6:$V$1000,L$1,FALSE)</f>
        <v>1000000</v>
      </c>
      <c r="M112" s="127">
        <f>VLOOKUP($A112,'Bidang KK'!$A$6:$V$1000,M$1,FALSE)</f>
        <v>2000000</v>
      </c>
      <c r="N112" s="127">
        <f>VLOOKUP($A112,'Bidang KK'!$A$6:$V$1000,N$1,FALSE)</f>
        <v>1000000</v>
      </c>
      <c r="O112" s="127">
        <f>VLOOKUP($A112,'Bidang KK'!$A$6:$V$1000,O$1,FALSE)</f>
        <v>1000000</v>
      </c>
      <c r="P112" s="127">
        <f>VLOOKUP($A112,'Bidang KK'!$A$6:$V$1000,P$1,FALSE)</f>
        <v>1000000</v>
      </c>
      <c r="Q112" s="127">
        <f>VLOOKUP($A112,'Bidang KK'!$A$6:$V$1000,Q$1,FALSE)</f>
        <v>1000000</v>
      </c>
      <c r="R112" s="127">
        <f>VLOOKUP($A112,'Bidang KK'!$A$6:$V$1000,R$1,FALSE)</f>
        <v>1000000</v>
      </c>
      <c r="S112" s="127">
        <f>VLOOKUP($A112,'Bidang KK'!$A$6:$V$1000,S$1,FALSE)</f>
        <v>1000000</v>
      </c>
      <c r="T112" s="127">
        <f>VLOOKUP($A112,'Bidang KK'!$A$6:$V$1000,T$1,FALSE)</f>
        <v>1004000</v>
      </c>
      <c r="U112" s="127">
        <f t="shared" si="1"/>
        <v>11000000</v>
      </c>
      <c r="V112" s="127">
        <f t="shared" si="2"/>
        <v>0</v>
      </c>
    </row>
    <row r="113" spans="1:22" ht="13.5" customHeight="1" x14ac:dyDescent="0.2">
      <c r="A113" s="2" t="s">
        <v>738</v>
      </c>
      <c r="B113" s="50" t="str">
        <f t="array" ref="B113">INDEX(PAGU_REAL!$AF$1:$AF$168,MATCH(MID(A113,1,21),MID(PAGU_REAL!$AK$1:$AK$168,1,21),0))</f>
        <v>Kelembagaan</v>
      </c>
      <c r="C113" s="125" t="s">
        <v>24</v>
      </c>
      <c r="D113" s="126" t="s">
        <v>53</v>
      </c>
      <c r="E113" s="127">
        <v>11</v>
      </c>
      <c r="F113" s="128" t="s">
        <v>602</v>
      </c>
      <c r="G113" s="127">
        <v>1500000</v>
      </c>
      <c r="H113" s="127">
        <f t="shared" si="60"/>
        <v>16500000</v>
      </c>
      <c r="I113" s="127">
        <f>VLOOKUP($A113,'Bidang KK'!$A$6:$V$1000,I$1,FALSE)</f>
        <v>0</v>
      </c>
      <c r="J113" s="127">
        <f>VLOOKUP($A113,'Bidang KK'!$A$6:$V$1000,J$1,FALSE)</f>
        <v>0</v>
      </c>
      <c r="K113" s="127">
        <f>VLOOKUP($A113,'Bidang KK'!$A$6:$V$1000,K$1,FALSE)</f>
        <v>1420000</v>
      </c>
      <c r="L113" s="127">
        <f>VLOOKUP($A113,'Bidang KK'!$A$6:$V$1000,L$1,FALSE)</f>
        <v>3000000</v>
      </c>
      <c r="M113" s="127">
        <f>VLOOKUP($A113,'Bidang KK'!$A$6:$V$1000,M$1,FALSE)</f>
        <v>1500000</v>
      </c>
      <c r="N113" s="127">
        <f>VLOOKUP($A113,'Bidang KK'!$A$6:$V$1000,N$1,FALSE)</f>
        <v>1500000</v>
      </c>
      <c r="O113" s="127">
        <f>VLOOKUP($A113,'Bidang KK'!$A$6:$V$1000,O$1,FALSE)</f>
        <v>1500000</v>
      </c>
      <c r="P113" s="127">
        <f>VLOOKUP($A113,'Bidang KK'!$A$6:$V$1000,P$1,FALSE)</f>
        <v>1500000</v>
      </c>
      <c r="Q113" s="127">
        <f>VLOOKUP($A113,'Bidang KK'!$A$6:$V$1000,Q$1,FALSE)</f>
        <v>1500000</v>
      </c>
      <c r="R113" s="127">
        <f>VLOOKUP($A113,'Bidang KK'!$A$6:$V$1000,R$1,FALSE)</f>
        <v>1500000</v>
      </c>
      <c r="S113" s="127">
        <f>VLOOKUP($A113,'Bidang KK'!$A$6:$V$1000,S$1,FALSE)</f>
        <v>1500000</v>
      </c>
      <c r="T113" s="127">
        <f>VLOOKUP($A113,'Bidang KK'!$A$6:$V$1000,T$1,FALSE)</f>
        <v>1580000</v>
      </c>
      <c r="U113" s="127">
        <f t="shared" si="1"/>
        <v>16500000</v>
      </c>
      <c r="V113" s="127">
        <f t="shared" si="2"/>
        <v>0</v>
      </c>
    </row>
    <row r="114" spans="1:22" ht="13.5" customHeight="1" x14ac:dyDescent="0.2">
      <c r="A114" s="2" t="s">
        <v>739</v>
      </c>
      <c r="B114" s="50" t="str">
        <f t="array" ref="B114">INDEX(PAGU_REAL!$AF$1:$AF$168,MATCH(MID(A114,1,21),MID(PAGU_REAL!$AK$1:$AK$168,1,21),0))</f>
        <v>Kelembagaan</v>
      </c>
      <c r="C114" s="95" t="s">
        <v>162</v>
      </c>
      <c r="D114" s="123" t="s">
        <v>163</v>
      </c>
      <c r="E114" s="124">
        <v>0</v>
      </c>
      <c r="F114" s="98" t="s">
        <v>24</v>
      </c>
      <c r="G114" s="124">
        <v>0</v>
      </c>
      <c r="H114" s="124">
        <f t="shared" ref="H114:T114" si="61">H115</f>
        <v>9000000</v>
      </c>
      <c r="I114" s="124">
        <f t="shared" si="61"/>
        <v>0</v>
      </c>
      <c r="J114" s="124">
        <f t="shared" si="61"/>
        <v>900000</v>
      </c>
      <c r="K114" s="124">
        <f t="shared" si="61"/>
        <v>1800000</v>
      </c>
      <c r="L114" s="124">
        <f t="shared" si="61"/>
        <v>1800000</v>
      </c>
      <c r="M114" s="124">
        <f t="shared" si="61"/>
        <v>1800000</v>
      </c>
      <c r="N114" s="124">
        <f t="shared" si="61"/>
        <v>1800000</v>
      </c>
      <c r="O114" s="124">
        <f t="shared" si="61"/>
        <v>900000</v>
      </c>
      <c r="P114" s="124">
        <f t="shared" si="61"/>
        <v>0</v>
      </c>
      <c r="Q114" s="124">
        <f t="shared" si="61"/>
        <v>0</v>
      </c>
      <c r="R114" s="124">
        <f t="shared" si="61"/>
        <v>0</v>
      </c>
      <c r="S114" s="124">
        <f t="shared" si="61"/>
        <v>0</v>
      </c>
      <c r="T114" s="124">
        <f t="shared" si="61"/>
        <v>0</v>
      </c>
      <c r="U114" s="124">
        <f t="shared" si="1"/>
        <v>9000000</v>
      </c>
      <c r="V114" s="124">
        <f t="shared" si="2"/>
        <v>0</v>
      </c>
    </row>
    <row r="115" spans="1:22" ht="13.5" customHeight="1" x14ac:dyDescent="0.2">
      <c r="A115" s="2" t="s">
        <v>740</v>
      </c>
      <c r="B115" s="50" t="str">
        <f t="array" ref="B115">INDEX(PAGU_REAL!$AF$1:$AF$168,MATCH(MID(A115,1,21),MID(PAGU_REAL!$AK$1:$AK$168,1,21),0))</f>
        <v>Kelembagaan</v>
      </c>
      <c r="C115" s="125" t="s">
        <v>24</v>
      </c>
      <c r="D115" s="126" t="s">
        <v>3828</v>
      </c>
      <c r="E115" s="127">
        <v>10</v>
      </c>
      <c r="F115" s="128" t="s">
        <v>613</v>
      </c>
      <c r="G115" s="127">
        <v>900000</v>
      </c>
      <c r="H115" s="127">
        <f>ROUNDDOWN(E115*G115,-3)</f>
        <v>9000000</v>
      </c>
      <c r="I115" s="127">
        <f>VLOOKUP($A115,'Bidang KK'!$A$6:$V$1000,I$1,FALSE)</f>
        <v>0</v>
      </c>
      <c r="J115" s="127">
        <f>VLOOKUP($A115,'Bidang KK'!$A$6:$V$1000,J$1,FALSE)</f>
        <v>900000</v>
      </c>
      <c r="K115" s="127">
        <f>VLOOKUP($A115,'Bidang KK'!$A$6:$V$1000,K$1,FALSE)</f>
        <v>1800000</v>
      </c>
      <c r="L115" s="127">
        <f>VLOOKUP($A115,'Bidang KK'!$A$6:$V$1000,L$1,FALSE)</f>
        <v>1800000</v>
      </c>
      <c r="M115" s="127">
        <f>VLOOKUP($A115,'Bidang KK'!$A$6:$V$1000,M$1,FALSE)</f>
        <v>1800000</v>
      </c>
      <c r="N115" s="127">
        <f>VLOOKUP($A115,'Bidang KK'!$A$6:$V$1000,N$1,FALSE)</f>
        <v>1800000</v>
      </c>
      <c r="O115" s="127">
        <f>VLOOKUP($A115,'Bidang KK'!$A$6:$V$1000,O$1,FALSE)</f>
        <v>900000</v>
      </c>
      <c r="P115" s="127">
        <f>VLOOKUP($A115,'Bidang KK'!$A$6:$V$1000,P$1,FALSE)</f>
        <v>0</v>
      </c>
      <c r="Q115" s="127">
        <f>VLOOKUP($A115,'Bidang KK'!$A$6:$V$1000,Q$1,FALSE)</f>
        <v>0</v>
      </c>
      <c r="R115" s="127">
        <f>VLOOKUP($A115,'Bidang KK'!$A$6:$V$1000,R$1,FALSE)</f>
        <v>0</v>
      </c>
      <c r="S115" s="127">
        <f>VLOOKUP($A115,'Bidang KK'!$A$6:$V$1000,S$1,FALSE)</f>
        <v>0</v>
      </c>
      <c r="T115" s="127">
        <f>VLOOKUP($A115,'Bidang KK'!$A$6:$V$1000,T$1,FALSE)</f>
        <v>0</v>
      </c>
      <c r="U115" s="127">
        <f t="shared" si="1"/>
        <v>9000000</v>
      </c>
      <c r="V115" s="127">
        <f t="shared" si="2"/>
        <v>0</v>
      </c>
    </row>
    <row r="116" spans="1:22" ht="13.5" customHeight="1" x14ac:dyDescent="0.2">
      <c r="A116" s="2" t="s">
        <v>3829</v>
      </c>
      <c r="B116" s="50"/>
      <c r="C116" s="98">
        <v>522192</v>
      </c>
      <c r="D116" s="123" t="s">
        <v>3812</v>
      </c>
      <c r="E116" s="124"/>
      <c r="F116" s="98"/>
      <c r="G116" s="124"/>
      <c r="H116" s="124">
        <f t="shared" ref="H116:T116" si="62">H117</f>
        <v>7200000</v>
      </c>
      <c r="I116" s="124">
        <f t="shared" si="62"/>
        <v>0</v>
      </c>
      <c r="J116" s="124">
        <f t="shared" si="62"/>
        <v>0</v>
      </c>
      <c r="K116" s="124">
        <f t="shared" si="62"/>
        <v>0</v>
      </c>
      <c r="L116" s="124">
        <f t="shared" si="62"/>
        <v>1800000</v>
      </c>
      <c r="M116" s="124">
        <f t="shared" si="62"/>
        <v>1800000</v>
      </c>
      <c r="N116" s="124">
        <f t="shared" si="62"/>
        <v>1800000</v>
      </c>
      <c r="O116" s="124">
        <f t="shared" si="62"/>
        <v>1800000</v>
      </c>
      <c r="P116" s="124">
        <f t="shared" si="62"/>
        <v>0</v>
      </c>
      <c r="Q116" s="124">
        <f t="shared" si="62"/>
        <v>0</v>
      </c>
      <c r="R116" s="124">
        <f t="shared" si="62"/>
        <v>0</v>
      </c>
      <c r="S116" s="124">
        <f t="shared" si="62"/>
        <v>0</v>
      </c>
      <c r="T116" s="124">
        <f t="shared" si="62"/>
        <v>0</v>
      </c>
      <c r="U116" s="124">
        <f t="shared" si="1"/>
        <v>7200000</v>
      </c>
      <c r="V116" s="124">
        <f t="shared" si="2"/>
        <v>0</v>
      </c>
    </row>
    <row r="117" spans="1:22" ht="13.5" customHeight="1" x14ac:dyDescent="0.2">
      <c r="A117" s="2" t="s">
        <v>3830</v>
      </c>
      <c r="B117" s="50"/>
      <c r="C117" s="125" t="s">
        <v>24</v>
      </c>
      <c r="D117" s="126" t="s">
        <v>3828</v>
      </c>
      <c r="E117" s="127">
        <v>8</v>
      </c>
      <c r="F117" s="128" t="s">
        <v>613</v>
      </c>
      <c r="G117" s="127">
        <v>900000</v>
      </c>
      <c r="H117" s="127">
        <f>ROUNDDOWN(E117*G117,-3)</f>
        <v>7200000</v>
      </c>
      <c r="I117" s="127">
        <f>VLOOKUP($A117,'Bidang KK'!$A$6:$V$1000,I$1,FALSE)</f>
        <v>0</v>
      </c>
      <c r="J117" s="127">
        <f>VLOOKUP($A117,'Bidang KK'!$A$6:$V$1000,J$1,FALSE)</f>
        <v>0</v>
      </c>
      <c r="K117" s="127">
        <f>VLOOKUP($A117,'Bidang KK'!$A$6:$V$1000,K$1,FALSE)</f>
        <v>0</v>
      </c>
      <c r="L117" s="127">
        <f>VLOOKUP($A117,'Bidang KK'!$A$6:$V$1000,L$1,FALSE)</f>
        <v>1800000</v>
      </c>
      <c r="M117" s="127">
        <f>VLOOKUP($A117,'Bidang KK'!$A$6:$V$1000,M$1,FALSE)</f>
        <v>1800000</v>
      </c>
      <c r="N117" s="127">
        <f>VLOOKUP($A117,'Bidang KK'!$A$6:$V$1000,N$1,FALSE)</f>
        <v>1800000</v>
      </c>
      <c r="O117" s="127">
        <f>VLOOKUP($A117,'Bidang KK'!$A$6:$V$1000,O$1,FALSE)</f>
        <v>1800000</v>
      </c>
      <c r="P117" s="127">
        <f>VLOOKUP($A117,'Bidang KK'!$A$6:$V$1000,P$1,FALSE)</f>
        <v>0</v>
      </c>
      <c r="Q117" s="127">
        <f>VLOOKUP($A117,'Bidang KK'!$A$6:$V$1000,Q$1,FALSE)</f>
        <v>0</v>
      </c>
      <c r="R117" s="127">
        <f>VLOOKUP($A117,'Bidang KK'!$A$6:$V$1000,R$1,FALSE)</f>
        <v>0</v>
      </c>
      <c r="S117" s="127">
        <f>VLOOKUP($A117,'Bidang KK'!$A$6:$V$1000,S$1,FALSE)</f>
        <v>0</v>
      </c>
      <c r="T117" s="127">
        <f>VLOOKUP($A117,'Bidang KK'!$A$6:$V$1000,T$1,FALSE)</f>
        <v>0</v>
      </c>
      <c r="U117" s="127">
        <f t="shared" si="1"/>
        <v>7200000</v>
      </c>
      <c r="V117" s="127">
        <f t="shared" si="2"/>
        <v>0</v>
      </c>
    </row>
    <row r="118" spans="1:22" ht="13.5" customHeight="1" x14ac:dyDescent="0.2">
      <c r="A118" s="2" t="s">
        <v>741</v>
      </c>
      <c r="B118" s="50" t="str">
        <f t="array" ref="B118">INDEX(PAGU_REAL!$AF$1:$AF$168,MATCH(MID(A118,1,21),MID(PAGU_REAL!$AK$1:$AK$168,1,21),0))</f>
        <v>Kelembagaan</v>
      </c>
      <c r="C118" s="95" t="s">
        <v>111</v>
      </c>
      <c r="D118" s="123" t="s">
        <v>112</v>
      </c>
      <c r="E118" s="124">
        <v>0</v>
      </c>
      <c r="F118" s="98" t="s">
        <v>24</v>
      </c>
      <c r="G118" s="124">
        <v>0</v>
      </c>
      <c r="H118" s="124">
        <f t="shared" ref="H118:T118" si="63">H119</f>
        <v>63352000</v>
      </c>
      <c r="I118" s="124">
        <f t="shared" si="63"/>
        <v>0</v>
      </c>
      <c r="J118" s="124">
        <f t="shared" si="63"/>
        <v>0</v>
      </c>
      <c r="K118" s="124">
        <f t="shared" si="63"/>
        <v>0</v>
      </c>
      <c r="L118" s="124">
        <f t="shared" si="63"/>
        <v>0</v>
      </c>
      <c r="M118" s="124">
        <f t="shared" si="63"/>
        <v>63352000</v>
      </c>
      <c r="N118" s="124">
        <f t="shared" si="63"/>
        <v>0</v>
      </c>
      <c r="O118" s="124">
        <f t="shared" si="63"/>
        <v>0</v>
      </c>
      <c r="P118" s="124">
        <f t="shared" si="63"/>
        <v>0</v>
      </c>
      <c r="Q118" s="124">
        <f t="shared" si="63"/>
        <v>0</v>
      </c>
      <c r="R118" s="124">
        <f t="shared" si="63"/>
        <v>0</v>
      </c>
      <c r="S118" s="124">
        <f t="shared" si="63"/>
        <v>0</v>
      </c>
      <c r="T118" s="124">
        <f t="shared" si="63"/>
        <v>0</v>
      </c>
      <c r="U118" s="124">
        <f t="shared" si="1"/>
        <v>63352000</v>
      </c>
      <c r="V118" s="124">
        <f t="shared" si="2"/>
        <v>0</v>
      </c>
    </row>
    <row r="119" spans="1:22" ht="13.5" customHeight="1" x14ac:dyDescent="0.2">
      <c r="A119" s="2" t="s">
        <v>742</v>
      </c>
      <c r="B119" s="50" t="str">
        <f t="array" ref="B119">INDEX(PAGU_REAL!$AF$1:$AF$168,MATCH(MID(A119,1,21),MID(PAGU_REAL!$AK$1:$AK$168,1,21),0))</f>
        <v>Kelembagaan</v>
      </c>
      <c r="C119" s="125" t="s">
        <v>24</v>
      </c>
      <c r="D119" s="126" t="s">
        <v>743</v>
      </c>
      <c r="E119" s="127">
        <v>15</v>
      </c>
      <c r="F119" s="128" t="s">
        <v>600</v>
      </c>
      <c r="G119" s="127">
        <v>4223467</v>
      </c>
      <c r="H119" s="127">
        <f>ROUNDDOWN(E119*G119,-3)</f>
        <v>63352000</v>
      </c>
      <c r="I119" s="127">
        <f>VLOOKUP($A119,'Bidang KK'!$A$6:$V$1000,I$1,FALSE)</f>
        <v>0</v>
      </c>
      <c r="J119" s="127">
        <f>VLOOKUP($A119,'Bidang KK'!$A$6:$V$1000,J$1,FALSE)</f>
        <v>0</v>
      </c>
      <c r="K119" s="127">
        <f>VLOOKUP($A119,'Bidang KK'!$A$6:$V$1000,K$1,FALSE)</f>
        <v>0</v>
      </c>
      <c r="L119" s="127">
        <f>VLOOKUP($A119,'Bidang KK'!$A$6:$V$1000,L$1,FALSE)</f>
        <v>0</v>
      </c>
      <c r="M119" s="127">
        <f>VLOOKUP($A119,'Bidang KK'!$A$6:$V$1000,M$1,FALSE)</f>
        <v>63352000</v>
      </c>
      <c r="N119" s="127">
        <f>VLOOKUP($A119,'Bidang KK'!$A$6:$V$1000,N$1,FALSE)</f>
        <v>0</v>
      </c>
      <c r="O119" s="127">
        <f>VLOOKUP($A119,'Bidang KK'!$A$6:$V$1000,O$1,FALSE)</f>
        <v>0</v>
      </c>
      <c r="P119" s="127">
        <f>VLOOKUP($A119,'Bidang KK'!$A$6:$V$1000,P$1,FALSE)</f>
        <v>0</v>
      </c>
      <c r="Q119" s="127">
        <f>VLOOKUP($A119,'Bidang KK'!$A$6:$V$1000,Q$1,FALSE)</f>
        <v>0</v>
      </c>
      <c r="R119" s="127">
        <f>VLOOKUP($A119,'Bidang KK'!$A$6:$V$1000,R$1,FALSE)</f>
        <v>0</v>
      </c>
      <c r="S119" s="127">
        <f>VLOOKUP($A119,'Bidang KK'!$A$6:$V$1000,S$1,FALSE)</f>
        <v>0</v>
      </c>
      <c r="T119" s="127">
        <f>VLOOKUP($A119,'Bidang KK'!$A$6:$V$1000,T$1,FALSE)</f>
        <v>0</v>
      </c>
      <c r="U119" s="127">
        <f t="shared" si="1"/>
        <v>63352000</v>
      </c>
      <c r="V119" s="127">
        <f t="shared" si="2"/>
        <v>0</v>
      </c>
    </row>
    <row r="120" spans="1:22" ht="13.5" customHeight="1" x14ac:dyDescent="0.2">
      <c r="A120" s="2" t="s">
        <v>746</v>
      </c>
      <c r="B120" s="50" t="e">
        <f t="array" ref="B120">INDEX(PAGU_REAL!$AF$1:$AF$168,MATCH(MID(A120,1,21),MID(PAGU_REAL!$AK$1:$AK$168,1,21),0))</f>
        <v>#N/A</v>
      </c>
      <c r="C120" s="115" t="s">
        <v>398</v>
      </c>
      <c r="D120" s="116" t="s">
        <v>747</v>
      </c>
      <c r="E120" s="117">
        <v>0</v>
      </c>
      <c r="F120" s="118" t="s">
        <v>24</v>
      </c>
      <c r="G120" s="117">
        <v>0</v>
      </c>
      <c r="H120" s="117">
        <f t="shared" ref="H120:T120" si="64">SUM(H121)</f>
        <v>38406000</v>
      </c>
      <c r="I120" s="117">
        <f t="shared" si="64"/>
        <v>0</v>
      </c>
      <c r="J120" s="117">
        <f t="shared" si="64"/>
        <v>8300000</v>
      </c>
      <c r="K120" s="117">
        <f t="shared" si="64"/>
        <v>20106000</v>
      </c>
      <c r="L120" s="117">
        <f t="shared" si="64"/>
        <v>10000000</v>
      </c>
      <c r="M120" s="117">
        <f t="shared" si="64"/>
        <v>0</v>
      </c>
      <c r="N120" s="117">
        <f t="shared" si="64"/>
        <v>0</v>
      </c>
      <c r="O120" s="117">
        <f t="shared" si="64"/>
        <v>0</v>
      </c>
      <c r="P120" s="117">
        <f t="shared" si="64"/>
        <v>0</v>
      </c>
      <c r="Q120" s="117">
        <f t="shared" si="64"/>
        <v>0</v>
      </c>
      <c r="R120" s="117">
        <f t="shared" si="64"/>
        <v>0</v>
      </c>
      <c r="S120" s="117">
        <f t="shared" si="64"/>
        <v>0</v>
      </c>
      <c r="T120" s="117">
        <f t="shared" si="64"/>
        <v>0</v>
      </c>
      <c r="U120" s="117">
        <f t="shared" si="1"/>
        <v>38406000</v>
      </c>
      <c r="V120" s="117">
        <f t="shared" si="2"/>
        <v>0</v>
      </c>
    </row>
    <row r="121" spans="1:22" ht="13.5" customHeight="1" x14ac:dyDescent="0.2">
      <c r="A121" s="2" t="s">
        <v>748</v>
      </c>
      <c r="B121" s="50" t="str">
        <f t="array" ref="B121">INDEX(PAGU_REAL!$AF$1:$AF$168,MATCH(MID(A121,1,21),MID(PAGU_REAL!$AK$1:$AK$168,1,21),0))</f>
        <v>Ketenagaan</v>
      </c>
      <c r="C121" s="119" t="s">
        <v>39</v>
      </c>
      <c r="D121" s="120" t="s">
        <v>749</v>
      </c>
      <c r="E121" s="121">
        <v>0</v>
      </c>
      <c r="F121" s="122" t="s">
        <v>24</v>
      </c>
      <c r="G121" s="121">
        <v>0</v>
      </c>
      <c r="H121" s="121">
        <f t="shared" ref="H121:T121" si="65">SUM(H122,H128,H130,H132)</f>
        <v>38406000</v>
      </c>
      <c r="I121" s="121">
        <f t="shared" si="65"/>
        <v>0</v>
      </c>
      <c r="J121" s="121">
        <f t="shared" si="65"/>
        <v>8300000</v>
      </c>
      <c r="K121" s="121">
        <f t="shared" si="65"/>
        <v>20106000</v>
      </c>
      <c r="L121" s="121">
        <f t="shared" si="65"/>
        <v>10000000</v>
      </c>
      <c r="M121" s="121">
        <f t="shared" si="65"/>
        <v>0</v>
      </c>
      <c r="N121" s="121">
        <f t="shared" si="65"/>
        <v>0</v>
      </c>
      <c r="O121" s="121">
        <f t="shared" si="65"/>
        <v>0</v>
      </c>
      <c r="P121" s="121">
        <f t="shared" si="65"/>
        <v>0</v>
      </c>
      <c r="Q121" s="121">
        <f t="shared" si="65"/>
        <v>0</v>
      </c>
      <c r="R121" s="121">
        <f t="shared" si="65"/>
        <v>0</v>
      </c>
      <c r="S121" s="121">
        <f t="shared" si="65"/>
        <v>0</v>
      </c>
      <c r="T121" s="121">
        <f t="shared" si="65"/>
        <v>0</v>
      </c>
      <c r="U121" s="121">
        <f t="shared" si="1"/>
        <v>38406000</v>
      </c>
      <c r="V121" s="121">
        <f t="shared" si="2"/>
        <v>0</v>
      </c>
    </row>
    <row r="122" spans="1:22" ht="13.5" customHeight="1" x14ac:dyDescent="0.2">
      <c r="A122" s="2" t="s">
        <v>750</v>
      </c>
      <c r="B122" s="50" t="str">
        <f t="array" ref="B122">INDEX(PAGU_REAL!$AF$1:$AF$168,MATCH(MID(A122,1,21),MID(PAGU_REAL!$AK$1:$AK$168,1,21),0))</f>
        <v>Ketenagaan</v>
      </c>
      <c r="C122" s="95" t="s">
        <v>42</v>
      </c>
      <c r="D122" s="123" t="s">
        <v>43</v>
      </c>
      <c r="E122" s="124">
        <v>0</v>
      </c>
      <c r="F122" s="98" t="s">
        <v>24</v>
      </c>
      <c r="G122" s="124">
        <v>0</v>
      </c>
      <c r="H122" s="124">
        <f t="shared" ref="H122:T122" si="66">SUM(H123:H127)</f>
        <v>16100000</v>
      </c>
      <c r="I122" s="124">
        <f t="shared" si="66"/>
        <v>0</v>
      </c>
      <c r="J122" s="124">
        <f t="shared" si="66"/>
        <v>8000000</v>
      </c>
      <c r="K122" s="124">
        <f t="shared" si="66"/>
        <v>8100000</v>
      </c>
      <c r="L122" s="124">
        <f t="shared" si="66"/>
        <v>0</v>
      </c>
      <c r="M122" s="124">
        <f t="shared" si="66"/>
        <v>0</v>
      </c>
      <c r="N122" s="124">
        <f t="shared" si="66"/>
        <v>0</v>
      </c>
      <c r="O122" s="124">
        <f t="shared" si="66"/>
        <v>0</v>
      </c>
      <c r="P122" s="124">
        <f t="shared" si="66"/>
        <v>0</v>
      </c>
      <c r="Q122" s="124">
        <f t="shared" si="66"/>
        <v>0</v>
      </c>
      <c r="R122" s="124">
        <f t="shared" si="66"/>
        <v>0</v>
      </c>
      <c r="S122" s="124">
        <f t="shared" si="66"/>
        <v>0</v>
      </c>
      <c r="T122" s="124">
        <f t="shared" si="66"/>
        <v>0</v>
      </c>
      <c r="U122" s="124">
        <f t="shared" si="1"/>
        <v>16100000</v>
      </c>
      <c r="V122" s="124">
        <f t="shared" si="2"/>
        <v>0</v>
      </c>
    </row>
    <row r="123" spans="1:22" ht="13.5" customHeight="1" x14ac:dyDescent="0.2">
      <c r="A123" s="2" t="s">
        <v>751</v>
      </c>
      <c r="B123" s="50" t="str">
        <f t="array" ref="B123">INDEX(PAGU_REAL!$AF$1:$AF$168,MATCH(MID(A123,1,21),MID(PAGU_REAL!$AK$1:$AK$168,1,21),0))</f>
        <v>Ketenagaan</v>
      </c>
      <c r="C123" s="125" t="s">
        <v>24</v>
      </c>
      <c r="D123" s="126" t="s">
        <v>599</v>
      </c>
      <c r="E123" s="127">
        <v>30</v>
      </c>
      <c r="F123" s="128" t="s">
        <v>600</v>
      </c>
      <c r="G123" s="127">
        <v>70000</v>
      </c>
      <c r="H123" s="127">
        <f t="shared" ref="H123:H127" si="67">ROUNDDOWN(E123*G123,-3)</f>
        <v>2100000</v>
      </c>
      <c r="I123" s="127">
        <f>VLOOKUP($A123,'Bidang KK'!$A$6:$V$1000,I$1,FALSE)</f>
        <v>0</v>
      </c>
      <c r="J123" s="127">
        <f>VLOOKUP($A123,'Bidang KK'!$A$6:$V$1000,J$1,FALSE)</f>
        <v>0</v>
      </c>
      <c r="K123" s="127">
        <f>VLOOKUP($A123,'Bidang KK'!$A$6:$V$1000,K$1,FALSE)</f>
        <v>2100000</v>
      </c>
      <c r="L123" s="127">
        <f>VLOOKUP($A123,'Bidang KK'!$A$6:$V$1000,L$1,FALSE)</f>
        <v>0</v>
      </c>
      <c r="M123" s="127">
        <f>VLOOKUP($A123,'Bidang KK'!$A$6:$V$1000,M$1,FALSE)</f>
        <v>0</v>
      </c>
      <c r="N123" s="127">
        <f>VLOOKUP($A123,'Bidang KK'!$A$6:$V$1000,N$1,FALSE)</f>
        <v>0</v>
      </c>
      <c r="O123" s="127">
        <f>VLOOKUP($A123,'Bidang KK'!$A$6:$V$1000,O$1,FALSE)</f>
        <v>0</v>
      </c>
      <c r="P123" s="127">
        <f>VLOOKUP($A123,'Bidang KK'!$A$6:$V$1000,P$1,FALSE)</f>
        <v>0</v>
      </c>
      <c r="Q123" s="127">
        <f>VLOOKUP($A123,'Bidang KK'!$A$6:$V$1000,Q$1,FALSE)</f>
        <v>0</v>
      </c>
      <c r="R123" s="127">
        <f>VLOOKUP($A123,'Bidang KK'!$A$6:$V$1000,R$1,FALSE)</f>
        <v>0</v>
      </c>
      <c r="S123" s="127">
        <f>VLOOKUP($A123,'Bidang KK'!$A$6:$V$1000,S$1,FALSE)</f>
        <v>0</v>
      </c>
      <c r="T123" s="127">
        <f>VLOOKUP($A123,'Bidang KK'!$A$6:$V$1000,T$1,FALSE)</f>
        <v>0</v>
      </c>
      <c r="U123" s="127">
        <f t="shared" si="1"/>
        <v>2100000</v>
      </c>
      <c r="V123" s="127">
        <f t="shared" si="2"/>
        <v>0</v>
      </c>
    </row>
    <row r="124" spans="1:22" ht="13.5" customHeight="1" x14ac:dyDescent="0.2">
      <c r="A124" s="2" t="s">
        <v>752</v>
      </c>
      <c r="B124" s="50" t="str">
        <f t="array" ref="B124">INDEX(PAGU_REAL!$AF$1:$AF$168,MATCH(MID(A124,1,21),MID(PAGU_REAL!$AK$1:$AK$168,1,21),0))</f>
        <v>Ketenagaan</v>
      </c>
      <c r="C124" s="125" t="s">
        <v>24</v>
      </c>
      <c r="D124" s="126" t="s">
        <v>45</v>
      </c>
      <c r="E124" s="127">
        <v>2</v>
      </c>
      <c r="F124" s="128" t="s">
        <v>602</v>
      </c>
      <c r="G124" s="127">
        <v>1500000</v>
      </c>
      <c r="H124" s="127">
        <f t="shared" si="67"/>
        <v>3000000</v>
      </c>
      <c r="I124" s="127">
        <f>VLOOKUP($A124,'Bidang KK'!$A$6:$V$1000,I$1,FALSE)</f>
        <v>0</v>
      </c>
      <c r="J124" s="127">
        <f>VLOOKUP($A124,'Bidang KK'!$A$6:$V$1000,J$1,FALSE)</f>
        <v>3000000</v>
      </c>
      <c r="K124" s="127">
        <f>VLOOKUP($A124,'Bidang KK'!$A$6:$V$1000,K$1,FALSE)</f>
        <v>0</v>
      </c>
      <c r="L124" s="127">
        <f>VLOOKUP($A124,'Bidang KK'!$A$6:$V$1000,L$1,FALSE)</f>
        <v>0</v>
      </c>
      <c r="M124" s="127">
        <f>VLOOKUP($A124,'Bidang KK'!$A$6:$V$1000,M$1,FALSE)</f>
        <v>0</v>
      </c>
      <c r="N124" s="127">
        <f>VLOOKUP($A124,'Bidang KK'!$A$6:$V$1000,N$1,FALSE)</f>
        <v>0</v>
      </c>
      <c r="O124" s="127">
        <f>VLOOKUP($A124,'Bidang KK'!$A$6:$V$1000,O$1,FALSE)</f>
        <v>0</v>
      </c>
      <c r="P124" s="127">
        <f>VLOOKUP($A124,'Bidang KK'!$A$6:$V$1000,P$1,FALSE)</f>
        <v>0</v>
      </c>
      <c r="Q124" s="127">
        <f>VLOOKUP($A124,'Bidang KK'!$A$6:$V$1000,Q$1,FALSE)</f>
        <v>0</v>
      </c>
      <c r="R124" s="127">
        <f>VLOOKUP($A124,'Bidang KK'!$A$6:$V$1000,R$1,FALSE)</f>
        <v>0</v>
      </c>
      <c r="S124" s="127">
        <f>VLOOKUP($A124,'Bidang KK'!$A$6:$V$1000,S$1,FALSE)</f>
        <v>0</v>
      </c>
      <c r="T124" s="127">
        <f>VLOOKUP($A124,'Bidang KK'!$A$6:$V$1000,T$1,FALSE)</f>
        <v>0</v>
      </c>
      <c r="U124" s="127">
        <f t="shared" si="1"/>
        <v>3000000</v>
      </c>
      <c r="V124" s="127">
        <f t="shared" si="2"/>
        <v>0</v>
      </c>
    </row>
    <row r="125" spans="1:22" ht="13.5" customHeight="1" x14ac:dyDescent="0.2">
      <c r="A125" s="2" t="s">
        <v>753</v>
      </c>
      <c r="B125" s="50" t="str">
        <f t="array" ref="B125">INDEX(PAGU_REAL!$AF$1:$AF$168,MATCH(MID(A125,1,21),MID(PAGU_REAL!$AK$1:$AK$168,1,21),0))</f>
        <v>Ketenagaan</v>
      </c>
      <c r="C125" s="125" t="s">
        <v>24</v>
      </c>
      <c r="D125" s="126" t="s">
        <v>51</v>
      </c>
      <c r="E125" s="127">
        <v>2</v>
      </c>
      <c r="F125" s="128" t="s">
        <v>602</v>
      </c>
      <c r="G125" s="127">
        <v>1000000</v>
      </c>
      <c r="H125" s="127">
        <f t="shared" si="67"/>
        <v>2000000</v>
      </c>
      <c r="I125" s="127">
        <f>VLOOKUP($A125,'Bidang KK'!$A$6:$V$1000,I$1,FALSE)</f>
        <v>0</v>
      </c>
      <c r="J125" s="127">
        <f>VLOOKUP($A125,'Bidang KK'!$A$6:$V$1000,J$1,FALSE)</f>
        <v>2000000</v>
      </c>
      <c r="K125" s="127">
        <f>VLOOKUP($A125,'Bidang KK'!$A$6:$V$1000,K$1,FALSE)</f>
        <v>0</v>
      </c>
      <c r="L125" s="127">
        <f>VLOOKUP($A125,'Bidang KK'!$A$6:$V$1000,L$1,FALSE)</f>
        <v>0</v>
      </c>
      <c r="M125" s="127">
        <f>VLOOKUP($A125,'Bidang KK'!$A$6:$V$1000,M$1,FALSE)</f>
        <v>0</v>
      </c>
      <c r="N125" s="127">
        <f>VLOOKUP($A125,'Bidang KK'!$A$6:$V$1000,N$1,FALSE)</f>
        <v>0</v>
      </c>
      <c r="O125" s="127">
        <f>VLOOKUP($A125,'Bidang KK'!$A$6:$V$1000,O$1,FALSE)</f>
        <v>0</v>
      </c>
      <c r="P125" s="127">
        <f>VLOOKUP($A125,'Bidang KK'!$A$6:$V$1000,P$1,FALSE)</f>
        <v>0</v>
      </c>
      <c r="Q125" s="127">
        <f>VLOOKUP($A125,'Bidang KK'!$A$6:$V$1000,Q$1,FALSE)</f>
        <v>0</v>
      </c>
      <c r="R125" s="127">
        <f>VLOOKUP($A125,'Bidang KK'!$A$6:$V$1000,R$1,FALSE)</f>
        <v>0</v>
      </c>
      <c r="S125" s="127">
        <f>VLOOKUP($A125,'Bidang KK'!$A$6:$V$1000,S$1,FALSE)</f>
        <v>0</v>
      </c>
      <c r="T125" s="127">
        <f>VLOOKUP($A125,'Bidang KK'!$A$6:$V$1000,T$1,FALSE)</f>
        <v>0</v>
      </c>
      <c r="U125" s="127">
        <f t="shared" si="1"/>
        <v>2000000</v>
      </c>
      <c r="V125" s="127">
        <f t="shared" si="2"/>
        <v>0</v>
      </c>
    </row>
    <row r="126" spans="1:22" ht="13.5" customHeight="1" x14ac:dyDescent="0.2">
      <c r="A126" s="2" t="s">
        <v>754</v>
      </c>
      <c r="B126" s="50" t="str">
        <f t="array" ref="B126">INDEX(PAGU_REAL!$AF$1:$AF$168,MATCH(MID(A126,1,21),MID(PAGU_REAL!$AK$1:$AK$168,1,21),0))</f>
        <v>Ketenagaan</v>
      </c>
      <c r="C126" s="125" t="s">
        <v>24</v>
      </c>
      <c r="D126" s="126" t="s">
        <v>53</v>
      </c>
      <c r="E126" s="127">
        <v>2</v>
      </c>
      <c r="F126" s="128" t="s">
        <v>602</v>
      </c>
      <c r="G126" s="127">
        <v>1500000</v>
      </c>
      <c r="H126" s="127">
        <f t="shared" si="67"/>
        <v>3000000</v>
      </c>
      <c r="I126" s="127">
        <f>VLOOKUP($A126,'Bidang KK'!$A$6:$V$1000,I$1,FALSE)</f>
        <v>0</v>
      </c>
      <c r="J126" s="127">
        <f>VLOOKUP($A126,'Bidang KK'!$A$6:$V$1000,J$1,FALSE)</f>
        <v>3000000</v>
      </c>
      <c r="K126" s="127">
        <f>VLOOKUP($A126,'Bidang KK'!$A$6:$V$1000,K$1,FALSE)</f>
        <v>0</v>
      </c>
      <c r="L126" s="127">
        <f>VLOOKUP($A126,'Bidang KK'!$A$6:$V$1000,L$1,FALSE)</f>
        <v>0</v>
      </c>
      <c r="M126" s="127">
        <f>VLOOKUP($A126,'Bidang KK'!$A$6:$V$1000,M$1,FALSE)</f>
        <v>0</v>
      </c>
      <c r="N126" s="127">
        <f>VLOOKUP($A126,'Bidang KK'!$A$6:$V$1000,N$1,FALSE)</f>
        <v>0</v>
      </c>
      <c r="O126" s="127">
        <f>VLOOKUP($A126,'Bidang KK'!$A$6:$V$1000,O$1,FALSE)</f>
        <v>0</v>
      </c>
      <c r="P126" s="127">
        <f>VLOOKUP($A126,'Bidang KK'!$A$6:$V$1000,P$1,FALSE)</f>
        <v>0</v>
      </c>
      <c r="Q126" s="127">
        <f>VLOOKUP($A126,'Bidang KK'!$A$6:$V$1000,Q$1,FALSE)</f>
        <v>0</v>
      </c>
      <c r="R126" s="127">
        <f>VLOOKUP($A126,'Bidang KK'!$A$6:$V$1000,R$1,FALSE)</f>
        <v>0</v>
      </c>
      <c r="S126" s="127">
        <f>VLOOKUP($A126,'Bidang KK'!$A$6:$V$1000,S$1,FALSE)</f>
        <v>0</v>
      </c>
      <c r="T126" s="127">
        <f>VLOOKUP($A126,'Bidang KK'!$A$6:$V$1000,T$1,FALSE)</f>
        <v>0</v>
      </c>
      <c r="U126" s="127">
        <f t="shared" si="1"/>
        <v>3000000</v>
      </c>
      <c r="V126" s="127">
        <f t="shared" si="2"/>
        <v>0</v>
      </c>
    </row>
    <row r="127" spans="1:22" ht="13.5" customHeight="1" x14ac:dyDescent="0.2">
      <c r="A127" s="2" t="s">
        <v>755</v>
      </c>
      <c r="B127" s="50" t="str">
        <f t="array" ref="B127">INDEX(PAGU_REAL!$AF$1:$AF$168,MATCH(MID(A127,1,21),MID(PAGU_REAL!$AK$1:$AK$168,1,21),0))</f>
        <v>Ketenagaan</v>
      </c>
      <c r="C127" s="125" t="s">
        <v>24</v>
      </c>
      <c r="D127" s="126" t="s">
        <v>756</v>
      </c>
      <c r="E127" s="127">
        <v>30</v>
      </c>
      <c r="F127" s="128" t="s">
        <v>600</v>
      </c>
      <c r="G127" s="127">
        <v>200000</v>
      </c>
      <c r="H127" s="127">
        <f t="shared" si="67"/>
        <v>6000000</v>
      </c>
      <c r="I127" s="127">
        <f>VLOOKUP($A127,'Bidang KK'!$A$6:$V$1000,I$1,FALSE)</f>
        <v>0</v>
      </c>
      <c r="J127" s="127">
        <f>VLOOKUP($A127,'Bidang KK'!$A$6:$V$1000,J$1,FALSE)</f>
        <v>0</v>
      </c>
      <c r="K127" s="127">
        <f>VLOOKUP($A127,'Bidang KK'!$A$6:$V$1000,K$1,FALSE)</f>
        <v>6000000</v>
      </c>
      <c r="L127" s="127">
        <f>VLOOKUP($A127,'Bidang KK'!$A$6:$V$1000,L$1,FALSE)</f>
        <v>0</v>
      </c>
      <c r="M127" s="127">
        <f>VLOOKUP($A127,'Bidang KK'!$A$6:$V$1000,M$1,FALSE)</f>
        <v>0</v>
      </c>
      <c r="N127" s="127">
        <f>VLOOKUP($A127,'Bidang KK'!$A$6:$V$1000,N$1,FALSE)</f>
        <v>0</v>
      </c>
      <c r="O127" s="127">
        <f>VLOOKUP($A127,'Bidang KK'!$A$6:$V$1000,O$1,FALSE)</f>
        <v>0</v>
      </c>
      <c r="P127" s="127">
        <f>VLOOKUP($A127,'Bidang KK'!$A$6:$V$1000,P$1,FALSE)</f>
        <v>0</v>
      </c>
      <c r="Q127" s="127">
        <f>VLOOKUP($A127,'Bidang KK'!$A$6:$V$1000,Q$1,FALSE)</f>
        <v>0</v>
      </c>
      <c r="R127" s="127">
        <f>VLOOKUP($A127,'Bidang KK'!$A$6:$V$1000,R$1,FALSE)</f>
        <v>0</v>
      </c>
      <c r="S127" s="127">
        <f>VLOOKUP($A127,'Bidang KK'!$A$6:$V$1000,S$1,FALSE)</f>
        <v>0</v>
      </c>
      <c r="T127" s="127">
        <f>VLOOKUP($A127,'Bidang KK'!$A$6:$V$1000,T$1,FALSE)</f>
        <v>0</v>
      </c>
      <c r="U127" s="127">
        <f t="shared" si="1"/>
        <v>6000000</v>
      </c>
      <c r="V127" s="127">
        <f t="shared" si="2"/>
        <v>0</v>
      </c>
    </row>
    <row r="128" spans="1:22" ht="13.5" customHeight="1" x14ac:dyDescent="0.2">
      <c r="A128" s="2" t="s">
        <v>757</v>
      </c>
      <c r="B128" s="50" t="str">
        <f t="array" ref="B128">INDEX(PAGU_REAL!$AF$1:$AF$168,MATCH(MID(A128,1,21),MID(PAGU_REAL!$AK$1:$AK$168,1,21),0))</f>
        <v>Ketenagaan</v>
      </c>
      <c r="C128" s="95" t="s">
        <v>606</v>
      </c>
      <c r="D128" s="123" t="s">
        <v>607</v>
      </c>
      <c r="E128" s="124">
        <v>0</v>
      </c>
      <c r="F128" s="98" t="s">
        <v>24</v>
      </c>
      <c r="G128" s="124">
        <v>0</v>
      </c>
      <c r="H128" s="124">
        <f t="shared" ref="H128:T128" si="68">H129</f>
        <v>2006000</v>
      </c>
      <c r="I128" s="124">
        <f t="shared" si="68"/>
        <v>0</v>
      </c>
      <c r="J128" s="124">
        <f t="shared" si="68"/>
        <v>0</v>
      </c>
      <c r="K128" s="124">
        <f t="shared" si="68"/>
        <v>2006000</v>
      </c>
      <c r="L128" s="124">
        <f t="shared" si="68"/>
        <v>0</v>
      </c>
      <c r="M128" s="124">
        <f t="shared" si="68"/>
        <v>0</v>
      </c>
      <c r="N128" s="124">
        <f t="shared" si="68"/>
        <v>0</v>
      </c>
      <c r="O128" s="124">
        <f t="shared" si="68"/>
        <v>0</v>
      </c>
      <c r="P128" s="124">
        <f t="shared" si="68"/>
        <v>0</v>
      </c>
      <c r="Q128" s="124">
        <f t="shared" si="68"/>
        <v>0</v>
      </c>
      <c r="R128" s="124">
        <f t="shared" si="68"/>
        <v>0</v>
      </c>
      <c r="S128" s="124">
        <f t="shared" si="68"/>
        <v>0</v>
      </c>
      <c r="T128" s="124">
        <f t="shared" si="68"/>
        <v>0</v>
      </c>
      <c r="U128" s="124">
        <f t="shared" si="1"/>
        <v>2006000</v>
      </c>
      <c r="V128" s="124">
        <f t="shared" si="2"/>
        <v>0</v>
      </c>
    </row>
    <row r="129" spans="1:22" ht="13.5" customHeight="1" x14ac:dyDescent="0.2">
      <c r="A129" s="2" t="s">
        <v>758</v>
      </c>
      <c r="B129" s="50" t="str">
        <f t="array" ref="B129">INDEX(PAGU_REAL!$AF$1:$AF$168,MATCH(MID(A129,1,21),MID(PAGU_REAL!$AK$1:$AK$168,1,21),0))</f>
        <v>Ketenagaan</v>
      </c>
      <c r="C129" s="125" t="s">
        <v>24</v>
      </c>
      <c r="D129" s="126" t="s">
        <v>3831</v>
      </c>
      <c r="E129" s="127">
        <v>1</v>
      </c>
      <c r="F129" s="128" t="s">
        <v>602</v>
      </c>
      <c r="G129" s="127">
        <v>2006000</v>
      </c>
      <c r="H129" s="127">
        <f>ROUNDDOWN(E129*G129,-3)</f>
        <v>2006000</v>
      </c>
      <c r="I129" s="127">
        <f>VLOOKUP($A129,'Bidang KK'!$A$6:$V$1000,I$1,FALSE)</f>
        <v>0</v>
      </c>
      <c r="J129" s="127">
        <f>VLOOKUP($A129,'Bidang KK'!$A$6:$V$1000,J$1,FALSE)</f>
        <v>0</v>
      </c>
      <c r="K129" s="127">
        <f>VLOOKUP($A129,'Bidang KK'!$A$6:$V$1000,K$1,FALSE)</f>
        <v>2006000</v>
      </c>
      <c r="L129" s="127">
        <f>VLOOKUP($A129,'Bidang KK'!$A$6:$V$1000,L$1,FALSE)</f>
        <v>0</v>
      </c>
      <c r="M129" s="127">
        <f>VLOOKUP($A129,'Bidang KK'!$A$6:$V$1000,M$1,FALSE)</f>
        <v>0</v>
      </c>
      <c r="N129" s="127">
        <f>VLOOKUP($A129,'Bidang KK'!$A$6:$V$1000,N$1,FALSE)</f>
        <v>0</v>
      </c>
      <c r="O129" s="127">
        <f>VLOOKUP($A129,'Bidang KK'!$A$6:$V$1000,O$1,FALSE)</f>
        <v>0</v>
      </c>
      <c r="P129" s="127">
        <f>VLOOKUP($A129,'Bidang KK'!$A$6:$V$1000,P$1,FALSE)</f>
        <v>0</v>
      </c>
      <c r="Q129" s="127">
        <f>VLOOKUP($A129,'Bidang KK'!$A$6:$V$1000,Q$1,FALSE)</f>
        <v>0</v>
      </c>
      <c r="R129" s="127">
        <f>VLOOKUP($A129,'Bidang KK'!$A$6:$V$1000,R$1,FALSE)</f>
        <v>0</v>
      </c>
      <c r="S129" s="127">
        <f>VLOOKUP($A129,'Bidang KK'!$A$6:$V$1000,S$1,FALSE)</f>
        <v>0</v>
      </c>
      <c r="T129" s="127">
        <f>VLOOKUP($A129,'Bidang KK'!$A$6:$V$1000,T$1,FALSE)</f>
        <v>0</v>
      </c>
      <c r="U129" s="127">
        <f t="shared" si="1"/>
        <v>2006000</v>
      </c>
      <c r="V129" s="127">
        <f t="shared" si="2"/>
        <v>0</v>
      </c>
    </row>
    <row r="130" spans="1:22" ht="13.5" customHeight="1" x14ac:dyDescent="0.2">
      <c r="A130" s="2" t="s">
        <v>760</v>
      </c>
      <c r="B130" s="50" t="str">
        <f t="array" ref="B130">INDEX(PAGU_REAL!$AF$1:$AF$168,MATCH(MID(A130,1,21),MID(PAGU_REAL!$AK$1:$AK$168,1,21),0))</f>
        <v>Ketenagaan</v>
      </c>
      <c r="C130" s="95" t="s">
        <v>162</v>
      </c>
      <c r="D130" s="123" t="s">
        <v>163</v>
      </c>
      <c r="E130" s="124">
        <v>0</v>
      </c>
      <c r="F130" s="98" t="s">
        <v>24</v>
      </c>
      <c r="G130" s="124">
        <v>0</v>
      </c>
      <c r="H130" s="124">
        <f t="shared" ref="H130:T130" si="69">H131</f>
        <v>20000000</v>
      </c>
      <c r="I130" s="124">
        <f t="shared" si="69"/>
        <v>0</v>
      </c>
      <c r="J130" s="124">
        <f t="shared" si="69"/>
        <v>0</v>
      </c>
      <c r="K130" s="124">
        <f t="shared" si="69"/>
        <v>10000000</v>
      </c>
      <c r="L130" s="124">
        <f t="shared" si="69"/>
        <v>10000000</v>
      </c>
      <c r="M130" s="124">
        <f t="shared" si="69"/>
        <v>0</v>
      </c>
      <c r="N130" s="124">
        <f t="shared" si="69"/>
        <v>0</v>
      </c>
      <c r="O130" s="124">
        <f t="shared" si="69"/>
        <v>0</v>
      </c>
      <c r="P130" s="124">
        <f t="shared" si="69"/>
        <v>0</v>
      </c>
      <c r="Q130" s="124">
        <f t="shared" si="69"/>
        <v>0</v>
      </c>
      <c r="R130" s="124">
        <f t="shared" si="69"/>
        <v>0</v>
      </c>
      <c r="S130" s="124">
        <f t="shared" si="69"/>
        <v>0</v>
      </c>
      <c r="T130" s="124">
        <f t="shared" si="69"/>
        <v>0</v>
      </c>
      <c r="U130" s="124">
        <f t="shared" si="1"/>
        <v>20000000</v>
      </c>
      <c r="V130" s="124">
        <f t="shared" si="2"/>
        <v>0</v>
      </c>
    </row>
    <row r="131" spans="1:22" ht="13.5" customHeight="1" x14ac:dyDescent="0.2">
      <c r="A131" s="2" t="s">
        <v>761</v>
      </c>
      <c r="B131" s="50" t="str">
        <f t="array" ref="B131">INDEX(PAGU_REAL!$AF$1:$AF$168,MATCH(MID(A131,1,21),MID(PAGU_REAL!$AK$1:$AK$168,1,21),0))</f>
        <v>Ketenagaan</v>
      </c>
      <c r="C131" s="125" t="s">
        <v>24</v>
      </c>
      <c r="D131" s="126" t="s">
        <v>1866</v>
      </c>
      <c r="E131" s="127">
        <v>20</v>
      </c>
      <c r="F131" s="128" t="s">
        <v>613</v>
      </c>
      <c r="G131" s="127">
        <v>1000000</v>
      </c>
      <c r="H131" s="127">
        <f>ROUNDDOWN(E131*G131,-3)</f>
        <v>20000000</v>
      </c>
      <c r="I131" s="127">
        <f>VLOOKUP($A131,'Bidang KK'!$A$6:$V$1000,I$1,FALSE)</f>
        <v>0</v>
      </c>
      <c r="J131" s="127">
        <f>VLOOKUP($A131,'Bidang KK'!$A$6:$V$1000,J$1,FALSE)</f>
        <v>0</v>
      </c>
      <c r="K131" s="127">
        <f>VLOOKUP($A131,'Bidang KK'!$A$6:$V$1000,K$1,FALSE)</f>
        <v>10000000</v>
      </c>
      <c r="L131" s="127">
        <f>VLOOKUP($A131,'Bidang KK'!$A$6:$V$1000,L$1,FALSE)</f>
        <v>10000000</v>
      </c>
      <c r="M131" s="127">
        <f>VLOOKUP($A131,'Bidang KK'!$A$6:$V$1000,M$1,FALSE)</f>
        <v>0</v>
      </c>
      <c r="N131" s="127">
        <f>VLOOKUP($A131,'Bidang KK'!$A$6:$V$1000,N$1,FALSE)</f>
        <v>0</v>
      </c>
      <c r="O131" s="127">
        <f>VLOOKUP($A131,'Bidang KK'!$A$6:$V$1000,O$1,FALSE)</f>
        <v>0</v>
      </c>
      <c r="P131" s="127">
        <f>VLOOKUP($A131,'Bidang KK'!$A$6:$V$1000,P$1,FALSE)</f>
        <v>0</v>
      </c>
      <c r="Q131" s="127">
        <f>VLOOKUP($A131,'Bidang KK'!$A$6:$V$1000,Q$1,FALSE)</f>
        <v>0</v>
      </c>
      <c r="R131" s="127">
        <f>VLOOKUP($A131,'Bidang KK'!$A$6:$V$1000,R$1,FALSE)</f>
        <v>0</v>
      </c>
      <c r="S131" s="127">
        <f>VLOOKUP($A131,'Bidang KK'!$A$6:$V$1000,S$1,FALSE)</f>
        <v>0</v>
      </c>
      <c r="T131" s="127">
        <f>VLOOKUP($A131,'Bidang KK'!$A$6:$V$1000,T$1,FALSE)</f>
        <v>0</v>
      </c>
      <c r="U131" s="127">
        <f t="shared" si="1"/>
        <v>20000000</v>
      </c>
      <c r="V131" s="127">
        <f t="shared" si="2"/>
        <v>0</v>
      </c>
    </row>
    <row r="132" spans="1:22" ht="13.5" customHeight="1" x14ac:dyDescent="0.2">
      <c r="A132" s="2" t="s">
        <v>765</v>
      </c>
      <c r="B132" s="50" t="str">
        <f t="array" ref="B132">INDEX(PAGU_REAL!$AF$1:$AF$168,MATCH(MID(A132,1,21),MID(PAGU_REAL!$AK$1:$AK$168,1,21),0))</f>
        <v>Ketenagaan</v>
      </c>
      <c r="C132" s="95" t="s">
        <v>55</v>
      </c>
      <c r="D132" s="123" t="s">
        <v>56</v>
      </c>
      <c r="E132" s="124">
        <v>0</v>
      </c>
      <c r="F132" s="98" t="s">
        <v>24</v>
      </c>
      <c r="G132" s="124">
        <v>0</v>
      </c>
      <c r="H132" s="124">
        <f t="shared" ref="H132:T132" si="70">H133</f>
        <v>300000</v>
      </c>
      <c r="I132" s="124">
        <f t="shared" si="70"/>
        <v>0</v>
      </c>
      <c r="J132" s="124">
        <f t="shared" si="70"/>
        <v>300000</v>
      </c>
      <c r="K132" s="124">
        <f t="shared" si="70"/>
        <v>0</v>
      </c>
      <c r="L132" s="124">
        <f t="shared" si="70"/>
        <v>0</v>
      </c>
      <c r="M132" s="124">
        <f t="shared" si="70"/>
        <v>0</v>
      </c>
      <c r="N132" s="124">
        <f t="shared" si="70"/>
        <v>0</v>
      </c>
      <c r="O132" s="124">
        <f t="shared" si="70"/>
        <v>0</v>
      </c>
      <c r="P132" s="124">
        <f t="shared" si="70"/>
        <v>0</v>
      </c>
      <c r="Q132" s="124">
        <f t="shared" si="70"/>
        <v>0</v>
      </c>
      <c r="R132" s="124">
        <f t="shared" si="70"/>
        <v>0</v>
      </c>
      <c r="S132" s="124">
        <f t="shared" si="70"/>
        <v>0</v>
      </c>
      <c r="T132" s="124">
        <f t="shared" si="70"/>
        <v>0</v>
      </c>
      <c r="U132" s="124">
        <f t="shared" si="1"/>
        <v>300000</v>
      </c>
      <c r="V132" s="124">
        <f t="shared" si="2"/>
        <v>0</v>
      </c>
    </row>
    <row r="133" spans="1:22" ht="13.5" customHeight="1" x14ac:dyDescent="0.2">
      <c r="A133" s="2" t="s">
        <v>766</v>
      </c>
      <c r="B133" s="50" t="str">
        <f t="array" ref="B133">INDEX(PAGU_REAL!$AF$1:$AF$168,MATCH(MID(A133,1,21),MID(PAGU_REAL!$AK$1:$AK$168,1,21),0))</f>
        <v>Ketenagaan</v>
      </c>
      <c r="C133" s="125" t="s">
        <v>24</v>
      </c>
      <c r="D133" s="126" t="s">
        <v>58</v>
      </c>
      <c r="E133" s="127">
        <v>2</v>
      </c>
      <c r="F133" s="128" t="s">
        <v>600</v>
      </c>
      <c r="G133" s="127">
        <v>150000</v>
      </c>
      <c r="H133" s="127">
        <f>ROUNDDOWN(E133*G133,-3)</f>
        <v>300000</v>
      </c>
      <c r="I133" s="127">
        <f>VLOOKUP($A133,'Bidang KK'!$A$6:$V$1000,I$1,FALSE)</f>
        <v>0</v>
      </c>
      <c r="J133" s="127">
        <f>VLOOKUP($A133,'Bidang KK'!$A$6:$V$1000,J$1,FALSE)</f>
        <v>300000</v>
      </c>
      <c r="K133" s="127">
        <f>VLOOKUP($A133,'Bidang KK'!$A$6:$V$1000,K$1,FALSE)</f>
        <v>0</v>
      </c>
      <c r="L133" s="127">
        <f>VLOOKUP($A133,'Bidang KK'!$A$6:$V$1000,L$1,FALSE)</f>
        <v>0</v>
      </c>
      <c r="M133" s="127">
        <f>VLOOKUP($A133,'Bidang KK'!$A$6:$V$1000,M$1,FALSE)</f>
        <v>0</v>
      </c>
      <c r="N133" s="127">
        <f>VLOOKUP($A133,'Bidang KK'!$A$6:$V$1000,N$1,FALSE)</f>
        <v>0</v>
      </c>
      <c r="O133" s="127">
        <f>VLOOKUP($A133,'Bidang KK'!$A$6:$V$1000,O$1,FALSE)</f>
        <v>0</v>
      </c>
      <c r="P133" s="127">
        <f>VLOOKUP($A133,'Bidang KK'!$A$6:$V$1000,P$1,FALSE)</f>
        <v>0</v>
      </c>
      <c r="Q133" s="127">
        <f>VLOOKUP($A133,'Bidang KK'!$A$6:$V$1000,Q$1,FALSE)</f>
        <v>0</v>
      </c>
      <c r="R133" s="127">
        <f>VLOOKUP($A133,'Bidang KK'!$A$6:$V$1000,R$1,FALSE)</f>
        <v>0</v>
      </c>
      <c r="S133" s="127">
        <f>VLOOKUP($A133,'Bidang KK'!$A$6:$V$1000,S$1,FALSE)</f>
        <v>0</v>
      </c>
      <c r="T133" s="127">
        <f>VLOOKUP($A133,'Bidang KK'!$A$6:$V$1000,T$1,FALSE)</f>
        <v>0</v>
      </c>
      <c r="U133" s="127">
        <f t="shared" si="1"/>
        <v>300000</v>
      </c>
      <c r="V133" s="127">
        <f t="shared" si="2"/>
        <v>0</v>
      </c>
    </row>
    <row r="134" spans="1:22" ht="13.5" customHeight="1" x14ac:dyDescent="0.2">
      <c r="A134" s="2" t="s">
        <v>767</v>
      </c>
      <c r="B134" s="50" t="e">
        <f t="array" ref="B134">INDEX(PAGU_REAL!$AF$1:$AF$168,MATCH(MID(A134,1,21),MID(PAGU_REAL!$AK$1:$AK$168,1,21),0))</f>
        <v>#N/A</v>
      </c>
      <c r="C134" s="99" t="s">
        <v>767</v>
      </c>
      <c r="D134" s="100" t="s">
        <v>768</v>
      </c>
      <c r="E134" s="101">
        <v>0</v>
      </c>
      <c r="F134" s="102" t="s">
        <v>24</v>
      </c>
      <c r="G134" s="101">
        <v>0</v>
      </c>
      <c r="H134" s="101">
        <f t="shared" ref="H134:T134" si="71">SUM(H135,H529)</f>
        <v>20319548000</v>
      </c>
      <c r="I134" s="101">
        <f t="shared" si="71"/>
        <v>280215057</v>
      </c>
      <c r="J134" s="101">
        <f t="shared" si="71"/>
        <v>2386888355</v>
      </c>
      <c r="K134" s="101">
        <f t="shared" si="71"/>
        <v>1051401550</v>
      </c>
      <c r="L134" s="101">
        <f t="shared" si="71"/>
        <v>2330981188</v>
      </c>
      <c r="M134" s="101">
        <f t="shared" si="71"/>
        <v>2549577304</v>
      </c>
      <c r="N134" s="101">
        <f t="shared" si="71"/>
        <v>2213747011</v>
      </c>
      <c r="O134" s="101">
        <f t="shared" si="71"/>
        <v>1698468829</v>
      </c>
      <c r="P134" s="101">
        <f t="shared" si="71"/>
        <v>2362509779</v>
      </c>
      <c r="Q134" s="101">
        <f t="shared" si="71"/>
        <v>1906513819</v>
      </c>
      <c r="R134" s="101">
        <f t="shared" si="71"/>
        <v>1524820334</v>
      </c>
      <c r="S134" s="101">
        <f t="shared" si="71"/>
        <v>1271738479</v>
      </c>
      <c r="T134" s="101">
        <f t="shared" si="71"/>
        <v>742686295</v>
      </c>
      <c r="U134" s="101">
        <f t="shared" si="1"/>
        <v>20319548000</v>
      </c>
      <c r="V134" s="101">
        <f t="shared" si="2"/>
        <v>0</v>
      </c>
    </row>
    <row r="135" spans="1:22" ht="13.5" customHeight="1" x14ac:dyDescent="0.2">
      <c r="A135" s="2" t="s">
        <v>769</v>
      </c>
      <c r="B135" s="50" t="e">
        <f t="array" ref="B135">INDEX(PAGU_REAL!$AF$1:$AF$168,MATCH(MID(A135,1,21),MID(PAGU_REAL!$AK$1:$AK$168,1,21),0))</f>
        <v>#N/A</v>
      </c>
      <c r="C135" s="103" t="s">
        <v>770</v>
      </c>
      <c r="D135" s="104" t="s">
        <v>771</v>
      </c>
      <c r="E135" s="105">
        <v>0</v>
      </c>
      <c r="F135" s="106" t="s">
        <v>24</v>
      </c>
      <c r="G135" s="105">
        <v>0</v>
      </c>
      <c r="H135" s="105">
        <f t="shared" ref="H135:T135" si="72">SUM(H136,H152,H257,H297,H481)</f>
        <v>12343918000</v>
      </c>
      <c r="I135" s="105">
        <f t="shared" si="72"/>
        <v>280215057</v>
      </c>
      <c r="J135" s="105">
        <f t="shared" si="72"/>
        <v>722663355</v>
      </c>
      <c r="K135" s="105">
        <f t="shared" si="72"/>
        <v>853989550</v>
      </c>
      <c r="L135" s="105">
        <f t="shared" si="72"/>
        <v>970201188</v>
      </c>
      <c r="M135" s="105">
        <f t="shared" si="72"/>
        <v>1334784304</v>
      </c>
      <c r="N135" s="105">
        <f t="shared" si="72"/>
        <v>1956847011</v>
      </c>
      <c r="O135" s="105">
        <f t="shared" si="72"/>
        <v>1441978829</v>
      </c>
      <c r="P135" s="105">
        <f t="shared" si="72"/>
        <v>1010279779</v>
      </c>
      <c r="Q135" s="105">
        <f t="shared" si="72"/>
        <v>1046610819</v>
      </c>
      <c r="R135" s="105">
        <f t="shared" si="72"/>
        <v>1078063334</v>
      </c>
      <c r="S135" s="105">
        <f t="shared" si="72"/>
        <v>980598479</v>
      </c>
      <c r="T135" s="105">
        <f t="shared" si="72"/>
        <v>667686295</v>
      </c>
      <c r="U135" s="105">
        <f t="shared" si="1"/>
        <v>12343918000</v>
      </c>
      <c r="V135" s="105">
        <f t="shared" si="2"/>
        <v>0</v>
      </c>
    </row>
    <row r="136" spans="1:22" ht="13.5" customHeight="1" x14ac:dyDescent="0.2">
      <c r="A136" s="2" t="s">
        <v>772</v>
      </c>
      <c r="B136" s="50" t="e">
        <f t="array" ref="B136">INDEX(PAGU_REAL!$AF$1:$AF$168,MATCH(MID(A136,1,21),MID(PAGU_REAL!$AK$1:$AK$168,1,21),0))</f>
        <v>#N/A</v>
      </c>
      <c r="C136" s="107" t="s">
        <v>773</v>
      </c>
      <c r="D136" s="108" t="s">
        <v>774</v>
      </c>
      <c r="E136" s="109">
        <v>76</v>
      </c>
      <c r="F136" s="110" t="s">
        <v>775</v>
      </c>
      <c r="G136" s="109">
        <v>0</v>
      </c>
      <c r="H136" s="109">
        <f t="shared" ref="H136:T136" si="73">H137</f>
        <v>165080000</v>
      </c>
      <c r="I136" s="109">
        <f t="shared" si="73"/>
        <v>0</v>
      </c>
      <c r="J136" s="109">
        <f t="shared" si="73"/>
        <v>2500000</v>
      </c>
      <c r="K136" s="109">
        <f t="shared" si="73"/>
        <v>4050000</v>
      </c>
      <c r="L136" s="109">
        <f t="shared" si="73"/>
        <v>28530000</v>
      </c>
      <c r="M136" s="109">
        <f t="shared" si="73"/>
        <v>1500000</v>
      </c>
      <c r="N136" s="109">
        <f t="shared" si="73"/>
        <v>47460000</v>
      </c>
      <c r="O136" s="109">
        <f t="shared" si="73"/>
        <v>7050000</v>
      </c>
      <c r="P136" s="109">
        <f t="shared" si="73"/>
        <v>24480000</v>
      </c>
      <c r="Q136" s="109">
        <f t="shared" si="73"/>
        <v>4000000</v>
      </c>
      <c r="R136" s="109">
        <f t="shared" si="73"/>
        <v>23030000</v>
      </c>
      <c r="S136" s="109">
        <f t="shared" si="73"/>
        <v>22480000</v>
      </c>
      <c r="T136" s="109">
        <f t="shared" si="73"/>
        <v>0</v>
      </c>
      <c r="U136" s="109">
        <f t="shared" si="1"/>
        <v>165080000</v>
      </c>
      <c r="V136" s="109">
        <f t="shared" si="2"/>
        <v>0</v>
      </c>
    </row>
    <row r="137" spans="1:22" ht="13.5" customHeight="1" x14ac:dyDescent="0.2">
      <c r="A137" s="2" t="s">
        <v>847</v>
      </c>
      <c r="B137" s="50" t="e">
        <f t="array" ref="B137">INDEX(PAGU_REAL!$AF$1:$AF$168,MATCH(MID(A137,1,21),MID(PAGU_REAL!$AK$1:$AK$168,1,21),0))</f>
        <v>#N/A</v>
      </c>
      <c r="C137" s="111" t="s">
        <v>848</v>
      </c>
      <c r="D137" s="112" t="s">
        <v>849</v>
      </c>
      <c r="E137" s="113">
        <v>0</v>
      </c>
      <c r="F137" s="114" t="s">
        <v>24</v>
      </c>
      <c r="G137" s="113">
        <v>0</v>
      </c>
      <c r="H137" s="113">
        <f t="shared" ref="H137:T137" si="74">SUM(H138)</f>
        <v>165080000</v>
      </c>
      <c r="I137" s="113">
        <f t="shared" si="74"/>
        <v>0</v>
      </c>
      <c r="J137" s="113">
        <f t="shared" si="74"/>
        <v>2500000</v>
      </c>
      <c r="K137" s="113">
        <f t="shared" si="74"/>
        <v>4050000</v>
      </c>
      <c r="L137" s="113">
        <f t="shared" si="74"/>
        <v>28530000</v>
      </c>
      <c r="M137" s="113">
        <f t="shared" si="74"/>
        <v>1500000</v>
      </c>
      <c r="N137" s="113">
        <f t="shared" si="74"/>
        <v>47460000</v>
      </c>
      <c r="O137" s="113">
        <f t="shared" si="74"/>
        <v>7050000</v>
      </c>
      <c r="P137" s="113">
        <f t="shared" si="74"/>
        <v>24480000</v>
      </c>
      <c r="Q137" s="113">
        <f t="shared" si="74"/>
        <v>4000000</v>
      </c>
      <c r="R137" s="113">
        <f t="shared" si="74"/>
        <v>23030000</v>
      </c>
      <c r="S137" s="113">
        <f t="shared" si="74"/>
        <v>22480000</v>
      </c>
      <c r="T137" s="113">
        <f t="shared" si="74"/>
        <v>0</v>
      </c>
      <c r="U137" s="113">
        <f t="shared" si="1"/>
        <v>165080000</v>
      </c>
      <c r="V137" s="113">
        <f t="shared" si="2"/>
        <v>0</v>
      </c>
    </row>
    <row r="138" spans="1:22" ht="13.5" customHeight="1" x14ac:dyDescent="0.2">
      <c r="A138" s="2" t="s">
        <v>850</v>
      </c>
      <c r="B138" s="50" t="e">
        <f t="array" ref="B138">INDEX(PAGU_REAL!$AF$1:$AF$168,MATCH(MID(A138,1,21),MID(PAGU_REAL!$AK$1:$AK$168,1,21),0))</f>
        <v>#N/A</v>
      </c>
      <c r="C138" s="115" t="s">
        <v>780</v>
      </c>
      <c r="D138" s="116" t="s">
        <v>851</v>
      </c>
      <c r="E138" s="117">
        <v>0</v>
      </c>
      <c r="F138" s="118" t="s">
        <v>24</v>
      </c>
      <c r="G138" s="117">
        <v>0</v>
      </c>
      <c r="H138" s="117">
        <f t="shared" ref="H138:T138" si="75">SUM(H139)</f>
        <v>165080000</v>
      </c>
      <c r="I138" s="117">
        <f t="shared" si="75"/>
        <v>0</v>
      </c>
      <c r="J138" s="117">
        <f t="shared" si="75"/>
        <v>2500000</v>
      </c>
      <c r="K138" s="117">
        <f t="shared" si="75"/>
        <v>4050000</v>
      </c>
      <c r="L138" s="117">
        <f t="shared" si="75"/>
        <v>28530000</v>
      </c>
      <c r="M138" s="117">
        <f t="shared" si="75"/>
        <v>1500000</v>
      </c>
      <c r="N138" s="117">
        <f t="shared" si="75"/>
        <v>47460000</v>
      </c>
      <c r="O138" s="117">
        <f t="shared" si="75"/>
        <v>7050000</v>
      </c>
      <c r="P138" s="117">
        <f t="shared" si="75"/>
        <v>24480000</v>
      </c>
      <c r="Q138" s="117">
        <f t="shared" si="75"/>
        <v>4000000</v>
      </c>
      <c r="R138" s="117">
        <f t="shared" si="75"/>
        <v>23030000</v>
      </c>
      <c r="S138" s="117">
        <f t="shared" si="75"/>
        <v>22480000</v>
      </c>
      <c r="T138" s="117">
        <f t="shared" si="75"/>
        <v>0</v>
      </c>
      <c r="U138" s="117">
        <f t="shared" si="1"/>
        <v>165080000</v>
      </c>
      <c r="V138" s="117">
        <f t="shared" si="2"/>
        <v>0</v>
      </c>
    </row>
    <row r="139" spans="1:22" ht="13.5" customHeight="1" x14ac:dyDescent="0.2">
      <c r="A139" s="2" t="s">
        <v>852</v>
      </c>
      <c r="B139" s="50" t="str">
        <f t="array" ref="B139">INDEX(PAGU_REAL!$AF$1:$AF$168,MATCH(MID(A139,1,21),MID(PAGU_REAL!$AK$1:$AK$168,1,21),0))</f>
        <v>Perencanaan</v>
      </c>
      <c r="C139" s="119" t="s">
        <v>77</v>
      </c>
      <c r="D139" s="120" t="s">
        <v>853</v>
      </c>
      <c r="E139" s="121">
        <v>0</v>
      </c>
      <c r="F139" s="122" t="s">
        <v>24</v>
      </c>
      <c r="G139" s="121">
        <v>0</v>
      </c>
      <c r="H139" s="121">
        <f t="shared" ref="H139:T139" si="76">SUM(H140,H143,H145,H148,H150)</f>
        <v>165080000</v>
      </c>
      <c r="I139" s="121">
        <f t="shared" si="76"/>
        <v>0</v>
      </c>
      <c r="J139" s="121">
        <f t="shared" si="76"/>
        <v>2500000</v>
      </c>
      <c r="K139" s="121">
        <f t="shared" si="76"/>
        <v>4050000</v>
      </c>
      <c r="L139" s="121">
        <f t="shared" si="76"/>
        <v>28530000</v>
      </c>
      <c r="M139" s="121">
        <f t="shared" si="76"/>
        <v>1500000</v>
      </c>
      <c r="N139" s="121">
        <f t="shared" si="76"/>
        <v>47460000</v>
      </c>
      <c r="O139" s="121">
        <f t="shared" si="76"/>
        <v>7050000</v>
      </c>
      <c r="P139" s="121">
        <f t="shared" si="76"/>
        <v>24480000</v>
      </c>
      <c r="Q139" s="121">
        <f t="shared" si="76"/>
        <v>4000000</v>
      </c>
      <c r="R139" s="121">
        <f t="shared" si="76"/>
        <v>23030000</v>
      </c>
      <c r="S139" s="121">
        <f t="shared" si="76"/>
        <v>22480000</v>
      </c>
      <c r="T139" s="121">
        <f t="shared" si="76"/>
        <v>0</v>
      </c>
      <c r="U139" s="121">
        <f t="shared" si="1"/>
        <v>165080000</v>
      </c>
      <c r="V139" s="121">
        <f t="shared" si="2"/>
        <v>0</v>
      </c>
    </row>
    <row r="140" spans="1:22" ht="13.5" customHeight="1" x14ac:dyDescent="0.2">
      <c r="A140" s="2" t="s">
        <v>854</v>
      </c>
      <c r="B140" s="50" t="str">
        <f t="array" ref="B140">INDEX(PAGU_REAL!$AF$1:$AF$168,MATCH(MID(A140,1,21),MID(PAGU_REAL!$AK$1:$AK$168,1,21),0))</f>
        <v>Perencanaan</v>
      </c>
      <c r="C140" s="95" t="s">
        <v>42</v>
      </c>
      <c r="D140" s="123" t="s">
        <v>43</v>
      </c>
      <c r="E140" s="124">
        <v>0</v>
      </c>
      <c r="F140" s="98" t="s">
        <v>24</v>
      </c>
      <c r="G140" s="124">
        <v>0</v>
      </c>
      <c r="H140" s="124">
        <f t="shared" ref="H140:T140" si="77">SUM(H141:H142)</f>
        <v>16200000</v>
      </c>
      <c r="I140" s="124">
        <f t="shared" si="77"/>
        <v>0</v>
      </c>
      <c r="J140" s="124">
        <f t="shared" si="77"/>
        <v>0</v>
      </c>
      <c r="K140" s="124">
        <f t="shared" si="77"/>
        <v>4050000</v>
      </c>
      <c r="L140" s="124">
        <f t="shared" si="77"/>
        <v>1050000</v>
      </c>
      <c r="M140" s="124">
        <f t="shared" si="77"/>
        <v>1500000</v>
      </c>
      <c r="N140" s="124">
        <f t="shared" si="77"/>
        <v>0</v>
      </c>
      <c r="O140" s="124">
        <f t="shared" si="77"/>
        <v>4050000</v>
      </c>
      <c r="P140" s="124">
        <f t="shared" si="77"/>
        <v>0</v>
      </c>
      <c r="Q140" s="124">
        <f t="shared" si="77"/>
        <v>1500000</v>
      </c>
      <c r="R140" s="124">
        <f t="shared" si="77"/>
        <v>1050000</v>
      </c>
      <c r="S140" s="124">
        <f t="shared" si="77"/>
        <v>3000000</v>
      </c>
      <c r="T140" s="124">
        <f t="shared" si="77"/>
        <v>0</v>
      </c>
      <c r="U140" s="124">
        <f t="shared" si="1"/>
        <v>16200000</v>
      </c>
      <c r="V140" s="124">
        <f t="shared" si="2"/>
        <v>0</v>
      </c>
    </row>
    <row r="141" spans="1:22" ht="13.5" customHeight="1" x14ac:dyDescent="0.2">
      <c r="A141" s="2" t="s">
        <v>855</v>
      </c>
      <c r="B141" s="50" t="str">
        <f t="array" ref="B141">INDEX(PAGU_REAL!$AF$1:$AF$168,MATCH(MID(A141,1,21),MID(PAGU_REAL!$AK$1:$AK$168,1,21),0))</f>
        <v>Perencanaan</v>
      </c>
      <c r="C141" s="125" t="s">
        <v>24</v>
      </c>
      <c r="D141" s="126" t="s">
        <v>45</v>
      </c>
      <c r="E141" s="127">
        <v>8</v>
      </c>
      <c r="F141" s="128" t="s">
        <v>602</v>
      </c>
      <c r="G141" s="127">
        <v>1500000</v>
      </c>
      <c r="H141" s="127">
        <f t="shared" ref="H141:H142" si="78">ROUNDDOWN(E141*G141,-3)</f>
        <v>12000000</v>
      </c>
      <c r="I141" s="127">
        <f>VLOOKUP($A141,'Bidang PE'!$A$6:$V$1000,I$1,FALSE)</f>
        <v>0</v>
      </c>
      <c r="J141" s="127">
        <f>VLOOKUP($A141,'Bidang PE'!$A$6:$V$1000,J$1,FALSE)</f>
        <v>0</v>
      </c>
      <c r="K141" s="127">
        <f>VLOOKUP($A141,'Bidang PE'!$A$6:$V$1000,K$1,FALSE)</f>
        <v>3000000</v>
      </c>
      <c r="L141" s="127">
        <f>VLOOKUP($A141,'Bidang PE'!$A$6:$V$1000,L$1,FALSE)</f>
        <v>0</v>
      </c>
      <c r="M141" s="127">
        <f>VLOOKUP($A141,'Bidang PE'!$A$6:$V$1000,M$1,FALSE)</f>
        <v>1500000</v>
      </c>
      <c r="N141" s="127">
        <f>VLOOKUP($A141,'Bidang PE'!$A$6:$V$1000,N$1,FALSE)</f>
        <v>0</v>
      </c>
      <c r="O141" s="127">
        <f>VLOOKUP($A141,'Bidang PE'!$A$6:$V$1000,O$1,FALSE)</f>
        <v>3000000</v>
      </c>
      <c r="P141" s="127">
        <f>VLOOKUP($A141,'Bidang PE'!$A$6:$V$1000,P$1,FALSE)</f>
        <v>0</v>
      </c>
      <c r="Q141" s="127">
        <f>VLOOKUP($A141,'Bidang PE'!$A$6:$V$1000,Q$1,FALSE)</f>
        <v>1500000</v>
      </c>
      <c r="R141" s="127">
        <f>VLOOKUP($A141,'Bidang PE'!$A$6:$V$1000,R$1,FALSE)</f>
        <v>0</v>
      </c>
      <c r="S141" s="127">
        <f>VLOOKUP($A141,'Bidang PE'!$A$6:$V$1000,S$1,FALSE)</f>
        <v>3000000</v>
      </c>
      <c r="T141" s="127">
        <f>VLOOKUP($A141,'Bidang PE'!$A$6:$V$1000,T$1,FALSE)</f>
        <v>0</v>
      </c>
      <c r="U141" s="127">
        <f t="shared" si="1"/>
        <v>12000000</v>
      </c>
      <c r="V141" s="127">
        <f t="shared" si="2"/>
        <v>0</v>
      </c>
    </row>
    <row r="142" spans="1:22" ht="13.5" customHeight="1" x14ac:dyDescent="0.2">
      <c r="A142" s="2" t="s">
        <v>856</v>
      </c>
      <c r="B142" s="50" t="str">
        <f t="array" ref="B142">INDEX(PAGU_REAL!$AF$1:$AF$168,MATCH(MID(A142,1,21),MID(PAGU_REAL!$AK$1:$AK$168,1,21),0))</f>
        <v>Perencanaan</v>
      </c>
      <c r="C142" s="125" t="s">
        <v>24</v>
      </c>
      <c r="D142" s="126" t="s">
        <v>599</v>
      </c>
      <c r="E142" s="127">
        <v>60</v>
      </c>
      <c r="F142" s="128" t="s">
        <v>857</v>
      </c>
      <c r="G142" s="127">
        <v>70000</v>
      </c>
      <c r="H142" s="127">
        <f t="shared" si="78"/>
        <v>4200000</v>
      </c>
      <c r="I142" s="127">
        <f>VLOOKUP($A142,'Bidang PE'!$A$6:$V$1000,I$1,FALSE)</f>
        <v>0</v>
      </c>
      <c r="J142" s="127">
        <f>VLOOKUP($A142,'Bidang PE'!$A$6:$V$1000,J$1,FALSE)</f>
        <v>0</v>
      </c>
      <c r="K142" s="127">
        <f>VLOOKUP($A142,'Bidang PE'!$A$6:$V$1000,K$1,FALSE)</f>
        <v>1050000</v>
      </c>
      <c r="L142" s="127">
        <f>VLOOKUP($A142,'Bidang PE'!$A$6:$V$1000,L$1,FALSE)</f>
        <v>1050000</v>
      </c>
      <c r="M142" s="127">
        <f>VLOOKUP($A142,'Bidang PE'!$A$6:$V$1000,M$1,FALSE)</f>
        <v>0</v>
      </c>
      <c r="N142" s="127">
        <f>VLOOKUP($A142,'Bidang PE'!$A$6:$V$1000,N$1,FALSE)</f>
        <v>0</v>
      </c>
      <c r="O142" s="127">
        <f>VLOOKUP($A142,'Bidang PE'!$A$6:$V$1000,O$1,FALSE)</f>
        <v>1050000</v>
      </c>
      <c r="P142" s="127">
        <f>VLOOKUP($A142,'Bidang PE'!$A$6:$V$1000,P$1,FALSE)</f>
        <v>0</v>
      </c>
      <c r="Q142" s="127">
        <f>VLOOKUP($A142,'Bidang PE'!$A$6:$V$1000,Q$1,FALSE)</f>
        <v>0</v>
      </c>
      <c r="R142" s="127">
        <f>VLOOKUP($A142,'Bidang PE'!$A$6:$V$1000,R$1,FALSE)</f>
        <v>1050000</v>
      </c>
      <c r="S142" s="127">
        <f>VLOOKUP($A142,'Bidang PE'!$A$6:$V$1000,S$1,FALSE)</f>
        <v>0</v>
      </c>
      <c r="T142" s="127">
        <f>VLOOKUP($A142,'Bidang PE'!$A$6:$V$1000,T$1,FALSE)</f>
        <v>0</v>
      </c>
      <c r="U142" s="127">
        <f t="shared" si="1"/>
        <v>4200000</v>
      </c>
      <c r="V142" s="127">
        <f t="shared" si="2"/>
        <v>0</v>
      </c>
    </row>
    <row r="143" spans="1:22" ht="13.5" customHeight="1" x14ac:dyDescent="0.2">
      <c r="A143" s="2" t="s">
        <v>858</v>
      </c>
      <c r="B143" s="50" t="str">
        <f t="array" ref="B143">INDEX(PAGU_REAL!$AF$1:$AF$168,MATCH(MID(A143,1,21),MID(PAGU_REAL!$AK$1:$AK$168,1,21),0))</f>
        <v>Perencanaan</v>
      </c>
      <c r="C143" s="95" t="s">
        <v>606</v>
      </c>
      <c r="D143" s="123" t="s">
        <v>607</v>
      </c>
      <c r="E143" s="124">
        <v>0</v>
      </c>
      <c r="F143" s="98" t="s">
        <v>24</v>
      </c>
      <c r="G143" s="124">
        <v>0</v>
      </c>
      <c r="H143" s="124">
        <f t="shared" ref="H143:T143" si="79">H144</f>
        <v>6000000</v>
      </c>
      <c r="I143" s="124">
        <f t="shared" si="79"/>
        <v>0</v>
      </c>
      <c r="J143" s="124">
        <f t="shared" si="79"/>
        <v>0</v>
      </c>
      <c r="K143" s="124">
        <f t="shared" si="79"/>
        <v>0</v>
      </c>
      <c r="L143" s="124">
        <f t="shared" si="79"/>
        <v>0</v>
      </c>
      <c r="M143" s="124">
        <f t="shared" si="79"/>
        <v>0</v>
      </c>
      <c r="N143" s="124">
        <f t="shared" si="79"/>
        <v>6000000</v>
      </c>
      <c r="O143" s="124">
        <f t="shared" si="79"/>
        <v>0</v>
      </c>
      <c r="P143" s="124">
        <f t="shared" si="79"/>
        <v>0</v>
      </c>
      <c r="Q143" s="124">
        <f t="shared" si="79"/>
        <v>0</v>
      </c>
      <c r="R143" s="124">
        <f t="shared" si="79"/>
        <v>0</v>
      </c>
      <c r="S143" s="124">
        <f t="shared" si="79"/>
        <v>0</v>
      </c>
      <c r="T143" s="124">
        <f t="shared" si="79"/>
        <v>0</v>
      </c>
      <c r="U143" s="124">
        <f t="shared" si="1"/>
        <v>6000000</v>
      </c>
      <c r="V143" s="124">
        <f t="shared" si="2"/>
        <v>0</v>
      </c>
    </row>
    <row r="144" spans="1:22" ht="13.5" customHeight="1" x14ac:dyDescent="0.2">
      <c r="A144" s="2" t="s">
        <v>859</v>
      </c>
      <c r="B144" s="50" t="str">
        <f t="array" ref="B144">INDEX(PAGU_REAL!$AF$1:$AF$168,MATCH(MID(A144,1,21),MID(PAGU_REAL!$AK$1:$AK$168,1,21),0))</f>
        <v>Perencanaan</v>
      </c>
      <c r="C144" s="125" t="s">
        <v>24</v>
      </c>
      <c r="D144" s="126" t="s">
        <v>860</v>
      </c>
      <c r="E144" s="127">
        <v>20</v>
      </c>
      <c r="F144" s="128" t="s">
        <v>602</v>
      </c>
      <c r="G144" s="127">
        <v>300000</v>
      </c>
      <c r="H144" s="127">
        <f>ROUNDDOWN(E144*G144,-3)</f>
        <v>6000000</v>
      </c>
      <c r="I144" s="127">
        <f>VLOOKUP($A144,'Bidang PE'!$A$6:$V$1000,I$1,FALSE)</f>
        <v>0</v>
      </c>
      <c r="J144" s="127">
        <f>VLOOKUP($A144,'Bidang PE'!$A$6:$V$1000,J$1,FALSE)</f>
        <v>0</v>
      </c>
      <c r="K144" s="127">
        <f>VLOOKUP($A144,'Bidang PE'!$A$6:$V$1000,K$1,FALSE)</f>
        <v>0</v>
      </c>
      <c r="L144" s="127">
        <f>VLOOKUP($A144,'Bidang PE'!$A$6:$V$1000,L$1,FALSE)</f>
        <v>0</v>
      </c>
      <c r="M144" s="127">
        <f>VLOOKUP($A144,'Bidang PE'!$A$6:$V$1000,M$1,FALSE)</f>
        <v>0</v>
      </c>
      <c r="N144" s="127">
        <f>VLOOKUP($A144,'Bidang PE'!$A$6:$V$1000,N$1,FALSE)</f>
        <v>6000000</v>
      </c>
      <c r="O144" s="127">
        <f>VLOOKUP($A144,'Bidang PE'!$A$6:$V$1000,O$1,FALSE)</f>
        <v>0</v>
      </c>
      <c r="P144" s="127">
        <f>VLOOKUP($A144,'Bidang PE'!$A$6:$V$1000,P$1,FALSE)</f>
        <v>0</v>
      </c>
      <c r="Q144" s="127">
        <f>VLOOKUP($A144,'Bidang PE'!$A$6:$V$1000,Q$1,FALSE)</f>
        <v>0</v>
      </c>
      <c r="R144" s="127">
        <f>VLOOKUP($A144,'Bidang PE'!$A$6:$V$1000,R$1,FALSE)</f>
        <v>0</v>
      </c>
      <c r="S144" s="127">
        <f>VLOOKUP($A144,'Bidang PE'!$A$6:$V$1000,S$1,FALSE)</f>
        <v>0</v>
      </c>
      <c r="T144" s="127">
        <f>VLOOKUP($A144,'Bidang PE'!$A$6:$V$1000,T$1,FALSE)</f>
        <v>0</v>
      </c>
      <c r="U144" s="127">
        <f t="shared" si="1"/>
        <v>6000000</v>
      </c>
      <c r="V144" s="127">
        <f t="shared" si="2"/>
        <v>0</v>
      </c>
    </row>
    <row r="145" spans="1:22" ht="13.5" customHeight="1" x14ac:dyDescent="0.2">
      <c r="A145" s="2" t="s">
        <v>861</v>
      </c>
      <c r="B145" s="50" t="str">
        <f t="array" ref="B145">INDEX(PAGU_REAL!$AF$1:$AF$168,MATCH(MID(A145,1,21),MID(PAGU_REAL!$AK$1:$AK$168,1,21),0))</f>
        <v>Perencanaan</v>
      </c>
      <c r="C145" s="95" t="s">
        <v>718</v>
      </c>
      <c r="D145" s="123" t="s">
        <v>719</v>
      </c>
      <c r="E145" s="124">
        <v>0</v>
      </c>
      <c r="F145" s="98" t="s">
        <v>24</v>
      </c>
      <c r="G145" s="124">
        <v>0</v>
      </c>
      <c r="H145" s="124">
        <f t="shared" ref="H145:T145" si="80">SUM(H146:H147)</f>
        <v>20000000</v>
      </c>
      <c r="I145" s="124">
        <f t="shared" si="80"/>
        <v>0</v>
      </c>
      <c r="J145" s="124">
        <f t="shared" si="80"/>
        <v>2500000</v>
      </c>
      <c r="K145" s="124">
        <f t="shared" si="80"/>
        <v>0</v>
      </c>
      <c r="L145" s="124">
        <f t="shared" si="80"/>
        <v>5000000</v>
      </c>
      <c r="M145" s="124">
        <f t="shared" si="80"/>
        <v>0</v>
      </c>
      <c r="N145" s="124">
        <f t="shared" si="80"/>
        <v>2500000</v>
      </c>
      <c r="O145" s="124">
        <f t="shared" si="80"/>
        <v>0</v>
      </c>
      <c r="P145" s="124">
        <f t="shared" si="80"/>
        <v>5000000</v>
      </c>
      <c r="Q145" s="124">
        <f t="shared" si="80"/>
        <v>2500000</v>
      </c>
      <c r="R145" s="124">
        <f t="shared" si="80"/>
        <v>2500000</v>
      </c>
      <c r="S145" s="124">
        <f t="shared" si="80"/>
        <v>0</v>
      </c>
      <c r="T145" s="124">
        <f t="shared" si="80"/>
        <v>0</v>
      </c>
      <c r="U145" s="124">
        <f t="shared" si="1"/>
        <v>20000000</v>
      </c>
      <c r="V145" s="124">
        <f t="shared" si="2"/>
        <v>0</v>
      </c>
    </row>
    <row r="146" spans="1:22" ht="13.5" customHeight="1" x14ac:dyDescent="0.2">
      <c r="A146" s="2" t="s">
        <v>862</v>
      </c>
      <c r="B146" s="50" t="str">
        <f t="array" ref="B146">INDEX(PAGU_REAL!$AF$1:$AF$168,MATCH(MID(A146,1,21),MID(PAGU_REAL!$AK$1:$AK$168,1,21),0))</f>
        <v>Perencanaan</v>
      </c>
      <c r="C146" s="125" t="s">
        <v>24</v>
      </c>
      <c r="D146" s="126" t="s">
        <v>51</v>
      </c>
      <c r="E146" s="127">
        <v>8</v>
      </c>
      <c r="F146" s="128" t="s">
        <v>602</v>
      </c>
      <c r="G146" s="127">
        <v>1000000</v>
      </c>
      <c r="H146" s="127">
        <f t="shared" ref="H146:H147" si="81">ROUNDDOWN(E146*G146,-3)</f>
        <v>8000000</v>
      </c>
      <c r="I146" s="127">
        <f>VLOOKUP($A146,'Bidang PE'!$A$6:$V$1000,I$1,FALSE)</f>
        <v>0</v>
      </c>
      <c r="J146" s="127">
        <f>VLOOKUP($A146,'Bidang PE'!$A$6:$V$1000,J$1,FALSE)</f>
        <v>1000000</v>
      </c>
      <c r="K146" s="127">
        <f>VLOOKUP($A146,'Bidang PE'!$A$6:$V$1000,K$1,FALSE)</f>
        <v>0</v>
      </c>
      <c r="L146" s="127">
        <f>VLOOKUP($A146,'Bidang PE'!$A$6:$V$1000,L$1,FALSE)</f>
        <v>2000000</v>
      </c>
      <c r="M146" s="127">
        <f>VLOOKUP($A146,'Bidang PE'!$A$6:$V$1000,M$1,FALSE)</f>
        <v>0</v>
      </c>
      <c r="N146" s="127">
        <f>VLOOKUP($A146,'Bidang PE'!$A$6:$V$1000,N$1,FALSE)</f>
        <v>1000000</v>
      </c>
      <c r="O146" s="127">
        <f>VLOOKUP($A146,'Bidang PE'!$A$6:$V$1000,O$1,FALSE)</f>
        <v>0</v>
      </c>
      <c r="P146" s="127">
        <f>VLOOKUP($A146,'Bidang PE'!$A$6:$V$1000,P$1,FALSE)</f>
        <v>2000000</v>
      </c>
      <c r="Q146" s="127">
        <f>VLOOKUP($A146,'Bidang PE'!$A$6:$V$1000,Q$1,FALSE)</f>
        <v>1000000</v>
      </c>
      <c r="R146" s="127">
        <f>VLOOKUP($A146,'Bidang PE'!$A$6:$V$1000,R$1,FALSE)</f>
        <v>1000000</v>
      </c>
      <c r="S146" s="127">
        <f>VLOOKUP($A146,'Bidang PE'!$A$6:$V$1000,S$1,FALSE)</f>
        <v>0</v>
      </c>
      <c r="T146" s="127">
        <f>VLOOKUP($A146,'Bidang PE'!$A$6:$V$1000,T$1,FALSE)</f>
        <v>0</v>
      </c>
      <c r="U146" s="127">
        <f t="shared" si="1"/>
        <v>8000000</v>
      </c>
      <c r="V146" s="127">
        <f t="shared" si="2"/>
        <v>0</v>
      </c>
    </row>
    <row r="147" spans="1:22" ht="13.5" customHeight="1" x14ac:dyDescent="0.2">
      <c r="A147" s="2" t="s">
        <v>863</v>
      </c>
      <c r="B147" s="50" t="str">
        <f t="array" ref="B147">INDEX(PAGU_REAL!$AF$1:$AF$168,MATCH(MID(A147,1,21),MID(PAGU_REAL!$AK$1:$AK$168,1,21),0))</f>
        <v>Perencanaan</v>
      </c>
      <c r="C147" s="125" t="s">
        <v>24</v>
      </c>
      <c r="D147" s="126" t="s">
        <v>53</v>
      </c>
      <c r="E147" s="127">
        <v>8</v>
      </c>
      <c r="F147" s="128" t="s">
        <v>602</v>
      </c>
      <c r="G147" s="127">
        <v>1500000</v>
      </c>
      <c r="H147" s="127">
        <f t="shared" si="81"/>
        <v>12000000</v>
      </c>
      <c r="I147" s="127">
        <f>VLOOKUP($A147,'Bidang PE'!$A$6:$V$1000,I$1,FALSE)</f>
        <v>0</v>
      </c>
      <c r="J147" s="127">
        <f>VLOOKUP($A147,'Bidang PE'!$A$6:$V$1000,J$1,FALSE)</f>
        <v>1500000</v>
      </c>
      <c r="K147" s="127">
        <f>VLOOKUP($A147,'Bidang PE'!$A$6:$V$1000,K$1,FALSE)</f>
        <v>0</v>
      </c>
      <c r="L147" s="127">
        <f>VLOOKUP($A147,'Bidang PE'!$A$6:$V$1000,L$1,FALSE)</f>
        <v>3000000</v>
      </c>
      <c r="M147" s="127">
        <f>VLOOKUP($A147,'Bidang PE'!$A$6:$V$1000,M$1,FALSE)</f>
        <v>0</v>
      </c>
      <c r="N147" s="127">
        <f>VLOOKUP($A147,'Bidang PE'!$A$6:$V$1000,N$1,FALSE)</f>
        <v>1500000</v>
      </c>
      <c r="O147" s="127">
        <f>VLOOKUP($A147,'Bidang PE'!$A$6:$V$1000,O$1,FALSE)</f>
        <v>0</v>
      </c>
      <c r="P147" s="127">
        <f>VLOOKUP($A147,'Bidang PE'!$A$6:$V$1000,P$1,FALSE)</f>
        <v>3000000</v>
      </c>
      <c r="Q147" s="127">
        <f>VLOOKUP($A147,'Bidang PE'!$A$6:$V$1000,Q$1,FALSE)</f>
        <v>1500000</v>
      </c>
      <c r="R147" s="127">
        <f>VLOOKUP($A147,'Bidang PE'!$A$6:$V$1000,R$1,FALSE)</f>
        <v>1500000</v>
      </c>
      <c r="S147" s="127">
        <f>VLOOKUP($A147,'Bidang PE'!$A$6:$V$1000,S$1,FALSE)</f>
        <v>0</v>
      </c>
      <c r="T147" s="127">
        <f>VLOOKUP($A147,'Bidang PE'!$A$6:$V$1000,T$1,FALSE)</f>
        <v>0</v>
      </c>
      <c r="U147" s="127">
        <f t="shared" si="1"/>
        <v>12000000</v>
      </c>
      <c r="V147" s="127">
        <f t="shared" si="2"/>
        <v>0</v>
      </c>
    </row>
    <row r="148" spans="1:22" ht="13.5" customHeight="1" x14ac:dyDescent="0.2">
      <c r="A148" s="2" t="s">
        <v>864</v>
      </c>
      <c r="B148" s="50" t="str">
        <f t="array" ref="B148">INDEX(PAGU_REAL!$AF$1:$AF$168,MATCH(MID(A148,1,21),MID(PAGU_REAL!$AK$1:$AK$168,1,21),0))</f>
        <v>Perencanaan</v>
      </c>
      <c r="C148" s="95" t="s">
        <v>162</v>
      </c>
      <c r="D148" s="123" t="s">
        <v>163</v>
      </c>
      <c r="E148" s="124">
        <v>0</v>
      </c>
      <c r="F148" s="98" t="s">
        <v>24</v>
      </c>
      <c r="G148" s="124">
        <v>0</v>
      </c>
      <c r="H148" s="124">
        <f t="shared" ref="H148:T148" si="82">H149</f>
        <v>6000000</v>
      </c>
      <c r="I148" s="124">
        <f t="shared" si="82"/>
        <v>0</v>
      </c>
      <c r="J148" s="124">
        <f t="shared" si="82"/>
        <v>0</v>
      </c>
      <c r="K148" s="124">
        <f t="shared" si="82"/>
        <v>0</v>
      </c>
      <c r="L148" s="124">
        <f t="shared" si="82"/>
        <v>3000000</v>
      </c>
      <c r="M148" s="124">
        <f t="shared" si="82"/>
        <v>0</v>
      </c>
      <c r="N148" s="124">
        <f t="shared" si="82"/>
        <v>0</v>
      </c>
      <c r="O148" s="124">
        <f t="shared" si="82"/>
        <v>3000000</v>
      </c>
      <c r="P148" s="124">
        <f t="shared" si="82"/>
        <v>0</v>
      </c>
      <c r="Q148" s="124">
        <f t="shared" si="82"/>
        <v>0</v>
      </c>
      <c r="R148" s="124">
        <f t="shared" si="82"/>
        <v>0</v>
      </c>
      <c r="S148" s="124">
        <f t="shared" si="82"/>
        <v>0</v>
      </c>
      <c r="T148" s="124">
        <f t="shared" si="82"/>
        <v>0</v>
      </c>
      <c r="U148" s="124">
        <f t="shared" si="1"/>
        <v>6000000</v>
      </c>
      <c r="V148" s="124">
        <f t="shared" si="2"/>
        <v>0</v>
      </c>
    </row>
    <row r="149" spans="1:22" ht="13.5" customHeight="1" x14ac:dyDescent="0.2">
      <c r="A149" s="2" t="s">
        <v>865</v>
      </c>
      <c r="B149" s="50" t="str">
        <f t="array" ref="B149">INDEX(PAGU_REAL!$AF$1:$AF$168,MATCH(MID(A149,1,21),MID(PAGU_REAL!$AK$1:$AK$168,1,21),0))</f>
        <v>Perencanaan</v>
      </c>
      <c r="C149" s="125" t="s">
        <v>24</v>
      </c>
      <c r="D149" s="126" t="s">
        <v>866</v>
      </c>
      <c r="E149" s="127">
        <v>6</v>
      </c>
      <c r="F149" s="128" t="s">
        <v>867</v>
      </c>
      <c r="G149" s="127">
        <v>1000000</v>
      </c>
      <c r="H149" s="127">
        <f>ROUNDDOWN(E149*G149,-3)</f>
        <v>6000000</v>
      </c>
      <c r="I149" s="127">
        <f>VLOOKUP($A149,'Bidang PE'!$A$6:$V$1000,I$1,FALSE)</f>
        <v>0</v>
      </c>
      <c r="J149" s="127">
        <f>VLOOKUP($A149,'Bidang PE'!$A$6:$V$1000,J$1,FALSE)</f>
        <v>0</v>
      </c>
      <c r="K149" s="127">
        <f>VLOOKUP($A149,'Bidang PE'!$A$6:$V$1000,K$1,FALSE)</f>
        <v>0</v>
      </c>
      <c r="L149" s="127">
        <f>VLOOKUP($A149,'Bidang PE'!$A$6:$V$1000,L$1,FALSE)</f>
        <v>3000000</v>
      </c>
      <c r="M149" s="127">
        <f>VLOOKUP($A149,'Bidang PE'!$A$6:$V$1000,M$1,FALSE)</f>
        <v>0</v>
      </c>
      <c r="N149" s="127">
        <f>VLOOKUP($A149,'Bidang PE'!$A$6:$V$1000,N$1,FALSE)</f>
        <v>0</v>
      </c>
      <c r="O149" s="127">
        <f>VLOOKUP($A149,'Bidang PE'!$A$6:$V$1000,O$1,FALSE)</f>
        <v>3000000</v>
      </c>
      <c r="P149" s="127">
        <f>VLOOKUP($A149,'Bidang PE'!$A$6:$V$1000,P$1,FALSE)</f>
        <v>0</v>
      </c>
      <c r="Q149" s="127">
        <f>VLOOKUP($A149,'Bidang PE'!$A$6:$V$1000,Q$1,FALSE)</f>
        <v>0</v>
      </c>
      <c r="R149" s="127">
        <f>VLOOKUP($A149,'Bidang PE'!$A$6:$V$1000,R$1,FALSE)</f>
        <v>0</v>
      </c>
      <c r="S149" s="127">
        <f>VLOOKUP($A149,'Bidang PE'!$A$6:$V$1000,S$1,FALSE)</f>
        <v>0</v>
      </c>
      <c r="T149" s="127">
        <f>VLOOKUP($A149,'Bidang PE'!$A$6:$V$1000,T$1,FALSE)</f>
        <v>0</v>
      </c>
      <c r="U149" s="127">
        <f t="shared" si="1"/>
        <v>6000000</v>
      </c>
      <c r="V149" s="127">
        <f t="shared" si="2"/>
        <v>0</v>
      </c>
    </row>
    <row r="150" spans="1:22" ht="13.5" customHeight="1" x14ac:dyDescent="0.2">
      <c r="A150" s="2" t="s">
        <v>868</v>
      </c>
      <c r="B150" s="50" t="str">
        <f t="array" ref="B150">INDEX(PAGU_REAL!$AF$1:$AF$168,MATCH(MID(A150,1,21),MID(PAGU_REAL!$AK$1:$AK$168,1,21),0))</f>
        <v>Perencanaan</v>
      </c>
      <c r="C150" s="95" t="s">
        <v>111</v>
      </c>
      <c r="D150" s="123" t="s">
        <v>112</v>
      </c>
      <c r="E150" s="124">
        <v>0</v>
      </c>
      <c r="F150" s="98" t="s">
        <v>24</v>
      </c>
      <c r="G150" s="124">
        <v>0</v>
      </c>
      <c r="H150" s="124">
        <f t="shared" ref="H150:T150" si="83">H151</f>
        <v>116880000</v>
      </c>
      <c r="I150" s="124">
        <f t="shared" si="83"/>
        <v>0</v>
      </c>
      <c r="J150" s="124">
        <f t="shared" si="83"/>
        <v>0</v>
      </c>
      <c r="K150" s="124">
        <f t="shared" si="83"/>
        <v>0</v>
      </c>
      <c r="L150" s="124">
        <f t="shared" si="83"/>
        <v>19480000</v>
      </c>
      <c r="M150" s="124">
        <f t="shared" si="83"/>
        <v>0</v>
      </c>
      <c r="N150" s="124">
        <f t="shared" si="83"/>
        <v>38960000</v>
      </c>
      <c r="O150" s="124">
        <f t="shared" si="83"/>
        <v>0</v>
      </c>
      <c r="P150" s="124">
        <f t="shared" si="83"/>
        <v>19480000</v>
      </c>
      <c r="Q150" s="124">
        <f t="shared" si="83"/>
        <v>0</v>
      </c>
      <c r="R150" s="124">
        <f t="shared" si="83"/>
        <v>19480000</v>
      </c>
      <c r="S150" s="124">
        <f t="shared" si="83"/>
        <v>19480000</v>
      </c>
      <c r="T150" s="124">
        <f t="shared" si="83"/>
        <v>0</v>
      </c>
      <c r="U150" s="124">
        <f t="shared" si="1"/>
        <v>116880000</v>
      </c>
      <c r="V150" s="124">
        <f t="shared" si="2"/>
        <v>0</v>
      </c>
    </row>
    <row r="151" spans="1:22" ht="13.5" customHeight="1" x14ac:dyDescent="0.2">
      <c r="A151" s="2" t="s">
        <v>869</v>
      </c>
      <c r="B151" s="50" t="str">
        <f t="array" ref="B151">INDEX(PAGU_REAL!$AF$1:$AF$168,MATCH(MID(A151,1,21),MID(PAGU_REAL!$AK$1:$AK$168,1,21),0))</f>
        <v>Perencanaan</v>
      </c>
      <c r="C151" s="125" t="s">
        <v>24</v>
      </c>
      <c r="D151" s="126" t="s">
        <v>870</v>
      </c>
      <c r="E151" s="127">
        <v>20</v>
      </c>
      <c r="F151" s="128" t="s">
        <v>600</v>
      </c>
      <c r="G151" s="127">
        <v>5844000</v>
      </c>
      <c r="H151" s="127">
        <f>ROUNDDOWN(E151*G151,-3)</f>
        <v>116880000</v>
      </c>
      <c r="I151" s="127">
        <f>VLOOKUP($A151,'Bidang PE'!$A$6:$V$1000,I$1,FALSE)</f>
        <v>0</v>
      </c>
      <c r="J151" s="127">
        <f>VLOOKUP($A151,'Bidang PE'!$A$6:$V$1000,J$1,FALSE)</f>
        <v>0</v>
      </c>
      <c r="K151" s="127">
        <f>VLOOKUP($A151,'Bidang PE'!$A$6:$V$1000,K$1,FALSE)</f>
        <v>0</v>
      </c>
      <c r="L151" s="127">
        <f>VLOOKUP($A151,'Bidang PE'!$A$6:$V$1000,L$1,FALSE)</f>
        <v>19480000</v>
      </c>
      <c r="M151" s="127">
        <f>VLOOKUP($A151,'Bidang PE'!$A$6:$V$1000,M$1,FALSE)</f>
        <v>0</v>
      </c>
      <c r="N151" s="127">
        <f>VLOOKUP($A151,'Bidang PE'!$A$6:$V$1000,N$1,FALSE)</f>
        <v>38960000</v>
      </c>
      <c r="O151" s="127">
        <f>VLOOKUP($A151,'Bidang PE'!$A$6:$V$1000,O$1,FALSE)</f>
        <v>0</v>
      </c>
      <c r="P151" s="127">
        <f>VLOOKUP($A151,'Bidang PE'!$A$6:$V$1000,P$1,FALSE)</f>
        <v>19480000</v>
      </c>
      <c r="Q151" s="127">
        <f>VLOOKUP($A151,'Bidang PE'!$A$6:$V$1000,Q$1,FALSE)</f>
        <v>0</v>
      </c>
      <c r="R151" s="127">
        <f>VLOOKUP($A151,'Bidang PE'!$A$6:$V$1000,R$1,FALSE)</f>
        <v>19480000</v>
      </c>
      <c r="S151" s="127">
        <f>VLOOKUP($A151,'Bidang PE'!$A$6:$V$1000,S$1,FALSE)</f>
        <v>19480000</v>
      </c>
      <c r="T151" s="127">
        <f>VLOOKUP($A151,'Bidang PE'!$A$6:$V$1000,T$1,FALSE)</f>
        <v>0</v>
      </c>
      <c r="U151" s="127">
        <f t="shared" si="1"/>
        <v>116880000</v>
      </c>
      <c r="V151" s="127">
        <f t="shared" si="2"/>
        <v>0</v>
      </c>
    </row>
    <row r="152" spans="1:22" ht="13.5" customHeight="1" x14ac:dyDescent="0.2">
      <c r="A152" s="2" t="s">
        <v>871</v>
      </c>
      <c r="B152" s="50" t="e">
        <f t="array" ref="B152">INDEX(PAGU_REAL!$AF$1:$AF$168,MATCH(MID(A152,1,21),MID(PAGU_REAL!$AK$1:$AK$168,1,21),0))</f>
        <v>#N/A</v>
      </c>
      <c r="C152" s="107" t="s">
        <v>872</v>
      </c>
      <c r="D152" s="108" t="s">
        <v>873</v>
      </c>
      <c r="E152" s="109">
        <v>3</v>
      </c>
      <c r="F152" s="110" t="s">
        <v>874</v>
      </c>
      <c r="G152" s="109">
        <v>0</v>
      </c>
      <c r="H152" s="109">
        <f t="shared" ref="H152:T152" si="84">H153</f>
        <v>8566166000</v>
      </c>
      <c r="I152" s="109">
        <f t="shared" si="84"/>
        <v>280215057</v>
      </c>
      <c r="J152" s="109">
        <f t="shared" si="84"/>
        <v>629231760</v>
      </c>
      <c r="K152" s="109">
        <f t="shared" si="84"/>
        <v>679787859</v>
      </c>
      <c r="L152" s="109">
        <f t="shared" si="84"/>
        <v>758707209</v>
      </c>
      <c r="M152" s="109">
        <f t="shared" si="84"/>
        <v>1151520209</v>
      </c>
      <c r="N152" s="109">
        <f t="shared" si="84"/>
        <v>1168030209</v>
      </c>
      <c r="O152" s="109">
        <f t="shared" si="84"/>
        <v>722473559</v>
      </c>
      <c r="P152" s="109">
        <f t="shared" si="84"/>
        <v>659209209</v>
      </c>
      <c r="Q152" s="109">
        <f t="shared" si="84"/>
        <v>639499209</v>
      </c>
      <c r="R152" s="109">
        <f t="shared" si="84"/>
        <v>655489209</v>
      </c>
      <c r="S152" s="109">
        <f t="shared" si="84"/>
        <v>677999499</v>
      </c>
      <c r="T152" s="109">
        <f t="shared" si="84"/>
        <v>544003012</v>
      </c>
      <c r="U152" s="109">
        <f t="shared" si="1"/>
        <v>8566166000</v>
      </c>
      <c r="V152" s="109">
        <f t="shared" si="2"/>
        <v>0</v>
      </c>
    </row>
    <row r="153" spans="1:22" ht="13.5" customHeight="1" x14ac:dyDescent="0.2">
      <c r="A153" s="2" t="s">
        <v>1375</v>
      </c>
      <c r="B153" s="50" t="e">
        <f t="array" ref="B153">INDEX(PAGU_REAL!$AF$1:$AF$168,MATCH(MID(A153,1,21),MID(PAGU_REAL!$AK$1:$AK$168,1,21),0))</f>
        <v>#N/A</v>
      </c>
      <c r="C153" s="111" t="s">
        <v>1376</v>
      </c>
      <c r="D153" s="112" t="s">
        <v>1377</v>
      </c>
      <c r="E153" s="113">
        <v>0</v>
      </c>
      <c r="F153" s="114" t="s">
        <v>24</v>
      </c>
      <c r="G153" s="113">
        <v>0</v>
      </c>
      <c r="H153" s="113">
        <f t="shared" ref="H153:T153" si="85">SUM(H154,H197)</f>
        <v>8566166000</v>
      </c>
      <c r="I153" s="113">
        <f t="shared" si="85"/>
        <v>280215057</v>
      </c>
      <c r="J153" s="113">
        <f t="shared" si="85"/>
        <v>629231760</v>
      </c>
      <c r="K153" s="113">
        <f t="shared" si="85"/>
        <v>679787859</v>
      </c>
      <c r="L153" s="113">
        <f t="shared" si="85"/>
        <v>758707209</v>
      </c>
      <c r="M153" s="113">
        <f t="shared" si="85"/>
        <v>1151520209</v>
      </c>
      <c r="N153" s="113">
        <f t="shared" si="85"/>
        <v>1168030209</v>
      </c>
      <c r="O153" s="113">
        <f t="shared" si="85"/>
        <v>722473559</v>
      </c>
      <c r="P153" s="113">
        <f t="shared" si="85"/>
        <v>659209209</v>
      </c>
      <c r="Q153" s="113">
        <f t="shared" si="85"/>
        <v>639499209</v>
      </c>
      <c r="R153" s="113">
        <f t="shared" si="85"/>
        <v>655489209</v>
      </c>
      <c r="S153" s="113">
        <f t="shared" si="85"/>
        <v>677999499</v>
      </c>
      <c r="T153" s="113">
        <f t="shared" si="85"/>
        <v>544003012</v>
      </c>
      <c r="U153" s="113">
        <f t="shared" si="1"/>
        <v>8566166000</v>
      </c>
      <c r="V153" s="113">
        <f t="shared" si="2"/>
        <v>0</v>
      </c>
    </row>
    <row r="154" spans="1:22" ht="13.5" customHeight="1" x14ac:dyDescent="0.2">
      <c r="A154" s="2" t="s">
        <v>1378</v>
      </c>
      <c r="B154" s="50" t="e">
        <f t="array" ref="B154">INDEX(PAGU_REAL!$AF$1:$AF$168,MATCH(MID(A154,1,21),MID(PAGU_REAL!$AK$1:$AK$168,1,21),0))</f>
        <v>#N/A</v>
      </c>
      <c r="C154" s="115" t="s">
        <v>879</v>
      </c>
      <c r="D154" s="116" t="s">
        <v>880</v>
      </c>
      <c r="E154" s="117">
        <v>0</v>
      </c>
      <c r="F154" s="118" t="s">
        <v>24</v>
      </c>
      <c r="G154" s="117">
        <v>0</v>
      </c>
      <c r="H154" s="117">
        <f t="shared" ref="H154:T154" si="86">SUM(H155,H192)</f>
        <v>6497236000</v>
      </c>
      <c r="I154" s="117">
        <f t="shared" si="86"/>
        <v>216435367</v>
      </c>
      <c r="J154" s="117">
        <f t="shared" si="86"/>
        <v>534141670</v>
      </c>
      <c r="K154" s="117">
        <f t="shared" si="86"/>
        <v>512805769</v>
      </c>
      <c r="L154" s="117">
        <f t="shared" si="86"/>
        <v>508305769</v>
      </c>
      <c r="M154" s="117">
        <f t="shared" si="86"/>
        <v>935466769</v>
      </c>
      <c r="N154" s="117">
        <f t="shared" si="86"/>
        <v>921796769</v>
      </c>
      <c r="O154" s="117">
        <f t="shared" si="86"/>
        <v>503985769</v>
      </c>
      <c r="P154" s="117">
        <f t="shared" si="86"/>
        <v>503985769</v>
      </c>
      <c r="Q154" s="117">
        <f t="shared" si="86"/>
        <v>503985769</v>
      </c>
      <c r="R154" s="117">
        <f t="shared" si="86"/>
        <v>503985769</v>
      </c>
      <c r="S154" s="117">
        <f t="shared" si="86"/>
        <v>500676709</v>
      </c>
      <c r="T154" s="117">
        <f t="shared" si="86"/>
        <v>351664102</v>
      </c>
      <c r="U154" s="117">
        <f t="shared" si="1"/>
        <v>6497236000</v>
      </c>
      <c r="V154" s="117">
        <f t="shared" si="2"/>
        <v>0</v>
      </c>
    </row>
    <row r="155" spans="1:22" ht="13.5" customHeight="1" x14ac:dyDescent="0.2">
      <c r="A155" s="2" t="s">
        <v>1379</v>
      </c>
      <c r="B155" s="50" t="str">
        <f t="array" ref="B155">INDEX(PAGU_REAL!$AF$1:$AF$168,MATCH(MID(A155,1,21),MID(PAGU_REAL!$AK$1:$AK$168,1,21),0))</f>
        <v>Keuangan</v>
      </c>
      <c r="C155" s="119" t="s">
        <v>39</v>
      </c>
      <c r="D155" s="120" t="s">
        <v>1268</v>
      </c>
      <c r="E155" s="121">
        <v>0</v>
      </c>
      <c r="F155" s="122" t="s">
        <v>24</v>
      </c>
      <c r="G155" s="121">
        <v>0</v>
      </c>
      <c r="H155" s="121">
        <f t="shared" ref="H155:T155" si="87">SUM(H156,H160,H164,H168,H172,H176,H180,H184,H186,H188)</f>
        <v>3501408000</v>
      </c>
      <c r="I155" s="121">
        <f t="shared" si="87"/>
        <v>216435367</v>
      </c>
      <c r="J155" s="121">
        <f t="shared" si="87"/>
        <v>279708164</v>
      </c>
      <c r="K155" s="121">
        <f t="shared" si="87"/>
        <v>258372263</v>
      </c>
      <c r="L155" s="121">
        <f t="shared" si="87"/>
        <v>253872263</v>
      </c>
      <c r="M155" s="121">
        <f t="shared" si="87"/>
        <v>453632263</v>
      </c>
      <c r="N155" s="121">
        <f t="shared" si="87"/>
        <v>439962263</v>
      </c>
      <c r="O155" s="121">
        <f t="shared" si="87"/>
        <v>249552263</v>
      </c>
      <c r="P155" s="121">
        <f t="shared" si="87"/>
        <v>249552263</v>
      </c>
      <c r="Q155" s="121">
        <f t="shared" si="87"/>
        <v>249552263</v>
      </c>
      <c r="R155" s="121">
        <f t="shared" si="87"/>
        <v>249552263</v>
      </c>
      <c r="S155" s="121">
        <f t="shared" si="87"/>
        <v>249552263</v>
      </c>
      <c r="T155" s="121">
        <f t="shared" si="87"/>
        <v>351664102</v>
      </c>
      <c r="U155" s="121">
        <f t="shared" si="1"/>
        <v>3501408000</v>
      </c>
      <c r="V155" s="121">
        <f t="shared" si="2"/>
        <v>0</v>
      </c>
    </row>
    <row r="156" spans="1:22" ht="13.5" customHeight="1" x14ac:dyDescent="0.2">
      <c r="A156" s="2" t="s">
        <v>1380</v>
      </c>
      <c r="B156" s="50" t="str">
        <f t="array" ref="B156">INDEX(PAGU_REAL!$AF$1:$AF$168,MATCH(MID(A156,1,21),MID(PAGU_REAL!$AK$1:$AK$168,1,21),0))</f>
        <v>Keuangan</v>
      </c>
      <c r="C156" s="95" t="s">
        <v>883</v>
      </c>
      <c r="D156" s="123" t="s">
        <v>884</v>
      </c>
      <c r="E156" s="124">
        <v>0</v>
      </c>
      <c r="F156" s="98" t="s">
        <v>24</v>
      </c>
      <c r="G156" s="124">
        <v>0</v>
      </c>
      <c r="H156" s="124">
        <f t="shared" ref="H156:T156" si="88">SUM(H157:H159)</f>
        <v>2425308000</v>
      </c>
      <c r="I156" s="124">
        <f t="shared" si="88"/>
        <v>172790300</v>
      </c>
      <c r="J156" s="124">
        <f t="shared" si="88"/>
        <v>197400520</v>
      </c>
      <c r="K156" s="124">
        <f t="shared" si="88"/>
        <v>174000000</v>
      </c>
      <c r="L156" s="124">
        <f t="shared" si="88"/>
        <v>174000000</v>
      </c>
      <c r="M156" s="124">
        <f t="shared" si="88"/>
        <v>344822000</v>
      </c>
      <c r="N156" s="124">
        <f t="shared" si="88"/>
        <v>344822000</v>
      </c>
      <c r="O156" s="124">
        <f t="shared" si="88"/>
        <v>174000000</v>
      </c>
      <c r="P156" s="124">
        <f t="shared" si="88"/>
        <v>174000000</v>
      </c>
      <c r="Q156" s="124">
        <f t="shared" si="88"/>
        <v>174000000</v>
      </c>
      <c r="R156" s="124">
        <f t="shared" si="88"/>
        <v>174000000</v>
      </c>
      <c r="S156" s="124">
        <f t="shared" si="88"/>
        <v>174000000</v>
      </c>
      <c r="T156" s="124">
        <f t="shared" si="88"/>
        <v>147473180</v>
      </c>
      <c r="U156" s="124">
        <f t="shared" si="1"/>
        <v>2425308000</v>
      </c>
      <c r="V156" s="124">
        <f t="shared" si="2"/>
        <v>0</v>
      </c>
    </row>
    <row r="157" spans="1:22" ht="13.5" customHeight="1" x14ac:dyDescent="0.2">
      <c r="A157" s="2" t="s">
        <v>1381</v>
      </c>
      <c r="B157" s="50" t="str">
        <f t="array" ref="B157">INDEX(PAGU_REAL!$AF$1:$AF$168,MATCH(MID(A157,1,21),MID(PAGU_REAL!$AK$1:$AK$168,1,21),0))</f>
        <v>Keuangan</v>
      </c>
      <c r="C157" s="125" t="s">
        <v>24</v>
      </c>
      <c r="D157" s="126" t="s">
        <v>1382</v>
      </c>
      <c r="E157" s="127">
        <v>1</v>
      </c>
      <c r="F157" s="128" t="s">
        <v>899</v>
      </c>
      <c r="G157" s="127">
        <v>2083664000</v>
      </c>
      <c r="H157" s="127">
        <f t="shared" ref="H157:H159" si="89">ROUNDDOWN(E157*G157,-3)</f>
        <v>2083664000</v>
      </c>
      <c r="I157" s="127">
        <f>VLOOKUP($A157,'Bagian TU'!$A$6:$V$1000,I$1,FALSE)</f>
        <v>172790300</v>
      </c>
      <c r="J157" s="127">
        <f>VLOOKUP($A157,'Bagian TU'!$A$6:$V$1000,J$1,FALSE)</f>
        <v>197400520</v>
      </c>
      <c r="K157" s="127">
        <f>VLOOKUP($A157,'Bagian TU'!$A$6:$V$1000,K$1,FALSE)</f>
        <v>174000000</v>
      </c>
      <c r="L157" s="127">
        <f>VLOOKUP($A157,'Bagian TU'!$A$6:$V$1000,L$1,FALSE)</f>
        <v>174000000</v>
      </c>
      <c r="M157" s="127">
        <f>VLOOKUP($A157,'Bagian TU'!$A$6:$V$1000,M$1,FALSE)</f>
        <v>174000000</v>
      </c>
      <c r="N157" s="127">
        <f>VLOOKUP($A157,'Bagian TU'!$A$6:$V$1000,N$1,FALSE)</f>
        <v>174000000</v>
      </c>
      <c r="O157" s="127">
        <f>VLOOKUP($A157,'Bagian TU'!$A$6:$V$1000,O$1,FALSE)</f>
        <v>174000000</v>
      </c>
      <c r="P157" s="127">
        <f>VLOOKUP($A157,'Bagian TU'!$A$6:$V$1000,P$1,FALSE)</f>
        <v>174000000</v>
      </c>
      <c r="Q157" s="127">
        <f>VLOOKUP($A157,'Bagian TU'!$A$6:$V$1000,Q$1,FALSE)</f>
        <v>174000000</v>
      </c>
      <c r="R157" s="127">
        <f>VLOOKUP($A157,'Bagian TU'!$A$6:$V$1000,R$1,FALSE)</f>
        <v>174000000</v>
      </c>
      <c r="S157" s="127">
        <f>VLOOKUP($A157,'Bagian TU'!$A$6:$V$1000,S$1,FALSE)</f>
        <v>174000000</v>
      </c>
      <c r="T157" s="127">
        <f>VLOOKUP($A157,'Bagian TU'!$A$6:$V$1000,T$1,FALSE)</f>
        <v>147473180</v>
      </c>
      <c r="U157" s="127">
        <f t="shared" si="1"/>
        <v>2083664000</v>
      </c>
      <c r="V157" s="127">
        <f t="shared" si="2"/>
        <v>0</v>
      </c>
    </row>
    <row r="158" spans="1:22" ht="13.5" customHeight="1" x14ac:dyDescent="0.2">
      <c r="A158" s="2" t="s">
        <v>1383</v>
      </c>
      <c r="B158" s="50" t="str">
        <f t="array" ref="B158">INDEX(PAGU_REAL!$AF$1:$AF$168,MATCH(MID(A158,1,21),MID(PAGU_REAL!$AK$1:$AK$168,1,21),0))</f>
        <v>Keuangan</v>
      </c>
      <c r="C158" s="125" t="s">
        <v>24</v>
      </c>
      <c r="D158" s="126" t="s">
        <v>1384</v>
      </c>
      <c r="E158" s="127">
        <v>1</v>
      </c>
      <c r="F158" s="128" t="s">
        <v>887</v>
      </c>
      <c r="G158" s="127">
        <v>170822000</v>
      </c>
      <c r="H158" s="127">
        <f t="shared" si="89"/>
        <v>170822000</v>
      </c>
      <c r="I158" s="127">
        <f>VLOOKUP($A158,'Bagian TU'!$A$6:$V$1000,I$1,FALSE)</f>
        <v>0</v>
      </c>
      <c r="J158" s="127">
        <f>VLOOKUP($A158,'Bagian TU'!$A$6:$V$1000,J$1,FALSE)</f>
        <v>0</v>
      </c>
      <c r="K158" s="127">
        <f>VLOOKUP($A158,'Bagian TU'!$A$6:$V$1000,K$1,FALSE)</f>
        <v>0</v>
      </c>
      <c r="L158" s="127">
        <f>VLOOKUP($A158,'Bagian TU'!$A$6:$V$1000,L$1,FALSE)</f>
        <v>0</v>
      </c>
      <c r="M158" s="127">
        <f>VLOOKUP($A158,'Bagian TU'!$A$6:$V$1000,M$1,FALSE)</f>
        <v>0</v>
      </c>
      <c r="N158" s="127">
        <f>VLOOKUP($A158,'Bagian TU'!$A$6:$V$1000,N$1,FALSE)</f>
        <v>170822000</v>
      </c>
      <c r="O158" s="127">
        <f>VLOOKUP($A158,'Bagian TU'!$A$6:$V$1000,O$1,FALSE)</f>
        <v>0</v>
      </c>
      <c r="P158" s="127">
        <f>VLOOKUP($A158,'Bagian TU'!$A$6:$V$1000,P$1,FALSE)</f>
        <v>0</v>
      </c>
      <c r="Q158" s="127">
        <f>VLOOKUP($A158,'Bagian TU'!$A$6:$V$1000,Q$1,FALSE)</f>
        <v>0</v>
      </c>
      <c r="R158" s="127">
        <f>VLOOKUP($A158,'Bagian TU'!$A$6:$V$1000,R$1,FALSE)</f>
        <v>0</v>
      </c>
      <c r="S158" s="127">
        <f>VLOOKUP($A158,'Bagian TU'!$A$6:$V$1000,S$1,FALSE)</f>
        <v>0</v>
      </c>
      <c r="T158" s="127">
        <f>VLOOKUP($A158,'Bagian TU'!$A$6:$V$1000,T$1,FALSE)</f>
        <v>0</v>
      </c>
      <c r="U158" s="127">
        <f t="shared" si="1"/>
        <v>170822000</v>
      </c>
      <c r="V158" s="127">
        <f t="shared" si="2"/>
        <v>0</v>
      </c>
    </row>
    <row r="159" spans="1:22" ht="13.5" customHeight="1" x14ac:dyDescent="0.2">
      <c r="A159" s="2" t="s">
        <v>1385</v>
      </c>
      <c r="B159" s="50" t="str">
        <f t="array" ref="B159">INDEX(PAGU_REAL!$AF$1:$AF$168,MATCH(MID(A159,1,21),MID(PAGU_REAL!$AK$1:$AK$168,1,21),0))</f>
        <v>Keuangan</v>
      </c>
      <c r="C159" s="125" t="s">
        <v>24</v>
      </c>
      <c r="D159" s="126" t="s">
        <v>1386</v>
      </c>
      <c r="E159" s="127">
        <v>1</v>
      </c>
      <c r="F159" s="128" t="s">
        <v>887</v>
      </c>
      <c r="G159" s="127">
        <v>170822000</v>
      </c>
      <c r="H159" s="127">
        <f t="shared" si="89"/>
        <v>170822000</v>
      </c>
      <c r="I159" s="127">
        <f>VLOOKUP($A159,'Bagian TU'!$A$6:$V$1000,I$1,FALSE)</f>
        <v>0</v>
      </c>
      <c r="J159" s="127">
        <f>VLOOKUP($A159,'Bagian TU'!$A$6:$V$1000,J$1,FALSE)</f>
        <v>0</v>
      </c>
      <c r="K159" s="127">
        <f>VLOOKUP($A159,'Bagian TU'!$A$6:$V$1000,K$1,FALSE)</f>
        <v>0</v>
      </c>
      <c r="L159" s="127">
        <f>VLOOKUP($A159,'Bagian TU'!$A$6:$V$1000,L$1,FALSE)</f>
        <v>0</v>
      </c>
      <c r="M159" s="127">
        <f>VLOOKUP($A159,'Bagian TU'!$A$6:$V$1000,M$1,FALSE)</f>
        <v>170822000</v>
      </c>
      <c r="N159" s="127">
        <f>VLOOKUP($A159,'Bagian TU'!$A$6:$V$1000,N$1,FALSE)</f>
        <v>0</v>
      </c>
      <c r="O159" s="127">
        <f>VLOOKUP($A159,'Bagian TU'!$A$6:$V$1000,O$1,FALSE)</f>
        <v>0</v>
      </c>
      <c r="P159" s="127">
        <f>VLOOKUP($A159,'Bagian TU'!$A$6:$V$1000,P$1,FALSE)</f>
        <v>0</v>
      </c>
      <c r="Q159" s="127">
        <f>VLOOKUP($A159,'Bagian TU'!$A$6:$V$1000,Q$1,FALSE)</f>
        <v>0</v>
      </c>
      <c r="R159" s="127">
        <f>VLOOKUP($A159,'Bagian TU'!$A$6:$V$1000,R$1,FALSE)</f>
        <v>0</v>
      </c>
      <c r="S159" s="127">
        <f>VLOOKUP($A159,'Bagian TU'!$A$6:$V$1000,S$1,FALSE)</f>
        <v>0</v>
      </c>
      <c r="T159" s="127">
        <f>VLOOKUP($A159,'Bagian TU'!$A$6:$V$1000,T$1,FALSE)</f>
        <v>0</v>
      </c>
      <c r="U159" s="127">
        <f t="shared" si="1"/>
        <v>170822000</v>
      </c>
      <c r="V159" s="127">
        <f t="shared" si="2"/>
        <v>0</v>
      </c>
    </row>
    <row r="160" spans="1:22" ht="13.5" customHeight="1" x14ac:dyDescent="0.2">
      <c r="A160" s="2" t="s">
        <v>1387</v>
      </c>
      <c r="B160" s="50" t="str">
        <f t="array" ref="B160">INDEX(PAGU_REAL!$AF$1:$AF$168,MATCH(MID(A160,1,21),MID(PAGU_REAL!$AK$1:$AK$168,1,21),0))</f>
        <v>Keuangan</v>
      </c>
      <c r="C160" s="95" t="s">
        <v>893</v>
      </c>
      <c r="D160" s="123" t="s">
        <v>894</v>
      </c>
      <c r="E160" s="124">
        <v>0</v>
      </c>
      <c r="F160" s="98" t="s">
        <v>24</v>
      </c>
      <c r="G160" s="124">
        <v>0</v>
      </c>
      <c r="H160" s="124">
        <f t="shared" ref="H160:T160" si="90">SUM(H161:H163)</f>
        <v>56000</v>
      </c>
      <c r="I160" s="124">
        <f t="shared" si="90"/>
        <v>2130</v>
      </c>
      <c r="J160" s="124">
        <f t="shared" si="90"/>
        <v>3201</v>
      </c>
      <c r="K160" s="124">
        <f t="shared" si="90"/>
        <v>2263</v>
      </c>
      <c r="L160" s="124">
        <f t="shared" si="90"/>
        <v>2263</v>
      </c>
      <c r="M160" s="124">
        <f t="shared" si="90"/>
        <v>4263</v>
      </c>
      <c r="N160" s="124">
        <f t="shared" si="90"/>
        <v>4263</v>
      </c>
      <c r="O160" s="124">
        <f t="shared" si="90"/>
        <v>2263</v>
      </c>
      <c r="P160" s="124">
        <f t="shared" si="90"/>
        <v>2263</v>
      </c>
      <c r="Q160" s="124">
        <f t="shared" si="90"/>
        <v>2263</v>
      </c>
      <c r="R160" s="124">
        <f t="shared" si="90"/>
        <v>2263</v>
      </c>
      <c r="S160" s="124">
        <f t="shared" si="90"/>
        <v>2263</v>
      </c>
      <c r="T160" s="124">
        <f t="shared" si="90"/>
        <v>26302</v>
      </c>
      <c r="U160" s="124">
        <f t="shared" si="1"/>
        <v>56000</v>
      </c>
      <c r="V160" s="124">
        <f t="shared" si="2"/>
        <v>0</v>
      </c>
    </row>
    <row r="161" spans="1:22" ht="13.5" customHeight="1" x14ac:dyDescent="0.2">
      <c r="A161" s="2" t="s">
        <v>1388</v>
      </c>
      <c r="B161" s="50" t="str">
        <f t="array" ref="B161">INDEX(PAGU_REAL!$AF$1:$AF$168,MATCH(MID(A161,1,21),MID(PAGU_REAL!$AK$1:$AK$168,1,21),0))</f>
        <v>Keuangan</v>
      </c>
      <c r="C161" s="125" t="s">
        <v>24</v>
      </c>
      <c r="D161" s="126" t="s">
        <v>1389</v>
      </c>
      <c r="E161" s="127">
        <v>1</v>
      </c>
      <c r="F161" s="128" t="s">
        <v>899</v>
      </c>
      <c r="G161" s="127">
        <v>52156</v>
      </c>
      <c r="H161" s="127">
        <f t="shared" ref="H161:H163" si="91">ROUNDDOWN(E161*G161,-3)</f>
        <v>52000</v>
      </c>
      <c r="I161" s="127">
        <f>VLOOKUP($A161,'Bagian TU'!$A$6:$V$1000,I$1,FALSE)</f>
        <v>2130</v>
      </c>
      <c r="J161" s="127">
        <f>VLOOKUP($A161,'Bagian TU'!$A$6:$V$1000,J$1,FALSE)</f>
        <v>3201</v>
      </c>
      <c r="K161" s="127">
        <f>VLOOKUP($A161,'Bagian TU'!$A$6:$V$1000,K$1,FALSE)</f>
        <v>2263</v>
      </c>
      <c r="L161" s="127">
        <f>VLOOKUP($A161,'Bagian TU'!$A$6:$V$1000,L$1,FALSE)</f>
        <v>2263</v>
      </c>
      <c r="M161" s="127">
        <f>VLOOKUP($A161,'Bagian TU'!$A$6:$V$1000,M$1,FALSE)</f>
        <v>2263</v>
      </c>
      <c r="N161" s="127">
        <f>VLOOKUP($A161,'Bagian TU'!$A$6:$V$1000,N$1,FALSE)</f>
        <v>2263</v>
      </c>
      <c r="O161" s="127">
        <f>VLOOKUP($A161,'Bagian TU'!$A$6:$V$1000,O$1,FALSE)</f>
        <v>2263</v>
      </c>
      <c r="P161" s="127">
        <f>VLOOKUP($A161,'Bagian TU'!$A$6:$V$1000,P$1,FALSE)</f>
        <v>2263</v>
      </c>
      <c r="Q161" s="127">
        <f>VLOOKUP($A161,'Bagian TU'!$A$6:$V$1000,Q$1,FALSE)</f>
        <v>2263</v>
      </c>
      <c r="R161" s="127">
        <f>VLOOKUP($A161,'Bagian TU'!$A$6:$V$1000,R$1,FALSE)</f>
        <v>2263</v>
      </c>
      <c r="S161" s="127">
        <f>VLOOKUP($A161,'Bagian TU'!$A$6:$V$1000,S$1,FALSE)</f>
        <v>2263</v>
      </c>
      <c r="T161" s="127">
        <f>VLOOKUP($A161,'Bagian TU'!$A$6:$V$1000,T$1,FALSE)</f>
        <v>26302</v>
      </c>
      <c r="U161" s="127">
        <f t="shared" si="1"/>
        <v>52000</v>
      </c>
      <c r="V161" s="127">
        <f t="shared" si="2"/>
        <v>0</v>
      </c>
    </row>
    <row r="162" spans="1:22" ht="13.5" customHeight="1" x14ac:dyDescent="0.2">
      <c r="A162" s="2" t="s">
        <v>1390</v>
      </c>
      <c r="B162" s="50" t="str">
        <f t="array" ref="B162">INDEX(PAGU_REAL!$AF$1:$AF$168,MATCH(MID(A162,1,21),MID(PAGU_REAL!$AK$1:$AK$168,1,21),0))</f>
        <v>Keuangan</v>
      </c>
      <c r="C162" s="125" t="s">
        <v>24</v>
      </c>
      <c r="D162" s="126" t="s">
        <v>1391</v>
      </c>
      <c r="E162" s="127">
        <v>1</v>
      </c>
      <c r="F162" s="128" t="s">
        <v>887</v>
      </c>
      <c r="G162" s="127">
        <v>2263</v>
      </c>
      <c r="H162" s="127">
        <f t="shared" si="91"/>
        <v>2000</v>
      </c>
      <c r="I162" s="127">
        <f>VLOOKUP($A162,'Bagian TU'!$A$6:$V$1000,I$1,FALSE)</f>
        <v>0</v>
      </c>
      <c r="J162" s="127">
        <f>VLOOKUP($A162,'Bagian TU'!$A$6:$V$1000,J$1,FALSE)</f>
        <v>0</v>
      </c>
      <c r="K162" s="127">
        <f>VLOOKUP($A162,'Bagian TU'!$A$6:$V$1000,K$1,FALSE)</f>
        <v>0</v>
      </c>
      <c r="L162" s="127">
        <f>VLOOKUP($A162,'Bagian TU'!$A$6:$V$1000,L$1,FALSE)</f>
        <v>0</v>
      </c>
      <c r="M162" s="127">
        <f>VLOOKUP($A162,'Bagian TU'!$A$6:$V$1000,M$1,FALSE)</f>
        <v>0</v>
      </c>
      <c r="N162" s="127">
        <f>VLOOKUP($A162,'Bagian TU'!$A$6:$V$1000,N$1,FALSE)</f>
        <v>2000</v>
      </c>
      <c r="O162" s="127">
        <f>VLOOKUP($A162,'Bagian TU'!$A$6:$V$1000,O$1,FALSE)</f>
        <v>0</v>
      </c>
      <c r="P162" s="127">
        <f>VLOOKUP($A162,'Bagian TU'!$A$6:$V$1000,P$1,FALSE)</f>
        <v>0</v>
      </c>
      <c r="Q162" s="127">
        <f>VLOOKUP($A162,'Bagian TU'!$A$6:$V$1000,Q$1,FALSE)</f>
        <v>0</v>
      </c>
      <c r="R162" s="127">
        <f>VLOOKUP($A162,'Bagian TU'!$A$6:$V$1000,R$1,FALSE)</f>
        <v>0</v>
      </c>
      <c r="S162" s="127">
        <f>VLOOKUP($A162,'Bagian TU'!$A$6:$V$1000,S$1,FALSE)</f>
        <v>0</v>
      </c>
      <c r="T162" s="127">
        <f>VLOOKUP($A162,'Bagian TU'!$A$6:$V$1000,T$1,FALSE)</f>
        <v>0</v>
      </c>
      <c r="U162" s="127">
        <f t="shared" si="1"/>
        <v>2000</v>
      </c>
      <c r="V162" s="127">
        <f t="shared" si="2"/>
        <v>0</v>
      </c>
    </row>
    <row r="163" spans="1:22" ht="13.5" customHeight="1" x14ac:dyDescent="0.2">
      <c r="A163" s="2" t="s">
        <v>1392</v>
      </c>
      <c r="B163" s="50" t="str">
        <f t="array" ref="B163">INDEX(PAGU_REAL!$AF$1:$AF$168,MATCH(MID(A163,1,21),MID(PAGU_REAL!$AK$1:$AK$168,1,21),0))</f>
        <v>Keuangan</v>
      </c>
      <c r="C163" s="125" t="s">
        <v>24</v>
      </c>
      <c r="D163" s="126" t="s">
        <v>1393</v>
      </c>
      <c r="E163" s="127">
        <v>1</v>
      </c>
      <c r="F163" s="128" t="s">
        <v>887</v>
      </c>
      <c r="G163" s="127">
        <v>2263</v>
      </c>
      <c r="H163" s="127">
        <f t="shared" si="91"/>
        <v>2000</v>
      </c>
      <c r="I163" s="127">
        <f>VLOOKUP($A163,'Bagian TU'!$A$6:$V$1000,I$1,FALSE)</f>
        <v>0</v>
      </c>
      <c r="J163" s="127">
        <f>VLOOKUP($A163,'Bagian TU'!$A$6:$V$1000,J$1,FALSE)</f>
        <v>0</v>
      </c>
      <c r="K163" s="127">
        <f>VLOOKUP($A163,'Bagian TU'!$A$6:$V$1000,K$1,FALSE)</f>
        <v>0</v>
      </c>
      <c r="L163" s="127">
        <f>VLOOKUP($A163,'Bagian TU'!$A$6:$V$1000,L$1,FALSE)</f>
        <v>0</v>
      </c>
      <c r="M163" s="127">
        <f>VLOOKUP($A163,'Bagian TU'!$A$6:$V$1000,M$1,FALSE)</f>
        <v>2000</v>
      </c>
      <c r="N163" s="127">
        <f>VLOOKUP($A163,'Bagian TU'!$A$6:$V$1000,N$1,FALSE)</f>
        <v>0</v>
      </c>
      <c r="O163" s="127">
        <f>VLOOKUP($A163,'Bagian TU'!$A$6:$V$1000,O$1,FALSE)</f>
        <v>0</v>
      </c>
      <c r="P163" s="127">
        <f>VLOOKUP($A163,'Bagian TU'!$A$6:$V$1000,P$1,FALSE)</f>
        <v>0</v>
      </c>
      <c r="Q163" s="127">
        <f>VLOOKUP($A163,'Bagian TU'!$A$6:$V$1000,Q$1,FALSE)</f>
        <v>0</v>
      </c>
      <c r="R163" s="127">
        <f>VLOOKUP($A163,'Bagian TU'!$A$6:$V$1000,R$1,FALSE)</f>
        <v>0</v>
      </c>
      <c r="S163" s="127">
        <f>VLOOKUP($A163,'Bagian TU'!$A$6:$V$1000,S$1,FALSE)</f>
        <v>0</v>
      </c>
      <c r="T163" s="127">
        <f>VLOOKUP($A163,'Bagian TU'!$A$6:$V$1000,T$1,FALSE)</f>
        <v>0</v>
      </c>
      <c r="U163" s="127">
        <f t="shared" si="1"/>
        <v>2000</v>
      </c>
      <c r="V163" s="127">
        <f t="shared" si="2"/>
        <v>0</v>
      </c>
    </row>
    <row r="164" spans="1:22" ht="13.5" customHeight="1" x14ac:dyDescent="0.2">
      <c r="A164" s="2" t="s">
        <v>1394</v>
      </c>
      <c r="B164" s="50" t="str">
        <f t="array" ref="B164">INDEX(PAGU_REAL!$AF$1:$AF$168,MATCH(MID(A164,1,21),MID(PAGU_REAL!$AK$1:$AK$168,1,21),0))</f>
        <v>Keuangan</v>
      </c>
      <c r="C164" s="95" t="s">
        <v>903</v>
      </c>
      <c r="D164" s="123" t="s">
        <v>904</v>
      </c>
      <c r="E164" s="124">
        <v>0</v>
      </c>
      <c r="F164" s="98" t="s">
        <v>24</v>
      </c>
      <c r="G164" s="124">
        <v>0</v>
      </c>
      <c r="H164" s="124">
        <f t="shared" ref="H164:T164" si="92">SUM(H165:H167)</f>
        <v>166738000</v>
      </c>
      <c r="I164" s="124">
        <f t="shared" si="92"/>
        <v>11955020</v>
      </c>
      <c r="J164" s="124">
        <f t="shared" si="92"/>
        <v>13530380</v>
      </c>
      <c r="K164" s="124">
        <f t="shared" si="92"/>
        <v>12200000</v>
      </c>
      <c r="L164" s="124">
        <f t="shared" si="92"/>
        <v>12200000</v>
      </c>
      <c r="M164" s="124">
        <f t="shared" si="92"/>
        <v>24013000</v>
      </c>
      <c r="N164" s="124">
        <f t="shared" si="92"/>
        <v>24013000</v>
      </c>
      <c r="O164" s="124">
        <f t="shared" si="92"/>
        <v>12200000</v>
      </c>
      <c r="P164" s="124">
        <f t="shared" si="92"/>
        <v>12200000</v>
      </c>
      <c r="Q164" s="124">
        <f t="shared" si="92"/>
        <v>12200000</v>
      </c>
      <c r="R164" s="124">
        <f t="shared" si="92"/>
        <v>12200000</v>
      </c>
      <c r="S164" s="124">
        <f t="shared" si="92"/>
        <v>12200000</v>
      </c>
      <c r="T164" s="124">
        <f t="shared" si="92"/>
        <v>7826600</v>
      </c>
      <c r="U164" s="124">
        <f t="shared" si="1"/>
        <v>166738000</v>
      </c>
      <c r="V164" s="124">
        <f t="shared" si="2"/>
        <v>0</v>
      </c>
    </row>
    <row r="165" spans="1:22" ht="13.5" customHeight="1" x14ac:dyDescent="0.2">
      <c r="A165" s="2" t="s">
        <v>1395</v>
      </c>
      <c r="B165" s="50" t="str">
        <f t="array" ref="B165">INDEX(PAGU_REAL!$AF$1:$AF$168,MATCH(MID(A165,1,21),MID(PAGU_REAL!$AK$1:$AK$168,1,21),0))</f>
        <v>Keuangan</v>
      </c>
      <c r="C165" s="125" t="s">
        <v>24</v>
      </c>
      <c r="D165" s="126" t="s">
        <v>1396</v>
      </c>
      <c r="E165" s="127">
        <v>1</v>
      </c>
      <c r="F165" s="128" t="s">
        <v>899</v>
      </c>
      <c r="G165" s="127">
        <v>143112920</v>
      </c>
      <c r="H165" s="127">
        <f t="shared" ref="H165:H167" si="93">ROUNDDOWN(E165*G165,-3)</f>
        <v>143112000</v>
      </c>
      <c r="I165" s="127">
        <f>VLOOKUP($A165,'Bagian TU'!$A$6:$V$1000,I$1,FALSE)</f>
        <v>11955020</v>
      </c>
      <c r="J165" s="127">
        <f>VLOOKUP($A165,'Bagian TU'!$A$6:$V$1000,J$1,FALSE)</f>
        <v>13530380</v>
      </c>
      <c r="K165" s="127">
        <f>VLOOKUP($A165,'Bagian TU'!$A$6:$V$1000,K$1,FALSE)</f>
        <v>12200000</v>
      </c>
      <c r="L165" s="127">
        <f>VLOOKUP($A165,'Bagian TU'!$A$6:$V$1000,L$1,FALSE)</f>
        <v>12200000</v>
      </c>
      <c r="M165" s="127">
        <f>VLOOKUP($A165,'Bagian TU'!$A$6:$V$1000,M$1,FALSE)</f>
        <v>12200000</v>
      </c>
      <c r="N165" s="127">
        <f>VLOOKUP($A165,'Bagian TU'!$A$6:$V$1000,N$1,FALSE)</f>
        <v>12200000</v>
      </c>
      <c r="O165" s="127">
        <f>VLOOKUP($A165,'Bagian TU'!$A$6:$V$1000,O$1,FALSE)</f>
        <v>12200000</v>
      </c>
      <c r="P165" s="127">
        <f>VLOOKUP($A165,'Bagian TU'!$A$6:$V$1000,P$1,FALSE)</f>
        <v>12200000</v>
      </c>
      <c r="Q165" s="127">
        <f>VLOOKUP($A165,'Bagian TU'!$A$6:$V$1000,Q$1,FALSE)</f>
        <v>12200000</v>
      </c>
      <c r="R165" s="127">
        <f>VLOOKUP($A165,'Bagian TU'!$A$6:$V$1000,R$1,FALSE)</f>
        <v>12200000</v>
      </c>
      <c r="S165" s="127">
        <f>VLOOKUP($A165,'Bagian TU'!$A$6:$V$1000,S$1,FALSE)</f>
        <v>12200000</v>
      </c>
      <c r="T165" s="127">
        <f>VLOOKUP($A165,'Bagian TU'!$A$6:$V$1000,T$1,FALSE)</f>
        <v>7826600</v>
      </c>
      <c r="U165" s="127">
        <f t="shared" si="1"/>
        <v>143112000</v>
      </c>
      <c r="V165" s="127">
        <f t="shared" si="2"/>
        <v>0</v>
      </c>
    </row>
    <row r="166" spans="1:22" ht="13.5" customHeight="1" x14ac:dyDescent="0.2">
      <c r="A166" s="2" t="s">
        <v>1397</v>
      </c>
      <c r="B166" s="50" t="str">
        <f t="array" ref="B166">INDEX(PAGU_REAL!$AF$1:$AF$168,MATCH(MID(A166,1,21),MID(PAGU_REAL!$AK$1:$AK$168,1,21),0))</f>
        <v>Keuangan</v>
      </c>
      <c r="C166" s="125" t="s">
        <v>24</v>
      </c>
      <c r="D166" s="126" t="s">
        <v>1391</v>
      </c>
      <c r="E166" s="127">
        <v>1</v>
      </c>
      <c r="F166" s="128" t="s">
        <v>887</v>
      </c>
      <c r="G166" s="127">
        <v>11813410</v>
      </c>
      <c r="H166" s="127">
        <f t="shared" si="93"/>
        <v>11813000</v>
      </c>
      <c r="I166" s="127">
        <f>VLOOKUP($A166,'Bagian TU'!$A$6:$V$1000,I$1,FALSE)</f>
        <v>0</v>
      </c>
      <c r="J166" s="127">
        <f>VLOOKUP($A166,'Bagian TU'!$A$6:$V$1000,J$1,FALSE)</f>
        <v>0</v>
      </c>
      <c r="K166" s="127">
        <f>VLOOKUP($A166,'Bagian TU'!$A$6:$V$1000,K$1,FALSE)</f>
        <v>0</v>
      </c>
      <c r="L166" s="127">
        <f>VLOOKUP($A166,'Bagian TU'!$A$6:$V$1000,L$1,FALSE)</f>
        <v>0</v>
      </c>
      <c r="M166" s="127">
        <f>VLOOKUP($A166,'Bagian TU'!$A$6:$V$1000,M$1,FALSE)</f>
        <v>0</v>
      </c>
      <c r="N166" s="127">
        <f>VLOOKUP($A166,'Bagian TU'!$A$6:$V$1000,N$1,FALSE)</f>
        <v>11813000</v>
      </c>
      <c r="O166" s="127">
        <f>VLOOKUP($A166,'Bagian TU'!$A$6:$V$1000,O$1,FALSE)</f>
        <v>0</v>
      </c>
      <c r="P166" s="127">
        <f>VLOOKUP($A166,'Bagian TU'!$A$6:$V$1000,P$1,FALSE)</f>
        <v>0</v>
      </c>
      <c r="Q166" s="127">
        <f>VLOOKUP($A166,'Bagian TU'!$A$6:$V$1000,Q$1,FALSE)</f>
        <v>0</v>
      </c>
      <c r="R166" s="127">
        <f>VLOOKUP($A166,'Bagian TU'!$A$6:$V$1000,R$1,FALSE)</f>
        <v>0</v>
      </c>
      <c r="S166" s="127">
        <f>VLOOKUP($A166,'Bagian TU'!$A$6:$V$1000,S$1,FALSE)</f>
        <v>0</v>
      </c>
      <c r="T166" s="127">
        <f>VLOOKUP($A166,'Bagian TU'!$A$6:$V$1000,T$1,FALSE)</f>
        <v>0</v>
      </c>
      <c r="U166" s="127">
        <f t="shared" si="1"/>
        <v>11813000</v>
      </c>
      <c r="V166" s="127">
        <f t="shared" si="2"/>
        <v>0</v>
      </c>
    </row>
    <row r="167" spans="1:22" ht="13.5" customHeight="1" x14ac:dyDescent="0.2">
      <c r="A167" s="2" t="s">
        <v>1398</v>
      </c>
      <c r="B167" s="50" t="str">
        <f t="array" ref="B167">INDEX(PAGU_REAL!$AF$1:$AF$168,MATCH(MID(A167,1,21),MID(PAGU_REAL!$AK$1:$AK$168,1,21),0))</f>
        <v>Keuangan</v>
      </c>
      <c r="C167" s="125" t="s">
        <v>24</v>
      </c>
      <c r="D167" s="126" t="s">
        <v>1393</v>
      </c>
      <c r="E167" s="127">
        <v>1</v>
      </c>
      <c r="F167" s="128" t="s">
        <v>887</v>
      </c>
      <c r="G167" s="127">
        <v>11813410</v>
      </c>
      <c r="H167" s="127">
        <f t="shared" si="93"/>
        <v>11813000</v>
      </c>
      <c r="I167" s="127">
        <f>VLOOKUP($A167,'Bagian TU'!$A$6:$V$1000,I$1,FALSE)</f>
        <v>0</v>
      </c>
      <c r="J167" s="127">
        <f>VLOOKUP($A167,'Bagian TU'!$A$6:$V$1000,J$1,FALSE)</f>
        <v>0</v>
      </c>
      <c r="K167" s="127">
        <f>VLOOKUP($A167,'Bagian TU'!$A$6:$V$1000,K$1,FALSE)</f>
        <v>0</v>
      </c>
      <c r="L167" s="127">
        <f>VLOOKUP($A167,'Bagian TU'!$A$6:$V$1000,L$1,FALSE)</f>
        <v>0</v>
      </c>
      <c r="M167" s="127">
        <f>VLOOKUP($A167,'Bagian TU'!$A$6:$V$1000,M$1,FALSE)</f>
        <v>11813000</v>
      </c>
      <c r="N167" s="127">
        <f>VLOOKUP($A167,'Bagian TU'!$A$6:$V$1000,N$1,FALSE)</f>
        <v>0</v>
      </c>
      <c r="O167" s="127">
        <f>VLOOKUP($A167,'Bagian TU'!$A$6:$V$1000,O$1,FALSE)</f>
        <v>0</v>
      </c>
      <c r="P167" s="127">
        <f>VLOOKUP($A167,'Bagian TU'!$A$6:$V$1000,P$1,FALSE)</f>
        <v>0</v>
      </c>
      <c r="Q167" s="127">
        <f>VLOOKUP($A167,'Bagian TU'!$A$6:$V$1000,Q$1,FALSE)</f>
        <v>0</v>
      </c>
      <c r="R167" s="127">
        <f>VLOOKUP($A167,'Bagian TU'!$A$6:$V$1000,R$1,FALSE)</f>
        <v>0</v>
      </c>
      <c r="S167" s="127">
        <f>VLOOKUP($A167,'Bagian TU'!$A$6:$V$1000,S$1,FALSE)</f>
        <v>0</v>
      </c>
      <c r="T167" s="127">
        <f>VLOOKUP($A167,'Bagian TU'!$A$6:$V$1000,T$1,FALSE)</f>
        <v>0</v>
      </c>
      <c r="U167" s="127">
        <f t="shared" si="1"/>
        <v>11813000</v>
      </c>
      <c r="V167" s="127">
        <f t="shared" si="2"/>
        <v>0</v>
      </c>
    </row>
    <row r="168" spans="1:22" ht="13.5" customHeight="1" x14ac:dyDescent="0.2">
      <c r="A168" s="2" t="s">
        <v>1399</v>
      </c>
      <c r="B168" s="50" t="str">
        <f t="array" ref="B168">INDEX(PAGU_REAL!$AF$1:$AF$168,MATCH(MID(A168,1,21),MID(PAGU_REAL!$AK$1:$AK$168,1,21),0))</f>
        <v>Keuangan</v>
      </c>
      <c r="C168" s="95" t="s">
        <v>912</v>
      </c>
      <c r="D168" s="123" t="s">
        <v>913</v>
      </c>
      <c r="E168" s="124">
        <v>0</v>
      </c>
      <c r="F168" s="98" t="s">
        <v>24</v>
      </c>
      <c r="G168" s="124">
        <v>0</v>
      </c>
      <c r="H168" s="124">
        <f t="shared" ref="H168:T168" si="94">SUM(H169:H171)</f>
        <v>45154000</v>
      </c>
      <c r="I168" s="124">
        <f t="shared" si="94"/>
        <v>3125292</v>
      </c>
      <c r="J168" s="124">
        <f t="shared" si="94"/>
        <v>3477518</v>
      </c>
      <c r="K168" s="124">
        <f t="shared" si="94"/>
        <v>3400000</v>
      </c>
      <c r="L168" s="124">
        <f t="shared" si="94"/>
        <v>3400000</v>
      </c>
      <c r="M168" s="124">
        <f t="shared" si="94"/>
        <v>6528000</v>
      </c>
      <c r="N168" s="124">
        <f t="shared" si="94"/>
        <v>6528000</v>
      </c>
      <c r="O168" s="124">
        <f t="shared" si="94"/>
        <v>3400000</v>
      </c>
      <c r="P168" s="124">
        <f t="shared" si="94"/>
        <v>3400000</v>
      </c>
      <c r="Q168" s="124">
        <f t="shared" si="94"/>
        <v>3400000</v>
      </c>
      <c r="R168" s="124">
        <f t="shared" si="94"/>
        <v>3400000</v>
      </c>
      <c r="S168" s="124">
        <f t="shared" si="94"/>
        <v>3400000</v>
      </c>
      <c r="T168" s="124">
        <f t="shared" si="94"/>
        <v>1695190</v>
      </c>
      <c r="U168" s="124">
        <f t="shared" si="1"/>
        <v>45154000</v>
      </c>
      <c r="V168" s="124">
        <f t="shared" si="2"/>
        <v>0</v>
      </c>
    </row>
    <row r="169" spans="1:22" ht="13.5" customHeight="1" x14ac:dyDescent="0.2">
      <c r="A169" s="2" t="s">
        <v>1400</v>
      </c>
      <c r="B169" s="50" t="str">
        <f t="array" ref="B169">INDEX(PAGU_REAL!$AF$1:$AF$168,MATCH(MID(A169,1,21),MID(PAGU_REAL!$AK$1:$AK$168,1,21),0))</f>
        <v>Keuangan</v>
      </c>
      <c r="C169" s="125" t="s">
        <v>24</v>
      </c>
      <c r="D169" s="126" t="s">
        <v>1401</v>
      </c>
      <c r="E169" s="127">
        <v>1</v>
      </c>
      <c r="F169" s="128" t="s">
        <v>899</v>
      </c>
      <c r="G169" s="127">
        <v>38898896</v>
      </c>
      <c r="H169" s="127">
        <f t="shared" ref="H169:H171" si="95">ROUNDDOWN(E169*G169,-3)</f>
        <v>38898000</v>
      </c>
      <c r="I169" s="127">
        <f>VLOOKUP($A169,'Bagian TU'!$A$6:$V$1000,I$1,FALSE)</f>
        <v>3125292</v>
      </c>
      <c r="J169" s="127">
        <f>VLOOKUP($A169,'Bagian TU'!$A$6:$V$1000,J$1,FALSE)</f>
        <v>3477518</v>
      </c>
      <c r="K169" s="127">
        <f>VLOOKUP($A169,'Bagian TU'!$A$6:$V$1000,K$1,FALSE)</f>
        <v>3400000</v>
      </c>
      <c r="L169" s="127">
        <f>VLOOKUP($A169,'Bagian TU'!$A$6:$V$1000,L$1,FALSE)</f>
        <v>3400000</v>
      </c>
      <c r="M169" s="127">
        <f>VLOOKUP($A169,'Bagian TU'!$A$6:$V$1000,M$1,FALSE)</f>
        <v>3400000</v>
      </c>
      <c r="N169" s="127">
        <f>VLOOKUP($A169,'Bagian TU'!$A$6:$V$1000,N$1,FALSE)</f>
        <v>3400000</v>
      </c>
      <c r="O169" s="127">
        <f>VLOOKUP($A169,'Bagian TU'!$A$6:$V$1000,O$1,FALSE)</f>
        <v>3400000</v>
      </c>
      <c r="P169" s="127">
        <f>VLOOKUP($A169,'Bagian TU'!$A$6:$V$1000,P$1,FALSE)</f>
        <v>3400000</v>
      </c>
      <c r="Q169" s="127">
        <f>VLOOKUP($A169,'Bagian TU'!$A$6:$V$1000,Q$1,FALSE)</f>
        <v>3400000</v>
      </c>
      <c r="R169" s="127">
        <f>VLOOKUP($A169,'Bagian TU'!$A$6:$V$1000,R$1,FALSE)</f>
        <v>3400000</v>
      </c>
      <c r="S169" s="127">
        <f>VLOOKUP($A169,'Bagian TU'!$A$6:$V$1000,S$1,FALSE)</f>
        <v>3400000</v>
      </c>
      <c r="T169" s="127">
        <f>VLOOKUP($A169,'Bagian TU'!$A$6:$V$1000,T$1,FALSE)</f>
        <v>1695190</v>
      </c>
      <c r="U169" s="127">
        <f t="shared" si="1"/>
        <v>38898000</v>
      </c>
      <c r="V169" s="127">
        <f t="shared" si="2"/>
        <v>0</v>
      </c>
    </row>
    <row r="170" spans="1:22" ht="13.5" customHeight="1" x14ac:dyDescent="0.2">
      <c r="A170" s="2" t="s">
        <v>1402</v>
      </c>
      <c r="B170" s="50" t="str">
        <f t="array" ref="B170">INDEX(PAGU_REAL!$AF$1:$AF$168,MATCH(MID(A170,1,21),MID(PAGU_REAL!$AK$1:$AK$168,1,21),0))</f>
        <v>Keuangan</v>
      </c>
      <c r="C170" s="125" t="s">
        <v>24</v>
      </c>
      <c r="D170" s="126" t="s">
        <v>1403</v>
      </c>
      <c r="E170" s="127">
        <v>1</v>
      </c>
      <c r="F170" s="128" t="s">
        <v>887</v>
      </c>
      <c r="G170" s="127">
        <v>3128908</v>
      </c>
      <c r="H170" s="127">
        <f t="shared" si="95"/>
        <v>3128000</v>
      </c>
      <c r="I170" s="127">
        <f>VLOOKUP($A170,'Bagian TU'!$A$6:$V$1000,I$1,FALSE)</f>
        <v>0</v>
      </c>
      <c r="J170" s="127">
        <f>VLOOKUP($A170,'Bagian TU'!$A$6:$V$1000,J$1,FALSE)</f>
        <v>0</v>
      </c>
      <c r="K170" s="127">
        <f>VLOOKUP($A170,'Bagian TU'!$A$6:$V$1000,K$1,FALSE)</f>
        <v>0</v>
      </c>
      <c r="L170" s="127">
        <f>VLOOKUP($A170,'Bagian TU'!$A$6:$V$1000,L$1,FALSE)</f>
        <v>0</v>
      </c>
      <c r="M170" s="127">
        <f>VLOOKUP($A170,'Bagian TU'!$A$6:$V$1000,M$1,FALSE)</f>
        <v>0</v>
      </c>
      <c r="N170" s="127">
        <f>VLOOKUP($A170,'Bagian TU'!$A$6:$V$1000,N$1,FALSE)</f>
        <v>3128000</v>
      </c>
      <c r="O170" s="127">
        <f>VLOOKUP($A170,'Bagian TU'!$A$6:$V$1000,O$1,FALSE)</f>
        <v>0</v>
      </c>
      <c r="P170" s="127">
        <f>VLOOKUP($A170,'Bagian TU'!$A$6:$V$1000,P$1,FALSE)</f>
        <v>0</v>
      </c>
      <c r="Q170" s="127">
        <f>VLOOKUP($A170,'Bagian TU'!$A$6:$V$1000,Q$1,FALSE)</f>
        <v>0</v>
      </c>
      <c r="R170" s="127">
        <f>VLOOKUP($A170,'Bagian TU'!$A$6:$V$1000,R$1,FALSE)</f>
        <v>0</v>
      </c>
      <c r="S170" s="127">
        <f>VLOOKUP($A170,'Bagian TU'!$A$6:$V$1000,S$1,FALSE)</f>
        <v>0</v>
      </c>
      <c r="T170" s="127">
        <f>VLOOKUP($A170,'Bagian TU'!$A$6:$V$1000,T$1,FALSE)</f>
        <v>0</v>
      </c>
      <c r="U170" s="127">
        <f t="shared" si="1"/>
        <v>3128000</v>
      </c>
      <c r="V170" s="127">
        <f t="shared" si="2"/>
        <v>0</v>
      </c>
    </row>
    <row r="171" spans="1:22" ht="13.5" customHeight="1" x14ac:dyDescent="0.2">
      <c r="A171" s="2" t="s">
        <v>1404</v>
      </c>
      <c r="B171" s="50" t="str">
        <f t="array" ref="B171">INDEX(PAGU_REAL!$AF$1:$AF$168,MATCH(MID(A171,1,21),MID(PAGU_REAL!$AK$1:$AK$168,1,21),0))</f>
        <v>Keuangan</v>
      </c>
      <c r="C171" s="125" t="s">
        <v>24</v>
      </c>
      <c r="D171" s="126" t="s">
        <v>1405</v>
      </c>
      <c r="E171" s="127">
        <v>1</v>
      </c>
      <c r="F171" s="128" t="s">
        <v>887</v>
      </c>
      <c r="G171" s="127">
        <v>3128908</v>
      </c>
      <c r="H171" s="127">
        <f t="shared" si="95"/>
        <v>3128000</v>
      </c>
      <c r="I171" s="127">
        <f>VLOOKUP($A171,'Bagian TU'!$A$6:$V$1000,I$1,FALSE)</f>
        <v>0</v>
      </c>
      <c r="J171" s="127">
        <f>VLOOKUP($A171,'Bagian TU'!$A$6:$V$1000,J$1,FALSE)</f>
        <v>0</v>
      </c>
      <c r="K171" s="127">
        <f>VLOOKUP($A171,'Bagian TU'!$A$6:$V$1000,K$1,FALSE)</f>
        <v>0</v>
      </c>
      <c r="L171" s="127">
        <f>VLOOKUP($A171,'Bagian TU'!$A$6:$V$1000,L$1,FALSE)</f>
        <v>0</v>
      </c>
      <c r="M171" s="127">
        <f>VLOOKUP($A171,'Bagian TU'!$A$6:$V$1000,M$1,FALSE)</f>
        <v>3128000</v>
      </c>
      <c r="N171" s="127">
        <f>VLOOKUP($A171,'Bagian TU'!$A$6:$V$1000,N$1,FALSE)</f>
        <v>0</v>
      </c>
      <c r="O171" s="127">
        <f>VLOOKUP($A171,'Bagian TU'!$A$6:$V$1000,O$1,FALSE)</f>
        <v>0</v>
      </c>
      <c r="P171" s="127">
        <f>VLOOKUP($A171,'Bagian TU'!$A$6:$V$1000,P$1,FALSE)</f>
        <v>0</v>
      </c>
      <c r="Q171" s="127">
        <f>VLOOKUP($A171,'Bagian TU'!$A$6:$V$1000,Q$1,FALSE)</f>
        <v>0</v>
      </c>
      <c r="R171" s="127">
        <f>VLOOKUP($A171,'Bagian TU'!$A$6:$V$1000,R$1,FALSE)</f>
        <v>0</v>
      </c>
      <c r="S171" s="127">
        <f>VLOOKUP($A171,'Bagian TU'!$A$6:$V$1000,S$1,FALSE)</f>
        <v>0</v>
      </c>
      <c r="T171" s="127">
        <f>VLOOKUP($A171,'Bagian TU'!$A$6:$V$1000,T$1,FALSE)</f>
        <v>0</v>
      </c>
      <c r="U171" s="127">
        <f t="shared" si="1"/>
        <v>3128000</v>
      </c>
      <c r="V171" s="127">
        <f t="shared" si="2"/>
        <v>0</v>
      </c>
    </row>
    <row r="172" spans="1:22" ht="13.5" customHeight="1" x14ac:dyDescent="0.2">
      <c r="A172" s="2" t="s">
        <v>1406</v>
      </c>
      <c r="B172" s="50" t="str">
        <f t="array" ref="B172">INDEX(PAGU_REAL!$AF$1:$AF$168,MATCH(MID(A172,1,21),MID(PAGU_REAL!$AK$1:$AK$168,1,21),0))</f>
        <v>Keuangan</v>
      </c>
      <c r="C172" s="95" t="s">
        <v>921</v>
      </c>
      <c r="D172" s="123" t="s">
        <v>922</v>
      </c>
      <c r="E172" s="124">
        <v>0</v>
      </c>
      <c r="F172" s="98" t="s">
        <v>24</v>
      </c>
      <c r="G172" s="124">
        <v>0</v>
      </c>
      <c r="H172" s="124">
        <f t="shared" ref="H172:T172" si="96">SUM(H173:H175)</f>
        <v>161420000</v>
      </c>
      <c r="I172" s="124">
        <f t="shared" si="96"/>
        <v>13330000</v>
      </c>
      <c r="J172" s="124">
        <f t="shared" si="96"/>
        <v>13330000</v>
      </c>
      <c r="K172" s="124">
        <f t="shared" si="96"/>
        <v>12070000</v>
      </c>
      <c r="L172" s="124">
        <f t="shared" si="96"/>
        <v>3250000</v>
      </c>
      <c r="M172" s="124">
        <f t="shared" si="96"/>
        <v>14780000</v>
      </c>
      <c r="N172" s="124">
        <f t="shared" si="96"/>
        <v>14780000</v>
      </c>
      <c r="O172" s="124">
        <f t="shared" si="96"/>
        <v>3250000</v>
      </c>
      <c r="P172" s="124">
        <f t="shared" si="96"/>
        <v>3250000</v>
      </c>
      <c r="Q172" s="124">
        <f t="shared" si="96"/>
        <v>3250000</v>
      </c>
      <c r="R172" s="124">
        <f t="shared" si="96"/>
        <v>3250000</v>
      </c>
      <c r="S172" s="124">
        <f t="shared" si="96"/>
        <v>3250000</v>
      </c>
      <c r="T172" s="124">
        <f t="shared" si="96"/>
        <v>73630000</v>
      </c>
      <c r="U172" s="124">
        <f t="shared" si="1"/>
        <v>161420000</v>
      </c>
      <c r="V172" s="124">
        <f t="shared" si="2"/>
        <v>0</v>
      </c>
    </row>
    <row r="173" spans="1:22" ht="13.5" customHeight="1" x14ac:dyDescent="0.2">
      <c r="A173" s="2" t="s">
        <v>1407</v>
      </c>
      <c r="B173" s="50" t="str">
        <f t="array" ref="B173">INDEX(PAGU_REAL!$AF$1:$AF$168,MATCH(MID(A173,1,21),MID(PAGU_REAL!$AK$1:$AK$168,1,21),0))</f>
        <v>Keuangan</v>
      </c>
      <c r="C173" s="125" t="s">
        <v>24</v>
      </c>
      <c r="D173" s="126" t="s">
        <v>1408</v>
      </c>
      <c r="E173" s="127">
        <v>1</v>
      </c>
      <c r="F173" s="128" t="s">
        <v>899</v>
      </c>
      <c r="G173" s="127">
        <v>138360000</v>
      </c>
      <c r="H173" s="127">
        <f t="shared" ref="H173:H175" si="97">ROUNDDOWN(E173*G173,-3)</f>
        <v>138360000</v>
      </c>
      <c r="I173" s="127">
        <f>VLOOKUP($A173,'Bagian TU'!$A$6:$V$1000,I$1,FALSE)</f>
        <v>13330000</v>
      </c>
      <c r="J173" s="127">
        <f>VLOOKUP($A173,'Bagian TU'!$A$6:$V$1000,J$1,FALSE)</f>
        <v>13330000</v>
      </c>
      <c r="K173" s="127">
        <f>VLOOKUP($A173,'Bagian TU'!$A$6:$V$1000,K$1,FALSE)</f>
        <v>12070000</v>
      </c>
      <c r="L173" s="127">
        <f>VLOOKUP($A173,'Bagian TU'!$A$6:$V$1000,L$1,FALSE)</f>
        <v>3250000</v>
      </c>
      <c r="M173" s="127">
        <f>VLOOKUP($A173,'Bagian TU'!$A$6:$V$1000,M$1,FALSE)</f>
        <v>3250000</v>
      </c>
      <c r="N173" s="127">
        <f>VLOOKUP($A173,'Bagian TU'!$A$6:$V$1000,N$1,FALSE)</f>
        <v>3250000</v>
      </c>
      <c r="O173" s="127">
        <f>VLOOKUP($A173,'Bagian TU'!$A$6:$V$1000,O$1,FALSE)</f>
        <v>3250000</v>
      </c>
      <c r="P173" s="127">
        <f>VLOOKUP($A173,'Bagian TU'!$A$6:$V$1000,P$1,FALSE)</f>
        <v>3250000</v>
      </c>
      <c r="Q173" s="127">
        <f>VLOOKUP($A173,'Bagian TU'!$A$6:$V$1000,Q$1,FALSE)</f>
        <v>3250000</v>
      </c>
      <c r="R173" s="127">
        <f>VLOOKUP($A173,'Bagian TU'!$A$6:$V$1000,R$1,FALSE)</f>
        <v>3250000</v>
      </c>
      <c r="S173" s="127">
        <f>VLOOKUP($A173,'Bagian TU'!$A$6:$V$1000,S$1,FALSE)</f>
        <v>3250000</v>
      </c>
      <c r="T173" s="127">
        <f>VLOOKUP($A173,'Bagian TU'!$A$6:$V$1000,T$1,FALSE)</f>
        <v>73630000</v>
      </c>
      <c r="U173" s="127">
        <f t="shared" si="1"/>
        <v>138360000</v>
      </c>
      <c r="V173" s="127">
        <f t="shared" si="2"/>
        <v>0</v>
      </c>
    </row>
    <row r="174" spans="1:22" ht="13.5" customHeight="1" x14ac:dyDescent="0.2">
      <c r="A174" s="2" t="s">
        <v>1409</v>
      </c>
      <c r="B174" s="50" t="str">
        <f t="array" ref="B174">INDEX(PAGU_REAL!$AF$1:$AF$168,MATCH(MID(A174,1,21),MID(PAGU_REAL!$AK$1:$AK$168,1,21),0))</f>
        <v>Keuangan</v>
      </c>
      <c r="C174" s="125" t="s">
        <v>24</v>
      </c>
      <c r="D174" s="126" t="s">
        <v>1410</v>
      </c>
      <c r="E174" s="127">
        <v>1</v>
      </c>
      <c r="F174" s="128" t="s">
        <v>887</v>
      </c>
      <c r="G174" s="127">
        <v>11530000</v>
      </c>
      <c r="H174" s="127">
        <f t="shared" si="97"/>
        <v>11530000</v>
      </c>
      <c r="I174" s="127">
        <f>VLOOKUP($A174,'Bagian TU'!$A$6:$V$1000,I$1,FALSE)</f>
        <v>0</v>
      </c>
      <c r="J174" s="127">
        <f>VLOOKUP($A174,'Bagian TU'!$A$6:$V$1000,J$1,FALSE)</f>
        <v>0</v>
      </c>
      <c r="K174" s="127">
        <f>VLOOKUP($A174,'Bagian TU'!$A$6:$V$1000,K$1,FALSE)</f>
        <v>0</v>
      </c>
      <c r="L174" s="127">
        <f>VLOOKUP($A174,'Bagian TU'!$A$6:$V$1000,L$1,FALSE)</f>
        <v>0</v>
      </c>
      <c r="M174" s="127">
        <f>VLOOKUP($A174,'Bagian TU'!$A$6:$V$1000,M$1,FALSE)</f>
        <v>0</v>
      </c>
      <c r="N174" s="127">
        <f>VLOOKUP($A174,'Bagian TU'!$A$6:$V$1000,N$1,FALSE)</f>
        <v>11530000</v>
      </c>
      <c r="O174" s="127">
        <f>VLOOKUP($A174,'Bagian TU'!$A$6:$V$1000,O$1,FALSE)</f>
        <v>0</v>
      </c>
      <c r="P174" s="127">
        <f>VLOOKUP($A174,'Bagian TU'!$A$6:$V$1000,P$1,FALSE)</f>
        <v>0</v>
      </c>
      <c r="Q174" s="127">
        <f>VLOOKUP($A174,'Bagian TU'!$A$6:$V$1000,Q$1,FALSE)</f>
        <v>0</v>
      </c>
      <c r="R174" s="127">
        <f>VLOOKUP($A174,'Bagian TU'!$A$6:$V$1000,R$1,FALSE)</f>
        <v>0</v>
      </c>
      <c r="S174" s="127">
        <f>VLOOKUP($A174,'Bagian TU'!$A$6:$V$1000,S$1,FALSE)</f>
        <v>0</v>
      </c>
      <c r="T174" s="127">
        <f>VLOOKUP($A174,'Bagian TU'!$A$6:$V$1000,T$1,FALSE)</f>
        <v>0</v>
      </c>
      <c r="U174" s="127">
        <f t="shared" si="1"/>
        <v>11530000</v>
      </c>
      <c r="V174" s="127">
        <f t="shared" si="2"/>
        <v>0</v>
      </c>
    </row>
    <row r="175" spans="1:22" ht="13.5" customHeight="1" x14ac:dyDescent="0.2">
      <c r="A175" s="2" t="s">
        <v>1411</v>
      </c>
      <c r="B175" s="50" t="str">
        <f t="array" ref="B175">INDEX(PAGU_REAL!$AF$1:$AF$168,MATCH(MID(A175,1,21),MID(PAGU_REAL!$AK$1:$AK$168,1,21),0))</f>
        <v>Keuangan</v>
      </c>
      <c r="C175" s="125" t="s">
        <v>24</v>
      </c>
      <c r="D175" s="126" t="s">
        <v>1412</v>
      </c>
      <c r="E175" s="127">
        <v>1</v>
      </c>
      <c r="F175" s="128" t="s">
        <v>887</v>
      </c>
      <c r="G175" s="127">
        <v>11530000</v>
      </c>
      <c r="H175" s="127">
        <f t="shared" si="97"/>
        <v>11530000</v>
      </c>
      <c r="I175" s="127">
        <f>VLOOKUP($A175,'Bagian TU'!$A$6:$V$1000,I$1,FALSE)</f>
        <v>0</v>
      </c>
      <c r="J175" s="127">
        <f>VLOOKUP($A175,'Bagian TU'!$A$6:$V$1000,J$1,FALSE)</f>
        <v>0</v>
      </c>
      <c r="K175" s="127">
        <f>VLOOKUP($A175,'Bagian TU'!$A$6:$V$1000,K$1,FALSE)</f>
        <v>0</v>
      </c>
      <c r="L175" s="127">
        <f>VLOOKUP($A175,'Bagian TU'!$A$6:$V$1000,L$1,FALSE)</f>
        <v>0</v>
      </c>
      <c r="M175" s="127">
        <f>VLOOKUP($A175,'Bagian TU'!$A$6:$V$1000,M$1,FALSE)</f>
        <v>11530000</v>
      </c>
      <c r="N175" s="127">
        <f>VLOOKUP($A175,'Bagian TU'!$A$6:$V$1000,N$1,FALSE)</f>
        <v>0</v>
      </c>
      <c r="O175" s="127">
        <f>VLOOKUP($A175,'Bagian TU'!$A$6:$V$1000,O$1,FALSE)</f>
        <v>0</v>
      </c>
      <c r="P175" s="127">
        <f>VLOOKUP($A175,'Bagian TU'!$A$6:$V$1000,P$1,FALSE)</f>
        <v>0</v>
      </c>
      <c r="Q175" s="127">
        <f>VLOOKUP($A175,'Bagian TU'!$A$6:$V$1000,Q$1,FALSE)</f>
        <v>0</v>
      </c>
      <c r="R175" s="127">
        <f>VLOOKUP($A175,'Bagian TU'!$A$6:$V$1000,R$1,FALSE)</f>
        <v>0</v>
      </c>
      <c r="S175" s="127">
        <f>VLOOKUP($A175,'Bagian TU'!$A$6:$V$1000,S$1,FALSE)</f>
        <v>0</v>
      </c>
      <c r="T175" s="127">
        <f>VLOOKUP($A175,'Bagian TU'!$A$6:$V$1000,T$1,FALSE)</f>
        <v>0</v>
      </c>
      <c r="U175" s="127">
        <f t="shared" si="1"/>
        <v>11530000</v>
      </c>
      <c r="V175" s="127">
        <f t="shared" si="2"/>
        <v>0</v>
      </c>
    </row>
    <row r="176" spans="1:22" ht="13.5" customHeight="1" x14ac:dyDescent="0.2">
      <c r="A176" s="2" t="s">
        <v>1413</v>
      </c>
      <c r="B176" s="50" t="str">
        <f t="array" ref="B176">INDEX(PAGU_REAL!$AF$1:$AF$168,MATCH(MID(A176,1,21),MID(PAGU_REAL!$AK$1:$AK$168,1,21),0))</f>
        <v>Keuangan</v>
      </c>
      <c r="C176" s="95" t="s">
        <v>930</v>
      </c>
      <c r="D176" s="123" t="s">
        <v>931</v>
      </c>
      <c r="E176" s="124">
        <v>0</v>
      </c>
      <c r="F176" s="98" t="s">
        <v>24</v>
      </c>
      <c r="G176" s="124">
        <v>0</v>
      </c>
      <c r="H176" s="124">
        <f t="shared" ref="H176:T176" si="98">SUM(H177:H179)</f>
        <v>5040000</v>
      </c>
      <c r="I176" s="124">
        <f t="shared" si="98"/>
        <v>0</v>
      </c>
      <c r="J176" s="124">
        <f t="shared" si="98"/>
        <v>0</v>
      </c>
      <c r="K176" s="124">
        <f t="shared" si="98"/>
        <v>0</v>
      </c>
      <c r="L176" s="124">
        <f t="shared" si="98"/>
        <v>4320000</v>
      </c>
      <c r="M176" s="124">
        <f t="shared" si="98"/>
        <v>360000</v>
      </c>
      <c r="N176" s="124">
        <f t="shared" si="98"/>
        <v>360000</v>
      </c>
      <c r="O176" s="124">
        <f t="shared" si="98"/>
        <v>0</v>
      </c>
      <c r="P176" s="124">
        <f t="shared" si="98"/>
        <v>0</v>
      </c>
      <c r="Q176" s="124">
        <f t="shared" si="98"/>
        <v>0</v>
      </c>
      <c r="R176" s="124">
        <f t="shared" si="98"/>
        <v>0</v>
      </c>
      <c r="S176" s="124">
        <f t="shared" si="98"/>
        <v>0</v>
      </c>
      <c r="T176" s="124">
        <f t="shared" si="98"/>
        <v>0</v>
      </c>
      <c r="U176" s="124">
        <f t="shared" si="1"/>
        <v>5040000</v>
      </c>
      <c r="V176" s="124">
        <f t="shared" si="2"/>
        <v>0</v>
      </c>
    </row>
    <row r="177" spans="1:22" ht="13.5" customHeight="1" x14ac:dyDescent="0.2">
      <c r="A177" s="2" t="s">
        <v>1414</v>
      </c>
      <c r="B177" s="50" t="str">
        <f t="array" ref="B177">INDEX(PAGU_REAL!$AF$1:$AF$168,MATCH(MID(A177,1,21),MID(PAGU_REAL!$AK$1:$AK$168,1,21),0))</f>
        <v>Keuangan</v>
      </c>
      <c r="C177" s="125" t="s">
        <v>24</v>
      </c>
      <c r="D177" s="126" t="s">
        <v>1287</v>
      </c>
      <c r="E177" s="127">
        <v>1</v>
      </c>
      <c r="F177" s="128" t="s">
        <v>899</v>
      </c>
      <c r="G177" s="127">
        <v>4320000</v>
      </c>
      <c r="H177" s="127">
        <f t="shared" ref="H177:H179" si="99">ROUNDDOWN(E177*G177,-3)</f>
        <v>4320000</v>
      </c>
      <c r="I177" s="127">
        <f>VLOOKUP($A177,'Bagian TU'!$A$6:$V$1000,I$1,FALSE)</f>
        <v>0</v>
      </c>
      <c r="J177" s="127">
        <f>VLOOKUP($A177,'Bagian TU'!$A$6:$V$1000,J$1,FALSE)</f>
        <v>0</v>
      </c>
      <c r="K177" s="127">
        <f>VLOOKUP($A177,'Bagian TU'!$A$6:$V$1000,K$1,FALSE)</f>
        <v>0</v>
      </c>
      <c r="L177" s="127">
        <f>VLOOKUP($A177,'Bagian TU'!$A$6:$V$1000,L$1,FALSE)</f>
        <v>4320000</v>
      </c>
      <c r="M177" s="127">
        <f>VLOOKUP($A177,'Bagian TU'!$A$6:$V$1000,M$1,FALSE)</f>
        <v>0</v>
      </c>
      <c r="N177" s="127">
        <f>VLOOKUP($A177,'Bagian TU'!$A$6:$V$1000,N$1,FALSE)</f>
        <v>0</v>
      </c>
      <c r="O177" s="127">
        <f>VLOOKUP($A177,'Bagian TU'!$A$6:$V$1000,O$1,FALSE)</f>
        <v>0</v>
      </c>
      <c r="P177" s="127">
        <f>VLOOKUP($A177,'Bagian TU'!$A$6:$V$1000,P$1,FALSE)</f>
        <v>0</v>
      </c>
      <c r="Q177" s="127">
        <f>VLOOKUP($A177,'Bagian TU'!$A$6:$V$1000,Q$1,FALSE)</f>
        <v>0</v>
      </c>
      <c r="R177" s="127">
        <f>VLOOKUP($A177,'Bagian TU'!$A$6:$V$1000,R$1,FALSE)</f>
        <v>0</v>
      </c>
      <c r="S177" s="127">
        <f>VLOOKUP($A177,'Bagian TU'!$A$6:$V$1000,S$1,FALSE)</f>
        <v>0</v>
      </c>
      <c r="T177" s="127">
        <f>VLOOKUP($A177,'Bagian TU'!$A$6:$V$1000,T$1,FALSE)</f>
        <v>0</v>
      </c>
      <c r="U177" s="127">
        <f t="shared" si="1"/>
        <v>4320000</v>
      </c>
      <c r="V177" s="127">
        <f t="shared" si="2"/>
        <v>0</v>
      </c>
    </row>
    <row r="178" spans="1:22" ht="13.5" customHeight="1" x14ac:dyDescent="0.2">
      <c r="A178" s="2" t="s">
        <v>1415</v>
      </c>
      <c r="B178" s="50" t="str">
        <f t="array" ref="B178">INDEX(PAGU_REAL!$AF$1:$AF$168,MATCH(MID(A178,1,21),MID(PAGU_REAL!$AK$1:$AK$168,1,21),0))</f>
        <v>Keuangan</v>
      </c>
      <c r="C178" s="125" t="s">
        <v>24</v>
      </c>
      <c r="D178" s="126" t="s">
        <v>1416</v>
      </c>
      <c r="E178" s="127">
        <v>1</v>
      </c>
      <c r="F178" s="128" t="s">
        <v>887</v>
      </c>
      <c r="G178" s="127">
        <v>360000</v>
      </c>
      <c r="H178" s="127">
        <f t="shared" si="99"/>
        <v>360000</v>
      </c>
      <c r="I178" s="127">
        <f>VLOOKUP($A178,'Bagian TU'!$A$6:$V$1000,I$1,FALSE)</f>
        <v>0</v>
      </c>
      <c r="J178" s="127">
        <f>VLOOKUP($A178,'Bagian TU'!$A$6:$V$1000,J$1,FALSE)</f>
        <v>0</v>
      </c>
      <c r="K178" s="127">
        <f>VLOOKUP($A178,'Bagian TU'!$A$6:$V$1000,K$1,FALSE)</f>
        <v>0</v>
      </c>
      <c r="L178" s="127">
        <f>VLOOKUP($A178,'Bagian TU'!$A$6:$V$1000,L$1,FALSE)</f>
        <v>0</v>
      </c>
      <c r="M178" s="127">
        <f>VLOOKUP($A178,'Bagian TU'!$A$6:$V$1000,M$1,FALSE)</f>
        <v>0</v>
      </c>
      <c r="N178" s="127">
        <f>VLOOKUP($A178,'Bagian TU'!$A$6:$V$1000,N$1,FALSE)</f>
        <v>360000</v>
      </c>
      <c r="O178" s="127">
        <f>VLOOKUP($A178,'Bagian TU'!$A$6:$V$1000,O$1,FALSE)</f>
        <v>0</v>
      </c>
      <c r="P178" s="127">
        <f>VLOOKUP($A178,'Bagian TU'!$A$6:$V$1000,P$1,FALSE)</f>
        <v>0</v>
      </c>
      <c r="Q178" s="127">
        <f>VLOOKUP($A178,'Bagian TU'!$A$6:$V$1000,Q$1,FALSE)</f>
        <v>0</v>
      </c>
      <c r="R178" s="127">
        <f>VLOOKUP($A178,'Bagian TU'!$A$6:$V$1000,R$1,FALSE)</f>
        <v>0</v>
      </c>
      <c r="S178" s="127">
        <f>VLOOKUP($A178,'Bagian TU'!$A$6:$V$1000,S$1,FALSE)</f>
        <v>0</v>
      </c>
      <c r="T178" s="127">
        <f>VLOOKUP($A178,'Bagian TU'!$A$6:$V$1000,T$1,FALSE)</f>
        <v>0</v>
      </c>
      <c r="U178" s="127">
        <f t="shared" si="1"/>
        <v>360000</v>
      </c>
      <c r="V178" s="127">
        <f t="shared" si="2"/>
        <v>0</v>
      </c>
    </row>
    <row r="179" spans="1:22" ht="13.5" customHeight="1" x14ac:dyDescent="0.2">
      <c r="A179" s="2" t="s">
        <v>1417</v>
      </c>
      <c r="B179" s="50" t="str">
        <f t="array" ref="B179">INDEX(PAGU_REAL!$AF$1:$AF$168,MATCH(MID(A179,1,21),MID(PAGU_REAL!$AK$1:$AK$168,1,21),0))</f>
        <v>Keuangan</v>
      </c>
      <c r="C179" s="125" t="s">
        <v>24</v>
      </c>
      <c r="D179" s="126" t="s">
        <v>1418</v>
      </c>
      <c r="E179" s="127">
        <v>1</v>
      </c>
      <c r="F179" s="128" t="s">
        <v>887</v>
      </c>
      <c r="G179" s="127">
        <v>360000</v>
      </c>
      <c r="H179" s="127">
        <f t="shared" si="99"/>
        <v>360000</v>
      </c>
      <c r="I179" s="127">
        <f>VLOOKUP($A179,'Bagian TU'!$A$6:$V$1000,I$1,FALSE)</f>
        <v>0</v>
      </c>
      <c r="J179" s="127">
        <f>VLOOKUP($A179,'Bagian TU'!$A$6:$V$1000,J$1,FALSE)</f>
        <v>0</v>
      </c>
      <c r="K179" s="127">
        <f>VLOOKUP($A179,'Bagian TU'!$A$6:$V$1000,K$1,FALSE)</f>
        <v>0</v>
      </c>
      <c r="L179" s="127">
        <f>VLOOKUP($A179,'Bagian TU'!$A$6:$V$1000,L$1,FALSE)</f>
        <v>0</v>
      </c>
      <c r="M179" s="127">
        <f>VLOOKUP($A179,'Bagian TU'!$A$6:$V$1000,M$1,FALSE)</f>
        <v>360000</v>
      </c>
      <c r="N179" s="127">
        <f>VLOOKUP($A179,'Bagian TU'!$A$6:$V$1000,N$1,FALSE)</f>
        <v>0</v>
      </c>
      <c r="O179" s="127">
        <f>VLOOKUP($A179,'Bagian TU'!$A$6:$V$1000,O$1,FALSE)</f>
        <v>0</v>
      </c>
      <c r="P179" s="127">
        <f>VLOOKUP($A179,'Bagian TU'!$A$6:$V$1000,P$1,FALSE)</f>
        <v>0</v>
      </c>
      <c r="Q179" s="127">
        <f>VLOOKUP($A179,'Bagian TU'!$A$6:$V$1000,Q$1,FALSE)</f>
        <v>0</v>
      </c>
      <c r="R179" s="127">
        <f>VLOOKUP($A179,'Bagian TU'!$A$6:$V$1000,R$1,FALSE)</f>
        <v>0</v>
      </c>
      <c r="S179" s="127">
        <f>VLOOKUP($A179,'Bagian TU'!$A$6:$V$1000,S$1,FALSE)</f>
        <v>0</v>
      </c>
      <c r="T179" s="127">
        <f>VLOOKUP($A179,'Bagian TU'!$A$6:$V$1000,T$1,FALSE)</f>
        <v>0</v>
      </c>
      <c r="U179" s="127">
        <f t="shared" si="1"/>
        <v>360000</v>
      </c>
      <c r="V179" s="127">
        <f t="shared" si="2"/>
        <v>0</v>
      </c>
    </row>
    <row r="180" spans="1:22" ht="13.5" customHeight="1" x14ac:dyDescent="0.2">
      <c r="A180" s="2" t="s">
        <v>1419</v>
      </c>
      <c r="B180" s="50" t="str">
        <f t="array" ref="B180">INDEX(PAGU_REAL!$AF$1:$AF$168,MATCH(MID(A180,1,21),MID(PAGU_REAL!$AK$1:$AK$168,1,21),0))</f>
        <v>Keuangan</v>
      </c>
      <c r="C180" s="95" t="s">
        <v>939</v>
      </c>
      <c r="D180" s="123" t="s">
        <v>940</v>
      </c>
      <c r="E180" s="124">
        <v>0</v>
      </c>
      <c r="F180" s="98" t="s">
        <v>24</v>
      </c>
      <c r="G180" s="124">
        <v>0</v>
      </c>
      <c r="H180" s="124">
        <f t="shared" ref="H180:T180" si="100">SUM(H181:H183)</f>
        <v>8343000</v>
      </c>
      <c r="I180" s="124">
        <f t="shared" si="100"/>
        <v>287385</v>
      </c>
      <c r="J180" s="124">
        <f t="shared" si="100"/>
        <v>293585</v>
      </c>
      <c r="K180" s="124">
        <f t="shared" si="100"/>
        <v>400000</v>
      </c>
      <c r="L180" s="124">
        <f t="shared" si="100"/>
        <v>400000</v>
      </c>
      <c r="M180" s="124">
        <f t="shared" si="100"/>
        <v>710000</v>
      </c>
      <c r="N180" s="124">
        <f t="shared" si="100"/>
        <v>710000</v>
      </c>
      <c r="O180" s="124">
        <f t="shared" si="100"/>
        <v>400000</v>
      </c>
      <c r="P180" s="124">
        <f t="shared" si="100"/>
        <v>400000</v>
      </c>
      <c r="Q180" s="124">
        <f t="shared" si="100"/>
        <v>400000</v>
      </c>
      <c r="R180" s="124">
        <f t="shared" si="100"/>
        <v>400000</v>
      </c>
      <c r="S180" s="124">
        <f t="shared" si="100"/>
        <v>400000</v>
      </c>
      <c r="T180" s="124">
        <f t="shared" si="100"/>
        <v>3542030</v>
      </c>
      <c r="U180" s="124">
        <f t="shared" si="1"/>
        <v>8343000</v>
      </c>
      <c r="V180" s="124">
        <f t="shared" si="2"/>
        <v>0</v>
      </c>
    </row>
    <row r="181" spans="1:22" ht="13.5" customHeight="1" x14ac:dyDescent="0.2">
      <c r="A181" s="2" t="s">
        <v>1420</v>
      </c>
      <c r="B181" s="50" t="str">
        <f t="array" ref="B181">INDEX(PAGU_REAL!$AF$1:$AF$168,MATCH(MID(A181,1,21),MID(PAGU_REAL!$AK$1:$AK$168,1,21),0))</f>
        <v>Keuangan</v>
      </c>
      <c r="C181" s="125" t="s">
        <v>24</v>
      </c>
      <c r="D181" s="126" t="s">
        <v>1421</v>
      </c>
      <c r="E181" s="127">
        <v>1</v>
      </c>
      <c r="F181" s="128" t="s">
        <v>899</v>
      </c>
      <c r="G181" s="127">
        <v>7723120</v>
      </c>
      <c r="H181" s="127">
        <f t="shared" ref="H181:H183" si="101">ROUNDDOWN(E181*G181,-3)</f>
        <v>7723000</v>
      </c>
      <c r="I181" s="127">
        <f>VLOOKUP($A181,'Bagian TU'!$A$6:$V$1000,I$1,FALSE)</f>
        <v>287385</v>
      </c>
      <c r="J181" s="127">
        <f>VLOOKUP($A181,'Bagian TU'!$A$6:$V$1000,J$1,FALSE)</f>
        <v>293585</v>
      </c>
      <c r="K181" s="127">
        <f>VLOOKUP($A181,'Bagian TU'!$A$6:$V$1000,K$1,FALSE)</f>
        <v>400000</v>
      </c>
      <c r="L181" s="127">
        <f>VLOOKUP($A181,'Bagian TU'!$A$6:$V$1000,L$1,FALSE)</f>
        <v>400000</v>
      </c>
      <c r="M181" s="127">
        <f>VLOOKUP($A181,'Bagian TU'!$A$6:$V$1000,M$1,FALSE)</f>
        <v>400000</v>
      </c>
      <c r="N181" s="127">
        <f>VLOOKUP($A181,'Bagian TU'!$A$6:$V$1000,N$1,FALSE)</f>
        <v>400000</v>
      </c>
      <c r="O181" s="127">
        <f>VLOOKUP($A181,'Bagian TU'!$A$6:$V$1000,O$1,FALSE)</f>
        <v>400000</v>
      </c>
      <c r="P181" s="127">
        <f>VLOOKUP($A181,'Bagian TU'!$A$6:$V$1000,P$1,FALSE)</f>
        <v>400000</v>
      </c>
      <c r="Q181" s="127">
        <f>VLOOKUP($A181,'Bagian TU'!$A$6:$V$1000,Q$1,FALSE)</f>
        <v>400000</v>
      </c>
      <c r="R181" s="127">
        <f>VLOOKUP($A181,'Bagian TU'!$A$6:$V$1000,R$1,FALSE)</f>
        <v>400000</v>
      </c>
      <c r="S181" s="127">
        <f>VLOOKUP($A181,'Bagian TU'!$A$6:$V$1000,S$1,FALSE)</f>
        <v>400000</v>
      </c>
      <c r="T181" s="127">
        <f>VLOOKUP($A181,'Bagian TU'!$A$6:$V$1000,T$1,FALSE)</f>
        <v>3542030</v>
      </c>
      <c r="U181" s="127">
        <f t="shared" si="1"/>
        <v>7723000</v>
      </c>
      <c r="V181" s="127">
        <f t="shared" si="2"/>
        <v>0</v>
      </c>
    </row>
    <row r="182" spans="1:22" ht="13.5" customHeight="1" x14ac:dyDescent="0.2">
      <c r="A182" s="2" t="s">
        <v>1422</v>
      </c>
      <c r="B182" s="50" t="str">
        <f t="array" ref="B182">INDEX(PAGU_REAL!$AF$1:$AF$168,MATCH(MID(A182,1,21),MID(PAGU_REAL!$AK$1:$AK$168,1,21),0))</f>
        <v>Keuangan</v>
      </c>
      <c r="C182" s="125" t="s">
        <v>24</v>
      </c>
      <c r="D182" s="126" t="s">
        <v>1423</v>
      </c>
      <c r="E182" s="127">
        <v>1</v>
      </c>
      <c r="F182" s="128" t="s">
        <v>887</v>
      </c>
      <c r="G182" s="127">
        <v>310260</v>
      </c>
      <c r="H182" s="127">
        <f t="shared" si="101"/>
        <v>310000</v>
      </c>
      <c r="I182" s="127">
        <f>VLOOKUP($A182,'Bagian TU'!$A$6:$V$1000,I$1,FALSE)</f>
        <v>0</v>
      </c>
      <c r="J182" s="127">
        <f>VLOOKUP($A182,'Bagian TU'!$A$6:$V$1000,J$1,FALSE)</f>
        <v>0</v>
      </c>
      <c r="K182" s="127">
        <f>VLOOKUP($A182,'Bagian TU'!$A$6:$V$1000,K$1,FALSE)</f>
        <v>0</v>
      </c>
      <c r="L182" s="127">
        <f>VLOOKUP($A182,'Bagian TU'!$A$6:$V$1000,L$1,FALSE)</f>
        <v>0</v>
      </c>
      <c r="M182" s="127">
        <f>VLOOKUP($A182,'Bagian TU'!$A$6:$V$1000,M$1,FALSE)</f>
        <v>0</v>
      </c>
      <c r="N182" s="127">
        <f>VLOOKUP($A182,'Bagian TU'!$A$6:$V$1000,N$1,FALSE)</f>
        <v>310000</v>
      </c>
      <c r="O182" s="127">
        <f>VLOOKUP($A182,'Bagian TU'!$A$6:$V$1000,O$1,FALSE)</f>
        <v>0</v>
      </c>
      <c r="P182" s="127">
        <f>VLOOKUP($A182,'Bagian TU'!$A$6:$V$1000,P$1,FALSE)</f>
        <v>0</v>
      </c>
      <c r="Q182" s="127">
        <f>VLOOKUP($A182,'Bagian TU'!$A$6:$V$1000,Q$1,FALSE)</f>
        <v>0</v>
      </c>
      <c r="R182" s="127">
        <f>VLOOKUP($A182,'Bagian TU'!$A$6:$V$1000,R$1,FALSE)</f>
        <v>0</v>
      </c>
      <c r="S182" s="127">
        <f>VLOOKUP($A182,'Bagian TU'!$A$6:$V$1000,S$1,FALSE)</f>
        <v>0</v>
      </c>
      <c r="T182" s="127">
        <f>VLOOKUP($A182,'Bagian TU'!$A$6:$V$1000,T$1,FALSE)</f>
        <v>0</v>
      </c>
      <c r="U182" s="127">
        <f t="shared" si="1"/>
        <v>310000</v>
      </c>
      <c r="V182" s="127">
        <f t="shared" si="2"/>
        <v>0</v>
      </c>
    </row>
    <row r="183" spans="1:22" ht="13.5" customHeight="1" x14ac:dyDescent="0.2">
      <c r="A183" s="2" t="s">
        <v>1424</v>
      </c>
      <c r="B183" s="50" t="str">
        <f t="array" ref="B183">INDEX(PAGU_REAL!$AF$1:$AF$168,MATCH(MID(A183,1,21),MID(PAGU_REAL!$AK$1:$AK$168,1,21),0))</f>
        <v>Keuangan</v>
      </c>
      <c r="C183" s="125" t="s">
        <v>24</v>
      </c>
      <c r="D183" s="126" t="s">
        <v>1425</v>
      </c>
      <c r="E183" s="127">
        <v>1</v>
      </c>
      <c r="F183" s="128" t="s">
        <v>887</v>
      </c>
      <c r="G183" s="127">
        <v>310260</v>
      </c>
      <c r="H183" s="127">
        <f t="shared" si="101"/>
        <v>310000</v>
      </c>
      <c r="I183" s="127">
        <f>VLOOKUP($A183,'Bagian TU'!$A$6:$V$1000,I$1,FALSE)</f>
        <v>0</v>
      </c>
      <c r="J183" s="127">
        <f>VLOOKUP($A183,'Bagian TU'!$A$6:$V$1000,J$1,FALSE)</f>
        <v>0</v>
      </c>
      <c r="K183" s="127">
        <f>VLOOKUP($A183,'Bagian TU'!$A$6:$V$1000,K$1,FALSE)</f>
        <v>0</v>
      </c>
      <c r="L183" s="127">
        <f>VLOOKUP($A183,'Bagian TU'!$A$6:$V$1000,L$1,FALSE)</f>
        <v>0</v>
      </c>
      <c r="M183" s="127">
        <f>VLOOKUP($A183,'Bagian TU'!$A$6:$V$1000,M$1,FALSE)</f>
        <v>310000</v>
      </c>
      <c r="N183" s="127">
        <f>VLOOKUP($A183,'Bagian TU'!$A$6:$V$1000,N$1,FALSE)</f>
        <v>0</v>
      </c>
      <c r="O183" s="127">
        <f>VLOOKUP($A183,'Bagian TU'!$A$6:$V$1000,O$1,FALSE)</f>
        <v>0</v>
      </c>
      <c r="P183" s="127">
        <f>VLOOKUP($A183,'Bagian TU'!$A$6:$V$1000,P$1,FALSE)</f>
        <v>0</v>
      </c>
      <c r="Q183" s="127">
        <f>VLOOKUP($A183,'Bagian TU'!$A$6:$V$1000,Q$1,FALSE)</f>
        <v>0</v>
      </c>
      <c r="R183" s="127">
        <f>VLOOKUP($A183,'Bagian TU'!$A$6:$V$1000,R$1,FALSE)</f>
        <v>0</v>
      </c>
      <c r="S183" s="127">
        <f>VLOOKUP($A183,'Bagian TU'!$A$6:$V$1000,S$1,FALSE)</f>
        <v>0</v>
      </c>
      <c r="T183" s="127">
        <f>VLOOKUP($A183,'Bagian TU'!$A$6:$V$1000,T$1,FALSE)</f>
        <v>0</v>
      </c>
      <c r="U183" s="127">
        <f t="shared" si="1"/>
        <v>310000</v>
      </c>
      <c r="V183" s="127">
        <f t="shared" si="2"/>
        <v>0</v>
      </c>
    </row>
    <row r="184" spans="1:22" ht="13.5" customHeight="1" x14ac:dyDescent="0.2">
      <c r="A184" s="2" t="s">
        <v>1426</v>
      </c>
      <c r="B184" s="50" t="str">
        <f t="array" ref="B184">INDEX(PAGU_REAL!$AF$1:$AF$168,MATCH(MID(A184,1,21),MID(PAGU_REAL!$AK$1:$AK$168,1,21),0))</f>
        <v>Keuangan</v>
      </c>
      <c r="C184" s="95" t="s">
        <v>948</v>
      </c>
      <c r="D184" s="123" t="s">
        <v>949</v>
      </c>
      <c r="E184" s="124">
        <v>0</v>
      </c>
      <c r="F184" s="98" t="s">
        <v>24</v>
      </c>
      <c r="G184" s="124">
        <v>0</v>
      </c>
      <c r="H184" s="124">
        <f t="shared" ref="H184:T184" si="102">H185</f>
        <v>131443000</v>
      </c>
      <c r="I184" s="124">
        <f t="shared" si="102"/>
        <v>8835240</v>
      </c>
      <c r="J184" s="124">
        <f t="shared" si="102"/>
        <v>9993960</v>
      </c>
      <c r="K184" s="124">
        <f t="shared" si="102"/>
        <v>9100000</v>
      </c>
      <c r="L184" s="124">
        <f t="shared" si="102"/>
        <v>9100000</v>
      </c>
      <c r="M184" s="124">
        <f t="shared" si="102"/>
        <v>9100000</v>
      </c>
      <c r="N184" s="124">
        <f t="shared" si="102"/>
        <v>9100000</v>
      </c>
      <c r="O184" s="124">
        <f t="shared" si="102"/>
        <v>9100000</v>
      </c>
      <c r="P184" s="124">
        <f t="shared" si="102"/>
        <v>9100000</v>
      </c>
      <c r="Q184" s="124">
        <f t="shared" si="102"/>
        <v>9100000</v>
      </c>
      <c r="R184" s="124">
        <f t="shared" si="102"/>
        <v>9100000</v>
      </c>
      <c r="S184" s="124">
        <f t="shared" si="102"/>
        <v>9100000</v>
      </c>
      <c r="T184" s="124">
        <f t="shared" si="102"/>
        <v>30713800</v>
      </c>
      <c r="U184" s="124">
        <f t="shared" si="1"/>
        <v>131443000</v>
      </c>
      <c r="V184" s="124">
        <f t="shared" si="2"/>
        <v>0</v>
      </c>
    </row>
    <row r="185" spans="1:22" ht="13.5" customHeight="1" x14ac:dyDescent="0.2">
      <c r="A185" s="2" t="s">
        <v>1427</v>
      </c>
      <c r="B185" s="50" t="str">
        <f t="array" ref="B185">INDEX(PAGU_REAL!$AF$1:$AF$168,MATCH(MID(A185,1,21),MID(PAGU_REAL!$AK$1:$AK$168,1,21),0))</f>
        <v>Keuangan</v>
      </c>
      <c r="C185" s="125" t="s">
        <v>24</v>
      </c>
      <c r="D185" s="126" t="s">
        <v>1428</v>
      </c>
      <c r="E185" s="127">
        <v>1</v>
      </c>
      <c r="F185" s="128" t="s">
        <v>899</v>
      </c>
      <c r="G185" s="127">
        <v>131443000</v>
      </c>
      <c r="H185" s="127">
        <f>ROUNDDOWN(E185*G185,-3)</f>
        <v>131443000</v>
      </c>
      <c r="I185" s="127">
        <f>VLOOKUP($A185,'Bagian TU'!$A$6:$V$1000,I$1,FALSE)</f>
        <v>8835240</v>
      </c>
      <c r="J185" s="127">
        <f>VLOOKUP($A185,'Bagian TU'!$A$6:$V$1000,J$1,FALSE)</f>
        <v>9993960</v>
      </c>
      <c r="K185" s="127">
        <f>VLOOKUP($A185,'Bagian TU'!$A$6:$V$1000,K$1,FALSE)</f>
        <v>9100000</v>
      </c>
      <c r="L185" s="127">
        <f>VLOOKUP($A185,'Bagian TU'!$A$6:$V$1000,L$1,FALSE)</f>
        <v>9100000</v>
      </c>
      <c r="M185" s="127">
        <f>VLOOKUP($A185,'Bagian TU'!$A$6:$V$1000,M$1,FALSE)</f>
        <v>9100000</v>
      </c>
      <c r="N185" s="127">
        <f>VLOOKUP($A185,'Bagian TU'!$A$6:$V$1000,N$1,FALSE)</f>
        <v>9100000</v>
      </c>
      <c r="O185" s="127">
        <f>VLOOKUP($A185,'Bagian TU'!$A$6:$V$1000,O$1,FALSE)</f>
        <v>9100000</v>
      </c>
      <c r="P185" s="127">
        <f>VLOOKUP($A185,'Bagian TU'!$A$6:$V$1000,P$1,FALSE)</f>
        <v>9100000</v>
      </c>
      <c r="Q185" s="127">
        <f>VLOOKUP($A185,'Bagian TU'!$A$6:$V$1000,Q$1,FALSE)</f>
        <v>9100000</v>
      </c>
      <c r="R185" s="127">
        <f>VLOOKUP($A185,'Bagian TU'!$A$6:$V$1000,R$1,FALSE)</f>
        <v>9100000</v>
      </c>
      <c r="S185" s="127">
        <f>VLOOKUP($A185,'Bagian TU'!$A$6:$V$1000,S$1,FALSE)</f>
        <v>9100000</v>
      </c>
      <c r="T185" s="127">
        <f>VLOOKUP($A185,'Bagian TU'!$A$6:$V$1000,T$1,FALSE)</f>
        <v>30713800</v>
      </c>
      <c r="U185" s="127">
        <f t="shared" si="1"/>
        <v>131443000</v>
      </c>
      <c r="V185" s="127">
        <f t="shared" si="2"/>
        <v>0</v>
      </c>
    </row>
    <row r="186" spans="1:22" ht="13.5" customHeight="1" x14ac:dyDescent="0.2">
      <c r="A186" s="2" t="s">
        <v>1429</v>
      </c>
      <c r="B186" s="50" t="str">
        <f t="array" ref="B186">INDEX(PAGU_REAL!$AF$1:$AF$168,MATCH(MID(A186,1,21),MID(PAGU_REAL!$AK$1:$AK$168,1,21),0))</f>
        <v>Keuangan</v>
      </c>
      <c r="C186" s="95" t="s">
        <v>953</v>
      </c>
      <c r="D186" s="123" t="s">
        <v>954</v>
      </c>
      <c r="E186" s="124">
        <v>0</v>
      </c>
      <c r="F186" s="98" t="s">
        <v>24</v>
      </c>
      <c r="G186" s="124">
        <v>0</v>
      </c>
      <c r="H186" s="124">
        <f t="shared" ref="H186:T186" si="103">H187</f>
        <v>472296000</v>
      </c>
      <c r="I186" s="124">
        <f t="shared" si="103"/>
        <v>0</v>
      </c>
      <c r="J186" s="124">
        <f t="shared" si="103"/>
        <v>34099000</v>
      </c>
      <c r="K186" s="124">
        <f t="shared" si="103"/>
        <v>41000000</v>
      </c>
      <c r="L186" s="124">
        <f t="shared" si="103"/>
        <v>41000000</v>
      </c>
      <c r="M186" s="124">
        <f t="shared" si="103"/>
        <v>41000000</v>
      </c>
      <c r="N186" s="124">
        <f t="shared" si="103"/>
        <v>27330000</v>
      </c>
      <c r="O186" s="124">
        <f t="shared" si="103"/>
        <v>41000000</v>
      </c>
      <c r="P186" s="124">
        <f t="shared" si="103"/>
        <v>41000000</v>
      </c>
      <c r="Q186" s="124">
        <f t="shared" si="103"/>
        <v>41000000</v>
      </c>
      <c r="R186" s="124">
        <f t="shared" si="103"/>
        <v>41000000</v>
      </c>
      <c r="S186" s="124">
        <f t="shared" si="103"/>
        <v>41000000</v>
      </c>
      <c r="T186" s="124">
        <f t="shared" si="103"/>
        <v>82867000</v>
      </c>
      <c r="U186" s="124">
        <f t="shared" si="1"/>
        <v>472296000</v>
      </c>
      <c r="V186" s="124">
        <f t="shared" si="2"/>
        <v>0</v>
      </c>
    </row>
    <row r="187" spans="1:22" ht="13.5" customHeight="1" x14ac:dyDescent="0.2">
      <c r="A187" s="2" t="s">
        <v>1430</v>
      </c>
      <c r="B187" s="50" t="str">
        <f t="array" ref="B187">INDEX(PAGU_REAL!$AF$1:$AF$168,MATCH(MID(A187,1,21),MID(PAGU_REAL!$AK$1:$AK$168,1,21),0))</f>
        <v>Keuangan</v>
      </c>
      <c r="C187" s="125" t="s">
        <v>24</v>
      </c>
      <c r="D187" s="126" t="s">
        <v>956</v>
      </c>
      <c r="E187" s="127">
        <v>1</v>
      </c>
      <c r="F187" s="128" t="s">
        <v>899</v>
      </c>
      <c r="G187" s="127">
        <v>472296000</v>
      </c>
      <c r="H187" s="127">
        <f>ROUNDDOWN(E187*G187,-3)</f>
        <v>472296000</v>
      </c>
      <c r="I187" s="127">
        <f>VLOOKUP($A187,'Bagian TU'!$A$6:$V$1000,I$1,FALSE)</f>
        <v>0</v>
      </c>
      <c r="J187" s="127">
        <f>VLOOKUP($A187,'Bagian TU'!$A$6:$V$1000,J$1,FALSE)</f>
        <v>34099000</v>
      </c>
      <c r="K187" s="127">
        <f>VLOOKUP($A187,'Bagian TU'!$A$6:$V$1000,K$1,FALSE)</f>
        <v>41000000</v>
      </c>
      <c r="L187" s="127">
        <f>VLOOKUP($A187,'Bagian TU'!$A$6:$V$1000,L$1,FALSE)</f>
        <v>41000000</v>
      </c>
      <c r="M187" s="127">
        <f>VLOOKUP($A187,'Bagian TU'!$A$6:$V$1000,M$1,FALSE)</f>
        <v>41000000</v>
      </c>
      <c r="N187" s="127">
        <f>VLOOKUP($A187,'Bagian TU'!$A$6:$V$1000,N$1,FALSE)</f>
        <v>27330000</v>
      </c>
      <c r="O187" s="127">
        <f>VLOOKUP($A187,'Bagian TU'!$A$6:$V$1000,O$1,FALSE)</f>
        <v>41000000</v>
      </c>
      <c r="P187" s="127">
        <f>VLOOKUP($A187,'Bagian TU'!$A$6:$V$1000,P$1,FALSE)</f>
        <v>41000000</v>
      </c>
      <c r="Q187" s="127">
        <f>VLOOKUP($A187,'Bagian TU'!$A$6:$V$1000,Q$1,FALSE)</f>
        <v>41000000</v>
      </c>
      <c r="R187" s="127">
        <f>VLOOKUP($A187,'Bagian TU'!$A$6:$V$1000,R$1,FALSE)</f>
        <v>41000000</v>
      </c>
      <c r="S187" s="127">
        <f>VLOOKUP($A187,'Bagian TU'!$A$6:$V$1000,S$1,FALSE)</f>
        <v>41000000</v>
      </c>
      <c r="T187" s="127">
        <f>VLOOKUP($A187,'Bagian TU'!$A$6:$V$1000,T$1,FALSE)</f>
        <v>82867000</v>
      </c>
      <c r="U187" s="127">
        <f t="shared" si="1"/>
        <v>472296000</v>
      </c>
      <c r="V187" s="127">
        <f t="shared" si="2"/>
        <v>0</v>
      </c>
    </row>
    <row r="188" spans="1:22" ht="13.5" customHeight="1" x14ac:dyDescent="0.2">
      <c r="A188" s="2" t="s">
        <v>1431</v>
      </c>
      <c r="B188" s="50" t="str">
        <f t="array" ref="B188">INDEX(PAGU_REAL!$AF$1:$AF$168,MATCH(MID(A188,1,21),MID(PAGU_REAL!$AK$1:$AK$168,1,21),0))</f>
        <v>Keuangan</v>
      </c>
      <c r="C188" s="95" t="s">
        <v>958</v>
      </c>
      <c r="D188" s="123" t="s">
        <v>959</v>
      </c>
      <c r="E188" s="124">
        <v>0</v>
      </c>
      <c r="F188" s="98" t="s">
        <v>24</v>
      </c>
      <c r="G188" s="124">
        <v>0</v>
      </c>
      <c r="H188" s="124">
        <f t="shared" ref="H188:T188" si="104">SUM(H189:H191)</f>
        <v>85610000</v>
      </c>
      <c r="I188" s="124">
        <f t="shared" si="104"/>
        <v>6110000</v>
      </c>
      <c r="J188" s="124">
        <f t="shared" si="104"/>
        <v>7580000</v>
      </c>
      <c r="K188" s="124">
        <f t="shared" si="104"/>
        <v>6200000</v>
      </c>
      <c r="L188" s="124">
        <f t="shared" si="104"/>
        <v>6200000</v>
      </c>
      <c r="M188" s="124">
        <f t="shared" si="104"/>
        <v>12315000</v>
      </c>
      <c r="N188" s="124">
        <f t="shared" si="104"/>
        <v>12315000</v>
      </c>
      <c r="O188" s="124">
        <f t="shared" si="104"/>
        <v>6200000</v>
      </c>
      <c r="P188" s="124">
        <f t="shared" si="104"/>
        <v>6200000</v>
      </c>
      <c r="Q188" s="124">
        <f t="shared" si="104"/>
        <v>6200000</v>
      </c>
      <c r="R188" s="124">
        <f t="shared" si="104"/>
        <v>6200000</v>
      </c>
      <c r="S188" s="124">
        <f t="shared" si="104"/>
        <v>6200000</v>
      </c>
      <c r="T188" s="124">
        <f t="shared" si="104"/>
        <v>3890000</v>
      </c>
      <c r="U188" s="124">
        <f t="shared" si="1"/>
        <v>85610000</v>
      </c>
      <c r="V188" s="124">
        <f t="shared" si="2"/>
        <v>0</v>
      </c>
    </row>
    <row r="189" spans="1:22" ht="13.5" customHeight="1" x14ac:dyDescent="0.2">
      <c r="A189" s="2" t="s">
        <v>1432</v>
      </c>
      <c r="B189" s="50" t="str">
        <f t="array" ref="B189">INDEX(PAGU_REAL!$AF$1:$AF$168,MATCH(MID(A189,1,21),MID(PAGU_REAL!$AK$1:$AK$168,1,21),0))</f>
        <v>Keuangan</v>
      </c>
      <c r="C189" s="125" t="s">
        <v>24</v>
      </c>
      <c r="D189" s="126" t="s">
        <v>1299</v>
      </c>
      <c r="E189" s="127">
        <v>1</v>
      </c>
      <c r="F189" s="128" t="s">
        <v>899</v>
      </c>
      <c r="G189" s="127">
        <v>73380000</v>
      </c>
      <c r="H189" s="127">
        <f t="shared" ref="H189:H191" si="105">ROUNDDOWN(E189*G189,-3)</f>
        <v>73380000</v>
      </c>
      <c r="I189" s="127">
        <f>VLOOKUP($A189,'Bagian TU'!$A$6:$V$1000,I$1,FALSE)</f>
        <v>6110000</v>
      </c>
      <c r="J189" s="127">
        <f>VLOOKUP($A189,'Bagian TU'!$A$6:$V$1000,J$1,FALSE)</f>
        <v>7580000</v>
      </c>
      <c r="K189" s="127">
        <f>VLOOKUP($A189,'Bagian TU'!$A$6:$V$1000,K$1,FALSE)</f>
        <v>6200000</v>
      </c>
      <c r="L189" s="127">
        <f>VLOOKUP($A189,'Bagian TU'!$A$6:$V$1000,L$1,FALSE)</f>
        <v>6200000</v>
      </c>
      <c r="M189" s="127">
        <f>VLOOKUP($A189,'Bagian TU'!$A$6:$V$1000,M$1,FALSE)</f>
        <v>6200000</v>
      </c>
      <c r="N189" s="127">
        <f>VLOOKUP($A189,'Bagian TU'!$A$6:$V$1000,N$1,FALSE)</f>
        <v>6200000</v>
      </c>
      <c r="O189" s="127">
        <f>VLOOKUP($A189,'Bagian TU'!$A$6:$V$1000,O$1,FALSE)</f>
        <v>6200000</v>
      </c>
      <c r="P189" s="127">
        <f>VLOOKUP($A189,'Bagian TU'!$A$6:$V$1000,P$1,FALSE)</f>
        <v>6200000</v>
      </c>
      <c r="Q189" s="127">
        <f>VLOOKUP($A189,'Bagian TU'!$A$6:$V$1000,Q$1,FALSE)</f>
        <v>6200000</v>
      </c>
      <c r="R189" s="127">
        <f>VLOOKUP($A189,'Bagian TU'!$A$6:$V$1000,R$1,FALSE)</f>
        <v>6200000</v>
      </c>
      <c r="S189" s="127">
        <f>VLOOKUP($A189,'Bagian TU'!$A$6:$V$1000,S$1,FALSE)</f>
        <v>6200000</v>
      </c>
      <c r="T189" s="127">
        <f>VLOOKUP($A189,'Bagian TU'!$A$6:$V$1000,T$1,FALSE)</f>
        <v>3890000</v>
      </c>
      <c r="U189" s="127">
        <f t="shared" si="1"/>
        <v>73380000</v>
      </c>
      <c r="V189" s="127">
        <f t="shared" si="2"/>
        <v>0</v>
      </c>
    </row>
    <row r="190" spans="1:22" ht="13.5" customHeight="1" x14ac:dyDescent="0.2">
      <c r="A190" s="2" t="s">
        <v>1433</v>
      </c>
      <c r="B190" s="50" t="str">
        <f t="array" ref="B190">INDEX(PAGU_REAL!$AF$1:$AF$168,MATCH(MID(A190,1,21),MID(PAGU_REAL!$AK$1:$AK$168,1,21),0))</f>
        <v>Keuangan</v>
      </c>
      <c r="C190" s="125" t="s">
        <v>24</v>
      </c>
      <c r="D190" s="126" t="s">
        <v>1434</v>
      </c>
      <c r="E190" s="127">
        <v>1</v>
      </c>
      <c r="F190" s="128" t="s">
        <v>887</v>
      </c>
      <c r="G190" s="127">
        <v>6115000</v>
      </c>
      <c r="H190" s="127">
        <f t="shared" si="105"/>
        <v>6115000</v>
      </c>
      <c r="I190" s="127">
        <f>VLOOKUP($A190,'Bagian TU'!$A$6:$V$1000,I$1,FALSE)</f>
        <v>0</v>
      </c>
      <c r="J190" s="127">
        <f>VLOOKUP($A190,'Bagian TU'!$A$6:$V$1000,J$1,FALSE)</f>
        <v>0</v>
      </c>
      <c r="K190" s="127">
        <f>VLOOKUP($A190,'Bagian TU'!$A$6:$V$1000,K$1,FALSE)</f>
        <v>0</v>
      </c>
      <c r="L190" s="127">
        <f>VLOOKUP($A190,'Bagian TU'!$A$6:$V$1000,L$1,FALSE)</f>
        <v>0</v>
      </c>
      <c r="M190" s="127">
        <f>VLOOKUP($A190,'Bagian TU'!$A$6:$V$1000,M$1,FALSE)</f>
        <v>0</v>
      </c>
      <c r="N190" s="127">
        <f>VLOOKUP($A190,'Bagian TU'!$A$6:$V$1000,N$1,FALSE)</f>
        <v>6115000</v>
      </c>
      <c r="O190" s="127">
        <f>VLOOKUP($A190,'Bagian TU'!$A$6:$V$1000,O$1,FALSE)</f>
        <v>0</v>
      </c>
      <c r="P190" s="127">
        <f>VLOOKUP($A190,'Bagian TU'!$A$6:$V$1000,P$1,FALSE)</f>
        <v>0</v>
      </c>
      <c r="Q190" s="127">
        <f>VLOOKUP($A190,'Bagian TU'!$A$6:$V$1000,Q$1,FALSE)</f>
        <v>0</v>
      </c>
      <c r="R190" s="127">
        <f>VLOOKUP($A190,'Bagian TU'!$A$6:$V$1000,R$1,FALSE)</f>
        <v>0</v>
      </c>
      <c r="S190" s="127">
        <f>VLOOKUP($A190,'Bagian TU'!$A$6:$V$1000,S$1,FALSE)</f>
        <v>0</v>
      </c>
      <c r="T190" s="127">
        <f>VLOOKUP($A190,'Bagian TU'!$A$6:$V$1000,T$1,FALSE)</f>
        <v>0</v>
      </c>
      <c r="U190" s="127">
        <f t="shared" si="1"/>
        <v>6115000</v>
      </c>
      <c r="V190" s="127">
        <f t="shared" si="2"/>
        <v>0</v>
      </c>
    </row>
    <row r="191" spans="1:22" ht="13.5" customHeight="1" x14ac:dyDescent="0.2">
      <c r="A191" s="2" t="s">
        <v>1435</v>
      </c>
      <c r="B191" s="50" t="str">
        <f t="array" ref="B191">INDEX(PAGU_REAL!$AF$1:$AF$168,MATCH(MID(A191,1,21),MID(PAGU_REAL!$AK$1:$AK$168,1,21),0))</f>
        <v>Keuangan</v>
      </c>
      <c r="C191" s="125" t="s">
        <v>24</v>
      </c>
      <c r="D191" s="126" t="s">
        <v>1436</v>
      </c>
      <c r="E191" s="127">
        <v>1</v>
      </c>
      <c r="F191" s="128" t="s">
        <v>887</v>
      </c>
      <c r="G191" s="127">
        <v>6115000</v>
      </c>
      <c r="H191" s="127">
        <f t="shared" si="105"/>
        <v>6115000</v>
      </c>
      <c r="I191" s="127">
        <f>VLOOKUP($A191,'Bagian TU'!$A$6:$V$1000,I$1,FALSE)</f>
        <v>0</v>
      </c>
      <c r="J191" s="127">
        <f>VLOOKUP($A191,'Bagian TU'!$A$6:$V$1000,J$1,FALSE)</f>
        <v>0</v>
      </c>
      <c r="K191" s="127">
        <f>VLOOKUP($A191,'Bagian TU'!$A$6:$V$1000,K$1,FALSE)</f>
        <v>0</v>
      </c>
      <c r="L191" s="127">
        <f>VLOOKUP($A191,'Bagian TU'!$A$6:$V$1000,L$1,FALSE)</f>
        <v>0</v>
      </c>
      <c r="M191" s="127">
        <f>VLOOKUP($A191,'Bagian TU'!$A$6:$V$1000,M$1,FALSE)</f>
        <v>6115000</v>
      </c>
      <c r="N191" s="127">
        <f>VLOOKUP($A191,'Bagian TU'!$A$6:$V$1000,N$1,FALSE)</f>
        <v>0</v>
      </c>
      <c r="O191" s="127">
        <f>VLOOKUP($A191,'Bagian TU'!$A$6:$V$1000,O$1,FALSE)</f>
        <v>0</v>
      </c>
      <c r="P191" s="127">
        <f>VLOOKUP($A191,'Bagian TU'!$A$6:$V$1000,P$1,FALSE)</f>
        <v>0</v>
      </c>
      <c r="Q191" s="127">
        <f>VLOOKUP($A191,'Bagian TU'!$A$6:$V$1000,Q$1,FALSE)</f>
        <v>0</v>
      </c>
      <c r="R191" s="127">
        <f>VLOOKUP($A191,'Bagian TU'!$A$6:$V$1000,R$1,FALSE)</f>
        <v>0</v>
      </c>
      <c r="S191" s="127">
        <f>VLOOKUP($A191,'Bagian TU'!$A$6:$V$1000,S$1,FALSE)</f>
        <v>0</v>
      </c>
      <c r="T191" s="127">
        <f>VLOOKUP($A191,'Bagian TU'!$A$6:$V$1000,T$1,FALSE)</f>
        <v>0</v>
      </c>
      <c r="U191" s="127">
        <f t="shared" si="1"/>
        <v>6115000</v>
      </c>
      <c r="V191" s="127">
        <f t="shared" si="2"/>
        <v>0</v>
      </c>
    </row>
    <row r="192" spans="1:22" ht="13.5" customHeight="1" x14ac:dyDescent="0.2">
      <c r="A192" s="2" t="s">
        <v>1437</v>
      </c>
      <c r="B192" s="50" t="str">
        <f t="array" ref="B192">INDEX(PAGU_REAL!$AF$1:$AF$168,MATCH(MID(A192,1,21),MID(PAGU_REAL!$AK$1:$AK$168,1,21),0))</f>
        <v>Keuangan</v>
      </c>
      <c r="C192" s="119" t="s">
        <v>77</v>
      </c>
      <c r="D192" s="120" t="s">
        <v>1301</v>
      </c>
      <c r="E192" s="121">
        <v>0</v>
      </c>
      <c r="F192" s="122" t="s">
        <v>24</v>
      </c>
      <c r="G192" s="121">
        <v>0</v>
      </c>
      <c r="H192" s="121">
        <f t="shared" ref="H192:T192" si="106">SUM(H193)</f>
        <v>2995828000</v>
      </c>
      <c r="I192" s="121">
        <f t="shared" si="106"/>
        <v>0</v>
      </c>
      <c r="J192" s="121">
        <f t="shared" si="106"/>
        <v>254433506</v>
      </c>
      <c r="K192" s="121">
        <f t="shared" si="106"/>
        <v>254433506</v>
      </c>
      <c r="L192" s="121">
        <f t="shared" si="106"/>
        <v>254433506</v>
      </c>
      <c r="M192" s="121">
        <f t="shared" si="106"/>
        <v>481834506</v>
      </c>
      <c r="N192" s="121">
        <f t="shared" si="106"/>
        <v>481834506</v>
      </c>
      <c r="O192" s="121">
        <f t="shared" si="106"/>
        <v>254433506</v>
      </c>
      <c r="P192" s="121">
        <f t="shared" si="106"/>
        <v>254433506</v>
      </c>
      <c r="Q192" s="121">
        <f t="shared" si="106"/>
        <v>254433506</v>
      </c>
      <c r="R192" s="121">
        <f t="shared" si="106"/>
        <v>254433506</v>
      </c>
      <c r="S192" s="121">
        <f t="shared" si="106"/>
        <v>251124446</v>
      </c>
      <c r="T192" s="121">
        <f t="shared" si="106"/>
        <v>0</v>
      </c>
      <c r="U192" s="121">
        <f t="shared" si="1"/>
        <v>2995828000</v>
      </c>
      <c r="V192" s="121">
        <f t="shared" si="2"/>
        <v>0</v>
      </c>
    </row>
    <row r="193" spans="1:22" ht="13.5" customHeight="1" x14ac:dyDescent="0.2">
      <c r="A193" s="2" t="s">
        <v>1438</v>
      </c>
      <c r="B193" s="50" t="str">
        <f t="array" ref="B193">INDEX(PAGU_REAL!$AF$1:$AF$168,MATCH(MID(A193,1,21),MID(PAGU_REAL!$AK$1:$AK$168,1,21),0))</f>
        <v>Keuangan</v>
      </c>
      <c r="C193" s="95" t="s">
        <v>967</v>
      </c>
      <c r="D193" s="123" t="s">
        <v>968</v>
      </c>
      <c r="E193" s="124">
        <v>0</v>
      </c>
      <c r="F193" s="98" t="s">
        <v>24</v>
      </c>
      <c r="G193" s="124">
        <v>0</v>
      </c>
      <c r="H193" s="124">
        <f t="shared" ref="H193:T193" si="107">SUM(H194:H196)</f>
        <v>2995828000</v>
      </c>
      <c r="I193" s="124">
        <f t="shared" si="107"/>
        <v>0</v>
      </c>
      <c r="J193" s="124">
        <f t="shared" si="107"/>
        <v>254433506</v>
      </c>
      <c r="K193" s="124">
        <f t="shared" si="107"/>
        <v>254433506</v>
      </c>
      <c r="L193" s="124">
        <f t="shared" si="107"/>
        <v>254433506</v>
      </c>
      <c r="M193" s="124">
        <f t="shared" si="107"/>
        <v>481834506</v>
      </c>
      <c r="N193" s="124">
        <f t="shared" si="107"/>
        <v>481834506</v>
      </c>
      <c r="O193" s="124">
        <f t="shared" si="107"/>
        <v>254433506</v>
      </c>
      <c r="P193" s="124">
        <f t="shared" si="107"/>
        <v>254433506</v>
      </c>
      <c r="Q193" s="124">
        <f t="shared" si="107"/>
        <v>254433506</v>
      </c>
      <c r="R193" s="124">
        <f t="shared" si="107"/>
        <v>254433506</v>
      </c>
      <c r="S193" s="124">
        <f t="shared" si="107"/>
        <v>251124446</v>
      </c>
      <c r="T193" s="124">
        <f t="shared" si="107"/>
        <v>0</v>
      </c>
      <c r="U193" s="124">
        <f t="shared" si="1"/>
        <v>2995828000</v>
      </c>
      <c r="V193" s="124">
        <f t="shared" si="2"/>
        <v>0</v>
      </c>
    </row>
    <row r="194" spans="1:22" ht="13.5" customHeight="1" x14ac:dyDescent="0.2">
      <c r="A194" s="2" t="s">
        <v>1439</v>
      </c>
      <c r="B194" s="50" t="str">
        <f t="array" ref="B194">INDEX(PAGU_REAL!$AF$1:$AF$168,MATCH(MID(A194,1,21),MID(PAGU_REAL!$AK$1:$AK$168,1,21),0))</f>
        <v>Keuangan</v>
      </c>
      <c r="C194" s="125" t="s">
        <v>24</v>
      </c>
      <c r="D194" s="126" t="s">
        <v>1440</v>
      </c>
      <c r="E194" s="127">
        <v>1</v>
      </c>
      <c r="F194" s="128" t="s">
        <v>899</v>
      </c>
      <c r="G194" s="127">
        <v>2541026000</v>
      </c>
      <c r="H194" s="127">
        <f t="shared" ref="H194:H196" si="108">ROUNDDOWN(E194*G194,-3)</f>
        <v>2541026000</v>
      </c>
      <c r="I194" s="127">
        <f>VLOOKUP($A194,'Bagian TU'!$A$6:$V$1000,I$1,FALSE)</f>
        <v>0</v>
      </c>
      <c r="J194" s="127">
        <f>VLOOKUP($A194,'Bagian TU'!$A$6:$V$1000,J$1,FALSE)</f>
        <v>254433506</v>
      </c>
      <c r="K194" s="127">
        <f>VLOOKUP($A194,'Bagian TU'!$A$6:$V$1000,K$1,FALSE)</f>
        <v>254433506</v>
      </c>
      <c r="L194" s="127">
        <f>VLOOKUP($A194,'Bagian TU'!$A$6:$V$1000,L$1,FALSE)</f>
        <v>254433506</v>
      </c>
      <c r="M194" s="127">
        <f>VLOOKUP($A194,'Bagian TU'!$A$6:$V$1000,M$1,FALSE)</f>
        <v>254433506</v>
      </c>
      <c r="N194" s="127">
        <f>VLOOKUP($A194,'Bagian TU'!$A$6:$V$1000,N$1,FALSE)</f>
        <v>254433506</v>
      </c>
      <c r="O194" s="127">
        <f>VLOOKUP($A194,'Bagian TU'!$A$6:$V$1000,O$1,FALSE)</f>
        <v>254433506</v>
      </c>
      <c r="P194" s="127">
        <f>VLOOKUP($A194,'Bagian TU'!$A$6:$V$1000,P$1,FALSE)</f>
        <v>254433506</v>
      </c>
      <c r="Q194" s="127">
        <f>VLOOKUP($A194,'Bagian TU'!$A$6:$V$1000,Q$1,FALSE)</f>
        <v>254433506</v>
      </c>
      <c r="R194" s="127">
        <f>VLOOKUP($A194,'Bagian TU'!$A$6:$V$1000,R$1,FALSE)</f>
        <v>254433506</v>
      </c>
      <c r="S194" s="127">
        <f>VLOOKUP($A194,'Bagian TU'!$A$6:$V$1000,S$1,FALSE)</f>
        <v>251124446</v>
      </c>
      <c r="T194" s="127">
        <f>VLOOKUP($A194,'Bagian TU'!$A$6:$V$1000,T$1,FALSE)</f>
        <v>0</v>
      </c>
      <c r="U194" s="127">
        <f t="shared" si="1"/>
        <v>2541026000</v>
      </c>
      <c r="V194" s="127">
        <f t="shared" si="2"/>
        <v>0</v>
      </c>
    </row>
    <row r="195" spans="1:22" ht="13.5" customHeight="1" x14ac:dyDescent="0.2">
      <c r="A195" s="2" t="s">
        <v>1441</v>
      </c>
      <c r="B195" s="50" t="str">
        <f t="array" ref="B195">INDEX(PAGU_REAL!$AF$1:$AF$168,MATCH(MID(A195,1,21),MID(PAGU_REAL!$AK$1:$AK$168,1,21),0))</f>
        <v>Keuangan</v>
      </c>
      <c r="C195" s="125" t="s">
        <v>24</v>
      </c>
      <c r="D195" s="126" t="s">
        <v>1442</v>
      </c>
      <c r="E195" s="127">
        <v>1</v>
      </c>
      <c r="F195" s="128" t="s">
        <v>887</v>
      </c>
      <c r="G195" s="127">
        <v>227401314</v>
      </c>
      <c r="H195" s="127">
        <f t="shared" si="108"/>
        <v>227401000</v>
      </c>
      <c r="I195" s="127">
        <f>VLOOKUP($A195,'Bagian TU'!$A$6:$V$1000,I$1,FALSE)</f>
        <v>0</v>
      </c>
      <c r="J195" s="127">
        <f>VLOOKUP($A195,'Bagian TU'!$A$6:$V$1000,J$1,FALSE)</f>
        <v>0</v>
      </c>
      <c r="K195" s="127">
        <f>VLOOKUP($A195,'Bagian TU'!$A$6:$V$1000,K$1,FALSE)</f>
        <v>0</v>
      </c>
      <c r="L195" s="127">
        <f>VLOOKUP($A195,'Bagian TU'!$A$6:$V$1000,L$1,FALSE)</f>
        <v>0</v>
      </c>
      <c r="M195" s="127">
        <f>VLOOKUP($A195,'Bagian TU'!$A$6:$V$1000,M$1,FALSE)</f>
        <v>0</v>
      </c>
      <c r="N195" s="127">
        <f>VLOOKUP($A195,'Bagian TU'!$A$6:$V$1000,N$1,FALSE)</f>
        <v>227401000</v>
      </c>
      <c r="O195" s="127">
        <f>VLOOKUP($A195,'Bagian TU'!$A$6:$V$1000,O$1,FALSE)</f>
        <v>0</v>
      </c>
      <c r="P195" s="127">
        <f>VLOOKUP($A195,'Bagian TU'!$A$6:$V$1000,P$1,FALSE)</f>
        <v>0</v>
      </c>
      <c r="Q195" s="127">
        <f>VLOOKUP($A195,'Bagian TU'!$A$6:$V$1000,Q$1,FALSE)</f>
        <v>0</v>
      </c>
      <c r="R195" s="127">
        <f>VLOOKUP($A195,'Bagian TU'!$A$6:$V$1000,R$1,FALSE)</f>
        <v>0</v>
      </c>
      <c r="S195" s="127">
        <f>VLOOKUP($A195,'Bagian TU'!$A$6:$V$1000,S$1,FALSE)</f>
        <v>0</v>
      </c>
      <c r="T195" s="127">
        <f>VLOOKUP($A195,'Bagian TU'!$A$6:$V$1000,T$1,FALSE)</f>
        <v>0</v>
      </c>
      <c r="U195" s="127">
        <f t="shared" si="1"/>
        <v>227401000</v>
      </c>
      <c r="V195" s="127">
        <f t="shared" si="2"/>
        <v>0</v>
      </c>
    </row>
    <row r="196" spans="1:22" ht="13.5" customHeight="1" x14ac:dyDescent="0.2">
      <c r="A196" s="2" t="s">
        <v>1443</v>
      </c>
      <c r="B196" s="50" t="str">
        <f t="array" ref="B196">INDEX(PAGU_REAL!$AF$1:$AF$168,MATCH(MID(A196,1,21),MID(PAGU_REAL!$AK$1:$AK$168,1,21),0))</f>
        <v>Keuangan</v>
      </c>
      <c r="C196" s="125" t="s">
        <v>24</v>
      </c>
      <c r="D196" s="126" t="s">
        <v>1444</v>
      </c>
      <c r="E196" s="127">
        <v>1</v>
      </c>
      <c r="F196" s="128" t="s">
        <v>887</v>
      </c>
      <c r="G196" s="127">
        <v>227401314</v>
      </c>
      <c r="H196" s="127">
        <f t="shared" si="108"/>
        <v>227401000</v>
      </c>
      <c r="I196" s="127">
        <f>VLOOKUP($A196,'Bagian TU'!$A$6:$V$1000,I$1,FALSE)</f>
        <v>0</v>
      </c>
      <c r="J196" s="127">
        <f>VLOOKUP($A196,'Bagian TU'!$A$6:$V$1000,J$1,FALSE)</f>
        <v>0</v>
      </c>
      <c r="K196" s="127">
        <f>VLOOKUP($A196,'Bagian TU'!$A$6:$V$1000,K$1,FALSE)</f>
        <v>0</v>
      </c>
      <c r="L196" s="127">
        <f>VLOOKUP($A196,'Bagian TU'!$A$6:$V$1000,L$1,FALSE)</f>
        <v>0</v>
      </c>
      <c r="M196" s="127">
        <f>VLOOKUP($A196,'Bagian TU'!$A$6:$V$1000,M$1,FALSE)</f>
        <v>227401000</v>
      </c>
      <c r="N196" s="127">
        <f>VLOOKUP($A196,'Bagian TU'!$A$6:$V$1000,N$1,FALSE)</f>
        <v>0</v>
      </c>
      <c r="O196" s="127">
        <f>VLOOKUP($A196,'Bagian TU'!$A$6:$V$1000,O$1,FALSE)</f>
        <v>0</v>
      </c>
      <c r="P196" s="127">
        <f>VLOOKUP($A196,'Bagian TU'!$A$6:$V$1000,P$1,FALSE)</f>
        <v>0</v>
      </c>
      <c r="Q196" s="127">
        <f>VLOOKUP($A196,'Bagian TU'!$A$6:$V$1000,Q$1,FALSE)</f>
        <v>0</v>
      </c>
      <c r="R196" s="127">
        <f>VLOOKUP($A196,'Bagian TU'!$A$6:$V$1000,R$1,FALSE)</f>
        <v>0</v>
      </c>
      <c r="S196" s="127">
        <f>VLOOKUP($A196,'Bagian TU'!$A$6:$V$1000,S$1,FALSE)</f>
        <v>0</v>
      </c>
      <c r="T196" s="127">
        <f>VLOOKUP($A196,'Bagian TU'!$A$6:$V$1000,T$1,FALSE)</f>
        <v>0</v>
      </c>
      <c r="U196" s="127">
        <f t="shared" si="1"/>
        <v>227401000</v>
      </c>
      <c r="V196" s="127">
        <f t="shared" si="2"/>
        <v>0</v>
      </c>
    </row>
    <row r="197" spans="1:22" ht="13.5" customHeight="1" x14ac:dyDescent="0.2">
      <c r="A197" s="2" t="s">
        <v>1445</v>
      </c>
      <c r="B197" s="50" t="e">
        <f t="array" ref="B197">INDEX(PAGU_REAL!$AF$1:$AF$168,MATCH(MID(A197,1,21),MID(PAGU_REAL!$AK$1:$AK$168,1,21),0))</f>
        <v>#N/A</v>
      </c>
      <c r="C197" s="115" t="s">
        <v>976</v>
      </c>
      <c r="D197" s="116" t="s">
        <v>977</v>
      </c>
      <c r="E197" s="117">
        <v>0</v>
      </c>
      <c r="F197" s="118" t="s">
        <v>24</v>
      </c>
      <c r="G197" s="117">
        <v>0</v>
      </c>
      <c r="H197" s="117">
        <f t="shared" ref="H197:T197" si="109">SUM(H198,H220,H226,H240)</f>
        <v>2068930000</v>
      </c>
      <c r="I197" s="117">
        <f t="shared" si="109"/>
        <v>63779690</v>
      </c>
      <c r="J197" s="117">
        <f t="shared" si="109"/>
        <v>95090090</v>
      </c>
      <c r="K197" s="117">
        <f t="shared" si="109"/>
        <v>166982090</v>
      </c>
      <c r="L197" s="117">
        <f t="shared" si="109"/>
        <v>250401440</v>
      </c>
      <c r="M197" s="117">
        <f t="shared" si="109"/>
        <v>216053440</v>
      </c>
      <c r="N197" s="117">
        <f t="shared" si="109"/>
        <v>246233440</v>
      </c>
      <c r="O197" s="117">
        <f t="shared" si="109"/>
        <v>218487790</v>
      </c>
      <c r="P197" s="117">
        <f t="shared" si="109"/>
        <v>155223440</v>
      </c>
      <c r="Q197" s="117">
        <f t="shared" si="109"/>
        <v>135513440</v>
      </c>
      <c r="R197" s="117">
        <f t="shared" si="109"/>
        <v>151503440</v>
      </c>
      <c r="S197" s="117">
        <f t="shared" si="109"/>
        <v>177322790</v>
      </c>
      <c r="T197" s="117">
        <f t="shared" si="109"/>
        <v>192338910</v>
      </c>
      <c r="U197" s="117">
        <f t="shared" si="1"/>
        <v>2068930000</v>
      </c>
      <c r="V197" s="117">
        <f t="shared" si="2"/>
        <v>0</v>
      </c>
    </row>
    <row r="198" spans="1:22" ht="13.5" customHeight="1" x14ac:dyDescent="0.2">
      <c r="A198" s="2" t="s">
        <v>1446</v>
      </c>
      <c r="B198" s="50" t="str">
        <f t="array" ref="B198">INDEX(PAGU_REAL!$AF$1:$AF$168,MATCH(MID(A198,1,21),MID(PAGU_REAL!$AK$1:$AK$168,1,21),0))</f>
        <v>Umum</v>
      </c>
      <c r="C198" s="119" t="s">
        <v>39</v>
      </c>
      <c r="D198" s="120" t="s">
        <v>1447</v>
      </c>
      <c r="E198" s="121">
        <v>0</v>
      </c>
      <c r="F198" s="122" t="s">
        <v>24</v>
      </c>
      <c r="G198" s="121">
        <v>0</v>
      </c>
      <c r="H198" s="121">
        <f t="shared" ref="H198:T198" si="110">SUM(H199,H208)</f>
        <v>1255650000</v>
      </c>
      <c r="I198" s="121">
        <f t="shared" si="110"/>
        <v>63779690</v>
      </c>
      <c r="J198" s="121">
        <f t="shared" si="110"/>
        <v>85045090</v>
      </c>
      <c r="K198" s="121">
        <f t="shared" si="110"/>
        <v>102767090</v>
      </c>
      <c r="L198" s="121">
        <f t="shared" si="110"/>
        <v>174666440</v>
      </c>
      <c r="M198" s="121">
        <f t="shared" si="110"/>
        <v>89660940</v>
      </c>
      <c r="N198" s="121">
        <f t="shared" si="110"/>
        <v>89660940</v>
      </c>
      <c r="O198" s="121">
        <f t="shared" si="110"/>
        <v>147635290</v>
      </c>
      <c r="P198" s="121">
        <f t="shared" si="110"/>
        <v>88160940</v>
      </c>
      <c r="Q198" s="121">
        <f t="shared" si="110"/>
        <v>89660940</v>
      </c>
      <c r="R198" s="121">
        <f t="shared" si="110"/>
        <v>89660940</v>
      </c>
      <c r="S198" s="121">
        <f t="shared" si="110"/>
        <v>126470290</v>
      </c>
      <c r="T198" s="121">
        <f t="shared" si="110"/>
        <v>108481410</v>
      </c>
      <c r="U198" s="121">
        <f t="shared" si="1"/>
        <v>1255650000</v>
      </c>
      <c r="V198" s="121">
        <f t="shared" si="2"/>
        <v>0</v>
      </c>
    </row>
    <row r="199" spans="1:22" ht="13.5" customHeight="1" x14ac:dyDescent="0.2">
      <c r="A199" s="2" t="s">
        <v>1448</v>
      </c>
      <c r="B199" s="50" t="str">
        <f t="array" ref="B199">INDEX(PAGU_REAL!$AF$1:$AF$168,MATCH(MID(A199,1,21),MID(PAGU_REAL!$AK$1:$AK$168,1,21),0))</f>
        <v>Umum</v>
      </c>
      <c r="C199" s="95" t="s">
        <v>982</v>
      </c>
      <c r="D199" s="123" t="s">
        <v>983</v>
      </c>
      <c r="E199" s="124">
        <v>0</v>
      </c>
      <c r="F199" s="98" t="s">
        <v>24</v>
      </c>
      <c r="G199" s="124">
        <v>0</v>
      </c>
      <c r="H199" s="124">
        <f t="shared" ref="H199:T199" si="111">SUM(H200:H207)</f>
        <v>1032192000</v>
      </c>
      <c r="I199" s="124">
        <f t="shared" si="111"/>
        <v>63779690</v>
      </c>
      <c r="J199" s="124">
        <f t="shared" si="111"/>
        <v>73834090</v>
      </c>
      <c r="K199" s="124">
        <f t="shared" si="111"/>
        <v>73379790</v>
      </c>
      <c r="L199" s="124">
        <f t="shared" si="111"/>
        <v>162722440</v>
      </c>
      <c r="M199" s="124">
        <f t="shared" si="111"/>
        <v>76216940</v>
      </c>
      <c r="N199" s="124">
        <f t="shared" si="111"/>
        <v>76216940</v>
      </c>
      <c r="O199" s="124">
        <f t="shared" si="111"/>
        <v>76216940</v>
      </c>
      <c r="P199" s="124">
        <f t="shared" si="111"/>
        <v>76216940</v>
      </c>
      <c r="Q199" s="124">
        <f t="shared" si="111"/>
        <v>76216940</v>
      </c>
      <c r="R199" s="124">
        <f t="shared" si="111"/>
        <v>76216940</v>
      </c>
      <c r="S199" s="124">
        <f t="shared" si="111"/>
        <v>106216940</v>
      </c>
      <c r="T199" s="124">
        <f t="shared" si="111"/>
        <v>94957410</v>
      </c>
      <c r="U199" s="124">
        <f t="shared" si="1"/>
        <v>1032192000</v>
      </c>
      <c r="V199" s="124">
        <f t="shared" si="2"/>
        <v>0</v>
      </c>
    </row>
    <row r="200" spans="1:22" ht="13.5" customHeight="1" x14ac:dyDescent="0.2">
      <c r="A200" s="2" t="s">
        <v>1449</v>
      </c>
      <c r="B200" s="50" t="str">
        <f t="array" ref="B200">INDEX(PAGU_REAL!$AF$1:$AF$168,MATCH(MID(A200,1,21),MID(PAGU_REAL!$AK$1:$AK$168,1,21),0))</f>
        <v>Umum</v>
      </c>
      <c r="C200" s="125" t="s">
        <v>24</v>
      </c>
      <c r="D200" s="126" t="s">
        <v>1450</v>
      </c>
      <c r="E200" s="127">
        <v>1</v>
      </c>
      <c r="F200" s="128" t="s">
        <v>899</v>
      </c>
      <c r="G200" s="127">
        <v>59765000</v>
      </c>
      <c r="H200" s="127">
        <f t="shared" ref="H200:H207" si="112">ROUNDDOWN(E200*G200,-3)</f>
        <v>59765000</v>
      </c>
      <c r="I200" s="127">
        <f>VLOOKUP($A200,'Bagian TU'!$A$6:$V$1000,I$1,FALSE)</f>
        <v>0</v>
      </c>
      <c r="J200" s="127">
        <f>VLOOKUP($A200,'Bagian TU'!$A$6:$V$1000,J$1,FALSE)</f>
        <v>0</v>
      </c>
      <c r="K200" s="127">
        <f>VLOOKUP($A200,'Bagian TU'!$A$6:$V$1000,K$1,FALSE)</f>
        <v>726000</v>
      </c>
      <c r="L200" s="127">
        <f>VLOOKUP($A200,'Bagian TU'!$A$6:$V$1000,L$1,FALSE)</f>
        <v>4980000</v>
      </c>
      <c r="M200" s="127">
        <f>VLOOKUP($A200,'Bagian TU'!$A$6:$V$1000,M$1,FALSE)</f>
        <v>4980000</v>
      </c>
      <c r="N200" s="127">
        <f>VLOOKUP($A200,'Bagian TU'!$A$6:$V$1000,N$1,FALSE)</f>
        <v>4980000</v>
      </c>
      <c r="O200" s="127">
        <f>VLOOKUP($A200,'Bagian TU'!$A$6:$V$1000,O$1,FALSE)</f>
        <v>4980000</v>
      </c>
      <c r="P200" s="127">
        <f>VLOOKUP($A200,'Bagian TU'!$A$6:$V$1000,P$1,FALSE)</f>
        <v>4980000</v>
      </c>
      <c r="Q200" s="127">
        <f>VLOOKUP($A200,'Bagian TU'!$A$6:$V$1000,Q$1,FALSE)</f>
        <v>4980000</v>
      </c>
      <c r="R200" s="127">
        <f>VLOOKUP($A200,'Bagian TU'!$A$6:$V$1000,R$1,FALSE)</f>
        <v>4980000</v>
      </c>
      <c r="S200" s="127">
        <f>VLOOKUP($A200,'Bagian TU'!$A$6:$V$1000,S$1,FALSE)</f>
        <v>4980000</v>
      </c>
      <c r="T200" s="127">
        <f>VLOOKUP($A200,'Bagian TU'!$A$6:$V$1000,T$1,FALSE)</f>
        <v>19199000</v>
      </c>
      <c r="U200" s="127">
        <f t="shared" si="1"/>
        <v>59765000</v>
      </c>
      <c r="V200" s="127">
        <f t="shared" si="2"/>
        <v>0</v>
      </c>
    </row>
    <row r="201" spans="1:22" ht="13.5" customHeight="1" x14ac:dyDescent="0.2">
      <c r="A201" s="2" t="s">
        <v>1451</v>
      </c>
      <c r="B201" s="50" t="str">
        <f t="array" ref="B201">INDEX(PAGU_REAL!$AF$1:$AF$168,MATCH(MID(A201,1,21),MID(PAGU_REAL!$AK$1:$AK$168,1,21),0))</f>
        <v>Umum</v>
      </c>
      <c r="C201" s="125" t="s">
        <v>24</v>
      </c>
      <c r="D201" s="126" t="s">
        <v>1452</v>
      </c>
      <c r="E201" s="127">
        <v>58</v>
      </c>
      <c r="F201" s="128" t="s">
        <v>994</v>
      </c>
      <c r="G201" s="127">
        <v>1200000</v>
      </c>
      <c r="H201" s="127">
        <f t="shared" si="112"/>
        <v>69600000</v>
      </c>
      <c r="I201" s="127">
        <f>VLOOKUP($A201,'Bagian TU'!$A$6:$V$1000,I$1,FALSE)</f>
        <v>0</v>
      </c>
      <c r="J201" s="127">
        <f>VLOOKUP($A201,'Bagian TU'!$A$6:$V$1000,J$1,FALSE)</f>
        <v>9694400</v>
      </c>
      <c r="K201" s="127">
        <f>VLOOKUP($A201,'Bagian TU'!$A$6:$V$1000,K$1,FALSE)</f>
        <v>8514100</v>
      </c>
      <c r="L201" s="127">
        <f>VLOOKUP($A201,'Bagian TU'!$A$6:$V$1000,L$1,FALSE)</f>
        <v>5711500</v>
      </c>
      <c r="M201" s="127">
        <f>VLOOKUP($A201,'Bagian TU'!$A$6:$V$1000,M$1,FALSE)</f>
        <v>5710000</v>
      </c>
      <c r="N201" s="127">
        <f>VLOOKUP($A201,'Bagian TU'!$A$6:$V$1000,N$1,FALSE)</f>
        <v>5710000</v>
      </c>
      <c r="O201" s="127">
        <f>VLOOKUP($A201,'Bagian TU'!$A$6:$V$1000,O$1,FALSE)</f>
        <v>5710000</v>
      </c>
      <c r="P201" s="127">
        <f>VLOOKUP($A201,'Bagian TU'!$A$6:$V$1000,P$1,FALSE)</f>
        <v>5710000</v>
      </c>
      <c r="Q201" s="127">
        <f>VLOOKUP($A201,'Bagian TU'!$A$6:$V$1000,Q$1,FALSE)</f>
        <v>5710000</v>
      </c>
      <c r="R201" s="127">
        <f>VLOOKUP($A201,'Bagian TU'!$A$6:$V$1000,R$1,FALSE)</f>
        <v>5710000</v>
      </c>
      <c r="S201" s="127">
        <f>VLOOKUP($A201,'Bagian TU'!$A$6:$V$1000,S$1,FALSE)</f>
        <v>5710000</v>
      </c>
      <c r="T201" s="127">
        <f>VLOOKUP($A201,'Bagian TU'!$A$6:$V$1000,T$1,FALSE)</f>
        <v>5710000</v>
      </c>
      <c r="U201" s="127">
        <f t="shared" si="1"/>
        <v>69600000</v>
      </c>
      <c r="V201" s="127">
        <f t="shared" si="2"/>
        <v>0</v>
      </c>
    </row>
    <row r="202" spans="1:22" ht="13.5" customHeight="1" x14ac:dyDescent="0.2">
      <c r="A202" s="2" t="s">
        <v>1453</v>
      </c>
      <c r="B202" s="50" t="str">
        <f t="array" ref="B202">INDEX(PAGU_REAL!$AF$1:$AF$168,MATCH(MID(A202,1,21),MID(PAGU_REAL!$AK$1:$AK$168,1,21),0))</f>
        <v>Umum</v>
      </c>
      <c r="C202" s="125" t="s">
        <v>24</v>
      </c>
      <c r="D202" s="126" t="s">
        <v>1454</v>
      </c>
      <c r="E202" s="127">
        <v>110</v>
      </c>
      <c r="F202" s="128" t="s">
        <v>657</v>
      </c>
      <c r="G202" s="127">
        <v>500000</v>
      </c>
      <c r="H202" s="127">
        <f t="shared" si="112"/>
        <v>55000000</v>
      </c>
      <c r="I202" s="127">
        <f>VLOOKUP($A202,'Bagian TU'!$A$6:$V$1000,I$1,FALSE)</f>
        <v>0</v>
      </c>
      <c r="J202" s="127">
        <f>VLOOKUP($A202,'Bagian TU'!$A$6:$V$1000,J$1,FALSE)</f>
        <v>0</v>
      </c>
      <c r="K202" s="127">
        <f>VLOOKUP($A202,'Bagian TU'!$A$6:$V$1000,K$1,FALSE)</f>
        <v>0</v>
      </c>
      <c r="L202" s="127">
        <f>VLOOKUP($A202,'Bagian TU'!$A$6:$V$1000,L$1,FALSE)</f>
        <v>25000000</v>
      </c>
      <c r="M202" s="127">
        <f>VLOOKUP($A202,'Bagian TU'!$A$6:$V$1000,M$1,FALSE)</f>
        <v>0</v>
      </c>
      <c r="N202" s="127">
        <f>VLOOKUP($A202,'Bagian TU'!$A$6:$V$1000,N$1,FALSE)</f>
        <v>0</v>
      </c>
      <c r="O202" s="127">
        <f>VLOOKUP($A202,'Bagian TU'!$A$6:$V$1000,O$1,FALSE)</f>
        <v>0</v>
      </c>
      <c r="P202" s="127">
        <f>VLOOKUP($A202,'Bagian TU'!$A$6:$V$1000,P$1,FALSE)</f>
        <v>0</v>
      </c>
      <c r="Q202" s="127">
        <f>VLOOKUP($A202,'Bagian TU'!$A$6:$V$1000,Q$1,FALSE)</f>
        <v>0</v>
      </c>
      <c r="R202" s="127">
        <f>VLOOKUP($A202,'Bagian TU'!$A$6:$V$1000,R$1,FALSE)</f>
        <v>0</v>
      </c>
      <c r="S202" s="127">
        <f>VLOOKUP($A202,'Bagian TU'!$A$6:$V$1000,S$1,FALSE)</f>
        <v>30000000</v>
      </c>
      <c r="T202" s="127">
        <f>VLOOKUP($A202,'Bagian TU'!$A$6:$V$1000,T$1,FALSE)</f>
        <v>0</v>
      </c>
      <c r="U202" s="127">
        <f t="shared" si="1"/>
        <v>55000000</v>
      </c>
      <c r="V202" s="127">
        <f t="shared" si="2"/>
        <v>0</v>
      </c>
    </row>
    <row r="203" spans="1:22" ht="13.5" customHeight="1" x14ac:dyDescent="0.2">
      <c r="A203" s="2" t="s">
        <v>1455</v>
      </c>
      <c r="B203" s="50" t="str">
        <f t="array" ref="B203">INDEX(PAGU_REAL!$AF$1:$AF$168,MATCH(MID(A203,1,21),MID(PAGU_REAL!$AK$1:$AK$168,1,21),0))</f>
        <v>Umum</v>
      </c>
      <c r="C203" s="125" t="s">
        <v>24</v>
      </c>
      <c r="D203" s="126" t="s">
        <v>1456</v>
      </c>
      <c r="E203" s="127">
        <v>12</v>
      </c>
      <c r="F203" s="128" t="s">
        <v>887</v>
      </c>
      <c r="G203" s="127">
        <v>1747250</v>
      </c>
      <c r="H203" s="127">
        <f t="shared" si="112"/>
        <v>20967000</v>
      </c>
      <c r="I203" s="127">
        <f>VLOOKUP($A203,'Bagian TU'!$A$6:$V$1000,I$1,FALSE)</f>
        <v>0</v>
      </c>
      <c r="J203" s="127">
        <f>VLOOKUP($A203,'Bagian TU'!$A$6:$V$1000,J$1,FALSE)</f>
        <v>360000</v>
      </c>
      <c r="K203" s="127">
        <f>VLOOKUP($A203,'Bagian TU'!$A$6:$V$1000,K$1,FALSE)</f>
        <v>360000</v>
      </c>
      <c r="L203" s="127">
        <f>VLOOKUP($A203,'Bagian TU'!$A$6:$V$1000,L$1,FALSE)</f>
        <v>1747250</v>
      </c>
      <c r="M203" s="127">
        <f>VLOOKUP($A203,'Bagian TU'!$A$6:$V$1000,M$1,FALSE)</f>
        <v>1747250</v>
      </c>
      <c r="N203" s="127">
        <f>VLOOKUP($A203,'Bagian TU'!$A$6:$V$1000,N$1,FALSE)</f>
        <v>1747250</v>
      </c>
      <c r="O203" s="127">
        <f>VLOOKUP($A203,'Bagian TU'!$A$6:$V$1000,O$1,FALSE)</f>
        <v>1747250</v>
      </c>
      <c r="P203" s="127">
        <f>VLOOKUP($A203,'Bagian TU'!$A$6:$V$1000,P$1,FALSE)</f>
        <v>1747250</v>
      </c>
      <c r="Q203" s="127">
        <f>VLOOKUP($A203,'Bagian TU'!$A$6:$V$1000,Q$1,FALSE)</f>
        <v>1747250</v>
      </c>
      <c r="R203" s="127">
        <f>VLOOKUP($A203,'Bagian TU'!$A$6:$V$1000,R$1,FALSE)</f>
        <v>1747250</v>
      </c>
      <c r="S203" s="127">
        <f>VLOOKUP($A203,'Bagian TU'!$A$6:$V$1000,S$1,FALSE)</f>
        <v>1747250</v>
      </c>
      <c r="T203" s="127">
        <f>VLOOKUP($A203,'Bagian TU'!$A$6:$V$1000,T$1,FALSE)</f>
        <v>6269000</v>
      </c>
      <c r="U203" s="127">
        <f t="shared" si="1"/>
        <v>20967000</v>
      </c>
      <c r="V203" s="127">
        <f t="shared" si="2"/>
        <v>0</v>
      </c>
    </row>
    <row r="204" spans="1:22" ht="13.5" customHeight="1" x14ac:dyDescent="0.2">
      <c r="A204" s="2" t="s">
        <v>1457</v>
      </c>
      <c r="B204" s="50" t="str">
        <f t="array" ref="B204">INDEX(PAGU_REAL!$AF$1:$AF$168,MATCH(MID(A204,1,21),MID(PAGU_REAL!$AK$1:$AK$168,1,21),0))</f>
        <v>Umum</v>
      </c>
      <c r="C204" s="125" t="s">
        <v>24</v>
      </c>
      <c r="D204" s="126" t="s">
        <v>1458</v>
      </c>
      <c r="E204" s="127">
        <v>156</v>
      </c>
      <c r="F204" s="128" t="s">
        <v>820</v>
      </c>
      <c r="G204" s="127">
        <v>4695000</v>
      </c>
      <c r="H204" s="127">
        <f t="shared" si="112"/>
        <v>732420000</v>
      </c>
      <c r="I204" s="127">
        <f>VLOOKUP($A204,'Bagian TU'!$A$6:$V$1000,I$1,FALSE)</f>
        <v>56340000</v>
      </c>
      <c r="J204" s="127">
        <f>VLOOKUP($A204,'Bagian TU'!$A$6:$V$1000,J$1,FALSE)</f>
        <v>56340000</v>
      </c>
      <c r="K204" s="127">
        <f>VLOOKUP($A204,'Bagian TU'!$A$6:$V$1000,K$1,FALSE)</f>
        <v>56340000</v>
      </c>
      <c r="L204" s="127">
        <f>VLOOKUP($A204,'Bagian TU'!$A$6:$V$1000,L$1,FALSE)</f>
        <v>112680000</v>
      </c>
      <c r="M204" s="127">
        <f>VLOOKUP($A204,'Bagian TU'!$A$6:$V$1000,M$1,FALSE)</f>
        <v>56340000</v>
      </c>
      <c r="N204" s="127">
        <f>VLOOKUP($A204,'Bagian TU'!$A$6:$V$1000,N$1,FALSE)</f>
        <v>56340000</v>
      </c>
      <c r="O204" s="127">
        <f>VLOOKUP($A204,'Bagian TU'!$A$6:$V$1000,O$1,FALSE)</f>
        <v>56340000</v>
      </c>
      <c r="P204" s="127">
        <f>VLOOKUP($A204,'Bagian TU'!$A$6:$V$1000,P$1,FALSE)</f>
        <v>56340000</v>
      </c>
      <c r="Q204" s="127">
        <f>VLOOKUP($A204,'Bagian TU'!$A$6:$V$1000,Q$1,FALSE)</f>
        <v>56340000</v>
      </c>
      <c r="R204" s="127">
        <f>VLOOKUP($A204,'Bagian TU'!$A$6:$V$1000,R$1,FALSE)</f>
        <v>56340000</v>
      </c>
      <c r="S204" s="127">
        <f>VLOOKUP($A204,'Bagian TU'!$A$6:$V$1000,S$1,FALSE)</f>
        <v>56340000</v>
      </c>
      <c r="T204" s="127">
        <f>VLOOKUP($A204,'Bagian TU'!$A$6:$V$1000,T$1,FALSE)</f>
        <v>56340000</v>
      </c>
      <c r="U204" s="127">
        <f t="shared" si="1"/>
        <v>732420000</v>
      </c>
      <c r="V204" s="127">
        <f t="shared" si="2"/>
        <v>0</v>
      </c>
    </row>
    <row r="205" spans="1:22" ht="13.5" customHeight="1" x14ac:dyDescent="0.2">
      <c r="A205" s="2" t="s">
        <v>1459</v>
      </c>
      <c r="B205" s="50" t="str">
        <f t="array" ref="B205">INDEX(PAGU_REAL!$AF$1:$AF$168,MATCH(MID(A205,1,21),MID(PAGU_REAL!$AK$1:$AK$168,1,21),0))</f>
        <v>Umum</v>
      </c>
      <c r="C205" s="125" t="s">
        <v>24</v>
      </c>
      <c r="D205" s="126" t="s">
        <v>1460</v>
      </c>
      <c r="E205" s="127">
        <v>13</v>
      </c>
      <c r="F205" s="128" t="s">
        <v>820</v>
      </c>
      <c r="G205" s="127">
        <v>5164000</v>
      </c>
      <c r="H205" s="127">
        <f t="shared" si="112"/>
        <v>67132000</v>
      </c>
      <c r="I205" s="127">
        <f>VLOOKUP($A205,'Bagian TU'!$A$6:$V$1000,I$1,FALSE)</f>
        <v>5164000</v>
      </c>
      <c r="J205" s="127">
        <f>VLOOKUP($A205,'Bagian TU'!$A$6:$V$1000,J$1,FALSE)</f>
        <v>5164000</v>
      </c>
      <c r="K205" s="127">
        <f>VLOOKUP($A205,'Bagian TU'!$A$6:$V$1000,K$1,FALSE)</f>
        <v>5164000</v>
      </c>
      <c r="L205" s="127">
        <f>VLOOKUP($A205,'Bagian TU'!$A$6:$V$1000,L$1,FALSE)</f>
        <v>10328000</v>
      </c>
      <c r="M205" s="127">
        <f>VLOOKUP($A205,'Bagian TU'!$A$6:$V$1000,M$1,FALSE)</f>
        <v>5164000</v>
      </c>
      <c r="N205" s="127">
        <f>VLOOKUP($A205,'Bagian TU'!$A$6:$V$1000,N$1,FALSE)</f>
        <v>5164000</v>
      </c>
      <c r="O205" s="127">
        <f>VLOOKUP($A205,'Bagian TU'!$A$6:$V$1000,O$1,FALSE)</f>
        <v>5164000</v>
      </c>
      <c r="P205" s="127">
        <f>VLOOKUP($A205,'Bagian TU'!$A$6:$V$1000,P$1,FALSE)</f>
        <v>5164000</v>
      </c>
      <c r="Q205" s="127">
        <f>VLOOKUP($A205,'Bagian TU'!$A$6:$V$1000,Q$1,FALSE)</f>
        <v>5164000</v>
      </c>
      <c r="R205" s="127">
        <f>VLOOKUP($A205,'Bagian TU'!$A$6:$V$1000,R$1,FALSE)</f>
        <v>5164000</v>
      </c>
      <c r="S205" s="127">
        <f>VLOOKUP($A205,'Bagian TU'!$A$6:$V$1000,S$1,FALSE)</f>
        <v>5164000</v>
      </c>
      <c r="T205" s="127">
        <f>VLOOKUP($A205,'Bagian TU'!$A$6:$V$1000,T$1,FALSE)</f>
        <v>5164000</v>
      </c>
      <c r="U205" s="127">
        <f t="shared" si="1"/>
        <v>67132000</v>
      </c>
      <c r="V205" s="127">
        <f t="shared" si="2"/>
        <v>0</v>
      </c>
    </row>
    <row r="206" spans="1:22" ht="13.5" customHeight="1" x14ac:dyDescent="0.2">
      <c r="A206" s="2" t="s">
        <v>1461</v>
      </c>
      <c r="B206" s="50" t="str">
        <f t="array" ref="B206">INDEX(PAGU_REAL!$AF$1:$AF$168,MATCH(MID(A206,1,21),MID(PAGU_REAL!$AK$1:$AK$168,1,21),0))</f>
        <v>Umum</v>
      </c>
      <c r="C206" s="125" t="s">
        <v>24</v>
      </c>
      <c r="D206" s="126" t="s">
        <v>1462</v>
      </c>
      <c r="E206" s="127">
        <v>12</v>
      </c>
      <c r="F206" s="128" t="s">
        <v>887</v>
      </c>
      <c r="G206" s="127">
        <v>2084590</v>
      </c>
      <c r="H206" s="127">
        <f t="shared" si="112"/>
        <v>25015000</v>
      </c>
      <c r="I206" s="127">
        <f>VLOOKUP($A206,'Bagian TU'!$A$6:$V$1000,I$1,FALSE)</f>
        <v>2084590</v>
      </c>
      <c r="J206" s="127">
        <f>VLOOKUP($A206,'Bagian TU'!$A$6:$V$1000,J$1,FALSE)</f>
        <v>2084590</v>
      </c>
      <c r="K206" s="127">
        <f>VLOOKUP($A206,'Bagian TU'!$A$6:$V$1000,K$1,FALSE)</f>
        <v>2084590</v>
      </c>
      <c r="L206" s="127">
        <f>VLOOKUP($A206,'Bagian TU'!$A$6:$V$1000,L$1,FALSE)</f>
        <v>2084590</v>
      </c>
      <c r="M206" s="127">
        <f>VLOOKUP($A206,'Bagian TU'!$A$6:$V$1000,M$1,FALSE)</f>
        <v>2084590</v>
      </c>
      <c r="N206" s="127">
        <f>VLOOKUP($A206,'Bagian TU'!$A$6:$V$1000,N$1,FALSE)</f>
        <v>2084590</v>
      </c>
      <c r="O206" s="127">
        <f>VLOOKUP($A206,'Bagian TU'!$A$6:$V$1000,O$1,FALSE)</f>
        <v>2084590</v>
      </c>
      <c r="P206" s="127">
        <f>VLOOKUP($A206,'Bagian TU'!$A$6:$V$1000,P$1,FALSE)</f>
        <v>2084590</v>
      </c>
      <c r="Q206" s="127">
        <f>VLOOKUP($A206,'Bagian TU'!$A$6:$V$1000,Q$1,FALSE)</f>
        <v>2084590</v>
      </c>
      <c r="R206" s="127">
        <f>VLOOKUP($A206,'Bagian TU'!$A$6:$V$1000,R$1,FALSE)</f>
        <v>2084590</v>
      </c>
      <c r="S206" s="127">
        <f>VLOOKUP($A206,'Bagian TU'!$A$6:$V$1000,S$1,FALSE)</f>
        <v>2084590</v>
      </c>
      <c r="T206" s="127">
        <f>VLOOKUP($A206,'Bagian TU'!$A$6:$V$1000,T$1,FALSE)</f>
        <v>2084510</v>
      </c>
      <c r="U206" s="127">
        <f t="shared" si="1"/>
        <v>25015000</v>
      </c>
      <c r="V206" s="127">
        <f t="shared" si="2"/>
        <v>0</v>
      </c>
    </row>
    <row r="207" spans="1:22" ht="13.5" customHeight="1" x14ac:dyDescent="0.2">
      <c r="A207" s="2" t="s">
        <v>1463</v>
      </c>
      <c r="B207" s="50" t="str">
        <f t="array" ref="B207">INDEX(PAGU_REAL!$AF$1:$AF$168,MATCH(MID(A207,1,21),MID(PAGU_REAL!$AK$1:$AK$168,1,21),0))</f>
        <v>Umum</v>
      </c>
      <c r="C207" s="125" t="s">
        <v>24</v>
      </c>
      <c r="D207" s="126" t="s">
        <v>1464</v>
      </c>
      <c r="E207" s="127">
        <v>12</v>
      </c>
      <c r="F207" s="128" t="s">
        <v>887</v>
      </c>
      <c r="G207" s="127">
        <v>191100</v>
      </c>
      <c r="H207" s="127">
        <f t="shared" si="112"/>
        <v>2293000</v>
      </c>
      <c r="I207" s="127">
        <f>VLOOKUP($A207,'Bagian TU'!$A$6:$V$1000,I$1,FALSE)</f>
        <v>191100</v>
      </c>
      <c r="J207" s="127">
        <f>VLOOKUP($A207,'Bagian TU'!$A$6:$V$1000,J$1,FALSE)</f>
        <v>191100</v>
      </c>
      <c r="K207" s="127">
        <f>VLOOKUP($A207,'Bagian TU'!$A$6:$V$1000,K$1,FALSE)</f>
        <v>191100</v>
      </c>
      <c r="L207" s="127">
        <f>VLOOKUP($A207,'Bagian TU'!$A$6:$V$1000,L$1,FALSE)</f>
        <v>191100</v>
      </c>
      <c r="M207" s="127">
        <f>VLOOKUP($A207,'Bagian TU'!$A$6:$V$1000,M$1,FALSE)</f>
        <v>191100</v>
      </c>
      <c r="N207" s="127">
        <f>VLOOKUP($A207,'Bagian TU'!$A$6:$V$1000,N$1,FALSE)</f>
        <v>191100</v>
      </c>
      <c r="O207" s="127">
        <f>VLOOKUP($A207,'Bagian TU'!$A$6:$V$1000,O$1,FALSE)</f>
        <v>191100</v>
      </c>
      <c r="P207" s="127">
        <f>VLOOKUP($A207,'Bagian TU'!$A$6:$V$1000,P$1,FALSE)</f>
        <v>191100</v>
      </c>
      <c r="Q207" s="127">
        <f>VLOOKUP($A207,'Bagian TU'!$A$6:$V$1000,Q$1,FALSE)</f>
        <v>191100</v>
      </c>
      <c r="R207" s="127">
        <f>VLOOKUP($A207,'Bagian TU'!$A$6:$V$1000,R$1,FALSE)</f>
        <v>191100</v>
      </c>
      <c r="S207" s="127">
        <f>VLOOKUP($A207,'Bagian TU'!$A$6:$V$1000,S$1,FALSE)</f>
        <v>191100</v>
      </c>
      <c r="T207" s="127">
        <f>VLOOKUP($A207,'Bagian TU'!$A$6:$V$1000,T$1,FALSE)</f>
        <v>190900</v>
      </c>
      <c r="U207" s="127">
        <f t="shared" si="1"/>
        <v>2293000</v>
      </c>
      <c r="V207" s="127">
        <f t="shared" si="2"/>
        <v>0</v>
      </c>
    </row>
    <row r="208" spans="1:22" ht="13.5" customHeight="1" x14ac:dyDescent="0.2">
      <c r="A208" s="2" t="s">
        <v>1465</v>
      </c>
      <c r="B208" s="50" t="str">
        <f t="array" ref="B208">INDEX(PAGU_REAL!$AF$1:$AF$168,MATCH(MID(A208,1,21),MID(PAGU_REAL!$AK$1:$AK$168,1,21),0))</f>
        <v>Umum</v>
      </c>
      <c r="C208" s="95" t="s">
        <v>718</v>
      </c>
      <c r="D208" s="123" t="s">
        <v>719</v>
      </c>
      <c r="E208" s="124">
        <v>0</v>
      </c>
      <c r="F208" s="98" t="s">
        <v>24</v>
      </c>
      <c r="G208" s="124">
        <v>0</v>
      </c>
      <c r="H208" s="124">
        <f t="shared" ref="H208:T208" si="113">SUM(H209:H219)</f>
        <v>223458000</v>
      </c>
      <c r="I208" s="124">
        <f t="shared" si="113"/>
        <v>0</v>
      </c>
      <c r="J208" s="124">
        <f t="shared" si="113"/>
        <v>11211000</v>
      </c>
      <c r="K208" s="124">
        <f t="shared" si="113"/>
        <v>29387300</v>
      </c>
      <c r="L208" s="124">
        <f t="shared" si="113"/>
        <v>11944000</v>
      </c>
      <c r="M208" s="124">
        <f t="shared" si="113"/>
        <v>13444000</v>
      </c>
      <c r="N208" s="124">
        <f t="shared" si="113"/>
        <v>13444000</v>
      </c>
      <c r="O208" s="124">
        <f t="shared" si="113"/>
        <v>71418350</v>
      </c>
      <c r="P208" s="124">
        <f t="shared" si="113"/>
        <v>11944000</v>
      </c>
      <c r="Q208" s="124">
        <f t="shared" si="113"/>
        <v>13444000</v>
      </c>
      <c r="R208" s="124">
        <f t="shared" si="113"/>
        <v>13444000</v>
      </c>
      <c r="S208" s="124">
        <f t="shared" si="113"/>
        <v>20253350</v>
      </c>
      <c r="T208" s="124">
        <f t="shared" si="113"/>
        <v>13524000</v>
      </c>
      <c r="U208" s="124">
        <f t="shared" si="1"/>
        <v>223458000</v>
      </c>
      <c r="V208" s="124">
        <f t="shared" si="2"/>
        <v>0</v>
      </c>
    </row>
    <row r="209" spans="1:22" ht="13.5" customHeight="1" x14ac:dyDescent="0.2">
      <c r="A209" s="2" t="s">
        <v>1466</v>
      </c>
      <c r="B209" s="50" t="str">
        <f t="array" ref="B209">INDEX(PAGU_REAL!$AF$1:$AF$168,MATCH(MID(A209,1,21),MID(PAGU_REAL!$AK$1:$AK$168,1,21),0))</f>
        <v>Umum</v>
      </c>
      <c r="C209" s="125" t="s">
        <v>24</v>
      </c>
      <c r="D209" s="126" t="s">
        <v>51</v>
      </c>
      <c r="E209" s="127">
        <v>56</v>
      </c>
      <c r="F209" s="128" t="s">
        <v>602</v>
      </c>
      <c r="G209" s="127">
        <v>1000000</v>
      </c>
      <c r="H209" s="127">
        <f t="shared" ref="H209:H219" si="114">ROUNDDOWN(E209*G209,-3)</f>
        <v>56000000</v>
      </c>
      <c r="I209" s="127">
        <f>VLOOKUP($A209,'Bagian TU'!$A$6:$V$1000,I$1,FALSE)</f>
        <v>0</v>
      </c>
      <c r="J209" s="127">
        <f>VLOOKUP($A209,'Bagian TU'!$A$6:$V$1000,J$1,FALSE)</f>
        <v>3982000</v>
      </c>
      <c r="K209" s="127">
        <f>VLOOKUP($A209,'Bagian TU'!$A$6:$V$1000,K$1,FALSE)</f>
        <v>3983000</v>
      </c>
      <c r="L209" s="127">
        <f>VLOOKUP($A209,'Bagian TU'!$A$6:$V$1000,L$1,FALSE)</f>
        <v>4660000</v>
      </c>
      <c r="M209" s="127">
        <f>VLOOKUP($A209,'Bagian TU'!$A$6:$V$1000,M$1,FALSE)</f>
        <v>4660000</v>
      </c>
      <c r="N209" s="127">
        <f>VLOOKUP($A209,'Bagian TU'!$A$6:$V$1000,N$1,FALSE)</f>
        <v>4660000</v>
      </c>
      <c r="O209" s="127">
        <f>VLOOKUP($A209,'Bagian TU'!$A$6:$V$1000,O$1,FALSE)</f>
        <v>7667500</v>
      </c>
      <c r="P209" s="127">
        <f>VLOOKUP($A209,'Bagian TU'!$A$6:$V$1000,P$1,FALSE)</f>
        <v>4660000</v>
      </c>
      <c r="Q209" s="127">
        <f>VLOOKUP($A209,'Bagian TU'!$A$6:$V$1000,Q$1,FALSE)</f>
        <v>4660000</v>
      </c>
      <c r="R209" s="127">
        <f>VLOOKUP($A209,'Bagian TU'!$A$6:$V$1000,R$1,FALSE)</f>
        <v>4660000</v>
      </c>
      <c r="S209" s="127">
        <f>VLOOKUP($A209,'Bagian TU'!$A$6:$V$1000,S$1,FALSE)</f>
        <v>7667500</v>
      </c>
      <c r="T209" s="127">
        <f>VLOOKUP($A209,'Bagian TU'!$A$6:$V$1000,T$1,FALSE)</f>
        <v>4740000</v>
      </c>
      <c r="U209" s="127">
        <f t="shared" si="1"/>
        <v>56000000</v>
      </c>
      <c r="V209" s="127">
        <f t="shared" si="2"/>
        <v>0</v>
      </c>
    </row>
    <row r="210" spans="1:22" ht="13.5" customHeight="1" x14ac:dyDescent="0.2">
      <c r="A210" s="2" t="s">
        <v>1467</v>
      </c>
      <c r="B210" s="50" t="str">
        <f t="array" ref="B210">INDEX(PAGU_REAL!$AF$1:$AF$168,MATCH(MID(A210,1,21),MID(PAGU_REAL!$AK$1:$AK$168,1,21),0))</f>
        <v>Umum</v>
      </c>
      <c r="C210" s="125" t="s">
        <v>24</v>
      </c>
      <c r="D210" s="126" t="s">
        <v>53</v>
      </c>
      <c r="E210" s="127">
        <v>56</v>
      </c>
      <c r="F210" s="128" t="s">
        <v>602</v>
      </c>
      <c r="G210" s="127">
        <v>1500000</v>
      </c>
      <c r="H210" s="127">
        <f t="shared" si="114"/>
        <v>84000000</v>
      </c>
      <c r="I210" s="127">
        <f>VLOOKUP($A210,'Bagian TU'!$A$6:$V$1000,I$1,FALSE)</f>
        <v>0</v>
      </c>
      <c r="J210" s="127">
        <f>VLOOKUP($A210,'Bagian TU'!$A$6:$V$1000,J$1,FALSE)</f>
        <v>5945000</v>
      </c>
      <c r="K210" s="127">
        <f>VLOOKUP($A210,'Bagian TU'!$A$6:$V$1000,K$1,FALSE)</f>
        <v>5951300</v>
      </c>
      <c r="L210" s="127">
        <f>VLOOKUP($A210,'Bagian TU'!$A$6:$V$1000,L$1,FALSE)</f>
        <v>6000000</v>
      </c>
      <c r="M210" s="127">
        <f>VLOOKUP($A210,'Bagian TU'!$A$6:$V$1000,M$1,FALSE)</f>
        <v>7500000</v>
      </c>
      <c r="N210" s="127">
        <f>VLOOKUP($A210,'Bagian TU'!$A$6:$V$1000,N$1,FALSE)</f>
        <v>7500000</v>
      </c>
      <c r="O210" s="127">
        <f>VLOOKUP($A210,'Bagian TU'!$A$6:$V$1000,O$1,FALSE)</f>
        <v>11301850</v>
      </c>
      <c r="P210" s="127">
        <f>VLOOKUP($A210,'Bagian TU'!$A$6:$V$1000,P$1,FALSE)</f>
        <v>6000000</v>
      </c>
      <c r="Q210" s="127">
        <f>VLOOKUP($A210,'Bagian TU'!$A$6:$V$1000,Q$1,FALSE)</f>
        <v>7500000</v>
      </c>
      <c r="R210" s="127">
        <f>VLOOKUP($A210,'Bagian TU'!$A$6:$V$1000,R$1,FALSE)</f>
        <v>7500000</v>
      </c>
      <c r="S210" s="127">
        <f>VLOOKUP($A210,'Bagian TU'!$A$6:$V$1000,S$1,FALSE)</f>
        <v>11301850</v>
      </c>
      <c r="T210" s="127">
        <f>VLOOKUP($A210,'Bagian TU'!$A$6:$V$1000,T$1,FALSE)</f>
        <v>7500000</v>
      </c>
      <c r="U210" s="127">
        <f t="shared" si="1"/>
        <v>84000000</v>
      </c>
      <c r="V210" s="127">
        <f t="shared" si="2"/>
        <v>0</v>
      </c>
    </row>
    <row r="211" spans="1:22" ht="13.5" customHeight="1" x14ac:dyDescent="0.2">
      <c r="A211" s="2" t="s">
        <v>1468</v>
      </c>
      <c r="B211" s="50" t="str">
        <f t="array" ref="B211">INDEX(PAGU_REAL!$AF$1:$AF$168,MATCH(MID(A211,1,21),MID(PAGU_REAL!$AK$1:$AK$168,1,21),0))</f>
        <v>Umum</v>
      </c>
      <c r="C211" s="125" t="s">
        <v>24</v>
      </c>
      <c r="D211" s="126" t="s">
        <v>1469</v>
      </c>
      <c r="E211" s="127">
        <v>144</v>
      </c>
      <c r="F211" s="128" t="s">
        <v>602</v>
      </c>
      <c r="G211" s="127">
        <v>52000</v>
      </c>
      <c r="H211" s="127">
        <f t="shared" si="114"/>
        <v>7488000</v>
      </c>
      <c r="I211" s="127">
        <f>VLOOKUP($A211,'Bagian TU'!$A$6:$V$1000,I$1,FALSE)</f>
        <v>0</v>
      </c>
      <c r="J211" s="127">
        <f>VLOOKUP($A211,'Bagian TU'!$A$6:$V$1000,J$1,FALSE)</f>
        <v>624000</v>
      </c>
      <c r="K211" s="127">
        <f>VLOOKUP($A211,'Bagian TU'!$A$6:$V$1000,K$1,FALSE)</f>
        <v>1248000</v>
      </c>
      <c r="L211" s="127">
        <f>VLOOKUP($A211,'Bagian TU'!$A$6:$V$1000,L$1,FALSE)</f>
        <v>624000</v>
      </c>
      <c r="M211" s="127">
        <f>VLOOKUP($A211,'Bagian TU'!$A$6:$V$1000,M$1,FALSE)</f>
        <v>624000</v>
      </c>
      <c r="N211" s="127">
        <f>VLOOKUP($A211,'Bagian TU'!$A$6:$V$1000,N$1,FALSE)</f>
        <v>624000</v>
      </c>
      <c r="O211" s="127">
        <f>VLOOKUP($A211,'Bagian TU'!$A$6:$V$1000,O$1,FALSE)</f>
        <v>624000</v>
      </c>
      <c r="P211" s="127">
        <f>VLOOKUP($A211,'Bagian TU'!$A$6:$V$1000,P$1,FALSE)</f>
        <v>624000</v>
      </c>
      <c r="Q211" s="127">
        <f>VLOOKUP($A211,'Bagian TU'!$A$6:$V$1000,Q$1,FALSE)</f>
        <v>624000</v>
      </c>
      <c r="R211" s="127">
        <f>VLOOKUP($A211,'Bagian TU'!$A$6:$V$1000,R$1,FALSE)</f>
        <v>624000</v>
      </c>
      <c r="S211" s="127">
        <f>VLOOKUP($A211,'Bagian TU'!$A$6:$V$1000,S$1,FALSE)</f>
        <v>624000</v>
      </c>
      <c r="T211" s="127">
        <f>VLOOKUP($A211,'Bagian TU'!$A$6:$V$1000,T$1,FALSE)</f>
        <v>624000</v>
      </c>
      <c r="U211" s="127">
        <f t="shared" si="1"/>
        <v>7488000</v>
      </c>
      <c r="V211" s="127">
        <f t="shared" si="2"/>
        <v>0</v>
      </c>
    </row>
    <row r="212" spans="1:22" ht="13.5" customHeight="1" x14ac:dyDescent="0.2">
      <c r="A212" s="2" t="s">
        <v>1470</v>
      </c>
      <c r="B212" s="50" t="str">
        <f t="array" ref="B212">INDEX(PAGU_REAL!$AF$1:$AF$168,MATCH(MID(A212,1,21),MID(PAGU_REAL!$AK$1:$AK$168,1,21),0))</f>
        <v>Umum</v>
      </c>
      <c r="C212" s="125" t="s">
        <v>24</v>
      </c>
      <c r="D212" s="126" t="s">
        <v>1471</v>
      </c>
      <c r="E212" s="127">
        <v>144</v>
      </c>
      <c r="F212" s="128" t="s">
        <v>602</v>
      </c>
      <c r="G212" s="127">
        <v>55000</v>
      </c>
      <c r="H212" s="127">
        <f t="shared" si="114"/>
        <v>7920000</v>
      </c>
      <c r="I212" s="127">
        <f>VLOOKUP($A212,'Bagian TU'!$A$6:$V$1000,I$1,FALSE)</f>
        <v>0</v>
      </c>
      <c r="J212" s="127">
        <f>VLOOKUP($A212,'Bagian TU'!$A$6:$V$1000,J$1,FALSE)</f>
        <v>660000</v>
      </c>
      <c r="K212" s="127">
        <f>VLOOKUP($A212,'Bagian TU'!$A$6:$V$1000,K$1,FALSE)</f>
        <v>1320000</v>
      </c>
      <c r="L212" s="127">
        <f>VLOOKUP($A212,'Bagian TU'!$A$6:$V$1000,L$1,FALSE)</f>
        <v>660000</v>
      </c>
      <c r="M212" s="127">
        <f>VLOOKUP($A212,'Bagian TU'!$A$6:$V$1000,M$1,FALSE)</f>
        <v>660000</v>
      </c>
      <c r="N212" s="127">
        <f>VLOOKUP($A212,'Bagian TU'!$A$6:$V$1000,N$1,FALSE)</f>
        <v>660000</v>
      </c>
      <c r="O212" s="127">
        <f>VLOOKUP($A212,'Bagian TU'!$A$6:$V$1000,O$1,FALSE)</f>
        <v>660000</v>
      </c>
      <c r="P212" s="127">
        <f>VLOOKUP($A212,'Bagian TU'!$A$6:$V$1000,P$1,FALSE)</f>
        <v>660000</v>
      </c>
      <c r="Q212" s="127">
        <f>VLOOKUP($A212,'Bagian TU'!$A$6:$V$1000,Q$1,FALSE)</f>
        <v>660000</v>
      </c>
      <c r="R212" s="127">
        <f>VLOOKUP($A212,'Bagian TU'!$A$6:$V$1000,R$1,FALSE)</f>
        <v>660000</v>
      </c>
      <c r="S212" s="127">
        <f>VLOOKUP($A212,'Bagian TU'!$A$6:$V$1000,S$1,FALSE)</f>
        <v>660000</v>
      </c>
      <c r="T212" s="127">
        <f>VLOOKUP($A212,'Bagian TU'!$A$6:$V$1000,T$1,FALSE)</f>
        <v>660000</v>
      </c>
      <c r="U212" s="127">
        <f t="shared" si="1"/>
        <v>7920000</v>
      </c>
      <c r="V212" s="127">
        <f t="shared" si="2"/>
        <v>0</v>
      </c>
    </row>
    <row r="213" spans="1:22" ht="13.5" customHeight="1" x14ac:dyDescent="0.2">
      <c r="A213" s="2" t="s">
        <v>1472</v>
      </c>
      <c r="B213" s="50" t="str">
        <f t="array" ref="B213">INDEX(PAGU_REAL!$AF$1:$AF$168,MATCH(MID(A213,1,21),MID(PAGU_REAL!$AK$1:$AK$168,1,21),0))</f>
        <v>Umum</v>
      </c>
      <c r="C213" s="125" t="s">
        <v>24</v>
      </c>
      <c r="D213" s="126" t="s">
        <v>1473</v>
      </c>
      <c r="E213" s="127">
        <v>60</v>
      </c>
      <c r="F213" s="128" t="s">
        <v>1474</v>
      </c>
      <c r="G213" s="127">
        <v>220000</v>
      </c>
      <c r="H213" s="127">
        <f t="shared" si="114"/>
        <v>13200000</v>
      </c>
      <c r="I213" s="127">
        <f>VLOOKUP($A213,'Bagian TU'!$A$6:$V$1000,I$1,FALSE)</f>
        <v>0</v>
      </c>
      <c r="J213" s="127">
        <f>VLOOKUP($A213,'Bagian TU'!$A$6:$V$1000,J$1,FALSE)</f>
        <v>0</v>
      </c>
      <c r="K213" s="127">
        <f>VLOOKUP($A213,'Bagian TU'!$A$6:$V$1000,K$1,FALSE)</f>
        <v>6600000</v>
      </c>
      <c r="L213" s="127">
        <f>VLOOKUP($A213,'Bagian TU'!$A$6:$V$1000,L$1,FALSE)</f>
        <v>0</v>
      </c>
      <c r="M213" s="127">
        <f>VLOOKUP($A213,'Bagian TU'!$A$6:$V$1000,M$1,FALSE)</f>
        <v>0</v>
      </c>
      <c r="N213" s="127">
        <f>VLOOKUP($A213,'Bagian TU'!$A$6:$V$1000,N$1,FALSE)</f>
        <v>0</v>
      </c>
      <c r="O213" s="127">
        <f>VLOOKUP($A213,'Bagian TU'!$A$6:$V$1000,O$1,FALSE)</f>
        <v>6600000</v>
      </c>
      <c r="P213" s="127">
        <f>VLOOKUP($A213,'Bagian TU'!$A$6:$V$1000,P$1,FALSE)</f>
        <v>0</v>
      </c>
      <c r="Q213" s="127">
        <f>VLOOKUP($A213,'Bagian TU'!$A$6:$V$1000,Q$1,FALSE)</f>
        <v>0</v>
      </c>
      <c r="R213" s="127">
        <f>VLOOKUP($A213,'Bagian TU'!$A$6:$V$1000,R$1,FALSE)</f>
        <v>0</v>
      </c>
      <c r="S213" s="127">
        <f>VLOOKUP($A213,'Bagian TU'!$A$6:$V$1000,S$1,FALSE)</f>
        <v>0</v>
      </c>
      <c r="T213" s="127">
        <f>VLOOKUP($A213,'Bagian TU'!$A$6:$V$1000,T$1,FALSE)</f>
        <v>0</v>
      </c>
      <c r="U213" s="127">
        <f t="shared" si="1"/>
        <v>13200000</v>
      </c>
      <c r="V213" s="127">
        <f t="shared" si="2"/>
        <v>0</v>
      </c>
    </row>
    <row r="214" spans="1:22" ht="13.5" customHeight="1" x14ac:dyDescent="0.2">
      <c r="A214" s="2" t="s">
        <v>1475</v>
      </c>
      <c r="B214" s="50" t="str">
        <f t="array" ref="B214">INDEX(PAGU_REAL!$AF$1:$AF$168,MATCH(MID(A214,1,21),MID(PAGU_REAL!$AK$1:$AK$168,1,21),0))</f>
        <v>Umum</v>
      </c>
      <c r="C214" s="125" t="s">
        <v>24</v>
      </c>
      <c r="D214" s="126" t="s">
        <v>1476</v>
      </c>
      <c r="E214" s="127">
        <v>40</v>
      </c>
      <c r="F214" s="128" t="s">
        <v>1474</v>
      </c>
      <c r="G214" s="127">
        <v>240000</v>
      </c>
      <c r="H214" s="127">
        <f t="shared" si="114"/>
        <v>9600000</v>
      </c>
      <c r="I214" s="127">
        <f>VLOOKUP($A214,'Bagian TU'!$A$6:$V$1000,I$1,FALSE)</f>
        <v>0</v>
      </c>
      <c r="J214" s="127">
        <f>VLOOKUP($A214,'Bagian TU'!$A$6:$V$1000,J$1,FALSE)</f>
        <v>0</v>
      </c>
      <c r="K214" s="127">
        <f>VLOOKUP($A214,'Bagian TU'!$A$6:$V$1000,K$1,FALSE)</f>
        <v>4785000</v>
      </c>
      <c r="L214" s="127">
        <f>VLOOKUP($A214,'Bagian TU'!$A$6:$V$1000,L$1,FALSE)</f>
        <v>0</v>
      </c>
      <c r="M214" s="127">
        <f>VLOOKUP($A214,'Bagian TU'!$A$6:$V$1000,M$1,FALSE)</f>
        <v>0</v>
      </c>
      <c r="N214" s="127">
        <f>VLOOKUP($A214,'Bagian TU'!$A$6:$V$1000,N$1,FALSE)</f>
        <v>0</v>
      </c>
      <c r="O214" s="127">
        <f>VLOOKUP($A214,'Bagian TU'!$A$6:$V$1000,O$1,FALSE)</f>
        <v>4815000</v>
      </c>
      <c r="P214" s="127">
        <f>VLOOKUP($A214,'Bagian TU'!$A$6:$V$1000,P$1,FALSE)</f>
        <v>0</v>
      </c>
      <c r="Q214" s="127">
        <f>VLOOKUP($A214,'Bagian TU'!$A$6:$V$1000,Q$1,FALSE)</f>
        <v>0</v>
      </c>
      <c r="R214" s="127">
        <f>VLOOKUP($A214,'Bagian TU'!$A$6:$V$1000,R$1,FALSE)</f>
        <v>0</v>
      </c>
      <c r="S214" s="127">
        <f>VLOOKUP($A214,'Bagian TU'!$A$6:$V$1000,S$1,FALSE)</f>
        <v>0</v>
      </c>
      <c r="T214" s="127">
        <f>VLOOKUP($A214,'Bagian TU'!$A$6:$V$1000,T$1,FALSE)</f>
        <v>0</v>
      </c>
      <c r="U214" s="127">
        <f t="shared" si="1"/>
        <v>9600000</v>
      </c>
      <c r="V214" s="127">
        <f t="shared" si="2"/>
        <v>0</v>
      </c>
    </row>
    <row r="215" spans="1:22" ht="13.5" customHeight="1" x14ac:dyDescent="0.2">
      <c r="A215" s="2" t="s">
        <v>1477</v>
      </c>
      <c r="B215" s="50" t="str">
        <f t="array" ref="B215">INDEX(PAGU_REAL!$AF$1:$AF$168,MATCH(MID(A215,1,21),MID(PAGU_REAL!$AK$1:$AK$168,1,21),0))</f>
        <v>Umum</v>
      </c>
      <c r="C215" s="125" t="s">
        <v>24</v>
      </c>
      <c r="D215" s="126" t="s">
        <v>1478</v>
      </c>
      <c r="E215" s="127">
        <v>750</v>
      </c>
      <c r="F215" s="128" t="s">
        <v>1479</v>
      </c>
      <c r="G215" s="127">
        <v>5000</v>
      </c>
      <c r="H215" s="127">
        <f t="shared" si="114"/>
        <v>3750000</v>
      </c>
      <c r="I215" s="127">
        <f>VLOOKUP($A215,'Bagian TU'!$A$6:$V$1000,I$1,FALSE)</f>
        <v>0</v>
      </c>
      <c r="J215" s="127">
        <f>VLOOKUP($A215,'Bagian TU'!$A$6:$V$1000,J$1,FALSE)</f>
        <v>0</v>
      </c>
      <c r="K215" s="127">
        <f>VLOOKUP($A215,'Bagian TU'!$A$6:$V$1000,K$1,FALSE)</f>
        <v>0</v>
      </c>
      <c r="L215" s="127">
        <f>VLOOKUP($A215,'Bagian TU'!$A$6:$V$1000,L$1,FALSE)</f>
        <v>0</v>
      </c>
      <c r="M215" s="127">
        <f>VLOOKUP($A215,'Bagian TU'!$A$6:$V$1000,M$1,FALSE)</f>
        <v>0</v>
      </c>
      <c r="N215" s="127">
        <f>VLOOKUP($A215,'Bagian TU'!$A$6:$V$1000,N$1,FALSE)</f>
        <v>0</v>
      </c>
      <c r="O215" s="127">
        <f>VLOOKUP($A215,'Bagian TU'!$A$6:$V$1000,O$1,FALSE)</f>
        <v>3750000</v>
      </c>
      <c r="P215" s="127">
        <f>VLOOKUP($A215,'Bagian TU'!$A$6:$V$1000,P$1,FALSE)</f>
        <v>0</v>
      </c>
      <c r="Q215" s="127">
        <f>VLOOKUP($A215,'Bagian TU'!$A$6:$V$1000,Q$1,FALSE)</f>
        <v>0</v>
      </c>
      <c r="R215" s="127">
        <f>VLOOKUP($A215,'Bagian TU'!$A$6:$V$1000,R$1,FALSE)</f>
        <v>0</v>
      </c>
      <c r="S215" s="127">
        <f>VLOOKUP($A215,'Bagian TU'!$A$6:$V$1000,S$1,FALSE)</f>
        <v>0</v>
      </c>
      <c r="T215" s="127">
        <f>VLOOKUP($A215,'Bagian TU'!$A$6:$V$1000,T$1,FALSE)</f>
        <v>0</v>
      </c>
      <c r="U215" s="127">
        <f t="shared" si="1"/>
        <v>3750000</v>
      </c>
      <c r="V215" s="127">
        <f t="shared" si="2"/>
        <v>0</v>
      </c>
    </row>
    <row r="216" spans="1:22" ht="13.5" customHeight="1" x14ac:dyDescent="0.2">
      <c r="A216" s="2" t="s">
        <v>1480</v>
      </c>
      <c r="B216" s="50" t="str">
        <f t="array" ref="B216">INDEX(PAGU_REAL!$AF$1:$AF$168,MATCH(MID(A216,1,21),MID(PAGU_REAL!$AK$1:$AK$168,1,21),0))</f>
        <v>Umum</v>
      </c>
      <c r="C216" s="125" t="s">
        <v>24</v>
      </c>
      <c r="D216" s="126" t="s">
        <v>1481</v>
      </c>
      <c r="E216" s="127">
        <v>50</v>
      </c>
      <c r="F216" s="128" t="s">
        <v>1482</v>
      </c>
      <c r="G216" s="127">
        <v>220000</v>
      </c>
      <c r="H216" s="127">
        <f t="shared" si="114"/>
        <v>11000000</v>
      </c>
      <c r="I216" s="127">
        <f>VLOOKUP($A216,'Bagian TU'!$A$6:$V$1000,I$1,FALSE)</f>
        <v>0</v>
      </c>
      <c r="J216" s="127">
        <f>VLOOKUP($A216,'Bagian TU'!$A$6:$V$1000,J$1,FALSE)</f>
        <v>0</v>
      </c>
      <c r="K216" s="127">
        <f>VLOOKUP($A216,'Bagian TU'!$A$6:$V$1000,K$1,FALSE)</f>
        <v>5500000</v>
      </c>
      <c r="L216" s="127">
        <f>VLOOKUP($A216,'Bagian TU'!$A$6:$V$1000,L$1,FALSE)</f>
        <v>0</v>
      </c>
      <c r="M216" s="127">
        <f>VLOOKUP($A216,'Bagian TU'!$A$6:$V$1000,M$1,FALSE)</f>
        <v>0</v>
      </c>
      <c r="N216" s="127">
        <f>VLOOKUP($A216,'Bagian TU'!$A$6:$V$1000,N$1,FALSE)</f>
        <v>0</v>
      </c>
      <c r="O216" s="127">
        <f>VLOOKUP($A216,'Bagian TU'!$A$6:$V$1000,O$1,FALSE)</f>
        <v>5500000</v>
      </c>
      <c r="P216" s="127">
        <f>VLOOKUP($A216,'Bagian TU'!$A$6:$V$1000,P$1,FALSE)</f>
        <v>0</v>
      </c>
      <c r="Q216" s="127">
        <f>VLOOKUP($A216,'Bagian TU'!$A$6:$V$1000,Q$1,FALSE)</f>
        <v>0</v>
      </c>
      <c r="R216" s="127">
        <f>VLOOKUP($A216,'Bagian TU'!$A$6:$V$1000,R$1,FALSE)</f>
        <v>0</v>
      </c>
      <c r="S216" s="127">
        <f>VLOOKUP($A216,'Bagian TU'!$A$6:$V$1000,S$1,FALSE)</f>
        <v>0</v>
      </c>
      <c r="T216" s="127">
        <f>VLOOKUP($A216,'Bagian TU'!$A$6:$V$1000,T$1,FALSE)</f>
        <v>0</v>
      </c>
      <c r="U216" s="127">
        <f t="shared" si="1"/>
        <v>11000000</v>
      </c>
      <c r="V216" s="127">
        <f t="shared" si="2"/>
        <v>0</v>
      </c>
    </row>
    <row r="217" spans="1:22" ht="13.5" customHeight="1" x14ac:dyDescent="0.2">
      <c r="A217" s="2" t="s">
        <v>1483</v>
      </c>
      <c r="B217" s="50" t="str">
        <f t="array" ref="B217">INDEX(PAGU_REAL!$AF$1:$AF$168,MATCH(MID(A217,1,21),MID(PAGU_REAL!$AK$1:$AK$168,1,21),0))</f>
        <v>Umum</v>
      </c>
      <c r="C217" s="125" t="s">
        <v>24</v>
      </c>
      <c r="D217" s="126" t="s">
        <v>1484</v>
      </c>
      <c r="E217" s="127">
        <v>750</v>
      </c>
      <c r="F217" s="128" t="s">
        <v>1479</v>
      </c>
      <c r="G217" s="127">
        <v>25000</v>
      </c>
      <c r="H217" s="127">
        <f t="shared" si="114"/>
        <v>18750000</v>
      </c>
      <c r="I217" s="127">
        <f>VLOOKUP($A217,'Bagian TU'!$A$6:$V$1000,I$1,FALSE)</f>
        <v>0</v>
      </c>
      <c r="J217" s="127">
        <f>VLOOKUP($A217,'Bagian TU'!$A$6:$V$1000,J$1,FALSE)</f>
        <v>0</v>
      </c>
      <c r="K217" s="127">
        <f>VLOOKUP($A217,'Bagian TU'!$A$6:$V$1000,K$1,FALSE)</f>
        <v>0</v>
      </c>
      <c r="L217" s="127">
        <f>VLOOKUP($A217,'Bagian TU'!$A$6:$V$1000,L$1,FALSE)</f>
        <v>0</v>
      </c>
      <c r="M217" s="127">
        <f>VLOOKUP($A217,'Bagian TU'!$A$6:$V$1000,M$1,FALSE)</f>
        <v>0</v>
      </c>
      <c r="N217" s="127">
        <f>VLOOKUP($A217,'Bagian TU'!$A$6:$V$1000,N$1,FALSE)</f>
        <v>0</v>
      </c>
      <c r="O217" s="127">
        <f>VLOOKUP($A217,'Bagian TU'!$A$6:$V$1000,O$1,FALSE)</f>
        <v>18750000</v>
      </c>
      <c r="P217" s="127">
        <f>VLOOKUP($A217,'Bagian TU'!$A$6:$V$1000,P$1,FALSE)</f>
        <v>0</v>
      </c>
      <c r="Q217" s="127">
        <f>VLOOKUP($A217,'Bagian TU'!$A$6:$V$1000,Q$1,FALSE)</f>
        <v>0</v>
      </c>
      <c r="R217" s="127">
        <f>VLOOKUP($A217,'Bagian TU'!$A$6:$V$1000,R$1,FALSE)</f>
        <v>0</v>
      </c>
      <c r="S217" s="127">
        <f>VLOOKUP($A217,'Bagian TU'!$A$6:$V$1000,S$1,FALSE)</f>
        <v>0</v>
      </c>
      <c r="T217" s="127">
        <f>VLOOKUP($A217,'Bagian TU'!$A$6:$V$1000,T$1,FALSE)</f>
        <v>0</v>
      </c>
      <c r="U217" s="127">
        <f t="shared" si="1"/>
        <v>18750000</v>
      </c>
      <c r="V217" s="127">
        <f t="shared" si="2"/>
        <v>0</v>
      </c>
    </row>
    <row r="218" spans="1:22" ht="13.5" customHeight="1" x14ac:dyDescent="0.2">
      <c r="A218" s="2" t="s">
        <v>1485</v>
      </c>
      <c r="B218" s="50" t="str">
        <f t="array" ref="B218">INDEX(PAGU_REAL!$AF$1:$AF$168,MATCH(MID(A218,1,21),MID(PAGU_REAL!$AK$1:$AK$168,1,21),0))</f>
        <v>Umum</v>
      </c>
      <c r="C218" s="125" t="s">
        <v>24</v>
      </c>
      <c r="D218" s="126" t="s">
        <v>1486</v>
      </c>
      <c r="E218" s="127">
        <v>50</v>
      </c>
      <c r="F218" s="128" t="s">
        <v>1487</v>
      </c>
      <c r="G218" s="127">
        <v>85000</v>
      </c>
      <c r="H218" s="127">
        <f t="shared" si="114"/>
        <v>4250000</v>
      </c>
      <c r="I218" s="127">
        <f>VLOOKUP($A218,'Bagian TU'!$A$6:$V$1000,I$1,FALSE)</f>
        <v>0</v>
      </c>
      <c r="J218" s="127">
        <f>VLOOKUP($A218,'Bagian TU'!$A$6:$V$1000,J$1,FALSE)</f>
        <v>0</v>
      </c>
      <c r="K218" s="127">
        <f>VLOOKUP($A218,'Bagian TU'!$A$6:$V$1000,K$1,FALSE)</f>
        <v>0</v>
      </c>
      <c r="L218" s="127">
        <f>VLOOKUP($A218,'Bagian TU'!$A$6:$V$1000,L$1,FALSE)</f>
        <v>0</v>
      </c>
      <c r="M218" s="127">
        <f>VLOOKUP($A218,'Bagian TU'!$A$6:$V$1000,M$1,FALSE)</f>
        <v>0</v>
      </c>
      <c r="N218" s="127">
        <f>VLOOKUP($A218,'Bagian TU'!$A$6:$V$1000,N$1,FALSE)</f>
        <v>0</v>
      </c>
      <c r="O218" s="127">
        <f>VLOOKUP($A218,'Bagian TU'!$A$6:$V$1000,O$1,FALSE)</f>
        <v>4250000</v>
      </c>
      <c r="P218" s="127">
        <f>VLOOKUP($A218,'Bagian TU'!$A$6:$V$1000,P$1,FALSE)</f>
        <v>0</v>
      </c>
      <c r="Q218" s="127">
        <f>VLOOKUP($A218,'Bagian TU'!$A$6:$V$1000,Q$1,FALSE)</f>
        <v>0</v>
      </c>
      <c r="R218" s="127">
        <f>VLOOKUP($A218,'Bagian TU'!$A$6:$V$1000,R$1,FALSE)</f>
        <v>0</v>
      </c>
      <c r="S218" s="127">
        <f>VLOOKUP($A218,'Bagian TU'!$A$6:$V$1000,S$1,FALSE)</f>
        <v>0</v>
      </c>
      <c r="T218" s="127">
        <f>VLOOKUP($A218,'Bagian TU'!$A$6:$V$1000,T$1,FALSE)</f>
        <v>0</v>
      </c>
      <c r="U218" s="127">
        <f t="shared" si="1"/>
        <v>4250000</v>
      </c>
      <c r="V218" s="127">
        <f t="shared" si="2"/>
        <v>0</v>
      </c>
    </row>
    <row r="219" spans="1:22" ht="13.5" customHeight="1" x14ac:dyDescent="0.2">
      <c r="A219" s="2" t="s">
        <v>1488</v>
      </c>
      <c r="B219" s="50" t="str">
        <f t="array" ref="B219">INDEX(PAGU_REAL!$AF$1:$AF$168,MATCH(MID(A219,1,21),MID(PAGU_REAL!$AK$1:$AK$168,1,21),0))</f>
        <v>Umum</v>
      </c>
      <c r="C219" s="125" t="s">
        <v>24</v>
      </c>
      <c r="D219" s="126" t="s">
        <v>1489</v>
      </c>
      <c r="E219" s="127">
        <v>50</v>
      </c>
      <c r="F219" s="128" t="s">
        <v>1490</v>
      </c>
      <c r="G219" s="127">
        <v>150000</v>
      </c>
      <c r="H219" s="127">
        <f t="shared" si="114"/>
        <v>7500000</v>
      </c>
      <c r="I219" s="127">
        <f>VLOOKUP($A219,'Bagian TU'!$A$6:$V$1000,I$1,FALSE)</f>
        <v>0</v>
      </c>
      <c r="J219" s="127">
        <f>VLOOKUP($A219,'Bagian TU'!$A$6:$V$1000,J$1,FALSE)</f>
        <v>0</v>
      </c>
      <c r="K219" s="127">
        <f>VLOOKUP($A219,'Bagian TU'!$A$6:$V$1000,K$1,FALSE)</f>
        <v>0</v>
      </c>
      <c r="L219" s="127">
        <f>VLOOKUP($A219,'Bagian TU'!$A$6:$V$1000,L$1,FALSE)</f>
        <v>0</v>
      </c>
      <c r="M219" s="127">
        <f>VLOOKUP($A219,'Bagian TU'!$A$6:$V$1000,M$1,FALSE)</f>
        <v>0</v>
      </c>
      <c r="N219" s="127">
        <f>VLOOKUP($A219,'Bagian TU'!$A$6:$V$1000,N$1,FALSE)</f>
        <v>0</v>
      </c>
      <c r="O219" s="127">
        <f>VLOOKUP($A219,'Bagian TU'!$A$6:$V$1000,O$1,FALSE)</f>
        <v>7500000</v>
      </c>
      <c r="P219" s="127">
        <f>VLOOKUP($A219,'Bagian TU'!$A$6:$V$1000,P$1,FALSE)</f>
        <v>0</v>
      </c>
      <c r="Q219" s="127">
        <f>VLOOKUP($A219,'Bagian TU'!$A$6:$V$1000,Q$1,FALSE)</f>
        <v>0</v>
      </c>
      <c r="R219" s="127">
        <f>VLOOKUP($A219,'Bagian TU'!$A$6:$V$1000,R$1,FALSE)</f>
        <v>0</v>
      </c>
      <c r="S219" s="127">
        <f>VLOOKUP($A219,'Bagian TU'!$A$6:$V$1000,S$1,FALSE)</f>
        <v>0</v>
      </c>
      <c r="T219" s="127">
        <f>VLOOKUP($A219,'Bagian TU'!$A$6:$V$1000,T$1,FALSE)</f>
        <v>0</v>
      </c>
      <c r="U219" s="127">
        <f t="shared" si="1"/>
        <v>7500000</v>
      </c>
      <c r="V219" s="127">
        <f t="shared" si="2"/>
        <v>0</v>
      </c>
    </row>
    <row r="220" spans="1:22" ht="13.5" customHeight="1" x14ac:dyDescent="0.2">
      <c r="A220" s="2" t="s">
        <v>1491</v>
      </c>
      <c r="B220" s="50" t="str">
        <f t="array" ref="B220">INDEX(PAGU_REAL!$AF$1:$AF$168,MATCH(MID(A220,1,21),MID(PAGU_REAL!$AK$1:$AK$168,1,21),0))</f>
        <v>Umum</v>
      </c>
      <c r="C220" s="119" t="s">
        <v>77</v>
      </c>
      <c r="D220" s="120" t="s">
        <v>1009</v>
      </c>
      <c r="E220" s="121">
        <v>0</v>
      </c>
      <c r="F220" s="122" t="s">
        <v>24</v>
      </c>
      <c r="G220" s="121">
        <v>0</v>
      </c>
      <c r="H220" s="121">
        <f t="shared" ref="H220:T220" si="115">SUM(H221,H223)</f>
        <v>122400000</v>
      </c>
      <c r="I220" s="121">
        <f t="shared" si="115"/>
        <v>0</v>
      </c>
      <c r="J220" s="121">
        <f t="shared" si="115"/>
        <v>0</v>
      </c>
      <c r="K220" s="121">
        <f t="shared" si="115"/>
        <v>11100000</v>
      </c>
      <c r="L220" s="121">
        <f t="shared" si="115"/>
        <v>5000000</v>
      </c>
      <c r="M220" s="121">
        <f t="shared" si="115"/>
        <v>65000000</v>
      </c>
      <c r="N220" s="121">
        <f t="shared" si="115"/>
        <v>5000000</v>
      </c>
      <c r="O220" s="121">
        <f t="shared" si="115"/>
        <v>5200000</v>
      </c>
      <c r="P220" s="121">
        <f t="shared" si="115"/>
        <v>5200000</v>
      </c>
      <c r="Q220" s="121">
        <f t="shared" si="115"/>
        <v>5200000</v>
      </c>
      <c r="R220" s="121">
        <f t="shared" si="115"/>
        <v>5200000</v>
      </c>
      <c r="S220" s="121">
        <f t="shared" si="115"/>
        <v>5200000</v>
      </c>
      <c r="T220" s="121">
        <f t="shared" si="115"/>
        <v>10300000</v>
      </c>
      <c r="U220" s="121">
        <f t="shared" si="1"/>
        <v>122400000</v>
      </c>
      <c r="V220" s="121">
        <f t="shared" si="2"/>
        <v>0</v>
      </c>
    </row>
    <row r="221" spans="1:22" ht="13.5" customHeight="1" x14ac:dyDescent="0.2">
      <c r="A221" s="2" t="s">
        <v>1492</v>
      </c>
      <c r="B221" s="50" t="str">
        <f t="array" ref="B221">INDEX(PAGU_REAL!$AF$1:$AF$168,MATCH(MID(A221,1,21),MID(PAGU_REAL!$AK$1:$AK$168,1,21),0))</f>
        <v>Umum</v>
      </c>
      <c r="C221" s="95" t="s">
        <v>1014</v>
      </c>
      <c r="D221" s="123" t="s">
        <v>1015</v>
      </c>
      <c r="E221" s="124">
        <v>0</v>
      </c>
      <c r="F221" s="98" t="s">
        <v>24</v>
      </c>
      <c r="G221" s="124">
        <v>0</v>
      </c>
      <c r="H221" s="124">
        <f t="shared" ref="H221:T221" si="116">H222</f>
        <v>2400000</v>
      </c>
      <c r="I221" s="124">
        <f t="shared" si="116"/>
        <v>0</v>
      </c>
      <c r="J221" s="124">
        <f t="shared" si="116"/>
        <v>0</v>
      </c>
      <c r="K221" s="124">
        <f t="shared" si="116"/>
        <v>1200000</v>
      </c>
      <c r="L221" s="124">
        <f t="shared" si="116"/>
        <v>0</v>
      </c>
      <c r="M221" s="124">
        <f t="shared" si="116"/>
        <v>0</v>
      </c>
      <c r="N221" s="124">
        <f t="shared" si="116"/>
        <v>0</v>
      </c>
      <c r="O221" s="124">
        <f t="shared" si="116"/>
        <v>200000</v>
      </c>
      <c r="P221" s="124">
        <f t="shared" si="116"/>
        <v>200000</v>
      </c>
      <c r="Q221" s="124">
        <f t="shared" si="116"/>
        <v>200000</v>
      </c>
      <c r="R221" s="124">
        <f t="shared" si="116"/>
        <v>200000</v>
      </c>
      <c r="S221" s="124">
        <f t="shared" si="116"/>
        <v>200000</v>
      </c>
      <c r="T221" s="124">
        <f t="shared" si="116"/>
        <v>200000</v>
      </c>
      <c r="U221" s="124">
        <f t="shared" si="1"/>
        <v>2400000</v>
      </c>
      <c r="V221" s="124">
        <f t="shared" si="2"/>
        <v>0</v>
      </c>
    </row>
    <row r="222" spans="1:22" ht="13.5" customHeight="1" x14ac:dyDescent="0.2">
      <c r="A222" s="2" t="s">
        <v>1493</v>
      </c>
      <c r="B222" s="50" t="str">
        <f t="array" ref="B222">INDEX(PAGU_REAL!$AF$1:$AF$168,MATCH(MID(A222,1,21),MID(PAGU_REAL!$AK$1:$AK$168,1,21),0))</f>
        <v>Umum</v>
      </c>
      <c r="C222" s="125" t="s">
        <v>24</v>
      </c>
      <c r="D222" s="126" t="s">
        <v>1494</v>
      </c>
      <c r="E222" s="127">
        <v>12</v>
      </c>
      <c r="F222" s="128" t="s">
        <v>887</v>
      </c>
      <c r="G222" s="127">
        <v>200000</v>
      </c>
      <c r="H222" s="127">
        <f>ROUNDDOWN(E222*G222,-3)</f>
        <v>2400000</v>
      </c>
      <c r="I222" s="127">
        <f>VLOOKUP($A222,'Bagian TU'!$A$6:$V$1000,I$1,FALSE)</f>
        <v>0</v>
      </c>
      <c r="J222" s="127">
        <f>VLOOKUP($A222,'Bagian TU'!$A$6:$V$1000,J$1,FALSE)</f>
        <v>0</v>
      </c>
      <c r="K222" s="127">
        <f>VLOOKUP($A222,'Bagian TU'!$A$6:$V$1000,K$1,FALSE)</f>
        <v>1200000</v>
      </c>
      <c r="L222" s="127">
        <f>VLOOKUP($A222,'Bagian TU'!$A$6:$V$1000,L$1,FALSE)</f>
        <v>0</v>
      </c>
      <c r="M222" s="127">
        <f>VLOOKUP($A222,'Bagian TU'!$A$6:$V$1000,M$1,FALSE)</f>
        <v>0</v>
      </c>
      <c r="N222" s="127">
        <f>VLOOKUP($A222,'Bagian TU'!$A$6:$V$1000,N$1,FALSE)</f>
        <v>0</v>
      </c>
      <c r="O222" s="127">
        <f>VLOOKUP($A222,'Bagian TU'!$A$6:$V$1000,O$1,FALSE)</f>
        <v>200000</v>
      </c>
      <c r="P222" s="127">
        <f>VLOOKUP($A222,'Bagian TU'!$A$6:$V$1000,P$1,FALSE)</f>
        <v>200000</v>
      </c>
      <c r="Q222" s="127">
        <f>VLOOKUP($A222,'Bagian TU'!$A$6:$V$1000,Q$1,FALSE)</f>
        <v>200000</v>
      </c>
      <c r="R222" s="127">
        <f>VLOOKUP($A222,'Bagian TU'!$A$6:$V$1000,R$1,FALSE)</f>
        <v>200000</v>
      </c>
      <c r="S222" s="127">
        <f>VLOOKUP($A222,'Bagian TU'!$A$6:$V$1000,S$1,FALSE)</f>
        <v>200000</v>
      </c>
      <c r="T222" s="127">
        <f>VLOOKUP($A222,'Bagian TU'!$A$6:$V$1000,T$1,FALSE)</f>
        <v>200000</v>
      </c>
      <c r="U222" s="127">
        <f t="shared" si="1"/>
        <v>2400000</v>
      </c>
      <c r="V222" s="127">
        <f t="shared" si="2"/>
        <v>0</v>
      </c>
    </row>
    <row r="223" spans="1:22" ht="13.5" customHeight="1" x14ac:dyDescent="0.2">
      <c r="A223" s="2" t="s">
        <v>1495</v>
      </c>
      <c r="B223" s="50" t="str">
        <f t="array" ref="B223">INDEX(PAGU_REAL!$AF$1:$AF$168,MATCH(MID(A223,1,21),MID(PAGU_REAL!$AK$1:$AK$168,1,21),0))</f>
        <v>Umum</v>
      </c>
      <c r="C223" s="95" t="s">
        <v>1019</v>
      </c>
      <c r="D223" s="123" t="s">
        <v>1020</v>
      </c>
      <c r="E223" s="124">
        <v>0</v>
      </c>
      <c r="F223" s="98" t="s">
        <v>24</v>
      </c>
      <c r="G223" s="124">
        <v>0</v>
      </c>
      <c r="H223" s="124">
        <f t="shared" ref="H223:T223" si="117">SUM(H224:H225)</f>
        <v>120000000</v>
      </c>
      <c r="I223" s="124">
        <f t="shared" si="117"/>
        <v>0</v>
      </c>
      <c r="J223" s="124">
        <f t="shared" si="117"/>
        <v>0</v>
      </c>
      <c r="K223" s="124">
        <f t="shared" si="117"/>
        <v>9900000</v>
      </c>
      <c r="L223" s="124">
        <f t="shared" si="117"/>
        <v>5000000</v>
      </c>
      <c r="M223" s="124">
        <f t="shared" si="117"/>
        <v>65000000</v>
      </c>
      <c r="N223" s="124">
        <f t="shared" si="117"/>
        <v>5000000</v>
      </c>
      <c r="O223" s="124">
        <f t="shared" si="117"/>
        <v>5000000</v>
      </c>
      <c r="P223" s="124">
        <f t="shared" si="117"/>
        <v>5000000</v>
      </c>
      <c r="Q223" s="124">
        <f t="shared" si="117"/>
        <v>5000000</v>
      </c>
      <c r="R223" s="124">
        <f t="shared" si="117"/>
        <v>5000000</v>
      </c>
      <c r="S223" s="124">
        <f t="shared" si="117"/>
        <v>5000000</v>
      </c>
      <c r="T223" s="124">
        <f t="shared" si="117"/>
        <v>10100000</v>
      </c>
      <c r="U223" s="124">
        <f t="shared" si="1"/>
        <v>120000000</v>
      </c>
      <c r="V223" s="124">
        <f t="shared" si="2"/>
        <v>0</v>
      </c>
    </row>
    <row r="224" spans="1:22" ht="13.5" customHeight="1" x14ac:dyDescent="0.2">
      <c r="A224" s="2" t="s">
        <v>1496</v>
      </c>
      <c r="B224" s="50" t="str">
        <f t="array" ref="B224">INDEX(PAGU_REAL!$AF$1:$AF$168,MATCH(MID(A224,1,21),MID(PAGU_REAL!$AK$1:$AK$168,1,21),0))</f>
        <v>Umum</v>
      </c>
      <c r="C224" s="125" t="s">
        <v>24</v>
      </c>
      <c r="D224" s="126" t="s">
        <v>1497</v>
      </c>
      <c r="E224" s="127">
        <v>12</v>
      </c>
      <c r="F224" s="128" t="s">
        <v>887</v>
      </c>
      <c r="G224" s="127">
        <v>5000000</v>
      </c>
      <c r="H224" s="127">
        <f t="shared" ref="H224:H225" si="118">ROUNDDOWN(E224*G224,-3)</f>
        <v>60000000</v>
      </c>
      <c r="I224" s="127">
        <f>VLOOKUP($A224,'Bagian TU'!$A$6:$V$1000,I$1,FALSE)</f>
        <v>0</v>
      </c>
      <c r="J224" s="127">
        <f>VLOOKUP($A224,'Bagian TU'!$A$6:$V$1000,J$1,FALSE)</f>
        <v>0</v>
      </c>
      <c r="K224" s="127">
        <f>VLOOKUP($A224,'Bagian TU'!$A$6:$V$1000,K$1,FALSE)</f>
        <v>9900000</v>
      </c>
      <c r="L224" s="127">
        <f>VLOOKUP($A224,'Bagian TU'!$A$6:$V$1000,L$1,FALSE)</f>
        <v>5000000</v>
      </c>
      <c r="M224" s="127">
        <f>VLOOKUP($A224,'Bagian TU'!$A$6:$V$1000,M$1,FALSE)</f>
        <v>5000000</v>
      </c>
      <c r="N224" s="127">
        <f>VLOOKUP($A224,'Bagian TU'!$A$6:$V$1000,N$1,FALSE)</f>
        <v>5000000</v>
      </c>
      <c r="O224" s="127">
        <f>VLOOKUP($A224,'Bagian TU'!$A$6:$V$1000,O$1,FALSE)</f>
        <v>5000000</v>
      </c>
      <c r="P224" s="127">
        <f>VLOOKUP($A224,'Bagian TU'!$A$6:$V$1000,P$1,FALSE)</f>
        <v>5000000</v>
      </c>
      <c r="Q224" s="127">
        <f>VLOOKUP($A224,'Bagian TU'!$A$6:$V$1000,Q$1,FALSE)</f>
        <v>5000000</v>
      </c>
      <c r="R224" s="127">
        <f>VLOOKUP($A224,'Bagian TU'!$A$6:$V$1000,R$1,FALSE)</f>
        <v>5000000</v>
      </c>
      <c r="S224" s="127">
        <f>VLOOKUP($A224,'Bagian TU'!$A$6:$V$1000,S$1,FALSE)</f>
        <v>5000000</v>
      </c>
      <c r="T224" s="127">
        <f>VLOOKUP($A224,'Bagian TU'!$A$6:$V$1000,T$1,FALSE)</f>
        <v>10100000</v>
      </c>
      <c r="U224" s="127">
        <f t="shared" si="1"/>
        <v>60000000</v>
      </c>
      <c r="V224" s="127">
        <f t="shared" si="2"/>
        <v>0</v>
      </c>
    </row>
    <row r="225" spans="1:22" ht="13.5" customHeight="1" x14ac:dyDescent="0.2">
      <c r="A225" s="2" t="s">
        <v>1498</v>
      </c>
      <c r="B225" s="50" t="str">
        <f t="array" ref="B225">INDEX(PAGU_REAL!$AF$1:$AF$168,MATCH(MID(A225,1,21),MID(PAGU_REAL!$AK$1:$AK$168,1,21),0))</f>
        <v>Umum</v>
      </c>
      <c r="C225" s="125" t="s">
        <v>24</v>
      </c>
      <c r="D225" s="126" t="s">
        <v>1499</v>
      </c>
      <c r="E225" s="127">
        <v>1</v>
      </c>
      <c r="F225" s="128" t="s">
        <v>899</v>
      </c>
      <c r="G225" s="127">
        <v>60000000</v>
      </c>
      <c r="H225" s="127">
        <f t="shared" si="118"/>
        <v>60000000</v>
      </c>
      <c r="I225" s="127">
        <f>VLOOKUP($A225,'Bagian TU'!$A$6:$V$1000,I$1,FALSE)</f>
        <v>0</v>
      </c>
      <c r="J225" s="127">
        <f>VLOOKUP($A225,'Bagian TU'!$A$6:$V$1000,J$1,FALSE)</f>
        <v>0</v>
      </c>
      <c r="K225" s="127">
        <f>VLOOKUP($A225,'Bagian TU'!$A$6:$V$1000,K$1,FALSE)</f>
        <v>0</v>
      </c>
      <c r="L225" s="127">
        <f>VLOOKUP($A225,'Bagian TU'!$A$6:$V$1000,L$1,FALSE)</f>
        <v>0</v>
      </c>
      <c r="M225" s="127">
        <f>VLOOKUP($A225,'Bagian TU'!$A$6:$V$1000,M$1,FALSE)</f>
        <v>60000000</v>
      </c>
      <c r="N225" s="127">
        <f>VLOOKUP($A225,'Bagian TU'!$A$6:$V$1000,N$1,FALSE)</f>
        <v>0</v>
      </c>
      <c r="O225" s="127">
        <f>VLOOKUP($A225,'Bagian TU'!$A$6:$V$1000,O$1,FALSE)</f>
        <v>0</v>
      </c>
      <c r="P225" s="127">
        <f>VLOOKUP($A225,'Bagian TU'!$A$6:$V$1000,P$1,FALSE)</f>
        <v>0</v>
      </c>
      <c r="Q225" s="127">
        <f>VLOOKUP($A225,'Bagian TU'!$A$6:$V$1000,Q$1,FALSE)</f>
        <v>0</v>
      </c>
      <c r="R225" s="127">
        <f>VLOOKUP($A225,'Bagian TU'!$A$6:$V$1000,R$1,FALSE)</f>
        <v>0</v>
      </c>
      <c r="S225" s="127">
        <f>VLOOKUP($A225,'Bagian TU'!$A$6:$V$1000,S$1,FALSE)</f>
        <v>0</v>
      </c>
      <c r="T225" s="127">
        <f>VLOOKUP($A225,'Bagian TU'!$A$6:$V$1000,T$1,FALSE)</f>
        <v>0</v>
      </c>
      <c r="U225" s="127">
        <f t="shared" si="1"/>
        <v>60000000</v>
      </c>
      <c r="V225" s="127">
        <f t="shared" si="2"/>
        <v>0</v>
      </c>
    </row>
    <row r="226" spans="1:22" ht="13.5" customHeight="1" x14ac:dyDescent="0.2">
      <c r="A226" s="2" t="s">
        <v>1500</v>
      </c>
      <c r="B226" s="50" t="str">
        <f t="array" ref="B226">INDEX(PAGU_REAL!$AF$1:$AF$168,MATCH(MID(A226,1,21),MID(PAGU_REAL!$AK$1:$AK$168,1,21),0))</f>
        <v>Umum</v>
      </c>
      <c r="C226" s="119" t="s">
        <v>102</v>
      </c>
      <c r="D226" s="120" t="s">
        <v>1031</v>
      </c>
      <c r="E226" s="121">
        <v>0</v>
      </c>
      <c r="F226" s="122" t="s">
        <v>24</v>
      </c>
      <c r="G226" s="121">
        <v>0</v>
      </c>
      <c r="H226" s="121">
        <f t="shared" ref="H226:T226" si="119">SUM(H227,H238)</f>
        <v>422120000</v>
      </c>
      <c r="I226" s="121">
        <f t="shared" si="119"/>
        <v>0</v>
      </c>
      <c r="J226" s="121">
        <f t="shared" si="119"/>
        <v>10045000</v>
      </c>
      <c r="K226" s="121">
        <f t="shared" si="119"/>
        <v>51515000</v>
      </c>
      <c r="L226" s="121">
        <f t="shared" si="119"/>
        <v>27505000</v>
      </c>
      <c r="M226" s="121">
        <f t="shared" si="119"/>
        <v>46982500</v>
      </c>
      <c r="N226" s="121">
        <f t="shared" si="119"/>
        <v>42922500</v>
      </c>
      <c r="O226" s="121">
        <f t="shared" si="119"/>
        <v>51242500</v>
      </c>
      <c r="P226" s="121">
        <f t="shared" si="119"/>
        <v>47452500</v>
      </c>
      <c r="Q226" s="121">
        <f t="shared" si="119"/>
        <v>26242500</v>
      </c>
      <c r="R226" s="121">
        <f t="shared" si="119"/>
        <v>42232500</v>
      </c>
      <c r="S226" s="121">
        <f t="shared" si="119"/>
        <v>31242500</v>
      </c>
      <c r="T226" s="121">
        <f t="shared" si="119"/>
        <v>44737500</v>
      </c>
      <c r="U226" s="121">
        <f t="shared" si="1"/>
        <v>422120000</v>
      </c>
      <c r="V226" s="121">
        <f t="shared" si="2"/>
        <v>0</v>
      </c>
    </row>
    <row r="227" spans="1:22" ht="13.5" customHeight="1" x14ac:dyDescent="0.2">
      <c r="A227" s="2" t="s">
        <v>1501</v>
      </c>
      <c r="B227" s="50" t="str">
        <f t="array" ref="B227">INDEX(PAGU_REAL!$AF$1:$AF$168,MATCH(MID(A227,1,21),MID(PAGU_REAL!$AK$1:$AK$168,1,21),0))</f>
        <v>Umum</v>
      </c>
      <c r="C227" s="95" t="s">
        <v>1033</v>
      </c>
      <c r="D227" s="123" t="s">
        <v>1034</v>
      </c>
      <c r="E227" s="124">
        <v>0</v>
      </c>
      <c r="F227" s="98" t="s">
        <v>24</v>
      </c>
      <c r="G227" s="124">
        <v>0</v>
      </c>
      <c r="H227" s="124">
        <f t="shared" ref="H227:T227" si="120">SUM(H228:H237)</f>
        <v>404120000</v>
      </c>
      <c r="I227" s="124">
        <f t="shared" si="120"/>
        <v>0</v>
      </c>
      <c r="J227" s="124">
        <f t="shared" si="120"/>
        <v>8545000</v>
      </c>
      <c r="K227" s="124">
        <f t="shared" si="120"/>
        <v>50015000</v>
      </c>
      <c r="L227" s="124">
        <f t="shared" si="120"/>
        <v>26005000</v>
      </c>
      <c r="M227" s="124">
        <f t="shared" si="120"/>
        <v>45482500</v>
      </c>
      <c r="N227" s="124">
        <f t="shared" si="120"/>
        <v>41422500</v>
      </c>
      <c r="O227" s="124">
        <f t="shared" si="120"/>
        <v>49742500</v>
      </c>
      <c r="P227" s="124">
        <f t="shared" si="120"/>
        <v>45952500</v>
      </c>
      <c r="Q227" s="124">
        <f t="shared" si="120"/>
        <v>24742500</v>
      </c>
      <c r="R227" s="124">
        <f t="shared" si="120"/>
        <v>40732500</v>
      </c>
      <c r="S227" s="124">
        <f t="shared" si="120"/>
        <v>29742500</v>
      </c>
      <c r="T227" s="124">
        <f t="shared" si="120"/>
        <v>41737500</v>
      </c>
      <c r="U227" s="124">
        <f t="shared" si="1"/>
        <v>404120000</v>
      </c>
      <c r="V227" s="124">
        <f t="shared" si="2"/>
        <v>0</v>
      </c>
    </row>
    <row r="228" spans="1:22" ht="13.5" customHeight="1" x14ac:dyDescent="0.2">
      <c r="A228" s="2" t="s">
        <v>1502</v>
      </c>
      <c r="B228" s="50" t="str">
        <f t="array" ref="B228">INDEX(PAGU_REAL!$AF$1:$AF$168,MATCH(MID(A228,1,21),MID(PAGU_REAL!$AK$1:$AK$168,1,21),0))</f>
        <v>Umum</v>
      </c>
      <c r="C228" s="125" t="s">
        <v>24</v>
      </c>
      <c r="D228" s="126" t="s">
        <v>1503</v>
      </c>
      <c r="E228" s="127">
        <v>1</v>
      </c>
      <c r="F228" s="128" t="s">
        <v>484</v>
      </c>
      <c r="G228" s="127">
        <v>38730000</v>
      </c>
      <c r="H228" s="127">
        <f t="shared" ref="H228:H237" si="121">ROUNDDOWN(E228*G228,-3)</f>
        <v>38730000</v>
      </c>
      <c r="I228" s="127">
        <f>VLOOKUP($A228,'Bagian TU'!$A$6:$V$1000,I$1,FALSE)</f>
        <v>0</v>
      </c>
      <c r="J228" s="127">
        <f>VLOOKUP($A228,'Bagian TU'!$A$6:$V$1000,J$1,FALSE)</f>
        <v>3235000</v>
      </c>
      <c r="K228" s="127">
        <f>VLOOKUP($A228,'Bagian TU'!$A$6:$V$1000,K$1,FALSE)</f>
        <v>5175000</v>
      </c>
      <c r="L228" s="127">
        <f>VLOOKUP($A228,'Bagian TU'!$A$6:$V$1000,L$1,FALSE)</f>
        <v>4500000</v>
      </c>
      <c r="M228" s="127">
        <f>VLOOKUP($A228,'Bagian TU'!$A$6:$V$1000,M$1,FALSE)</f>
        <v>3227500</v>
      </c>
      <c r="N228" s="127">
        <f>VLOOKUP($A228,'Bagian TU'!$A$6:$V$1000,N$1,FALSE)</f>
        <v>3227500</v>
      </c>
      <c r="O228" s="127">
        <f>VLOOKUP($A228,'Bagian TU'!$A$6:$V$1000,O$1,FALSE)</f>
        <v>3227500</v>
      </c>
      <c r="P228" s="127">
        <f>VLOOKUP($A228,'Bagian TU'!$A$6:$V$1000,P$1,FALSE)</f>
        <v>3227500</v>
      </c>
      <c r="Q228" s="127">
        <f>VLOOKUP($A228,'Bagian TU'!$A$6:$V$1000,Q$1,FALSE)</f>
        <v>3227500</v>
      </c>
      <c r="R228" s="127">
        <f>VLOOKUP($A228,'Bagian TU'!$A$6:$V$1000,R$1,FALSE)</f>
        <v>3227500</v>
      </c>
      <c r="S228" s="127">
        <f>VLOOKUP($A228,'Bagian TU'!$A$6:$V$1000,S$1,FALSE)</f>
        <v>3227500</v>
      </c>
      <c r="T228" s="127">
        <f>VLOOKUP($A228,'Bagian TU'!$A$6:$V$1000,T$1,FALSE)</f>
        <v>3227500</v>
      </c>
      <c r="U228" s="127">
        <f t="shared" si="1"/>
        <v>38730000</v>
      </c>
      <c r="V228" s="127">
        <f t="shared" si="2"/>
        <v>0</v>
      </c>
    </row>
    <row r="229" spans="1:22" ht="13.5" customHeight="1" x14ac:dyDescent="0.2">
      <c r="A229" s="2" t="s">
        <v>1504</v>
      </c>
      <c r="B229" s="50" t="str">
        <f t="array" ref="B229">INDEX(PAGU_REAL!$AF$1:$AF$168,MATCH(MID(A229,1,21),MID(PAGU_REAL!$AK$1:$AK$168,1,21),0))</f>
        <v>Umum</v>
      </c>
      <c r="C229" s="125" t="s">
        <v>24</v>
      </c>
      <c r="D229" s="126" t="s">
        <v>1505</v>
      </c>
      <c r="E229" s="127">
        <v>6</v>
      </c>
      <c r="F229" s="128" t="s">
        <v>484</v>
      </c>
      <c r="G229" s="127">
        <v>33650000</v>
      </c>
      <c r="H229" s="127">
        <f t="shared" si="121"/>
        <v>201900000</v>
      </c>
      <c r="I229" s="127">
        <f>VLOOKUP($A229,'Bagian TU'!$A$6:$V$1000,I$1,FALSE)</f>
        <v>0</v>
      </c>
      <c r="J229" s="127">
        <f>VLOOKUP($A229,'Bagian TU'!$A$6:$V$1000,J$1,FALSE)</f>
        <v>5310000</v>
      </c>
      <c r="K229" s="127">
        <f>VLOOKUP($A229,'Bagian TU'!$A$6:$V$1000,K$1,FALSE)</f>
        <v>16600000</v>
      </c>
      <c r="L229" s="127">
        <f>VLOOKUP($A229,'Bagian TU'!$A$6:$V$1000,L$1,FALSE)</f>
        <v>19990000</v>
      </c>
      <c r="M229" s="127">
        <f>VLOOKUP($A229,'Bagian TU'!$A$6:$V$1000,M$1,FALSE)</f>
        <v>20000000</v>
      </c>
      <c r="N229" s="127">
        <f>VLOOKUP($A229,'Bagian TU'!$A$6:$V$1000,N$1,FALSE)</f>
        <v>20000000</v>
      </c>
      <c r="O229" s="127">
        <f>VLOOKUP($A229,'Bagian TU'!$A$6:$V$1000,O$1,FALSE)</f>
        <v>20000000</v>
      </c>
      <c r="P229" s="127">
        <f>VLOOKUP($A229,'Bagian TU'!$A$6:$V$1000,P$1,FALSE)</f>
        <v>20000000</v>
      </c>
      <c r="Q229" s="127">
        <f>VLOOKUP($A229,'Bagian TU'!$A$6:$V$1000,Q$1,FALSE)</f>
        <v>20000000</v>
      </c>
      <c r="R229" s="127">
        <f>VLOOKUP($A229,'Bagian TU'!$A$6:$V$1000,R$1,FALSE)</f>
        <v>20000000</v>
      </c>
      <c r="S229" s="127">
        <f>VLOOKUP($A229,'Bagian TU'!$A$6:$V$1000,S$1,FALSE)</f>
        <v>20000000</v>
      </c>
      <c r="T229" s="127">
        <f>VLOOKUP($A229,'Bagian TU'!$A$6:$V$1000,T$1,FALSE)</f>
        <v>20000000</v>
      </c>
      <c r="U229" s="127">
        <f t="shared" si="1"/>
        <v>201900000</v>
      </c>
      <c r="V229" s="127">
        <f t="shared" si="2"/>
        <v>0</v>
      </c>
    </row>
    <row r="230" spans="1:22" ht="13.5" customHeight="1" x14ac:dyDescent="0.2">
      <c r="A230" s="2" t="s">
        <v>1506</v>
      </c>
      <c r="B230" s="50" t="str">
        <f t="array" ref="B230">INDEX(PAGU_REAL!$AF$1:$AF$168,MATCH(MID(A230,1,21),MID(PAGU_REAL!$AK$1:$AK$168,1,21),0))</f>
        <v>Umum</v>
      </c>
      <c r="C230" s="125" t="s">
        <v>24</v>
      </c>
      <c r="D230" s="126" t="s">
        <v>1507</v>
      </c>
      <c r="E230" s="127">
        <v>5</v>
      </c>
      <c r="F230" s="128" t="s">
        <v>484</v>
      </c>
      <c r="G230" s="127">
        <v>3640000</v>
      </c>
      <c r="H230" s="127">
        <f t="shared" si="121"/>
        <v>18200000</v>
      </c>
      <c r="I230" s="127">
        <f>VLOOKUP($A230,'Bagian TU'!$A$6:$V$1000,I$1,FALSE)</f>
        <v>0</v>
      </c>
      <c r="J230" s="127">
        <f>VLOOKUP($A230,'Bagian TU'!$A$6:$V$1000,J$1,FALSE)</f>
        <v>0</v>
      </c>
      <c r="K230" s="127">
        <f>VLOOKUP($A230,'Bagian TU'!$A$6:$V$1000,K$1,FALSE)</f>
        <v>1200000</v>
      </c>
      <c r="L230" s="127">
        <f>VLOOKUP($A230,'Bagian TU'!$A$6:$V$1000,L$1,FALSE)</f>
        <v>1515000</v>
      </c>
      <c r="M230" s="127">
        <f>VLOOKUP($A230,'Bagian TU'!$A$6:$V$1000,M$1,FALSE)</f>
        <v>1515000</v>
      </c>
      <c r="N230" s="127">
        <f>VLOOKUP($A230,'Bagian TU'!$A$6:$V$1000,N$1,FALSE)</f>
        <v>1515000</v>
      </c>
      <c r="O230" s="127">
        <f>VLOOKUP($A230,'Bagian TU'!$A$6:$V$1000,O$1,FALSE)</f>
        <v>1515000</v>
      </c>
      <c r="P230" s="127">
        <f>VLOOKUP($A230,'Bagian TU'!$A$6:$V$1000,P$1,FALSE)</f>
        <v>1515000</v>
      </c>
      <c r="Q230" s="127">
        <f>VLOOKUP($A230,'Bagian TU'!$A$6:$V$1000,Q$1,FALSE)</f>
        <v>1515000</v>
      </c>
      <c r="R230" s="127">
        <f>VLOOKUP($A230,'Bagian TU'!$A$6:$V$1000,R$1,FALSE)</f>
        <v>1515000</v>
      </c>
      <c r="S230" s="127">
        <f>VLOOKUP($A230,'Bagian TU'!$A$6:$V$1000,S$1,FALSE)</f>
        <v>1515000</v>
      </c>
      <c r="T230" s="127">
        <f>VLOOKUP($A230,'Bagian TU'!$A$6:$V$1000,T$1,FALSE)</f>
        <v>4880000</v>
      </c>
      <c r="U230" s="127">
        <f t="shared" si="1"/>
        <v>18200000</v>
      </c>
      <c r="V230" s="127">
        <f t="shared" si="2"/>
        <v>0</v>
      </c>
    </row>
    <row r="231" spans="1:22" ht="13.5" customHeight="1" x14ac:dyDescent="0.2">
      <c r="A231" s="2" t="s">
        <v>1508</v>
      </c>
      <c r="B231" s="50" t="str">
        <f t="array" ref="B231">INDEX(PAGU_REAL!$AF$1:$AF$168,MATCH(MID(A231,1,21),MID(PAGU_REAL!$AK$1:$AK$168,1,21),0))</f>
        <v>Umum</v>
      </c>
      <c r="C231" s="125" t="s">
        <v>24</v>
      </c>
      <c r="D231" s="126" t="s">
        <v>1353</v>
      </c>
      <c r="E231" s="127">
        <v>48</v>
      </c>
      <c r="F231" s="128" t="s">
        <v>484</v>
      </c>
      <c r="G231" s="127">
        <v>730000</v>
      </c>
      <c r="H231" s="127">
        <f t="shared" si="121"/>
        <v>35040000</v>
      </c>
      <c r="I231" s="127">
        <f>VLOOKUP($A231,'Bagian TU'!$A$6:$V$1000,I$1,FALSE)</f>
        <v>0</v>
      </c>
      <c r="J231" s="127">
        <f>VLOOKUP($A231,'Bagian TU'!$A$6:$V$1000,J$1,FALSE)</f>
        <v>0</v>
      </c>
      <c r="K231" s="127">
        <f>VLOOKUP($A231,'Bagian TU'!$A$6:$V$1000,K$1,FALSE)</f>
        <v>5840000</v>
      </c>
      <c r="L231" s="127">
        <f>VLOOKUP($A231,'Bagian TU'!$A$6:$V$1000,L$1,FALSE)</f>
        <v>0</v>
      </c>
      <c r="M231" s="127">
        <f>VLOOKUP($A231,'Bagian TU'!$A$6:$V$1000,M$1,FALSE)</f>
        <v>5840000</v>
      </c>
      <c r="N231" s="127">
        <f>VLOOKUP($A231,'Bagian TU'!$A$6:$V$1000,N$1,FALSE)</f>
        <v>5840000</v>
      </c>
      <c r="O231" s="127">
        <f>VLOOKUP($A231,'Bagian TU'!$A$6:$V$1000,O$1,FALSE)</f>
        <v>0</v>
      </c>
      <c r="P231" s="127">
        <f>VLOOKUP($A231,'Bagian TU'!$A$6:$V$1000,P$1,FALSE)</f>
        <v>5840000</v>
      </c>
      <c r="Q231" s="127">
        <f>VLOOKUP($A231,'Bagian TU'!$A$6:$V$1000,Q$1,FALSE)</f>
        <v>0</v>
      </c>
      <c r="R231" s="127">
        <f>VLOOKUP($A231,'Bagian TU'!$A$6:$V$1000,R$1,FALSE)</f>
        <v>5840000</v>
      </c>
      <c r="S231" s="127">
        <f>VLOOKUP($A231,'Bagian TU'!$A$6:$V$1000,S$1,FALSE)</f>
        <v>0</v>
      </c>
      <c r="T231" s="127">
        <f>VLOOKUP($A231,'Bagian TU'!$A$6:$V$1000,T$1,FALSE)</f>
        <v>5840000</v>
      </c>
      <c r="U231" s="127">
        <f t="shared" si="1"/>
        <v>35040000</v>
      </c>
      <c r="V231" s="127">
        <f t="shared" si="2"/>
        <v>0</v>
      </c>
    </row>
    <row r="232" spans="1:22" ht="13.5" customHeight="1" x14ac:dyDescent="0.2">
      <c r="A232" s="2" t="s">
        <v>1509</v>
      </c>
      <c r="B232" s="50" t="str">
        <f t="array" ref="B232">INDEX(PAGU_REAL!$AF$1:$AF$168,MATCH(MID(A232,1,21),MID(PAGU_REAL!$AK$1:$AK$168,1,21),0))</f>
        <v>Umum</v>
      </c>
      <c r="C232" s="125" t="s">
        <v>24</v>
      </c>
      <c r="D232" s="126" t="s">
        <v>1039</v>
      </c>
      <c r="E232" s="127">
        <v>35</v>
      </c>
      <c r="F232" s="128" t="s">
        <v>484</v>
      </c>
      <c r="G232" s="127">
        <v>730000</v>
      </c>
      <c r="H232" s="127">
        <f t="shared" si="121"/>
        <v>25550000</v>
      </c>
      <c r="I232" s="127">
        <f>VLOOKUP($A232,'Bagian TU'!$A$6:$V$1000,I$1,FALSE)</f>
        <v>0</v>
      </c>
      <c r="J232" s="127">
        <f>VLOOKUP($A232,'Bagian TU'!$A$6:$V$1000,J$1,FALSE)</f>
        <v>0</v>
      </c>
      <c r="K232" s="127">
        <f>VLOOKUP($A232,'Bagian TU'!$A$6:$V$1000,K$1,FALSE)</f>
        <v>4380000</v>
      </c>
      <c r="L232" s="127">
        <f>VLOOKUP($A232,'Bagian TU'!$A$6:$V$1000,L$1,FALSE)</f>
        <v>0</v>
      </c>
      <c r="M232" s="127">
        <f>VLOOKUP($A232,'Bagian TU'!$A$6:$V$1000,M$1,FALSE)</f>
        <v>4380000</v>
      </c>
      <c r="N232" s="127">
        <f>VLOOKUP($A232,'Bagian TU'!$A$6:$V$1000,N$1,FALSE)</f>
        <v>4380000</v>
      </c>
      <c r="O232" s="127">
        <f>VLOOKUP($A232,'Bagian TU'!$A$6:$V$1000,O$1,FALSE)</f>
        <v>0</v>
      </c>
      <c r="P232" s="127">
        <f>VLOOKUP($A232,'Bagian TU'!$A$6:$V$1000,P$1,FALSE)</f>
        <v>4380000</v>
      </c>
      <c r="Q232" s="127">
        <f>VLOOKUP($A232,'Bagian TU'!$A$6:$V$1000,Q$1,FALSE)</f>
        <v>0</v>
      </c>
      <c r="R232" s="127">
        <f>VLOOKUP($A232,'Bagian TU'!$A$6:$V$1000,R$1,FALSE)</f>
        <v>4380000</v>
      </c>
      <c r="S232" s="127">
        <f>VLOOKUP($A232,'Bagian TU'!$A$6:$V$1000,S$1,FALSE)</f>
        <v>0</v>
      </c>
      <c r="T232" s="127">
        <f>VLOOKUP($A232,'Bagian TU'!$A$6:$V$1000,T$1,FALSE)</f>
        <v>3650000</v>
      </c>
      <c r="U232" s="127">
        <f t="shared" si="1"/>
        <v>25550000</v>
      </c>
      <c r="V232" s="127">
        <f t="shared" si="2"/>
        <v>0</v>
      </c>
    </row>
    <row r="233" spans="1:22" ht="13.5" customHeight="1" x14ac:dyDescent="0.2">
      <c r="A233" s="2" t="s">
        <v>1510</v>
      </c>
      <c r="B233" s="50" t="str">
        <f t="array" ref="B233">INDEX(PAGU_REAL!$AF$1:$AF$168,MATCH(MID(A233,1,21),MID(PAGU_REAL!$AK$1:$AK$168,1,21),0))</f>
        <v>Umum</v>
      </c>
      <c r="C233" s="125" t="s">
        <v>24</v>
      </c>
      <c r="D233" s="126" t="s">
        <v>1357</v>
      </c>
      <c r="E233" s="127">
        <v>45</v>
      </c>
      <c r="F233" s="128" t="s">
        <v>484</v>
      </c>
      <c r="G233" s="127">
        <v>690000</v>
      </c>
      <c r="H233" s="127">
        <f t="shared" si="121"/>
        <v>31050000</v>
      </c>
      <c r="I233" s="127">
        <f>VLOOKUP($A233,'Bagian TU'!$A$6:$V$1000,I$1,FALSE)</f>
        <v>0</v>
      </c>
      <c r="J233" s="127">
        <f>VLOOKUP($A233,'Bagian TU'!$A$6:$V$1000,J$1,FALSE)</f>
        <v>0</v>
      </c>
      <c r="K233" s="127">
        <f>VLOOKUP($A233,'Bagian TU'!$A$6:$V$1000,K$1,FALSE)</f>
        <v>5520000</v>
      </c>
      <c r="L233" s="127">
        <f>VLOOKUP($A233,'Bagian TU'!$A$6:$V$1000,L$1,FALSE)</f>
        <v>0</v>
      </c>
      <c r="M233" s="127">
        <f>VLOOKUP($A233,'Bagian TU'!$A$6:$V$1000,M$1,FALSE)</f>
        <v>5520000</v>
      </c>
      <c r="N233" s="127">
        <f>VLOOKUP($A233,'Bagian TU'!$A$6:$V$1000,N$1,FALSE)</f>
        <v>5520000</v>
      </c>
      <c r="O233" s="127">
        <f>VLOOKUP($A233,'Bagian TU'!$A$6:$V$1000,O$1,FALSE)</f>
        <v>0</v>
      </c>
      <c r="P233" s="127">
        <f>VLOOKUP($A233,'Bagian TU'!$A$6:$V$1000,P$1,FALSE)</f>
        <v>5520000</v>
      </c>
      <c r="Q233" s="127">
        <f>VLOOKUP($A233,'Bagian TU'!$A$6:$V$1000,Q$1,FALSE)</f>
        <v>0</v>
      </c>
      <c r="R233" s="127">
        <f>VLOOKUP($A233,'Bagian TU'!$A$6:$V$1000,R$1,FALSE)</f>
        <v>4830000</v>
      </c>
      <c r="S233" s="127">
        <f>VLOOKUP($A233,'Bagian TU'!$A$6:$V$1000,S$1,FALSE)</f>
        <v>0</v>
      </c>
      <c r="T233" s="127">
        <f>VLOOKUP($A233,'Bagian TU'!$A$6:$V$1000,T$1,FALSE)</f>
        <v>4140000</v>
      </c>
      <c r="U233" s="127">
        <f t="shared" si="1"/>
        <v>31050000</v>
      </c>
      <c r="V233" s="127">
        <f t="shared" si="2"/>
        <v>0</v>
      </c>
    </row>
    <row r="234" spans="1:22" ht="13.5" customHeight="1" x14ac:dyDescent="0.2">
      <c r="A234" s="2" t="s">
        <v>1511</v>
      </c>
      <c r="B234" s="50" t="str">
        <f t="array" ref="B234">INDEX(PAGU_REAL!$AF$1:$AF$168,MATCH(MID(A234,1,21),MID(PAGU_REAL!$AK$1:$AK$168,1,21),0))</f>
        <v>Umum</v>
      </c>
      <c r="C234" s="125" t="s">
        <v>24</v>
      </c>
      <c r="D234" s="126" t="s">
        <v>1043</v>
      </c>
      <c r="E234" s="127">
        <v>4</v>
      </c>
      <c r="F234" s="128" t="s">
        <v>484</v>
      </c>
      <c r="G234" s="127">
        <v>5000000</v>
      </c>
      <c r="H234" s="127">
        <f t="shared" si="121"/>
        <v>20000000</v>
      </c>
      <c r="I234" s="127">
        <f>VLOOKUP($A234,'Bagian TU'!$A$6:$V$1000,I$1,FALSE)</f>
        <v>0</v>
      </c>
      <c r="J234" s="127">
        <f>VLOOKUP($A234,'Bagian TU'!$A$6:$V$1000,J$1,FALSE)</f>
        <v>0</v>
      </c>
      <c r="K234" s="127">
        <f>VLOOKUP($A234,'Bagian TU'!$A$6:$V$1000,K$1,FALSE)</f>
        <v>5000000</v>
      </c>
      <c r="L234" s="127">
        <f>VLOOKUP($A234,'Bagian TU'!$A$6:$V$1000,L$1,FALSE)</f>
        <v>0</v>
      </c>
      <c r="M234" s="127">
        <f>VLOOKUP($A234,'Bagian TU'!$A$6:$V$1000,M$1,FALSE)</f>
        <v>5000000</v>
      </c>
      <c r="N234" s="127">
        <f>VLOOKUP($A234,'Bagian TU'!$A$6:$V$1000,N$1,FALSE)</f>
        <v>0</v>
      </c>
      <c r="O234" s="127">
        <f>VLOOKUP($A234,'Bagian TU'!$A$6:$V$1000,O$1,FALSE)</f>
        <v>0</v>
      </c>
      <c r="P234" s="127">
        <f>VLOOKUP($A234,'Bagian TU'!$A$6:$V$1000,P$1,FALSE)</f>
        <v>5000000</v>
      </c>
      <c r="Q234" s="127">
        <f>VLOOKUP($A234,'Bagian TU'!$A$6:$V$1000,Q$1,FALSE)</f>
        <v>0</v>
      </c>
      <c r="R234" s="127">
        <f>VLOOKUP($A234,'Bagian TU'!$A$6:$V$1000,R$1,FALSE)</f>
        <v>0</v>
      </c>
      <c r="S234" s="127">
        <f>VLOOKUP($A234,'Bagian TU'!$A$6:$V$1000,S$1,FALSE)</f>
        <v>5000000</v>
      </c>
      <c r="T234" s="127">
        <f>VLOOKUP($A234,'Bagian TU'!$A$6:$V$1000,T$1,FALSE)</f>
        <v>0</v>
      </c>
      <c r="U234" s="127">
        <f t="shared" si="1"/>
        <v>20000000</v>
      </c>
      <c r="V234" s="127">
        <f t="shared" si="2"/>
        <v>0</v>
      </c>
    </row>
    <row r="235" spans="1:22" ht="13.5" customHeight="1" x14ac:dyDescent="0.2">
      <c r="A235" s="2" t="s">
        <v>1512</v>
      </c>
      <c r="B235" s="50" t="str">
        <f t="array" ref="B235">INDEX(PAGU_REAL!$AF$1:$AF$168,MATCH(MID(A235,1,21),MID(PAGU_REAL!$AK$1:$AK$168,1,21),0))</f>
        <v>Umum</v>
      </c>
      <c r="C235" s="125" t="s">
        <v>24</v>
      </c>
      <c r="D235" s="126" t="s">
        <v>1051</v>
      </c>
      <c r="E235" s="127">
        <v>1</v>
      </c>
      <c r="F235" s="128" t="s">
        <v>899</v>
      </c>
      <c r="G235" s="127">
        <v>25000000</v>
      </c>
      <c r="H235" s="127">
        <f t="shared" si="121"/>
        <v>25000000</v>
      </c>
      <c r="I235" s="127">
        <f>VLOOKUP($A235,'Bagian TU'!$A$6:$V$1000,I$1,FALSE)</f>
        <v>0</v>
      </c>
      <c r="J235" s="127">
        <f>VLOOKUP($A235,'Bagian TU'!$A$6:$V$1000,J$1,FALSE)</f>
        <v>0</v>
      </c>
      <c r="K235" s="127">
        <f>VLOOKUP($A235,'Bagian TU'!$A$6:$V$1000,K$1,FALSE)</f>
        <v>0</v>
      </c>
      <c r="L235" s="127">
        <f>VLOOKUP($A235,'Bagian TU'!$A$6:$V$1000,L$1,FALSE)</f>
        <v>0</v>
      </c>
      <c r="M235" s="127">
        <f>VLOOKUP($A235,'Bagian TU'!$A$6:$V$1000,M$1,FALSE)</f>
        <v>0</v>
      </c>
      <c r="N235" s="127">
        <f>VLOOKUP($A235,'Bagian TU'!$A$6:$V$1000,N$1,FALSE)</f>
        <v>0</v>
      </c>
      <c r="O235" s="127">
        <f>VLOOKUP($A235,'Bagian TU'!$A$6:$V$1000,O$1,FALSE)</f>
        <v>25000000</v>
      </c>
      <c r="P235" s="127">
        <f>VLOOKUP($A235,'Bagian TU'!$A$6:$V$1000,P$1,FALSE)</f>
        <v>0</v>
      </c>
      <c r="Q235" s="127">
        <f>VLOOKUP($A235,'Bagian TU'!$A$6:$V$1000,Q$1,FALSE)</f>
        <v>0</v>
      </c>
      <c r="R235" s="127">
        <f>VLOOKUP($A235,'Bagian TU'!$A$6:$V$1000,R$1,FALSE)</f>
        <v>0</v>
      </c>
      <c r="S235" s="127">
        <f>VLOOKUP($A235,'Bagian TU'!$A$6:$V$1000,S$1,FALSE)</f>
        <v>0</v>
      </c>
      <c r="T235" s="127">
        <f>VLOOKUP($A235,'Bagian TU'!$A$6:$V$1000,T$1,FALSE)</f>
        <v>0</v>
      </c>
      <c r="U235" s="127">
        <f t="shared" si="1"/>
        <v>25000000</v>
      </c>
      <c r="V235" s="127">
        <f t="shared" si="2"/>
        <v>0</v>
      </c>
    </row>
    <row r="236" spans="1:22" ht="13.5" customHeight="1" x14ac:dyDescent="0.2">
      <c r="A236" s="2" t="s">
        <v>1513</v>
      </c>
      <c r="B236" s="50" t="str">
        <f t="array" ref="B236">INDEX(PAGU_REAL!$AF$1:$AF$168,MATCH(MID(A236,1,21),MID(PAGU_REAL!$AK$1:$AK$168,1,21),0))</f>
        <v>Umum</v>
      </c>
      <c r="C236" s="125" t="s">
        <v>24</v>
      </c>
      <c r="D236" s="126" t="s">
        <v>1514</v>
      </c>
      <c r="E236" s="127">
        <v>7</v>
      </c>
      <c r="F236" s="128" t="s">
        <v>484</v>
      </c>
      <c r="G236" s="127">
        <v>470000</v>
      </c>
      <c r="H236" s="127">
        <f t="shared" si="121"/>
        <v>3290000</v>
      </c>
      <c r="I236" s="127">
        <f>VLOOKUP($A236,'Bagian TU'!$A$6:$V$1000,I$1,FALSE)</f>
        <v>0</v>
      </c>
      <c r="J236" s="127">
        <f>VLOOKUP($A236,'Bagian TU'!$A$6:$V$1000,J$1,FALSE)</f>
        <v>0</v>
      </c>
      <c r="K236" s="127">
        <f>VLOOKUP($A236,'Bagian TU'!$A$6:$V$1000,K$1,FALSE)</f>
        <v>940000</v>
      </c>
      <c r="L236" s="127">
        <f>VLOOKUP($A236,'Bagian TU'!$A$6:$V$1000,L$1,FALSE)</f>
        <v>0</v>
      </c>
      <c r="M236" s="127">
        <f>VLOOKUP($A236,'Bagian TU'!$A$6:$V$1000,M$1,FALSE)</f>
        <v>0</v>
      </c>
      <c r="N236" s="127">
        <f>VLOOKUP($A236,'Bagian TU'!$A$6:$V$1000,N$1,FALSE)</f>
        <v>940000</v>
      </c>
      <c r="O236" s="127">
        <f>VLOOKUP($A236,'Bagian TU'!$A$6:$V$1000,O$1,FALSE)</f>
        <v>0</v>
      </c>
      <c r="P236" s="127">
        <f>VLOOKUP($A236,'Bagian TU'!$A$6:$V$1000,P$1,FALSE)</f>
        <v>470000</v>
      </c>
      <c r="Q236" s="127">
        <f>VLOOKUP($A236,'Bagian TU'!$A$6:$V$1000,Q$1,FALSE)</f>
        <v>0</v>
      </c>
      <c r="R236" s="127">
        <f>VLOOKUP($A236,'Bagian TU'!$A$6:$V$1000,R$1,FALSE)</f>
        <v>940000</v>
      </c>
      <c r="S236" s="127">
        <f>VLOOKUP($A236,'Bagian TU'!$A$6:$V$1000,S$1,FALSE)</f>
        <v>0</v>
      </c>
      <c r="T236" s="127">
        <f>VLOOKUP($A236,'Bagian TU'!$A$6:$V$1000,T$1,FALSE)</f>
        <v>0</v>
      </c>
      <c r="U236" s="127">
        <f t="shared" si="1"/>
        <v>3290000</v>
      </c>
      <c r="V236" s="127">
        <f t="shared" si="2"/>
        <v>0</v>
      </c>
    </row>
    <row r="237" spans="1:22" ht="13.5" customHeight="1" x14ac:dyDescent="0.2">
      <c r="A237" s="2" t="s">
        <v>1515</v>
      </c>
      <c r="B237" s="50" t="str">
        <f t="array" ref="B237">INDEX(PAGU_REAL!$AF$1:$AF$168,MATCH(MID(A237,1,21),MID(PAGU_REAL!$AK$1:$AK$168,1,21),0))</f>
        <v>Umum</v>
      </c>
      <c r="C237" s="125" t="s">
        <v>24</v>
      </c>
      <c r="D237" s="126" t="s">
        <v>1516</v>
      </c>
      <c r="E237" s="127">
        <v>67</v>
      </c>
      <c r="F237" s="128" t="s">
        <v>1517</v>
      </c>
      <c r="G237" s="127">
        <v>80000</v>
      </c>
      <c r="H237" s="127">
        <f t="shared" si="121"/>
        <v>5360000</v>
      </c>
      <c r="I237" s="127">
        <f>VLOOKUP($A237,'Bagian TU'!$A$6:$V$1000,I$1,FALSE)</f>
        <v>0</v>
      </c>
      <c r="J237" s="127">
        <f>VLOOKUP($A237,'Bagian TU'!$A$6:$V$1000,J$1,FALSE)</f>
        <v>0</v>
      </c>
      <c r="K237" s="127">
        <f>VLOOKUP($A237,'Bagian TU'!$A$6:$V$1000,K$1,FALSE)</f>
        <v>5360000</v>
      </c>
      <c r="L237" s="127">
        <f>VLOOKUP($A237,'Bagian TU'!$A$6:$V$1000,L$1,FALSE)</f>
        <v>0</v>
      </c>
      <c r="M237" s="127">
        <f>VLOOKUP($A237,'Bagian TU'!$A$6:$V$1000,M$1,FALSE)</f>
        <v>0</v>
      </c>
      <c r="N237" s="127">
        <f>VLOOKUP($A237,'Bagian TU'!$A$6:$V$1000,N$1,FALSE)</f>
        <v>0</v>
      </c>
      <c r="O237" s="127">
        <f>VLOOKUP($A237,'Bagian TU'!$A$6:$V$1000,O$1,FALSE)</f>
        <v>0</v>
      </c>
      <c r="P237" s="127">
        <f>VLOOKUP($A237,'Bagian TU'!$A$6:$V$1000,P$1,FALSE)</f>
        <v>0</v>
      </c>
      <c r="Q237" s="127">
        <f>VLOOKUP($A237,'Bagian TU'!$A$6:$V$1000,Q$1,FALSE)</f>
        <v>0</v>
      </c>
      <c r="R237" s="127">
        <f>VLOOKUP($A237,'Bagian TU'!$A$6:$V$1000,R$1,FALSE)</f>
        <v>0</v>
      </c>
      <c r="S237" s="127">
        <f>VLOOKUP($A237,'Bagian TU'!$A$6:$V$1000,S$1,FALSE)</f>
        <v>0</v>
      </c>
      <c r="T237" s="127">
        <f>VLOOKUP($A237,'Bagian TU'!$A$6:$V$1000,T$1,FALSE)</f>
        <v>0</v>
      </c>
      <c r="U237" s="127">
        <f t="shared" si="1"/>
        <v>5360000</v>
      </c>
      <c r="V237" s="127">
        <f t="shared" si="2"/>
        <v>0</v>
      </c>
    </row>
    <row r="238" spans="1:22" ht="13.5" customHeight="1" x14ac:dyDescent="0.2">
      <c r="A238" s="2" t="s">
        <v>1518</v>
      </c>
      <c r="B238" s="50" t="str">
        <f t="array" ref="B238">INDEX(PAGU_REAL!$AF$1:$AF$168,MATCH(MID(A238,1,21),MID(PAGU_REAL!$AK$1:$AK$168,1,21),0))</f>
        <v>Umum</v>
      </c>
      <c r="C238" s="95" t="s">
        <v>1084</v>
      </c>
      <c r="D238" s="123" t="s">
        <v>1085</v>
      </c>
      <c r="E238" s="124">
        <v>0</v>
      </c>
      <c r="F238" s="98" t="s">
        <v>24</v>
      </c>
      <c r="G238" s="124">
        <v>0</v>
      </c>
      <c r="H238" s="124">
        <f t="shared" ref="H238:T238" si="122">H239</f>
        <v>18000000</v>
      </c>
      <c r="I238" s="124">
        <f t="shared" si="122"/>
        <v>0</v>
      </c>
      <c r="J238" s="124">
        <f t="shared" si="122"/>
        <v>1500000</v>
      </c>
      <c r="K238" s="124">
        <f t="shared" si="122"/>
        <v>1500000</v>
      </c>
      <c r="L238" s="124">
        <f t="shared" si="122"/>
        <v>1500000</v>
      </c>
      <c r="M238" s="124">
        <f t="shared" si="122"/>
        <v>1500000</v>
      </c>
      <c r="N238" s="124">
        <f t="shared" si="122"/>
        <v>1500000</v>
      </c>
      <c r="O238" s="124">
        <f t="shared" si="122"/>
        <v>1500000</v>
      </c>
      <c r="P238" s="124">
        <f t="shared" si="122"/>
        <v>1500000</v>
      </c>
      <c r="Q238" s="124">
        <f t="shared" si="122"/>
        <v>1500000</v>
      </c>
      <c r="R238" s="124">
        <f t="shared" si="122"/>
        <v>1500000</v>
      </c>
      <c r="S238" s="124">
        <f t="shared" si="122"/>
        <v>1500000</v>
      </c>
      <c r="T238" s="124">
        <f t="shared" si="122"/>
        <v>3000000</v>
      </c>
      <c r="U238" s="124">
        <f t="shared" si="1"/>
        <v>18000000</v>
      </c>
      <c r="V238" s="124">
        <f t="shared" si="2"/>
        <v>0</v>
      </c>
    </row>
    <row r="239" spans="1:22" ht="13.5" customHeight="1" x14ac:dyDescent="0.2">
      <c r="A239" s="2" t="s">
        <v>1519</v>
      </c>
      <c r="B239" s="50" t="str">
        <f t="array" ref="B239">INDEX(PAGU_REAL!$AF$1:$AF$168,MATCH(MID(A239,1,21),MID(PAGU_REAL!$AK$1:$AK$168,1,21),0))</f>
        <v>Umum</v>
      </c>
      <c r="C239" s="125" t="s">
        <v>24</v>
      </c>
      <c r="D239" s="126" t="s">
        <v>1520</v>
      </c>
      <c r="E239" s="127">
        <v>12</v>
      </c>
      <c r="F239" s="128" t="s">
        <v>887</v>
      </c>
      <c r="G239" s="127">
        <v>1500000</v>
      </c>
      <c r="H239" s="127">
        <f>ROUNDDOWN(E239*G239,-3)</f>
        <v>18000000</v>
      </c>
      <c r="I239" s="127">
        <f>VLOOKUP($A239,'Bagian TU'!$A$6:$V$1000,I$1,FALSE)</f>
        <v>0</v>
      </c>
      <c r="J239" s="127">
        <f>VLOOKUP($A239,'Bagian TU'!$A$6:$V$1000,J$1,FALSE)</f>
        <v>1500000</v>
      </c>
      <c r="K239" s="127">
        <f>VLOOKUP($A239,'Bagian TU'!$A$6:$V$1000,K$1,FALSE)</f>
        <v>1500000</v>
      </c>
      <c r="L239" s="127">
        <f>VLOOKUP($A239,'Bagian TU'!$A$6:$V$1000,L$1,FALSE)</f>
        <v>1500000</v>
      </c>
      <c r="M239" s="127">
        <f>VLOOKUP($A239,'Bagian TU'!$A$6:$V$1000,M$1,FALSE)</f>
        <v>1500000</v>
      </c>
      <c r="N239" s="127">
        <f>VLOOKUP($A239,'Bagian TU'!$A$6:$V$1000,N$1,FALSE)</f>
        <v>1500000</v>
      </c>
      <c r="O239" s="127">
        <f>VLOOKUP($A239,'Bagian TU'!$A$6:$V$1000,O$1,FALSE)</f>
        <v>1500000</v>
      </c>
      <c r="P239" s="127">
        <f>VLOOKUP($A239,'Bagian TU'!$A$6:$V$1000,P$1,FALSE)</f>
        <v>1500000</v>
      </c>
      <c r="Q239" s="127">
        <f>VLOOKUP($A239,'Bagian TU'!$A$6:$V$1000,Q$1,FALSE)</f>
        <v>1500000</v>
      </c>
      <c r="R239" s="127">
        <f>VLOOKUP($A239,'Bagian TU'!$A$6:$V$1000,R$1,FALSE)</f>
        <v>1500000</v>
      </c>
      <c r="S239" s="127">
        <f>VLOOKUP($A239,'Bagian TU'!$A$6:$V$1000,S$1,FALSE)</f>
        <v>1500000</v>
      </c>
      <c r="T239" s="127">
        <f>VLOOKUP($A239,'Bagian TU'!$A$6:$V$1000,T$1,FALSE)</f>
        <v>3000000</v>
      </c>
      <c r="U239" s="127">
        <f t="shared" si="1"/>
        <v>18000000</v>
      </c>
      <c r="V239" s="127">
        <f t="shared" si="2"/>
        <v>0</v>
      </c>
    </row>
    <row r="240" spans="1:22" ht="13.5" customHeight="1" x14ac:dyDescent="0.2">
      <c r="A240" s="2" t="s">
        <v>1521</v>
      </c>
      <c r="B240" s="50" t="str">
        <f t="array" ref="B240">INDEX(PAGU_REAL!$AF$1:$AF$168,MATCH(MID(A240,1,21),MID(PAGU_REAL!$AK$1:$AK$168,1,21),0))</f>
        <v>Umum</v>
      </c>
      <c r="C240" s="119" t="s">
        <v>120</v>
      </c>
      <c r="D240" s="120" t="s">
        <v>1522</v>
      </c>
      <c r="E240" s="121">
        <v>0</v>
      </c>
      <c r="F240" s="122" t="s">
        <v>24</v>
      </c>
      <c r="G240" s="121">
        <v>0</v>
      </c>
      <c r="H240" s="121">
        <f t="shared" ref="H240:T240" si="123">SUM(H241,H244)</f>
        <v>268760000</v>
      </c>
      <c r="I240" s="121">
        <f t="shared" si="123"/>
        <v>0</v>
      </c>
      <c r="J240" s="121">
        <f t="shared" si="123"/>
        <v>0</v>
      </c>
      <c r="K240" s="121">
        <f t="shared" si="123"/>
        <v>1600000</v>
      </c>
      <c r="L240" s="121">
        <f t="shared" si="123"/>
        <v>43230000</v>
      </c>
      <c r="M240" s="121">
        <f t="shared" si="123"/>
        <v>14410000</v>
      </c>
      <c r="N240" s="121">
        <f t="shared" si="123"/>
        <v>108650000</v>
      </c>
      <c r="O240" s="121">
        <f t="shared" si="123"/>
        <v>14410000</v>
      </c>
      <c r="P240" s="121">
        <f t="shared" si="123"/>
        <v>14410000</v>
      </c>
      <c r="Q240" s="121">
        <f t="shared" si="123"/>
        <v>14410000</v>
      </c>
      <c r="R240" s="121">
        <f t="shared" si="123"/>
        <v>14410000</v>
      </c>
      <c r="S240" s="121">
        <f t="shared" si="123"/>
        <v>14410000</v>
      </c>
      <c r="T240" s="121">
        <f t="shared" si="123"/>
        <v>28820000</v>
      </c>
      <c r="U240" s="121">
        <f t="shared" si="1"/>
        <v>268760000</v>
      </c>
      <c r="V240" s="121">
        <f t="shared" si="2"/>
        <v>0</v>
      </c>
    </row>
    <row r="241" spans="1:22" ht="13.5" customHeight="1" x14ac:dyDescent="0.2">
      <c r="A241" s="2" t="s">
        <v>1523</v>
      </c>
      <c r="B241" s="50" t="str">
        <f t="array" ref="B241">INDEX(PAGU_REAL!$AF$1:$AF$168,MATCH(MID(A241,1,21),MID(PAGU_REAL!$AK$1:$AK$168,1,21),0))</f>
        <v>Umum</v>
      </c>
      <c r="C241" s="95" t="s">
        <v>982</v>
      </c>
      <c r="D241" s="123" t="s">
        <v>983</v>
      </c>
      <c r="E241" s="124">
        <v>0</v>
      </c>
      <c r="F241" s="98" t="s">
        <v>24</v>
      </c>
      <c r="G241" s="124">
        <v>0</v>
      </c>
      <c r="H241" s="124">
        <f t="shared" ref="H241:T241" si="124">SUM(H242:H243)</f>
        <v>94240000</v>
      </c>
      <c r="I241" s="124">
        <f t="shared" si="124"/>
        <v>0</v>
      </c>
      <c r="J241" s="124">
        <f t="shared" si="124"/>
        <v>0</v>
      </c>
      <c r="K241" s="124">
        <f t="shared" si="124"/>
        <v>0</v>
      </c>
      <c r="L241" s="124">
        <f t="shared" si="124"/>
        <v>0</v>
      </c>
      <c r="M241" s="124">
        <f t="shared" si="124"/>
        <v>0</v>
      </c>
      <c r="N241" s="124">
        <f t="shared" si="124"/>
        <v>94240000</v>
      </c>
      <c r="O241" s="124">
        <f t="shared" si="124"/>
        <v>0</v>
      </c>
      <c r="P241" s="124">
        <f t="shared" si="124"/>
        <v>0</v>
      </c>
      <c r="Q241" s="124">
        <f t="shared" si="124"/>
        <v>0</v>
      </c>
      <c r="R241" s="124">
        <f t="shared" si="124"/>
        <v>0</v>
      </c>
      <c r="S241" s="124">
        <f t="shared" si="124"/>
        <v>0</v>
      </c>
      <c r="T241" s="124">
        <f t="shared" si="124"/>
        <v>0</v>
      </c>
      <c r="U241" s="124">
        <f t="shared" si="1"/>
        <v>94240000</v>
      </c>
      <c r="V241" s="124">
        <f t="shared" si="2"/>
        <v>0</v>
      </c>
    </row>
    <row r="242" spans="1:22" ht="13.5" customHeight="1" x14ac:dyDescent="0.2">
      <c r="A242" s="2" t="s">
        <v>1524</v>
      </c>
      <c r="B242" s="50" t="str">
        <f t="array" ref="B242">INDEX(PAGU_REAL!$AF$1:$AF$168,MATCH(MID(A242,1,21),MID(PAGU_REAL!$AK$1:$AK$168,1,21),0))</f>
        <v>Umum</v>
      </c>
      <c r="C242" s="125" t="s">
        <v>24</v>
      </c>
      <c r="D242" s="126" t="s">
        <v>1525</v>
      </c>
      <c r="E242" s="127">
        <v>116</v>
      </c>
      <c r="F242" s="128" t="s">
        <v>1526</v>
      </c>
      <c r="G242" s="127">
        <v>670000</v>
      </c>
      <c r="H242" s="127">
        <f t="shared" ref="H242:H243" si="125">ROUNDDOWN(E242*G242,-3)</f>
        <v>77720000</v>
      </c>
      <c r="I242" s="127">
        <f>VLOOKUP($A242,'Bagian TU'!$A$6:$V$1000,I$1,FALSE)</f>
        <v>0</v>
      </c>
      <c r="J242" s="127">
        <f>VLOOKUP($A242,'Bagian TU'!$A$6:$V$1000,J$1,FALSE)</f>
        <v>0</v>
      </c>
      <c r="K242" s="127">
        <f>VLOOKUP($A242,'Bagian TU'!$A$6:$V$1000,K$1,FALSE)</f>
        <v>0</v>
      </c>
      <c r="L242" s="127">
        <f>VLOOKUP($A242,'Bagian TU'!$A$6:$V$1000,L$1,FALSE)</f>
        <v>0</v>
      </c>
      <c r="M242" s="127">
        <f>VLOOKUP($A242,'Bagian TU'!$A$6:$V$1000,M$1,FALSE)</f>
        <v>0</v>
      </c>
      <c r="N242" s="127">
        <f>VLOOKUP($A242,'Bagian TU'!$A$6:$V$1000,N$1,FALSE)</f>
        <v>77720000</v>
      </c>
      <c r="O242" s="127">
        <f>VLOOKUP($A242,'Bagian TU'!$A$6:$V$1000,O$1,FALSE)</f>
        <v>0</v>
      </c>
      <c r="P242" s="127">
        <f>VLOOKUP($A242,'Bagian TU'!$A$6:$V$1000,P$1,FALSE)</f>
        <v>0</v>
      </c>
      <c r="Q242" s="127">
        <f>VLOOKUP($A242,'Bagian TU'!$A$6:$V$1000,Q$1,FALSE)</f>
        <v>0</v>
      </c>
      <c r="R242" s="127">
        <f>VLOOKUP($A242,'Bagian TU'!$A$6:$V$1000,R$1,FALSE)</f>
        <v>0</v>
      </c>
      <c r="S242" s="127">
        <f>VLOOKUP($A242,'Bagian TU'!$A$6:$V$1000,S$1,FALSE)</f>
        <v>0</v>
      </c>
      <c r="T242" s="127">
        <f>VLOOKUP($A242,'Bagian TU'!$A$6:$V$1000,T$1,FALSE)</f>
        <v>0</v>
      </c>
      <c r="U242" s="127">
        <f t="shared" si="1"/>
        <v>77720000</v>
      </c>
      <c r="V242" s="127">
        <f t="shared" si="2"/>
        <v>0</v>
      </c>
    </row>
    <row r="243" spans="1:22" ht="13.5" customHeight="1" x14ac:dyDescent="0.2">
      <c r="A243" s="2" t="s">
        <v>1527</v>
      </c>
      <c r="B243" s="50" t="str">
        <f t="array" ref="B243">INDEX(PAGU_REAL!$AF$1:$AF$168,MATCH(MID(A243,1,21),MID(PAGU_REAL!$AK$1:$AK$168,1,21),0))</f>
        <v>Umum</v>
      </c>
      <c r="C243" s="125" t="s">
        <v>24</v>
      </c>
      <c r="D243" s="126" t="s">
        <v>1528</v>
      </c>
      <c r="E243" s="127">
        <v>28</v>
      </c>
      <c r="F243" s="128" t="s">
        <v>1526</v>
      </c>
      <c r="G243" s="127">
        <v>590000</v>
      </c>
      <c r="H243" s="127">
        <f t="shared" si="125"/>
        <v>16520000</v>
      </c>
      <c r="I243" s="127">
        <f>VLOOKUP($A243,'Bagian TU'!$A$6:$V$1000,I$1,FALSE)</f>
        <v>0</v>
      </c>
      <c r="J243" s="127">
        <f>VLOOKUP($A243,'Bagian TU'!$A$6:$V$1000,J$1,FALSE)</f>
        <v>0</v>
      </c>
      <c r="K243" s="127">
        <f>VLOOKUP($A243,'Bagian TU'!$A$6:$V$1000,K$1,FALSE)</f>
        <v>0</v>
      </c>
      <c r="L243" s="127">
        <f>VLOOKUP($A243,'Bagian TU'!$A$6:$V$1000,L$1,FALSE)</f>
        <v>0</v>
      </c>
      <c r="M243" s="127">
        <f>VLOOKUP($A243,'Bagian TU'!$A$6:$V$1000,M$1,FALSE)</f>
        <v>0</v>
      </c>
      <c r="N243" s="127">
        <f>VLOOKUP($A243,'Bagian TU'!$A$6:$V$1000,N$1,FALSE)</f>
        <v>16520000</v>
      </c>
      <c r="O243" s="127">
        <f>VLOOKUP($A243,'Bagian TU'!$A$6:$V$1000,O$1,FALSE)</f>
        <v>0</v>
      </c>
      <c r="P243" s="127">
        <f>VLOOKUP($A243,'Bagian TU'!$A$6:$V$1000,P$1,FALSE)</f>
        <v>0</v>
      </c>
      <c r="Q243" s="127">
        <f>VLOOKUP($A243,'Bagian TU'!$A$6:$V$1000,Q$1,FALSE)</f>
        <v>0</v>
      </c>
      <c r="R243" s="127">
        <f>VLOOKUP($A243,'Bagian TU'!$A$6:$V$1000,R$1,FALSE)</f>
        <v>0</v>
      </c>
      <c r="S243" s="127">
        <f>VLOOKUP($A243,'Bagian TU'!$A$6:$V$1000,S$1,FALSE)</f>
        <v>0</v>
      </c>
      <c r="T243" s="127">
        <f>VLOOKUP($A243,'Bagian TU'!$A$6:$V$1000,T$1,FALSE)</f>
        <v>0</v>
      </c>
      <c r="U243" s="127">
        <f t="shared" si="1"/>
        <v>16520000</v>
      </c>
      <c r="V243" s="127">
        <f t="shared" si="2"/>
        <v>0</v>
      </c>
    </row>
    <row r="244" spans="1:22" ht="13.5" customHeight="1" x14ac:dyDescent="0.2">
      <c r="A244" s="2" t="s">
        <v>1529</v>
      </c>
      <c r="B244" s="50" t="str">
        <f t="array" ref="B244">INDEX(PAGU_REAL!$AF$1:$AF$168,MATCH(MID(A244,1,21),MID(PAGU_REAL!$AK$1:$AK$168,1,21),0))</f>
        <v>Umum</v>
      </c>
      <c r="C244" s="95" t="s">
        <v>1097</v>
      </c>
      <c r="D244" s="123" t="s">
        <v>1098</v>
      </c>
      <c r="E244" s="124">
        <v>0</v>
      </c>
      <c r="F244" s="98" t="s">
        <v>24</v>
      </c>
      <c r="G244" s="124">
        <v>0</v>
      </c>
      <c r="H244" s="124">
        <f t="shared" ref="H244:T244" si="126">SUM(H245:H256)</f>
        <v>174520000</v>
      </c>
      <c r="I244" s="124">
        <f t="shared" si="126"/>
        <v>0</v>
      </c>
      <c r="J244" s="124">
        <f t="shared" si="126"/>
        <v>0</v>
      </c>
      <c r="K244" s="124">
        <f t="shared" si="126"/>
        <v>1600000</v>
      </c>
      <c r="L244" s="124">
        <f t="shared" si="126"/>
        <v>43230000</v>
      </c>
      <c r="M244" s="124">
        <f t="shared" si="126"/>
        <v>14410000</v>
      </c>
      <c r="N244" s="124">
        <f t="shared" si="126"/>
        <v>14410000</v>
      </c>
      <c r="O244" s="124">
        <f t="shared" si="126"/>
        <v>14410000</v>
      </c>
      <c r="P244" s="124">
        <f t="shared" si="126"/>
        <v>14410000</v>
      </c>
      <c r="Q244" s="124">
        <f t="shared" si="126"/>
        <v>14410000</v>
      </c>
      <c r="R244" s="124">
        <f t="shared" si="126"/>
        <v>14410000</v>
      </c>
      <c r="S244" s="124">
        <f t="shared" si="126"/>
        <v>14410000</v>
      </c>
      <c r="T244" s="124">
        <f t="shared" si="126"/>
        <v>28820000</v>
      </c>
      <c r="U244" s="124">
        <f t="shared" si="1"/>
        <v>174520000</v>
      </c>
      <c r="V244" s="124">
        <f t="shared" si="2"/>
        <v>0</v>
      </c>
    </row>
    <row r="245" spans="1:22" ht="13.5" customHeight="1" x14ac:dyDescent="0.2">
      <c r="A245" s="2" t="s">
        <v>1530</v>
      </c>
      <c r="B245" s="50" t="str">
        <f t="array" ref="B245">INDEX(PAGU_REAL!$AF$1:$AF$168,MATCH(MID(A245,1,21),MID(PAGU_REAL!$AK$1:$AK$168,1,21),0))</f>
        <v>Umum</v>
      </c>
      <c r="C245" s="125" t="s">
        <v>24</v>
      </c>
      <c r="D245" s="126" t="s">
        <v>1531</v>
      </c>
      <c r="E245" s="127">
        <v>12</v>
      </c>
      <c r="F245" s="128" t="s">
        <v>820</v>
      </c>
      <c r="G245" s="127">
        <v>3320000</v>
      </c>
      <c r="H245" s="127">
        <f t="shared" ref="H245:H256" si="127">ROUNDDOWN(E245*G245,-3)</f>
        <v>39840000</v>
      </c>
      <c r="I245" s="127">
        <f>VLOOKUP($A245,'Bagian TU'!$A$6:$V$1000,I$1,FALSE)</f>
        <v>0</v>
      </c>
      <c r="J245" s="127">
        <f>VLOOKUP($A245,'Bagian TU'!$A$6:$V$1000,J$1,FALSE)</f>
        <v>0</v>
      </c>
      <c r="K245" s="127">
        <f>VLOOKUP($A245,'Bagian TU'!$A$6:$V$1000,K$1,FALSE)</f>
        <v>0</v>
      </c>
      <c r="L245" s="127">
        <f>VLOOKUP($A245,'Bagian TU'!$A$6:$V$1000,L$1,FALSE)</f>
        <v>9960000</v>
      </c>
      <c r="M245" s="127">
        <f>VLOOKUP($A245,'Bagian TU'!$A$6:$V$1000,M$1,FALSE)</f>
        <v>3320000</v>
      </c>
      <c r="N245" s="127">
        <f>VLOOKUP($A245,'Bagian TU'!$A$6:$V$1000,N$1,FALSE)</f>
        <v>3320000</v>
      </c>
      <c r="O245" s="127">
        <f>VLOOKUP($A245,'Bagian TU'!$A$6:$V$1000,O$1,FALSE)</f>
        <v>3320000</v>
      </c>
      <c r="P245" s="127">
        <f>VLOOKUP($A245,'Bagian TU'!$A$6:$V$1000,P$1,FALSE)</f>
        <v>3320000</v>
      </c>
      <c r="Q245" s="127">
        <f>VLOOKUP($A245,'Bagian TU'!$A$6:$V$1000,Q$1,FALSE)</f>
        <v>3320000</v>
      </c>
      <c r="R245" s="127">
        <f>VLOOKUP($A245,'Bagian TU'!$A$6:$V$1000,R$1,FALSE)</f>
        <v>3320000</v>
      </c>
      <c r="S245" s="127">
        <f>VLOOKUP($A245,'Bagian TU'!$A$6:$V$1000,S$1,FALSE)</f>
        <v>3320000</v>
      </c>
      <c r="T245" s="127">
        <f>VLOOKUP($A245,'Bagian TU'!$A$6:$V$1000,T$1,FALSE)</f>
        <v>6640000</v>
      </c>
      <c r="U245" s="127">
        <f t="shared" si="1"/>
        <v>39840000</v>
      </c>
      <c r="V245" s="127">
        <f t="shared" si="2"/>
        <v>0</v>
      </c>
    </row>
    <row r="246" spans="1:22" ht="13.5" customHeight="1" x14ac:dyDescent="0.2">
      <c r="A246" s="2" t="s">
        <v>1532</v>
      </c>
      <c r="B246" s="50" t="str">
        <f t="array" ref="B246">INDEX(PAGU_REAL!$AF$1:$AF$168,MATCH(MID(A246,1,21),MID(PAGU_REAL!$AK$1:$AK$168,1,21),0))</f>
        <v>Umum</v>
      </c>
      <c r="C246" s="125" t="s">
        <v>24</v>
      </c>
      <c r="D246" s="126" t="s">
        <v>1533</v>
      </c>
      <c r="E246" s="127">
        <v>48</v>
      </c>
      <c r="F246" s="128" t="s">
        <v>820</v>
      </c>
      <c r="G246" s="127">
        <v>980000</v>
      </c>
      <c r="H246" s="127">
        <f t="shared" si="127"/>
        <v>47040000</v>
      </c>
      <c r="I246" s="127">
        <f>VLOOKUP($A246,'Bagian TU'!$A$6:$V$1000,I$1,FALSE)</f>
        <v>0</v>
      </c>
      <c r="J246" s="127">
        <f>VLOOKUP($A246,'Bagian TU'!$A$6:$V$1000,J$1,FALSE)</f>
        <v>0</v>
      </c>
      <c r="K246" s="127">
        <f>VLOOKUP($A246,'Bagian TU'!$A$6:$V$1000,K$1,FALSE)</f>
        <v>0</v>
      </c>
      <c r="L246" s="127">
        <f>VLOOKUP($A246,'Bagian TU'!$A$6:$V$1000,L$1,FALSE)</f>
        <v>11760000</v>
      </c>
      <c r="M246" s="127">
        <f>VLOOKUP($A246,'Bagian TU'!$A$6:$V$1000,M$1,FALSE)</f>
        <v>3920000</v>
      </c>
      <c r="N246" s="127">
        <f>VLOOKUP($A246,'Bagian TU'!$A$6:$V$1000,N$1,FALSE)</f>
        <v>3920000</v>
      </c>
      <c r="O246" s="127">
        <f>VLOOKUP($A246,'Bagian TU'!$A$6:$V$1000,O$1,FALSE)</f>
        <v>3920000</v>
      </c>
      <c r="P246" s="127">
        <f>VLOOKUP($A246,'Bagian TU'!$A$6:$V$1000,P$1,FALSE)</f>
        <v>3920000</v>
      </c>
      <c r="Q246" s="127">
        <f>VLOOKUP($A246,'Bagian TU'!$A$6:$V$1000,Q$1,FALSE)</f>
        <v>3920000</v>
      </c>
      <c r="R246" s="127">
        <f>VLOOKUP($A246,'Bagian TU'!$A$6:$V$1000,R$1,FALSE)</f>
        <v>3920000</v>
      </c>
      <c r="S246" s="127">
        <f>VLOOKUP($A246,'Bagian TU'!$A$6:$V$1000,S$1,FALSE)</f>
        <v>3920000</v>
      </c>
      <c r="T246" s="127">
        <f>VLOOKUP($A246,'Bagian TU'!$A$6:$V$1000,T$1,FALSE)</f>
        <v>7840000</v>
      </c>
      <c r="U246" s="127">
        <f t="shared" si="1"/>
        <v>47040000</v>
      </c>
      <c r="V246" s="127">
        <f t="shared" si="2"/>
        <v>0</v>
      </c>
    </row>
    <row r="247" spans="1:22" ht="13.5" customHeight="1" x14ac:dyDescent="0.2">
      <c r="A247" s="2" t="s">
        <v>1534</v>
      </c>
      <c r="B247" s="50" t="str">
        <f t="array" ref="B247">INDEX(PAGU_REAL!$AF$1:$AF$168,MATCH(MID(A247,1,21),MID(PAGU_REAL!$AK$1:$AK$168,1,21),0))</f>
        <v>Umum</v>
      </c>
      <c r="C247" s="125" t="s">
        <v>24</v>
      </c>
      <c r="D247" s="126" t="s">
        <v>1535</v>
      </c>
      <c r="E247" s="127">
        <v>24</v>
      </c>
      <c r="F247" s="128" t="s">
        <v>820</v>
      </c>
      <c r="G247" s="127">
        <v>980000</v>
      </c>
      <c r="H247" s="127">
        <f t="shared" si="127"/>
        <v>23520000</v>
      </c>
      <c r="I247" s="127">
        <f>VLOOKUP($A247,'Bagian TU'!$A$6:$V$1000,I$1,FALSE)</f>
        <v>0</v>
      </c>
      <c r="J247" s="127">
        <f>VLOOKUP($A247,'Bagian TU'!$A$6:$V$1000,J$1,FALSE)</f>
        <v>0</v>
      </c>
      <c r="K247" s="127">
        <f>VLOOKUP($A247,'Bagian TU'!$A$6:$V$1000,K$1,FALSE)</f>
        <v>0</v>
      </c>
      <c r="L247" s="127">
        <f>VLOOKUP($A247,'Bagian TU'!$A$6:$V$1000,L$1,FALSE)</f>
        <v>5880000</v>
      </c>
      <c r="M247" s="127">
        <f>VLOOKUP($A247,'Bagian TU'!$A$6:$V$1000,M$1,FALSE)</f>
        <v>1960000</v>
      </c>
      <c r="N247" s="127">
        <f>VLOOKUP($A247,'Bagian TU'!$A$6:$V$1000,N$1,FALSE)</f>
        <v>1960000</v>
      </c>
      <c r="O247" s="127">
        <f>VLOOKUP($A247,'Bagian TU'!$A$6:$V$1000,O$1,FALSE)</f>
        <v>1960000</v>
      </c>
      <c r="P247" s="127">
        <f>VLOOKUP($A247,'Bagian TU'!$A$6:$V$1000,P$1,FALSE)</f>
        <v>1960000</v>
      </c>
      <c r="Q247" s="127">
        <f>VLOOKUP($A247,'Bagian TU'!$A$6:$V$1000,Q$1,FALSE)</f>
        <v>1960000</v>
      </c>
      <c r="R247" s="127">
        <f>VLOOKUP($A247,'Bagian TU'!$A$6:$V$1000,R$1,FALSE)</f>
        <v>1960000</v>
      </c>
      <c r="S247" s="127">
        <f>VLOOKUP($A247,'Bagian TU'!$A$6:$V$1000,S$1,FALSE)</f>
        <v>1960000</v>
      </c>
      <c r="T247" s="127">
        <f>VLOOKUP($A247,'Bagian TU'!$A$6:$V$1000,T$1,FALSE)</f>
        <v>3920000</v>
      </c>
      <c r="U247" s="127">
        <f t="shared" si="1"/>
        <v>23520000</v>
      </c>
      <c r="V247" s="127">
        <f t="shared" si="2"/>
        <v>0</v>
      </c>
    </row>
    <row r="248" spans="1:22" ht="13.5" customHeight="1" x14ac:dyDescent="0.2">
      <c r="A248" s="2" t="s">
        <v>1536</v>
      </c>
      <c r="B248" s="50" t="str">
        <f t="array" ref="B248">INDEX(PAGU_REAL!$AF$1:$AF$168,MATCH(MID(A248,1,21),MID(PAGU_REAL!$AK$1:$AK$168,1,21),0))</f>
        <v>Umum</v>
      </c>
      <c r="C248" s="125" t="s">
        <v>24</v>
      </c>
      <c r="D248" s="126" t="s">
        <v>1537</v>
      </c>
      <c r="E248" s="127">
        <v>36</v>
      </c>
      <c r="F248" s="128" t="s">
        <v>820</v>
      </c>
      <c r="G248" s="127">
        <v>680000</v>
      </c>
      <c r="H248" s="127">
        <f t="shared" si="127"/>
        <v>24480000</v>
      </c>
      <c r="I248" s="127">
        <f>VLOOKUP($A248,'Bagian TU'!$A$6:$V$1000,I$1,FALSE)</f>
        <v>0</v>
      </c>
      <c r="J248" s="127">
        <f>VLOOKUP($A248,'Bagian TU'!$A$6:$V$1000,J$1,FALSE)</f>
        <v>0</v>
      </c>
      <c r="K248" s="127">
        <f>VLOOKUP($A248,'Bagian TU'!$A$6:$V$1000,K$1,FALSE)</f>
        <v>0</v>
      </c>
      <c r="L248" s="127">
        <f>VLOOKUP($A248,'Bagian TU'!$A$6:$V$1000,L$1,FALSE)</f>
        <v>6120000</v>
      </c>
      <c r="M248" s="127">
        <f>VLOOKUP($A248,'Bagian TU'!$A$6:$V$1000,M$1,FALSE)</f>
        <v>2040000</v>
      </c>
      <c r="N248" s="127">
        <f>VLOOKUP($A248,'Bagian TU'!$A$6:$V$1000,N$1,FALSE)</f>
        <v>2040000</v>
      </c>
      <c r="O248" s="127">
        <f>VLOOKUP($A248,'Bagian TU'!$A$6:$V$1000,O$1,FALSE)</f>
        <v>2040000</v>
      </c>
      <c r="P248" s="127">
        <f>VLOOKUP($A248,'Bagian TU'!$A$6:$V$1000,P$1,FALSE)</f>
        <v>2040000</v>
      </c>
      <c r="Q248" s="127">
        <f>VLOOKUP($A248,'Bagian TU'!$A$6:$V$1000,Q$1,FALSE)</f>
        <v>2040000</v>
      </c>
      <c r="R248" s="127">
        <f>VLOOKUP($A248,'Bagian TU'!$A$6:$V$1000,R$1,FALSE)</f>
        <v>2040000</v>
      </c>
      <c r="S248" s="127">
        <f>VLOOKUP($A248,'Bagian TU'!$A$6:$V$1000,S$1,FALSE)</f>
        <v>2040000</v>
      </c>
      <c r="T248" s="127">
        <f>VLOOKUP($A248,'Bagian TU'!$A$6:$V$1000,T$1,FALSE)</f>
        <v>4080000</v>
      </c>
      <c r="U248" s="127">
        <f t="shared" si="1"/>
        <v>24480000</v>
      </c>
      <c r="V248" s="127">
        <f t="shared" si="2"/>
        <v>0</v>
      </c>
    </row>
    <row r="249" spans="1:22" ht="13.5" customHeight="1" x14ac:dyDescent="0.2">
      <c r="A249" s="2" t="s">
        <v>1538</v>
      </c>
      <c r="B249" s="50" t="str">
        <f t="array" ref="B249">INDEX(PAGU_REAL!$AF$1:$AF$168,MATCH(MID(A249,1,21),MID(PAGU_REAL!$AK$1:$AK$168,1,21),0))</f>
        <v>Umum</v>
      </c>
      <c r="C249" s="125" t="s">
        <v>24</v>
      </c>
      <c r="D249" s="126" t="s">
        <v>1539</v>
      </c>
      <c r="E249" s="127">
        <v>24</v>
      </c>
      <c r="F249" s="128" t="s">
        <v>820</v>
      </c>
      <c r="G249" s="127">
        <v>300000</v>
      </c>
      <c r="H249" s="127">
        <f t="shared" si="127"/>
        <v>7200000</v>
      </c>
      <c r="I249" s="127">
        <f>VLOOKUP($A249,'Bagian TU'!$A$6:$V$1000,I$1,FALSE)</f>
        <v>0</v>
      </c>
      <c r="J249" s="127">
        <f>VLOOKUP($A249,'Bagian TU'!$A$6:$V$1000,J$1,FALSE)</f>
        <v>0</v>
      </c>
      <c r="K249" s="127">
        <f>VLOOKUP($A249,'Bagian TU'!$A$6:$V$1000,K$1,FALSE)</f>
        <v>0</v>
      </c>
      <c r="L249" s="127">
        <f>VLOOKUP($A249,'Bagian TU'!$A$6:$V$1000,L$1,FALSE)</f>
        <v>1800000</v>
      </c>
      <c r="M249" s="127">
        <f>VLOOKUP($A249,'Bagian TU'!$A$6:$V$1000,M$1,FALSE)</f>
        <v>600000</v>
      </c>
      <c r="N249" s="127">
        <f>VLOOKUP($A249,'Bagian TU'!$A$6:$V$1000,N$1,FALSE)</f>
        <v>600000</v>
      </c>
      <c r="O249" s="127">
        <f>VLOOKUP($A249,'Bagian TU'!$A$6:$V$1000,O$1,FALSE)</f>
        <v>600000</v>
      </c>
      <c r="P249" s="127">
        <f>VLOOKUP($A249,'Bagian TU'!$A$6:$V$1000,P$1,FALSE)</f>
        <v>600000</v>
      </c>
      <c r="Q249" s="127">
        <f>VLOOKUP($A249,'Bagian TU'!$A$6:$V$1000,Q$1,FALSE)</f>
        <v>600000</v>
      </c>
      <c r="R249" s="127">
        <f>VLOOKUP($A249,'Bagian TU'!$A$6:$V$1000,R$1,FALSE)</f>
        <v>600000</v>
      </c>
      <c r="S249" s="127">
        <f>VLOOKUP($A249,'Bagian TU'!$A$6:$V$1000,S$1,FALSE)</f>
        <v>600000</v>
      </c>
      <c r="T249" s="127">
        <f>VLOOKUP($A249,'Bagian TU'!$A$6:$V$1000,T$1,FALSE)</f>
        <v>1200000</v>
      </c>
      <c r="U249" s="127">
        <f t="shared" si="1"/>
        <v>7200000</v>
      </c>
      <c r="V249" s="127">
        <f t="shared" si="2"/>
        <v>0</v>
      </c>
    </row>
    <row r="250" spans="1:22" ht="13.5" customHeight="1" x14ac:dyDescent="0.2">
      <c r="A250" s="2" t="s">
        <v>1540</v>
      </c>
      <c r="B250" s="50" t="str">
        <f t="array" ref="B250">INDEX(PAGU_REAL!$AF$1:$AF$168,MATCH(MID(A250,1,21),MID(PAGU_REAL!$AK$1:$AK$168,1,21),0))</f>
        <v>Umum</v>
      </c>
      <c r="C250" s="125" t="s">
        <v>24</v>
      </c>
      <c r="D250" s="126" t="s">
        <v>1541</v>
      </c>
      <c r="E250" s="127">
        <v>24</v>
      </c>
      <c r="F250" s="128" t="s">
        <v>820</v>
      </c>
      <c r="G250" s="127">
        <v>300000</v>
      </c>
      <c r="H250" s="127">
        <f t="shared" si="127"/>
        <v>7200000</v>
      </c>
      <c r="I250" s="127">
        <f>VLOOKUP($A250,'Bagian TU'!$A$6:$V$1000,I$1,FALSE)</f>
        <v>0</v>
      </c>
      <c r="J250" s="127">
        <f>VLOOKUP($A250,'Bagian TU'!$A$6:$V$1000,J$1,FALSE)</f>
        <v>0</v>
      </c>
      <c r="K250" s="127">
        <f>VLOOKUP($A250,'Bagian TU'!$A$6:$V$1000,K$1,FALSE)</f>
        <v>0</v>
      </c>
      <c r="L250" s="127">
        <f>VLOOKUP($A250,'Bagian TU'!$A$6:$V$1000,L$1,FALSE)</f>
        <v>1800000</v>
      </c>
      <c r="M250" s="127">
        <f>VLOOKUP($A250,'Bagian TU'!$A$6:$V$1000,M$1,FALSE)</f>
        <v>600000</v>
      </c>
      <c r="N250" s="127">
        <f>VLOOKUP($A250,'Bagian TU'!$A$6:$V$1000,N$1,FALSE)</f>
        <v>600000</v>
      </c>
      <c r="O250" s="127">
        <f>VLOOKUP($A250,'Bagian TU'!$A$6:$V$1000,O$1,FALSE)</f>
        <v>600000</v>
      </c>
      <c r="P250" s="127">
        <f>VLOOKUP($A250,'Bagian TU'!$A$6:$V$1000,P$1,FALSE)</f>
        <v>600000</v>
      </c>
      <c r="Q250" s="127">
        <f>VLOOKUP($A250,'Bagian TU'!$A$6:$V$1000,Q$1,FALSE)</f>
        <v>600000</v>
      </c>
      <c r="R250" s="127">
        <f>VLOOKUP($A250,'Bagian TU'!$A$6:$V$1000,R$1,FALSE)</f>
        <v>600000</v>
      </c>
      <c r="S250" s="127">
        <f>VLOOKUP($A250,'Bagian TU'!$A$6:$V$1000,S$1,FALSE)</f>
        <v>600000</v>
      </c>
      <c r="T250" s="127">
        <f>VLOOKUP($A250,'Bagian TU'!$A$6:$V$1000,T$1,FALSE)</f>
        <v>1200000</v>
      </c>
      <c r="U250" s="127">
        <f t="shared" si="1"/>
        <v>7200000</v>
      </c>
      <c r="V250" s="127">
        <f t="shared" si="2"/>
        <v>0</v>
      </c>
    </row>
    <row r="251" spans="1:22" ht="13.5" customHeight="1" x14ac:dyDescent="0.2">
      <c r="A251" s="2" t="s">
        <v>1542</v>
      </c>
      <c r="B251" s="50" t="str">
        <f t="array" ref="B251">INDEX(PAGU_REAL!$AF$1:$AF$168,MATCH(MID(A251,1,21),MID(PAGU_REAL!$AK$1:$AK$168,1,21),0))</f>
        <v>Umum</v>
      </c>
      <c r="C251" s="125" t="s">
        <v>24</v>
      </c>
      <c r="D251" s="126" t="s">
        <v>1543</v>
      </c>
      <c r="E251" s="127">
        <v>24</v>
      </c>
      <c r="F251" s="128" t="s">
        <v>820</v>
      </c>
      <c r="G251" s="127">
        <v>250000</v>
      </c>
      <c r="H251" s="127">
        <f t="shared" si="127"/>
        <v>6000000</v>
      </c>
      <c r="I251" s="127">
        <f>VLOOKUP($A251,'Bagian TU'!$A$6:$V$1000,I$1,FALSE)</f>
        <v>0</v>
      </c>
      <c r="J251" s="127">
        <f>VLOOKUP($A251,'Bagian TU'!$A$6:$V$1000,J$1,FALSE)</f>
        <v>0</v>
      </c>
      <c r="K251" s="127">
        <f>VLOOKUP($A251,'Bagian TU'!$A$6:$V$1000,K$1,FALSE)</f>
        <v>0</v>
      </c>
      <c r="L251" s="127">
        <f>VLOOKUP($A251,'Bagian TU'!$A$6:$V$1000,L$1,FALSE)</f>
        <v>1500000</v>
      </c>
      <c r="M251" s="127">
        <f>VLOOKUP($A251,'Bagian TU'!$A$6:$V$1000,M$1,FALSE)</f>
        <v>500000</v>
      </c>
      <c r="N251" s="127">
        <f>VLOOKUP($A251,'Bagian TU'!$A$6:$V$1000,N$1,FALSE)</f>
        <v>500000</v>
      </c>
      <c r="O251" s="127">
        <f>VLOOKUP($A251,'Bagian TU'!$A$6:$V$1000,O$1,FALSE)</f>
        <v>500000</v>
      </c>
      <c r="P251" s="127">
        <f>VLOOKUP($A251,'Bagian TU'!$A$6:$V$1000,P$1,FALSE)</f>
        <v>500000</v>
      </c>
      <c r="Q251" s="127">
        <f>VLOOKUP($A251,'Bagian TU'!$A$6:$V$1000,Q$1,FALSE)</f>
        <v>500000</v>
      </c>
      <c r="R251" s="127">
        <f>VLOOKUP($A251,'Bagian TU'!$A$6:$V$1000,R$1,FALSE)</f>
        <v>500000</v>
      </c>
      <c r="S251" s="127">
        <f>VLOOKUP($A251,'Bagian TU'!$A$6:$V$1000,S$1,FALSE)</f>
        <v>500000</v>
      </c>
      <c r="T251" s="127">
        <f>VLOOKUP($A251,'Bagian TU'!$A$6:$V$1000,T$1,FALSE)</f>
        <v>1000000</v>
      </c>
      <c r="U251" s="127">
        <f t="shared" si="1"/>
        <v>6000000</v>
      </c>
      <c r="V251" s="127">
        <f t="shared" si="2"/>
        <v>0</v>
      </c>
    </row>
    <row r="252" spans="1:22" ht="13.5" customHeight="1" x14ac:dyDescent="0.2">
      <c r="A252" s="2" t="s">
        <v>1544</v>
      </c>
      <c r="B252" s="50" t="str">
        <f t="array" ref="B252">INDEX(PAGU_REAL!$AF$1:$AF$168,MATCH(MID(A252,1,21),MID(PAGU_REAL!$AK$1:$AK$168,1,21),0))</f>
        <v>Umum</v>
      </c>
      <c r="C252" s="125" t="s">
        <v>24</v>
      </c>
      <c r="D252" s="126" t="s">
        <v>1545</v>
      </c>
      <c r="E252" s="127">
        <v>72</v>
      </c>
      <c r="F252" s="128" t="s">
        <v>820</v>
      </c>
      <c r="G252" s="127">
        <v>150000</v>
      </c>
      <c r="H252" s="127">
        <f t="shared" si="127"/>
        <v>10800000</v>
      </c>
      <c r="I252" s="127">
        <f>VLOOKUP($A252,'Bagian TU'!$A$6:$V$1000,I$1,FALSE)</f>
        <v>0</v>
      </c>
      <c r="J252" s="127">
        <f>VLOOKUP($A252,'Bagian TU'!$A$6:$V$1000,J$1,FALSE)</f>
        <v>0</v>
      </c>
      <c r="K252" s="127">
        <f>VLOOKUP($A252,'Bagian TU'!$A$6:$V$1000,K$1,FALSE)</f>
        <v>0</v>
      </c>
      <c r="L252" s="127">
        <f>VLOOKUP($A252,'Bagian TU'!$A$6:$V$1000,L$1,FALSE)</f>
        <v>2700000</v>
      </c>
      <c r="M252" s="127">
        <f>VLOOKUP($A252,'Bagian TU'!$A$6:$V$1000,M$1,FALSE)</f>
        <v>900000</v>
      </c>
      <c r="N252" s="127">
        <f>VLOOKUP($A252,'Bagian TU'!$A$6:$V$1000,N$1,FALSE)</f>
        <v>900000</v>
      </c>
      <c r="O252" s="127">
        <f>VLOOKUP($A252,'Bagian TU'!$A$6:$V$1000,O$1,FALSE)</f>
        <v>900000</v>
      </c>
      <c r="P252" s="127">
        <f>VLOOKUP($A252,'Bagian TU'!$A$6:$V$1000,P$1,FALSE)</f>
        <v>900000</v>
      </c>
      <c r="Q252" s="127">
        <f>VLOOKUP($A252,'Bagian TU'!$A$6:$V$1000,Q$1,FALSE)</f>
        <v>900000</v>
      </c>
      <c r="R252" s="127">
        <f>VLOOKUP($A252,'Bagian TU'!$A$6:$V$1000,R$1,FALSE)</f>
        <v>900000</v>
      </c>
      <c r="S252" s="127">
        <f>VLOOKUP($A252,'Bagian TU'!$A$6:$V$1000,S$1,FALSE)</f>
        <v>900000</v>
      </c>
      <c r="T252" s="127">
        <f>VLOOKUP($A252,'Bagian TU'!$A$6:$V$1000,T$1,FALSE)</f>
        <v>1800000</v>
      </c>
      <c r="U252" s="127">
        <f t="shared" si="1"/>
        <v>10800000</v>
      </c>
      <c r="V252" s="127">
        <f t="shared" si="2"/>
        <v>0</v>
      </c>
    </row>
    <row r="253" spans="1:22" ht="13.5" customHeight="1" x14ac:dyDescent="0.2">
      <c r="A253" s="2" t="s">
        <v>1546</v>
      </c>
      <c r="B253" s="50" t="str">
        <f t="array" ref="B253">INDEX(PAGU_REAL!$AF$1:$AF$168,MATCH(MID(A253,1,21),MID(PAGU_REAL!$AK$1:$AK$168,1,21),0))</f>
        <v>Umum</v>
      </c>
      <c r="C253" s="125" t="s">
        <v>24</v>
      </c>
      <c r="D253" s="126" t="s">
        <v>1547</v>
      </c>
      <c r="E253" s="127">
        <v>12</v>
      </c>
      <c r="F253" s="128" t="s">
        <v>820</v>
      </c>
      <c r="G253" s="127">
        <v>570000</v>
      </c>
      <c r="H253" s="127">
        <f t="shared" si="127"/>
        <v>6840000</v>
      </c>
      <c r="I253" s="127">
        <f>VLOOKUP($A253,'Bagian TU'!$A$6:$V$1000,I$1,FALSE)</f>
        <v>0</v>
      </c>
      <c r="J253" s="127">
        <f>VLOOKUP($A253,'Bagian TU'!$A$6:$V$1000,J$1,FALSE)</f>
        <v>0</v>
      </c>
      <c r="K253" s="127">
        <f>VLOOKUP($A253,'Bagian TU'!$A$6:$V$1000,K$1,FALSE)</f>
        <v>0</v>
      </c>
      <c r="L253" s="127">
        <f>VLOOKUP($A253,'Bagian TU'!$A$6:$V$1000,L$1,FALSE)</f>
        <v>1710000</v>
      </c>
      <c r="M253" s="127">
        <f>VLOOKUP($A253,'Bagian TU'!$A$6:$V$1000,M$1,FALSE)</f>
        <v>570000</v>
      </c>
      <c r="N253" s="127">
        <f>VLOOKUP($A253,'Bagian TU'!$A$6:$V$1000,N$1,FALSE)</f>
        <v>570000</v>
      </c>
      <c r="O253" s="127">
        <f>VLOOKUP($A253,'Bagian TU'!$A$6:$V$1000,O$1,FALSE)</f>
        <v>570000</v>
      </c>
      <c r="P253" s="127">
        <f>VLOOKUP($A253,'Bagian TU'!$A$6:$V$1000,P$1,FALSE)</f>
        <v>570000</v>
      </c>
      <c r="Q253" s="127">
        <f>VLOOKUP($A253,'Bagian TU'!$A$6:$V$1000,Q$1,FALSE)</f>
        <v>570000</v>
      </c>
      <c r="R253" s="127">
        <f>VLOOKUP($A253,'Bagian TU'!$A$6:$V$1000,R$1,FALSE)</f>
        <v>570000</v>
      </c>
      <c r="S253" s="127">
        <f>VLOOKUP($A253,'Bagian TU'!$A$6:$V$1000,S$1,FALSE)</f>
        <v>570000</v>
      </c>
      <c r="T253" s="127">
        <f>VLOOKUP($A253,'Bagian TU'!$A$6:$V$1000,T$1,FALSE)</f>
        <v>1140000</v>
      </c>
      <c r="U253" s="127">
        <f t="shared" si="1"/>
        <v>6840000</v>
      </c>
      <c r="V253" s="127">
        <f t="shared" si="2"/>
        <v>0</v>
      </c>
    </row>
    <row r="254" spans="1:22" ht="13.5" customHeight="1" x14ac:dyDescent="0.2">
      <c r="A254" s="2" t="s">
        <v>1548</v>
      </c>
      <c r="B254" s="50" t="str">
        <f t="array" ref="B254">INDEX(PAGU_REAL!$AF$1:$AF$168,MATCH(MID(A254,1,21),MID(PAGU_REAL!$AK$1:$AK$168,1,21),0))</f>
        <v>Umum</v>
      </c>
      <c r="C254" s="125" t="s">
        <v>24</v>
      </c>
      <c r="D254" s="126" t="s">
        <v>1549</v>
      </c>
      <c r="E254" s="127">
        <v>1</v>
      </c>
      <c r="F254" s="128" t="s">
        <v>600</v>
      </c>
      <c r="G254" s="127">
        <v>400000</v>
      </c>
      <c r="H254" s="127">
        <f t="shared" si="127"/>
        <v>400000</v>
      </c>
      <c r="I254" s="127">
        <f>VLOOKUP($A254,'Bagian TU'!$A$6:$V$1000,I$1,FALSE)</f>
        <v>0</v>
      </c>
      <c r="J254" s="127">
        <f>VLOOKUP($A254,'Bagian TU'!$A$6:$V$1000,J$1,FALSE)</f>
        <v>0</v>
      </c>
      <c r="K254" s="127">
        <f>VLOOKUP($A254,'Bagian TU'!$A$6:$V$1000,K$1,FALSE)</f>
        <v>400000</v>
      </c>
      <c r="L254" s="127">
        <f>VLOOKUP($A254,'Bagian TU'!$A$6:$V$1000,L$1,FALSE)</f>
        <v>0</v>
      </c>
      <c r="M254" s="127">
        <f>VLOOKUP($A254,'Bagian TU'!$A$6:$V$1000,M$1,FALSE)</f>
        <v>0</v>
      </c>
      <c r="N254" s="127">
        <f>VLOOKUP($A254,'Bagian TU'!$A$6:$V$1000,N$1,FALSE)</f>
        <v>0</v>
      </c>
      <c r="O254" s="127">
        <f>VLOOKUP($A254,'Bagian TU'!$A$6:$V$1000,O$1,FALSE)</f>
        <v>0</v>
      </c>
      <c r="P254" s="127">
        <f>VLOOKUP($A254,'Bagian TU'!$A$6:$V$1000,P$1,FALSE)</f>
        <v>0</v>
      </c>
      <c r="Q254" s="127">
        <f>VLOOKUP($A254,'Bagian TU'!$A$6:$V$1000,Q$1,FALSE)</f>
        <v>0</v>
      </c>
      <c r="R254" s="127">
        <f>VLOOKUP($A254,'Bagian TU'!$A$6:$V$1000,R$1,FALSE)</f>
        <v>0</v>
      </c>
      <c r="S254" s="127">
        <f>VLOOKUP($A254,'Bagian TU'!$A$6:$V$1000,S$1,FALSE)</f>
        <v>0</v>
      </c>
      <c r="T254" s="127">
        <f>VLOOKUP($A254,'Bagian TU'!$A$6:$V$1000,T$1,FALSE)</f>
        <v>0</v>
      </c>
      <c r="U254" s="127">
        <f t="shared" si="1"/>
        <v>400000</v>
      </c>
      <c r="V254" s="127">
        <f t="shared" si="2"/>
        <v>0</v>
      </c>
    </row>
    <row r="255" spans="1:22" ht="13.5" customHeight="1" x14ac:dyDescent="0.2">
      <c r="A255" s="2" t="s">
        <v>1550</v>
      </c>
      <c r="B255" s="50" t="str">
        <f t="array" ref="B255">INDEX(PAGU_REAL!$AF$1:$AF$168,MATCH(MID(A255,1,21),MID(PAGU_REAL!$AK$1:$AK$168,1,21),0))</f>
        <v>Umum</v>
      </c>
      <c r="C255" s="125" t="s">
        <v>24</v>
      </c>
      <c r="D255" s="126" t="s">
        <v>1551</v>
      </c>
      <c r="E255" s="127">
        <v>1</v>
      </c>
      <c r="F255" s="128" t="s">
        <v>600</v>
      </c>
      <c r="G255" s="127">
        <v>300000</v>
      </c>
      <c r="H255" s="127">
        <f t="shared" si="127"/>
        <v>300000</v>
      </c>
      <c r="I255" s="127">
        <f>VLOOKUP($A255,'Bagian TU'!$A$6:$V$1000,I$1,FALSE)</f>
        <v>0</v>
      </c>
      <c r="J255" s="127">
        <f>VLOOKUP($A255,'Bagian TU'!$A$6:$V$1000,J$1,FALSE)</f>
        <v>0</v>
      </c>
      <c r="K255" s="127">
        <f>VLOOKUP($A255,'Bagian TU'!$A$6:$V$1000,K$1,FALSE)</f>
        <v>300000</v>
      </c>
      <c r="L255" s="127">
        <f>VLOOKUP($A255,'Bagian TU'!$A$6:$V$1000,L$1,FALSE)</f>
        <v>0</v>
      </c>
      <c r="M255" s="127">
        <f>VLOOKUP($A255,'Bagian TU'!$A$6:$V$1000,M$1,FALSE)</f>
        <v>0</v>
      </c>
      <c r="N255" s="127">
        <f>VLOOKUP($A255,'Bagian TU'!$A$6:$V$1000,N$1,FALSE)</f>
        <v>0</v>
      </c>
      <c r="O255" s="127">
        <f>VLOOKUP($A255,'Bagian TU'!$A$6:$V$1000,O$1,FALSE)</f>
        <v>0</v>
      </c>
      <c r="P255" s="127">
        <f>VLOOKUP($A255,'Bagian TU'!$A$6:$V$1000,P$1,FALSE)</f>
        <v>0</v>
      </c>
      <c r="Q255" s="127">
        <f>VLOOKUP($A255,'Bagian TU'!$A$6:$V$1000,Q$1,FALSE)</f>
        <v>0</v>
      </c>
      <c r="R255" s="127">
        <f>VLOOKUP($A255,'Bagian TU'!$A$6:$V$1000,R$1,FALSE)</f>
        <v>0</v>
      </c>
      <c r="S255" s="127">
        <f>VLOOKUP($A255,'Bagian TU'!$A$6:$V$1000,S$1,FALSE)</f>
        <v>0</v>
      </c>
      <c r="T255" s="127">
        <f>VLOOKUP($A255,'Bagian TU'!$A$6:$V$1000,T$1,FALSE)</f>
        <v>0</v>
      </c>
      <c r="U255" s="127">
        <f t="shared" si="1"/>
        <v>300000</v>
      </c>
      <c r="V255" s="127">
        <f t="shared" si="2"/>
        <v>0</v>
      </c>
    </row>
    <row r="256" spans="1:22" ht="13.5" customHeight="1" x14ac:dyDescent="0.2">
      <c r="A256" s="2" t="s">
        <v>1552</v>
      </c>
      <c r="B256" s="50" t="str">
        <f t="array" ref="B256">INDEX(PAGU_REAL!$AF$1:$AF$168,MATCH(MID(A256,1,21),MID(PAGU_REAL!$AK$1:$AK$168,1,21),0))</f>
        <v>Umum</v>
      </c>
      <c r="C256" s="125" t="s">
        <v>24</v>
      </c>
      <c r="D256" s="126" t="s">
        <v>1553</v>
      </c>
      <c r="E256" s="127">
        <v>3</v>
      </c>
      <c r="F256" s="128" t="s">
        <v>600</v>
      </c>
      <c r="G256" s="127">
        <v>300000</v>
      </c>
      <c r="H256" s="127">
        <f t="shared" si="127"/>
        <v>900000</v>
      </c>
      <c r="I256" s="127">
        <f>VLOOKUP($A256,'Bagian TU'!$A$6:$V$1000,I$1,FALSE)</f>
        <v>0</v>
      </c>
      <c r="J256" s="127">
        <f>VLOOKUP($A256,'Bagian TU'!$A$6:$V$1000,J$1,FALSE)</f>
        <v>0</v>
      </c>
      <c r="K256" s="127">
        <f>VLOOKUP($A256,'Bagian TU'!$A$6:$V$1000,K$1,FALSE)</f>
        <v>900000</v>
      </c>
      <c r="L256" s="127">
        <f>VLOOKUP($A256,'Bagian TU'!$A$6:$V$1000,L$1,FALSE)</f>
        <v>0</v>
      </c>
      <c r="M256" s="127">
        <f>VLOOKUP($A256,'Bagian TU'!$A$6:$V$1000,M$1,FALSE)</f>
        <v>0</v>
      </c>
      <c r="N256" s="127">
        <f>VLOOKUP($A256,'Bagian TU'!$A$6:$V$1000,N$1,FALSE)</f>
        <v>0</v>
      </c>
      <c r="O256" s="127">
        <f>VLOOKUP($A256,'Bagian TU'!$A$6:$V$1000,O$1,FALSE)</f>
        <v>0</v>
      </c>
      <c r="P256" s="127">
        <f>VLOOKUP($A256,'Bagian TU'!$A$6:$V$1000,P$1,FALSE)</f>
        <v>0</v>
      </c>
      <c r="Q256" s="127">
        <f>VLOOKUP($A256,'Bagian TU'!$A$6:$V$1000,Q$1,FALSE)</f>
        <v>0</v>
      </c>
      <c r="R256" s="127">
        <f>VLOOKUP($A256,'Bagian TU'!$A$6:$V$1000,R$1,FALSE)</f>
        <v>0</v>
      </c>
      <c r="S256" s="127">
        <f>VLOOKUP($A256,'Bagian TU'!$A$6:$V$1000,S$1,FALSE)</f>
        <v>0</v>
      </c>
      <c r="T256" s="127">
        <f>VLOOKUP($A256,'Bagian TU'!$A$6:$V$1000,T$1,FALSE)</f>
        <v>0</v>
      </c>
      <c r="U256" s="127">
        <f t="shared" si="1"/>
        <v>900000</v>
      </c>
      <c r="V256" s="127">
        <f t="shared" si="2"/>
        <v>0</v>
      </c>
    </row>
    <row r="257" spans="1:22" ht="13.5" customHeight="1" x14ac:dyDescent="0.2">
      <c r="A257" s="2" t="s">
        <v>1554</v>
      </c>
      <c r="B257" s="50" t="e">
        <f t="array" ref="B257">INDEX(PAGU_REAL!$AF$1:$AF$168,MATCH(MID(A257,1,21),MID(PAGU_REAL!$AK$1:$AK$168,1,21),0))</f>
        <v>#N/A</v>
      </c>
      <c r="C257" s="107" t="s">
        <v>1555</v>
      </c>
      <c r="D257" s="108" t="s">
        <v>1556</v>
      </c>
      <c r="E257" s="109">
        <v>3</v>
      </c>
      <c r="F257" s="110" t="s">
        <v>874</v>
      </c>
      <c r="G257" s="109">
        <v>0</v>
      </c>
      <c r="H257" s="109">
        <f t="shared" ref="H257:T257" si="128">H258</f>
        <v>523638000</v>
      </c>
      <c r="I257" s="109">
        <f t="shared" si="128"/>
        <v>0</v>
      </c>
      <c r="J257" s="109">
        <f t="shared" si="128"/>
        <v>18642000</v>
      </c>
      <c r="K257" s="109">
        <f t="shared" si="128"/>
        <v>30650000</v>
      </c>
      <c r="L257" s="109">
        <f t="shared" si="128"/>
        <v>33753000</v>
      </c>
      <c r="M257" s="109">
        <f t="shared" si="128"/>
        <v>45036000</v>
      </c>
      <c r="N257" s="109">
        <f t="shared" si="128"/>
        <v>45260000</v>
      </c>
      <c r="O257" s="109">
        <f t="shared" si="128"/>
        <v>48236000</v>
      </c>
      <c r="P257" s="109">
        <f t="shared" si="128"/>
        <v>62410000</v>
      </c>
      <c r="Q257" s="109">
        <f t="shared" si="128"/>
        <v>91744000</v>
      </c>
      <c r="R257" s="109">
        <f t="shared" si="128"/>
        <v>72846000</v>
      </c>
      <c r="S257" s="109">
        <f t="shared" si="128"/>
        <v>75061000</v>
      </c>
      <c r="T257" s="109">
        <f t="shared" si="128"/>
        <v>0</v>
      </c>
      <c r="U257" s="109">
        <f t="shared" si="1"/>
        <v>523638000</v>
      </c>
      <c r="V257" s="109">
        <f t="shared" si="2"/>
        <v>0</v>
      </c>
    </row>
    <row r="258" spans="1:22" ht="13.5" customHeight="1" x14ac:dyDescent="0.2">
      <c r="A258" s="2" t="s">
        <v>1851</v>
      </c>
      <c r="B258" s="50" t="e">
        <f t="array" ref="B258">INDEX(PAGU_REAL!$AF$1:$AF$168,MATCH(MID(A258,1,21),MID(PAGU_REAL!$AK$1:$AK$168,1,21),0))</f>
        <v>#N/A</v>
      </c>
      <c r="C258" s="111" t="s">
        <v>1852</v>
      </c>
      <c r="D258" s="112" t="s">
        <v>1853</v>
      </c>
      <c r="E258" s="113">
        <v>0</v>
      </c>
      <c r="F258" s="114" t="s">
        <v>24</v>
      </c>
      <c r="G258" s="113">
        <v>0</v>
      </c>
      <c r="H258" s="113">
        <f t="shared" ref="H258:T258" si="129">SUM(H259)</f>
        <v>523638000</v>
      </c>
      <c r="I258" s="113">
        <f t="shared" si="129"/>
        <v>0</v>
      </c>
      <c r="J258" s="113">
        <f t="shared" si="129"/>
        <v>18642000</v>
      </c>
      <c r="K258" s="113">
        <f t="shared" si="129"/>
        <v>30650000</v>
      </c>
      <c r="L258" s="113">
        <f t="shared" si="129"/>
        <v>33753000</v>
      </c>
      <c r="M258" s="113">
        <f t="shared" si="129"/>
        <v>45036000</v>
      </c>
      <c r="N258" s="113">
        <f t="shared" si="129"/>
        <v>45260000</v>
      </c>
      <c r="O258" s="113">
        <f t="shared" si="129"/>
        <v>48236000</v>
      </c>
      <c r="P258" s="113">
        <f t="shared" si="129"/>
        <v>62410000</v>
      </c>
      <c r="Q258" s="113">
        <f t="shared" si="129"/>
        <v>91744000</v>
      </c>
      <c r="R258" s="113">
        <f t="shared" si="129"/>
        <v>72846000</v>
      </c>
      <c r="S258" s="113">
        <f t="shared" si="129"/>
        <v>75061000</v>
      </c>
      <c r="T258" s="113">
        <f t="shared" si="129"/>
        <v>0</v>
      </c>
      <c r="U258" s="113">
        <f t="shared" si="1"/>
        <v>523638000</v>
      </c>
      <c r="V258" s="113">
        <f t="shared" si="2"/>
        <v>0</v>
      </c>
    </row>
    <row r="259" spans="1:22" ht="13.5" customHeight="1" x14ac:dyDescent="0.2">
      <c r="A259" s="2" t="s">
        <v>1854</v>
      </c>
      <c r="B259" s="50" t="e">
        <f t="array" ref="B259">INDEX(PAGU_REAL!$AF$1:$AF$168,MATCH(MID(A259,1,21),MID(PAGU_REAL!$AK$1:$AK$168,1,21),0))</f>
        <v>#N/A</v>
      </c>
      <c r="C259" s="115" t="s">
        <v>780</v>
      </c>
      <c r="D259" s="116" t="s">
        <v>1561</v>
      </c>
      <c r="E259" s="117">
        <v>0</v>
      </c>
      <c r="F259" s="118" t="s">
        <v>24</v>
      </c>
      <c r="G259" s="117">
        <v>0</v>
      </c>
      <c r="H259" s="117">
        <f t="shared" ref="H259:T259" si="130">SUM(H260,H272,H286)</f>
        <v>523638000</v>
      </c>
      <c r="I259" s="117">
        <f t="shared" si="130"/>
        <v>0</v>
      </c>
      <c r="J259" s="117">
        <f t="shared" si="130"/>
        <v>18642000</v>
      </c>
      <c r="K259" s="117">
        <f t="shared" si="130"/>
        <v>30650000</v>
      </c>
      <c r="L259" s="117">
        <f t="shared" si="130"/>
        <v>33753000</v>
      </c>
      <c r="M259" s="117">
        <f t="shared" si="130"/>
        <v>45036000</v>
      </c>
      <c r="N259" s="117">
        <f t="shared" si="130"/>
        <v>45260000</v>
      </c>
      <c r="O259" s="117">
        <f t="shared" si="130"/>
        <v>48236000</v>
      </c>
      <c r="P259" s="117">
        <f t="shared" si="130"/>
        <v>62410000</v>
      </c>
      <c r="Q259" s="117">
        <f t="shared" si="130"/>
        <v>91744000</v>
      </c>
      <c r="R259" s="117">
        <f t="shared" si="130"/>
        <v>72846000</v>
      </c>
      <c r="S259" s="117">
        <f t="shared" si="130"/>
        <v>75061000</v>
      </c>
      <c r="T259" s="117">
        <f t="shared" si="130"/>
        <v>0</v>
      </c>
      <c r="U259" s="117">
        <f t="shared" si="1"/>
        <v>523638000</v>
      </c>
      <c r="V259" s="117">
        <f t="shared" si="2"/>
        <v>0</v>
      </c>
    </row>
    <row r="260" spans="1:22" ht="13.5" customHeight="1" x14ac:dyDescent="0.2">
      <c r="A260" s="2" t="s">
        <v>1855</v>
      </c>
      <c r="B260" s="50" t="str">
        <f t="array" ref="B260">INDEX(PAGU_REAL!$AF$1:$AF$168,MATCH(MID(A260,1,21),MID(PAGU_REAL!$AK$1:$AK$168,1,21),0))</f>
        <v>Perencanaan</v>
      </c>
      <c r="C260" s="119" t="s">
        <v>39</v>
      </c>
      <c r="D260" s="120" t="s">
        <v>1856</v>
      </c>
      <c r="E260" s="121">
        <v>0</v>
      </c>
      <c r="F260" s="122" t="s">
        <v>24</v>
      </c>
      <c r="G260" s="121">
        <v>0</v>
      </c>
      <c r="H260" s="121">
        <f t="shared" ref="H260:T260" si="131">SUM(H261,H265,H268,H270)</f>
        <v>88478000</v>
      </c>
      <c r="I260" s="121">
        <f t="shared" si="131"/>
        <v>0</v>
      </c>
      <c r="J260" s="121">
        <f t="shared" si="131"/>
        <v>2500000</v>
      </c>
      <c r="K260" s="121">
        <f t="shared" si="131"/>
        <v>0</v>
      </c>
      <c r="L260" s="121">
        <f t="shared" si="131"/>
        <v>7386000</v>
      </c>
      <c r="M260" s="121">
        <f t="shared" si="131"/>
        <v>10386000</v>
      </c>
      <c r="N260" s="121">
        <f t="shared" si="131"/>
        <v>3000000</v>
      </c>
      <c r="O260" s="121">
        <f t="shared" si="131"/>
        <v>14086000</v>
      </c>
      <c r="P260" s="121">
        <f t="shared" si="131"/>
        <v>12100000</v>
      </c>
      <c r="Q260" s="121">
        <f t="shared" si="131"/>
        <v>19484000</v>
      </c>
      <c r="R260" s="121">
        <f t="shared" si="131"/>
        <v>13986000</v>
      </c>
      <c r="S260" s="121">
        <f t="shared" si="131"/>
        <v>5550000</v>
      </c>
      <c r="T260" s="121">
        <f t="shared" si="131"/>
        <v>0</v>
      </c>
      <c r="U260" s="121">
        <f t="shared" si="1"/>
        <v>88478000</v>
      </c>
      <c r="V260" s="121">
        <f t="shared" si="2"/>
        <v>0</v>
      </c>
    </row>
    <row r="261" spans="1:22" ht="13.5" customHeight="1" x14ac:dyDescent="0.2">
      <c r="A261" s="2" t="s">
        <v>1857</v>
      </c>
      <c r="B261" s="50" t="str">
        <f t="array" ref="B261">INDEX(PAGU_REAL!$AF$1:$AF$168,MATCH(MID(A261,1,21),MID(PAGU_REAL!$AK$1:$AK$168,1,21),0))</f>
        <v>Perencanaan</v>
      </c>
      <c r="C261" s="95" t="s">
        <v>42</v>
      </c>
      <c r="D261" s="123" t="s">
        <v>43</v>
      </c>
      <c r="E261" s="124">
        <v>0</v>
      </c>
      <c r="F261" s="98" t="s">
        <v>24</v>
      </c>
      <c r="G261" s="124">
        <v>0</v>
      </c>
      <c r="H261" s="124">
        <f t="shared" ref="H261:T261" si="132">SUM(H262:H264)</f>
        <v>30550000</v>
      </c>
      <c r="I261" s="124">
        <f t="shared" si="132"/>
        <v>0</v>
      </c>
      <c r="J261" s="124">
        <f t="shared" si="132"/>
        <v>0</v>
      </c>
      <c r="K261" s="124">
        <f t="shared" si="132"/>
        <v>0</v>
      </c>
      <c r="L261" s="124">
        <f t="shared" si="132"/>
        <v>0</v>
      </c>
      <c r="M261" s="124">
        <f t="shared" si="132"/>
        <v>3000000</v>
      </c>
      <c r="N261" s="124">
        <f t="shared" si="132"/>
        <v>3000000</v>
      </c>
      <c r="O261" s="124">
        <f t="shared" si="132"/>
        <v>6700000</v>
      </c>
      <c r="P261" s="124">
        <f t="shared" si="132"/>
        <v>5100000</v>
      </c>
      <c r="Q261" s="124">
        <f t="shared" si="132"/>
        <v>5100000</v>
      </c>
      <c r="R261" s="124">
        <f t="shared" si="132"/>
        <v>2100000</v>
      </c>
      <c r="S261" s="124">
        <f t="shared" si="132"/>
        <v>5550000</v>
      </c>
      <c r="T261" s="124">
        <f t="shared" si="132"/>
        <v>0</v>
      </c>
      <c r="U261" s="124">
        <f t="shared" si="1"/>
        <v>30550000</v>
      </c>
      <c r="V261" s="124">
        <f t="shared" si="2"/>
        <v>0</v>
      </c>
    </row>
    <row r="262" spans="1:22" ht="13.5" customHeight="1" x14ac:dyDescent="0.2">
      <c r="A262" s="2" t="s">
        <v>1858</v>
      </c>
      <c r="B262" s="50" t="str">
        <f t="array" ref="B262">INDEX(PAGU_REAL!$AF$1:$AF$168,MATCH(MID(A262,1,21),MID(PAGU_REAL!$AK$1:$AK$168,1,21),0))</f>
        <v>Perencanaan</v>
      </c>
      <c r="C262" s="125" t="s">
        <v>24</v>
      </c>
      <c r="D262" s="126" t="s">
        <v>599</v>
      </c>
      <c r="E262" s="127">
        <v>90</v>
      </c>
      <c r="F262" s="128" t="s">
        <v>600</v>
      </c>
      <c r="G262" s="127">
        <v>70000</v>
      </c>
      <c r="H262" s="127">
        <f t="shared" ref="H262:H264" si="133">ROUNDDOWN(E262*G262,-3)</f>
        <v>6300000</v>
      </c>
      <c r="I262" s="127">
        <f>VLOOKUP($A262,'Bidang PE'!$A$6:$V$1000,I$1,FALSE)</f>
        <v>0</v>
      </c>
      <c r="J262" s="127">
        <f>VLOOKUP($A262,'Bidang PE'!$A$6:$V$1000,J$1,FALSE)</f>
        <v>0</v>
      </c>
      <c r="K262" s="127">
        <f>VLOOKUP($A262,'Bidang PE'!$A$6:$V$1000,K$1,FALSE)</f>
        <v>0</v>
      </c>
      <c r="L262" s="127">
        <f>VLOOKUP($A262,'Bidang PE'!$A$6:$V$1000,L$1,FALSE)</f>
        <v>0</v>
      </c>
      <c r="M262" s="127">
        <f>VLOOKUP($A262,'Bidang PE'!$A$6:$V$1000,M$1,FALSE)</f>
        <v>0</v>
      </c>
      <c r="N262" s="127">
        <f>VLOOKUP($A262,'Bidang PE'!$A$6:$V$1000,N$1,FALSE)</f>
        <v>0</v>
      </c>
      <c r="O262" s="127">
        <f>VLOOKUP($A262,'Bidang PE'!$A$6:$V$1000,O$1,FALSE)</f>
        <v>0</v>
      </c>
      <c r="P262" s="127">
        <f>VLOOKUP($A262,'Bidang PE'!$A$6:$V$1000,P$1,FALSE)</f>
        <v>2100000</v>
      </c>
      <c r="Q262" s="127">
        <f>VLOOKUP($A262,'Bidang PE'!$A$6:$V$1000,Q$1,FALSE)</f>
        <v>2100000</v>
      </c>
      <c r="R262" s="127">
        <f>VLOOKUP($A262,'Bidang PE'!$A$6:$V$1000,R$1,FALSE)</f>
        <v>2100000</v>
      </c>
      <c r="S262" s="127">
        <f>VLOOKUP($A262,'Bidang PE'!$A$6:$V$1000,S$1,FALSE)</f>
        <v>0</v>
      </c>
      <c r="T262" s="127">
        <f>VLOOKUP($A262,'Bidang PE'!$A$6:$V$1000,T$1,FALSE)</f>
        <v>0</v>
      </c>
      <c r="U262" s="127">
        <f t="shared" si="1"/>
        <v>6300000</v>
      </c>
      <c r="V262" s="127">
        <f t="shared" si="2"/>
        <v>0</v>
      </c>
    </row>
    <row r="263" spans="1:22" ht="13.5" customHeight="1" x14ac:dyDescent="0.2">
      <c r="A263" s="2" t="s">
        <v>1859</v>
      </c>
      <c r="B263" s="50" t="str">
        <f t="array" ref="B263">INDEX(PAGU_REAL!$AF$1:$AF$168,MATCH(MID(A263,1,21),MID(PAGU_REAL!$AK$1:$AK$168,1,21),0))</f>
        <v>Perencanaan</v>
      </c>
      <c r="C263" s="125" t="s">
        <v>24</v>
      </c>
      <c r="D263" s="126" t="s">
        <v>45</v>
      </c>
      <c r="E263" s="127">
        <v>10</v>
      </c>
      <c r="F263" s="128" t="s">
        <v>602</v>
      </c>
      <c r="G263" s="127">
        <v>1500000</v>
      </c>
      <c r="H263" s="127">
        <f t="shared" si="133"/>
        <v>15000000</v>
      </c>
      <c r="I263" s="127">
        <f>VLOOKUP($A263,'Bidang PE'!$A$6:$V$1000,I$1,FALSE)</f>
        <v>0</v>
      </c>
      <c r="J263" s="127">
        <f>VLOOKUP($A263,'Bidang PE'!$A$6:$V$1000,J$1,FALSE)</f>
        <v>0</v>
      </c>
      <c r="K263" s="127">
        <f>VLOOKUP($A263,'Bidang PE'!$A$6:$V$1000,K$1,FALSE)</f>
        <v>0</v>
      </c>
      <c r="L263" s="127">
        <f>VLOOKUP($A263,'Bidang PE'!$A$6:$V$1000,L$1,FALSE)</f>
        <v>0</v>
      </c>
      <c r="M263" s="127">
        <f>VLOOKUP($A263,'Bidang PE'!$A$6:$V$1000,M$1,FALSE)</f>
        <v>3000000</v>
      </c>
      <c r="N263" s="127">
        <f>VLOOKUP($A263,'Bidang PE'!$A$6:$V$1000,N$1,FALSE)</f>
        <v>3000000</v>
      </c>
      <c r="O263" s="127">
        <f>VLOOKUP($A263,'Bidang PE'!$A$6:$V$1000,O$1,FALSE)</f>
        <v>3000000</v>
      </c>
      <c r="P263" s="127">
        <f>VLOOKUP($A263,'Bidang PE'!$A$6:$V$1000,P$1,FALSE)</f>
        <v>3000000</v>
      </c>
      <c r="Q263" s="127">
        <f>VLOOKUP($A263,'Bidang PE'!$A$6:$V$1000,Q$1,FALSE)</f>
        <v>3000000</v>
      </c>
      <c r="R263" s="127">
        <f>VLOOKUP($A263,'Bidang PE'!$A$6:$V$1000,R$1,FALSE)</f>
        <v>0</v>
      </c>
      <c r="S263" s="127">
        <f>VLOOKUP($A263,'Bidang PE'!$A$6:$V$1000,S$1,FALSE)</f>
        <v>0</v>
      </c>
      <c r="T263" s="127">
        <f>VLOOKUP($A263,'Bidang PE'!$A$6:$V$1000,T$1,FALSE)</f>
        <v>0</v>
      </c>
      <c r="U263" s="127">
        <f t="shared" si="1"/>
        <v>15000000</v>
      </c>
      <c r="V263" s="127">
        <f t="shared" si="2"/>
        <v>0</v>
      </c>
    </row>
    <row r="264" spans="1:22" ht="13.5" customHeight="1" x14ac:dyDescent="0.2">
      <c r="A264" s="2" t="s">
        <v>1860</v>
      </c>
      <c r="B264" s="50" t="str">
        <f t="array" ref="B264">INDEX(PAGU_REAL!$AF$1:$AF$168,MATCH(MID(A264,1,21),MID(PAGU_REAL!$AK$1:$AK$168,1,21),0))</f>
        <v>Perencanaan</v>
      </c>
      <c r="C264" s="125" t="s">
        <v>24</v>
      </c>
      <c r="D264" s="126" t="s">
        <v>1454</v>
      </c>
      <c r="E264" s="127">
        <v>25</v>
      </c>
      <c r="F264" s="128" t="s">
        <v>657</v>
      </c>
      <c r="G264" s="127">
        <v>370000</v>
      </c>
      <c r="H264" s="127">
        <f t="shared" si="133"/>
        <v>9250000</v>
      </c>
      <c r="I264" s="127">
        <f>VLOOKUP($A264,'Bidang PE'!$A$6:$V$1000,I$1,FALSE)</f>
        <v>0</v>
      </c>
      <c r="J264" s="127">
        <f>VLOOKUP($A264,'Bidang PE'!$A$6:$V$1000,J$1,FALSE)</f>
        <v>0</v>
      </c>
      <c r="K264" s="127">
        <f>VLOOKUP($A264,'Bidang PE'!$A$6:$V$1000,K$1,FALSE)</f>
        <v>0</v>
      </c>
      <c r="L264" s="127">
        <f>VLOOKUP($A264,'Bidang PE'!$A$6:$V$1000,L$1,FALSE)</f>
        <v>0</v>
      </c>
      <c r="M264" s="127">
        <f>VLOOKUP($A264,'Bidang PE'!$A$6:$V$1000,M$1,FALSE)</f>
        <v>0</v>
      </c>
      <c r="N264" s="127">
        <f>VLOOKUP($A264,'Bidang PE'!$A$6:$V$1000,N$1,FALSE)</f>
        <v>0</v>
      </c>
      <c r="O264" s="127">
        <f>VLOOKUP($A264,'Bidang PE'!$A$6:$V$1000,O$1,FALSE)</f>
        <v>3700000</v>
      </c>
      <c r="P264" s="127">
        <f>VLOOKUP($A264,'Bidang PE'!$A$6:$V$1000,P$1,FALSE)</f>
        <v>0</v>
      </c>
      <c r="Q264" s="127">
        <f>VLOOKUP($A264,'Bidang PE'!$A$6:$V$1000,Q$1,FALSE)</f>
        <v>0</v>
      </c>
      <c r="R264" s="127">
        <f>VLOOKUP($A264,'Bidang PE'!$A$6:$V$1000,R$1,FALSE)</f>
        <v>0</v>
      </c>
      <c r="S264" s="127">
        <f>VLOOKUP($A264,'Bidang PE'!$A$6:$V$1000,S$1,FALSE)</f>
        <v>5550000</v>
      </c>
      <c r="T264" s="127">
        <f>VLOOKUP($A264,'Bidang PE'!$A$6:$V$1000,T$1,FALSE)</f>
        <v>0</v>
      </c>
      <c r="U264" s="127">
        <f t="shared" si="1"/>
        <v>9250000</v>
      </c>
      <c r="V264" s="127">
        <f t="shared" si="2"/>
        <v>0</v>
      </c>
    </row>
    <row r="265" spans="1:22" ht="13.5" customHeight="1" x14ac:dyDescent="0.2">
      <c r="A265" s="2" t="s">
        <v>1861</v>
      </c>
      <c r="B265" s="50" t="str">
        <f t="array" ref="B265">INDEX(PAGU_REAL!$AF$1:$AF$168,MATCH(MID(A265,1,21),MID(PAGU_REAL!$AK$1:$AK$168,1,21),0))</f>
        <v>Perencanaan</v>
      </c>
      <c r="C265" s="95" t="s">
        <v>718</v>
      </c>
      <c r="D265" s="123" t="s">
        <v>719</v>
      </c>
      <c r="E265" s="124">
        <v>0</v>
      </c>
      <c r="F265" s="98" t="s">
        <v>24</v>
      </c>
      <c r="G265" s="124">
        <v>0</v>
      </c>
      <c r="H265" s="124">
        <f t="shared" ref="H265:T265" si="134">SUM(H266:H267)</f>
        <v>15000000</v>
      </c>
      <c r="I265" s="124">
        <f t="shared" si="134"/>
        <v>0</v>
      </c>
      <c r="J265" s="124">
        <f t="shared" si="134"/>
        <v>2500000</v>
      </c>
      <c r="K265" s="124">
        <f t="shared" si="134"/>
        <v>0</v>
      </c>
      <c r="L265" s="124">
        <f t="shared" si="134"/>
        <v>0</v>
      </c>
      <c r="M265" s="124">
        <f t="shared" si="134"/>
        <v>0</v>
      </c>
      <c r="N265" s="124">
        <f t="shared" si="134"/>
        <v>0</v>
      </c>
      <c r="O265" s="124">
        <f t="shared" si="134"/>
        <v>0</v>
      </c>
      <c r="P265" s="124">
        <f t="shared" si="134"/>
        <v>5000000</v>
      </c>
      <c r="Q265" s="124">
        <f t="shared" si="134"/>
        <v>5000000</v>
      </c>
      <c r="R265" s="124">
        <f t="shared" si="134"/>
        <v>2500000</v>
      </c>
      <c r="S265" s="124">
        <f t="shared" si="134"/>
        <v>0</v>
      </c>
      <c r="T265" s="124">
        <f t="shared" si="134"/>
        <v>0</v>
      </c>
      <c r="U265" s="124">
        <f t="shared" si="1"/>
        <v>15000000</v>
      </c>
      <c r="V265" s="124">
        <f t="shared" si="2"/>
        <v>0</v>
      </c>
    </row>
    <row r="266" spans="1:22" ht="13.5" customHeight="1" x14ac:dyDescent="0.2">
      <c r="A266" s="2" t="s">
        <v>1862</v>
      </c>
      <c r="B266" s="50" t="str">
        <f t="array" ref="B266">INDEX(PAGU_REAL!$AF$1:$AF$168,MATCH(MID(A266,1,21),MID(PAGU_REAL!$AK$1:$AK$168,1,21),0))</f>
        <v>Perencanaan</v>
      </c>
      <c r="C266" s="125" t="s">
        <v>24</v>
      </c>
      <c r="D266" s="126" t="s">
        <v>51</v>
      </c>
      <c r="E266" s="127">
        <v>6</v>
      </c>
      <c r="F266" s="128" t="s">
        <v>602</v>
      </c>
      <c r="G266" s="127">
        <v>1000000</v>
      </c>
      <c r="H266" s="127">
        <f t="shared" ref="H266:H267" si="135">ROUNDDOWN(E266*G266,-3)</f>
        <v>6000000</v>
      </c>
      <c r="I266" s="127">
        <f>VLOOKUP($A266,'Bidang PE'!$A$6:$V$1000,I$1,FALSE)</f>
        <v>0</v>
      </c>
      <c r="J266" s="127">
        <f>VLOOKUP($A266,'Bidang PE'!$A$6:$V$1000,J$1,FALSE)</f>
        <v>1000000</v>
      </c>
      <c r="K266" s="127">
        <f>VLOOKUP($A266,'Bidang PE'!$A$6:$V$1000,K$1,FALSE)</f>
        <v>0</v>
      </c>
      <c r="L266" s="127">
        <f>VLOOKUP($A266,'Bidang PE'!$A$6:$V$1000,L$1,FALSE)</f>
        <v>0</v>
      </c>
      <c r="M266" s="127">
        <f>VLOOKUP($A266,'Bidang PE'!$A$6:$V$1000,M$1,FALSE)</f>
        <v>0</v>
      </c>
      <c r="N266" s="127">
        <f>VLOOKUP($A266,'Bidang PE'!$A$6:$V$1000,N$1,FALSE)</f>
        <v>0</v>
      </c>
      <c r="O266" s="127">
        <f>VLOOKUP($A266,'Bidang PE'!$A$6:$V$1000,O$1,FALSE)</f>
        <v>0</v>
      </c>
      <c r="P266" s="127">
        <f>VLOOKUP($A266,'Bidang PE'!$A$6:$V$1000,P$1,FALSE)</f>
        <v>2000000</v>
      </c>
      <c r="Q266" s="127">
        <f>VLOOKUP($A266,'Bidang PE'!$A$6:$V$1000,Q$1,FALSE)</f>
        <v>2000000</v>
      </c>
      <c r="R266" s="127">
        <f>VLOOKUP($A266,'Bidang PE'!$A$6:$V$1000,R$1,FALSE)</f>
        <v>1000000</v>
      </c>
      <c r="S266" s="127">
        <f>VLOOKUP($A266,'Bidang PE'!$A$6:$V$1000,S$1,FALSE)</f>
        <v>0</v>
      </c>
      <c r="T266" s="127">
        <f>VLOOKUP($A266,'Bidang PE'!$A$6:$V$1000,T$1,FALSE)</f>
        <v>0</v>
      </c>
      <c r="U266" s="127">
        <f t="shared" si="1"/>
        <v>6000000</v>
      </c>
      <c r="V266" s="127">
        <f t="shared" si="2"/>
        <v>0</v>
      </c>
    </row>
    <row r="267" spans="1:22" ht="13.5" customHeight="1" x14ac:dyDescent="0.2">
      <c r="A267" s="2" t="s">
        <v>1863</v>
      </c>
      <c r="B267" s="50" t="str">
        <f t="array" ref="B267">INDEX(PAGU_REAL!$AF$1:$AF$168,MATCH(MID(A267,1,21),MID(PAGU_REAL!$AK$1:$AK$168,1,21),0))</f>
        <v>Perencanaan</v>
      </c>
      <c r="C267" s="125" t="s">
        <v>24</v>
      </c>
      <c r="D267" s="126" t="s">
        <v>53</v>
      </c>
      <c r="E267" s="127">
        <v>6</v>
      </c>
      <c r="F267" s="128" t="s">
        <v>602</v>
      </c>
      <c r="G267" s="127">
        <v>1500000</v>
      </c>
      <c r="H267" s="127">
        <f t="shared" si="135"/>
        <v>9000000</v>
      </c>
      <c r="I267" s="127">
        <f>VLOOKUP($A267,'Bidang PE'!$A$6:$V$1000,I$1,FALSE)</f>
        <v>0</v>
      </c>
      <c r="J267" s="127">
        <f>VLOOKUP($A267,'Bidang PE'!$A$6:$V$1000,J$1,FALSE)</f>
        <v>1500000</v>
      </c>
      <c r="K267" s="127">
        <f>VLOOKUP($A267,'Bidang PE'!$A$6:$V$1000,K$1,FALSE)</f>
        <v>0</v>
      </c>
      <c r="L267" s="127">
        <f>VLOOKUP($A267,'Bidang PE'!$A$6:$V$1000,L$1,FALSE)</f>
        <v>0</v>
      </c>
      <c r="M267" s="127">
        <f>VLOOKUP($A267,'Bidang PE'!$A$6:$V$1000,M$1,FALSE)</f>
        <v>0</v>
      </c>
      <c r="N267" s="127">
        <f>VLOOKUP($A267,'Bidang PE'!$A$6:$V$1000,N$1,FALSE)</f>
        <v>0</v>
      </c>
      <c r="O267" s="127">
        <f>VLOOKUP($A267,'Bidang PE'!$A$6:$V$1000,O$1,FALSE)</f>
        <v>0</v>
      </c>
      <c r="P267" s="127">
        <f>VLOOKUP($A267,'Bidang PE'!$A$6:$V$1000,P$1,FALSE)</f>
        <v>3000000</v>
      </c>
      <c r="Q267" s="127">
        <f>VLOOKUP($A267,'Bidang PE'!$A$6:$V$1000,Q$1,FALSE)</f>
        <v>3000000</v>
      </c>
      <c r="R267" s="127">
        <f>VLOOKUP($A267,'Bidang PE'!$A$6:$V$1000,R$1,FALSE)</f>
        <v>1500000</v>
      </c>
      <c r="S267" s="127">
        <f>VLOOKUP($A267,'Bidang PE'!$A$6:$V$1000,S$1,FALSE)</f>
        <v>0</v>
      </c>
      <c r="T267" s="127">
        <f>VLOOKUP($A267,'Bidang PE'!$A$6:$V$1000,T$1,FALSE)</f>
        <v>0</v>
      </c>
      <c r="U267" s="127">
        <f t="shared" si="1"/>
        <v>9000000</v>
      </c>
      <c r="V267" s="127">
        <f t="shared" si="2"/>
        <v>0</v>
      </c>
    </row>
    <row r="268" spans="1:22" ht="13.5" customHeight="1" x14ac:dyDescent="0.2">
      <c r="A268" s="2" t="s">
        <v>1864</v>
      </c>
      <c r="B268" s="50" t="str">
        <f t="array" ref="B268">INDEX(PAGU_REAL!$AF$1:$AF$168,MATCH(MID(A268,1,21),MID(PAGU_REAL!$AK$1:$AK$168,1,21),0))</f>
        <v>Perencanaan</v>
      </c>
      <c r="C268" s="95" t="s">
        <v>162</v>
      </c>
      <c r="D268" s="123" t="s">
        <v>163</v>
      </c>
      <c r="E268" s="124">
        <v>0</v>
      </c>
      <c r="F268" s="98" t="s">
        <v>24</v>
      </c>
      <c r="G268" s="124">
        <v>0</v>
      </c>
      <c r="H268" s="124">
        <f t="shared" ref="H268:T268" si="136">H269</f>
        <v>6000000</v>
      </c>
      <c r="I268" s="124">
        <f t="shared" si="136"/>
        <v>0</v>
      </c>
      <c r="J268" s="124">
        <f t="shared" si="136"/>
        <v>0</v>
      </c>
      <c r="K268" s="124">
        <f t="shared" si="136"/>
        <v>0</v>
      </c>
      <c r="L268" s="124">
        <f t="shared" si="136"/>
        <v>0</v>
      </c>
      <c r="M268" s="124">
        <f t="shared" si="136"/>
        <v>0</v>
      </c>
      <c r="N268" s="124">
        <f t="shared" si="136"/>
        <v>0</v>
      </c>
      <c r="O268" s="124">
        <f t="shared" si="136"/>
        <v>0</v>
      </c>
      <c r="P268" s="124">
        <f t="shared" si="136"/>
        <v>2000000</v>
      </c>
      <c r="Q268" s="124">
        <f t="shared" si="136"/>
        <v>2000000</v>
      </c>
      <c r="R268" s="124">
        <f t="shared" si="136"/>
        <v>2000000</v>
      </c>
      <c r="S268" s="124">
        <f t="shared" si="136"/>
        <v>0</v>
      </c>
      <c r="T268" s="124">
        <f t="shared" si="136"/>
        <v>0</v>
      </c>
      <c r="U268" s="124">
        <f t="shared" si="1"/>
        <v>6000000</v>
      </c>
      <c r="V268" s="124">
        <f t="shared" si="2"/>
        <v>0</v>
      </c>
    </row>
    <row r="269" spans="1:22" ht="13.5" customHeight="1" x14ac:dyDescent="0.2">
      <c r="A269" s="2" t="s">
        <v>1865</v>
      </c>
      <c r="B269" s="50" t="str">
        <f t="array" ref="B269">INDEX(PAGU_REAL!$AF$1:$AF$168,MATCH(MID(A269,1,21),MID(PAGU_REAL!$AK$1:$AK$168,1,21),0))</f>
        <v>Perencanaan</v>
      </c>
      <c r="C269" s="125" t="s">
        <v>24</v>
      </c>
      <c r="D269" s="126" t="s">
        <v>1866</v>
      </c>
      <c r="E269" s="127">
        <v>6</v>
      </c>
      <c r="F269" s="128" t="s">
        <v>613</v>
      </c>
      <c r="G269" s="127">
        <v>1000000</v>
      </c>
      <c r="H269" s="127">
        <f>ROUNDDOWN(E269*G269,-3)</f>
        <v>6000000</v>
      </c>
      <c r="I269" s="127">
        <f>VLOOKUP($A269,'Bidang PE'!$A$6:$V$1000,I$1,FALSE)</f>
        <v>0</v>
      </c>
      <c r="J269" s="127">
        <f>VLOOKUP($A269,'Bidang PE'!$A$6:$V$1000,J$1,FALSE)</f>
        <v>0</v>
      </c>
      <c r="K269" s="127">
        <f>VLOOKUP($A269,'Bidang PE'!$A$6:$V$1000,K$1,FALSE)</f>
        <v>0</v>
      </c>
      <c r="L269" s="127">
        <f>VLOOKUP($A269,'Bidang PE'!$A$6:$V$1000,L$1,FALSE)</f>
        <v>0</v>
      </c>
      <c r="M269" s="127">
        <f>VLOOKUP($A269,'Bidang PE'!$A$6:$V$1000,M$1,FALSE)</f>
        <v>0</v>
      </c>
      <c r="N269" s="127">
        <f>VLOOKUP($A269,'Bidang PE'!$A$6:$V$1000,N$1,FALSE)</f>
        <v>0</v>
      </c>
      <c r="O269" s="127">
        <f>VLOOKUP($A269,'Bidang PE'!$A$6:$V$1000,O$1,FALSE)</f>
        <v>0</v>
      </c>
      <c r="P269" s="127">
        <f>VLOOKUP($A269,'Bidang PE'!$A$6:$V$1000,P$1,FALSE)</f>
        <v>2000000</v>
      </c>
      <c r="Q269" s="127">
        <f>VLOOKUP($A269,'Bidang PE'!$A$6:$V$1000,Q$1,FALSE)</f>
        <v>2000000</v>
      </c>
      <c r="R269" s="127">
        <f>VLOOKUP($A269,'Bidang PE'!$A$6:$V$1000,R$1,FALSE)</f>
        <v>2000000</v>
      </c>
      <c r="S269" s="127">
        <f>VLOOKUP($A269,'Bidang PE'!$A$6:$V$1000,S$1,FALSE)</f>
        <v>0</v>
      </c>
      <c r="T269" s="127">
        <f>VLOOKUP($A269,'Bidang PE'!$A$6:$V$1000,T$1,FALSE)</f>
        <v>0</v>
      </c>
      <c r="U269" s="127">
        <f t="shared" si="1"/>
        <v>6000000</v>
      </c>
      <c r="V269" s="127">
        <f t="shared" si="2"/>
        <v>0</v>
      </c>
    </row>
    <row r="270" spans="1:22" ht="13.5" customHeight="1" x14ac:dyDescent="0.2">
      <c r="A270" s="2" t="s">
        <v>1867</v>
      </c>
      <c r="B270" s="50" t="str">
        <f t="array" ref="B270">INDEX(PAGU_REAL!$AF$1:$AF$168,MATCH(MID(A270,1,21),MID(PAGU_REAL!$AK$1:$AK$168,1,21),0))</f>
        <v>Perencanaan</v>
      </c>
      <c r="C270" s="95" t="s">
        <v>111</v>
      </c>
      <c r="D270" s="123" t="s">
        <v>112</v>
      </c>
      <c r="E270" s="124">
        <v>0</v>
      </c>
      <c r="F270" s="98" t="s">
        <v>24</v>
      </c>
      <c r="G270" s="124">
        <v>0</v>
      </c>
      <c r="H270" s="124">
        <f t="shared" ref="H270:T270" si="137">H271</f>
        <v>36928000</v>
      </c>
      <c r="I270" s="124">
        <f t="shared" si="137"/>
        <v>0</v>
      </c>
      <c r="J270" s="124">
        <f t="shared" si="137"/>
        <v>0</v>
      </c>
      <c r="K270" s="124">
        <f t="shared" si="137"/>
        <v>0</v>
      </c>
      <c r="L270" s="124">
        <f t="shared" si="137"/>
        <v>7386000</v>
      </c>
      <c r="M270" s="124">
        <f t="shared" si="137"/>
        <v>7386000</v>
      </c>
      <c r="N270" s="124">
        <f t="shared" si="137"/>
        <v>0</v>
      </c>
      <c r="O270" s="124">
        <f t="shared" si="137"/>
        <v>7386000</v>
      </c>
      <c r="P270" s="124">
        <f t="shared" si="137"/>
        <v>0</v>
      </c>
      <c r="Q270" s="124">
        <f t="shared" si="137"/>
        <v>7384000</v>
      </c>
      <c r="R270" s="124">
        <f t="shared" si="137"/>
        <v>7386000</v>
      </c>
      <c r="S270" s="124">
        <f t="shared" si="137"/>
        <v>0</v>
      </c>
      <c r="T270" s="124">
        <f t="shared" si="137"/>
        <v>0</v>
      </c>
      <c r="U270" s="124">
        <f t="shared" si="1"/>
        <v>36928000</v>
      </c>
      <c r="V270" s="124">
        <f t="shared" si="2"/>
        <v>0</v>
      </c>
    </row>
    <row r="271" spans="1:22" ht="13.5" customHeight="1" x14ac:dyDescent="0.2">
      <c r="A271" s="2" t="s">
        <v>1868</v>
      </c>
      <c r="B271" s="50" t="str">
        <f t="array" ref="B271">INDEX(PAGU_REAL!$AF$1:$AF$168,MATCH(MID(A271,1,21),MID(PAGU_REAL!$AK$1:$AK$168,1,21),0))</f>
        <v>Perencanaan</v>
      </c>
      <c r="C271" s="125" t="s">
        <v>24</v>
      </c>
      <c r="D271" s="126" t="s">
        <v>1869</v>
      </c>
      <c r="E271" s="127">
        <v>10</v>
      </c>
      <c r="F271" s="128" t="s">
        <v>600</v>
      </c>
      <c r="G271" s="127">
        <v>3692800</v>
      </c>
      <c r="H271" s="127">
        <f>ROUNDDOWN(E271*G271,-3)</f>
        <v>36928000</v>
      </c>
      <c r="I271" s="127">
        <f>VLOOKUP($A271,'Bidang PE'!$A$6:$V$1000,I$1,FALSE)</f>
        <v>0</v>
      </c>
      <c r="J271" s="127">
        <f>VLOOKUP($A271,'Bidang PE'!$A$6:$V$1000,J$1,FALSE)</f>
        <v>0</v>
      </c>
      <c r="K271" s="127">
        <f>VLOOKUP($A271,'Bidang PE'!$A$6:$V$1000,K$1,FALSE)</f>
        <v>0</v>
      </c>
      <c r="L271" s="127">
        <f>VLOOKUP($A271,'Bidang PE'!$A$6:$V$1000,L$1,FALSE)</f>
        <v>7386000</v>
      </c>
      <c r="M271" s="127">
        <f>VLOOKUP($A271,'Bidang PE'!$A$6:$V$1000,M$1,FALSE)</f>
        <v>7386000</v>
      </c>
      <c r="N271" s="127">
        <f>VLOOKUP($A271,'Bidang PE'!$A$6:$V$1000,N$1,FALSE)</f>
        <v>0</v>
      </c>
      <c r="O271" s="127">
        <f>VLOOKUP($A271,'Bidang PE'!$A$6:$V$1000,O$1,FALSE)</f>
        <v>7386000</v>
      </c>
      <c r="P271" s="127">
        <f>VLOOKUP($A271,'Bidang PE'!$A$6:$V$1000,P$1,FALSE)</f>
        <v>0</v>
      </c>
      <c r="Q271" s="127">
        <f>VLOOKUP($A271,'Bidang PE'!$A$6:$V$1000,Q$1,FALSE)</f>
        <v>7384000</v>
      </c>
      <c r="R271" s="127">
        <f>VLOOKUP($A271,'Bidang PE'!$A$6:$V$1000,R$1,FALSE)</f>
        <v>7386000</v>
      </c>
      <c r="S271" s="127">
        <f>VLOOKUP($A271,'Bidang PE'!$A$6:$V$1000,S$1,FALSE)</f>
        <v>0</v>
      </c>
      <c r="T271" s="127">
        <f>VLOOKUP($A271,'Bidang PE'!$A$6:$V$1000,T$1,FALSE)</f>
        <v>0</v>
      </c>
      <c r="U271" s="127">
        <f t="shared" si="1"/>
        <v>36928000</v>
      </c>
      <c r="V271" s="127">
        <f t="shared" si="2"/>
        <v>0</v>
      </c>
    </row>
    <row r="272" spans="1:22" ht="13.5" customHeight="1" x14ac:dyDescent="0.2">
      <c r="A272" s="2" t="s">
        <v>1870</v>
      </c>
      <c r="B272" s="50" t="str">
        <f t="array" ref="B272">INDEX(PAGU_REAL!$AF$1:$AF$168,MATCH(MID(A272,1,21),MID(PAGU_REAL!$AK$1:$AK$168,1,21),0))</f>
        <v>Perencanaan</v>
      </c>
      <c r="C272" s="119" t="s">
        <v>77</v>
      </c>
      <c r="D272" s="120" t="s">
        <v>1871</v>
      </c>
      <c r="E272" s="121">
        <v>0</v>
      </c>
      <c r="F272" s="122" t="s">
        <v>24</v>
      </c>
      <c r="G272" s="121">
        <v>0</v>
      </c>
      <c r="H272" s="121">
        <f t="shared" ref="H272:T272" si="138">SUM(H273,H277,H279,H282,H284)</f>
        <v>234159000</v>
      </c>
      <c r="I272" s="121">
        <f t="shared" si="138"/>
        <v>0</v>
      </c>
      <c r="J272" s="121">
        <f t="shared" si="138"/>
        <v>13642000</v>
      </c>
      <c r="K272" s="121">
        <f t="shared" si="138"/>
        <v>0</v>
      </c>
      <c r="L272" s="121">
        <f t="shared" si="138"/>
        <v>16717000</v>
      </c>
      <c r="M272" s="121">
        <f t="shared" si="138"/>
        <v>4000000</v>
      </c>
      <c r="N272" s="121">
        <f t="shared" si="138"/>
        <v>32860000</v>
      </c>
      <c r="O272" s="121">
        <f t="shared" si="138"/>
        <v>3250000</v>
      </c>
      <c r="P272" s="121">
        <f t="shared" si="138"/>
        <v>40910000</v>
      </c>
      <c r="Q272" s="121">
        <f t="shared" si="138"/>
        <v>40210000</v>
      </c>
      <c r="R272" s="121">
        <f t="shared" si="138"/>
        <v>49210000</v>
      </c>
      <c r="S272" s="121">
        <f t="shared" si="138"/>
        <v>33360000</v>
      </c>
      <c r="T272" s="121">
        <f t="shared" si="138"/>
        <v>0</v>
      </c>
      <c r="U272" s="121">
        <f t="shared" si="1"/>
        <v>234159000</v>
      </c>
      <c r="V272" s="121">
        <f t="shared" si="2"/>
        <v>0</v>
      </c>
    </row>
    <row r="273" spans="1:22" ht="13.5" customHeight="1" x14ac:dyDescent="0.2">
      <c r="A273" s="2" t="s">
        <v>1872</v>
      </c>
      <c r="B273" s="50" t="str">
        <f t="array" ref="B273">INDEX(PAGU_REAL!$AF$1:$AF$168,MATCH(MID(A273,1,21),MID(PAGU_REAL!$AK$1:$AK$168,1,21),0))</f>
        <v>Perencanaan</v>
      </c>
      <c r="C273" s="95" t="s">
        <v>42</v>
      </c>
      <c r="D273" s="123" t="s">
        <v>43</v>
      </c>
      <c r="E273" s="124">
        <v>0</v>
      </c>
      <c r="F273" s="98" t="s">
        <v>24</v>
      </c>
      <c r="G273" s="124">
        <v>0</v>
      </c>
      <c r="H273" s="124">
        <f t="shared" ref="H273:T273" si="139">SUM(H274:H276)</f>
        <v>31250000</v>
      </c>
      <c r="I273" s="124">
        <f t="shared" si="139"/>
        <v>0</v>
      </c>
      <c r="J273" s="124">
        <f t="shared" si="139"/>
        <v>0</v>
      </c>
      <c r="K273" s="124">
        <f t="shared" si="139"/>
        <v>0</v>
      </c>
      <c r="L273" s="124">
        <f t="shared" si="139"/>
        <v>0</v>
      </c>
      <c r="M273" s="124">
        <f t="shared" si="139"/>
        <v>0</v>
      </c>
      <c r="N273" s="124">
        <f t="shared" si="139"/>
        <v>0</v>
      </c>
      <c r="O273" s="124">
        <f t="shared" si="139"/>
        <v>3000000</v>
      </c>
      <c r="P273" s="124">
        <f t="shared" si="139"/>
        <v>5800000</v>
      </c>
      <c r="Q273" s="124">
        <f t="shared" si="139"/>
        <v>5100000</v>
      </c>
      <c r="R273" s="124">
        <f t="shared" si="139"/>
        <v>14350000</v>
      </c>
      <c r="S273" s="124">
        <f t="shared" si="139"/>
        <v>3000000</v>
      </c>
      <c r="T273" s="124">
        <f t="shared" si="139"/>
        <v>0</v>
      </c>
      <c r="U273" s="124">
        <f t="shared" si="1"/>
        <v>31250000</v>
      </c>
      <c r="V273" s="124">
        <f t="shared" si="2"/>
        <v>0</v>
      </c>
    </row>
    <row r="274" spans="1:22" ht="13.5" customHeight="1" x14ac:dyDescent="0.2">
      <c r="A274" s="2" t="s">
        <v>1873</v>
      </c>
      <c r="B274" s="50" t="str">
        <f t="array" ref="B274">INDEX(PAGU_REAL!$AF$1:$AF$168,MATCH(MID(A274,1,21),MID(PAGU_REAL!$AK$1:$AK$168,1,21),0))</f>
        <v>Perencanaan</v>
      </c>
      <c r="C274" s="125" t="s">
        <v>24</v>
      </c>
      <c r="D274" s="126" t="s">
        <v>599</v>
      </c>
      <c r="E274" s="127">
        <v>100</v>
      </c>
      <c r="F274" s="128" t="s">
        <v>600</v>
      </c>
      <c r="G274" s="127">
        <v>70000</v>
      </c>
      <c r="H274" s="127">
        <f t="shared" ref="H274:H276" si="140">ROUNDDOWN(E274*G274,-3)</f>
        <v>7000000</v>
      </c>
      <c r="I274" s="127">
        <f>VLOOKUP($A274,'Bidang PE'!$A$6:$V$1000,I$1,FALSE)</f>
        <v>0</v>
      </c>
      <c r="J274" s="127">
        <f>VLOOKUP($A274,'Bidang PE'!$A$6:$V$1000,J$1,FALSE)</f>
        <v>0</v>
      </c>
      <c r="K274" s="127">
        <f>VLOOKUP($A274,'Bidang PE'!$A$6:$V$1000,K$1,FALSE)</f>
        <v>0</v>
      </c>
      <c r="L274" s="127">
        <f>VLOOKUP($A274,'Bidang PE'!$A$6:$V$1000,L$1,FALSE)</f>
        <v>0</v>
      </c>
      <c r="M274" s="127">
        <f>VLOOKUP($A274,'Bidang PE'!$A$6:$V$1000,M$1,FALSE)</f>
        <v>0</v>
      </c>
      <c r="N274" s="127">
        <f>VLOOKUP($A274,'Bidang PE'!$A$6:$V$1000,N$1,FALSE)</f>
        <v>0</v>
      </c>
      <c r="O274" s="127">
        <f>VLOOKUP($A274,'Bidang PE'!$A$6:$V$1000,O$1,FALSE)</f>
        <v>0</v>
      </c>
      <c r="P274" s="127">
        <f>VLOOKUP($A274,'Bidang PE'!$A$6:$V$1000,P$1,FALSE)</f>
        <v>2800000</v>
      </c>
      <c r="Q274" s="127">
        <f>VLOOKUP($A274,'Bidang PE'!$A$6:$V$1000,Q$1,FALSE)</f>
        <v>2100000</v>
      </c>
      <c r="R274" s="127">
        <f>VLOOKUP($A274,'Bidang PE'!$A$6:$V$1000,R$1,FALSE)</f>
        <v>2100000</v>
      </c>
      <c r="S274" s="127">
        <f>VLOOKUP($A274,'Bidang PE'!$A$6:$V$1000,S$1,FALSE)</f>
        <v>0</v>
      </c>
      <c r="T274" s="127">
        <f>VLOOKUP($A274,'Bidang PE'!$A$6:$V$1000,T$1,FALSE)</f>
        <v>0</v>
      </c>
      <c r="U274" s="127">
        <f t="shared" si="1"/>
        <v>7000000</v>
      </c>
      <c r="V274" s="127">
        <f t="shared" si="2"/>
        <v>0</v>
      </c>
    </row>
    <row r="275" spans="1:22" ht="13.5" customHeight="1" x14ac:dyDescent="0.2">
      <c r="A275" s="2" t="s">
        <v>1874</v>
      </c>
      <c r="B275" s="50" t="str">
        <f t="array" ref="B275">INDEX(PAGU_REAL!$AF$1:$AF$168,MATCH(MID(A275,1,21),MID(PAGU_REAL!$AK$1:$AK$168,1,21),0))</f>
        <v>Perencanaan</v>
      </c>
      <c r="C275" s="125" t="s">
        <v>24</v>
      </c>
      <c r="D275" s="126" t="s">
        <v>45</v>
      </c>
      <c r="E275" s="127">
        <v>10</v>
      </c>
      <c r="F275" s="128" t="s">
        <v>602</v>
      </c>
      <c r="G275" s="127">
        <v>1500000</v>
      </c>
      <c r="H275" s="127">
        <f t="shared" si="140"/>
        <v>15000000</v>
      </c>
      <c r="I275" s="127">
        <f>VLOOKUP($A275,'Bidang PE'!$A$6:$V$1000,I$1,FALSE)</f>
        <v>0</v>
      </c>
      <c r="J275" s="127">
        <f>VLOOKUP($A275,'Bidang PE'!$A$6:$V$1000,J$1,FALSE)</f>
        <v>0</v>
      </c>
      <c r="K275" s="127">
        <f>VLOOKUP($A275,'Bidang PE'!$A$6:$V$1000,K$1,FALSE)</f>
        <v>0</v>
      </c>
      <c r="L275" s="127">
        <f>VLOOKUP($A275,'Bidang PE'!$A$6:$V$1000,L$1,FALSE)</f>
        <v>0</v>
      </c>
      <c r="M275" s="127">
        <f>VLOOKUP($A275,'Bidang PE'!$A$6:$V$1000,M$1,FALSE)</f>
        <v>0</v>
      </c>
      <c r="N275" s="127">
        <f>VLOOKUP($A275,'Bidang PE'!$A$6:$V$1000,N$1,FALSE)</f>
        <v>0</v>
      </c>
      <c r="O275" s="127">
        <f>VLOOKUP($A275,'Bidang PE'!$A$6:$V$1000,O$1,FALSE)</f>
        <v>3000000</v>
      </c>
      <c r="P275" s="127">
        <f>VLOOKUP($A275,'Bidang PE'!$A$6:$V$1000,P$1,FALSE)</f>
        <v>3000000</v>
      </c>
      <c r="Q275" s="127">
        <f>VLOOKUP($A275,'Bidang PE'!$A$6:$V$1000,Q$1,FALSE)</f>
        <v>3000000</v>
      </c>
      <c r="R275" s="127">
        <f>VLOOKUP($A275,'Bidang PE'!$A$6:$V$1000,R$1,FALSE)</f>
        <v>3000000</v>
      </c>
      <c r="S275" s="127">
        <f>VLOOKUP($A275,'Bidang PE'!$A$6:$V$1000,S$1,FALSE)</f>
        <v>3000000</v>
      </c>
      <c r="T275" s="127">
        <f>VLOOKUP($A275,'Bidang PE'!$A$6:$V$1000,T$1,FALSE)</f>
        <v>0</v>
      </c>
      <c r="U275" s="127">
        <f t="shared" si="1"/>
        <v>15000000</v>
      </c>
      <c r="V275" s="127">
        <f t="shared" si="2"/>
        <v>0</v>
      </c>
    </row>
    <row r="276" spans="1:22" ht="13.5" customHeight="1" x14ac:dyDescent="0.2">
      <c r="A276" s="2" t="s">
        <v>1875</v>
      </c>
      <c r="B276" s="50" t="str">
        <f t="array" ref="B276">INDEX(PAGU_REAL!$AF$1:$AF$168,MATCH(MID(A276,1,21),MID(PAGU_REAL!$AK$1:$AK$168,1,21),0))</f>
        <v>Perencanaan</v>
      </c>
      <c r="C276" s="125" t="s">
        <v>24</v>
      </c>
      <c r="D276" s="126" t="s">
        <v>1454</v>
      </c>
      <c r="E276" s="127">
        <v>25</v>
      </c>
      <c r="F276" s="128" t="s">
        <v>657</v>
      </c>
      <c r="G276" s="127">
        <v>370000</v>
      </c>
      <c r="H276" s="127">
        <f t="shared" si="140"/>
        <v>9250000</v>
      </c>
      <c r="I276" s="127">
        <f>VLOOKUP($A276,'Bidang PE'!$A$6:$V$1000,I$1,FALSE)</f>
        <v>0</v>
      </c>
      <c r="J276" s="127">
        <f>VLOOKUP($A276,'Bidang PE'!$A$6:$V$1000,J$1,FALSE)</f>
        <v>0</v>
      </c>
      <c r="K276" s="127">
        <f>VLOOKUP($A276,'Bidang PE'!$A$6:$V$1000,K$1,FALSE)</f>
        <v>0</v>
      </c>
      <c r="L276" s="127">
        <f>VLOOKUP($A276,'Bidang PE'!$A$6:$V$1000,L$1,FALSE)</f>
        <v>0</v>
      </c>
      <c r="M276" s="127">
        <f>VLOOKUP($A276,'Bidang PE'!$A$6:$V$1000,M$1,FALSE)</f>
        <v>0</v>
      </c>
      <c r="N276" s="127">
        <f>VLOOKUP($A276,'Bidang PE'!$A$6:$V$1000,N$1,FALSE)</f>
        <v>0</v>
      </c>
      <c r="O276" s="127">
        <f>VLOOKUP($A276,'Bidang PE'!$A$6:$V$1000,O$1,FALSE)</f>
        <v>0</v>
      </c>
      <c r="P276" s="127">
        <f>VLOOKUP($A276,'Bidang PE'!$A$6:$V$1000,P$1,FALSE)</f>
        <v>0</v>
      </c>
      <c r="Q276" s="127">
        <f>VLOOKUP($A276,'Bidang PE'!$A$6:$V$1000,Q$1,FALSE)</f>
        <v>0</v>
      </c>
      <c r="R276" s="127">
        <f>VLOOKUP($A276,'Bidang PE'!$A$6:$V$1000,R$1,FALSE)</f>
        <v>9250000</v>
      </c>
      <c r="S276" s="127">
        <f>VLOOKUP($A276,'Bidang PE'!$A$6:$V$1000,S$1,FALSE)</f>
        <v>0</v>
      </c>
      <c r="T276" s="127">
        <f>VLOOKUP($A276,'Bidang PE'!$A$6:$V$1000,T$1,FALSE)</f>
        <v>0</v>
      </c>
      <c r="U276" s="127">
        <f t="shared" si="1"/>
        <v>9250000</v>
      </c>
      <c r="V276" s="127">
        <f t="shared" si="2"/>
        <v>0</v>
      </c>
    </row>
    <row r="277" spans="1:22" ht="13.5" customHeight="1" x14ac:dyDescent="0.2">
      <c r="A277" s="2" t="s">
        <v>1876</v>
      </c>
      <c r="B277" s="50" t="str">
        <f t="array" ref="B277">INDEX(PAGU_REAL!$AF$1:$AF$168,MATCH(MID(A277,1,21),MID(PAGU_REAL!$AK$1:$AK$168,1,21),0))</f>
        <v>Perencanaan</v>
      </c>
      <c r="C277" s="95" t="s">
        <v>606</v>
      </c>
      <c r="D277" s="123" t="s">
        <v>607</v>
      </c>
      <c r="E277" s="124">
        <v>0</v>
      </c>
      <c r="F277" s="98" t="s">
        <v>24</v>
      </c>
      <c r="G277" s="124">
        <v>0</v>
      </c>
      <c r="H277" s="124">
        <f t="shared" ref="H277:T277" si="141">H278</f>
        <v>750000</v>
      </c>
      <c r="I277" s="124">
        <f t="shared" si="141"/>
        <v>0</v>
      </c>
      <c r="J277" s="124">
        <f t="shared" si="141"/>
        <v>0</v>
      </c>
      <c r="K277" s="124">
        <f t="shared" si="141"/>
        <v>0</v>
      </c>
      <c r="L277" s="124">
        <f t="shared" si="141"/>
        <v>0</v>
      </c>
      <c r="M277" s="124">
        <f t="shared" si="141"/>
        <v>0</v>
      </c>
      <c r="N277" s="124">
        <f t="shared" si="141"/>
        <v>0</v>
      </c>
      <c r="O277" s="124">
        <f t="shared" si="141"/>
        <v>250000</v>
      </c>
      <c r="P277" s="124">
        <f t="shared" si="141"/>
        <v>250000</v>
      </c>
      <c r="Q277" s="124">
        <f t="shared" si="141"/>
        <v>250000</v>
      </c>
      <c r="R277" s="124">
        <f t="shared" si="141"/>
        <v>0</v>
      </c>
      <c r="S277" s="124">
        <f t="shared" si="141"/>
        <v>0</v>
      </c>
      <c r="T277" s="124">
        <f t="shared" si="141"/>
        <v>0</v>
      </c>
      <c r="U277" s="124">
        <f t="shared" si="1"/>
        <v>750000</v>
      </c>
      <c r="V277" s="124">
        <f t="shared" si="2"/>
        <v>0</v>
      </c>
    </row>
    <row r="278" spans="1:22" ht="13.5" customHeight="1" x14ac:dyDescent="0.2">
      <c r="A278" s="2" t="s">
        <v>1877</v>
      </c>
      <c r="B278" s="50" t="str">
        <f t="array" ref="B278">INDEX(PAGU_REAL!$AF$1:$AF$168,MATCH(MID(A278,1,21),MID(PAGU_REAL!$AK$1:$AK$168,1,21),0))</f>
        <v>Perencanaan</v>
      </c>
      <c r="C278" s="125" t="s">
        <v>24</v>
      </c>
      <c r="D278" s="126" t="s">
        <v>609</v>
      </c>
      <c r="E278" s="127">
        <v>3</v>
      </c>
      <c r="F278" s="128" t="s">
        <v>600</v>
      </c>
      <c r="G278" s="127">
        <v>250000</v>
      </c>
      <c r="H278" s="127">
        <f>ROUNDDOWN(E278*G278,-3)</f>
        <v>750000</v>
      </c>
      <c r="I278" s="127">
        <f>VLOOKUP($A278,'Bidang PE'!$A$6:$V$1000,I$1,FALSE)</f>
        <v>0</v>
      </c>
      <c r="J278" s="127">
        <f>VLOOKUP($A278,'Bidang PE'!$A$6:$V$1000,J$1,FALSE)</f>
        <v>0</v>
      </c>
      <c r="K278" s="127">
        <f>VLOOKUP($A278,'Bidang PE'!$A$6:$V$1000,K$1,FALSE)</f>
        <v>0</v>
      </c>
      <c r="L278" s="127">
        <f>VLOOKUP($A278,'Bidang PE'!$A$6:$V$1000,L$1,FALSE)</f>
        <v>0</v>
      </c>
      <c r="M278" s="127">
        <f>VLOOKUP($A278,'Bidang PE'!$A$6:$V$1000,M$1,FALSE)</f>
        <v>0</v>
      </c>
      <c r="N278" s="127">
        <f>VLOOKUP($A278,'Bidang PE'!$A$6:$V$1000,N$1,FALSE)</f>
        <v>0</v>
      </c>
      <c r="O278" s="127">
        <f>VLOOKUP($A278,'Bidang PE'!$A$6:$V$1000,O$1,FALSE)</f>
        <v>250000</v>
      </c>
      <c r="P278" s="127">
        <f>VLOOKUP($A278,'Bidang PE'!$A$6:$V$1000,P$1,FALSE)</f>
        <v>250000</v>
      </c>
      <c r="Q278" s="127">
        <f>VLOOKUP($A278,'Bidang PE'!$A$6:$V$1000,Q$1,FALSE)</f>
        <v>250000</v>
      </c>
      <c r="R278" s="127">
        <f>VLOOKUP($A278,'Bidang PE'!$A$6:$V$1000,R$1,FALSE)</f>
        <v>0</v>
      </c>
      <c r="S278" s="127">
        <f>VLOOKUP($A278,'Bidang PE'!$A$6:$V$1000,S$1,FALSE)</f>
        <v>0</v>
      </c>
      <c r="T278" s="127">
        <f>VLOOKUP($A278,'Bidang PE'!$A$6:$V$1000,T$1,FALSE)</f>
        <v>0</v>
      </c>
      <c r="U278" s="127">
        <f t="shared" si="1"/>
        <v>750000</v>
      </c>
      <c r="V278" s="127">
        <f t="shared" si="2"/>
        <v>0</v>
      </c>
    </row>
    <row r="279" spans="1:22" ht="13.5" customHeight="1" x14ac:dyDescent="0.2">
      <c r="A279" s="2" t="s">
        <v>1878</v>
      </c>
      <c r="B279" s="50" t="str">
        <f t="array" ref="B279">INDEX(PAGU_REAL!$AF$1:$AF$168,MATCH(MID(A279,1,21),MID(PAGU_REAL!$AK$1:$AK$168,1,21),0))</f>
        <v>Perencanaan</v>
      </c>
      <c r="C279" s="95" t="s">
        <v>718</v>
      </c>
      <c r="D279" s="123" t="s">
        <v>719</v>
      </c>
      <c r="E279" s="124">
        <v>0</v>
      </c>
      <c r="F279" s="98" t="s">
        <v>24</v>
      </c>
      <c r="G279" s="124">
        <v>0</v>
      </c>
      <c r="H279" s="124">
        <f t="shared" ref="H279:T279" si="142">SUM(H280:H281)</f>
        <v>25000000</v>
      </c>
      <c r="I279" s="124">
        <f t="shared" si="142"/>
        <v>0</v>
      </c>
      <c r="J279" s="124">
        <f t="shared" si="142"/>
        <v>2500000</v>
      </c>
      <c r="K279" s="124">
        <f t="shared" si="142"/>
        <v>0</v>
      </c>
      <c r="L279" s="124">
        <f t="shared" si="142"/>
        <v>0</v>
      </c>
      <c r="M279" s="124">
        <f t="shared" si="142"/>
        <v>0</v>
      </c>
      <c r="N279" s="124">
        <f t="shared" si="142"/>
        <v>5000000</v>
      </c>
      <c r="O279" s="124">
        <f t="shared" si="142"/>
        <v>0</v>
      </c>
      <c r="P279" s="124">
        <f t="shared" si="142"/>
        <v>5000000</v>
      </c>
      <c r="Q279" s="124">
        <f t="shared" si="142"/>
        <v>5000000</v>
      </c>
      <c r="R279" s="124">
        <f t="shared" si="142"/>
        <v>5000000</v>
      </c>
      <c r="S279" s="124">
        <f t="shared" si="142"/>
        <v>2500000</v>
      </c>
      <c r="T279" s="124">
        <f t="shared" si="142"/>
        <v>0</v>
      </c>
      <c r="U279" s="124">
        <f t="shared" si="1"/>
        <v>25000000</v>
      </c>
      <c r="V279" s="124">
        <f t="shared" si="2"/>
        <v>0</v>
      </c>
    </row>
    <row r="280" spans="1:22" ht="13.5" customHeight="1" x14ac:dyDescent="0.2">
      <c r="A280" s="2" t="s">
        <v>1879</v>
      </c>
      <c r="B280" s="50" t="str">
        <f t="array" ref="B280">INDEX(PAGU_REAL!$AF$1:$AF$168,MATCH(MID(A280,1,21),MID(PAGU_REAL!$AK$1:$AK$168,1,21),0))</f>
        <v>Perencanaan</v>
      </c>
      <c r="C280" s="125" t="s">
        <v>24</v>
      </c>
      <c r="D280" s="126" t="s">
        <v>51</v>
      </c>
      <c r="E280" s="127">
        <v>10</v>
      </c>
      <c r="F280" s="128" t="s">
        <v>602</v>
      </c>
      <c r="G280" s="127">
        <v>1000000</v>
      </c>
      <c r="H280" s="127">
        <f t="shared" ref="H280:H281" si="143">ROUNDDOWN(E280*G280,-3)</f>
        <v>10000000</v>
      </c>
      <c r="I280" s="127">
        <f>VLOOKUP($A280,'Bidang PE'!$A$6:$V$1000,I$1,FALSE)</f>
        <v>0</v>
      </c>
      <c r="J280" s="127">
        <f>VLOOKUP($A280,'Bidang PE'!$A$6:$V$1000,J$1,FALSE)</f>
        <v>1000000</v>
      </c>
      <c r="K280" s="127">
        <f>VLOOKUP($A280,'Bidang PE'!$A$6:$V$1000,K$1,FALSE)</f>
        <v>0</v>
      </c>
      <c r="L280" s="127">
        <f>VLOOKUP($A280,'Bidang PE'!$A$6:$V$1000,L$1,FALSE)</f>
        <v>0</v>
      </c>
      <c r="M280" s="127">
        <f>VLOOKUP($A280,'Bidang PE'!$A$6:$V$1000,M$1,FALSE)</f>
        <v>0</v>
      </c>
      <c r="N280" s="127">
        <f>VLOOKUP($A280,'Bidang PE'!$A$6:$V$1000,N$1,FALSE)</f>
        <v>2000000</v>
      </c>
      <c r="O280" s="127">
        <f>VLOOKUP($A280,'Bidang PE'!$A$6:$V$1000,O$1,FALSE)</f>
        <v>0</v>
      </c>
      <c r="P280" s="127">
        <f>VLOOKUP($A280,'Bidang PE'!$A$6:$V$1000,P$1,FALSE)</f>
        <v>2000000</v>
      </c>
      <c r="Q280" s="127">
        <f>VLOOKUP($A280,'Bidang PE'!$A$6:$V$1000,Q$1,FALSE)</f>
        <v>2000000</v>
      </c>
      <c r="R280" s="127">
        <f>VLOOKUP($A280,'Bidang PE'!$A$6:$V$1000,R$1,FALSE)</f>
        <v>2000000</v>
      </c>
      <c r="S280" s="127">
        <f>VLOOKUP($A280,'Bidang PE'!$A$6:$V$1000,S$1,FALSE)</f>
        <v>1000000</v>
      </c>
      <c r="T280" s="127">
        <f>VLOOKUP($A280,'Bidang PE'!$A$6:$V$1000,T$1,FALSE)</f>
        <v>0</v>
      </c>
      <c r="U280" s="127">
        <f t="shared" si="1"/>
        <v>10000000</v>
      </c>
      <c r="V280" s="127">
        <f t="shared" si="2"/>
        <v>0</v>
      </c>
    </row>
    <row r="281" spans="1:22" ht="13.5" customHeight="1" x14ac:dyDescent="0.2">
      <c r="A281" s="2" t="s">
        <v>1880</v>
      </c>
      <c r="B281" s="50" t="str">
        <f t="array" ref="B281">INDEX(PAGU_REAL!$AF$1:$AF$168,MATCH(MID(A281,1,21),MID(PAGU_REAL!$AK$1:$AK$168,1,21),0))</f>
        <v>Perencanaan</v>
      </c>
      <c r="C281" s="125" t="s">
        <v>24</v>
      </c>
      <c r="D281" s="126" t="s">
        <v>53</v>
      </c>
      <c r="E281" s="127">
        <v>10</v>
      </c>
      <c r="F281" s="128" t="s">
        <v>602</v>
      </c>
      <c r="G281" s="127">
        <v>1500000</v>
      </c>
      <c r="H281" s="127">
        <f t="shared" si="143"/>
        <v>15000000</v>
      </c>
      <c r="I281" s="127">
        <f>VLOOKUP($A281,'Bidang PE'!$A$6:$V$1000,I$1,FALSE)</f>
        <v>0</v>
      </c>
      <c r="J281" s="127">
        <f>VLOOKUP($A281,'Bidang PE'!$A$6:$V$1000,J$1,FALSE)</f>
        <v>1500000</v>
      </c>
      <c r="K281" s="127">
        <f>VLOOKUP($A281,'Bidang PE'!$A$6:$V$1000,K$1,FALSE)</f>
        <v>0</v>
      </c>
      <c r="L281" s="127">
        <f>VLOOKUP($A281,'Bidang PE'!$A$6:$V$1000,L$1,FALSE)</f>
        <v>0</v>
      </c>
      <c r="M281" s="127">
        <f>VLOOKUP($A281,'Bidang PE'!$A$6:$V$1000,M$1,FALSE)</f>
        <v>0</v>
      </c>
      <c r="N281" s="127">
        <f>VLOOKUP($A281,'Bidang PE'!$A$6:$V$1000,N$1,FALSE)</f>
        <v>3000000</v>
      </c>
      <c r="O281" s="127">
        <f>VLOOKUP($A281,'Bidang PE'!$A$6:$V$1000,O$1,FALSE)</f>
        <v>0</v>
      </c>
      <c r="P281" s="127">
        <f>VLOOKUP($A281,'Bidang PE'!$A$6:$V$1000,P$1,FALSE)</f>
        <v>3000000</v>
      </c>
      <c r="Q281" s="127">
        <f>VLOOKUP($A281,'Bidang PE'!$A$6:$V$1000,Q$1,FALSE)</f>
        <v>3000000</v>
      </c>
      <c r="R281" s="127">
        <f>VLOOKUP($A281,'Bidang PE'!$A$6:$V$1000,R$1,FALSE)</f>
        <v>3000000</v>
      </c>
      <c r="S281" s="127">
        <f>VLOOKUP($A281,'Bidang PE'!$A$6:$V$1000,S$1,FALSE)</f>
        <v>1500000</v>
      </c>
      <c r="T281" s="127">
        <f>VLOOKUP($A281,'Bidang PE'!$A$6:$V$1000,T$1,FALSE)</f>
        <v>0</v>
      </c>
      <c r="U281" s="127">
        <f t="shared" si="1"/>
        <v>15000000</v>
      </c>
      <c r="V281" s="127">
        <f t="shared" si="2"/>
        <v>0</v>
      </c>
    </row>
    <row r="282" spans="1:22" ht="13.5" customHeight="1" x14ac:dyDescent="0.2">
      <c r="A282" s="2" t="s">
        <v>1881</v>
      </c>
      <c r="B282" s="50" t="str">
        <f t="array" ref="B282">INDEX(PAGU_REAL!$AF$1:$AF$168,MATCH(MID(A282,1,21),MID(PAGU_REAL!$AK$1:$AK$168,1,21),0))</f>
        <v>Perencanaan</v>
      </c>
      <c r="C282" s="95" t="s">
        <v>162</v>
      </c>
      <c r="D282" s="123" t="s">
        <v>163</v>
      </c>
      <c r="E282" s="124">
        <v>0</v>
      </c>
      <c r="F282" s="98" t="s">
        <v>24</v>
      </c>
      <c r="G282" s="124">
        <v>0</v>
      </c>
      <c r="H282" s="124">
        <f t="shared" ref="H282:T282" si="144">H283</f>
        <v>10000000</v>
      </c>
      <c r="I282" s="124">
        <f t="shared" si="144"/>
        <v>0</v>
      </c>
      <c r="J282" s="124">
        <f t="shared" si="144"/>
        <v>0</v>
      </c>
      <c r="K282" s="124">
        <f t="shared" si="144"/>
        <v>0</v>
      </c>
      <c r="L282" s="124">
        <f t="shared" si="144"/>
        <v>0</v>
      </c>
      <c r="M282" s="124">
        <f t="shared" si="144"/>
        <v>4000000</v>
      </c>
      <c r="N282" s="124">
        <f t="shared" si="144"/>
        <v>0</v>
      </c>
      <c r="O282" s="124">
        <f t="shared" si="144"/>
        <v>0</v>
      </c>
      <c r="P282" s="124">
        <f t="shared" si="144"/>
        <v>2000000</v>
      </c>
      <c r="Q282" s="124">
        <f t="shared" si="144"/>
        <v>2000000</v>
      </c>
      <c r="R282" s="124">
        <f t="shared" si="144"/>
        <v>2000000</v>
      </c>
      <c r="S282" s="124">
        <f t="shared" si="144"/>
        <v>0</v>
      </c>
      <c r="T282" s="124">
        <f t="shared" si="144"/>
        <v>0</v>
      </c>
      <c r="U282" s="124">
        <f t="shared" si="1"/>
        <v>10000000</v>
      </c>
      <c r="V282" s="124">
        <f t="shared" si="2"/>
        <v>0</v>
      </c>
    </row>
    <row r="283" spans="1:22" ht="13.5" customHeight="1" x14ac:dyDescent="0.2">
      <c r="A283" s="2" t="s">
        <v>1882</v>
      </c>
      <c r="B283" s="50" t="str">
        <f t="array" ref="B283">INDEX(PAGU_REAL!$AF$1:$AF$168,MATCH(MID(A283,1,21),MID(PAGU_REAL!$AK$1:$AK$168,1,21),0))</f>
        <v>Perencanaan</v>
      </c>
      <c r="C283" s="125" t="s">
        <v>24</v>
      </c>
      <c r="D283" s="126" t="s">
        <v>1866</v>
      </c>
      <c r="E283" s="127">
        <v>10</v>
      </c>
      <c r="F283" s="128" t="s">
        <v>613</v>
      </c>
      <c r="G283" s="127">
        <v>1000000</v>
      </c>
      <c r="H283" s="127">
        <f>ROUNDDOWN(E283*G283,-3)</f>
        <v>10000000</v>
      </c>
      <c r="I283" s="127">
        <f>VLOOKUP($A283,'Bidang PE'!$A$6:$V$1000,I$1,FALSE)</f>
        <v>0</v>
      </c>
      <c r="J283" s="127">
        <f>VLOOKUP($A283,'Bidang PE'!$A$6:$V$1000,J$1,FALSE)</f>
        <v>0</v>
      </c>
      <c r="K283" s="127">
        <f>VLOOKUP($A283,'Bidang PE'!$A$6:$V$1000,K$1,FALSE)</f>
        <v>0</v>
      </c>
      <c r="L283" s="127">
        <f>VLOOKUP($A283,'Bidang PE'!$A$6:$V$1000,L$1,FALSE)</f>
        <v>0</v>
      </c>
      <c r="M283" s="127">
        <f>VLOOKUP($A283,'Bidang PE'!$A$6:$V$1000,M$1,FALSE)</f>
        <v>4000000</v>
      </c>
      <c r="N283" s="127">
        <f>VLOOKUP($A283,'Bidang PE'!$A$6:$V$1000,N$1,FALSE)</f>
        <v>0</v>
      </c>
      <c r="O283" s="127">
        <f>VLOOKUP($A283,'Bidang PE'!$A$6:$V$1000,O$1,FALSE)</f>
        <v>0</v>
      </c>
      <c r="P283" s="127">
        <f>VLOOKUP($A283,'Bidang PE'!$A$6:$V$1000,P$1,FALSE)</f>
        <v>2000000</v>
      </c>
      <c r="Q283" s="127">
        <f>VLOOKUP($A283,'Bidang PE'!$A$6:$V$1000,Q$1,FALSE)</f>
        <v>2000000</v>
      </c>
      <c r="R283" s="127">
        <f>VLOOKUP($A283,'Bidang PE'!$A$6:$V$1000,R$1,FALSE)</f>
        <v>2000000</v>
      </c>
      <c r="S283" s="127">
        <f>VLOOKUP($A283,'Bidang PE'!$A$6:$V$1000,S$1,FALSE)</f>
        <v>0</v>
      </c>
      <c r="T283" s="127">
        <f>VLOOKUP($A283,'Bidang PE'!$A$6:$V$1000,T$1,FALSE)</f>
        <v>0</v>
      </c>
      <c r="U283" s="127">
        <f t="shared" si="1"/>
        <v>10000000</v>
      </c>
      <c r="V283" s="127">
        <f t="shared" si="2"/>
        <v>0</v>
      </c>
    </row>
    <row r="284" spans="1:22" ht="13.5" customHeight="1" x14ac:dyDescent="0.2">
      <c r="A284" s="2" t="s">
        <v>1883</v>
      </c>
      <c r="B284" s="50" t="str">
        <f t="array" ref="B284">INDEX(PAGU_REAL!$AF$1:$AF$168,MATCH(MID(A284,1,21),MID(PAGU_REAL!$AK$1:$AK$168,1,21),0))</f>
        <v>Perencanaan</v>
      </c>
      <c r="C284" s="95" t="s">
        <v>111</v>
      </c>
      <c r="D284" s="123" t="s">
        <v>112</v>
      </c>
      <c r="E284" s="124">
        <v>0</v>
      </c>
      <c r="F284" s="98" t="s">
        <v>24</v>
      </c>
      <c r="G284" s="124">
        <v>0</v>
      </c>
      <c r="H284" s="124">
        <f t="shared" ref="H284:T284" si="145">H285</f>
        <v>167159000</v>
      </c>
      <c r="I284" s="124">
        <f t="shared" si="145"/>
        <v>0</v>
      </c>
      <c r="J284" s="124">
        <f t="shared" si="145"/>
        <v>11142000</v>
      </c>
      <c r="K284" s="124">
        <f t="shared" si="145"/>
        <v>0</v>
      </c>
      <c r="L284" s="124">
        <f t="shared" si="145"/>
        <v>16717000</v>
      </c>
      <c r="M284" s="124">
        <f t="shared" si="145"/>
        <v>0</v>
      </c>
      <c r="N284" s="124">
        <f t="shared" si="145"/>
        <v>27860000</v>
      </c>
      <c r="O284" s="124">
        <f t="shared" si="145"/>
        <v>0</v>
      </c>
      <c r="P284" s="124">
        <f t="shared" si="145"/>
        <v>27860000</v>
      </c>
      <c r="Q284" s="124">
        <f t="shared" si="145"/>
        <v>27860000</v>
      </c>
      <c r="R284" s="124">
        <f t="shared" si="145"/>
        <v>27860000</v>
      </c>
      <c r="S284" s="124">
        <f t="shared" si="145"/>
        <v>27860000</v>
      </c>
      <c r="T284" s="124">
        <f t="shared" si="145"/>
        <v>0</v>
      </c>
      <c r="U284" s="124">
        <f t="shared" si="1"/>
        <v>167159000</v>
      </c>
      <c r="V284" s="124">
        <f t="shared" si="2"/>
        <v>0</v>
      </c>
    </row>
    <row r="285" spans="1:22" ht="13.5" customHeight="1" x14ac:dyDescent="0.2">
      <c r="A285" s="2" t="s">
        <v>1884</v>
      </c>
      <c r="B285" s="50" t="str">
        <f t="array" ref="B285">INDEX(PAGU_REAL!$AF$1:$AF$168,MATCH(MID(A285,1,21),MID(PAGU_REAL!$AK$1:$AK$168,1,21),0))</f>
        <v>Perencanaan</v>
      </c>
      <c r="C285" s="125" t="s">
        <v>24</v>
      </c>
      <c r="D285" s="126" t="s">
        <v>1885</v>
      </c>
      <c r="E285" s="127">
        <v>30</v>
      </c>
      <c r="F285" s="128" t="s">
        <v>600</v>
      </c>
      <c r="G285" s="127">
        <v>5571967</v>
      </c>
      <c r="H285" s="127">
        <f>ROUNDDOWN(E285*G285,-3)</f>
        <v>167159000</v>
      </c>
      <c r="I285" s="127">
        <f>VLOOKUP($A285,'Bidang PE'!$A$6:$V$1000,I$1,FALSE)</f>
        <v>0</v>
      </c>
      <c r="J285" s="127">
        <f>VLOOKUP($A285,'Bidang PE'!$A$6:$V$1000,J$1,FALSE)</f>
        <v>11142000</v>
      </c>
      <c r="K285" s="127">
        <f>VLOOKUP($A285,'Bidang PE'!$A$6:$V$1000,K$1,FALSE)</f>
        <v>0</v>
      </c>
      <c r="L285" s="127">
        <f>VLOOKUP($A285,'Bidang PE'!$A$6:$V$1000,L$1,FALSE)</f>
        <v>16717000</v>
      </c>
      <c r="M285" s="127">
        <f>VLOOKUP($A285,'Bidang PE'!$A$6:$V$1000,M$1,FALSE)</f>
        <v>0</v>
      </c>
      <c r="N285" s="127">
        <f>VLOOKUP($A285,'Bidang PE'!$A$6:$V$1000,N$1,FALSE)</f>
        <v>27860000</v>
      </c>
      <c r="O285" s="127">
        <f>VLOOKUP($A285,'Bidang PE'!$A$6:$V$1000,O$1,FALSE)</f>
        <v>0</v>
      </c>
      <c r="P285" s="127">
        <f>VLOOKUP($A285,'Bidang PE'!$A$6:$V$1000,P$1,FALSE)</f>
        <v>27860000</v>
      </c>
      <c r="Q285" s="127">
        <f>VLOOKUP($A285,'Bidang PE'!$A$6:$V$1000,Q$1,FALSE)</f>
        <v>27860000</v>
      </c>
      <c r="R285" s="127">
        <f>VLOOKUP($A285,'Bidang PE'!$A$6:$V$1000,R$1,FALSE)</f>
        <v>27860000</v>
      </c>
      <c r="S285" s="127">
        <f>VLOOKUP($A285,'Bidang PE'!$A$6:$V$1000,S$1,FALSE)</f>
        <v>27860000</v>
      </c>
      <c r="T285" s="127">
        <f>VLOOKUP($A285,'Bidang PE'!$A$6:$V$1000,T$1,FALSE)</f>
        <v>0</v>
      </c>
      <c r="U285" s="127">
        <f t="shared" si="1"/>
        <v>167159000</v>
      </c>
      <c r="V285" s="127">
        <f t="shared" si="2"/>
        <v>0</v>
      </c>
    </row>
    <row r="286" spans="1:22" ht="13.5" customHeight="1" x14ac:dyDescent="0.2">
      <c r="A286" s="2" t="s">
        <v>1886</v>
      </c>
      <c r="B286" s="50" t="str">
        <f t="array" ref="B286">INDEX(PAGU_REAL!$AF$1:$AF$168,MATCH(MID(A286,1,21),MID(PAGU_REAL!$AK$1:$AK$168,1,21),0))</f>
        <v>Perencanaan</v>
      </c>
      <c r="C286" s="119" t="s">
        <v>102</v>
      </c>
      <c r="D286" s="120" t="s">
        <v>1887</v>
      </c>
      <c r="E286" s="121">
        <v>0</v>
      </c>
      <c r="F286" s="122" t="s">
        <v>24</v>
      </c>
      <c r="G286" s="121">
        <v>0</v>
      </c>
      <c r="H286" s="121">
        <f t="shared" ref="H286:T286" si="146">SUM(H287,H290,H292,H295)</f>
        <v>201001000</v>
      </c>
      <c r="I286" s="121">
        <f t="shared" si="146"/>
        <v>0</v>
      </c>
      <c r="J286" s="121">
        <f t="shared" si="146"/>
        <v>2500000</v>
      </c>
      <c r="K286" s="121">
        <f t="shared" si="146"/>
        <v>30650000</v>
      </c>
      <c r="L286" s="121">
        <f t="shared" si="146"/>
        <v>9650000</v>
      </c>
      <c r="M286" s="121">
        <f t="shared" si="146"/>
        <v>30650000</v>
      </c>
      <c r="N286" s="121">
        <f t="shared" si="146"/>
        <v>9400000</v>
      </c>
      <c r="O286" s="121">
        <f t="shared" si="146"/>
        <v>30900000</v>
      </c>
      <c r="P286" s="121">
        <f t="shared" si="146"/>
        <v>9400000</v>
      </c>
      <c r="Q286" s="121">
        <f t="shared" si="146"/>
        <v>32050000</v>
      </c>
      <c r="R286" s="121">
        <f t="shared" si="146"/>
        <v>9650000</v>
      </c>
      <c r="S286" s="121">
        <f t="shared" si="146"/>
        <v>36151000</v>
      </c>
      <c r="T286" s="121">
        <f t="shared" si="146"/>
        <v>0</v>
      </c>
      <c r="U286" s="121">
        <f t="shared" si="1"/>
        <v>201001000</v>
      </c>
      <c r="V286" s="121">
        <f t="shared" si="2"/>
        <v>0</v>
      </c>
    </row>
    <row r="287" spans="1:22" ht="13.5" customHeight="1" x14ac:dyDescent="0.2">
      <c r="A287" s="2" t="s">
        <v>1888</v>
      </c>
      <c r="B287" s="50" t="str">
        <f t="array" ref="B287">INDEX(PAGU_REAL!$AF$1:$AF$168,MATCH(MID(A287,1,21),MID(PAGU_REAL!$AK$1:$AK$168,1,21),0))</f>
        <v>Perencanaan</v>
      </c>
      <c r="C287" s="95" t="s">
        <v>42</v>
      </c>
      <c r="D287" s="123" t="s">
        <v>43</v>
      </c>
      <c r="E287" s="124">
        <v>0</v>
      </c>
      <c r="F287" s="98" t="s">
        <v>24</v>
      </c>
      <c r="G287" s="124">
        <v>0</v>
      </c>
      <c r="H287" s="124">
        <f t="shared" ref="H287:T287" si="147">SUM(H288:H289)</f>
        <v>29000000</v>
      </c>
      <c r="I287" s="124">
        <f t="shared" si="147"/>
        <v>0</v>
      </c>
      <c r="J287" s="124">
        <f t="shared" si="147"/>
        <v>0</v>
      </c>
      <c r="K287" s="124">
        <f t="shared" si="147"/>
        <v>1400000</v>
      </c>
      <c r="L287" s="124">
        <f t="shared" si="147"/>
        <v>4400000</v>
      </c>
      <c r="M287" s="124">
        <f t="shared" si="147"/>
        <v>1400000</v>
      </c>
      <c r="N287" s="124">
        <f t="shared" si="147"/>
        <v>4400000</v>
      </c>
      <c r="O287" s="124">
        <f t="shared" si="147"/>
        <v>1400000</v>
      </c>
      <c r="P287" s="124">
        <f t="shared" si="147"/>
        <v>4400000</v>
      </c>
      <c r="Q287" s="124">
        <f t="shared" si="147"/>
        <v>2800000</v>
      </c>
      <c r="R287" s="124">
        <f t="shared" si="147"/>
        <v>4400000</v>
      </c>
      <c r="S287" s="124">
        <f t="shared" si="147"/>
        <v>4400000</v>
      </c>
      <c r="T287" s="124">
        <f t="shared" si="147"/>
        <v>0</v>
      </c>
      <c r="U287" s="124">
        <f t="shared" si="1"/>
        <v>29000000</v>
      </c>
      <c r="V287" s="124">
        <f t="shared" si="2"/>
        <v>0</v>
      </c>
    </row>
    <row r="288" spans="1:22" ht="13.5" customHeight="1" x14ac:dyDescent="0.2">
      <c r="A288" s="2" t="s">
        <v>1889</v>
      </c>
      <c r="B288" s="50" t="str">
        <f t="array" ref="B288">INDEX(PAGU_REAL!$AF$1:$AF$168,MATCH(MID(A288,1,21),MID(PAGU_REAL!$AK$1:$AK$168,1,21),0))</f>
        <v>Perencanaan</v>
      </c>
      <c r="C288" s="125" t="s">
        <v>24</v>
      </c>
      <c r="D288" s="126" t="s">
        <v>599</v>
      </c>
      <c r="E288" s="127">
        <v>200</v>
      </c>
      <c r="F288" s="128" t="s">
        <v>600</v>
      </c>
      <c r="G288" s="127">
        <v>70000</v>
      </c>
      <c r="H288" s="127">
        <f t="shared" ref="H288:H289" si="148">ROUNDDOWN(E288*G288,-3)</f>
        <v>14000000</v>
      </c>
      <c r="I288" s="127">
        <f>VLOOKUP($A288,'Bidang PE'!$A$6:$V$1000,I$1,FALSE)</f>
        <v>0</v>
      </c>
      <c r="J288" s="127">
        <f>VLOOKUP($A288,'Bidang PE'!$A$6:$V$1000,J$1,FALSE)</f>
        <v>0</v>
      </c>
      <c r="K288" s="127">
        <f>VLOOKUP($A288,'Bidang PE'!$A$6:$V$1000,K$1,FALSE)</f>
        <v>1400000</v>
      </c>
      <c r="L288" s="127">
        <f>VLOOKUP($A288,'Bidang PE'!$A$6:$V$1000,L$1,FALSE)</f>
        <v>1400000</v>
      </c>
      <c r="M288" s="127">
        <f>VLOOKUP($A288,'Bidang PE'!$A$6:$V$1000,M$1,FALSE)</f>
        <v>1400000</v>
      </c>
      <c r="N288" s="127">
        <f>VLOOKUP($A288,'Bidang PE'!$A$6:$V$1000,N$1,FALSE)</f>
        <v>1400000</v>
      </c>
      <c r="O288" s="127">
        <f>VLOOKUP($A288,'Bidang PE'!$A$6:$V$1000,O$1,FALSE)</f>
        <v>1400000</v>
      </c>
      <c r="P288" s="127">
        <f>VLOOKUP($A288,'Bidang PE'!$A$6:$V$1000,P$1,FALSE)</f>
        <v>1400000</v>
      </c>
      <c r="Q288" s="127">
        <f>VLOOKUP($A288,'Bidang PE'!$A$6:$V$1000,Q$1,FALSE)</f>
        <v>2800000</v>
      </c>
      <c r="R288" s="127">
        <f>VLOOKUP($A288,'Bidang PE'!$A$6:$V$1000,R$1,FALSE)</f>
        <v>1400000</v>
      </c>
      <c r="S288" s="127">
        <f>VLOOKUP($A288,'Bidang PE'!$A$6:$V$1000,S$1,FALSE)</f>
        <v>1400000</v>
      </c>
      <c r="T288" s="127">
        <f>VLOOKUP($A288,'Bidang PE'!$A$6:$V$1000,T$1,FALSE)</f>
        <v>0</v>
      </c>
      <c r="U288" s="127">
        <f t="shared" si="1"/>
        <v>14000000</v>
      </c>
      <c r="V288" s="127">
        <f t="shared" si="2"/>
        <v>0</v>
      </c>
    </row>
    <row r="289" spans="1:22" ht="13.5" customHeight="1" x14ac:dyDescent="0.2">
      <c r="A289" s="2" t="s">
        <v>1890</v>
      </c>
      <c r="B289" s="50" t="str">
        <f t="array" ref="B289">INDEX(PAGU_REAL!$AF$1:$AF$168,MATCH(MID(A289,1,21),MID(PAGU_REAL!$AK$1:$AK$168,1,21),0))</f>
        <v>Perencanaan</v>
      </c>
      <c r="C289" s="125" t="s">
        <v>24</v>
      </c>
      <c r="D289" s="126" t="s">
        <v>45</v>
      </c>
      <c r="E289" s="127">
        <v>10</v>
      </c>
      <c r="F289" s="128" t="s">
        <v>602</v>
      </c>
      <c r="G289" s="127">
        <v>1500000</v>
      </c>
      <c r="H289" s="127">
        <f t="shared" si="148"/>
        <v>15000000</v>
      </c>
      <c r="I289" s="127">
        <f>VLOOKUP($A289,'Bidang PE'!$A$6:$V$1000,I$1,FALSE)</f>
        <v>0</v>
      </c>
      <c r="J289" s="127">
        <f>VLOOKUP($A289,'Bidang PE'!$A$6:$V$1000,J$1,FALSE)</f>
        <v>0</v>
      </c>
      <c r="K289" s="127">
        <f>VLOOKUP($A289,'Bidang PE'!$A$6:$V$1000,K$1,FALSE)</f>
        <v>0</v>
      </c>
      <c r="L289" s="127">
        <f>VLOOKUP($A289,'Bidang PE'!$A$6:$V$1000,L$1,FALSE)</f>
        <v>3000000</v>
      </c>
      <c r="M289" s="127">
        <f>VLOOKUP($A289,'Bidang PE'!$A$6:$V$1000,M$1,FALSE)</f>
        <v>0</v>
      </c>
      <c r="N289" s="127">
        <f>VLOOKUP($A289,'Bidang PE'!$A$6:$V$1000,N$1,FALSE)</f>
        <v>3000000</v>
      </c>
      <c r="O289" s="127">
        <f>VLOOKUP($A289,'Bidang PE'!$A$6:$V$1000,O$1,FALSE)</f>
        <v>0</v>
      </c>
      <c r="P289" s="127">
        <f>VLOOKUP($A289,'Bidang PE'!$A$6:$V$1000,P$1,FALSE)</f>
        <v>3000000</v>
      </c>
      <c r="Q289" s="127">
        <f>VLOOKUP($A289,'Bidang PE'!$A$6:$V$1000,Q$1,FALSE)</f>
        <v>0</v>
      </c>
      <c r="R289" s="127">
        <f>VLOOKUP($A289,'Bidang PE'!$A$6:$V$1000,R$1,FALSE)</f>
        <v>3000000</v>
      </c>
      <c r="S289" s="127">
        <f>VLOOKUP($A289,'Bidang PE'!$A$6:$V$1000,S$1,FALSE)</f>
        <v>3000000</v>
      </c>
      <c r="T289" s="127">
        <f>VLOOKUP($A289,'Bidang PE'!$A$6:$V$1000,T$1,FALSE)</f>
        <v>0</v>
      </c>
      <c r="U289" s="127">
        <f t="shared" si="1"/>
        <v>15000000</v>
      </c>
      <c r="V289" s="127">
        <f t="shared" si="2"/>
        <v>0</v>
      </c>
    </row>
    <row r="290" spans="1:22" ht="13.5" customHeight="1" x14ac:dyDescent="0.2">
      <c r="A290" s="2" t="s">
        <v>1891</v>
      </c>
      <c r="B290" s="50" t="str">
        <f t="array" ref="B290">INDEX(PAGU_REAL!$AF$1:$AF$168,MATCH(MID(A290,1,21),MID(PAGU_REAL!$AK$1:$AK$168,1,21),0))</f>
        <v>Perencanaan</v>
      </c>
      <c r="C290" s="95" t="s">
        <v>606</v>
      </c>
      <c r="D290" s="123" t="s">
        <v>607</v>
      </c>
      <c r="E290" s="124">
        <v>0</v>
      </c>
      <c r="F290" s="98" t="s">
        <v>24</v>
      </c>
      <c r="G290" s="124">
        <v>0</v>
      </c>
      <c r="H290" s="124">
        <f t="shared" ref="H290:T290" si="149">H291</f>
        <v>750000</v>
      </c>
      <c r="I290" s="124">
        <f t="shared" si="149"/>
        <v>0</v>
      </c>
      <c r="J290" s="124">
        <f t="shared" si="149"/>
        <v>0</v>
      </c>
      <c r="K290" s="124">
        <f t="shared" si="149"/>
        <v>0</v>
      </c>
      <c r="L290" s="124">
        <f t="shared" si="149"/>
        <v>250000</v>
      </c>
      <c r="M290" s="124">
        <f t="shared" si="149"/>
        <v>0</v>
      </c>
      <c r="N290" s="124">
        <f t="shared" si="149"/>
        <v>0</v>
      </c>
      <c r="O290" s="124">
        <f t="shared" si="149"/>
        <v>250000</v>
      </c>
      <c r="P290" s="124">
        <f t="shared" si="149"/>
        <v>0</v>
      </c>
      <c r="Q290" s="124">
        <f t="shared" si="149"/>
        <v>0</v>
      </c>
      <c r="R290" s="124">
        <f t="shared" si="149"/>
        <v>250000</v>
      </c>
      <c r="S290" s="124">
        <f t="shared" si="149"/>
        <v>0</v>
      </c>
      <c r="T290" s="124">
        <f t="shared" si="149"/>
        <v>0</v>
      </c>
      <c r="U290" s="124">
        <f t="shared" si="1"/>
        <v>750000</v>
      </c>
      <c r="V290" s="124">
        <f t="shared" si="2"/>
        <v>0</v>
      </c>
    </row>
    <row r="291" spans="1:22" ht="13.5" customHeight="1" x14ac:dyDescent="0.2">
      <c r="A291" s="2" t="s">
        <v>1892</v>
      </c>
      <c r="B291" s="50" t="str">
        <f t="array" ref="B291">INDEX(PAGU_REAL!$AF$1:$AF$168,MATCH(MID(A291,1,21),MID(PAGU_REAL!$AK$1:$AK$168,1,21),0))</f>
        <v>Perencanaan</v>
      </c>
      <c r="C291" s="125" t="s">
        <v>24</v>
      </c>
      <c r="D291" s="126" t="s">
        <v>609</v>
      </c>
      <c r="E291" s="127">
        <v>3</v>
      </c>
      <c r="F291" s="128" t="s">
        <v>600</v>
      </c>
      <c r="G291" s="127">
        <v>250000</v>
      </c>
      <c r="H291" s="127">
        <f>ROUNDDOWN(E291*G291,-3)</f>
        <v>750000</v>
      </c>
      <c r="I291" s="127">
        <f>VLOOKUP($A291,'Bidang PE'!$A$6:$V$1000,I$1,FALSE)</f>
        <v>0</v>
      </c>
      <c r="J291" s="127">
        <f>VLOOKUP($A291,'Bidang PE'!$A$6:$V$1000,J$1,FALSE)</f>
        <v>0</v>
      </c>
      <c r="K291" s="127">
        <f>VLOOKUP($A291,'Bidang PE'!$A$6:$V$1000,K$1,FALSE)</f>
        <v>0</v>
      </c>
      <c r="L291" s="127">
        <f>VLOOKUP($A291,'Bidang PE'!$A$6:$V$1000,L$1,FALSE)</f>
        <v>250000</v>
      </c>
      <c r="M291" s="127">
        <f>VLOOKUP($A291,'Bidang PE'!$A$6:$V$1000,M$1,FALSE)</f>
        <v>0</v>
      </c>
      <c r="N291" s="127">
        <f>VLOOKUP($A291,'Bidang PE'!$A$6:$V$1000,N$1,FALSE)</f>
        <v>0</v>
      </c>
      <c r="O291" s="127">
        <f>VLOOKUP($A291,'Bidang PE'!$A$6:$V$1000,O$1,FALSE)</f>
        <v>250000</v>
      </c>
      <c r="P291" s="127">
        <f>VLOOKUP($A291,'Bidang PE'!$A$6:$V$1000,P$1,FALSE)</f>
        <v>0</v>
      </c>
      <c r="Q291" s="127">
        <f>VLOOKUP($A291,'Bidang PE'!$A$6:$V$1000,Q$1,FALSE)</f>
        <v>0</v>
      </c>
      <c r="R291" s="127">
        <f>VLOOKUP($A291,'Bidang PE'!$A$6:$V$1000,R$1,FALSE)</f>
        <v>250000</v>
      </c>
      <c r="S291" s="127">
        <f>VLOOKUP($A291,'Bidang PE'!$A$6:$V$1000,S$1,FALSE)</f>
        <v>0</v>
      </c>
      <c r="T291" s="127">
        <f>VLOOKUP($A291,'Bidang PE'!$A$6:$V$1000,T$1,FALSE)</f>
        <v>0</v>
      </c>
      <c r="U291" s="127">
        <f t="shared" si="1"/>
        <v>750000</v>
      </c>
      <c r="V291" s="127">
        <f t="shared" si="2"/>
        <v>0</v>
      </c>
    </row>
    <row r="292" spans="1:22" ht="13.5" customHeight="1" x14ac:dyDescent="0.2">
      <c r="A292" s="2" t="s">
        <v>1893</v>
      </c>
      <c r="B292" s="50" t="str">
        <f t="array" ref="B292">INDEX(PAGU_REAL!$AF$1:$AF$168,MATCH(MID(A292,1,21),MID(PAGU_REAL!$AK$1:$AK$168,1,21),0))</f>
        <v>Perencanaan</v>
      </c>
      <c r="C292" s="95" t="s">
        <v>718</v>
      </c>
      <c r="D292" s="123" t="s">
        <v>719</v>
      </c>
      <c r="E292" s="124">
        <v>0</v>
      </c>
      <c r="F292" s="98" t="s">
        <v>24</v>
      </c>
      <c r="G292" s="124">
        <v>0</v>
      </c>
      <c r="H292" s="124">
        <f t="shared" ref="H292:T292" si="150">SUM(H293:H294)</f>
        <v>25000000</v>
      </c>
      <c r="I292" s="124">
        <f t="shared" si="150"/>
        <v>0</v>
      </c>
      <c r="J292" s="124">
        <f t="shared" si="150"/>
        <v>2500000</v>
      </c>
      <c r="K292" s="124">
        <f t="shared" si="150"/>
        <v>0</v>
      </c>
      <c r="L292" s="124">
        <f t="shared" si="150"/>
        <v>5000000</v>
      </c>
      <c r="M292" s="124">
        <f t="shared" si="150"/>
        <v>0</v>
      </c>
      <c r="N292" s="124">
        <f t="shared" si="150"/>
        <v>5000000</v>
      </c>
      <c r="O292" s="124">
        <f t="shared" si="150"/>
        <v>0</v>
      </c>
      <c r="P292" s="124">
        <f t="shared" si="150"/>
        <v>5000000</v>
      </c>
      <c r="Q292" s="124">
        <f t="shared" si="150"/>
        <v>0</v>
      </c>
      <c r="R292" s="124">
        <f t="shared" si="150"/>
        <v>5000000</v>
      </c>
      <c r="S292" s="124">
        <f t="shared" si="150"/>
        <v>2500000</v>
      </c>
      <c r="T292" s="124">
        <f t="shared" si="150"/>
        <v>0</v>
      </c>
      <c r="U292" s="124">
        <f t="shared" si="1"/>
        <v>25000000</v>
      </c>
      <c r="V292" s="124">
        <f t="shared" si="2"/>
        <v>0</v>
      </c>
    </row>
    <row r="293" spans="1:22" ht="13.5" customHeight="1" x14ac:dyDescent="0.2">
      <c r="A293" s="2" t="s">
        <v>1894</v>
      </c>
      <c r="B293" s="50" t="str">
        <f t="array" ref="B293">INDEX(PAGU_REAL!$AF$1:$AF$168,MATCH(MID(A293,1,21),MID(PAGU_REAL!$AK$1:$AK$168,1,21),0))</f>
        <v>Perencanaan</v>
      </c>
      <c r="C293" s="125" t="s">
        <v>24</v>
      </c>
      <c r="D293" s="126" t="s">
        <v>51</v>
      </c>
      <c r="E293" s="127">
        <v>10</v>
      </c>
      <c r="F293" s="128" t="s">
        <v>602</v>
      </c>
      <c r="G293" s="127">
        <v>1000000</v>
      </c>
      <c r="H293" s="127">
        <f t="shared" ref="H293:H294" si="151">ROUNDDOWN(E293*G293,-3)</f>
        <v>10000000</v>
      </c>
      <c r="I293" s="127">
        <f>VLOOKUP($A293,'Bidang PE'!$A$6:$V$1000,I$1,FALSE)</f>
        <v>0</v>
      </c>
      <c r="J293" s="127">
        <f>VLOOKUP($A293,'Bidang PE'!$A$6:$V$1000,J$1,FALSE)</f>
        <v>1000000</v>
      </c>
      <c r="K293" s="127">
        <f>VLOOKUP($A293,'Bidang PE'!$A$6:$V$1000,K$1,FALSE)</f>
        <v>0</v>
      </c>
      <c r="L293" s="127">
        <f>VLOOKUP($A293,'Bidang PE'!$A$6:$V$1000,L$1,FALSE)</f>
        <v>2000000</v>
      </c>
      <c r="M293" s="127">
        <f>VLOOKUP($A293,'Bidang PE'!$A$6:$V$1000,M$1,FALSE)</f>
        <v>0</v>
      </c>
      <c r="N293" s="127">
        <f>VLOOKUP($A293,'Bidang PE'!$A$6:$V$1000,N$1,FALSE)</f>
        <v>2000000</v>
      </c>
      <c r="O293" s="127">
        <f>VLOOKUP($A293,'Bidang PE'!$A$6:$V$1000,O$1,FALSE)</f>
        <v>0</v>
      </c>
      <c r="P293" s="127">
        <f>VLOOKUP($A293,'Bidang PE'!$A$6:$V$1000,P$1,FALSE)</f>
        <v>2000000</v>
      </c>
      <c r="Q293" s="127">
        <f>VLOOKUP($A293,'Bidang PE'!$A$6:$V$1000,Q$1,FALSE)</f>
        <v>0</v>
      </c>
      <c r="R293" s="127">
        <f>VLOOKUP($A293,'Bidang PE'!$A$6:$V$1000,R$1,FALSE)</f>
        <v>2000000</v>
      </c>
      <c r="S293" s="127">
        <f>VLOOKUP($A293,'Bidang PE'!$A$6:$V$1000,S$1,FALSE)</f>
        <v>1000000</v>
      </c>
      <c r="T293" s="127">
        <f>VLOOKUP($A293,'Bidang PE'!$A$6:$V$1000,T$1,FALSE)</f>
        <v>0</v>
      </c>
      <c r="U293" s="127">
        <f t="shared" si="1"/>
        <v>10000000</v>
      </c>
      <c r="V293" s="127">
        <f t="shared" si="2"/>
        <v>0</v>
      </c>
    </row>
    <row r="294" spans="1:22" ht="13.5" customHeight="1" x14ac:dyDescent="0.2">
      <c r="A294" s="2" t="s">
        <v>1895</v>
      </c>
      <c r="B294" s="50" t="str">
        <f t="array" ref="B294">INDEX(PAGU_REAL!$AF$1:$AF$168,MATCH(MID(A294,1,21),MID(PAGU_REAL!$AK$1:$AK$168,1,21),0))</f>
        <v>Perencanaan</v>
      </c>
      <c r="C294" s="125" t="s">
        <v>24</v>
      </c>
      <c r="D294" s="126" t="s">
        <v>53</v>
      </c>
      <c r="E294" s="127">
        <v>10</v>
      </c>
      <c r="F294" s="128" t="s">
        <v>602</v>
      </c>
      <c r="G294" s="127">
        <v>1500000</v>
      </c>
      <c r="H294" s="127">
        <f t="shared" si="151"/>
        <v>15000000</v>
      </c>
      <c r="I294" s="127">
        <f>VLOOKUP($A294,'Bidang PE'!$A$6:$V$1000,I$1,FALSE)</f>
        <v>0</v>
      </c>
      <c r="J294" s="127">
        <f>VLOOKUP($A294,'Bidang PE'!$A$6:$V$1000,J$1,FALSE)</f>
        <v>1500000</v>
      </c>
      <c r="K294" s="127">
        <f>VLOOKUP($A294,'Bidang PE'!$A$6:$V$1000,K$1,FALSE)</f>
        <v>0</v>
      </c>
      <c r="L294" s="127">
        <f>VLOOKUP($A294,'Bidang PE'!$A$6:$V$1000,L$1,FALSE)</f>
        <v>3000000</v>
      </c>
      <c r="M294" s="127">
        <f>VLOOKUP($A294,'Bidang PE'!$A$6:$V$1000,M$1,FALSE)</f>
        <v>0</v>
      </c>
      <c r="N294" s="127">
        <f>VLOOKUP($A294,'Bidang PE'!$A$6:$V$1000,N$1,FALSE)</f>
        <v>3000000</v>
      </c>
      <c r="O294" s="127">
        <f>VLOOKUP($A294,'Bidang PE'!$A$6:$V$1000,O$1,FALSE)</f>
        <v>0</v>
      </c>
      <c r="P294" s="127">
        <f>VLOOKUP($A294,'Bidang PE'!$A$6:$V$1000,P$1,FALSE)</f>
        <v>3000000</v>
      </c>
      <c r="Q294" s="127">
        <f>VLOOKUP($A294,'Bidang PE'!$A$6:$V$1000,Q$1,FALSE)</f>
        <v>0</v>
      </c>
      <c r="R294" s="127">
        <f>VLOOKUP($A294,'Bidang PE'!$A$6:$V$1000,R$1,FALSE)</f>
        <v>3000000</v>
      </c>
      <c r="S294" s="127">
        <f>VLOOKUP($A294,'Bidang PE'!$A$6:$V$1000,S$1,FALSE)</f>
        <v>1500000</v>
      </c>
      <c r="T294" s="127">
        <f>VLOOKUP($A294,'Bidang PE'!$A$6:$V$1000,T$1,FALSE)</f>
        <v>0</v>
      </c>
      <c r="U294" s="127">
        <f t="shared" si="1"/>
        <v>15000000</v>
      </c>
      <c r="V294" s="127">
        <f t="shared" si="2"/>
        <v>0</v>
      </c>
    </row>
    <row r="295" spans="1:22" ht="13.5" customHeight="1" x14ac:dyDescent="0.2">
      <c r="A295" s="2" t="s">
        <v>1896</v>
      </c>
      <c r="B295" s="50" t="str">
        <f t="array" ref="B295">INDEX(PAGU_REAL!$AF$1:$AF$168,MATCH(MID(A295,1,21),MID(PAGU_REAL!$AK$1:$AK$168,1,21),0))</f>
        <v>Perencanaan</v>
      </c>
      <c r="C295" s="95" t="s">
        <v>111</v>
      </c>
      <c r="D295" s="123" t="s">
        <v>112</v>
      </c>
      <c r="E295" s="124">
        <v>0</v>
      </c>
      <c r="F295" s="98" t="s">
        <v>24</v>
      </c>
      <c r="G295" s="124">
        <v>0</v>
      </c>
      <c r="H295" s="124">
        <f t="shared" ref="H295:T295" si="152">H296</f>
        <v>146251000</v>
      </c>
      <c r="I295" s="124">
        <f t="shared" si="152"/>
        <v>0</v>
      </c>
      <c r="J295" s="124">
        <f t="shared" si="152"/>
        <v>0</v>
      </c>
      <c r="K295" s="124">
        <f t="shared" si="152"/>
        <v>29250000</v>
      </c>
      <c r="L295" s="124">
        <f t="shared" si="152"/>
        <v>0</v>
      </c>
      <c r="M295" s="124">
        <f t="shared" si="152"/>
        <v>29250000</v>
      </c>
      <c r="N295" s="124">
        <f t="shared" si="152"/>
        <v>0</v>
      </c>
      <c r="O295" s="124">
        <f t="shared" si="152"/>
        <v>29250000</v>
      </c>
      <c r="P295" s="124">
        <f t="shared" si="152"/>
        <v>0</v>
      </c>
      <c r="Q295" s="124">
        <f t="shared" si="152"/>
        <v>29250000</v>
      </c>
      <c r="R295" s="124">
        <f t="shared" si="152"/>
        <v>0</v>
      </c>
      <c r="S295" s="124">
        <f t="shared" si="152"/>
        <v>29251000</v>
      </c>
      <c r="T295" s="124">
        <f t="shared" si="152"/>
        <v>0</v>
      </c>
      <c r="U295" s="124">
        <f t="shared" si="1"/>
        <v>146251000</v>
      </c>
      <c r="V295" s="124">
        <f t="shared" si="2"/>
        <v>0</v>
      </c>
    </row>
    <row r="296" spans="1:22" ht="13.5" customHeight="1" x14ac:dyDescent="0.2">
      <c r="A296" s="2" t="s">
        <v>1897</v>
      </c>
      <c r="B296" s="50" t="str">
        <f t="array" ref="B296">INDEX(PAGU_REAL!$AF$1:$AF$168,MATCH(MID(A296,1,21),MID(PAGU_REAL!$AK$1:$AK$168,1,21),0))</f>
        <v>Perencanaan</v>
      </c>
      <c r="C296" s="125" t="s">
        <v>24</v>
      </c>
      <c r="D296" s="126" t="s">
        <v>1885</v>
      </c>
      <c r="E296" s="127">
        <v>25</v>
      </c>
      <c r="F296" s="128" t="s">
        <v>600</v>
      </c>
      <c r="G296" s="127">
        <v>5850040</v>
      </c>
      <c r="H296" s="127">
        <f>ROUNDDOWN(E296*G296,-3)</f>
        <v>146251000</v>
      </c>
      <c r="I296" s="127">
        <f>VLOOKUP($A296,'Bidang PE'!$A$6:$V$1000,I$1,FALSE)</f>
        <v>0</v>
      </c>
      <c r="J296" s="127">
        <f>VLOOKUP($A296,'Bidang PE'!$A$6:$V$1000,J$1,FALSE)</f>
        <v>0</v>
      </c>
      <c r="K296" s="127">
        <f>VLOOKUP($A296,'Bidang PE'!$A$6:$V$1000,K$1,FALSE)</f>
        <v>29250000</v>
      </c>
      <c r="L296" s="127">
        <f>VLOOKUP($A296,'Bidang PE'!$A$6:$V$1000,L$1,FALSE)</f>
        <v>0</v>
      </c>
      <c r="M296" s="127">
        <f>VLOOKUP($A296,'Bidang PE'!$A$6:$V$1000,M$1,FALSE)</f>
        <v>29250000</v>
      </c>
      <c r="N296" s="127">
        <f>VLOOKUP($A296,'Bidang PE'!$A$6:$V$1000,N$1,FALSE)</f>
        <v>0</v>
      </c>
      <c r="O296" s="127">
        <f>VLOOKUP($A296,'Bidang PE'!$A$6:$V$1000,O$1,FALSE)</f>
        <v>29250000</v>
      </c>
      <c r="P296" s="127">
        <f>VLOOKUP($A296,'Bidang PE'!$A$6:$V$1000,P$1,FALSE)</f>
        <v>0</v>
      </c>
      <c r="Q296" s="127">
        <f>VLOOKUP($A296,'Bidang PE'!$A$6:$V$1000,Q$1,FALSE)</f>
        <v>29250000</v>
      </c>
      <c r="R296" s="127">
        <f>VLOOKUP($A296,'Bidang PE'!$A$6:$V$1000,R$1,FALSE)</f>
        <v>0</v>
      </c>
      <c r="S296" s="127">
        <f>VLOOKUP($A296,'Bidang PE'!$A$6:$V$1000,S$1,FALSE)</f>
        <v>29251000</v>
      </c>
      <c r="T296" s="127">
        <f>VLOOKUP($A296,'Bidang PE'!$A$6:$V$1000,T$1,FALSE)</f>
        <v>0</v>
      </c>
      <c r="U296" s="127">
        <f t="shared" si="1"/>
        <v>146251000</v>
      </c>
      <c r="V296" s="127">
        <f t="shared" si="2"/>
        <v>0</v>
      </c>
    </row>
    <row r="297" spans="1:22" ht="13.5" customHeight="1" x14ac:dyDescent="0.2">
      <c r="A297" s="2" t="s">
        <v>1898</v>
      </c>
      <c r="B297" s="50" t="e">
        <f t="array" ref="B297">INDEX(PAGU_REAL!$AF$1:$AF$168,MATCH(MID(A297,1,21),MID(PAGU_REAL!$AK$1:$AK$168,1,21),0))</f>
        <v>#N/A</v>
      </c>
      <c r="C297" s="107" t="s">
        <v>1899</v>
      </c>
      <c r="D297" s="108" t="s">
        <v>1900</v>
      </c>
      <c r="E297" s="109">
        <v>3</v>
      </c>
      <c r="F297" s="110" t="s">
        <v>874</v>
      </c>
      <c r="G297" s="109">
        <v>0</v>
      </c>
      <c r="H297" s="109">
        <f t="shared" ref="H297:T297" si="153">H298</f>
        <v>2536502000</v>
      </c>
      <c r="I297" s="109">
        <f t="shared" si="153"/>
        <v>0</v>
      </c>
      <c r="J297" s="109">
        <f t="shared" si="153"/>
        <v>67639595</v>
      </c>
      <c r="K297" s="109">
        <f t="shared" si="153"/>
        <v>112407601</v>
      </c>
      <c r="L297" s="109">
        <f t="shared" si="153"/>
        <v>127600809</v>
      </c>
      <c r="M297" s="109">
        <f t="shared" si="153"/>
        <v>111129800</v>
      </c>
      <c r="N297" s="109">
        <f t="shared" si="153"/>
        <v>655186632</v>
      </c>
      <c r="O297" s="109">
        <f t="shared" si="153"/>
        <v>624609100</v>
      </c>
      <c r="P297" s="109">
        <f t="shared" si="153"/>
        <v>150226400</v>
      </c>
      <c r="Q297" s="109">
        <f t="shared" si="153"/>
        <v>221761800</v>
      </c>
      <c r="R297" s="109">
        <f t="shared" si="153"/>
        <v>216616000</v>
      </c>
      <c r="S297" s="109">
        <f t="shared" si="153"/>
        <v>140640980</v>
      </c>
      <c r="T297" s="109">
        <f t="shared" si="153"/>
        <v>108683283</v>
      </c>
      <c r="U297" s="109">
        <f t="shared" si="1"/>
        <v>2536502000</v>
      </c>
      <c r="V297" s="109">
        <f t="shared" si="2"/>
        <v>0</v>
      </c>
    </row>
    <row r="298" spans="1:22" ht="13.5" customHeight="1" x14ac:dyDescent="0.2">
      <c r="A298" s="2" t="s">
        <v>2175</v>
      </c>
      <c r="B298" s="50" t="e">
        <f t="array" ref="B298">INDEX(PAGU_REAL!$AF$1:$AF$168,MATCH(MID(A298,1,21),MID(PAGU_REAL!$AK$1:$AK$168,1,21),0))</f>
        <v>#N/A</v>
      </c>
      <c r="C298" s="111" t="s">
        <v>2176</v>
      </c>
      <c r="D298" s="112" t="s">
        <v>2177</v>
      </c>
      <c r="E298" s="113">
        <v>0</v>
      </c>
      <c r="F298" s="114" t="s">
        <v>24</v>
      </c>
      <c r="G298" s="113">
        <v>0</v>
      </c>
      <c r="H298" s="113">
        <f t="shared" ref="H298:T298" si="154">SUM(H299,H374,H387)</f>
        <v>2536502000</v>
      </c>
      <c r="I298" s="113">
        <f t="shared" si="154"/>
        <v>0</v>
      </c>
      <c r="J298" s="113">
        <f t="shared" si="154"/>
        <v>67639595</v>
      </c>
      <c r="K298" s="113">
        <f t="shared" si="154"/>
        <v>112407601</v>
      </c>
      <c r="L298" s="113">
        <f t="shared" si="154"/>
        <v>127600809</v>
      </c>
      <c r="M298" s="113">
        <f t="shared" si="154"/>
        <v>111129800</v>
      </c>
      <c r="N298" s="113">
        <f t="shared" si="154"/>
        <v>655186632</v>
      </c>
      <c r="O298" s="113">
        <f t="shared" si="154"/>
        <v>624609100</v>
      </c>
      <c r="P298" s="113">
        <f t="shared" si="154"/>
        <v>150226400</v>
      </c>
      <c r="Q298" s="113">
        <f t="shared" si="154"/>
        <v>221761800</v>
      </c>
      <c r="R298" s="113">
        <f t="shared" si="154"/>
        <v>216616000</v>
      </c>
      <c r="S298" s="113">
        <f t="shared" si="154"/>
        <v>140640980</v>
      </c>
      <c r="T298" s="113">
        <f t="shared" si="154"/>
        <v>108683283</v>
      </c>
      <c r="U298" s="113">
        <f t="shared" si="1"/>
        <v>2536502000</v>
      </c>
      <c r="V298" s="113">
        <f t="shared" si="2"/>
        <v>0</v>
      </c>
    </row>
    <row r="299" spans="1:22" ht="13.5" customHeight="1" x14ac:dyDescent="0.2">
      <c r="A299" s="2" t="s">
        <v>2178</v>
      </c>
      <c r="B299" s="50" t="e">
        <f t="array" ref="B299">INDEX(PAGU_REAL!$AF$1:$AF$168,MATCH(MID(A299,1,21),MID(PAGU_REAL!$AK$1:$AK$168,1,21),0))</f>
        <v>#N/A</v>
      </c>
      <c r="C299" s="115" t="s">
        <v>780</v>
      </c>
      <c r="D299" s="116" t="s">
        <v>2027</v>
      </c>
      <c r="E299" s="117">
        <v>0</v>
      </c>
      <c r="F299" s="118" t="s">
        <v>24</v>
      </c>
      <c r="G299" s="117">
        <v>0</v>
      </c>
      <c r="H299" s="117">
        <f t="shared" ref="H299:T299" si="155">SUM(H300,H314,H324,H335,H348,H361)</f>
        <v>328920000</v>
      </c>
      <c r="I299" s="117">
        <f t="shared" si="155"/>
        <v>0</v>
      </c>
      <c r="J299" s="117">
        <f t="shared" si="155"/>
        <v>19023000</v>
      </c>
      <c r="K299" s="117">
        <f t="shared" si="155"/>
        <v>44659000</v>
      </c>
      <c r="L299" s="117">
        <f t="shared" si="155"/>
        <v>16605000</v>
      </c>
      <c r="M299" s="117">
        <f t="shared" si="155"/>
        <v>20983000</v>
      </c>
      <c r="N299" s="117">
        <f t="shared" si="155"/>
        <v>42865000</v>
      </c>
      <c r="O299" s="117">
        <f t="shared" si="155"/>
        <v>23403000</v>
      </c>
      <c r="P299" s="117">
        <f t="shared" si="155"/>
        <v>22935000</v>
      </c>
      <c r="Q299" s="117">
        <f t="shared" si="155"/>
        <v>20448000</v>
      </c>
      <c r="R299" s="117">
        <f t="shared" si="155"/>
        <v>40588000</v>
      </c>
      <c r="S299" s="117">
        <f t="shared" si="155"/>
        <v>25153000</v>
      </c>
      <c r="T299" s="117">
        <f t="shared" si="155"/>
        <v>52258000</v>
      </c>
      <c r="U299" s="117">
        <f t="shared" si="1"/>
        <v>328920000</v>
      </c>
      <c r="V299" s="117">
        <f t="shared" si="2"/>
        <v>0</v>
      </c>
    </row>
    <row r="300" spans="1:22" ht="13.5" customHeight="1" x14ac:dyDescent="0.2">
      <c r="A300" s="2" t="s">
        <v>2179</v>
      </c>
      <c r="B300" s="50" t="str">
        <f t="array" ref="B300">INDEX(PAGU_REAL!$AF$1:$AF$168,MATCH(MID(A300,1,21),MID(PAGU_REAL!$AK$1:$AK$168,1,21),0))</f>
        <v>Keuangan</v>
      </c>
      <c r="C300" s="119" t="s">
        <v>39</v>
      </c>
      <c r="D300" s="120" t="s">
        <v>2180</v>
      </c>
      <c r="E300" s="121">
        <v>0</v>
      </c>
      <c r="F300" s="122" t="s">
        <v>24</v>
      </c>
      <c r="G300" s="121">
        <v>0</v>
      </c>
      <c r="H300" s="121">
        <f t="shared" ref="H300:T300" si="156">SUM(H301,H305,H308,H310,H312)</f>
        <v>53700000</v>
      </c>
      <c r="I300" s="121">
        <f t="shared" si="156"/>
        <v>0</v>
      </c>
      <c r="J300" s="121">
        <f t="shared" si="156"/>
        <v>9220000</v>
      </c>
      <c r="K300" s="121">
        <f t="shared" si="156"/>
        <v>3330000</v>
      </c>
      <c r="L300" s="121">
        <f t="shared" si="156"/>
        <v>2950000</v>
      </c>
      <c r="M300" s="121">
        <f t="shared" si="156"/>
        <v>2490000</v>
      </c>
      <c r="N300" s="121">
        <f t="shared" si="156"/>
        <v>3835000</v>
      </c>
      <c r="O300" s="121">
        <f t="shared" si="156"/>
        <v>3200000</v>
      </c>
      <c r="P300" s="121">
        <f t="shared" si="156"/>
        <v>3490000</v>
      </c>
      <c r="Q300" s="121">
        <f t="shared" si="156"/>
        <v>990000</v>
      </c>
      <c r="R300" s="121">
        <f t="shared" si="156"/>
        <v>5700000</v>
      </c>
      <c r="S300" s="121">
        <f t="shared" si="156"/>
        <v>2735000</v>
      </c>
      <c r="T300" s="121">
        <f t="shared" si="156"/>
        <v>15760000</v>
      </c>
      <c r="U300" s="121">
        <f t="shared" si="1"/>
        <v>53700000</v>
      </c>
      <c r="V300" s="121">
        <f t="shared" si="2"/>
        <v>0</v>
      </c>
    </row>
    <row r="301" spans="1:22" ht="13.5" customHeight="1" x14ac:dyDescent="0.2">
      <c r="A301" s="2" t="s">
        <v>2181</v>
      </c>
      <c r="B301" s="50" t="str">
        <f t="array" ref="B301">INDEX(PAGU_REAL!$AF$1:$AF$168,MATCH(MID(A301,1,21),MID(PAGU_REAL!$AK$1:$AK$168,1,21),0))</f>
        <v>Keuangan</v>
      </c>
      <c r="C301" s="95" t="s">
        <v>42</v>
      </c>
      <c r="D301" s="123" t="s">
        <v>43</v>
      </c>
      <c r="E301" s="124">
        <v>0</v>
      </c>
      <c r="F301" s="98" t="s">
        <v>24</v>
      </c>
      <c r="G301" s="124">
        <v>0</v>
      </c>
      <c r="H301" s="124">
        <f t="shared" ref="H301:T301" si="157">SUM(H302:H304)</f>
        <v>18900000</v>
      </c>
      <c r="I301" s="124">
        <f t="shared" si="157"/>
        <v>0</v>
      </c>
      <c r="J301" s="124">
        <f t="shared" si="157"/>
        <v>0</v>
      </c>
      <c r="K301" s="124">
        <f t="shared" si="157"/>
        <v>2880000</v>
      </c>
      <c r="L301" s="124">
        <f t="shared" si="157"/>
        <v>0</v>
      </c>
      <c r="M301" s="124">
        <f t="shared" si="157"/>
        <v>2190000</v>
      </c>
      <c r="N301" s="124">
        <f t="shared" si="157"/>
        <v>1035000</v>
      </c>
      <c r="O301" s="124">
        <f t="shared" si="157"/>
        <v>1500000</v>
      </c>
      <c r="P301" s="124">
        <f t="shared" si="157"/>
        <v>690000</v>
      </c>
      <c r="Q301" s="124">
        <f t="shared" si="157"/>
        <v>690000</v>
      </c>
      <c r="R301" s="124">
        <f t="shared" si="157"/>
        <v>1500000</v>
      </c>
      <c r="S301" s="124">
        <f t="shared" si="157"/>
        <v>1035000</v>
      </c>
      <c r="T301" s="124">
        <f t="shared" si="157"/>
        <v>7380000</v>
      </c>
      <c r="U301" s="124">
        <f t="shared" si="1"/>
        <v>18900000</v>
      </c>
      <c r="V301" s="124">
        <f t="shared" si="2"/>
        <v>0</v>
      </c>
    </row>
    <row r="302" spans="1:22" ht="13.5" customHeight="1" x14ac:dyDescent="0.2">
      <c r="A302" s="2" t="s">
        <v>2182</v>
      </c>
      <c r="B302" s="50" t="str">
        <f t="array" ref="B302">INDEX(PAGU_REAL!$AF$1:$AF$168,MATCH(MID(A302,1,21),MID(PAGU_REAL!$AK$1:$AK$168,1,21),0))</f>
        <v>Keuangan</v>
      </c>
      <c r="C302" s="125" t="s">
        <v>24</v>
      </c>
      <c r="D302" s="126" t="s">
        <v>599</v>
      </c>
      <c r="E302" s="127">
        <v>100</v>
      </c>
      <c r="F302" s="128" t="s">
        <v>600</v>
      </c>
      <c r="G302" s="127">
        <v>69000</v>
      </c>
      <c r="H302" s="127">
        <f t="shared" ref="H302:H304" si="158">ROUNDDOWN(E302*G302,-3)</f>
        <v>6900000</v>
      </c>
      <c r="I302" s="127">
        <f>VLOOKUP($A302,'Bagian TU'!$A$6:$V$1000,I$1,FALSE)</f>
        <v>0</v>
      </c>
      <c r="J302" s="127">
        <f>VLOOKUP($A302,'Bagian TU'!$A$6:$V$1000,J$1,FALSE)</f>
        <v>0</v>
      </c>
      <c r="K302" s="127">
        <f>VLOOKUP($A302,'Bagian TU'!$A$6:$V$1000,K$1,FALSE)</f>
        <v>1380000</v>
      </c>
      <c r="L302" s="127">
        <f>VLOOKUP($A302,'Bagian TU'!$A$6:$V$1000,L$1,FALSE)</f>
        <v>0</v>
      </c>
      <c r="M302" s="127">
        <f>VLOOKUP($A302,'Bagian TU'!$A$6:$V$1000,M$1,FALSE)</f>
        <v>690000</v>
      </c>
      <c r="N302" s="127">
        <f>VLOOKUP($A302,'Bagian TU'!$A$6:$V$1000,N$1,FALSE)</f>
        <v>1035000</v>
      </c>
      <c r="O302" s="127">
        <f>VLOOKUP($A302,'Bagian TU'!$A$6:$V$1000,O$1,FALSE)</f>
        <v>0</v>
      </c>
      <c r="P302" s="127">
        <f>VLOOKUP($A302,'Bagian TU'!$A$6:$V$1000,P$1,FALSE)</f>
        <v>690000</v>
      </c>
      <c r="Q302" s="127">
        <f>VLOOKUP($A302,'Bagian TU'!$A$6:$V$1000,Q$1,FALSE)</f>
        <v>690000</v>
      </c>
      <c r="R302" s="127">
        <f>VLOOKUP($A302,'Bagian TU'!$A$6:$V$1000,R$1,FALSE)</f>
        <v>0</v>
      </c>
      <c r="S302" s="127">
        <f>VLOOKUP($A302,'Bagian TU'!$A$6:$V$1000,S$1,FALSE)</f>
        <v>1035000</v>
      </c>
      <c r="T302" s="127">
        <f>VLOOKUP($A302,'Bagian TU'!$A$6:$V$1000,T$1,FALSE)</f>
        <v>1380000</v>
      </c>
      <c r="U302" s="127">
        <f t="shared" si="1"/>
        <v>6900000</v>
      </c>
      <c r="V302" s="127">
        <f t="shared" si="2"/>
        <v>0</v>
      </c>
    </row>
    <row r="303" spans="1:22" ht="13.5" customHeight="1" x14ac:dyDescent="0.2">
      <c r="A303" s="2" t="s">
        <v>2183</v>
      </c>
      <c r="B303" s="50" t="str">
        <f t="array" ref="B303">INDEX(PAGU_REAL!$AF$1:$AF$168,MATCH(MID(A303,1,21),MID(PAGU_REAL!$AK$1:$AK$168,1,21),0))</f>
        <v>Keuangan</v>
      </c>
      <c r="C303" s="125" t="s">
        <v>24</v>
      </c>
      <c r="D303" s="126" t="s">
        <v>1791</v>
      </c>
      <c r="E303" s="127">
        <v>15</v>
      </c>
      <c r="F303" s="128" t="s">
        <v>657</v>
      </c>
      <c r="G303" s="127">
        <v>400000</v>
      </c>
      <c r="H303" s="127">
        <f t="shared" si="158"/>
        <v>6000000</v>
      </c>
      <c r="I303" s="127">
        <f>VLOOKUP($A303,'Bagian TU'!$A$6:$V$1000,I$1,FALSE)</f>
        <v>0</v>
      </c>
      <c r="J303" s="127">
        <f>VLOOKUP($A303,'Bagian TU'!$A$6:$V$1000,J$1,FALSE)</f>
        <v>0</v>
      </c>
      <c r="K303" s="127">
        <f>VLOOKUP($A303,'Bagian TU'!$A$6:$V$1000,K$1,FALSE)</f>
        <v>1500000</v>
      </c>
      <c r="L303" s="127">
        <f>VLOOKUP($A303,'Bagian TU'!$A$6:$V$1000,L$1,FALSE)</f>
        <v>0</v>
      </c>
      <c r="M303" s="127">
        <f>VLOOKUP($A303,'Bagian TU'!$A$6:$V$1000,M$1,FALSE)</f>
        <v>1500000</v>
      </c>
      <c r="N303" s="127">
        <f>VLOOKUP($A303,'Bagian TU'!$A$6:$V$1000,N$1,FALSE)</f>
        <v>0</v>
      </c>
      <c r="O303" s="127">
        <f>VLOOKUP($A303,'Bagian TU'!$A$6:$V$1000,O$1,FALSE)</f>
        <v>1500000</v>
      </c>
      <c r="P303" s="127">
        <f>VLOOKUP($A303,'Bagian TU'!$A$6:$V$1000,P$1,FALSE)</f>
        <v>0</v>
      </c>
      <c r="Q303" s="127">
        <f>VLOOKUP($A303,'Bagian TU'!$A$6:$V$1000,Q$1,FALSE)</f>
        <v>0</v>
      </c>
      <c r="R303" s="127">
        <f>VLOOKUP($A303,'Bagian TU'!$A$6:$V$1000,R$1,FALSE)</f>
        <v>1500000</v>
      </c>
      <c r="S303" s="127">
        <f>VLOOKUP($A303,'Bagian TU'!$A$6:$V$1000,S$1,FALSE)</f>
        <v>0</v>
      </c>
      <c r="T303" s="127">
        <f>VLOOKUP($A303,'Bagian TU'!$A$6:$V$1000,T$1,FALSE)</f>
        <v>0</v>
      </c>
      <c r="U303" s="127">
        <f t="shared" si="1"/>
        <v>6000000</v>
      </c>
      <c r="V303" s="127">
        <f t="shared" si="2"/>
        <v>0</v>
      </c>
    </row>
    <row r="304" spans="1:22" ht="13.5" customHeight="1" x14ac:dyDescent="0.2">
      <c r="A304" s="2" t="s">
        <v>2184</v>
      </c>
      <c r="B304" s="50" t="str">
        <f t="array" ref="B304">INDEX(PAGU_REAL!$AF$1:$AF$168,MATCH(MID(A304,1,21),MID(PAGU_REAL!$AK$1:$AK$168,1,21),0))</f>
        <v>Keuangan</v>
      </c>
      <c r="C304" s="125" t="s">
        <v>24</v>
      </c>
      <c r="D304" s="126" t="s">
        <v>45</v>
      </c>
      <c r="E304" s="127">
        <v>6</v>
      </c>
      <c r="F304" s="128" t="s">
        <v>668</v>
      </c>
      <c r="G304" s="127">
        <v>1000000</v>
      </c>
      <c r="H304" s="127">
        <f t="shared" si="158"/>
        <v>6000000</v>
      </c>
      <c r="I304" s="127">
        <f>VLOOKUP($A304,'Bagian TU'!$A$6:$V$1000,I$1,FALSE)</f>
        <v>0</v>
      </c>
      <c r="J304" s="127">
        <f>VLOOKUP($A304,'Bagian TU'!$A$6:$V$1000,J$1,FALSE)</f>
        <v>0</v>
      </c>
      <c r="K304" s="127">
        <f>VLOOKUP($A304,'Bagian TU'!$A$6:$V$1000,K$1,FALSE)</f>
        <v>0</v>
      </c>
      <c r="L304" s="127">
        <f>VLOOKUP($A304,'Bagian TU'!$A$6:$V$1000,L$1,FALSE)</f>
        <v>0</v>
      </c>
      <c r="M304" s="127">
        <f>VLOOKUP($A304,'Bagian TU'!$A$6:$V$1000,M$1,FALSE)</f>
        <v>0</v>
      </c>
      <c r="N304" s="127">
        <f>VLOOKUP($A304,'Bagian TU'!$A$6:$V$1000,N$1,FALSE)</f>
        <v>0</v>
      </c>
      <c r="O304" s="127">
        <f>VLOOKUP($A304,'Bagian TU'!$A$6:$V$1000,O$1,FALSE)</f>
        <v>0</v>
      </c>
      <c r="P304" s="127">
        <f>VLOOKUP($A304,'Bagian TU'!$A$6:$V$1000,P$1,FALSE)</f>
        <v>0</v>
      </c>
      <c r="Q304" s="127">
        <f>VLOOKUP($A304,'Bagian TU'!$A$6:$V$1000,Q$1,FALSE)</f>
        <v>0</v>
      </c>
      <c r="R304" s="127">
        <f>VLOOKUP($A304,'Bagian TU'!$A$6:$V$1000,R$1,FALSE)</f>
        <v>0</v>
      </c>
      <c r="S304" s="127">
        <f>VLOOKUP($A304,'Bagian TU'!$A$6:$V$1000,S$1,FALSE)</f>
        <v>0</v>
      </c>
      <c r="T304" s="127">
        <f>VLOOKUP($A304,'Bagian TU'!$A$6:$V$1000,T$1,FALSE)</f>
        <v>6000000</v>
      </c>
      <c r="U304" s="127">
        <f t="shared" si="1"/>
        <v>6000000</v>
      </c>
      <c r="V304" s="127">
        <f t="shared" si="2"/>
        <v>0</v>
      </c>
    </row>
    <row r="305" spans="1:22" ht="13.5" customHeight="1" x14ac:dyDescent="0.2">
      <c r="A305" s="2" t="s">
        <v>2185</v>
      </c>
      <c r="B305" s="50" t="str">
        <f t="array" ref="B305">INDEX(PAGU_REAL!$AF$1:$AF$168,MATCH(MID(A305,1,21),MID(PAGU_REAL!$AK$1:$AK$168,1,21),0))</f>
        <v>Keuangan</v>
      </c>
      <c r="C305" s="95" t="s">
        <v>718</v>
      </c>
      <c r="D305" s="123" t="s">
        <v>719</v>
      </c>
      <c r="E305" s="124">
        <v>0</v>
      </c>
      <c r="F305" s="98" t="s">
        <v>24</v>
      </c>
      <c r="G305" s="124">
        <v>0</v>
      </c>
      <c r="H305" s="124">
        <f t="shared" ref="H305:T305" si="159">SUM(H306:H307)</f>
        <v>15000000</v>
      </c>
      <c r="I305" s="124">
        <f t="shared" si="159"/>
        <v>0</v>
      </c>
      <c r="J305" s="124">
        <f t="shared" si="159"/>
        <v>2480000</v>
      </c>
      <c r="K305" s="124">
        <f t="shared" si="159"/>
        <v>0</v>
      </c>
      <c r="L305" s="124">
        <f t="shared" si="159"/>
        <v>2500000</v>
      </c>
      <c r="M305" s="124">
        <f t="shared" si="159"/>
        <v>0</v>
      </c>
      <c r="N305" s="124">
        <f t="shared" si="159"/>
        <v>2500000</v>
      </c>
      <c r="O305" s="124">
        <f t="shared" si="159"/>
        <v>0</v>
      </c>
      <c r="P305" s="124">
        <f t="shared" si="159"/>
        <v>2500000</v>
      </c>
      <c r="Q305" s="124">
        <f t="shared" si="159"/>
        <v>0</v>
      </c>
      <c r="R305" s="124">
        <f t="shared" si="159"/>
        <v>2500000</v>
      </c>
      <c r="S305" s="124">
        <f t="shared" si="159"/>
        <v>0</v>
      </c>
      <c r="T305" s="124">
        <f t="shared" si="159"/>
        <v>2520000</v>
      </c>
      <c r="U305" s="124">
        <f t="shared" si="1"/>
        <v>15000000</v>
      </c>
      <c r="V305" s="124">
        <f t="shared" si="2"/>
        <v>0</v>
      </c>
    </row>
    <row r="306" spans="1:22" ht="13.5" customHeight="1" x14ac:dyDescent="0.2">
      <c r="A306" s="2" t="s">
        <v>2186</v>
      </c>
      <c r="B306" s="50" t="str">
        <f t="array" ref="B306">INDEX(PAGU_REAL!$AF$1:$AF$168,MATCH(MID(A306,1,21),MID(PAGU_REAL!$AK$1:$AK$168,1,21),0))</f>
        <v>Keuangan</v>
      </c>
      <c r="C306" s="125" t="s">
        <v>24</v>
      </c>
      <c r="D306" s="126" t="s">
        <v>51</v>
      </c>
      <c r="E306" s="127">
        <v>6</v>
      </c>
      <c r="F306" s="128" t="s">
        <v>668</v>
      </c>
      <c r="G306" s="127">
        <v>1000000</v>
      </c>
      <c r="H306" s="127">
        <f t="shared" ref="H306:H307" si="160">ROUNDDOWN(E306*G306,-3)</f>
        <v>6000000</v>
      </c>
      <c r="I306" s="127">
        <f>VLOOKUP($A306,'Bagian TU'!$A$6:$V$1000,I$1,FALSE)</f>
        <v>0</v>
      </c>
      <c r="J306" s="127">
        <f>VLOOKUP($A306,'Bagian TU'!$A$6:$V$1000,J$1,FALSE)</f>
        <v>980000</v>
      </c>
      <c r="K306" s="127">
        <f>VLOOKUP($A306,'Bagian TU'!$A$6:$V$1000,K$1,FALSE)</f>
        <v>0</v>
      </c>
      <c r="L306" s="127">
        <f>VLOOKUP($A306,'Bagian TU'!$A$6:$V$1000,L$1,FALSE)</f>
        <v>1000000</v>
      </c>
      <c r="M306" s="127">
        <f>VLOOKUP($A306,'Bagian TU'!$A$6:$V$1000,M$1,FALSE)</f>
        <v>0</v>
      </c>
      <c r="N306" s="127">
        <f>VLOOKUP($A306,'Bagian TU'!$A$6:$V$1000,N$1,FALSE)</f>
        <v>1000000</v>
      </c>
      <c r="O306" s="127">
        <f>VLOOKUP($A306,'Bagian TU'!$A$6:$V$1000,O$1,FALSE)</f>
        <v>0</v>
      </c>
      <c r="P306" s="127">
        <f>VLOOKUP($A306,'Bagian TU'!$A$6:$V$1000,P$1,FALSE)</f>
        <v>1000000</v>
      </c>
      <c r="Q306" s="127">
        <f>VLOOKUP($A306,'Bagian TU'!$A$6:$V$1000,Q$1,FALSE)</f>
        <v>0</v>
      </c>
      <c r="R306" s="127">
        <f>VLOOKUP($A306,'Bagian TU'!$A$6:$V$1000,R$1,FALSE)</f>
        <v>1000000</v>
      </c>
      <c r="S306" s="127">
        <f>VLOOKUP($A306,'Bagian TU'!$A$6:$V$1000,S$1,FALSE)</f>
        <v>0</v>
      </c>
      <c r="T306" s="127">
        <f>VLOOKUP($A306,'Bagian TU'!$A$6:$V$1000,T$1,FALSE)</f>
        <v>1020000</v>
      </c>
      <c r="U306" s="127">
        <f t="shared" si="1"/>
        <v>6000000</v>
      </c>
      <c r="V306" s="127">
        <f t="shared" si="2"/>
        <v>0</v>
      </c>
    </row>
    <row r="307" spans="1:22" ht="13.5" customHeight="1" x14ac:dyDescent="0.2">
      <c r="A307" s="2" t="s">
        <v>2187</v>
      </c>
      <c r="B307" s="50" t="str">
        <f t="array" ref="B307">INDEX(PAGU_REAL!$AF$1:$AF$168,MATCH(MID(A307,1,21),MID(PAGU_REAL!$AK$1:$AK$168,1,21),0))</f>
        <v>Keuangan</v>
      </c>
      <c r="C307" s="125" t="s">
        <v>24</v>
      </c>
      <c r="D307" s="126" t="s">
        <v>53</v>
      </c>
      <c r="E307" s="127">
        <v>6</v>
      </c>
      <c r="F307" s="128" t="s">
        <v>668</v>
      </c>
      <c r="G307" s="127">
        <v>1500000</v>
      </c>
      <c r="H307" s="127">
        <f t="shared" si="160"/>
        <v>9000000</v>
      </c>
      <c r="I307" s="127">
        <f>VLOOKUP($A307,'Bagian TU'!$A$6:$V$1000,I$1,FALSE)</f>
        <v>0</v>
      </c>
      <c r="J307" s="127">
        <f>VLOOKUP($A307,'Bagian TU'!$A$6:$V$1000,J$1,FALSE)</f>
        <v>1500000</v>
      </c>
      <c r="K307" s="127">
        <f>VLOOKUP($A307,'Bagian TU'!$A$6:$V$1000,K$1,FALSE)</f>
        <v>0</v>
      </c>
      <c r="L307" s="127">
        <f>VLOOKUP($A307,'Bagian TU'!$A$6:$V$1000,L$1,FALSE)</f>
        <v>1500000</v>
      </c>
      <c r="M307" s="127">
        <f>VLOOKUP($A307,'Bagian TU'!$A$6:$V$1000,M$1,FALSE)</f>
        <v>0</v>
      </c>
      <c r="N307" s="127">
        <f>VLOOKUP($A307,'Bagian TU'!$A$6:$V$1000,N$1,FALSE)</f>
        <v>1500000</v>
      </c>
      <c r="O307" s="127">
        <f>VLOOKUP($A307,'Bagian TU'!$A$6:$V$1000,O$1,FALSE)</f>
        <v>0</v>
      </c>
      <c r="P307" s="127">
        <f>VLOOKUP($A307,'Bagian TU'!$A$6:$V$1000,P$1,FALSE)</f>
        <v>1500000</v>
      </c>
      <c r="Q307" s="127">
        <f>VLOOKUP($A307,'Bagian TU'!$A$6:$V$1000,Q$1,FALSE)</f>
        <v>0</v>
      </c>
      <c r="R307" s="127">
        <f>VLOOKUP($A307,'Bagian TU'!$A$6:$V$1000,R$1,FALSE)</f>
        <v>1500000</v>
      </c>
      <c r="S307" s="127">
        <f>VLOOKUP($A307,'Bagian TU'!$A$6:$V$1000,S$1,FALSE)</f>
        <v>0</v>
      </c>
      <c r="T307" s="127">
        <f>VLOOKUP($A307,'Bagian TU'!$A$6:$V$1000,T$1,FALSE)</f>
        <v>1500000</v>
      </c>
      <c r="U307" s="127">
        <f t="shared" si="1"/>
        <v>9000000</v>
      </c>
      <c r="V307" s="127">
        <f t="shared" si="2"/>
        <v>0</v>
      </c>
    </row>
    <row r="308" spans="1:22" ht="13.5" customHeight="1" x14ac:dyDescent="0.2">
      <c r="A308" s="2" t="s">
        <v>2188</v>
      </c>
      <c r="B308" s="50" t="str">
        <f t="array" ref="B308">INDEX(PAGU_REAL!$AF$1:$AF$168,MATCH(MID(A308,1,21),MID(PAGU_REAL!$AK$1:$AK$168,1,21),0))</f>
        <v>Keuangan</v>
      </c>
      <c r="C308" s="95" t="s">
        <v>162</v>
      </c>
      <c r="D308" s="123" t="s">
        <v>163</v>
      </c>
      <c r="E308" s="124">
        <v>0</v>
      </c>
      <c r="F308" s="98" t="s">
        <v>24</v>
      </c>
      <c r="G308" s="124">
        <v>0</v>
      </c>
      <c r="H308" s="124">
        <f t="shared" ref="H308:T308" si="161">H309</f>
        <v>3000000</v>
      </c>
      <c r="I308" s="124">
        <f t="shared" si="161"/>
        <v>0</v>
      </c>
      <c r="J308" s="124">
        <f t="shared" si="161"/>
        <v>0</v>
      </c>
      <c r="K308" s="124">
        <f t="shared" si="161"/>
        <v>0</v>
      </c>
      <c r="L308" s="124">
        <f t="shared" si="161"/>
        <v>0</v>
      </c>
      <c r="M308" s="124">
        <f t="shared" si="161"/>
        <v>0</v>
      </c>
      <c r="N308" s="124">
        <f t="shared" si="161"/>
        <v>0</v>
      </c>
      <c r="O308" s="124">
        <f t="shared" si="161"/>
        <v>0</v>
      </c>
      <c r="P308" s="124">
        <f t="shared" si="161"/>
        <v>0</v>
      </c>
      <c r="Q308" s="124">
        <f t="shared" si="161"/>
        <v>0</v>
      </c>
      <c r="R308" s="124">
        <f t="shared" si="161"/>
        <v>0</v>
      </c>
      <c r="S308" s="124">
        <f t="shared" si="161"/>
        <v>0</v>
      </c>
      <c r="T308" s="124">
        <f t="shared" si="161"/>
        <v>3000000</v>
      </c>
      <c r="U308" s="124">
        <f t="shared" si="1"/>
        <v>3000000</v>
      </c>
      <c r="V308" s="124">
        <f t="shared" si="2"/>
        <v>0</v>
      </c>
    </row>
    <row r="309" spans="1:22" ht="13.5" customHeight="1" x14ac:dyDescent="0.2">
      <c r="A309" s="2" t="s">
        <v>2189</v>
      </c>
      <c r="B309" s="50" t="str">
        <f t="array" ref="B309">INDEX(PAGU_REAL!$AF$1:$AF$168,MATCH(MID(A309,1,21),MID(PAGU_REAL!$AK$1:$AK$168,1,21),0))</f>
        <v>Keuangan</v>
      </c>
      <c r="C309" s="125" t="s">
        <v>24</v>
      </c>
      <c r="D309" s="126" t="s">
        <v>1866</v>
      </c>
      <c r="E309" s="127">
        <v>3</v>
      </c>
      <c r="F309" s="128" t="s">
        <v>613</v>
      </c>
      <c r="G309" s="127">
        <v>1000000</v>
      </c>
      <c r="H309" s="127">
        <f>ROUNDDOWN(E309*G309,-3)</f>
        <v>3000000</v>
      </c>
      <c r="I309" s="127">
        <f>VLOOKUP($A309,'Bagian TU'!$A$6:$V$1000,I$1,FALSE)</f>
        <v>0</v>
      </c>
      <c r="J309" s="127">
        <f>VLOOKUP($A309,'Bagian TU'!$A$6:$V$1000,J$1,FALSE)</f>
        <v>0</v>
      </c>
      <c r="K309" s="127">
        <f>VLOOKUP($A309,'Bagian TU'!$A$6:$V$1000,K$1,FALSE)</f>
        <v>0</v>
      </c>
      <c r="L309" s="127">
        <f>VLOOKUP($A309,'Bagian TU'!$A$6:$V$1000,L$1,FALSE)</f>
        <v>0</v>
      </c>
      <c r="M309" s="127">
        <f>VLOOKUP($A309,'Bagian TU'!$A$6:$V$1000,M$1,FALSE)</f>
        <v>0</v>
      </c>
      <c r="N309" s="127">
        <f>VLOOKUP($A309,'Bagian TU'!$A$6:$V$1000,N$1,FALSE)</f>
        <v>0</v>
      </c>
      <c r="O309" s="127">
        <f>VLOOKUP($A309,'Bagian TU'!$A$6:$V$1000,O$1,FALSE)</f>
        <v>0</v>
      </c>
      <c r="P309" s="127">
        <f>VLOOKUP($A309,'Bagian TU'!$A$6:$V$1000,P$1,FALSE)</f>
        <v>0</v>
      </c>
      <c r="Q309" s="127">
        <f>VLOOKUP($A309,'Bagian TU'!$A$6:$V$1000,Q$1,FALSE)</f>
        <v>0</v>
      </c>
      <c r="R309" s="127">
        <f>VLOOKUP($A309,'Bagian TU'!$A$6:$V$1000,R$1,FALSE)</f>
        <v>0</v>
      </c>
      <c r="S309" s="127">
        <f>VLOOKUP($A309,'Bagian TU'!$A$6:$V$1000,S$1,FALSE)</f>
        <v>0</v>
      </c>
      <c r="T309" s="127">
        <f>VLOOKUP($A309,'Bagian TU'!$A$6:$V$1000,T$1,FALSE)</f>
        <v>3000000</v>
      </c>
      <c r="U309" s="127">
        <f t="shared" si="1"/>
        <v>3000000</v>
      </c>
      <c r="V309" s="127">
        <f t="shared" si="2"/>
        <v>0</v>
      </c>
    </row>
    <row r="310" spans="1:22" ht="13.5" customHeight="1" x14ac:dyDescent="0.2">
      <c r="A310" s="2" t="s">
        <v>2190</v>
      </c>
      <c r="B310" s="50" t="str">
        <f t="array" ref="B310">INDEX(PAGU_REAL!$AF$1:$AF$168,MATCH(MID(A310,1,21),MID(PAGU_REAL!$AK$1:$AK$168,1,21),0))</f>
        <v>Keuangan</v>
      </c>
      <c r="C310" s="95" t="s">
        <v>111</v>
      </c>
      <c r="D310" s="123" t="s">
        <v>112</v>
      </c>
      <c r="E310" s="124">
        <v>0</v>
      </c>
      <c r="F310" s="98" t="s">
        <v>24</v>
      </c>
      <c r="G310" s="124">
        <v>0</v>
      </c>
      <c r="H310" s="124">
        <f t="shared" ref="H310:T310" si="162">H311</f>
        <v>13500000</v>
      </c>
      <c r="I310" s="124">
        <f t="shared" si="162"/>
        <v>0</v>
      </c>
      <c r="J310" s="124">
        <f t="shared" si="162"/>
        <v>6740000</v>
      </c>
      <c r="K310" s="124">
        <f t="shared" si="162"/>
        <v>0</v>
      </c>
      <c r="L310" s="124">
        <f t="shared" si="162"/>
        <v>0</v>
      </c>
      <c r="M310" s="124">
        <f t="shared" si="162"/>
        <v>0</v>
      </c>
      <c r="N310" s="124">
        <f t="shared" si="162"/>
        <v>0</v>
      </c>
      <c r="O310" s="124">
        <f t="shared" si="162"/>
        <v>1400000</v>
      </c>
      <c r="P310" s="124">
        <f t="shared" si="162"/>
        <v>0</v>
      </c>
      <c r="Q310" s="124">
        <f t="shared" si="162"/>
        <v>0</v>
      </c>
      <c r="R310" s="124">
        <f t="shared" si="162"/>
        <v>1400000</v>
      </c>
      <c r="S310" s="124">
        <f t="shared" si="162"/>
        <v>1400000</v>
      </c>
      <c r="T310" s="124">
        <f t="shared" si="162"/>
        <v>2560000</v>
      </c>
      <c r="U310" s="124">
        <f t="shared" si="1"/>
        <v>13500000</v>
      </c>
      <c r="V310" s="124">
        <f t="shared" si="2"/>
        <v>0</v>
      </c>
    </row>
    <row r="311" spans="1:22" ht="13.5" customHeight="1" x14ac:dyDescent="0.2">
      <c r="A311" s="2" t="s">
        <v>2191</v>
      </c>
      <c r="B311" s="50" t="str">
        <f t="array" ref="B311">INDEX(PAGU_REAL!$AF$1:$AF$168,MATCH(MID(A311,1,21),MID(PAGU_REAL!$AK$1:$AK$168,1,21),0))</f>
        <v>Keuangan</v>
      </c>
      <c r="C311" s="125" t="s">
        <v>24</v>
      </c>
      <c r="D311" s="126" t="s">
        <v>2192</v>
      </c>
      <c r="E311" s="127">
        <v>10</v>
      </c>
      <c r="F311" s="128" t="s">
        <v>600</v>
      </c>
      <c r="G311" s="127">
        <v>1350000</v>
      </c>
      <c r="H311" s="127">
        <f>ROUNDDOWN(E311*G311,-3)</f>
        <v>13500000</v>
      </c>
      <c r="I311" s="127">
        <f>VLOOKUP($A311,'Bagian TU'!$A$6:$V$1000,I$1,FALSE)</f>
        <v>0</v>
      </c>
      <c r="J311" s="127">
        <f>VLOOKUP($A311,'Bagian TU'!$A$6:$V$1000,J$1,FALSE)</f>
        <v>6740000</v>
      </c>
      <c r="K311" s="127">
        <f>VLOOKUP($A311,'Bagian TU'!$A$6:$V$1000,K$1,FALSE)</f>
        <v>0</v>
      </c>
      <c r="L311" s="127">
        <f>VLOOKUP($A311,'Bagian TU'!$A$6:$V$1000,L$1,FALSE)</f>
        <v>0</v>
      </c>
      <c r="M311" s="127">
        <f>VLOOKUP($A311,'Bagian TU'!$A$6:$V$1000,M$1,FALSE)</f>
        <v>0</v>
      </c>
      <c r="N311" s="127">
        <f>VLOOKUP($A311,'Bagian TU'!$A$6:$V$1000,N$1,FALSE)</f>
        <v>0</v>
      </c>
      <c r="O311" s="127">
        <f>VLOOKUP($A311,'Bagian TU'!$A$6:$V$1000,O$1,FALSE)</f>
        <v>1400000</v>
      </c>
      <c r="P311" s="127">
        <f>VLOOKUP($A311,'Bagian TU'!$A$6:$V$1000,P$1,FALSE)</f>
        <v>0</v>
      </c>
      <c r="Q311" s="127">
        <f>VLOOKUP($A311,'Bagian TU'!$A$6:$V$1000,Q$1,FALSE)</f>
        <v>0</v>
      </c>
      <c r="R311" s="127">
        <f>VLOOKUP($A311,'Bagian TU'!$A$6:$V$1000,R$1,FALSE)</f>
        <v>1400000</v>
      </c>
      <c r="S311" s="127">
        <f>VLOOKUP($A311,'Bagian TU'!$A$6:$V$1000,S$1,FALSE)</f>
        <v>1400000</v>
      </c>
      <c r="T311" s="127">
        <f>VLOOKUP($A311,'Bagian TU'!$A$6:$V$1000,T$1,FALSE)</f>
        <v>2560000</v>
      </c>
      <c r="U311" s="127">
        <f t="shared" si="1"/>
        <v>13500000</v>
      </c>
      <c r="V311" s="127">
        <f t="shared" si="2"/>
        <v>0</v>
      </c>
    </row>
    <row r="312" spans="1:22" ht="13.5" customHeight="1" x14ac:dyDescent="0.2">
      <c r="A312" s="2" t="s">
        <v>2193</v>
      </c>
      <c r="B312" s="50" t="str">
        <f t="array" ref="B312">INDEX(PAGU_REAL!$AF$1:$AF$168,MATCH(MID(A312,1,21),MID(PAGU_REAL!$AK$1:$AK$168,1,21),0))</f>
        <v>Keuangan</v>
      </c>
      <c r="C312" s="95" t="s">
        <v>55</v>
      </c>
      <c r="D312" s="123" t="s">
        <v>56</v>
      </c>
      <c r="E312" s="124">
        <v>0</v>
      </c>
      <c r="F312" s="98" t="s">
        <v>24</v>
      </c>
      <c r="G312" s="124">
        <v>0</v>
      </c>
      <c r="H312" s="124">
        <f t="shared" ref="H312:T312" si="163">H313</f>
        <v>3300000</v>
      </c>
      <c r="I312" s="124">
        <f t="shared" si="163"/>
        <v>0</v>
      </c>
      <c r="J312" s="124">
        <f t="shared" si="163"/>
        <v>0</v>
      </c>
      <c r="K312" s="124">
        <f t="shared" si="163"/>
        <v>450000</v>
      </c>
      <c r="L312" s="124">
        <f t="shared" si="163"/>
        <v>450000</v>
      </c>
      <c r="M312" s="124">
        <f t="shared" si="163"/>
        <v>300000</v>
      </c>
      <c r="N312" s="124">
        <f t="shared" si="163"/>
        <v>300000</v>
      </c>
      <c r="O312" s="124">
        <f t="shared" si="163"/>
        <v>300000</v>
      </c>
      <c r="P312" s="124">
        <f t="shared" si="163"/>
        <v>300000</v>
      </c>
      <c r="Q312" s="124">
        <f t="shared" si="163"/>
        <v>300000</v>
      </c>
      <c r="R312" s="124">
        <f t="shared" si="163"/>
        <v>300000</v>
      </c>
      <c r="S312" s="124">
        <f t="shared" si="163"/>
        <v>300000</v>
      </c>
      <c r="T312" s="124">
        <f t="shared" si="163"/>
        <v>300000</v>
      </c>
      <c r="U312" s="124">
        <f t="shared" si="1"/>
        <v>3300000</v>
      </c>
      <c r="V312" s="124">
        <f t="shared" si="2"/>
        <v>0</v>
      </c>
    </row>
    <row r="313" spans="1:22" ht="13.5" customHeight="1" x14ac:dyDescent="0.2">
      <c r="A313" s="2" t="s">
        <v>2194</v>
      </c>
      <c r="B313" s="50" t="str">
        <f t="array" ref="B313">INDEX(PAGU_REAL!$AF$1:$AF$168,MATCH(MID(A313,1,21),MID(PAGU_REAL!$AK$1:$AK$168,1,21),0))</f>
        <v>Keuangan</v>
      </c>
      <c r="C313" s="125" t="s">
        <v>24</v>
      </c>
      <c r="D313" s="126" t="s">
        <v>2195</v>
      </c>
      <c r="E313" s="127">
        <v>22</v>
      </c>
      <c r="F313" s="128" t="s">
        <v>600</v>
      </c>
      <c r="G313" s="127">
        <v>150000</v>
      </c>
      <c r="H313" s="127">
        <f>ROUNDDOWN(E313*G313,-3)</f>
        <v>3300000</v>
      </c>
      <c r="I313" s="127">
        <f>VLOOKUP($A313,'Bagian TU'!$A$6:$V$1000,I$1,FALSE)</f>
        <v>0</v>
      </c>
      <c r="J313" s="127">
        <f>VLOOKUP($A313,'Bagian TU'!$A$6:$V$1000,J$1,FALSE)</f>
        <v>0</v>
      </c>
      <c r="K313" s="127">
        <f>VLOOKUP($A313,'Bagian TU'!$A$6:$V$1000,K$1,FALSE)</f>
        <v>450000</v>
      </c>
      <c r="L313" s="127">
        <f>VLOOKUP($A313,'Bagian TU'!$A$6:$V$1000,L$1,FALSE)</f>
        <v>450000</v>
      </c>
      <c r="M313" s="127">
        <f>VLOOKUP($A313,'Bagian TU'!$A$6:$V$1000,M$1,FALSE)</f>
        <v>300000</v>
      </c>
      <c r="N313" s="127">
        <f>VLOOKUP($A313,'Bagian TU'!$A$6:$V$1000,N$1,FALSE)</f>
        <v>300000</v>
      </c>
      <c r="O313" s="127">
        <f>VLOOKUP($A313,'Bagian TU'!$A$6:$V$1000,O$1,FALSE)</f>
        <v>300000</v>
      </c>
      <c r="P313" s="127">
        <f>VLOOKUP($A313,'Bagian TU'!$A$6:$V$1000,P$1,FALSE)</f>
        <v>300000</v>
      </c>
      <c r="Q313" s="127">
        <f>VLOOKUP($A313,'Bagian TU'!$A$6:$V$1000,Q$1,FALSE)</f>
        <v>300000</v>
      </c>
      <c r="R313" s="127">
        <f>VLOOKUP($A313,'Bagian TU'!$A$6:$V$1000,R$1,FALSE)</f>
        <v>300000</v>
      </c>
      <c r="S313" s="127">
        <f>VLOOKUP($A313,'Bagian TU'!$A$6:$V$1000,S$1,FALSE)</f>
        <v>300000</v>
      </c>
      <c r="T313" s="127">
        <f>VLOOKUP($A313,'Bagian TU'!$A$6:$V$1000,T$1,FALSE)</f>
        <v>300000</v>
      </c>
      <c r="U313" s="127">
        <f t="shared" si="1"/>
        <v>3300000</v>
      </c>
      <c r="V313" s="127">
        <f t="shared" si="2"/>
        <v>0</v>
      </c>
    </row>
    <row r="314" spans="1:22" ht="13.5" customHeight="1" x14ac:dyDescent="0.2">
      <c r="A314" s="2" t="s">
        <v>2196</v>
      </c>
      <c r="B314" s="50" t="str">
        <f t="array" ref="B314">INDEX(PAGU_REAL!$AF$1:$AF$168,MATCH(MID(A314,1,21),MID(PAGU_REAL!$AK$1:$AK$168,1,21),0))</f>
        <v>Keuangan</v>
      </c>
      <c r="C314" s="119" t="s">
        <v>77</v>
      </c>
      <c r="D314" s="120" t="s">
        <v>2197</v>
      </c>
      <c r="E314" s="121">
        <v>0</v>
      </c>
      <c r="F314" s="122" t="s">
        <v>24</v>
      </c>
      <c r="G314" s="121">
        <v>0</v>
      </c>
      <c r="H314" s="121">
        <f t="shared" ref="H314:T314" si="164">SUM(H315,H320,H322)</f>
        <v>52008000</v>
      </c>
      <c r="I314" s="121">
        <f t="shared" si="164"/>
        <v>0</v>
      </c>
      <c r="J314" s="121">
        <f t="shared" si="164"/>
        <v>0</v>
      </c>
      <c r="K314" s="121">
        <f t="shared" si="164"/>
        <v>15940000</v>
      </c>
      <c r="L314" s="121">
        <f t="shared" si="164"/>
        <v>840000</v>
      </c>
      <c r="M314" s="121">
        <f t="shared" si="164"/>
        <v>840000</v>
      </c>
      <c r="N314" s="121">
        <f t="shared" si="164"/>
        <v>840000</v>
      </c>
      <c r="O314" s="121">
        <f t="shared" si="164"/>
        <v>11250000</v>
      </c>
      <c r="P314" s="121">
        <f t="shared" si="164"/>
        <v>4840000</v>
      </c>
      <c r="Q314" s="121">
        <f t="shared" si="164"/>
        <v>840000</v>
      </c>
      <c r="R314" s="121">
        <f t="shared" si="164"/>
        <v>11250000</v>
      </c>
      <c r="S314" s="121">
        <f t="shared" si="164"/>
        <v>4540000</v>
      </c>
      <c r="T314" s="121">
        <f t="shared" si="164"/>
        <v>828000</v>
      </c>
      <c r="U314" s="121">
        <f t="shared" si="1"/>
        <v>52008000</v>
      </c>
      <c r="V314" s="121">
        <f t="shared" si="2"/>
        <v>0</v>
      </c>
    </row>
    <row r="315" spans="1:22" ht="13.5" customHeight="1" x14ac:dyDescent="0.2">
      <c r="A315" s="2" t="s">
        <v>2198</v>
      </c>
      <c r="B315" s="50" t="str">
        <f t="array" ref="B315">INDEX(PAGU_REAL!$AF$1:$AF$168,MATCH(MID(A315,1,21),MID(PAGU_REAL!$AK$1:$AK$168,1,21),0))</f>
        <v>Keuangan</v>
      </c>
      <c r="C315" s="95" t="s">
        <v>42</v>
      </c>
      <c r="D315" s="123" t="s">
        <v>43</v>
      </c>
      <c r="E315" s="124">
        <v>0</v>
      </c>
      <c r="F315" s="98" t="s">
        <v>24</v>
      </c>
      <c r="G315" s="124">
        <v>0</v>
      </c>
      <c r="H315" s="124">
        <f t="shared" ref="H315:T315" si="165">SUM(H316:H319)</f>
        <v>13658000</v>
      </c>
      <c r="I315" s="124">
        <f t="shared" si="165"/>
        <v>0</v>
      </c>
      <c r="J315" s="124">
        <f t="shared" si="165"/>
        <v>0</v>
      </c>
      <c r="K315" s="124">
        <f t="shared" si="165"/>
        <v>4690000</v>
      </c>
      <c r="L315" s="124">
        <f t="shared" si="165"/>
        <v>690000</v>
      </c>
      <c r="M315" s="124">
        <f t="shared" si="165"/>
        <v>690000</v>
      </c>
      <c r="N315" s="124">
        <f t="shared" si="165"/>
        <v>690000</v>
      </c>
      <c r="O315" s="124">
        <f t="shared" si="165"/>
        <v>0</v>
      </c>
      <c r="P315" s="124">
        <f t="shared" si="165"/>
        <v>4690000</v>
      </c>
      <c r="Q315" s="124">
        <f t="shared" si="165"/>
        <v>690000</v>
      </c>
      <c r="R315" s="124">
        <f t="shared" si="165"/>
        <v>0</v>
      </c>
      <c r="S315" s="124">
        <f t="shared" si="165"/>
        <v>690000</v>
      </c>
      <c r="T315" s="124">
        <f t="shared" si="165"/>
        <v>828000</v>
      </c>
      <c r="U315" s="124">
        <f t="shared" si="1"/>
        <v>13658000</v>
      </c>
      <c r="V315" s="124">
        <f t="shared" si="2"/>
        <v>0</v>
      </c>
    </row>
    <row r="316" spans="1:22" ht="13.5" customHeight="1" x14ac:dyDescent="0.2">
      <c r="A316" s="2" t="s">
        <v>2199</v>
      </c>
      <c r="B316" s="50" t="str">
        <f t="array" ref="B316">INDEX(PAGU_REAL!$AF$1:$AF$168,MATCH(MID(A316,1,21),MID(PAGU_REAL!$AK$1:$AK$168,1,21),0))</f>
        <v>Keuangan</v>
      </c>
      <c r="C316" s="125" t="s">
        <v>24</v>
      </c>
      <c r="D316" s="126" t="s">
        <v>599</v>
      </c>
      <c r="E316" s="127">
        <v>82</v>
      </c>
      <c r="F316" s="128" t="s">
        <v>600</v>
      </c>
      <c r="G316" s="127">
        <v>69000</v>
      </c>
      <c r="H316" s="127">
        <f t="shared" ref="H316:H319" si="166">ROUNDDOWN(E316*G316,-3)</f>
        <v>5658000</v>
      </c>
      <c r="I316" s="127">
        <f>VLOOKUP($A316,'Bagian TU'!$A$6:$V$1000,I$1,FALSE)</f>
        <v>0</v>
      </c>
      <c r="J316" s="127">
        <f>VLOOKUP($A316,'Bagian TU'!$A$6:$V$1000,J$1,FALSE)</f>
        <v>0</v>
      </c>
      <c r="K316" s="127">
        <f>VLOOKUP($A316,'Bagian TU'!$A$6:$V$1000,K$1,FALSE)</f>
        <v>690000</v>
      </c>
      <c r="L316" s="127">
        <f>VLOOKUP($A316,'Bagian TU'!$A$6:$V$1000,L$1,FALSE)</f>
        <v>690000</v>
      </c>
      <c r="M316" s="127">
        <f>VLOOKUP($A316,'Bagian TU'!$A$6:$V$1000,M$1,FALSE)</f>
        <v>690000</v>
      </c>
      <c r="N316" s="127">
        <f>VLOOKUP($A316,'Bagian TU'!$A$6:$V$1000,N$1,FALSE)</f>
        <v>690000</v>
      </c>
      <c r="O316" s="127">
        <f>VLOOKUP($A316,'Bagian TU'!$A$6:$V$1000,O$1,FALSE)</f>
        <v>0</v>
      </c>
      <c r="P316" s="127">
        <f>VLOOKUP($A316,'Bagian TU'!$A$6:$V$1000,P$1,FALSE)</f>
        <v>690000</v>
      </c>
      <c r="Q316" s="127">
        <f>VLOOKUP($A316,'Bagian TU'!$A$6:$V$1000,Q$1,FALSE)</f>
        <v>690000</v>
      </c>
      <c r="R316" s="127">
        <f>VLOOKUP($A316,'Bagian TU'!$A$6:$V$1000,R$1,FALSE)</f>
        <v>0</v>
      </c>
      <c r="S316" s="127">
        <f>VLOOKUP($A316,'Bagian TU'!$A$6:$V$1000,S$1,FALSE)</f>
        <v>690000</v>
      </c>
      <c r="T316" s="127">
        <f>VLOOKUP($A316,'Bagian TU'!$A$6:$V$1000,T$1,FALSE)</f>
        <v>828000</v>
      </c>
      <c r="U316" s="127">
        <f t="shared" si="1"/>
        <v>5658000</v>
      </c>
      <c r="V316" s="127">
        <f t="shared" si="2"/>
        <v>0</v>
      </c>
    </row>
    <row r="317" spans="1:22" ht="13.5" customHeight="1" x14ac:dyDescent="0.2">
      <c r="A317" s="2" t="s">
        <v>2200</v>
      </c>
      <c r="B317" s="50" t="str">
        <f t="array" ref="B317">INDEX(PAGU_REAL!$AF$1:$AF$168,MATCH(MID(A317,1,21),MID(PAGU_REAL!$AK$1:$AK$168,1,21),0))</f>
        <v>Keuangan</v>
      </c>
      <c r="C317" s="125" t="s">
        <v>24</v>
      </c>
      <c r="D317" s="126" t="s">
        <v>51</v>
      </c>
      <c r="E317" s="127">
        <v>2</v>
      </c>
      <c r="F317" s="128" t="s">
        <v>668</v>
      </c>
      <c r="G317" s="127">
        <v>1000000</v>
      </c>
      <c r="H317" s="127">
        <f t="shared" si="166"/>
        <v>2000000</v>
      </c>
      <c r="I317" s="127">
        <f>VLOOKUP($A317,'Bagian TU'!$A$6:$V$1000,I$1,FALSE)</f>
        <v>0</v>
      </c>
      <c r="J317" s="127">
        <f>VLOOKUP($A317,'Bagian TU'!$A$6:$V$1000,J$1,FALSE)</f>
        <v>0</v>
      </c>
      <c r="K317" s="127">
        <f>VLOOKUP($A317,'Bagian TU'!$A$6:$V$1000,K$1,FALSE)</f>
        <v>1000000</v>
      </c>
      <c r="L317" s="127">
        <f>VLOOKUP($A317,'Bagian TU'!$A$6:$V$1000,L$1,FALSE)</f>
        <v>0</v>
      </c>
      <c r="M317" s="127">
        <f>VLOOKUP($A317,'Bagian TU'!$A$6:$V$1000,M$1,FALSE)</f>
        <v>0</v>
      </c>
      <c r="N317" s="127">
        <f>VLOOKUP($A317,'Bagian TU'!$A$6:$V$1000,N$1,FALSE)</f>
        <v>0</v>
      </c>
      <c r="O317" s="127">
        <f>VLOOKUP($A317,'Bagian TU'!$A$6:$V$1000,O$1,FALSE)</f>
        <v>0</v>
      </c>
      <c r="P317" s="127">
        <f>VLOOKUP($A317,'Bagian TU'!$A$6:$V$1000,P$1,FALSE)</f>
        <v>1000000</v>
      </c>
      <c r="Q317" s="127">
        <f>VLOOKUP($A317,'Bagian TU'!$A$6:$V$1000,Q$1,FALSE)</f>
        <v>0</v>
      </c>
      <c r="R317" s="127">
        <f>VLOOKUP($A317,'Bagian TU'!$A$6:$V$1000,R$1,FALSE)</f>
        <v>0</v>
      </c>
      <c r="S317" s="127">
        <f>VLOOKUP($A317,'Bagian TU'!$A$6:$V$1000,S$1,FALSE)</f>
        <v>0</v>
      </c>
      <c r="T317" s="127">
        <f>VLOOKUP($A317,'Bagian TU'!$A$6:$V$1000,T$1,FALSE)</f>
        <v>0</v>
      </c>
      <c r="U317" s="127">
        <f t="shared" si="1"/>
        <v>2000000</v>
      </c>
      <c r="V317" s="127">
        <f t="shared" si="2"/>
        <v>0</v>
      </c>
    </row>
    <row r="318" spans="1:22" ht="13.5" customHeight="1" x14ac:dyDescent="0.2">
      <c r="A318" s="2" t="s">
        <v>2201</v>
      </c>
      <c r="B318" s="50" t="str">
        <f t="array" ref="B318">INDEX(PAGU_REAL!$AF$1:$AF$168,MATCH(MID(A318,1,21),MID(PAGU_REAL!$AK$1:$AK$168,1,21),0))</f>
        <v>Keuangan</v>
      </c>
      <c r="C318" s="125" t="s">
        <v>24</v>
      </c>
      <c r="D318" s="126" t="s">
        <v>53</v>
      </c>
      <c r="E318" s="127">
        <v>2</v>
      </c>
      <c r="F318" s="128" t="s">
        <v>668</v>
      </c>
      <c r="G318" s="127">
        <v>1500000</v>
      </c>
      <c r="H318" s="127">
        <f t="shared" si="166"/>
        <v>3000000</v>
      </c>
      <c r="I318" s="127">
        <f>VLOOKUP($A318,'Bagian TU'!$A$6:$V$1000,I$1,FALSE)</f>
        <v>0</v>
      </c>
      <c r="J318" s="127">
        <f>VLOOKUP($A318,'Bagian TU'!$A$6:$V$1000,J$1,FALSE)</f>
        <v>0</v>
      </c>
      <c r="K318" s="127">
        <f>VLOOKUP($A318,'Bagian TU'!$A$6:$V$1000,K$1,FALSE)</f>
        <v>1500000</v>
      </c>
      <c r="L318" s="127">
        <f>VLOOKUP($A318,'Bagian TU'!$A$6:$V$1000,L$1,FALSE)</f>
        <v>0</v>
      </c>
      <c r="M318" s="127">
        <f>VLOOKUP($A318,'Bagian TU'!$A$6:$V$1000,M$1,FALSE)</f>
        <v>0</v>
      </c>
      <c r="N318" s="127">
        <f>VLOOKUP($A318,'Bagian TU'!$A$6:$V$1000,N$1,FALSE)</f>
        <v>0</v>
      </c>
      <c r="O318" s="127">
        <f>VLOOKUP($A318,'Bagian TU'!$A$6:$V$1000,O$1,FALSE)</f>
        <v>0</v>
      </c>
      <c r="P318" s="127">
        <f>VLOOKUP($A318,'Bagian TU'!$A$6:$V$1000,P$1,FALSE)</f>
        <v>1500000</v>
      </c>
      <c r="Q318" s="127">
        <f>VLOOKUP($A318,'Bagian TU'!$A$6:$V$1000,Q$1,FALSE)</f>
        <v>0</v>
      </c>
      <c r="R318" s="127">
        <f>VLOOKUP($A318,'Bagian TU'!$A$6:$V$1000,R$1,FALSE)</f>
        <v>0</v>
      </c>
      <c r="S318" s="127">
        <f>VLOOKUP($A318,'Bagian TU'!$A$6:$V$1000,S$1,FALSE)</f>
        <v>0</v>
      </c>
      <c r="T318" s="127">
        <f>VLOOKUP($A318,'Bagian TU'!$A$6:$V$1000,T$1,FALSE)</f>
        <v>0</v>
      </c>
      <c r="U318" s="127">
        <f t="shared" si="1"/>
        <v>3000000</v>
      </c>
      <c r="V318" s="127">
        <f t="shared" si="2"/>
        <v>0</v>
      </c>
    </row>
    <row r="319" spans="1:22" ht="13.5" customHeight="1" x14ac:dyDescent="0.2">
      <c r="A319" s="2" t="s">
        <v>2202</v>
      </c>
      <c r="B319" s="50" t="str">
        <f t="array" ref="B319">INDEX(PAGU_REAL!$AF$1:$AF$168,MATCH(MID(A319,1,21),MID(PAGU_REAL!$AK$1:$AK$168,1,21),0))</f>
        <v>Keuangan</v>
      </c>
      <c r="C319" s="125" t="s">
        <v>24</v>
      </c>
      <c r="D319" s="126" t="s">
        <v>45</v>
      </c>
      <c r="E319" s="127">
        <v>2</v>
      </c>
      <c r="F319" s="128" t="s">
        <v>668</v>
      </c>
      <c r="G319" s="127">
        <v>1500000</v>
      </c>
      <c r="H319" s="127">
        <f t="shared" si="166"/>
        <v>3000000</v>
      </c>
      <c r="I319" s="127">
        <f>VLOOKUP($A319,'Bagian TU'!$A$6:$V$1000,I$1,FALSE)</f>
        <v>0</v>
      </c>
      <c r="J319" s="127">
        <f>VLOOKUP($A319,'Bagian TU'!$A$6:$V$1000,J$1,FALSE)</f>
        <v>0</v>
      </c>
      <c r="K319" s="127">
        <f>VLOOKUP($A319,'Bagian TU'!$A$6:$V$1000,K$1,FALSE)</f>
        <v>1500000</v>
      </c>
      <c r="L319" s="127">
        <f>VLOOKUP($A319,'Bagian TU'!$A$6:$V$1000,L$1,FALSE)</f>
        <v>0</v>
      </c>
      <c r="M319" s="127">
        <f>VLOOKUP($A319,'Bagian TU'!$A$6:$V$1000,M$1,FALSE)</f>
        <v>0</v>
      </c>
      <c r="N319" s="127">
        <f>VLOOKUP($A319,'Bagian TU'!$A$6:$V$1000,N$1,FALSE)</f>
        <v>0</v>
      </c>
      <c r="O319" s="127">
        <f>VLOOKUP($A319,'Bagian TU'!$A$6:$V$1000,O$1,FALSE)</f>
        <v>0</v>
      </c>
      <c r="P319" s="127">
        <f>VLOOKUP($A319,'Bagian TU'!$A$6:$V$1000,P$1,FALSE)</f>
        <v>1500000</v>
      </c>
      <c r="Q319" s="127">
        <f>VLOOKUP($A319,'Bagian TU'!$A$6:$V$1000,Q$1,FALSE)</f>
        <v>0</v>
      </c>
      <c r="R319" s="127">
        <f>VLOOKUP($A319,'Bagian TU'!$A$6:$V$1000,R$1,FALSE)</f>
        <v>0</v>
      </c>
      <c r="S319" s="127">
        <f>VLOOKUP($A319,'Bagian TU'!$A$6:$V$1000,S$1,FALSE)</f>
        <v>0</v>
      </c>
      <c r="T319" s="127">
        <f>VLOOKUP($A319,'Bagian TU'!$A$6:$V$1000,T$1,FALSE)</f>
        <v>0</v>
      </c>
      <c r="U319" s="127">
        <f t="shared" si="1"/>
        <v>3000000</v>
      </c>
      <c r="V319" s="127">
        <f t="shared" si="2"/>
        <v>0</v>
      </c>
    </row>
    <row r="320" spans="1:22" ht="13.5" customHeight="1" x14ac:dyDescent="0.2">
      <c r="A320" s="2" t="s">
        <v>2203</v>
      </c>
      <c r="B320" s="50" t="str">
        <f t="array" ref="B320">INDEX(PAGU_REAL!$AF$1:$AF$168,MATCH(MID(A320,1,21),MID(PAGU_REAL!$AK$1:$AK$168,1,21),0))</f>
        <v>Keuangan</v>
      </c>
      <c r="C320" s="95" t="s">
        <v>111</v>
      </c>
      <c r="D320" s="123" t="s">
        <v>112</v>
      </c>
      <c r="E320" s="124">
        <v>0</v>
      </c>
      <c r="F320" s="98" t="s">
        <v>24</v>
      </c>
      <c r="G320" s="124">
        <v>0</v>
      </c>
      <c r="H320" s="124">
        <f t="shared" ref="H320:T320" si="167">H321</f>
        <v>37000000</v>
      </c>
      <c r="I320" s="124">
        <f t="shared" si="167"/>
        <v>0</v>
      </c>
      <c r="J320" s="124">
        <f t="shared" si="167"/>
        <v>0</v>
      </c>
      <c r="K320" s="124">
        <f t="shared" si="167"/>
        <v>11100000</v>
      </c>
      <c r="L320" s="124">
        <f t="shared" si="167"/>
        <v>0</v>
      </c>
      <c r="M320" s="124">
        <f t="shared" si="167"/>
        <v>0</v>
      </c>
      <c r="N320" s="124">
        <f t="shared" si="167"/>
        <v>0</v>
      </c>
      <c r="O320" s="124">
        <f t="shared" si="167"/>
        <v>11100000</v>
      </c>
      <c r="P320" s="124">
        <f t="shared" si="167"/>
        <v>0</v>
      </c>
      <c r="Q320" s="124">
        <f t="shared" si="167"/>
        <v>0</v>
      </c>
      <c r="R320" s="124">
        <f t="shared" si="167"/>
        <v>11100000</v>
      </c>
      <c r="S320" s="124">
        <f t="shared" si="167"/>
        <v>3700000</v>
      </c>
      <c r="T320" s="124">
        <f t="shared" si="167"/>
        <v>0</v>
      </c>
      <c r="U320" s="124">
        <f t="shared" si="1"/>
        <v>37000000</v>
      </c>
      <c r="V320" s="124">
        <f t="shared" si="2"/>
        <v>0</v>
      </c>
    </row>
    <row r="321" spans="1:22" ht="13.5" customHeight="1" x14ac:dyDescent="0.2">
      <c r="A321" s="2" t="s">
        <v>2204</v>
      </c>
      <c r="B321" s="50" t="str">
        <f t="array" ref="B321">INDEX(PAGU_REAL!$AF$1:$AF$168,MATCH(MID(A321,1,21),MID(PAGU_REAL!$AK$1:$AK$168,1,21),0))</f>
        <v>Keuangan</v>
      </c>
      <c r="C321" s="125" t="s">
        <v>24</v>
      </c>
      <c r="D321" s="126" t="s">
        <v>2205</v>
      </c>
      <c r="E321" s="127">
        <v>10</v>
      </c>
      <c r="F321" s="128" t="s">
        <v>600</v>
      </c>
      <c r="G321" s="127">
        <v>3700000</v>
      </c>
      <c r="H321" s="127">
        <f>ROUNDDOWN(E321*G321,-3)</f>
        <v>37000000</v>
      </c>
      <c r="I321" s="127">
        <f>VLOOKUP($A321,'Bagian TU'!$A$6:$V$1000,I$1,FALSE)</f>
        <v>0</v>
      </c>
      <c r="J321" s="127">
        <f>VLOOKUP($A321,'Bagian TU'!$A$6:$V$1000,J$1,FALSE)</f>
        <v>0</v>
      </c>
      <c r="K321" s="127">
        <f>VLOOKUP($A321,'Bagian TU'!$A$6:$V$1000,K$1,FALSE)</f>
        <v>11100000</v>
      </c>
      <c r="L321" s="127">
        <f>VLOOKUP($A321,'Bagian TU'!$A$6:$V$1000,L$1,FALSE)</f>
        <v>0</v>
      </c>
      <c r="M321" s="127">
        <f>VLOOKUP($A321,'Bagian TU'!$A$6:$V$1000,M$1,FALSE)</f>
        <v>0</v>
      </c>
      <c r="N321" s="127">
        <f>VLOOKUP($A321,'Bagian TU'!$A$6:$V$1000,N$1,FALSE)</f>
        <v>0</v>
      </c>
      <c r="O321" s="127">
        <f>VLOOKUP($A321,'Bagian TU'!$A$6:$V$1000,O$1,FALSE)</f>
        <v>11100000</v>
      </c>
      <c r="P321" s="127">
        <f>VLOOKUP($A321,'Bagian TU'!$A$6:$V$1000,P$1,FALSE)</f>
        <v>0</v>
      </c>
      <c r="Q321" s="127">
        <f>VLOOKUP($A321,'Bagian TU'!$A$6:$V$1000,Q$1,FALSE)</f>
        <v>0</v>
      </c>
      <c r="R321" s="127">
        <f>VLOOKUP($A321,'Bagian TU'!$A$6:$V$1000,R$1,FALSE)</f>
        <v>11100000</v>
      </c>
      <c r="S321" s="127">
        <f>VLOOKUP($A321,'Bagian TU'!$A$6:$V$1000,S$1,FALSE)</f>
        <v>3700000</v>
      </c>
      <c r="T321" s="127">
        <f>VLOOKUP($A321,'Bagian TU'!$A$6:$V$1000,T$1,FALSE)</f>
        <v>0</v>
      </c>
      <c r="U321" s="127">
        <f t="shared" si="1"/>
        <v>37000000</v>
      </c>
      <c r="V321" s="127">
        <f t="shared" si="2"/>
        <v>0</v>
      </c>
    </row>
    <row r="322" spans="1:22" ht="13.5" customHeight="1" x14ac:dyDescent="0.2">
      <c r="A322" s="2" t="s">
        <v>2206</v>
      </c>
      <c r="B322" s="50" t="str">
        <f t="array" ref="B322">INDEX(PAGU_REAL!$AF$1:$AF$168,MATCH(MID(A322,1,21),MID(PAGU_REAL!$AK$1:$AK$168,1,21),0))</f>
        <v>Keuangan</v>
      </c>
      <c r="C322" s="95" t="s">
        <v>55</v>
      </c>
      <c r="D322" s="123" t="s">
        <v>56</v>
      </c>
      <c r="E322" s="124">
        <v>0</v>
      </c>
      <c r="F322" s="98" t="s">
        <v>24</v>
      </c>
      <c r="G322" s="124">
        <v>0</v>
      </c>
      <c r="H322" s="124">
        <f t="shared" ref="H322:T322" si="168">H323</f>
        <v>1350000</v>
      </c>
      <c r="I322" s="124">
        <f t="shared" si="168"/>
        <v>0</v>
      </c>
      <c r="J322" s="124">
        <f t="shared" si="168"/>
        <v>0</v>
      </c>
      <c r="K322" s="124">
        <f t="shared" si="168"/>
        <v>150000</v>
      </c>
      <c r="L322" s="124">
        <f t="shared" si="168"/>
        <v>150000</v>
      </c>
      <c r="M322" s="124">
        <f t="shared" si="168"/>
        <v>150000</v>
      </c>
      <c r="N322" s="124">
        <f t="shared" si="168"/>
        <v>150000</v>
      </c>
      <c r="O322" s="124">
        <f t="shared" si="168"/>
        <v>150000</v>
      </c>
      <c r="P322" s="124">
        <f t="shared" si="168"/>
        <v>150000</v>
      </c>
      <c r="Q322" s="124">
        <f t="shared" si="168"/>
        <v>150000</v>
      </c>
      <c r="R322" s="124">
        <f t="shared" si="168"/>
        <v>150000</v>
      </c>
      <c r="S322" s="124">
        <f t="shared" si="168"/>
        <v>150000</v>
      </c>
      <c r="T322" s="124">
        <f t="shared" si="168"/>
        <v>0</v>
      </c>
      <c r="U322" s="124">
        <f t="shared" si="1"/>
        <v>1350000</v>
      </c>
      <c r="V322" s="124">
        <f t="shared" si="2"/>
        <v>0</v>
      </c>
    </row>
    <row r="323" spans="1:22" ht="13.5" customHeight="1" x14ac:dyDescent="0.2">
      <c r="A323" s="2" t="s">
        <v>2207</v>
      </c>
      <c r="B323" s="50" t="str">
        <f t="array" ref="B323">INDEX(PAGU_REAL!$AF$1:$AF$168,MATCH(MID(A323,1,21),MID(PAGU_REAL!$AK$1:$AK$168,1,21),0))</f>
        <v>Keuangan</v>
      </c>
      <c r="C323" s="125" t="s">
        <v>24</v>
      </c>
      <c r="D323" s="126" t="s">
        <v>2208</v>
      </c>
      <c r="E323" s="127">
        <v>9</v>
      </c>
      <c r="F323" s="128" t="s">
        <v>600</v>
      </c>
      <c r="G323" s="127">
        <v>150000</v>
      </c>
      <c r="H323" s="127">
        <f>ROUNDDOWN(E323*G323,-3)</f>
        <v>1350000</v>
      </c>
      <c r="I323" s="127">
        <f>VLOOKUP($A323,'Bagian TU'!$A$6:$V$1000,I$1,FALSE)</f>
        <v>0</v>
      </c>
      <c r="J323" s="127">
        <f>VLOOKUP($A323,'Bagian TU'!$A$6:$V$1000,J$1,FALSE)</f>
        <v>0</v>
      </c>
      <c r="K323" s="127">
        <f>VLOOKUP($A323,'Bagian TU'!$A$6:$V$1000,K$1,FALSE)</f>
        <v>150000</v>
      </c>
      <c r="L323" s="127">
        <f>VLOOKUP($A323,'Bagian TU'!$A$6:$V$1000,L$1,FALSE)</f>
        <v>150000</v>
      </c>
      <c r="M323" s="127">
        <f>VLOOKUP($A323,'Bagian TU'!$A$6:$V$1000,M$1,FALSE)</f>
        <v>150000</v>
      </c>
      <c r="N323" s="127">
        <f>VLOOKUP($A323,'Bagian TU'!$A$6:$V$1000,N$1,FALSE)</f>
        <v>150000</v>
      </c>
      <c r="O323" s="127">
        <f>VLOOKUP($A323,'Bagian TU'!$A$6:$V$1000,O$1,FALSE)</f>
        <v>150000</v>
      </c>
      <c r="P323" s="127">
        <f>VLOOKUP($A323,'Bagian TU'!$A$6:$V$1000,P$1,FALSE)</f>
        <v>150000</v>
      </c>
      <c r="Q323" s="127">
        <f>VLOOKUP($A323,'Bagian TU'!$A$6:$V$1000,Q$1,FALSE)</f>
        <v>150000</v>
      </c>
      <c r="R323" s="127">
        <f>VLOOKUP($A323,'Bagian TU'!$A$6:$V$1000,R$1,FALSE)</f>
        <v>150000</v>
      </c>
      <c r="S323" s="127">
        <f>VLOOKUP($A323,'Bagian TU'!$A$6:$V$1000,S$1,FALSE)</f>
        <v>150000</v>
      </c>
      <c r="T323" s="127">
        <f>VLOOKUP($A323,'Bagian TU'!$A$6:$V$1000,T$1,FALSE)</f>
        <v>0</v>
      </c>
      <c r="U323" s="127">
        <f t="shared" si="1"/>
        <v>1350000</v>
      </c>
      <c r="V323" s="127">
        <f t="shared" si="2"/>
        <v>0</v>
      </c>
    </row>
    <row r="324" spans="1:22" ht="13.5" customHeight="1" x14ac:dyDescent="0.2">
      <c r="A324" s="2" t="s">
        <v>2209</v>
      </c>
      <c r="B324" s="50" t="str">
        <f t="array" ref="B324">INDEX(PAGU_REAL!$AF$1:$AF$168,MATCH(MID(A324,1,21),MID(PAGU_REAL!$AK$1:$AK$168,1,21),0))</f>
        <v>Keuangan</v>
      </c>
      <c r="C324" s="119" t="s">
        <v>102</v>
      </c>
      <c r="D324" s="120" t="s">
        <v>2210</v>
      </c>
      <c r="E324" s="121">
        <v>0</v>
      </c>
      <c r="F324" s="122" t="s">
        <v>24</v>
      </c>
      <c r="G324" s="121">
        <v>0</v>
      </c>
      <c r="H324" s="121">
        <f t="shared" ref="H324:T324" si="169">SUM(H325,H328,H331,H333)</f>
        <v>59770000</v>
      </c>
      <c r="I324" s="121">
        <f t="shared" si="169"/>
        <v>0</v>
      </c>
      <c r="J324" s="121">
        <f t="shared" si="169"/>
        <v>0</v>
      </c>
      <c r="K324" s="121">
        <f t="shared" si="169"/>
        <v>11790000</v>
      </c>
      <c r="L324" s="121">
        <f t="shared" si="169"/>
        <v>990000</v>
      </c>
      <c r="M324" s="121">
        <f t="shared" si="169"/>
        <v>8290000</v>
      </c>
      <c r="N324" s="121">
        <f t="shared" si="169"/>
        <v>11790000</v>
      </c>
      <c r="O324" s="121">
        <f t="shared" si="169"/>
        <v>0</v>
      </c>
      <c r="P324" s="121">
        <f t="shared" si="169"/>
        <v>990000</v>
      </c>
      <c r="Q324" s="121">
        <f t="shared" si="169"/>
        <v>11790000</v>
      </c>
      <c r="R324" s="121">
        <f t="shared" si="169"/>
        <v>0</v>
      </c>
      <c r="S324" s="121">
        <f t="shared" si="169"/>
        <v>1590000</v>
      </c>
      <c r="T324" s="121">
        <f t="shared" si="169"/>
        <v>12540000</v>
      </c>
      <c r="U324" s="121">
        <f t="shared" si="1"/>
        <v>59770000</v>
      </c>
      <c r="V324" s="121">
        <f t="shared" si="2"/>
        <v>0</v>
      </c>
    </row>
    <row r="325" spans="1:22" ht="13.5" customHeight="1" x14ac:dyDescent="0.2">
      <c r="A325" s="2" t="s">
        <v>2211</v>
      </c>
      <c r="B325" s="50" t="str">
        <f t="array" ref="B325">INDEX(PAGU_REAL!$AF$1:$AF$168,MATCH(MID(A325,1,21),MID(PAGU_REAL!$AK$1:$AK$168,1,21),0))</f>
        <v>Keuangan</v>
      </c>
      <c r="C325" s="95" t="s">
        <v>42</v>
      </c>
      <c r="D325" s="123" t="s">
        <v>43</v>
      </c>
      <c r="E325" s="124">
        <v>0</v>
      </c>
      <c r="F325" s="98" t="s">
        <v>24</v>
      </c>
      <c r="G325" s="124">
        <v>0</v>
      </c>
      <c r="H325" s="124">
        <f t="shared" ref="H325:T325" si="170">SUM(H326:H327)</f>
        <v>9520000</v>
      </c>
      <c r="I325" s="124">
        <f t="shared" si="170"/>
        <v>0</v>
      </c>
      <c r="J325" s="124">
        <f t="shared" si="170"/>
        <v>0</v>
      </c>
      <c r="K325" s="124">
        <f t="shared" si="170"/>
        <v>1690000</v>
      </c>
      <c r="L325" s="124">
        <f t="shared" si="170"/>
        <v>690000</v>
      </c>
      <c r="M325" s="124">
        <f t="shared" si="170"/>
        <v>690000</v>
      </c>
      <c r="N325" s="124">
        <f t="shared" si="170"/>
        <v>1690000</v>
      </c>
      <c r="O325" s="124">
        <f t="shared" si="170"/>
        <v>0</v>
      </c>
      <c r="P325" s="124">
        <f t="shared" si="170"/>
        <v>690000</v>
      </c>
      <c r="Q325" s="124">
        <f t="shared" si="170"/>
        <v>1690000</v>
      </c>
      <c r="R325" s="124">
        <f t="shared" si="170"/>
        <v>0</v>
      </c>
      <c r="S325" s="124">
        <f t="shared" si="170"/>
        <v>690000</v>
      </c>
      <c r="T325" s="124">
        <f t="shared" si="170"/>
        <v>1690000</v>
      </c>
      <c r="U325" s="124">
        <f t="shared" si="1"/>
        <v>9520000</v>
      </c>
      <c r="V325" s="124">
        <f t="shared" si="2"/>
        <v>0</v>
      </c>
    </row>
    <row r="326" spans="1:22" ht="13.5" customHeight="1" x14ac:dyDescent="0.2">
      <c r="A326" s="2" t="s">
        <v>2212</v>
      </c>
      <c r="B326" s="50" t="str">
        <f t="array" ref="B326">INDEX(PAGU_REAL!$AF$1:$AF$168,MATCH(MID(A326,1,21),MID(PAGU_REAL!$AK$1:$AK$168,1,21),0))</f>
        <v>Keuangan</v>
      </c>
      <c r="C326" s="125" t="s">
        <v>24</v>
      </c>
      <c r="D326" s="126" t="s">
        <v>599</v>
      </c>
      <c r="E326" s="127">
        <v>80</v>
      </c>
      <c r="F326" s="128" t="s">
        <v>600</v>
      </c>
      <c r="G326" s="127">
        <v>69000</v>
      </c>
      <c r="H326" s="127">
        <f t="shared" ref="H326:H327" si="171">ROUNDDOWN(E326*G326,-3)</f>
        <v>5520000</v>
      </c>
      <c r="I326" s="127">
        <f>VLOOKUP($A326,'Bagian TU'!$A$6:$V$1000,I$1,FALSE)</f>
        <v>0</v>
      </c>
      <c r="J326" s="127">
        <f>VLOOKUP($A326,'Bagian TU'!$A$6:$V$1000,J$1,FALSE)</f>
        <v>0</v>
      </c>
      <c r="K326" s="127">
        <f>VLOOKUP($A326,'Bagian TU'!$A$6:$V$1000,K$1,FALSE)</f>
        <v>690000</v>
      </c>
      <c r="L326" s="127">
        <f>VLOOKUP($A326,'Bagian TU'!$A$6:$V$1000,L$1,FALSE)</f>
        <v>690000</v>
      </c>
      <c r="M326" s="127">
        <f>VLOOKUP($A326,'Bagian TU'!$A$6:$V$1000,M$1,FALSE)</f>
        <v>690000</v>
      </c>
      <c r="N326" s="127">
        <f>VLOOKUP($A326,'Bagian TU'!$A$6:$V$1000,N$1,FALSE)</f>
        <v>690000</v>
      </c>
      <c r="O326" s="127">
        <f>VLOOKUP($A326,'Bagian TU'!$A$6:$V$1000,O$1,FALSE)</f>
        <v>0</v>
      </c>
      <c r="P326" s="127">
        <f>VLOOKUP($A326,'Bagian TU'!$A$6:$V$1000,P$1,FALSE)</f>
        <v>690000</v>
      </c>
      <c r="Q326" s="127">
        <f>VLOOKUP($A326,'Bagian TU'!$A$6:$V$1000,Q$1,FALSE)</f>
        <v>690000</v>
      </c>
      <c r="R326" s="127">
        <f>VLOOKUP($A326,'Bagian TU'!$A$6:$V$1000,R$1,FALSE)</f>
        <v>0</v>
      </c>
      <c r="S326" s="127">
        <f>VLOOKUP($A326,'Bagian TU'!$A$6:$V$1000,S$1,FALSE)</f>
        <v>690000</v>
      </c>
      <c r="T326" s="127">
        <f>VLOOKUP($A326,'Bagian TU'!$A$6:$V$1000,T$1,FALSE)</f>
        <v>690000</v>
      </c>
      <c r="U326" s="127">
        <f t="shared" si="1"/>
        <v>5520000</v>
      </c>
      <c r="V326" s="127">
        <f t="shared" si="2"/>
        <v>0</v>
      </c>
    </row>
    <row r="327" spans="1:22" ht="13.5" customHeight="1" x14ac:dyDescent="0.2">
      <c r="A327" s="2" t="s">
        <v>2213</v>
      </c>
      <c r="B327" s="50" t="str">
        <f t="array" ref="B327">INDEX(PAGU_REAL!$AF$1:$AF$168,MATCH(MID(A327,1,21),MID(PAGU_REAL!$AK$1:$AK$168,1,21),0))</f>
        <v>Keuangan</v>
      </c>
      <c r="C327" s="125" t="s">
        <v>24</v>
      </c>
      <c r="D327" s="126" t="s">
        <v>45</v>
      </c>
      <c r="E327" s="127">
        <v>4</v>
      </c>
      <c r="F327" s="128" t="s">
        <v>668</v>
      </c>
      <c r="G327" s="127">
        <v>1000000</v>
      </c>
      <c r="H327" s="127">
        <f t="shared" si="171"/>
        <v>4000000</v>
      </c>
      <c r="I327" s="127">
        <f>VLOOKUP($A327,'Bagian TU'!$A$6:$V$1000,I$1,FALSE)</f>
        <v>0</v>
      </c>
      <c r="J327" s="127">
        <f>VLOOKUP($A327,'Bagian TU'!$A$6:$V$1000,J$1,FALSE)</f>
        <v>0</v>
      </c>
      <c r="K327" s="127">
        <f>VLOOKUP($A327,'Bagian TU'!$A$6:$V$1000,K$1,FALSE)</f>
        <v>1000000</v>
      </c>
      <c r="L327" s="127">
        <f>VLOOKUP($A327,'Bagian TU'!$A$6:$V$1000,L$1,FALSE)</f>
        <v>0</v>
      </c>
      <c r="M327" s="127">
        <f>VLOOKUP($A327,'Bagian TU'!$A$6:$V$1000,M$1,FALSE)</f>
        <v>0</v>
      </c>
      <c r="N327" s="127">
        <f>VLOOKUP($A327,'Bagian TU'!$A$6:$V$1000,N$1,FALSE)</f>
        <v>1000000</v>
      </c>
      <c r="O327" s="127">
        <f>VLOOKUP($A327,'Bagian TU'!$A$6:$V$1000,O$1,FALSE)</f>
        <v>0</v>
      </c>
      <c r="P327" s="127">
        <f>VLOOKUP($A327,'Bagian TU'!$A$6:$V$1000,P$1,FALSE)</f>
        <v>0</v>
      </c>
      <c r="Q327" s="127">
        <f>VLOOKUP($A327,'Bagian TU'!$A$6:$V$1000,Q$1,FALSE)</f>
        <v>1000000</v>
      </c>
      <c r="R327" s="127">
        <f>VLOOKUP($A327,'Bagian TU'!$A$6:$V$1000,R$1,FALSE)</f>
        <v>0</v>
      </c>
      <c r="S327" s="127">
        <f>VLOOKUP($A327,'Bagian TU'!$A$6:$V$1000,S$1,FALSE)</f>
        <v>0</v>
      </c>
      <c r="T327" s="127">
        <f>VLOOKUP($A327,'Bagian TU'!$A$6:$V$1000,T$1,FALSE)</f>
        <v>1000000</v>
      </c>
      <c r="U327" s="127">
        <f t="shared" si="1"/>
        <v>4000000</v>
      </c>
      <c r="V327" s="127">
        <f t="shared" si="2"/>
        <v>0</v>
      </c>
    </row>
    <row r="328" spans="1:22" ht="13.5" customHeight="1" x14ac:dyDescent="0.2">
      <c r="A328" s="2" t="s">
        <v>2214</v>
      </c>
      <c r="B328" s="50" t="str">
        <f t="array" ref="B328">INDEX(PAGU_REAL!$AF$1:$AF$168,MATCH(MID(A328,1,21),MID(PAGU_REAL!$AK$1:$AK$168,1,21),0))</f>
        <v>Keuangan</v>
      </c>
      <c r="C328" s="95" t="s">
        <v>718</v>
      </c>
      <c r="D328" s="123" t="s">
        <v>719</v>
      </c>
      <c r="E328" s="124">
        <v>0</v>
      </c>
      <c r="F328" s="98" t="s">
        <v>24</v>
      </c>
      <c r="G328" s="124">
        <v>0</v>
      </c>
      <c r="H328" s="124">
        <f t="shared" ref="H328:T328" si="172">SUM(H329:H330)</f>
        <v>10000000</v>
      </c>
      <c r="I328" s="124">
        <f t="shared" si="172"/>
        <v>0</v>
      </c>
      <c r="J328" s="124">
        <f t="shared" si="172"/>
        <v>0</v>
      </c>
      <c r="K328" s="124">
        <f t="shared" si="172"/>
        <v>2500000</v>
      </c>
      <c r="L328" s="124">
        <f t="shared" si="172"/>
        <v>0</v>
      </c>
      <c r="M328" s="124">
        <f t="shared" si="172"/>
        <v>0</v>
      </c>
      <c r="N328" s="124">
        <f t="shared" si="172"/>
        <v>2500000</v>
      </c>
      <c r="O328" s="124">
        <f t="shared" si="172"/>
        <v>0</v>
      </c>
      <c r="P328" s="124">
        <f t="shared" si="172"/>
        <v>0</v>
      </c>
      <c r="Q328" s="124">
        <f t="shared" si="172"/>
        <v>2500000</v>
      </c>
      <c r="R328" s="124">
        <f t="shared" si="172"/>
        <v>0</v>
      </c>
      <c r="S328" s="124">
        <f t="shared" si="172"/>
        <v>0</v>
      </c>
      <c r="T328" s="124">
        <f t="shared" si="172"/>
        <v>2500000</v>
      </c>
      <c r="U328" s="124">
        <f t="shared" si="1"/>
        <v>10000000</v>
      </c>
      <c r="V328" s="124">
        <f t="shared" si="2"/>
        <v>0</v>
      </c>
    </row>
    <row r="329" spans="1:22" ht="13.5" customHeight="1" x14ac:dyDescent="0.2">
      <c r="A329" s="2" t="s">
        <v>2215</v>
      </c>
      <c r="B329" s="50" t="str">
        <f t="array" ref="B329">INDEX(PAGU_REAL!$AF$1:$AF$168,MATCH(MID(A329,1,21),MID(PAGU_REAL!$AK$1:$AK$168,1,21),0))</f>
        <v>Keuangan</v>
      </c>
      <c r="C329" s="125" t="s">
        <v>24</v>
      </c>
      <c r="D329" s="126" t="s">
        <v>51</v>
      </c>
      <c r="E329" s="127">
        <v>4</v>
      </c>
      <c r="F329" s="128" t="s">
        <v>668</v>
      </c>
      <c r="G329" s="127">
        <v>1000000</v>
      </c>
      <c r="H329" s="127">
        <f t="shared" ref="H329:H330" si="173">ROUNDDOWN(E329*G329,-3)</f>
        <v>4000000</v>
      </c>
      <c r="I329" s="127">
        <f>VLOOKUP($A329,'Bagian TU'!$A$6:$V$1000,I$1,FALSE)</f>
        <v>0</v>
      </c>
      <c r="J329" s="127">
        <f>VLOOKUP($A329,'Bagian TU'!$A$6:$V$1000,J$1,FALSE)</f>
        <v>0</v>
      </c>
      <c r="K329" s="127">
        <f>VLOOKUP($A329,'Bagian TU'!$A$6:$V$1000,K$1,FALSE)</f>
        <v>1000000</v>
      </c>
      <c r="L329" s="127">
        <f>VLOOKUP($A329,'Bagian TU'!$A$6:$V$1000,L$1,FALSE)</f>
        <v>0</v>
      </c>
      <c r="M329" s="127">
        <f>VLOOKUP($A329,'Bagian TU'!$A$6:$V$1000,M$1,FALSE)</f>
        <v>0</v>
      </c>
      <c r="N329" s="127">
        <f>VLOOKUP($A329,'Bagian TU'!$A$6:$V$1000,N$1,FALSE)</f>
        <v>1000000</v>
      </c>
      <c r="O329" s="127">
        <f>VLOOKUP($A329,'Bagian TU'!$A$6:$V$1000,O$1,FALSE)</f>
        <v>0</v>
      </c>
      <c r="P329" s="127">
        <f>VLOOKUP($A329,'Bagian TU'!$A$6:$V$1000,P$1,FALSE)</f>
        <v>0</v>
      </c>
      <c r="Q329" s="127">
        <f>VLOOKUP($A329,'Bagian TU'!$A$6:$V$1000,Q$1,FALSE)</f>
        <v>1000000</v>
      </c>
      <c r="R329" s="127">
        <f>VLOOKUP($A329,'Bagian TU'!$A$6:$V$1000,R$1,FALSE)</f>
        <v>0</v>
      </c>
      <c r="S329" s="127">
        <f>VLOOKUP($A329,'Bagian TU'!$A$6:$V$1000,S$1,FALSE)</f>
        <v>0</v>
      </c>
      <c r="T329" s="127">
        <f>VLOOKUP($A329,'Bagian TU'!$A$6:$V$1000,T$1,FALSE)</f>
        <v>1000000</v>
      </c>
      <c r="U329" s="127">
        <f t="shared" si="1"/>
        <v>4000000</v>
      </c>
      <c r="V329" s="127">
        <f t="shared" si="2"/>
        <v>0</v>
      </c>
    </row>
    <row r="330" spans="1:22" ht="13.5" customHeight="1" x14ac:dyDescent="0.2">
      <c r="A330" s="2" t="s">
        <v>2216</v>
      </c>
      <c r="B330" s="50" t="str">
        <f t="array" ref="B330">INDEX(PAGU_REAL!$AF$1:$AF$168,MATCH(MID(A330,1,21),MID(PAGU_REAL!$AK$1:$AK$168,1,21),0))</f>
        <v>Keuangan</v>
      </c>
      <c r="C330" s="125" t="s">
        <v>24</v>
      </c>
      <c r="D330" s="126" t="s">
        <v>53</v>
      </c>
      <c r="E330" s="127">
        <v>4</v>
      </c>
      <c r="F330" s="128" t="s">
        <v>668</v>
      </c>
      <c r="G330" s="127">
        <v>1500000</v>
      </c>
      <c r="H330" s="127">
        <f t="shared" si="173"/>
        <v>6000000</v>
      </c>
      <c r="I330" s="127">
        <f>VLOOKUP($A330,'Bagian TU'!$A$6:$V$1000,I$1,FALSE)</f>
        <v>0</v>
      </c>
      <c r="J330" s="127">
        <f>VLOOKUP($A330,'Bagian TU'!$A$6:$V$1000,J$1,FALSE)</f>
        <v>0</v>
      </c>
      <c r="K330" s="127">
        <f>VLOOKUP($A330,'Bagian TU'!$A$6:$V$1000,K$1,FALSE)</f>
        <v>1500000</v>
      </c>
      <c r="L330" s="127">
        <f>VLOOKUP($A330,'Bagian TU'!$A$6:$V$1000,L$1,FALSE)</f>
        <v>0</v>
      </c>
      <c r="M330" s="127">
        <f>VLOOKUP($A330,'Bagian TU'!$A$6:$V$1000,M$1,FALSE)</f>
        <v>0</v>
      </c>
      <c r="N330" s="127">
        <f>VLOOKUP($A330,'Bagian TU'!$A$6:$V$1000,N$1,FALSE)</f>
        <v>1500000</v>
      </c>
      <c r="O330" s="127">
        <f>VLOOKUP($A330,'Bagian TU'!$A$6:$V$1000,O$1,FALSE)</f>
        <v>0</v>
      </c>
      <c r="P330" s="127">
        <f>VLOOKUP($A330,'Bagian TU'!$A$6:$V$1000,P$1,FALSE)</f>
        <v>0</v>
      </c>
      <c r="Q330" s="127">
        <f>VLOOKUP($A330,'Bagian TU'!$A$6:$V$1000,Q$1,FALSE)</f>
        <v>1500000</v>
      </c>
      <c r="R330" s="127">
        <f>VLOOKUP($A330,'Bagian TU'!$A$6:$V$1000,R$1,FALSE)</f>
        <v>0</v>
      </c>
      <c r="S330" s="127">
        <f>VLOOKUP($A330,'Bagian TU'!$A$6:$V$1000,S$1,FALSE)</f>
        <v>0</v>
      </c>
      <c r="T330" s="127">
        <f>VLOOKUP($A330,'Bagian TU'!$A$6:$V$1000,T$1,FALSE)</f>
        <v>1500000</v>
      </c>
      <c r="U330" s="127">
        <f t="shared" si="1"/>
        <v>6000000</v>
      </c>
      <c r="V330" s="127">
        <f t="shared" si="2"/>
        <v>0</v>
      </c>
    </row>
    <row r="331" spans="1:22" ht="13.5" customHeight="1" x14ac:dyDescent="0.2">
      <c r="A331" s="2" t="s">
        <v>2217</v>
      </c>
      <c r="B331" s="50" t="str">
        <f t="array" ref="B331">INDEX(PAGU_REAL!$AF$1:$AF$168,MATCH(MID(A331,1,21),MID(PAGU_REAL!$AK$1:$AK$168,1,21),0))</f>
        <v>Keuangan</v>
      </c>
      <c r="C331" s="95" t="s">
        <v>111</v>
      </c>
      <c r="D331" s="123" t="s">
        <v>112</v>
      </c>
      <c r="E331" s="124">
        <v>0</v>
      </c>
      <c r="F331" s="98" t="s">
        <v>24</v>
      </c>
      <c r="G331" s="124">
        <v>0</v>
      </c>
      <c r="H331" s="124">
        <f t="shared" ref="H331:T331" si="174">H332</f>
        <v>36500000</v>
      </c>
      <c r="I331" s="124">
        <f t="shared" si="174"/>
        <v>0</v>
      </c>
      <c r="J331" s="124">
        <f t="shared" si="174"/>
        <v>0</v>
      </c>
      <c r="K331" s="124">
        <f t="shared" si="174"/>
        <v>7300000</v>
      </c>
      <c r="L331" s="124">
        <f t="shared" si="174"/>
        <v>0</v>
      </c>
      <c r="M331" s="124">
        <f t="shared" si="174"/>
        <v>7300000</v>
      </c>
      <c r="N331" s="124">
        <f t="shared" si="174"/>
        <v>7300000</v>
      </c>
      <c r="O331" s="124">
        <f t="shared" si="174"/>
        <v>0</v>
      </c>
      <c r="P331" s="124">
        <f t="shared" si="174"/>
        <v>0</v>
      </c>
      <c r="Q331" s="124">
        <f t="shared" si="174"/>
        <v>7300000</v>
      </c>
      <c r="R331" s="124">
        <f t="shared" si="174"/>
        <v>0</v>
      </c>
      <c r="S331" s="124">
        <f t="shared" si="174"/>
        <v>0</v>
      </c>
      <c r="T331" s="124">
        <f t="shared" si="174"/>
        <v>7300000</v>
      </c>
      <c r="U331" s="124">
        <f t="shared" si="1"/>
        <v>36500000</v>
      </c>
      <c r="V331" s="124">
        <f t="shared" si="2"/>
        <v>0</v>
      </c>
    </row>
    <row r="332" spans="1:22" ht="13.5" customHeight="1" x14ac:dyDescent="0.2">
      <c r="A332" s="2" t="s">
        <v>2218</v>
      </c>
      <c r="B332" s="50" t="str">
        <f t="array" ref="B332">INDEX(PAGU_REAL!$AF$1:$AF$168,MATCH(MID(A332,1,21),MID(PAGU_REAL!$AK$1:$AK$168,1,21),0))</f>
        <v>Keuangan</v>
      </c>
      <c r="C332" s="125" t="s">
        <v>24</v>
      </c>
      <c r="D332" s="126" t="s">
        <v>2219</v>
      </c>
      <c r="E332" s="127">
        <v>10</v>
      </c>
      <c r="F332" s="128" t="s">
        <v>600</v>
      </c>
      <c r="G332" s="127">
        <v>3650000</v>
      </c>
      <c r="H332" s="127">
        <f>ROUNDDOWN(E332*G332,-3)</f>
        <v>36500000</v>
      </c>
      <c r="I332" s="127">
        <f>VLOOKUP($A332,'Bagian TU'!$A$6:$V$1000,I$1,FALSE)</f>
        <v>0</v>
      </c>
      <c r="J332" s="127">
        <f>VLOOKUP($A332,'Bagian TU'!$A$6:$V$1000,J$1,FALSE)</f>
        <v>0</v>
      </c>
      <c r="K332" s="127">
        <f>VLOOKUP($A332,'Bagian TU'!$A$6:$V$1000,K$1,FALSE)</f>
        <v>7300000</v>
      </c>
      <c r="L332" s="127">
        <f>VLOOKUP($A332,'Bagian TU'!$A$6:$V$1000,L$1,FALSE)</f>
        <v>0</v>
      </c>
      <c r="M332" s="127">
        <f>VLOOKUP($A332,'Bagian TU'!$A$6:$V$1000,M$1,FALSE)</f>
        <v>7300000</v>
      </c>
      <c r="N332" s="127">
        <f>VLOOKUP($A332,'Bagian TU'!$A$6:$V$1000,N$1,FALSE)</f>
        <v>7300000</v>
      </c>
      <c r="O332" s="127">
        <f>VLOOKUP($A332,'Bagian TU'!$A$6:$V$1000,O$1,FALSE)</f>
        <v>0</v>
      </c>
      <c r="P332" s="127">
        <f>VLOOKUP($A332,'Bagian TU'!$A$6:$V$1000,P$1,FALSE)</f>
        <v>0</v>
      </c>
      <c r="Q332" s="127">
        <f>VLOOKUP($A332,'Bagian TU'!$A$6:$V$1000,Q$1,FALSE)</f>
        <v>7300000</v>
      </c>
      <c r="R332" s="127">
        <f>VLOOKUP($A332,'Bagian TU'!$A$6:$V$1000,R$1,FALSE)</f>
        <v>0</v>
      </c>
      <c r="S332" s="127">
        <f>VLOOKUP($A332,'Bagian TU'!$A$6:$V$1000,S$1,FALSE)</f>
        <v>0</v>
      </c>
      <c r="T332" s="127">
        <f>VLOOKUP($A332,'Bagian TU'!$A$6:$V$1000,T$1,FALSE)</f>
        <v>7300000</v>
      </c>
      <c r="U332" s="127">
        <f t="shared" si="1"/>
        <v>36500000</v>
      </c>
      <c r="V332" s="127">
        <f t="shared" si="2"/>
        <v>0</v>
      </c>
    </row>
    <row r="333" spans="1:22" ht="13.5" customHeight="1" x14ac:dyDescent="0.2">
      <c r="A333" s="2" t="s">
        <v>2220</v>
      </c>
      <c r="B333" s="50" t="str">
        <f t="array" ref="B333">INDEX(PAGU_REAL!$AF$1:$AF$168,MATCH(MID(A333,1,21),MID(PAGU_REAL!$AK$1:$AK$168,1,21),0))</f>
        <v>Keuangan</v>
      </c>
      <c r="C333" s="95" t="s">
        <v>55</v>
      </c>
      <c r="D333" s="123" t="s">
        <v>56</v>
      </c>
      <c r="E333" s="124">
        <v>0</v>
      </c>
      <c r="F333" s="98" t="s">
        <v>24</v>
      </c>
      <c r="G333" s="124">
        <v>0</v>
      </c>
      <c r="H333" s="124">
        <f t="shared" ref="H333:T333" si="175">H334</f>
        <v>3750000</v>
      </c>
      <c r="I333" s="124">
        <f t="shared" si="175"/>
        <v>0</v>
      </c>
      <c r="J333" s="124">
        <f t="shared" si="175"/>
        <v>0</v>
      </c>
      <c r="K333" s="124">
        <f t="shared" si="175"/>
        <v>300000</v>
      </c>
      <c r="L333" s="124">
        <f t="shared" si="175"/>
        <v>300000</v>
      </c>
      <c r="M333" s="124">
        <f t="shared" si="175"/>
        <v>300000</v>
      </c>
      <c r="N333" s="124">
        <f t="shared" si="175"/>
        <v>300000</v>
      </c>
      <c r="O333" s="124">
        <f t="shared" si="175"/>
        <v>0</v>
      </c>
      <c r="P333" s="124">
        <f t="shared" si="175"/>
        <v>300000</v>
      </c>
      <c r="Q333" s="124">
        <f t="shared" si="175"/>
        <v>300000</v>
      </c>
      <c r="R333" s="124">
        <f t="shared" si="175"/>
        <v>0</v>
      </c>
      <c r="S333" s="124">
        <f t="shared" si="175"/>
        <v>900000</v>
      </c>
      <c r="T333" s="124">
        <f t="shared" si="175"/>
        <v>1050000</v>
      </c>
      <c r="U333" s="124">
        <f t="shared" si="1"/>
        <v>3750000</v>
      </c>
      <c r="V333" s="124">
        <f t="shared" si="2"/>
        <v>0</v>
      </c>
    </row>
    <row r="334" spans="1:22" ht="13.5" customHeight="1" x14ac:dyDescent="0.2">
      <c r="A334" s="2" t="s">
        <v>2221</v>
      </c>
      <c r="B334" s="50" t="str">
        <f t="array" ref="B334">INDEX(PAGU_REAL!$AF$1:$AF$168,MATCH(MID(A334,1,21),MID(PAGU_REAL!$AK$1:$AK$168,1,21),0))</f>
        <v>Keuangan</v>
      </c>
      <c r="C334" s="125" t="s">
        <v>24</v>
      </c>
      <c r="D334" s="126" t="s">
        <v>2195</v>
      </c>
      <c r="E334" s="127">
        <v>25</v>
      </c>
      <c r="F334" s="128" t="s">
        <v>600</v>
      </c>
      <c r="G334" s="127">
        <v>150000</v>
      </c>
      <c r="H334" s="127">
        <f>ROUNDDOWN(E334*G334,-3)</f>
        <v>3750000</v>
      </c>
      <c r="I334" s="127">
        <f>VLOOKUP($A334,'Bagian TU'!$A$6:$V$1000,I$1,FALSE)</f>
        <v>0</v>
      </c>
      <c r="J334" s="127">
        <f>VLOOKUP($A334,'Bagian TU'!$A$6:$V$1000,J$1,FALSE)</f>
        <v>0</v>
      </c>
      <c r="K334" s="127">
        <f>VLOOKUP($A334,'Bagian TU'!$A$6:$V$1000,K$1,FALSE)</f>
        <v>300000</v>
      </c>
      <c r="L334" s="127">
        <f>VLOOKUP($A334,'Bagian TU'!$A$6:$V$1000,L$1,FALSE)</f>
        <v>300000</v>
      </c>
      <c r="M334" s="127">
        <f>VLOOKUP($A334,'Bagian TU'!$A$6:$V$1000,M$1,FALSE)</f>
        <v>300000</v>
      </c>
      <c r="N334" s="127">
        <f>VLOOKUP($A334,'Bagian TU'!$A$6:$V$1000,N$1,FALSE)</f>
        <v>300000</v>
      </c>
      <c r="O334" s="127">
        <f>VLOOKUP($A334,'Bagian TU'!$A$6:$V$1000,O$1,FALSE)</f>
        <v>0</v>
      </c>
      <c r="P334" s="127">
        <f>VLOOKUP($A334,'Bagian TU'!$A$6:$V$1000,P$1,FALSE)</f>
        <v>300000</v>
      </c>
      <c r="Q334" s="127">
        <f>VLOOKUP($A334,'Bagian TU'!$A$6:$V$1000,Q$1,FALSE)</f>
        <v>300000</v>
      </c>
      <c r="R334" s="127">
        <f>VLOOKUP($A334,'Bagian TU'!$A$6:$V$1000,R$1,FALSE)</f>
        <v>0</v>
      </c>
      <c r="S334" s="127">
        <f>VLOOKUP($A334,'Bagian TU'!$A$6:$V$1000,S$1,FALSE)</f>
        <v>900000</v>
      </c>
      <c r="T334" s="127">
        <f>VLOOKUP($A334,'Bagian TU'!$A$6:$V$1000,T$1,FALSE)</f>
        <v>1050000</v>
      </c>
      <c r="U334" s="127">
        <f t="shared" si="1"/>
        <v>3750000</v>
      </c>
      <c r="V334" s="127">
        <f t="shared" si="2"/>
        <v>0</v>
      </c>
    </row>
    <row r="335" spans="1:22" ht="13.5" customHeight="1" x14ac:dyDescent="0.2">
      <c r="A335" s="2" t="s">
        <v>2222</v>
      </c>
      <c r="B335" s="50" t="str">
        <f t="array" ref="B335">INDEX(PAGU_REAL!$AF$1:$AF$168,MATCH(MID(A335,1,21),MID(PAGU_REAL!$AK$1:$AK$168,1,21),0))</f>
        <v>Keuangan</v>
      </c>
      <c r="C335" s="119" t="s">
        <v>120</v>
      </c>
      <c r="D335" s="120" t="s">
        <v>2223</v>
      </c>
      <c r="E335" s="121">
        <v>0</v>
      </c>
      <c r="F335" s="122" t="s">
        <v>24</v>
      </c>
      <c r="G335" s="121">
        <v>0</v>
      </c>
      <c r="H335" s="121">
        <f t="shared" ref="H335:T335" si="176">SUM(H336,H339,H342,H344,H346)</f>
        <v>50500000</v>
      </c>
      <c r="I335" s="121">
        <f t="shared" si="176"/>
        <v>0</v>
      </c>
      <c r="J335" s="121">
        <f t="shared" si="176"/>
        <v>2442000</v>
      </c>
      <c r="K335" s="121">
        <f t="shared" si="176"/>
        <v>2680000</v>
      </c>
      <c r="L335" s="121">
        <f t="shared" si="176"/>
        <v>5625000</v>
      </c>
      <c r="M335" s="121">
        <f t="shared" si="176"/>
        <v>1300000</v>
      </c>
      <c r="N335" s="121">
        <f t="shared" si="176"/>
        <v>4880000</v>
      </c>
      <c r="O335" s="121">
        <f t="shared" si="176"/>
        <v>5925000</v>
      </c>
      <c r="P335" s="121">
        <f t="shared" si="176"/>
        <v>3880000</v>
      </c>
      <c r="Q335" s="121">
        <f t="shared" si="176"/>
        <v>1300000</v>
      </c>
      <c r="R335" s="121">
        <f t="shared" si="176"/>
        <v>7125000</v>
      </c>
      <c r="S335" s="121">
        <f t="shared" si="176"/>
        <v>5180000</v>
      </c>
      <c r="T335" s="121">
        <f t="shared" si="176"/>
        <v>10163000</v>
      </c>
      <c r="U335" s="121">
        <f t="shared" si="1"/>
        <v>50500000</v>
      </c>
      <c r="V335" s="121">
        <f t="shared" si="2"/>
        <v>0</v>
      </c>
    </row>
    <row r="336" spans="1:22" ht="13.5" customHeight="1" x14ac:dyDescent="0.2">
      <c r="A336" s="2" t="s">
        <v>2224</v>
      </c>
      <c r="B336" s="50" t="str">
        <f t="array" ref="B336">INDEX(PAGU_REAL!$AF$1:$AF$168,MATCH(MID(A336,1,21),MID(PAGU_REAL!$AK$1:$AK$168,1,21),0))</f>
        <v>Keuangan</v>
      </c>
      <c r="C336" s="95" t="s">
        <v>42</v>
      </c>
      <c r="D336" s="123" t="s">
        <v>43</v>
      </c>
      <c r="E336" s="124">
        <v>0</v>
      </c>
      <c r="F336" s="98" t="s">
        <v>24</v>
      </c>
      <c r="G336" s="124">
        <v>0</v>
      </c>
      <c r="H336" s="124">
        <f t="shared" ref="H336:T336" si="177">SUM(H337:H338)</f>
        <v>12900000</v>
      </c>
      <c r="I336" s="124">
        <f t="shared" si="177"/>
        <v>0</v>
      </c>
      <c r="J336" s="124">
        <f t="shared" si="177"/>
        <v>0</v>
      </c>
      <c r="K336" s="124">
        <f t="shared" si="177"/>
        <v>2380000</v>
      </c>
      <c r="L336" s="124">
        <f t="shared" si="177"/>
        <v>1000000</v>
      </c>
      <c r="M336" s="124">
        <f t="shared" si="177"/>
        <v>1000000</v>
      </c>
      <c r="N336" s="124">
        <f t="shared" si="177"/>
        <v>1380000</v>
      </c>
      <c r="O336" s="124">
        <f t="shared" si="177"/>
        <v>1000000</v>
      </c>
      <c r="P336" s="124">
        <f t="shared" si="177"/>
        <v>1380000</v>
      </c>
      <c r="Q336" s="124">
        <f t="shared" si="177"/>
        <v>1000000</v>
      </c>
      <c r="R336" s="124">
        <f t="shared" si="177"/>
        <v>0</v>
      </c>
      <c r="S336" s="124">
        <f t="shared" si="177"/>
        <v>2380000</v>
      </c>
      <c r="T336" s="124">
        <f t="shared" si="177"/>
        <v>1380000</v>
      </c>
      <c r="U336" s="124">
        <f t="shared" si="1"/>
        <v>12900000</v>
      </c>
      <c r="V336" s="124">
        <f t="shared" si="2"/>
        <v>0</v>
      </c>
    </row>
    <row r="337" spans="1:22" ht="13.5" customHeight="1" x14ac:dyDescent="0.2">
      <c r="A337" s="2" t="s">
        <v>2225</v>
      </c>
      <c r="B337" s="50" t="str">
        <f t="array" ref="B337">INDEX(PAGU_REAL!$AF$1:$AF$168,MATCH(MID(A337,1,21),MID(PAGU_REAL!$AK$1:$AK$168,1,21),0))</f>
        <v>Keuangan</v>
      </c>
      <c r="C337" s="125" t="s">
        <v>24</v>
      </c>
      <c r="D337" s="126" t="s">
        <v>599</v>
      </c>
      <c r="E337" s="127">
        <v>100</v>
      </c>
      <c r="F337" s="128" t="s">
        <v>600</v>
      </c>
      <c r="G337" s="127">
        <v>69000</v>
      </c>
      <c r="H337" s="127">
        <f t="shared" ref="H337:H338" si="178">ROUNDDOWN(E337*G337,-3)</f>
        <v>6900000</v>
      </c>
      <c r="I337" s="127">
        <f>VLOOKUP($A337,'Bagian TU'!$A$6:$V$1000,I$1,FALSE)</f>
        <v>0</v>
      </c>
      <c r="J337" s="127">
        <f>VLOOKUP($A337,'Bagian TU'!$A$6:$V$1000,J$1,FALSE)</f>
        <v>0</v>
      </c>
      <c r="K337" s="127">
        <f>VLOOKUP($A337,'Bagian TU'!$A$6:$V$1000,K$1,FALSE)</f>
        <v>1380000</v>
      </c>
      <c r="L337" s="127">
        <f>VLOOKUP($A337,'Bagian TU'!$A$6:$V$1000,L$1,FALSE)</f>
        <v>0</v>
      </c>
      <c r="M337" s="127">
        <f>VLOOKUP($A337,'Bagian TU'!$A$6:$V$1000,M$1,FALSE)</f>
        <v>0</v>
      </c>
      <c r="N337" s="127">
        <f>VLOOKUP($A337,'Bagian TU'!$A$6:$V$1000,N$1,FALSE)</f>
        <v>1380000</v>
      </c>
      <c r="O337" s="127">
        <f>VLOOKUP($A337,'Bagian TU'!$A$6:$V$1000,O$1,FALSE)</f>
        <v>0</v>
      </c>
      <c r="P337" s="127">
        <f>VLOOKUP($A337,'Bagian TU'!$A$6:$V$1000,P$1,FALSE)</f>
        <v>1380000</v>
      </c>
      <c r="Q337" s="127">
        <f>VLOOKUP($A337,'Bagian TU'!$A$6:$V$1000,Q$1,FALSE)</f>
        <v>0</v>
      </c>
      <c r="R337" s="127">
        <f>VLOOKUP($A337,'Bagian TU'!$A$6:$V$1000,R$1,FALSE)</f>
        <v>0</v>
      </c>
      <c r="S337" s="127">
        <f>VLOOKUP($A337,'Bagian TU'!$A$6:$V$1000,S$1,FALSE)</f>
        <v>1380000</v>
      </c>
      <c r="T337" s="127">
        <f>VLOOKUP($A337,'Bagian TU'!$A$6:$V$1000,T$1,FALSE)</f>
        <v>1380000</v>
      </c>
      <c r="U337" s="127">
        <f t="shared" si="1"/>
        <v>6900000</v>
      </c>
      <c r="V337" s="127">
        <f t="shared" si="2"/>
        <v>0</v>
      </c>
    </row>
    <row r="338" spans="1:22" ht="13.5" customHeight="1" x14ac:dyDescent="0.2">
      <c r="A338" s="2" t="s">
        <v>2226</v>
      </c>
      <c r="B338" s="50" t="str">
        <f t="array" ref="B338">INDEX(PAGU_REAL!$AF$1:$AF$168,MATCH(MID(A338,1,21),MID(PAGU_REAL!$AK$1:$AK$168,1,21),0))</f>
        <v>Keuangan</v>
      </c>
      <c r="C338" s="125" t="s">
        <v>24</v>
      </c>
      <c r="D338" s="126" t="s">
        <v>45</v>
      </c>
      <c r="E338" s="127">
        <v>6</v>
      </c>
      <c r="F338" s="128" t="s">
        <v>668</v>
      </c>
      <c r="G338" s="127">
        <v>1000000</v>
      </c>
      <c r="H338" s="127">
        <f t="shared" si="178"/>
        <v>6000000</v>
      </c>
      <c r="I338" s="127">
        <f>VLOOKUP($A338,'Bagian TU'!$A$6:$V$1000,I$1,FALSE)</f>
        <v>0</v>
      </c>
      <c r="J338" s="127">
        <f>VLOOKUP($A338,'Bagian TU'!$A$6:$V$1000,J$1,FALSE)</f>
        <v>0</v>
      </c>
      <c r="K338" s="127">
        <f>VLOOKUP($A338,'Bagian TU'!$A$6:$V$1000,K$1,FALSE)</f>
        <v>1000000</v>
      </c>
      <c r="L338" s="127">
        <f>VLOOKUP($A338,'Bagian TU'!$A$6:$V$1000,L$1,FALSE)</f>
        <v>1000000</v>
      </c>
      <c r="M338" s="127">
        <f>VLOOKUP($A338,'Bagian TU'!$A$6:$V$1000,M$1,FALSE)</f>
        <v>1000000</v>
      </c>
      <c r="N338" s="127">
        <f>VLOOKUP($A338,'Bagian TU'!$A$6:$V$1000,N$1,FALSE)</f>
        <v>0</v>
      </c>
      <c r="O338" s="127">
        <f>VLOOKUP($A338,'Bagian TU'!$A$6:$V$1000,O$1,FALSE)</f>
        <v>1000000</v>
      </c>
      <c r="P338" s="127">
        <f>VLOOKUP($A338,'Bagian TU'!$A$6:$V$1000,P$1,FALSE)</f>
        <v>0</v>
      </c>
      <c r="Q338" s="127">
        <f>VLOOKUP($A338,'Bagian TU'!$A$6:$V$1000,Q$1,FALSE)</f>
        <v>1000000</v>
      </c>
      <c r="R338" s="127">
        <f>VLOOKUP($A338,'Bagian TU'!$A$6:$V$1000,R$1,FALSE)</f>
        <v>0</v>
      </c>
      <c r="S338" s="127">
        <f>VLOOKUP($A338,'Bagian TU'!$A$6:$V$1000,S$1,FALSE)</f>
        <v>1000000</v>
      </c>
      <c r="T338" s="127">
        <f>VLOOKUP($A338,'Bagian TU'!$A$6:$V$1000,T$1,FALSE)</f>
        <v>0</v>
      </c>
      <c r="U338" s="127">
        <f t="shared" si="1"/>
        <v>6000000</v>
      </c>
      <c r="V338" s="127">
        <f t="shared" si="2"/>
        <v>0</v>
      </c>
    </row>
    <row r="339" spans="1:22" ht="13.5" customHeight="1" x14ac:dyDescent="0.2">
      <c r="A339" s="2" t="s">
        <v>2227</v>
      </c>
      <c r="B339" s="50" t="str">
        <f t="array" ref="B339">INDEX(PAGU_REAL!$AF$1:$AF$168,MATCH(MID(A339,1,21),MID(PAGU_REAL!$AK$1:$AK$168,1,21),0))</f>
        <v>Keuangan</v>
      </c>
      <c r="C339" s="95" t="s">
        <v>718</v>
      </c>
      <c r="D339" s="123" t="s">
        <v>719</v>
      </c>
      <c r="E339" s="124">
        <v>0</v>
      </c>
      <c r="F339" s="98" t="s">
        <v>24</v>
      </c>
      <c r="G339" s="124">
        <v>0</v>
      </c>
      <c r="H339" s="124">
        <f t="shared" ref="H339:T339" si="179">SUM(H340:H341)</f>
        <v>15000000</v>
      </c>
      <c r="I339" s="124">
        <f t="shared" si="179"/>
        <v>0</v>
      </c>
      <c r="J339" s="124">
        <f t="shared" si="179"/>
        <v>2442000</v>
      </c>
      <c r="K339" s="124">
        <f t="shared" si="179"/>
        <v>0</v>
      </c>
      <c r="L339" s="124">
        <f t="shared" si="179"/>
        <v>0</v>
      </c>
      <c r="M339" s="124">
        <f t="shared" si="179"/>
        <v>0</v>
      </c>
      <c r="N339" s="124">
        <f t="shared" si="179"/>
        <v>2500000</v>
      </c>
      <c r="O339" s="124">
        <f t="shared" si="179"/>
        <v>0</v>
      </c>
      <c r="P339" s="124">
        <f t="shared" si="179"/>
        <v>2500000</v>
      </c>
      <c r="Q339" s="124">
        <f t="shared" si="179"/>
        <v>0</v>
      </c>
      <c r="R339" s="124">
        <f t="shared" si="179"/>
        <v>2500000</v>
      </c>
      <c r="S339" s="124">
        <f t="shared" si="179"/>
        <v>2500000</v>
      </c>
      <c r="T339" s="124">
        <f t="shared" si="179"/>
        <v>2558000</v>
      </c>
      <c r="U339" s="124">
        <f t="shared" si="1"/>
        <v>15000000</v>
      </c>
      <c r="V339" s="124">
        <f t="shared" si="2"/>
        <v>0</v>
      </c>
    </row>
    <row r="340" spans="1:22" ht="13.5" customHeight="1" x14ac:dyDescent="0.2">
      <c r="A340" s="2" t="s">
        <v>2228</v>
      </c>
      <c r="B340" s="50" t="str">
        <f t="array" ref="B340">INDEX(PAGU_REAL!$AF$1:$AF$168,MATCH(MID(A340,1,21),MID(PAGU_REAL!$AK$1:$AK$168,1,21),0))</f>
        <v>Keuangan</v>
      </c>
      <c r="C340" s="125" t="s">
        <v>24</v>
      </c>
      <c r="D340" s="126" t="s">
        <v>51</v>
      </c>
      <c r="E340" s="127">
        <v>6</v>
      </c>
      <c r="F340" s="128" t="s">
        <v>668</v>
      </c>
      <c r="G340" s="127">
        <v>1000000</v>
      </c>
      <c r="H340" s="127">
        <f t="shared" ref="H340:H341" si="180">ROUNDDOWN(E340*G340,-3)</f>
        <v>6000000</v>
      </c>
      <c r="I340" s="127">
        <f>VLOOKUP($A340,'Bagian TU'!$A$6:$V$1000,I$1,FALSE)</f>
        <v>0</v>
      </c>
      <c r="J340" s="127">
        <f>VLOOKUP($A340,'Bagian TU'!$A$6:$V$1000,J$1,FALSE)</f>
        <v>992000</v>
      </c>
      <c r="K340" s="127">
        <f>VLOOKUP($A340,'Bagian TU'!$A$6:$V$1000,K$1,FALSE)</f>
        <v>0</v>
      </c>
      <c r="L340" s="127">
        <f>VLOOKUP($A340,'Bagian TU'!$A$6:$V$1000,L$1,FALSE)</f>
        <v>0</v>
      </c>
      <c r="M340" s="127">
        <f>VLOOKUP($A340,'Bagian TU'!$A$6:$V$1000,M$1,FALSE)</f>
        <v>0</v>
      </c>
      <c r="N340" s="127">
        <f>VLOOKUP($A340,'Bagian TU'!$A$6:$V$1000,N$1,FALSE)</f>
        <v>1000000</v>
      </c>
      <c r="O340" s="127">
        <f>VLOOKUP($A340,'Bagian TU'!$A$6:$V$1000,O$1,FALSE)</f>
        <v>0</v>
      </c>
      <c r="P340" s="127">
        <f>VLOOKUP($A340,'Bagian TU'!$A$6:$V$1000,P$1,FALSE)</f>
        <v>1000000</v>
      </c>
      <c r="Q340" s="127">
        <f>VLOOKUP($A340,'Bagian TU'!$A$6:$V$1000,Q$1,FALSE)</f>
        <v>0</v>
      </c>
      <c r="R340" s="127">
        <f>VLOOKUP($A340,'Bagian TU'!$A$6:$V$1000,R$1,FALSE)</f>
        <v>1000000</v>
      </c>
      <c r="S340" s="127">
        <f>VLOOKUP($A340,'Bagian TU'!$A$6:$V$1000,S$1,FALSE)</f>
        <v>1000000</v>
      </c>
      <c r="T340" s="127">
        <f>VLOOKUP($A340,'Bagian TU'!$A$6:$V$1000,T$1,FALSE)</f>
        <v>1008000</v>
      </c>
      <c r="U340" s="127">
        <f t="shared" si="1"/>
        <v>6000000</v>
      </c>
      <c r="V340" s="127">
        <f t="shared" si="2"/>
        <v>0</v>
      </c>
    </row>
    <row r="341" spans="1:22" ht="13.5" customHeight="1" x14ac:dyDescent="0.2">
      <c r="A341" s="2" t="s">
        <v>2229</v>
      </c>
      <c r="B341" s="50" t="str">
        <f t="array" ref="B341">INDEX(PAGU_REAL!$AF$1:$AF$168,MATCH(MID(A341,1,21),MID(PAGU_REAL!$AK$1:$AK$168,1,21),0))</f>
        <v>Keuangan</v>
      </c>
      <c r="C341" s="125" t="s">
        <v>24</v>
      </c>
      <c r="D341" s="126" t="s">
        <v>53</v>
      </c>
      <c r="E341" s="127">
        <v>6</v>
      </c>
      <c r="F341" s="128" t="s">
        <v>668</v>
      </c>
      <c r="G341" s="127">
        <v>1500000</v>
      </c>
      <c r="H341" s="127">
        <f t="shared" si="180"/>
        <v>9000000</v>
      </c>
      <c r="I341" s="127">
        <f>VLOOKUP($A341,'Bagian TU'!$A$6:$V$1000,I$1,FALSE)</f>
        <v>0</v>
      </c>
      <c r="J341" s="127">
        <f>VLOOKUP($A341,'Bagian TU'!$A$6:$V$1000,J$1,FALSE)</f>
        <v>1450000</v>
      </c>
      <c r="K341" s="127">
        <f>VLOOKUP($A341,'Bagian TU'!$A$6:$V$1000,K$1,FALSE)</f>
        <v>0</v>
      </c>
      <c r="L341" s="127">
        <f>VLOOKUP($A341,'Bagian TU'!$A$6:$V$1000,L$1,FALSE)</f>
        <v>0</v>
      </c>
      <c r="M341" s="127">
        <f>VLOOKUP($A341,'Bagian TU'!$A$6:$V$1000,M$1,FALSE)</f>
        <v>0</v>
      </c>
      <c r="N341" s="127">
        <f>VLOOKUP($A341,'Bagian TU'!$A$6:$V$1000,N$1,FALSE)</f>
        <v>1500000</v>
      </c>
      <c r="O341" s="127">
        <f>VLOOKUP($A341,'Bagian TU'!$A$6:$V$1000,O$1,FALSE)</f>
        <v>0</v>
      </c>
      <c r="P341" s="127">
        <f>VLOOKUP($A341,'Bagian TU'!$A$6:$V$1000,P$1,FALSE)</f>
        <v>1500000</v>
      </c>
      <c r="Q341" s="127">
        <f>VLOOKUP($A341,'Bagian TU'!$A$6:$V$1000,Q$1,FALSE)</f>
        <v>0</v>
      </c>
      <c r="R341" s="127">
        <f>VLOOKUP($A341,'Bagian TU'!$A$6:$V$1000,R$1,FALSE)</f>
        <v>1500000</v>
      </c>
      <c r="S341" s="127">
        <f>VLOOKUP($A341,'Bagian TU'!$A$6:$V$1000,S$1,FALSE)</f>
        <v>1500000</v>
      </c>
      <c r="T341" s="127">
        <f>VLOOKUP($A341,'Bagian TU'!$A$6:$V$1000,T$1,FALSE)</f>
        <v>1550000</v>
      </c>
      <c r="U341" s="127">
        <f t="shared" si="1"/>
        <v>9000000</v>
      </c>
      <c r="V341" s="127">
        <f t="shared" si="2"/>
        <v>0</v>
      </c>
    </row>
    <row r="342" spans="1:22" ht="13.5" customHeight="1" x14ac:dyDescent="0.2">
      <c r="A342" s="2" t="s">
        <v>2230</v>
      </c>
      <c r="B342" s="50" t="str">
        <f t="array" ref="B342">INDEX(PAGU_REAL!$AF$1:$AF$168,MATCH(MID(A342,1,21),MID(PAGU_REAL!$AK$1:$AK$168,1,21),0))</f>
        <v>Keuangan</v>
      </c>
      <c r="C342" s="95" t="s">
        <v>162</v>
      </c>
      <c r="D342" s="123" t="s">
        <v>163</v>
      </c>
      <c r="E342" s="124">
        <v>0</v>
      </c>
      <c r="F342" s="98" t="s">
        <v>24</v>
      </c>
      <c r="G342" s="124">
        <v>0</v>
      </c>
      <c r="H342" s="124">
        <f t="shared" ref="H342:T342" si="181">H343</f>
        <v>2000000</v>
      </c>
      <c r="I342" s="124">
        <f t="shared" si="181"/>
        <v>0</v>
      </c>
      <c r="J342" s="124">
        <f t="shared" si="181"/>
        <v>0</v>
      </c>
      <c r="K342" s="124">
        <f t="shared" si="181"/>
        <v>0</v>
      </c>
      <c r="L342" s="124">
        <f t="shared" si="181"/>
        <v>0</v>
      </c>
      <c r="M342" s="124">
        <f t="shared" si="181"/>
        <v>0</v>
      </c>
      <c r="N342" s="124">
        <f t="shared" si="181"/>
        <v>1000000</v>
      </c>
      <c r="O342" s="124">
        <f t="shared" si="181"/>
        <v>0</v>
      </c>
      <c r="P342" s="124">
        <f t="shared" si="181"/>
        <v>0</v>
      </c>
      <c r="Q342" s="124">
        <f t="shared" si="181"/>
        <v>0</v>
      </c>
      <c r="R342" s="124">
        <f t="shared" si="181"/>
        <v>0</v>
      </c>
      <c r="S342" s="124">
        <f t="shared" si="181"/>
        <v>0</v>
      </c>
      <c r="T342" s="124">
        <f t="shared" si="181"/>
        <v>1000000</v>
      </c>
      <c r="U342" s="124">
        <f t="shared" si="1"/>
        <v>2000000</v>
      </c>
      <c r="V342" s="124">
        <f t="shared" si="2"/>
        <v>0</v>
      </c>
    </row>
    <row r="343" spans="1:22" ht="13.5" customHeight="1" x14ac:dyDescent="0.2">
      <c r="A343" s="2" t="s">
        <v>2231</v>
      </c>
      <c r="B343" s="50" t="str">
        <f t="array" ref="B343">INDEX(PAGU_REAL!$AF$1:$AF$168,MATCH(MID(A343,1,21),MID(PAGU_REAL!$AK$1:$AK$168,1,21),0))</f>
        <v>Keuangan</v>
      </c>
      <c r="C343" s="125" t="s">
        <v>24</v>
      </c>
      <c r="D343" s="126" t="s">
        <v>1866</v>
      </c>
      <c r="E343" s="127">
        <v>2</v>
      </c>
      <c r="F343" s="128" t="s">
        <v>613</v>
      </c>
      <c r="G343" s="127">
        <v>1000000</v>
      </c>
      <c r="H343" s="127">
        <f>ROUNDDOWN(E343*G343,-3)</f>
        <v>2000000</v>
      </c>
      <c r="I343" s="127">
        <f>VLOOKUP($A343,'Bagian TU'!$A$6:$V$1000,I$1,FALSE)</f>
        <v>0</v>
      </c>
      <c r="J343" s="127">
        <f>VLOOKUP($A343,'Bagian TU'!$A$6:$V$1000,J$1,FALSE)</f>
        <v>0</v>
      </c>
      <c r="K343" s="127">
        <f>VLOOKUP($A343,'Bagian TU'!$A$6:$V$1000,K$1,FALSE)</f>
        <v>0</v>
      </c>
      <c r="L343" s="127">
        <f>VLOOKUP($A343,'Bagian TU'!$A$6:$V$1000,L$1,FALSE)</f>
        <v>0</v>
      </c>
      <c r="M343" s="127">
        <f>VLOOKUP($A343,'Bagian TU'!$A$6:$V$1000,M$1,FALSE)</f>
        <v>0</v>
      </c>
      <c r="N343" s="127">
        <f>VLOOKUP($A343,'Bagian TU'!$A$6:$V$1000,N$1,FALSE)</f>
        <v>1000000</v>
      </c>
      <c r="O343" s="127">
        <f>VLOOKUP($A343,'Bagian TU'!$A$6:$V$1000,O$1,FALSE)</f>
        <v>0</v>
      </c>
      <c r="P343" s="127">
        <f>VLOOKUP($A343,'Bagian TU'!$A$6:$V$1000,P$1,FALSE)</f>
        <v>0</v>
      </c>
      <c r="Q343" s="127">
        <f>VLOOKUP($A343,'Bagian TU'!$A$6:$V$1000,Q$1,FALSE)</f>
        <v>0</v>
      </c>
      <c r="R343" s="127">
        <f>VLOOKUP($A343,'Bagian TU'!$A$6:$V$1000,R$1,FALSE)</f>
        <v>0</v>
      </c>
      <c r="S343" s="127">
        <f>VLOOKUP($A343,'Bagian TU'!$A$6:$V$1000,S$1,FALSE)</f>
        <v>0</v>
      </c>
      <c r="T343" s="127">
        <f>VLOOKUP($A343,'Bagian TU'!$A$6:$V$1000,T$1,FALSE)</f>
        <v>1000000</v>
      </c>
      <c r="U343" s="127">
        <f t="shared" si="1"/>
        <v>2000000</v>
      </c>
      <c r="V343" s="127">
        <f t="shared" si="2"/>
        <v>0</v>
      </c>
    </row>
    <row r="344" spans="1:22" ht="13.5" customHeight="1" x14ac:dyDescent="0.2">
      <c r="A344" s="2" t="s">
        <v>2232</v>
      </c>
      <c r="B344" s="50" t="str">
        <f t="array" ref="B344">INDEX(PAGU_REAL!$AF$1:$AF$168,MATCH(MID(A344,1,21),MID(PAGU_REAL!$AK$1:$AK$168,1,21),0))</f>
        <v>Keuangan</v>
      </c>
      <c r="C344" s="95" t="s">
        <v>111</v>
      </c>
      <c r="D344" s="123" t="s">
        <v>112</v>
      </c>
      <c r="E344" s="124">
        <v>0</v>
      </c>
      <c r="F344" s="98" t="s">
        <v>24</v>
      </c>
      <c r="G344" s="124">
        <v>0</v>
      </c>
      <c r="H344" s="124">
        <f t="shared" ref="H344:T344" si="182">H345</f>
        <v>18500000</v>
      </c>
      <c r="I344" s="124">
        <f t="shared" si="182"/>
        <v>0</v>
      </c>
      <c r="J344" s="124">
        <f t="shared" si="182"/>
        <v>0</v>
      </c>
      <c r="K344" s="124">
        <f t="shared" si="182"/>
        <v>0</v>
      </c>
      <c r="L344" s="124">
        <f t="shared" si="182"/>
        <v>4625000</v>
      </c>
      <c r="M344" s="124">
        <f t="shared" si="182"/>
        <v>0</v>
      </c>
      <c r="N344" s="124">
        <f t="shared" si="182"/>
        <v>0</v>
      </c>
      <c r="O344" s="124">
        <f t="shared" si="182"/>
        <v>4625000</v>
      </c>
      <c r="P344" s="124">
        <f t="shared" si="182"/>
        <v>0</v>
      </c>
      <c r="Q344" s="124">
        <f t="shared" si="182"/>
        <v>0</v>
      </c>
      <c r="R344" s="124">
        <f t="shared" si="182"/>
        <v>4625000</v>
      </c>
      <c r="S344" s="124">
        <f t="shared" si="182"/>
        <v>0</v>
      </c>
      <c r="T344" s="124">
        <f t="shared" si="182"/>
        <v>4625000</v>
      </c>
      <c r="U344" s="124">
        <f t="shared" si="1"/>
        <v>18500000</v>
      </c>
      <c r="V344" s="124">
        <f t="shared" si="2"/>
        <v>0</v>
      </c>
    </row>
    <row r="345" spans="1:22" ht="13.5" customHeight="1" x14ac:dyDescent="0.2">
      <c r="A345" s="2" t="s">
        <v>2233</v>
      </c>
      <c r="B345" s="50" t="str">
        <f t="array" ref="B345">INDEX(PAGU_REAL!$AF$1:$AF$168,MATCH(MID(A345,1,21),MID(PAGU_REAL!$AK$1:$AK$168,1,21),0))</f>
        <v>Keuangan</v>
      </c>
      <c r="C345" s="125" t="s">
        <v>24</v>
      </c>
      <c r="D345" s="126" t="s">
        <v>2234</v>
      </c>
      <c r="E345" s="127">
        <v>4</v>
      </c>
      <c r="F345" s="128" t="s">
        <v>600</v>
      </c>
      <c r="G345" s="127">
        <v>4625000</v>
      </c>
      <c r="H345" s="127">
        <f>ROUNDDOWN(E345*G345,-3)</f>
        <v>18500000</v>
      </c>
      <c r="I345" s="127">
        <f>VLOOKUP($A345,'Bagian TU'!$A$6:$V$1000,I$1,FALSE)</f>
        <v>0</v>
      </c>
      <c r="J345" s="127">
        <f>VLOOKUP($A345,'Bagian TU'!$A$6:$V$1000,J$1,FALSE)</f>
        <v>0</v>
      </c>
      <c r="K345" s="127">
        <f>VLOOKUP($A345,'Bagian TU'!$A$6:$V$1000,K$1,FALSE)</f>
        <v>0</v>
      </c>
      <c r="L345" s="127">
        <f>VLOOKUP($A345,'Bagian TU'!$A$6:$V$1000,L$1,FALSE)</f>
        <v>4625000</v>
      </c>
      <c r="M345" s="127">
        <f>VLOOKUP($A345,'Bagian TU'!$A$6:$V$1000,M$1,FALSE)</f>
        <v>0</v>
      </c>
      <c r="N345" s="127">
        <f>VLOOKUP($A345,'Bagian TU'!$A$6:$V$1000,N$1,FALSE)</f>
        <v>0</v>
      </c>
      <c r="O345" s="127">
        <f>VLOOKUP($A345,'Bagian TU'!$A$6:$V$1000,O$1,FALSE)</f>
        <v>4625000</v>
      </c>
      <c r="P345" s="127">
        <f>VLOOKUP($A345,'Bagian TU'!$A$6:$V$1000,P$1,FALSE)</f>
        <v>0</v>
      </c>
      <c r="Q345" s="127">
        <f>VLOOKUP($A345,'Bagian TU'!$A$6:$V$1000,Q$1,FALSE)</f>
        <v>0</v>
      </c>
      <c r="R345" s="127">
        <f>VLOOKUP($A345,'Bagian TU'!$A$6:$V$1000,R$1,FALSE)</f>
        <v>4625000</v>
      </c>
      <c r="S345" s="127">
        <f>VLOOKUP($A345,'Bagian TU'!$A$6:$V$1000,S$1,FALSE)</f>
        <v>0</v>
      </c>
      <c r="T345" s="127">
        <f>VLOOKUP($A345,'Bagian TU'!$A$6:$V$1000,T$1,FALSE)</f>
        <v>4625000</v>
      </c>
      <c r="U345" s="127">
        <f t="shared" si="1"/>
        <v>18500000</v>
      </c>
      <c r="V345" s="127">
        <f t="shared" si="2"/>
        <v>0</v>
      </c>
    </row>
    <row r="346" spans="1:22" ht="13.5" customHeight="1" x14ac:dyDescent="0.2">
      <c r="A346" s="2" t="s">
        <v>2235</v>
      </c>
      <c r="B346" s="50" t="str">
        <f t="array" ref="B346">INDEX(PAGU_REAL!$AF$1:$AF$168,MATCH(MID(A346,1,21),MID(PAGU_REAL!$AK$1:$AK$168,1,21),0))</f>
        <v>Keuangan</v>
      </c>
      <c r="C346" s="95" t="s">
        <v>55</v>
      </c>
      <c r="D346" s="123" t="s">
        <v>56</v>
      </c>
      <c r="E346" s="124">
        <v>0</v>
      </c>
      <c r="F346" s="98" t="s">
        <v>24</v>
      </c>
      <c r="G346" s="124">
        <v>0</v>
      </c>
      <c r="H346" s="124">
        <f t="shared" ref="H346:T346" si="183">H347</f>
        <v>2100000</v>
      </c>
      <c r="I346" s="124">
        <f t="shared" si="183"/>
        <v>0</v>
      </c>
      <c r="J346" s="124">
        <f t="shared" si="183"/>
        <v>0</v>
      </c>
      <c r="K346" s="124">
        <f t="shared" si="183"/>
        <v>300000</v>
      </c>
      <c r="L346" s="124">
        <f t="shared" si="183"/>
        <v>0</v>
      </c>
      <c r="M346" s="124">
        <f t="shared" si="183"/>
        <v>300000</v>
      </c>
      <c r="N346" s="124">
        <f t="shared" si="183"/>
        <v>0</v>
      </c>
      <c r="O346" s="124">
        <f t="shared" si="183"/>
        <v>300000</v>
      </c>
      <c r="P346" s="124">
        <f t="shared" si="183"/>
        <v>0</v>
      </c>
      <c r="Q346" s="124">
        <f t="shared" si="183"/>
        <v>300000</v>
      </c>
      <c r="R346" s="124">
        <f t="shared" si="183"/>
        <v>0</v>
      </c>
      <c r="S346" s="124">
        <f t="shared" si="183"/>
        <v>300000</v>
      </c>
      <c r="T346" s="124">
        <f t="shared" si="183"/>
        <v>600000</v>
      </c>
      <c r="U346" s="124">
        <f t="shared" si="1"/>
        <v>2100000</v>
      </c>
      <c r="V346" s="124">
        <f t="shared" si="2"/>
        <v>0</v>
      </c>
    </row>
    <row r="347" spans="1:22" ht="13.5" customHeight="1" x14ac:dyDescent="0.2">
      <c r="A347" s="2" t="s">
        <v>2236</v>
      </c>
      <c r="B347" s="50" t="str">
        <f t="array" ref="B347">INDEX(PAGU_REAL!$AF$1:$AF$168,MATCH(MID(A347,1,21),MID(PAGU_REAL!$AK$1:$AK$168,1,21),0))</f>
        <v>Keuangan</v>
      </c>
      <c r="C347" s="125" t="s">
        <v>24</v>
      </c>
      <c r="D347" s="126" t="s">
        <v>2195</v>
      </c>
      <c r="E347" s="127">
        <v>14</v>
      </c>
      <c r="F347" s="128" t="s">
        <v>600</v>
      </c>
      <c r="G347" s="127">
        <v>150000</v>
      </c>
      <c r="H347" s="127">
        <f>ROUNDDOWN(E347*G347,-3)</f>
        <v>2100000</v>
      </c>
      <c r="I347" s="127">
        <f>VLOOKUP($A347,'Bagian TU'!$A$6:$V$1000,I$1,FALSE)</f>
        <v>0</v>
      </c>
      <c r="J347" s="127">
        <f>VLOOKUP($A347,'Bagian TU'!$A$6:$V$1000,J$1,FALSE)</f>
        <v>0</v>
      </c>
      <c r="K347" s="127">
        <f>VLOOKUP($A347,'Bagian TU'!$A$6:$V$1000,K$1,FALSE)</f>
        <v>300000</v>
      </c>
      <c r="L347" s="127">
        <f>VLOOKUP($A347,'Bagian TU'!$A$6:$V$1000,L$1,FALSE)</f>
        <v>0</v>
      </c>
      <c r="M347" s="127">
        <f>VLOOKUP($A347,'Bagian TU'!$A$6:$V$1000,M$1,FALSE)</f>
        <v>300000</v>
      </c>
      <c r="N347" s="127">
        <f>VLOOKUP($A347,'Bagian TU'!$A$6:$V$1000,N$1,FALSE)</f>
        <v>0</v>
      </c>
      <c r="O347" s="127">
        <f>VLOOKUP($A347,'Bagian TU'!$A$6:$V$1000,O$1,FALSE)</f>
        <v>300000</v>
      </c>
      <c r="P347" s="127">
        <f>VLOOKUP($A347,'Bagian TU'!$A$6:$V$1000,P$1,FALSE)</f>
        <v>0</v>
      </c>
      <c r="Q347" s="127">
        <f>VLOOKUP($A347,'Bagian TU'!$A$6:$V$1000,Q$1,FALSE)</f>
        <v>300000</v>
      </c>
      <c r="R347" s="127">
        <f>VLOOKUP($A347,'Bagian TU'!$A$6:$V$1000,R$1,FALSE)</f>
        <v>0</v>
      </c>
      <c r="S347" s="127">
        <f>VLOOKUP($A347,'Bagian TU'!$A$6:$V$1000,S$1,FALSE)</f>
        <v>300000</v>
      </c>
      <c r="T347" s="127">
        <f>VLOOKUP($A347,'Bagian TU'!$A$6:$V$1000,T$1,FALSE)</f>
        <v>600000</v>
      </c>
      <c r="U347" s="127">
        <f t="shared" si="1"/>
        <v>2100000</v>
      </c>
      <c r="V347" s="127">
        <f t="shared" si="2"/>
        <v>0</v>
      </c>
    </row>
    <row r="348" spans="1:22" ht="13.5" customHeight="1" x14ac:dyDescent="0.2">
      <c r="A348" s="2" t="s">
        <v>2237</v>
      </c>
      <c r="B348" s="50" t="str">
        <f t="array" ref="B348">INDEX(PAGU_REAL!$AF$1:$AF$168,MATCH(MID(A348,1,21),MID(PAGU_REAL!$AK$1:$AK$168,1,21),0))</f>
        <v>Keuangan</v>
      </c>
      <c r="C348" s="119" t="s">
        <v>153</v>
      </c>
      <c r="D348" s="120" t="s">
        <v>2238</v>
      </c>
      <c r="E348" s="121">
        <v>0</v>
      </c>
      <c r="F348" s="122" t="s">
        <v>24</v>
      </c>
      <c r="G348" s="121">
        <v>0</v>
      </c>
      <c r="H348" s="121">
        <f t="shared" ref="H348:T348" si="184">SUM(H349,H352,H355,H357,H359)</f>
        <v>50880000</v>
      </c>
      <c r="I348" s="121">
        <f t="shared" si="184"/>
        <v>0</v>
      </c>
      <c r="J348" s="121">
        <f t="shared" si="184"/>
        <v>2472000</v>
      </c>
      <c r="K348" s="121">
        <f t="shared" si="184"/>
        <v>4284000</v>
      </c>
      <c r="L348" s="121">
        <f t="shared" si="184"/>
        <v>4300000</v>
      </c>
      <c r="M348" s="121">
        <f t="shared" si="184"/>
        <v>1128000</v>
      </c>
      <c r="N348" s="121">
        <f t="shared" si="184"/>
        <v>12550000</v>
      </c>
      <c r="O348" s="121">
        <f t="shared" si="184"/>
        <v>1128000</v>
      </c>
      <c r="P348" s="121">
        <f t="shared" si="184"/>
        <v>4300000</v>
      </c>
      <c r="Q348" s="121">
        <f t="shared" si="184"/>
        <v>1128000</v>
      </c>
      <c r="R348" s="121">
        <f t="shared" si="184"/>
        <v>12078000</v>
      </c>
      <c r="S348" s="121">
        <f t="shared" si="184"/>
        <v>1828000</v>
      </c>
      <c r="T348" s="121">
        <f t="shared" si="184"/>
        <v>5684000</v>
      </c>
      <c r="U348" s="121">
        <f t="shared" si="1"/>
        <v>50880000</v>
      </c>
      <c r="V348" s="121">
        <f t="shared" si="2"/>
        <v>0</v>
      </c>
    </row>
    <row r="349" spans="1:22" ht="13.5" customHeight="1" x14ac:dyDescent="0.2">
      <c r="A349" s="2" t="s">
        <v>2239</v>
      </c>
      <c r="B349" s="50" t="str">
        <f t="array" ref="B349">INDEX(PAGU_REAL!$AF$1:$AF$168,MATCH(MID(A349,1,21),MID(PAGU_REAL!$AK$1:$AK$168,1,21),0))</f>
        <v>Keuangan</v>
      </c>
      <c r="C349" s="95" t="s">
        <v>42</v>
      </c>
      <c r="D349" s="123" t="s">
        <v>43</v>
      </c>
      <c r="E349" s="124">
        <v>0</v>
      </c>
      <c r="F349" s="98" t="s">
        <v>24</v>
      </c>
      <c r="G349" s="124">
        <v>0</v>
      </c>
      <c r="H349" s="124">
        <f t="shared" ref="H349:T349" si="185">SUM(H350:H351)</f>
        <v>17280000</v>
      </c>
      <c r="I349" s="124">
        <f t="shared" si="185"/>
        <v>0</v>
      </c>
      <c r="J349" s="124">
        <f t="shared" si="185"/>
        <v>0</v>
      </c>
      <c r="K349" s="124">
        <f t="shared" si="185"/>
        <v>3984000</v>
      </c>
      <c r="L349" s="124">
        <f t="shared" si="185"/>
        <v>1500000</v>
      </c>
      <c r="M349" s="124">
        <f t="shared" si="185"/>
        <v>828000</v>
      </c>
      <c r="N349" s="124">
        <f t="shared" si="185"/>
        <v>1500000</v>
      </c>
      <c r="O349" s="124">
        <f t="shared" si="185"/>
        <v>828000</v>
      </c>
      <c r="P349" s="124">
        <f t="shared" si="185"/>
        <v>1500000</v>
      </c>
      <c r="Q349" s="124">
        <f t="shared" si="185"/>
        <v>828000</v>
      </c>
      <c r="R349" s="124">
        <f t="shared" si="185"/>
        <v>2328000</v>
      </c>
      <c r="S349" s="124">
        <f t="shared" si="185"/>
        <v>828000</v>
      </c>
      <c r="T349" s="124">
        <f t="shared" si="185"/>
        <v>3156000</v>
      </c>
      <c r="U349" s="124">
        <f t="shared" si="1"/>
        <v>17280000</v>
      </c>
      <c r="V349" s="124">
        <f t="shared" si="2"/>
        <v>0</v>
      </c>
    </row>
    <row r="350" spans="1:22" ht="13.5" customHeight="1" x14ac:dyDescent="0.2">
      <c r="A350" s="2" t="s">
        <v>2240</v>
      </c>
      <c r="B350" s="50" t="str">
        <f t="array" ref="B350">INDEX(PAGU_REAL!$AF$1:$AF$168,MATCH(MID(A350,1,21),MID(PAGU_REAL!$AK$1:$AK$168,1,21),0))</f>
        <v>Keuangan</v>
      </c>
      <c r="C350" s="125" t="s">
        <v>24</v>
      </c>
      <c r="D350" s="126" t="s">
        <v>599</v>
      </c>
      <c r="E350" s="127">
        <v>120</v>
      </c>
      <c r="F350" s="128" t="s">
        <v>600</v>
      </c>
      <c r="G350" s="127">
        <v>69000</v>
      </c>
      <c r="H350" s="127">
        <f t="shared" ref="H350:H351" si="186">ROUNDDOWN(E350*G350,-3)</f>
        <v>8280000</v>
      </c>
      <c r="I350" s="127">
        <f>VLOOKUP($A350,'Bagian TU'!$A$6:$V$1000,I$1,FALSE)</f>
        <v>0</v>
      </c>
      <c r="J350" s="127">
        <f>VLOOKUP($A350,'Bagian TU'!$A$6:$V$1000,J$1,FALSE)</f>
        <v>0</v>
      </c>
      <c r="K350" s="127">
        <f>VLOOKUP($A350,'Bagian TU'!$A$6:$V$1000,K$1,FALSE)</f>
        <v>2484000</v>
      </c>
      <c r="L350" s="127">
        <f>VLOOKUP($A350,'Bagian TU'!$A$6:$V$1000,L$1,FALSE)</f>
        <v>0</v>
      </c>
      <c r="M350" s="127">
        <f>VLOOKUP($A350,'Bagian TU'!$A$6:$V$1000,M$1,FALSE)</f>
        <v>828000</v>
      </c>
      <c r="N350" s="127">
        <f>VLOOKUP($A350,'Bagian TU'!$A$6:$V$1000,N$1,FALSE)</f>
        <v>0</v>
      </c>
      <c r="O350" s="127">
        <f>VLOOKUP($A350,'Bagian TU'!$A$6:$V$1000,O$1,FALSE)</f>
        <v>828000</v>
      </c>
      <c r="P350" s="127">
        <f>VLOOKUP($A350,'Bagian TU'!$A$6:$V$1000,P$1,FALSE)</f>
        <v>0</v>
      </c>
      <c r="Q350" s="127">
        <f>VLOOKUP($A350,'Bagian TU'!$A$6:$V$1000,Q$1,FALSE)</f>
        <v>828000</v>
      </c>
      <c r="R350" s="127">
        <f>VLOOKUP($A350,'Bagian TU'!$A$6:$V$1000,R$1,FALSE)</f>
        <v>828000</v>
      </c>
      <c r="S350" s="127">
        <f>VLOOKUP($A350,'Bagian TU'!$A$6:$V$1000,S$1,FALSE)</f>
        <v>828000</v>
      </c>
      <c r="T350" s="127">
        <f>VLOOKUP($A350,'Bagian TU'!$A$6:$V$1000,T$1,FALSE)</f>
        <v>1656000</v>
      </c>
      <c r="U350" s="127">
        <f t="shared" si="1"/>
        <v>8280000</v>
      </c>
      <c r="V350" s="127">
        <f t="shared" si="2"/>
        <v>0</v>
      </c>
    </row>
    <row r="351" spans="1:22" ht="13.5" customHeight="1" x14ac:dyDescent="0.2">
      <c r="A351" s="2" t="s">
        <v>2241</v>
      </c>
      <c r="B351" s="50" t="str">
        <f t="array" ref="B351">INDEX(PAGU_REAL!$AF$1:$AF$168,MATCH(MID(A351,1,21),MID(PAGU_REAL!$AK$1:$AK$168,1,21),0))</f>
        <v>Keuangan</v>
      </c>
      <c r="C351" s="125" t="s">
        <v>24</v>
      </c>
      <c r="D351" s="126" t="s">
        <v>45</v>
      </c>
      <c r="E351" s="127">
        <v>6</v>
      </c>
      <c r="F351" s="128" t="s">
        <v>668</v>
      </c>
      <c r="G351" s="127">
        <v>1500000</v>
      </c>
      <c r="H351" s="127">
        <f t="shared" si="186"/>
        <v>9000000</v>
      </c>
      <c r="I351" s="127">
        <f>VLOOKUP($A351,'Bagian TU'!$A$6:$V$1000,I$1,FALSE)</f>
        <v>0</v>
      </c>
      <c r="J351" s="127">
        <f>VLOOKUP($A351,'Bagian TU'!$A$6:$V$1000,J$1,FALSE)</f>
        <v>0</v>
      </c>
      <c r="K351" s="127">
        <f>VLOOKUP($A351,'Bagian TU'!$A$6:$V$1000,K$1,FALSE)</f>
        <v>1500000</v>
      </c>
      <c r="L351" s="127">
        <f>VLOOKUP($A351,'Bagian TU'!$A$6:$V$1000,L$1,FALSE)</f>
        <v>1500000</v>
      </c>
      <c r="M351" s="127">
        <f>VLOOKUP($A351,'Bagian TU'!$A$6:$V$1000,M$1,FALSE)</f>
        <v>0</v>
      </c>
      <c r="N351" s="127">
        <f>VLOOKUP($A351,'Bagian TU'!$A$6:$V$1000,N$1,FALSE)</f>
        <v>1500000</v>
      </c>
      <c r="O351" s="127">
        <f>VLOOKUP($A351,'Bagian TU'!$A$6:$V$1000,O$1,FALSE)</f>
        <v>0</v>
      </c>
      <c r="P351" s="127">
        <f>VLOOKUP($A351,'Bagian TU'!$A$6:$V$1000,P$1,FALSE)</f>
        <v>1500000</v>
      </c>
      <c r="Q351" s="127">
        <f>VLOOKUP($A351,'Bagian TU'!$A$6:$V$1000,Q$1,FALSE)</f>
        <v>0</v>
      </c>
      <c r="R351" s="127">
        <f>VLOOKUP($A351,'Bagian TU'!$A$6:$V$1000,R$1,FALSE)</f>
        <v>1500000</v>
      </c>
      <c r="S351" s="127">
        <f>VLOOKUP($A351,'Bagian TU'!$A$6:$V$1000,S$1,FALSE)</f>
        <v>0</v>
      </c>
      <c r="T351" s="127">
        <f>VLOOKUP($A351,'Bagian TU'!$A$6:$V$1000,T$1,FALSE)</f>
        <v>1500000</v>
      </c>
      <c r="U351" s="127">
        <f t="shared" si="1"/>
        <v>9000000</v>
      </c>
      <c r="V351" s="127">
        <f t="shared" si="2"/>
        <v>0</v>
      </c>
    </row>
    <row r="352" spans="1:22" ht="13.5" customHeight="1" x14ac:dyDescent="0.2">
      <c r="A352" s="2" t="s">
        <v>2242</v>
      </c>
      <c r="B352" s="50" t="str">
        <f t="array" ref="B352">INDEX(PAGU_REAL!$AF$1:$AF$168,MATCH(MID(A352,1,21),MID(PAGU_REAL!$AK$1:$AK$168,1,21),0))</f>
        <v>Keuangan</v>
      </c>
      <c r="C352" s="95" t="s">
        <v>718</v>
      </c>
      <c r="D352" s="123" t="s">
        <v>719</v>
      </c>
      <c r="E352" s="124">
        <v>0</v>
      </c>
      <c r="F352" s="98" t="s">
        <v>24</v>
      </c>
      <c r="G352" s="124">
        <v>0</v>
      </c>
      <c r="H352" s="124">
        <f t="shared" ref="H352:T352" si="187">SUM(H353:H354)</f>
        <v>15000000</v>
      </c>
      <c r="I352" s="124">
        <f t="shared" si="187"/>
        <v>0</v>
      </c>
      <c r="J352" s="124">
        <f t="shared" si="187"/>
        <v>2472000</v>
      </c>
      <c r="K352" s="124">
        <f t="shared" si="187"/>
        <v>0</v>
      </c>
      <c r="L352" s="124">
        <f t="shared" si="187"/>
        <v>2500000</v>
      </c>
      <c r="M352" s="124">
        <f t="shared" si="187"/>
        <v>0</v>
      </c>
      <c r="N352" s="124">
        <f t="shared" si="187"/>
        <v>2500000</v>
      </c>
      <c r="O352" s="124">
        <f t="shared" si="187"/>
        <v>0</v>
      </c>
      <c r="P352" s="124">
        <f t="shared" si="187"/>
        <v>2500000</v>
      </c>
      <c r="Q352" s="124">
        <f t="shared" si="187"/>
        <v>0</v>
      </c>
      <c r="R352" s="124">
        <f t="shared" si="187"/>
        <v>2500000</v>
      </c>
      <c r="S352" s="124">
        <f t="shared" si="187"/>
        <v>0</v>
      </c>
      <c r="T352" s="124">
        <f t="shared" si="187"/>
        <v>2528000</v>
      </c>
      <c r="U352" s="124">
        <f t="shared" si="1"/>
        <v>15000000</v>
      </c>
      <c r="V352" s="124">
        <f t="shared" si="2"/>
        <v>0</v>
      </c>
    </row>
    <row r="353" spans="1:22" ht="13.5" customHeight="1" x14ac:dyDescent="0.2">
      <c r="A353" s="2" t="s">
        <v>2243</v>
      </c>
      <c r="B353" s="50" t="str">
        <f t="array" ref="B353">INDEX(PAGU_REAL!$AF$1:$AF$168,MATCH(MID(A353,1,21),MID(PAGU_REAL!$AK$1:$AK$168,1,21),0))</f>
        <v>Keuangan</v>
      </c>
      <c r="C353" s="125" t="s">
        <v>24</v>
      </c>
      <c r="D353" s="126" t="s">
        <v>51</v>
      </c>
      <c r="E353" s="127">
        <v>6</v>
      </c>
      <c r="F353" s="128" t="s">
        <v>668</v>
      </c>
      <c r="G353" s="127">
        <v>1000000</v>
      </c>
      <c r="H353" s="127">
        <f t="shared" ref="H353:H354" si="188">ROUNDDOWN(E353*G353,-3)</f>
        <v>6000000</v>
      </c>
      <c r="I353" s="127">
        <f>VLOOKUP($A353,'Bagian TU'!$A$6:$V$1000,I$1,FALSE)</f>
        <v>0</v>
      </c>
      <c r="J353" s="127">
        <f>VLOOKUP($A353,'Bagian TU'!$A$6:$V$1000,J$1,FALSE)</f>
        <v>985000</v>
      </c>
      <c r="K353" s="127">
        <f>VLOOKUP($A353,'Bagian TU'!$A$6:$V$1000,K$1,FALSE)</f>
        <v>0</v>
      </c>
      <c r="L353" s="127">
        <f>VLOOKUP($A353,'Bagian TU'!$A$6:$V$1000,L$1,FALSE)</f>
        <v>1000000</v>
      </c>
      <c r="M353" s="127">
        <f>VLOOKUP($A353,'Bagian TU'!$A$6:$V$1000,M$1,FALSE)</f>
        <v>0</v>
      </c>
      <c r="N353" s="127">
        <f>VLOOKUP($A353,'Bagian TU'!$A$6:$V$1000,N$1,FALSE)</f>
        <v>1000000</v>
      </c>
      <c r="O353" s="127">
        <f>VLOOKUP($A353,'Bagian TU'!$A$6:$V$1000,O$1,FALSE)</f>
        <v>0</v>
      </c>
      <c r="P353" s="127">
        <f>VLOOKUP($A353,'Bagian TU'!$A$6:$V$1000,P$1,FALSE)</f>
        <v>1000000</v>
      </c>
      <c r="Q353" s="127">
        <f>VLOOKUP($A353,'Bagian TU'!$A$6:$V$1000,Q$1,FALSE)</f>
        <v>0</v>
      </c>
      <c r="R353" s="127">
        <f>VLOOKUP($A353,'Bagian TU'!$A$6:$V$1000,R$1,FALSE)</f>
        <v>1000000</v>
      </c>
      <c r="S353" s="127">
        <f>VLOOKUP($A353,'Bagian TU'!$A$6:$V$1000,S$1,FALSE)</f>
        <v>0</v>
      </c>
      <c r="T353" s="127">
        <f>VLOOKUP($A353,'Bagian TU'!$A$6:$V$1000,T$1,FALSE)</f>
        <v>1015000</v>
      </c>
      <c r="U353" s="127">
        <f t="shared" si="1"/>
        <v>6000000</v>
      </c>
      <c r="V353" s="127">
        <f t="shared" si="2"/>
        <v>0</v>
      </c>
    </row>
    <row r="354" spans="1:22" ht="13.5" customHeight="1" x14ac:dyDescent="0.2">
      <c r="A354" s="2" t="s">
        <v>2244</v>
      </c>
      <c r="B354" s="50" t="str">
        <f t="array" ref="B354">INDEX(PAGU_REAL!$AF$1:$AF$168,MATCH(MID(A354,1,21),MID(PAGU_REAL!$AK$1:$AK$168,1,21),0))</f>
        <v>Keuangan</v>
      </c>
      <c r="C354" s="125" t="s">
        <v>24</v>
      </c>
      <c r="D354" s="126" t="s">
        <v>53</v>
      </c>
      <c r="E354" s="127">
        <v>6</v>
      </c>
      <c r="F354" s="128" t="s">
        <v>668</v>
      </c>
      <c r="G354" s="127">
        <v>1500000</v>
      </c>
      <c r="H354" s="127">
        <f t="shared" si="188"/>
        <v>9000000</v>
      </c>
      <c r="I354" s="127">
        <f>VLOOKUP($A354,'Bagian TU'!$A$6:$V$1000,I$1,FALSE)</f>
        <v>0</v>
      </c>
      <c r="J354" s="127">
        <f>VLOOKUP($A354,'Bagian TU'!$A$6:$V$1000,J$1,FALSE)</f>
        <v>1487000</v>
      </c>
      <c r="K354" s="127">
        <f>VLOOKUP($A354,'Bagian TU'!$A$6:$V$1000,K$1,FALSE)</f>
        <v>0</v>
      </c>
      <c r="L354" s="127">
        <f>VLOOKUP($A354,'Bagian TU'!$A$6:$V$1000,L$1,FALSE)</f>
        <v>1500000</v>
      </c>
      <c r="M354" s="127">
        <f>VLOOKUP($A354,'Bagian TU'!$A$6:$V$1000,M$1,FALSE)</f>
        <v>0</v>
      </c>
      <c r="N354" s="127">
        <f>VLOOKUP($A354,'Bagian TU'!$A$6:$V$1000,N$1,FALSE)</f>
        <v>1500000</v>
      </c>
      <c r="O354" s="127">
        <f>VLOOKUP($A354,'Bagian TU'!$A$6:$V$1000,O$1,FALSE)</f>
        <v>0</v>
      </c>
      <c r="P354" s="127">
        <f>VLOOKUP($A354,'Bagian TU'!$A$6:$V$1000,P$1,FALSE)</f>
        <v>1500000</v>
      </c>
      <c r="Q354" s="127">
        <f>VLOOKUP($A354,'Bagian TU'!$A$6:$V$1000,Q$1,FALSE)</f>
        <v>0</v>
      </c>
      <c r="R354" s="127">
        <f>VLOOKUP($A354,'Bagian TU'!$A$6:$V$1000,R$1,FALSE)</f>
        <v>1500000</v>
      </c>
      <c r="S354" s="127">
        <f>VLOOKUP($A354,'Bagian TU'!$A$6:$V$1000,S$1,FALSE)</f>
        <v>0</v>
      </c>
      <c r="T354" s="127">
        <f>VLOOKUP($A354,'Bagian TU'!$A$6:$V$1000,T$1,FALSE)</f>
        <v>1513000</v>
      </c>
      <c r="U354" s="127">
        <f t="shared" si="1"/>
        <v>9000000</v>
      </c>
      <c r="V354" s="127">
        <f t="shared" si="2"/>
        <v>0</v>
      </c>
    </row>
    <row r="355" spans="1:22" ht="13.5" customHeight="1" x14ac:dyDescent="0.2">
      <c r="A355" s="2" t="s">
        <v>2245</v>
      </c>
      <c r="B355" s="50" t="str">
        <f t="array" ref="B355">INDEX(PAGU_REAL!$AF$1:$AF$168,MATCH(MID(A355,1,21),MID(PAGU_REAL!$AK$1:$AK$168,1,21),0))</f>
        <v>Keuangan</v>
      </c>
      <c r="C355" s="95" t="s">
        <v>162</v>
      </c>
      <c r="D355" s="123" t="s">
        <v>163</v>
      </c>
      <c r="E355" s="124">
        <v>0</v>
      </c>
      <c r="F355" s="98" t="s">
        <v>24</v>
      </c>
      <c r="G355" s="124">
        <v>0</v>
      </c>
      <c r="H355" s="124">
        <f t="shared" ref="H355:T355" si="189">H356</f>
        <v>2000000</v>
      </c>
      <c r="I355" s="124">
        <f t="shared" si="189"/>
        <v>0</v>
      </c>
      <c r="J355" s="124">
        <f t="shared" si="189"/>
        <v>0</v>
      </c>
      <c r="K355" s="124">
        <f t="shared" si="189"/>
        <v>0</v>
      </c>
      <c r="L355" s="124">
        <f t="shared" si="189"/>
        <v>0</v>
      </c>
      <c r="M355" s="124">
        <f t="shared" si="189"/>
        <v>0</v>
      </c>
      <c r="N355" s="124">
        <f t="shared" si="189"/>
        <v>1000000</v>
      </c>
      <c r="O355" s="124">
        <f t="shared" si="189"/>
        <v>0</v>
      </c>
      <c r="P355" s="124">
        <f t="shared" si="189"/>
        <v>0</v>
      </c>
      <c r="Q355" s="124">
        <f t="shared" si="189"/>
        <v>0</v>
      </c>
      <c r="R355" s="124">
        <f t="shared" si="189"/>
        <v>0</v>
      </c>
      <c r="S355" s="124">
        <f t="shared" si="189"/>
        <v>1000000</v>
      </c>
      <c r="T355" s="124">
        <f t="shared" si="189"/>
        <v>0</v>
      </c>
      <c r="U355" s="124">
        <f t="shared" si="1"/>
        <v>2000000</v>
      </c>
      <c r="V355" s="124">
        <f t="shared" si="2"/>
        <v>0</v>
      </c>
    </row>
    <row r="356" spans="1:22" ht="13.5" customHeight="1" x14ac:dyDescent="0.2">
      <c r="A356" s="2" t="s">
        <v>2246</v>
      </c>
      <c r="B356" s="50" t="str">
        <f t="array" ref="B356">INDEX(PAGU_REAL!$AF$1:$AF$168,MATCH(MID(A356,1,21),MID(PAGU_REAL!$AK$1:$AK$168,1,21),0))</f>
        <v>Keuangan</v>
      </c>
      <c r="C356" s="125" t="s">
        <v>24</v>
      </c>
      <c r="D356" s="126" t="s">
        <v>1866</v>
      </c>
      <c r="E356" s="127">
        <v>2</v>
      </c>
      <c r="F356" s="128" t="s">
        <v>613</v>
      </c>
      <c r="G356" s="127">
        <v>1000000</v>
      </c>
      <c r="H356" s="127">
        <f>ROUNDDOWN(E356*G356,-3)</f>
        <v>2000000</v>
      </c>
      <c r="I356" s="127">
        <f>VLOOKUP($A356,'Bagian TU'!$A$6:$V$1000,I$1,FALSE)</f>
        <v>0</v>
      </c>
      <c r="J356" s="127">
        <f>VLOOKUP($A356,'Bagian TU'!$A$6:$V$1000,J$1,FALSE)</f>
        <v>0</v>
      </c>
      <c r="K356" s="127">
        <f>VLOOKUP($A356,'Bagian TU'!$A$6:$V$1000,K$1,FALSE)</f>
        <v>0</v>
      </c>
      <c r="L356" s="127">
        <f>VLOOKUP($A356,'Bagian TU'!$A$6:$V$1000,L$1,FALSE)</f>
        <v>0</v>
      </c>
      <c r="M356" s="127">
        <f>VLOOKUP($A356,'Bagian TU'!$A$6:$V$1000,M$1,FALSE)</f>
        <v>0</v>
      </c>
      <c r="N356" s="127">
        <f>VLOOKUP($A356,'Bagian TU'!$A$6:$V$1000,N$1,FALSE)</f>
        <v>1000000</v>
      </c>
      <c r="O356" s="127">
        <f>VLOOKUP($A356,'Bagian TU'!$A$6:$V$1000,O$1,FALSE)</f>
        <v>0</v>
      </c>
      <c r="P356" s="127">
        <f>VLOOKUP($A356,'Bagian TU'!$A$6:$V$1000,P$1,FALSE)</f>
        <v>0</v>
      </c>
      <c r="Q356" s="127">
        <f>VLOOKUP($A356,'Bagian TU'!$A$6:$V$1000,Q$1,FALSE)</f>
        <v>0</v>
      </c>
      <c r="R356" s="127">
        <f>VLOOKUP($A356,'Bagian TU'!$A$6:$V$1000,R$1,FALSE)</f>
        <v>0</v>
      </c>
      <c r="S356" s="127">
        <f>VLOOKUP($A356,'Bagian TU'!$A$6:$V$1000,S$1,FALSE)</f>
        <v>1000000</v>
      </c>
      <c r="T356" s="127">
        <f>VLOOKUP($A356,'Bagian TU'!$A$6:$V$1000,T$1,FALSE)</f>
        <v>0</v>
      </c>
      <c r="U356" s="127">
        <f t="shared" si="1"/>
        <v>2000000</v>
      </c>
      <c r="V356" s="127">
        <f t="shared" si="2"/>
        <v>0</v>
      </c>
    </row>
    <row r="357" spans="1:22" ht="13.5" customHeight="1" x14ac:dyDescent="0.2">
      <c r="A357" s="2" t="s">
        <v>2247</v>
      </c>
      <c r="B357" s="50" t="str">
        <f t="array" ref="B357">INDEX(PAGU_REAL!$AF$1:$AF$168,MATCH(MID(A357,1,21),MID(PAGU_REAL!$AK$1:$AK$168,1,21),0))</f>
        <v>Keuangan</v>
      </c>
      <c r="C357" s="95" t="s">
        <v>111</v>
      </c>
      <c r="D357" s="123" t="s">
        <v>112</v>
      </c>
      <c r="E357" s="124">
        <v>0</v>
      </c>
      <c r="F357" s="98" t="s">
        <v>24</v>
      </c>
      <c r="G357" s="124">
        <v>0</v>
      </c>
      <c r="H357" s="124">
        <f t="shared" ref="H357:T357" si="190">H358</f>
        <v>14500000</v>
      </c>
      <c r="I357" s="124">
        <f t="shared" si="190"/>
        <v>0</v>
      </c>
      <c r="J357" s="124">
        <f t="shared" si="190"/>
        <v>0</v>
      </c>
      <c r="K357" s="124">
        <f t="shared" si="190"/>
        <v>0</v>
      </c>
      <c r="L357" s="124">
        <f t="shared" si="190"/>
        <v>0</v>
      </c>
      <c r="M357" s="124">
        <f t="shared" si="190"/>
        <v>0</v>
      </c>
      <c r="N357" s="124">
        <f t="shared" si="190"/>
        <v>7250000</v>
      </c>
      <c r="O357" s="124">
        <f t="shared" si="190"/>
        <v>0</v>
      </c>
      <c r="P357" s="124">
        <f t="shared" si="190"/>
        <v>0</v>
      </c>
      <c r="Q357" s="124">
        <f t="shared" si="190"/>
        <v>0</v>
      </c>
      <c r="R357" s="124">
        <f t="shared" si="190"/>
        <v>7250000</v>
      </c>
      <c r="S357" s="124">
        <f t="shared" si="190"/>
        <v>0</v>
      </c>
      <c r="T357" s="124">
        <f t="shared" si="190"/>
        <v>0</v>
      </c>
      <c r="U357" s="124">
        <f t="shared" si="1"/>
        <v>14500000</v>
      </c>
      <c r="V357" s="124">
        <f t="shared" si="2"/>
        <v>0</v>
      </c>
    </row>
    <row r="358" spans="1:22" ht="13.5" customHeight="1" x14ac:dyDescent="0.2">
      <c r="A358" s="2" t="s">
        <v>2248</v>
      </c>
      <c r="B358" s="50" t="str">
        <f t="array" ref="B358">INDEX(PAGU_REAL!$AF$1:$AF$168,MATCH(MID(A358,1,21),MID(PAGU_REAL!$AK$1:$AK$168,1,21),0))</f>
        <v>Keuangan</v>
      </c>
      <c r="C358" s="125" t="s">
        <v>24</v>
      </c>
      <c r="D358" s="126" t="s">
        <v>2249</v>
      </c>
      <c r="E358" s="127">
        <v>4</v>
      </c>
      <c r="F358" s="128" t="s">
        <v>600</v>
      </c>
      <c r="G358" s="127">
        <v>3625000</v>
      </c>
      <c r="H358" s="127">
        <f>ROUNDDOWN(E358*G358,-3)</f>
        <v>14500000</v>
      </c>
      <c r="I358" s="127">
        <f>VLOOKUP($A358,'Bagian TU'!$A$6:$V$1000,I$1,FALSE)</f>
        <v>0</v>
      </c>
      <c r="J358" s="127">
        <f>VLOOKUP($A358,'Bagian TU'!$A$6:$V$1000,J$1,FALSE)</f>
        <v>0</v>
      </c>
      <c r="K358" s="127">
        <f>VLOOKUP($A358,'Bagian TU'!$A$6:$V$1000,K$1,FALSE)</f>
        <v>0</v>
      </c>
      <c r="L358" s="127">
        <f>VLOOKUP($A358,'Bagian TU'!$A$6:$V$1000,L$1,FALSE)</f>
        <v>0</v>
      </c>
      <c r="M358" s="127">
        <f>VLOOKUP($A358,'Bagian TU'!$A$6:$V$1000,M$1,FALSE)</f>
        <v>0</v>
      </c>
      <c r="N358" s="127">
        <f>VLOOKUP($A358,'Bagian TU'!$A$6:$V$1000,N$1,FALSE)</f>
        <v>7250000</v>
      </c>
      <c r="O358" s="127">
        <f>VLOOKUP($A358,'Bagian TU'!$A$6:$V$1000,O$1,FALSE)</f>
        <v>0</v>
      </c>
      <c r="P358" s="127">
        <f>VLOOKUP($A358,'Bagian TU'!$A$6:$V$1000,P$1,FALSE)</f>
        <v>0</v>
      </c>
      <c r="Q358" s="127">
        <f>VLOOKUP($A358,'Bagian TU'!$A$6:$V$1000,Q$1,FALSE)</f>
        <v>0</v>
      </c>
      <c r="R358" s="127">
        <f>VLOOKUP($A358,'Bagian TU'!$A$6:$V$1000,R$1,FALSE)</f>
        <v>7250000</v>
      </c>
      <c r="S358" s="127">
        <f>VLOOKUP($A358,'Bagian TU'!$A$6:$V$1000,S$1,FALSE)</f>
        <v>0</v>
      </c>
      <c r="T358" s="127">
        <f>VLOOKUP($A358,'Bagian TU'!$A$6:$V$1000,T$1,FALSE)</f>
        <v>0</v>
      </c>
      <c r="U358" s="127">
        <f t="shared" si="1"/>
        <v>14500000</v>
      </c>
      <c r="V358" s="127">
        <f t="shared" si="2"/>
        <v>0</v>
      </c>
    </row>
    <row r="359" spans="1:22" ht="13.5" customHeight="1" x14ac:dyDescent="0.2">
      <c r="A359" s="2" t="s">
        <v>2250</v>
      </c>
      <c r="B359" s="50" t="str">
        <f t="array" ref="B359">INDEX(PAGU_REAL!$AF$1:$AF$168,MATCH(MID(A359,1,21),MID(PAGU_REAL!$AK$1:$AK$168,1,21),0))</f>
        <v>Keuangan</v>
      </c>
      <c r="C359" s="95" t="s">
        <v>55</v>
      </c>
      <c r="D359" s="123" t="s">
        <v>56</v>
      </c>
      <c r="E359" s="124">
        <v>0</v>
      </c>
      <c r="F359" s="98" t="s">
        <v>24</v>
      </c>
      <c r="G359" s="124">
        <v>0</v>
      </c>
      <c r="H359" s="124">
        <f t="shared" ref="H359:T359" si="191">H360</f>
        <v>2100000</v>
      </c>
      <c r="I359" s="124">
        <f t="shared" si="191"/>
        <v>0</v>
      </c>
      <c r="J359" s="124">
        <f t="shared" si="191"/>
        <v>0</v>
      </c>
      <c r="K359" s="124">
        <f t="shared" si="191"/>
        <v>300000</v>
      </c>
      <c r="L359" s="124">
        <f t="shared" si="191"/>
        <v>300000</v>
      </c>
      <c r="M359" s="124">
        <f t="shared" si="191"/>
        <v>300000</v>
      </c>
      <c r="N359" s="124">
        <f t="shared" si="191"/>
        <v>300000</v>
      </c>
      <c r="O359" s="124">
        <f t="shared" si="191"/>
        <v>300000</v>
      </c>
      <c r="P359" s="124">
        <f t="shared" si="191"/>
        <v>300000</v>
      </c>
      <c r="Q359" s="124">
        <f t="shared" si="191"/>
        <v>300000</v>
      </c>
      <c r="R359" s="124">
        <f t="shared" si="191"/>
        <v>0</v>
      </c>
      <c r="S359" s="124">
        <f t="shared" si="191"/>
        <v>0</v>
      </c>
      <c r="T359" s="124">
        <f t="shared" si="191"/>
        <v>0</v>
      </c>
      <c r="U359" s="124">
        <f t="shared" si="1"/>
        <v>2100000</v>
      </c>
      <c r="V359" s="124">
        <f t="shared" si="2"/>
        <v>0</v>
      </c>
    </row>
    <row r="360" spans="1:22" ht="13.5" customHeight="1" x14ac:dyDescent="0.2">
      <c r="A360" s="2" t="s">
        <v>2251</v>
      </c>
      <c r="B360" s="50" t="str">
        <f t="array" ref="B360">INDEX(PAGU_REAL!$AF$1:$AF$168,MATCH(MID(A360,1,21),MID(PAGU_REAL!$AK$1:$AK$168,1,21),0))</f>
        <v>Keuangan</v>
      </c>
      <c r="C360" s="125" t="s">
        <v>24</v>
      </c>
      <c r="D360" s="126" t="s">
        <v>2195</v>
      </c>
      <c r="E360" s="127">
        <v>14</v>
      </c>
      <c r="F360" s="128" t="s">
        <v>600</v>
      </c>
      <c r="G360" s="127">
        <v>150000</v>
      </c>
      <c r="H360" s="127">
        <f>ROUNDDOWN(E360*G360,-3)</f>
        <v>2100000</v>
      </c>
      <c r="I360" s="127">
        <f>VLOOKUP($A360,'Bagian TU'!$A$6:$V$1000,I$1,FALSE)</f>
        <v>0</v>
      </c>
      <c r="J360" s="127">
        <f>VLOOKUP($A360,'Bagian TU'!$A$6:$V$1000,J$1,FALSE)</f>
        <v>0</v>
      </c>
      <c r="K360" s="127">
        <f>VLOOKUP($A360,'Bagian TU'!$A$6:$V$1000,K$1,FALSE)</f>
        <v>300000</v>
      </c>
      <c r="L360" s="127">
        <f>VLOOKUP($A360,'Bagian TU'!$A$6:$V$1000,L$1,FALSE)</f>
        <v>300000</v>
      </c>
      <c r="M360" s="127">
        <f>VLOOKUP($A360,'Bagian TU'!$A$6:$V$1000,M$1,FALSE)</f>
        <v>300000</v>
      </c>
      <c r="N360" s="127">
        <f>VLOOKUP($A360,'Bagian TU'!$A$6:$V$1000,N$1,FALSE)</f>
        <v>300000</v>
      </c>
      <c r="O360" s="127">
        <f>VLOOKUP($A360,'Bagian TU'!$A$6:$V$1000,O$1,FALSE)</f>
        <v>300000</v>
      </c>
      <c r="P360" s="127">
        <f>VLOOKUP($A360,'Bagian TU'!$A$6:$V$1000,P$1,FALSE)</f>
        <v>300000</v>
      </c>
      <c r="Q360" s="127">
        <f>VLOOKUP($A360,'Bagian TU'!$A$6:$V$1000,Q$1,FALSE)</f>
        <v>300000</v>
      </c>
      <c r="R360" s="127">
        <f>VLOOKUP($A360,'Bagian TU'!$A$6:$V$1000,R$1,FALSE)</f>
        <v>0</v>
      </c>
      <c r="S360" s="127">
        <f>VLOOKUP($A360,'Bagian TU'!$A$6:$V$1000,S$1,FALSE)</f>
        <v>0</v>
      </c>
      <c r="T360" s="127">
        <f>VLOOKUP($A360,'Bagian TU'!$A$6:$V$1000,T$1,FALSE)</f>
        <v>0</v>
      </c>
      <c r="U360" s="127">
        <f t="shared" si="1"/>
        <v>2100000</v>
      </c>
      <c r="V360" s="127">
        <f t="shared" si="2"/>
        <v>0</v>
      </c>
    </row>
    <row r="361" spans="1:22" ht="13.5" customHeight="1" x14ac:dyDescent="0.2">
      <c r="A361" s="2" t="s">
        <v>2252</v>
      </c>
      <c r="B361" s="50" t="str">
        <f t="array" ref="B361">INDEX(PAGU_REAL!$AF$1:$AF$168,MATCH(MID(A361,1,21),MID(PAGU_REAL!$AK$1:$AK$168,1,21),0))</f>
        <v>Keuangan</v>
      </c>
      <c r="C361" s="119" t="s">
        <v>280</v>
      </c>
      <c r="D361" s="120" t="s">
        <v>2253</v>
      </c>
      <c r="E361" s="121">
        <v>0</v>
      </c>
      <c r="F361" s="122" t="s">
        <v>24</v>
      </c>
      <c r="G361" s="121">
        <v>0</v>
      </c>
      <c r="H361" s="121">
        <f t="shared" ref="H361:T361" si="192">SUM(H362,H365,H368,H370,H372)</f>
        <v>62062000</v>
      </c>
      <c r="I361" s="121">
        <f t="shared" si="192"/>
        <v>0</v>
      </c>
      <c r="J361" s="121">
        <f t="shared" si="192"/>
        <v>4889000</v>
      </c>
      <c r="K361" s="121">
        <f t="shared" si="192"/>
        <v>6635000</v>
      </c>
      <c r="L361" s="121">
        <f t="shared" si="192"/>
        <v>1900000</v>
      </c>
      <c r="M361" s="121">
        <f t="shared" si="192"/>
        <v>6935000</v>
      </c>
      <c r="N361" s="121">
        <f t="shared" si="192"/>
        <v>8970000</v>
      </c>
      <c r="O361" s="121">
        <f t="shared" si="192"/>
        <v>1900000</v>
      </c>
      <c r="P361" s="121">
        <f t="shared" si="192"/>
        <v>5435000</v>
      </c>
      <c r="Q361" s="121">
        <f t="shared" si="192"/>
        <v>4400000</v>
      </c>
      <c r="R361" s="121">
        <f t="shared" si="192"/>
        <v>4435000</v>
      </c>
      <c r="S361" s="121">
        <f t="shared" si="192"/>
        <v>9280000</v>
      </c>
      <c r="T361" s="121">
        <f t="shared" si="192"/>
        <v>7283000</v>
      </c>
      <c r="U361" s="121">
        <f t="shared" si="1"/>
        <v>62062000</v>
      </c>
      <c r="V361" s="121">
        <f t="shared" si="2"/>
        <v>0</v>
      </c>
    </row>
    <row r="362" spans="1:22" ht="13.5" customHeight="1" x14ac:dyDescent="0.2">
      <c r="A362" s="2" t="s">
        <v>2254</v>
      </c>
      <c r="B362" s="50" t="str">
        <f t="array" ref="B362">INDEX(PAGU_REAL!$AF$1:$AF$168,MATCH(MID(A362,1,21),MID(PAGU_REAL!$AK$1:$AK$168,1,21),0))</f>
        <v>Keuangan</v>
      </c>
      <c r="C362" s="95" t="s">
        <v>42</v>
      </c>
      <c r="D362" s="123" t="s">
        <v>43</v>
      </c>
      <c r="E362" s="124">
        <v>0</v>
      </c>
      <c r="F362" s="98" t="s">
        <v>24</v>
      </c>
      <c r="G362" s="124">
        <v>0</v>
      </c>
      <c r="H362" s="124">
        <f t="shared" ref="H362:T362" si="193">SUM(H363:H364)</f>
        <v>19350000</v>
      </c>
      <c r="I362" s="124">
        <f t="shared" si="193"/>
        <v>0</v>
      </c>
      <c r="J362" s="124">
        <f t="shared" si="193"/>
        <v>1675000</v>
      </c>
      <c r="K362" s="124">
        <f t="shared" si="193"/>
        <v>2535000</v>
      </c>
      <c r="L362" s="124">
        <f t="shared" si="193"/>
        <v>0</v>
      </c>
      <c r="M362" s="124">
        <f t="shared" si="193"/>
        <v>2535000</v>
      </c>
      <c r="N362" s="124">
        <f t="shared" si="193"/>
        <v>3570000</v>
      </c>
      <c r="O362" s="124">
        <f t="shared" si="193"/>
        <v>0</v>
      </c>
      <c r="P362" s="124">
        <f t="shared" si="193"/>
        <v>1035000</v>
      </c>
      <c r="Q362" s="124">
        <f t="shared" si="193"/>
        <v>0</v>
      </c>
      <c r="R362" s="124">
        <f t="shared" si="193"/>
        <v>2535000</v>
      </c>
      <c r="S362" s="124">
        <f t="shared" si="193"/>
        <v>2880000</v>
      </c>
      <c r="T362" s="124">
        <f t="shared" si="193"/>
        <v>2585000</v>
      </c>
      <c r="U362" s="124">
        <f t="shared" si="1"/>
        <v>19350000</v>
      </c>
      <c r="V362" s="124">
        <f t="shared" si="2"/>
        <v>0</v>
      </c>
    </row>
    <row r="363" spans="1:22" ht="13.5" customHeight="1" x14ac:dyDescent="0.2">
      <c r="A363" s="2" t="s">
        <v>2255</v>
      </c>
      <c r="B363" s="50" t="str">
        <f t="array" ref="B363">INDEX(PAGU_REAL!$AF$1:$AF$168,MATCH(MID(A363,1,21),MID(PAGU_REAL!$AK$1:$AK$168,1,21),0))</f>
        <v>Keuangan</v>
      </c>
      <c r="C363" s="125" t="s">
        <v>24</v>
      </c>
      <c r="D363" s="126" t="s">
        <v>599</v>
      </c>
      <c r="E363" s="127">
        <v>150</v>
      </c>
      <c r="F363" s="128" t="s">
        <v>600</v>
      </c>
      <c r="G363" s="127">
        <v>69000</v>
      </c>
      <c r="H363" s="127">
        <f t="shared" ref="H363:H364" si="194">ROUNDDOWN(E363*G363,-3)</f>
        <v>10350000</v>
      </c>
      <c r="I363" s="127">
        <f>VLOOKUP($A363,'Bagian TU'!$A$6:$V$1000,I$1,FALSE)</f>
        <v>0</v>
      </c>
      <c r="J363" s="127">
        <f>VLOOKUP($A363,'Bagian TU'!$A$6:$V$1000,J$1,FALSE)</f>
        <v>1675000</v>
      </c>
      <c r="K363" s="127">
        <f>VLOOKUP($A363,'Bagian TU'!$A$6:$V$1000,K$1,FALSE)</f>
        <v>1035000</v>
      </c>
      <c r="L363" s="127">
        <f>VLOOKUP($A363,'Bagian TU'!$A$6:$V$1000,L$1,FALSE)</f>
        <v>0</v>
      </c>
      <c r="M363" s="127">
        <f>VLOOKUP($A363,'Bagian TU'!$A$6:$V$1000,M$1,FALSE)</f>
        <v>1035000</v>
      </c>
      <c r="N363" s="127">
        <f>VLOOKUP($A363,'Bagian TU'!$A$6:$V$1000,N$1,FALSE)</f>
        <v>2070000</v>
      </c>
      <c r="O363" s="127">
        <f>VLOOKUP($A363,'Bagian TU'!$A$6:$V$1000,O$1,FALSE)</f>
        <v>0</v>
      </c>
      <c r="P363" s="127">
        <f>VLOOKUP($A363,'Bagian TU'!$A$6:$V$1000,P$1,FALSE)</f>
        <v>1035000</v>
      </c>
      <c r="Q363" s="127">
        <f>VLOOKUP($A363,'Bagian TU'!$A$6:$V$1000,Q$1,FALSE)</f>
        <v>0</v>
      </c>
      <c r="R363" s="127">
        <f>VLOOKUP($A363,'Bagian TU'!$A$6:$V$1000,R$1,FALSE)</f>
        <v>1035000</v>
      </c>
      <c r="S363" s="127">
        <f>VLOOKUP($A363,'Bagian TU'!$A$6:$V$1000,S$1,FALSE)</f>
        <v>1380000</v>
      </c>
      <c r="T363" s="127">
        <f>VLOOKUP($A363,'Bagian TU'!$A$6:$V$1000,T$1,FALSE)</f>
        <v>1085000</v>
      </c>
      <c r="U363" s="127">
        <f t="shared" si="1"/>
        <v>10350000</v>
      </c>
      <c r="V363" s="127">
        <f t="shared" si="2"/>
        <v>0</v>
      </c>
    </row>
    <row r="364" spans="1:22" ht="13.5" customHeight="1" x14ac:dyDescent="0.2">
      <c r="A364" s="2" t="s">
        <v>2256</v>
      </c>
      <c r="B364" s="50" t="str">
        <f t="array" ref="B364">INDEX(PAGU_REAL!$AF$1:$AF$168,MATCH(MID(A364,1,21),MID(PAGU_REAL!$AK$1:$AK$168,1,21),0))</f>
        <v>Keuangan</v>
      </c>
      <c r="C364" s="125" t="s">
        <v>24</v>
      </c>
      <c r="D364" s="126" t="s">
        <v>45</v>
      </c>
      <c r="E364" s="127">
        <v>6</v>
      </c>
      <c r="F364" s="128" t="s">
        <v>668</v>
      </c>
      <c r="G364" s="127">
        <v>1500000</v>
      </c>
      <c r="H364" s="127">
        <f t="shared" si="194"/>
        <v>9000000</v>
      </c>
      <c r="I364" s="127">
        <f>VLOOKUP($A364,'Bagian TU'!$A$6:$V$1000,I$1,FALSE)</f>
        <v>0</v>
      </c>
      <c r="J364" s="127">
        <f>VLOOKUP($A364,'Bagian TU'!$A$6:$V$1000,J$1,FALSE)</f>
        <v>0</v>
      </c>
      <c r="K364" s="127">
        <f>VLOOKUP($A364,'Bagian TU'!$A$6:$V$1000,K$1,FALSE)</f>
        <v>1500000</v>
      </c>
      <c r="L364" s="127">
        <f>VLOOKUP($A364,'Bagian TU'!$A$6:$V$1000,L$1,FALSE)</f>
        <v>0</v>
      </c>
      <c r="M364" s="127">
        <f>VLOOKUP($A364,'Bagian TU'!$A$6:$V$1000,M$1,FALSE)</f>
        <v>1500000</v>
      </c>
      <c r="N364" s="127">
        <f>VLOOKUP($A364,'Bagian TU'!$A$6:$V$1000,N$1,FALSE)</f>
        <v>1500000</v>
      </c>
      <c r="O364" s="127">
        <f>VLOOKUP($A364,'Bagian TU'!$A$6:$V$1000,O$1,FALSE)</f>
        <v>0</v>
      </c>
      <c r="P364" s="127">
        <f>VLOOKUP($A364,'Bagian TU'!$A$6:$V$1000,P$1,FALSE)</f>
        <v>0</v>
      </c>
      <c r="Q364" s="127">
        <f>VLOOKUP($A364,'Bagian TU'!$A$6:$V$1000,Q$1,FALSE)</f>
        <v>0</v>
      </c>
      <c r="R364" s="127">
        <f>VLOOKUP($A364,'Bagian TU'!$A$6:$V$1000,R$1,FALSE)</f>
        <v>1500000</v>
      </c>
      <c r="S364" s="127">
        <f>VLOOKUP($A364,'Bagian TU'!$A$6:$V$1000,S$1,FALSE)</f>
        <v>1500000</v>
      </c>
      <c r="T364" s="127">
        <f>VLOOKUP($A364,'Bagian TU'!$A$6:$V$1000,T$1,FALSE)</f>
        <v>1500000</v>
      </c>
      <c r="U364" s="127">
        <f t="shared" si="1"/>
        <v>9000000</v>
      </c>
      <c r="V364" s="127">
        <f t="shared" si="2"/>
        <v>0</v>
      </c>
    </row>
    <row r="365" spans="1:22" ht="13.5" customHeight="1" x14ac:dyDescent="0.2">
      <c r="A365" s="2" t="s">
        <v>2257</v>
      </c>
      <c r="B365" s="50" t="str">
        <f t="array" ref="B365">INDEX(PAGU_REAL!$AF$1:$AF$168,MATCH(MID(A365,1,21),MID(PAGU_REAL!$AK$1:$AK$168,1,21),0))</f>
        <v>Keuangan</v>
      </c>
      <c r="C365" s="95" t="s">
        <v>718</v>
      </c>
      <c r="D365" s="123" t="s">
        <v>719</v>
      </c>
      <c r="E365" s="124">
        <v>0</v>
      </c>
      <c r="F365" s="98" t="s">
        <v>24</v>
      </c>
      <c r="G365" s="124">
        <v>0</v>
      </c>
      <c r="H365" s="124">
        <f t="shared" ref="H365:T365" si="195">SUM(H366:H367)</f>
        <v>20000000</v>
      </c>
      <c r="I365" s="124">
        <f t="shared" si="195"/>
        <v>0</v>
      </c>
      <c r="J365" s="124">
        <f t="shared" si="195"/>
        <v>2494000</v>
      </c>
      <c r="K365" s="124">
        <f t="shared" si="195"/>
        <v>2500000</v>
      </c>
      <c r="L365" s="124">
        <f t="shared" si="195"/>
        <v>0</v>
      </c>
      <c r="M365" s="124">
        <f t="shared" si="195"/>
        <v>2500000</v>
      </c>
      <c r="N365" s="124">
        <f t="shared" si="195"/>
        <v>2500000</v>
      </c>
      <c r="O365" s="124">
        <f t="shared" si="195"/>
        <v>0</v>
      </c>
      <c r="P365" s="124">
        <f t="shared" si="195"/>
        <v>2500000</v>
      </c>
      <c r="Q365" s="124">
        <f t="shared" si="195"/>
        <v>2500000</v>
      </c>
      <c r="R365" s="124">
        <f t="shared" si="195"/>
        <v>0</v>
      </c>
      <c r="S365" s="124">
        <f t="shared" si="195"/>
        <v>2500000</v>
      </c>
      <c r="T365" s="124">
        <f t="shared" si="195"/>
        <v>2506000</v>
      </c>
      <c r="U365" s="124">
        <f t="shared" si="1"/>
        <v>20000000</v>
      </c>
      <c r="V365" s="124">
        <f t="shared" si="2"/>
        <v>0</v>
      </c>
    </row>
    <row r="366" spans="1:22" ht="13.5" customHeight="1" x14ac:dyDescent="0.2">
      <c r="A366" s="2" t="s">
        <v>2258</v>
      </c>
      <c r="B366" s="50" t="str">
        <f t="array" ref="B366">INDEX(PAGU_REAL!$AF$1:$AF$168,MATCH(MID(A366,1,21),MID(PAGU_REAL!$AK$1:$AK$168,1,21),0))</f>
        <v>Keuangan</v>
      </c>
      <c r="C366" s="125" t="s">
        <v>24</v>
      </c>
      <c r="D366" s="126" t="s">
        <v>51</v>
      </c>
      <c r="E366" s="127">
        <v>8</v>
      </c>
      <c r="F366" s="128" t="s">
        <v>668</v>
      </c>
      <c r="G366" s="127">
        <v>1000000</v>
      </c>
      <c r="H366" s="127">
        <f t="shared" ref="H366:H367" si="196">ROUNDDOWN(E366*G366,-3)</f>
        <v>8000000</v>
      </c>
      <c r="I366" s="127">
        <f>VLOOKUP($A366,'Bagian TU'!$A$6:$V$1000,I$1,FALSE)</f>
        <v>0</v>
      </c>
      <c r="J366" s="127">
        <f>VLOOKUP($A366,'Bagian TU'!$A$6:$V$1000,J$1,FALSE)</f>
        <v>999000</v>
      </c>
      <c r="K366" s="127">
        <f>VLOOKUP($A366,'Bagian TU'!$A$6:$V$1000,K$1,FALSE)</f>
        <v>1000000</v>
      </c>
      <c r="L366" s="127">
        <f>VLOOKUP($A366,'Bagian TU'!$A$6:$V$1000,L$1,FALSE)</f>
        <v>0</v>
      </c>
      <c r="M366" s="127">
        <f>VLOOKUP($A366,'Bagian TU'!$A$6:$V$1000,M$1,FALSE)</f>
        <v>1000000</v>
      </c>
      <c r="N366" s="127">
        <f>VLOOKUP($A366,'Bagian TU'!$A$6:$V$1000,N$1,FALSE)</f>
        <v>1000000</v>
      </c>
      <c r="O366" s="127">
        <f>VLOOKUP($A366,'Bagian TU'!$A$6:$V$1000,O$1,FALSE)</f>
        <v>0</v>
      </c>
      <c r="P366" s="127">
        <f>VLOOKUP($A366,'Bagian TU'!$A$6:$V$1000,P$1,FALSE)</f>
        <v>1000000</v>
      </c>
      <c r="Q366" s="127">
        <f>VLOOKUP($A366,'Bagian TU'!$A$6:$V$1000,Q$1,FALSE)</f>
        <v>1000000</v>
      </c>
      <c r="R366" s="127">
        <f>VLOOKUP($A366,'Bagian TU'!$A$6:$V$1000,R$1,FALSE)</f>
        <v>0</v>
      </c>
      <c r="S366" s="127">
        <f>VLOOKUP($A366,'Bagian TU'!$A$6:$V$1000,S$1,FALSE)</f>
        <v>1000000</v>
      </c>
      <c r="T366" s="127">
        <f>VLOOKUP($A366,'Bagian TU'!$A$6:$V$1000,T$1,FALSE)</f>
        <v>1001000</v>
      </c>
      <c r="U366" s="127">
        <f t="shared" si="1"/>
        <v>8000000</v>
      </c>
      <c r="V366" s="127">
        <f t="shared" si="2"/>
        <v>0</v>
      </c>
    </row>
    <row r="367" spans="1:22" ht="13.5" customHeight="1" x14ac:dyDescent="0.2">
      <c r="A367" s="2" t="s">
        <v>2259</v>
      </c>
      <c r="B367" s="50" t="str">
        <f t="array" ref="B367">INDEX(PAGU_REAL!$AF$1:$AF$168,MATCH(MID(A367,1,21),MID(PAGU_REAL!$AK$1:$AK$168,1,21),0))</f>
        <v>Keuangan</v>
      </c>
      <c r="C367" s="125" t="s">
        <v>24</v>
      </c>
      <c r="D367" s="126" t="s">
        <v>53</v>
      </c>
      <c r="E367" s="127">
        <v>8</v>
      </c>
      <c r="F367" s="128" t="s">
        <v>668</v>
      </c>
      <c r="G367" s="127">
        <v>1500000</v>
      </c>
      <c r="H367" s="127">
        <f t="shared" si="196"/>
        <v>12000000</v>
      </c>
      <c r="I367" s="127">
        <f>VLOOKUP($A367,'Bagian TU'!$A$6:$V$1000,I$1,FALSE)</f>
        <v>0</v>
      </c>
      <c r="J367" s="127">
        <f>VLOOKUP($A367,'Bagian TU'!$A$6:$V$1000,J$1,FALSE)</f>
        <v>1495000</v>
      </c>
      <c r="K367" s="127">
        <f>VLOOKUP($A367,'Bagian TU'!$A$6:$V$1000,K$1,FALSE)</f>
        <v>1500000</v>
      </c>
      <c r="L367" s="127">
        <f>VLOOKUP($A367,'Bagian TU'!$A$6:$V$1000,L$1,FALSE)</f>
        <v>0</v>
      </c>
      <c r="M367" s="127">
        <f>VLOOKUP($A367,'Bagian TU'!$A$6:$V$1000,M$1,FALSE)</f>
        <v>1500000</v>
      </c>
      <c r="N367" s="127">
        <f>VLOOKUP($A367,'Bagian TU'!$A$6:$V$1000,N$1,FALSE)</f>
        <v>1500000</v>
      </c>
      <c r="O367" s="127">
        <f>VLOOKUP($A367,'Bagian TU'!$A$6:$V$1000,O$1,FALSE)</f>
        <v>0</v>
      </c>
      <c r="P367" s="127">
        <f>VLOOKUP($A367,'Bagian TU'!$A$6:$V$1000,P$1,FALSE)</f>
        <v>1500000</v>
      </c>
      <c r="Q367" s="127">
        <f>VLOOKUP($A367,'Bagian TU'!$A$6:$V$1000,Q$1,FALSE)</f>
        <v>1500000</v>
      </c>
      <c r="R367" s="127">
        <f>VLOOKUP($A367,'Bagian TU'!$A$6:$V$1000,R$1,FALSE)</f>
        <v>0</v>
      </c>
      <c r="S367" s="127">
        <f>VLOOKUP($A367,'Bagian TU'!$A$6:$V$1000,S$1,FALSE)</f>
        <v>1500000</v>
      </c>
      <c r="T367" s="127">
        <f>VLOOKUP($A367,'Bagian TU'!$A$6:$V$1000,T$1,FALSE)</f>
        <v>1505000</v>
      </c>
      <c r="U367" s="127">
        <f t="shared" si="1"/>
        <v>12000000</v>
      </c>
      <c r="V367" s="127">
        <f t="shared" si="2"/>
        <v>0</v>
      </c>
    </row>
    <row r="368" spans="1:22" ht="13.5" customHeight="1" x14ac:dyDescent="0.2">
      <c r="A368" s="2" t="s">
        <v>2260</v>
      </c>
      <c r="B368" s="50" t="str">
        <f t="array" ref="B368">INDEX(PAGU_REAL!$AF$1:$AF$168,MATCH(MID(A368,1,21),MID(PAGU_REAL!$AK$1:$AK$168,1,21),0))</f>
        <v>Keuangan</v>
      </c>
      <c r="C368" s="95" t="s">
        <v>162</v>
      </c>
      <c r="D368" s="123" t="s">
        <v>163</v>
      </c>
      <c r="E368" s="124">
        <v>0</v>
      </c>
      <c r="F368" s="98" t="s">
        <v>24</v>
      </c>
      <c r="G368" s="124">
        <v>0</v>
      </c>
      <c r="H368" s="124">
        <f t="shared" ref="H368:T368" si="197">H369</f>
        <v>3000000</v>
      </c>
      <c r="I368" s="124">
        <f t="shared" si="197"/>
        <v>0</v>
      </c>
      <c r="J368" s="124">
        <f t="shared" si="197"/>
        <v>0</v>
      </c>
      <c r="K368" s="124">
        <f t="shared" si="197"/>
        <v>0</v>
      </c>
      <c r="L368" s="124">
        <f t="shared" si="197"/>
        <v>0</v>
      </c>
      <c r="M368" s="124">
        <f t="shared" si="197"/>
        <v>0</v>
      </c>
      <c r="N368" s="124">
        <f t="shared" si="197"/>
        <v>1000000</v>
      </c>
      <c r="O368" s="124">
        <f t="shared" si="197"/>
        <v>0</v>
      </c>
      <c r="P368" s="124">
        <f t="shared" si="197"/>
        <v>0</v>
      </c>
      <c r="Q368" s="124">
        <f t="shared" si="197"/>
        <v>0</v>
      </c>
      <c r="R368" s="124">
        <f t="shared" si="197"/>
        <v>0</v>
      </c>
      <c r="S368" s="124">
        <f t="shared" si="197"/>
        <v>2000000</v>
      </c>
      <c r="T368" s="124">
        <f t="shared" si="197"/>
        <v>0</v>
      </c>
      <c r="U368" s="124">
        <f t="shared" si="1"/>
        <v>3000000</v>
      </c>
      <c r="V368" s="124">
        <f t="shared" si="2"/>
        <v>0</v>
      </c>
    </row>
    <row r="369" spans="1:22" ht="13.5" customHeight="1" x14ac:dyDescent="0.2">
      <c r="A369" s="2" t="s">
        <v>2261</v>
      </c>
      <c r="B369" s="50" t="str">
        <f t="array" ref="B369">INDEX(PAGU_REAL!$AF$1:$AF$168,MATCH(MID(A369,1,21),MID(PAGU_REAL!$AK$1:$AK$168,1,21),0))</f>
        <v>Keuangan</v>
      </c>
      <c r="C369" s="125" t="s">
        <v>24</v>
      </c>
      <c r="D369" s="126" t="s">
        <v>1866</v>
      </c>
      <c r="E369" s="127">
        <v>3</v>
      </c>
      <c r="F369" s="128" t="s">
        <v>613</v>
      </c>
      <c r="G369" s="127">
        <v>1000000</v>
      </c>
      <c r="H369" s="127">
        <f>ROUNDDOWN(E369*G369,-3)</f>
        <v>3000000</v>
      </c>
      <c r="I369" s="127">
        <f>VLOOKUP($A369,'Bagian TU'!$A$6:$V$1000,I$1,FALSE)</f>
        <v>0</v>
      </c>
      <c r="J369" s="127">
        <f>VLOOKUP($A369,'Bagian TU'!$A$6:$V$1000,J$1,FALSE)</f>
        <v>0</v>
      </c>
      <c r="K369" s="127">
        <f>VLOOKUP($A369,'Bagian TU'!$A$6:$V$1000,K$1,FALSE)</f>
        <v>0</v>
      </c>
      <c r="L369" s="127">
        <f>VLOOKUP($A369,'Bagian TU'!$A$6:$V$1000,L$1,FALSE)</f>
        <v>0</v>
      </c>
      <c r="M369" s="127">
        <f>VLOOKUP($A369,'Bagian TU'!$A$6:$V$1000,M$1,FALSE)</f>
        <v>0</v>
      </c>
      <c r="N369" s="127">
        <f>VLOOKUP($A369,'Bagian TU'!$A$6:$V$1000,N$1,FALSE)</f>
        <v>1000000</v>
      </c>
      <c r="O369" s="127">
        <f>VLOOKUP($A369,'Bagian TU'!$A$6:$V$1000,O$1,FALSE)</f>
        <v>0</v>
      </c>
      <c r="P369" s="127">
        <f>VLOOKUP($A369,'Bagian TU'!$A$6:$V$1000,P$1,FALSE)</f>
        <v>0</v>
      </c>
      <c r="Q369" s="127">
        <f>VLOOKUP($A369,'Bagian TU'!$A$6:$V$1000,Q$1,FALSE)</f>
        <v>0</v>
      </c>
      <c r="R369" s="127">
        <f>VLOOKUP($A369,'Bagian TU'!$A$6:$V$1000,R$1,FALSE)</f>
        <v>0</v>
      </c>
      <c r="S369" s="127">
        <f>VLOOKUP($A369,'Bagian TU'!$A$6:$V$1000,S$1,FALSE)</f>
        <v>2000000</v>
      </c>
      <c r="T369" s="127">
        <f>VLOOKUP($A369,'Bagian TU'!$A$6:$V$1000,T$1,FALSE)</f>
        <v>0</v>
      </c>
      <c r="U369" s="127">
        <f t="shared" si="1"/>
        <v>3000000</v>
      </c>
      <c r="V369" s="127">
        <f t="shared" si="2"/>
        <v>0</v>
      </c>
    </row>
    <row r="370" spans="1:22" ht="13.5" customHeight="1" x14ac:dyDescent="0.2">
      <c r="A370" s="2" t="s">
        <v>2262</v>
      </c>
      <c r="B370" s="50" t="str">
        <f t="array" ref="B370">INDEX(PAGU_REAL!$AF$1:$AF$168,MATCH(MID(A370,1,21),MID(PAGU_REAL!$AK$1:$AK$168,1,21),0))</f>
        <v>Keuangan</v>
      </c>
      <c r="C370" s="95" t="s">
        <v>111</v>
      </c>
      <c r="D370" s="123" t="s">
        <v>112</v>
      </c>
      <c r="E370" s="124">
        <v>0</v>
      </c>
      <c r="F370" s="98" t="s">
        <v>24</v>
      </c>
      <c r="G370" s="124">
        <v>0</v>
      </c>
      <c r="H370" s="124">
        <f t="shared" ref="H370:T370" si="198">H371</f>
        <v>10712000</v>
      </c>
      <c r="I370" s="124">
        <f t="shared" si="198"/>
        <v>0</v>
      </c>
      <c r="J370" s="124">
        <f t="shared" si="198"/>
        <v>420000</v>
      </c>
      <c r="K370" s="124">
        <f t="shared" si="198"/>
        <v>1000000</v>
      </c>
      <c r="L370" s="124">
        <f t="shared" si="198"/>
        <v>1000000</v>
      </c>
      <c r="M370" s="124">
        <f t="shared" si="198"/>
        <v>1000000</v>
      </c>
      <c r="N370" s="124">
        <f t="shared" si="198"/>
        <v>1000000</v>
      </c>
      <c r="O370" s="124">
        <f t="shared" si="198"/>
        <v>1000000</v>
      </c>
      <c r="P370" s="124">
        <f t="shared" si="198"/>
        <v>1000000</v>
      </c>
      <c r="Q370" s="124">
        <f t="shared" si="198"/>
        <v>1000000</v>
      </c>
      <c r="R370" s="124">
        <f t="shared" si="198"/>
        <v>1000000</v>
      </c>
      <c r="S370" s="124">
        <f t="shared" si="198"/>
        <v>1000000</v>
      </c>
      <c r="T370" s="124">
        <f t="shared" si="198"/>
        <v>1292000</v>
      </c>
      <c r="U370" s="124">
        <f t="shared" si="1"/>
        <v>10712000</v>
      </c>
      <c r="V370" s="124">
        <f t="shared" si="2"/>
        <v>0</v>
      </c>
    </row>
    <row r="371" spans="1:22" ht="13.5" customHeight="1" x14ac:dyDescent="0.2">
      <c r="A371" s="2" t="s">
        <v>2263</v>
      </c>
      <c r="B371" s="50" t="str">
        <f t="array" ref="B371">INDEX(PAGU_REAL!$AF$1:$AF$168,MATCH(MID(A371,1,21),MID(PAGU_REAL!$AK$1:$AK$168,1,21),0))</f>
        <v>Keuangan</v>
      </c>
      <c r="C371" s="125" t="s">
        <v>24</v>
      </c>
      <c r="D371" s="126" t="s">
        <v>2264</v>
      </c>
      <c r="E371" s="127">
        <v>2</v>
      </c>
      <c r="F371" s="128" t="s">
        <v>600</v>
      </c>
      <c r="G371" s="127">
        <v>5356000</v>
      </c>
      <c r="H371" s="127">
        <f>ROUNDDOWN(E371*G371,-3)</f>
        <v>10712000</v>
      </c>
      <c r="I371" s="127">
        <f>VLOOKUP($A371,'Bagian TU'!$A$6:$V$1000,I$1,FALSE)</f>
        <v>0</v>
      </c>
      <c r="J371" s="127">
        <f>VLOOKUP($A371,'Bagian TU'!$A$6:$V$1000,J$1,FALSE)</f>
        <v>420000</v>
      </c>
      <c r="K371" s="127">
        <f>VLOOKUP($A371,'Bagian TU'!$A$6:$V$1000,K$1,FALSE)</f>
        <v>1000000</v>
      </c>
      <c r="L371" s="127">
        <f>VLOOKUP($A371,'Bagian TU'!$A$6:$V$1000,L$1,FALSE)</f>
        <v>1000000</v>
      </c>
      <c r="M371" s="127">
        <f>VLOOKUP($A371,'Bagian TU'!$A$6:$V$1000,M$1,FALSE)</f>
        <v>1000000</v>
      </c>
      <c r="N371" s="127">
        <f>VLOOKUP($A371,'Bagian TU'!$A$6:$V$1000,N$1,FALSE)</f>
        <v>1000000</v>
      </c>
      <c r="O371" s="127">
        <f>VLOOKUP($A371,'Bagian TU'!$A$6:$V$1000,O$1,FALSE)</f>
        <v>1000000</v>
      </c>
      <c r="P371" s="127">
        <f>VLOOKUP($A371,'Bagian TU'!$A$6:$V$1000,P$1,FALSE)</f>
        <v>1000000</v>
      </c>
      <c r="Q371" s="127">
        <f>VLOOKUP($A371,'Bagian TU'!$A$6:$V$1000,Q$1,FALSE)</f>
        <v>1000000</v>
      </c>
      <c r="R371" s="127">
        <f>VLOOKUP($A371,'Bagian TU'!$A$6:$V$1000,R$1,FALSE)</f>
        <v>1000000</v>
      </c>
      <c r="S371" s="127">
        <f>VLOOKUP($A371,'Bagian TU'!$A$6:$V$1000,S$1,FALSE)</f>
        <v>1000000</v>
      </c>
      <c r="T371" s="127">
        <f>VLOOKUP($A371,'Bagian TU'!$A$6:$V$1000,T$1,FALSE)</f>
        <v>1292000</v>
      </c>
      <c r="U371" s="127">
        <f t="shared" si="1"/>
        <v>10712000</v>
      </c>
      <c r="V371" s="127">
        <f t="shared" si="2"/>
        <v>0</v>
      </c>
    </row>
    <row r="372" spans="1:22" ht="13.5" customHeight="1" x14ac:dyDescent="0.2">
      <c r="A372" s="2" t="s">
        <v>2265</v>
      </c>
      <c r="B372" s="50" t="str">
        <f t="array" ref="B372">INDEX(PAGU_REAL!$AF$1:$AF$168,MATCH(MID(A372,1,21),MID(PAGU_REAL!$AK$1:$AK$168,1,21),0))</f>
        <v>Keuangan</v>
      </c>
      <c r="C372" s="95" t="s">
        <v>55</v>
      </c>
      <c r="D372" s="123" t="s">
        <v>56</v>
      </c>
      <c r="E372" s="124">
        <v>0</v>
      </c>
      <c r="F372" s="98" t="s">
        <v>24</v>
      </c>
      <c r="G372" s="124">
        <v>0</v>
      </c>
      <c r="H372" s="124">
        <f t="shared" ref="H372:T372" si="199">H373</f>
        <v>9000000</v>
      </c>
      <c r="I372" s="124">
        <f t="shared" si="199"/>
        <v>0</v>
      </c>
      <c r="J372" s="124">
        <f t="shared" si="199"/>
        <v>300000</v>
      </c>
      <c r="K372" s="124">
        <f t="shared" si="199"/>
        <v>600000</v>
      </c>
      <c r="L372" s="124">
        <f t="shared" si="199"/>
        <v>900000</v>
      </c>
      <c r="M372" s="124">
        <f t="shared" si="199"/>
        <v>900000</v>
      </c>
      <c r="N372" s="124">
        <f t="shared" si="199"/>
        <v>900000</v>
      </c>
      <c r="O372" s="124">
        <f t="shared" si="199"/>
        <v>900000</v>
      </c>
      <c r="P372" s="124">
        <f t="shared" si="199"/>
        <v>900000</v>
      </c>
      <c r="Q372" s="124">
        <f t="shared" si="199"/>
        <v>900000</v>
      </c>
      <c r="R372" s="124">
        <f t="shared" si="199"/>
        <v>900000</v>
      </c>
      <c r="S372" s="124">
        <f t="shared" si="199"/>
        <v>900000</v>
      </c>
      <c r="T372" s="124">
        <f t="shared" si="199"/>
        <v>900000</v>
      </c>
      <c r="U372" s="124">
        <f t="shared" si="1"/>
        <v>9000000</v>
      </c>
      <c r="V372" s="124">
        <f t="shared" si="2"/>
        <v>0</v>
      </c>
    </row>
    <row r="373" spans="1:22" ht="13.5" customHeight="1" x14ac:dyDescent="0.2">
      <c r="A373" s="2" t="s">
        <v>2266</v>
      </c>
      <c r="B373" s="50" t="str">
        <f t="array" ref="B373">INDEX(PAGU_REAL!$AF$1:$AF$168,MATCH(MID(A373,1,21),MID(PAGU_REAL!$AK$1:$AK$168,1,21),0))</f>
        <v>Keuangan</v>
      </c>
      <c r="C373" s="125" t="s">
        <v>24</v>
      </c>
      <c r="D373" s="126" t="s">
        <v>2195</v>
      </c>
      <c r="E373" s="127">
        <v>60</v>
      </c>
      <c r="F373" s="128" t="s">
        <v>600</v>
      </c>
      <c r="G373" s="127">
        <v>150000</v>
      </c>
      <c r="H373" s="127">
        <f>ROUNDDOWN(E373*G373,-3)</f>
        <v>9000000</v>
      </c>
      <c r="I373" s="127">
        <f>VLOOKUP($A373,'Bagian TU'!$A$6:$V$1000,I$1,FALSE)</f>
        <v>0</v>
      </c>
      <c r="J373" s="127">
        <f>VLOOKUP($A373,'Bagian TU'!$A$6:$V$1000,J$1,FALSE)</f>
        <v>300000</v>
      </c>
      <c r="K373" s="127">
        <f>VLOOKUP($A373,'Bagian TU'!$A$6:$V$1000,K$1,FALSE)</f>
        <v>600000</v>
      </c>
      <c r="L373" s="127">
        <f>VLOOKUP($A373,'Bagian TU'!$A$6:$V$1000,L$1,FALSE)</f>
        <v>900000</v>
      </c>
      <c r="M373" s="127">
        <f>VLOOKUP($A373,'Bagian TU'!$A$6:$V$1000,M$1,FALSE)</f>
        <v>900000</v>
      </c>
      <c r="N373" s="127">
        <f>VLOOKUP($A373,'Bagian TU'!$A$6:$V$1000,N$1,FALSE)</f>
        <v>900000</v>
      </c>
      <c r="O373" s="127">
        <f>VLOOKUP($A373,'Bagian TU'!$A$6:$V$1000,O$1,FALSE)</f>
        <v>900000</v>
      </c>
      <c r="P373" s="127">
        <f>VLOOKUP($A373,'Bagian TU'!$A$6:$V$1000,P$1,FALSE)</f>
        <v>900000</v>
      </c>
      <c r="Q373" s="127">
        <f>VLOOKUP($A373,'Bagian TU'!$A$6:$V$1000,Q$1,FALSE)</f>
        <v>900000</v>
      </c>
      <c r="R373" s="127">
        <f>VLOOKUP($A373,'Bagian TU'!$A$6:$V$1000,R$1,FALSE)</f>
        <v>900000</v>
      </c>
      <c r="S373" s="127">
        <f>VLOOKUP($A373,'Bagian TU'!$A$6:$V$1000,S$1,FALSE)</f>
        <v>900000</v>
      </c>
      <c r="T373" s="127">
        <f>VLOOKUP($A373,'Bagian TU'!$A$6:$V$1000,T$1,FALSE)</f>
        <v>900000</v>
      </c>
      <c r="U373" s="127">
        <f t="shared" si="1"/>
        <v>9000000</v>
      </c>
      <c r="V373" s="127">
        <f t="shared" si="2"/>
        <v>0</v>
      </c>
    </row>
    <row r="374" spans="1:22" ht="13.5" customHeight="1" x14ac:dyDescent="0.2">
      <c r="A374" s="2" t="s">
        <v>2267</v>
      </c>
      <c r="B374" s="50" t="e">
        <f t="array" ref="B374">INDEX(PAGU_REAL!$AF$1:$AF$168,MATCH(MID(A374,1,21),MID(PAGU_REAL!$AK$1:$AK$168,1,21),0))</f>
        <v>#N/A</v>
      </c>
      <c r="C374" s="115" t="s">
        <v>2083</v>
      </c>
      <c r="D374" s="116" t="s">
        <v>2084</v>
      </c>
      <c r="E374" s="117">
        <v>0</v>
      </c>
      <c r="F374" s="118" t="s">
        <v>24</v>
      </c>
      <c r="G374" s="117">
        <v>0</v>
      </c>
      <c r="H374" s="117">
        <f t="shared" ref="H374:T374" si="200">SUM(H375)</f>
        <v>75300000</v>
      </c>
      <c r="I374" s="117">
        <f t="shared" si="200"/>
        <v>0</v>
      </c>
      <c r="J374" s="117">
        <f t="shared" si="200"/>
        <v>11011500</v>
      </c>
      <c r="K374" s="117">
        <f t="shared" si="200"/>
        <v>2310000</v>
      </c>
      <c r="L374" s="117">
        <f t="shared" si="200"/>
        <v>8725000</v>
      </c>
      <c r="M374" s="117">
        <f t="shared" si="200"/>
        <v>6755000</v>
      </c>
      <c r="N374" s="117">
        <f t="shared" si="200"/>
        <v>690000</v>
      </c>
      <c r="O374" s="117">
        <f t="shared" si="200"/>
        <v>12605000</v>
      </c>
      <c r="P374" s="117">
        <f t="shared" si="200"/>
        <v>6605000</v>
      </c>
      <c r="Q374" s="117">
        <f t="shared" si="200"/>
        <v>690000</v>
      </c>
      <c r="R374" s="117">
        <f t="shared" si="200"/>
        <v>10608500</v>
      </c>
      <c r="S374" s="117">
        <f t="shared" si="200"/>
        <v>8305000</v>
      </c>
      <c r="T374" s="117">
        <f t="shared" si="200"/>
        <v>6995000</v>
      </c>
      <c r="U374" s="117">
        <f t="shared" si="1"/>
        <v>75300000</v>
      </c>
      <c r="V374" s="117">
        <f t="shared" si="2"/>
        <v>0</v>
      </c>
    </row>
    <row r="375" spans="1:22" ht="13.5" customHeight="1" x14ac:dyDescent="0.2">
      <c r="A375" s="2" t="s">
        <v>2268</v>
      </c>
      <c r="B375" s="50" t="str">
        <f t="array" ref="B375">INDEX(PAGU_REAL!$AF$1:$AF$168,MATCH(MID(A375,1,21),MID(PAGU_REAL!$AK$1:$AK$168,1,21),0))</f>
        <v>Umum</v>
      </c>
      <c r="C375" s="119" t="s">
        <v>39</v>
      </c>
      <c r="D375" s="120" t="s">
        <v>2269</v>
      </c>
      <c r="E375" s="121">
        <v>0</v>
      </c>
      <c r="F375" s="122" t="s">
        <v>24</v>
      </c>
      <c r="G375" s="121">
        <v>0</v>
      </c>
      <c r="H375" s="121">
        <f t="shared" ref="H375:T375" si="201">SUM(H376,H381,H383,H385)</f>
        <v>75300000</v>
      </c>
      <c r="I375" s="121">
        <f t="shared" si="201"/>
        <v>0</v>
      </c>
      <c r="J375" s="121">
        <f t="shared" si="201"/>
        <v>11011500</v>
      </c>
      <c r="K375" s="121">
        <f t="shared" si="201"/>
        <v>2310000</v>
      </c>
      <c r="L375" s="121">
        <f t="shared" si="201"/>
        <v>8725000</v>
      </c>
      <c r="M375" s="121">
        <f t="shared" si="201"/>
        <v>6755000</v>
      </c>
      <c r="N375" s="121">
        <f t="shared" si="201"/>
        <v>690000</v>
      </c>
      <c r="O375" s="121">
        <f t="shared" si="201"/>
        <v>12605000</v>
      </c>
      <c r="P375" s="121">
        <f t="shared" si="201"/>
        <v>6605000</v>
      </c>
      <c r="Q375" s="121">
        <f t="shared" si="201"/>
        <v>690000</v>
      </c>
      <c r="R375" s="121">
        <f t="shared" si="201"/>
        <v>10608500</v>
      </c>
      <c r="S375" s="121">
        <f t="shared" si="201"/>
        <v>8305000</v>
      </c>
      <c r="T375" s="121">
        <f t="shared" si="201"/>
        <v>6995000</v>
      </c>
      <c r="U375" s="121">
        <f t="shared" si="1"/>
        <v>75300000</v>
      </c>
      <c r="V375" s="121">
        <f t="shared" si="2"/>
        <v>0</v>
      </c>
    </row>
    <row r="376" spans="1:22" ht="13.5" customHeight="1" x14ac:dyDescent="0.2">
      <c r="A376" s="2" t="s">
        <v>2270</v>
      </c>
      <c r="B376" s="50" t="str">
        <f t="array" ref="B376">INDEX(PAGU_REAL!$AF$1:$AF$168,MATCH(MID(A376,1,21),MID(PAGU_REAL!$AK$1:$AK$168,1,21),0))</f>
        <v>Umum</v>
      </c>
      <c r="C376" s="95" t="s">
        <v>42</v>
      </c>
      <c r="D376" s="123" t="s">
        <v>43</v>
      </c>
      <c r="E376" s="124">
        <v>0</v>
      </c>
      <c r="F376" s="98" t="s">
        <v>24</v>
      </c>
      <c r="G376" s="124">
        <v>0</v>
      </c>
      <c r="H376" s="124">
        <f t="shared" ref="H376:T376" si="202">SUM(H377:H380)</f>
        <v>24280000</v>
      </c>
      <c r="I376" s="124">
        <f t="shared" si="202"/>
        <v>0</v>
      </c>
      <c r="J376" s="124">
        <f t="shared" si="202"/>
        <v>3996500</v>
      </c>
      <c r="K376" s="124">
        <f t="shared" si="202"/>
        <v>0</v>
      </c>
      <c r="L376" s="124">
        <f t="shared" si="202"/>
        <v>6070000</v>
      </c>
      <c r="M376" s="124">
        <f t="shared" si="202"/>
        <v>690000</v>
      </c>
      <c r="N376" s="124">
        <f t="shared" si="202"/>
        <v>690000</v>
      </c>
      <c r="O376" s="124">
        <f t="shared" si="202"/>
        <v>4690000</v>
      </c>
      <c r="P376" s="124">
        <f t="shared" si="202"/>
        <v>690000</v>
      </c>
      <c r="Q376" s="124">
        <f t="shared" si="202"/>
        <v>690000</v>
      </c>
      <c r="R376" s="124">
        <f t="shared" si="202"/>
        <v>4693500</v>
      </c>
      <c r="S376" s="124">
        <f t="shared" si="202"/>
        <v>690000</v>
      </c>
      <c r="T376" s="124">
        <f t="shared" si="202"/>
        <v>1380000</v>
      </c>
      <c r="U376" s="124">
        <f t="shared" si="1"/>
        <v>24280000</v>
      </c>
      <c r="V376" s="124">
        <f t="shared" si="2"/>
        <v>0</v>
      </c>
    </row>
    <row r="377" spans="1:22" ht="13.5" customHeight="1" x14ac:dyDescent="0.2">
      <c r="A377" s="2" t="s">
        <v>2271</v>
      </c>
      <c r="B377" s="50" t="str">
        <f t="array" ref="B377">INDEX(PAGU_REAL!$AF$1:$AF$168,MATCH(MID(A377,1,21),MID(PAGU_REAL!$AK$1:$AK$168,1,21),0))</f>
        <v>Umum</v>
      </c>
      <c r="C377" s="125" t="s">
        <v>24</v>
      </c>
      <c r="D377" s="126" t="s">
        <v>599</v>
      </c>
      <c r="E377" s="127">
        <v>120</v>
      </c>
      <c r="F377" s="128" t="s">
        <v>600</v>
      </c>
      <c r="G377" s="127">
        <v>69000</v>
      </c>
      <c r="H377" s="127">
        <f t="shared" ref="H377:H380" si="203">ROUNDDOWN(E377*G377,-3)</f>
        <v>8280000</v>
      </c>
      <c r="I377" s="127">
        <f>VLOOKUP($A377,'Bagian TU'!$A$6:$V$1000,I$1,FALSE)</f>
        <v>0</v>
      </c>
      <c r="J377" s="127">
        <f>VLOOKUP($A377,'Bagian TU'!$A$6:$V$1000,J$1,FALSE)</f>
        <v>0</v>
      </c>
      <c r="K377" s="127">
        <f>VLOOKUP($A377,'Bagian TU'!$A$6:$V$1000,K$1,FALSE)</f>
        <v>0</v>
      </c>
      <c r="L377" s="127">
        <f>VLOOKUP($A377,'Bagian TU'!$A$6:$V$1000,L$1,FALSE)</f>
        <v>2070000</v>
      </c>
      <c r="M377" s="127">
        <f>VLOOKUP($A377,'Bagian TU'!$A$6:$V$1000,M$1,FALSE)</f>
        <v>690000</v>
      </c>
      <c r="N377" s="127">
        <f>VLOOKUP($A377,'Bagian TU'!$A$6:$V$1000,N$1,FALSE)</f>
        <v>690000</v>
      </c>
      <c r="O377" s="127">
        <f>VLOOKUP($A377,'Bagian TU'!$A$6:$V$1000,O$1,FALSE)</f>
        <v>690000</v>
      </c>
      <c r="P377" s="127">
        <f>VLOOKUP($A377,'Bagian TU'!$A$6:$V$1000,P$1,FALSE)</f>
        <v>690000</v>
      </c>
      <c r="Q377" s="127">
        <f>VLOOKUP($A377,'Bagian TU'!$A$6:$V$1000,Q$1,FALSE)</f>
        <v>690000</v>
      </c>
      <c r="R377" s="127">
        <f>VLOOKUP($A377,'Bagian TU'!$A$6:$V$1000,R$1,FALSE)</f>
        <v>690000</v>
      </c>
      <c r="S377" s="127">
        <f>VLOOKUP($A377,'Bagian TU'!$A$6:$V$1000,S$1,FALSE)</f>
        <v>690000</v>
      </c>
      <c r="T377" s="127">
        <f>VLOOKUP($A377,'Bagian TU'!$A$6:$V$1000,T$1,FALSE)</f>
        <v>1380000</v>
      </c>
      <c r="U377" s="127">
        <f t="shared" si="1"/>
        <v>8280000</v>
      </c>
      <c r="V377" s="127">
        <f t="shared" si="2"/>
        <v>0</v>
      </c>
    </row>
    <row r="378" spans="1:22" ht="13.5" customHeight="1" x14ac:dyDescent="0.2">
      <c r="A378" s="2" t="s">
        <v>2272</v>
      </c>
      <c r="B378" s="50" t="str">
        <f t="array" ref="B378">INDEX(PAGU_REAL!$AF$1:$AF$168,MATCH(MID(A378,1,21),MID(PAGU_REAL!$AK$1:$AK$168,1,21),0))</f>
        <v>Umum</v>
      </c>
      <c r="C378" s="125" t="s">
        <v>24</v>
      </c>
      <c r="D378" s="126" t="s">
        <v>45</v>
      </c>
      <c r="E378" s="127">
        <v>4</v>
      </c>
      <c r="F378" s="128" t="s">
        <v>668</v>
      </c>
      <c r="G378" s="127">
        <v>1500000</v>
      </c>
      <c r="H378" s="127">
        <f t="shared" si="203"/>
        <v>6000000</v>
      </c>
      <c r="I378" s="127">
        <f>VLOOKUP($A378,'Bagian TU'!$A$6:$V$1000,I$1,FALSE)</f>
        <v>0</v>
      </c>
      <c r="J378" s="127">
        <f>VLOOKUP($A378,'Bagian TU'!$A$6:$V$1000,J$1,FALSE)</f>
        <v>1500000</v>
      </c>
      <c r="K378" s="127">
        <f>VLOOKUP($A378,'Bagian TU'!$A$6:$V$1000,K$1,FALSE)</f>
        <v>0</v>
      </c>
      <c r="L378" s="127">
        <f>VLOOKUP($A378,'Bagian TU'!$A$6:$V$1000,L$1,FALSE)</f>
        <v>1500000</v>
      </c>
      <c r="M378" s="127">
        <f>VLOOKUP($A378,'Bagian TU'!$A$6:$V$1000,M$1,FALSE)</f>
        <v>0</v>
      </c>
      <c r="N378" s="127">
        <f>VLOOKUP($A378,'Bagian TU'!$A$6:$V$1000,N$1,FALSE)</f>
        <v>0</v>
      </c>
      <c r="O378" s="127">
        <f>VLOOKUP($A378,'Bagian TU'!$A$6:$V$1000,O$1,FALSE)</f>
        <v>1500000</v>
      </c>
      <c r="P378" s="127">
        <f>VLOOKUP($A378,'Bagian TU'!$A$6:$V$1000,P$1,FALSE)</f>
        <v>0</v>
      </c>
      <c r="Q378" s="127">
        <f>VLOOKUP($A378,'Bagian TU'!$A$6:$V$1000,Q$1,FALSE)</f>
        <v>0</v>
      </c>
      <c r="R378" s="127">
        <f>VLOOKUP($A378,'Bagian TU'!$A$6:$V$1000,R$1,FALSE)</f>
        <v>1500000</v>
      </c>
      <c r="S378" s="127">
        <f>VLOOKUP($A378,'Bagian TU'!$A$6:$V$1000,S$1,FALSE)</f>
        <v>0</v>
      </c>
      <c r="T378" s="127">
        <f>VLOOKUP($A378,'Bagian TU'!$A$6:$V$1000,T$1,FALSE)</f>
        <v>0</v>
      </c>
      <c r="U378" s="127">
        <f t="shared" si="1"/>
        <v>6000000</v>
      </c>
      <c r="V378" s="127">
        <f t="shared" si="2"/>
        <v>0</v>
      </c>
    </row>
    <row r="379" spans="1:22" ht="13.5" customHeight="1" x14ac:dyDescent="0.2">
      <c r="A379" s="2" t="s">
        <v>2273</v>
      </c>
      <c r="B379" s="50" t="str">
        <f t="array" ref="B379">INDEX(PAGU_REAL!$AF$1:$AF$168,MATCH(MID(A379,1,21),MID(PAGU_REAL!$AK$1:$AK$168,1,21),0))</f>
        <v>Umum</v>
      </c>
      <c r="C379" s="125" t="s">
        <v>24</v>
      </c>
      <c r="D379" s="126" t="s">
        <v>51</v>
      </c>
      <c r="E379" s="127">
        <v>4</v>
      </c>
      <c r="F379" s="128" t="s">
        <v>668</v>
      </c>
      <c r="G379" s="127">
        <v>1000000</v>
      </c>
      <c r="H379" s="127">
        <f t="shared" si="203"/>
        <v>4000000</v>
      </c>
      <c r="I379" s="127">
        <f>VLOOKUP($A379,'Bagian TU'!$A$6:$V$1000,I$1,FALSE)</f>
        <v>0</v>
      </c>
      <c r="J379" s="127">
        <f>VLOOKUP($A379,'Bagian TU'!$A$6:$V$1000,J$1,FALSE)</f>
        <v>996500</v>
      </c>
      <c r="K379" s="127">
        <f>VLOOKUP($A379,'Bagian TU'!$A$6:$V$1000,K$1,FALSE)</f>
        <v>0</v>
      </c>
      <c r="L379" s="127">
        <f>VLOOKUP($A379,'Bagian TU'!$A$6:$V$1000,L$1,FALSE)</f>
        <v>1000000</v>
      </c>
      <c r="M379" s="127">
        <f>VLOOKUP($A379,'Bagian TU'!$A$6:$V$1000,M$1,FALSE)</f>
        <v>0</v>
      </c>
      <c r="N379" s="127">
        <f>VLOOKUP($A379,'Bagian TU'!$A$6:$V$1000,N$1,FALSE)</f>
        <v>0</v>
      </c>
      <c r="O379" s="127">
        <f>VLOOKUP($A379,'Bagian TU'!$A$6:$V$1000,O$1,FALSE)</f>
        <v>1000000</v>
      </c>
      <c r="P379" s="127">
        <f>VLOOKUP($A379,'Bagian TU'!$A$6:$V$1000,P$1,FALSE)</f>
        <v>0</v>
      </c>
      <c r="Q379" s="127">
        <f>VLOOKUP($A379,'Bagian TU'!$A$6:$V$1000,Q$1,FALSE)</f>
        <v>0</v>
      </c>
      <c r="R379" s="127">
        <f>VLOOKUP($A379,'Bagian TU'!$A$6:$V$1000,R$1,FALSE)</f>
        <v>1003500</v>
      </c>
      <c r="S379" s="127">
        <f>VLOOKUP($A379,'Bagian TU'!$A$6:$V$1000,S$1,FALSE)</f>
        <v>0</v>
      </c>
      <c r="T379" s="127">
        <f>VLOOKUP($A379,'Bagian TU'!$A$6:$V$1000,T$1,FALSE)</f>
        <v>0</v>
      </c>
      <c r="U379" s="127">
        <f t="shared" si="1"/>
        <v>4000000</v>
      </c>
      <c r="V379" s="127">
        <f t="shared" si="2"/>
        <v>0</v>
      </c>
    </row>
    <row r="380" spans="1:22" ht="13.5" customHeight="1" x14ac:dyDescent="0.2">
      <c r="A380" s="2" t="s">
        <v>2274</v>
      </c>
      <c r="B380" s="50" t="str">
        <f t="array" ref="B380">INDEX(PAGU_REAL!$AF$1:$AF$168,MATCH(MID(A380,1,21),MID(PAGU_REAL!$AK$1:$AK$168,1,21),0))</f>
        <v>Umum</v>
      </c>
      <c r="C380" s="125" t="s">
        <v>24</v>
      </c>
      <c r="D380" s="126" t="s">
        <v>53</v>
      </c>
      <c r="E380" s="127">
        <v>4</v>
      </c>
      <c r="F380" s="128" t="s">
        <v>668</v>
      </c>
      <c r="G380" s="127">
        <v>1500000</v>
      </c>
      <c r="H380" s="127">
        <f t="shared" si="203"/>
        <v>6000000</v>
      </c>
      <c r="I380" s="127">
        <f>VLOOKUP($A380,'Bagian TU'!$A$6:$V$1000,I$1,FALSE)</f>
        <v>0</v>
      </c>
      <c r="J380" s="127">
        <f>VLOOKUP($A380,'Bagian TU'!$A$6:$V$1000,J$1,FALSE)</f>
        <v>1500000</v>
      </c>
      <c r="K380" s="127">
        <f>VLOOKUP($A380,'Bagian TU'!$A$6:$V$1000,K$1,FALSE)</f>
        <v>0</v>
      </c>
      <c r="L380" s="127">
        <f>VLOOKUP($A380,'Bagian TU'!$A$6:$V$1000,L$1,FALSE)</f>
        <v>1500000</v>
      </c>
      <c r="M380" s="127">
        <f>VLOOKUP($A380,'Bagian TU'!$A$6:$V$1000,M$1,FALSE)</f>
        <v>0</v>
      </c>
      <c r="N380" s="127">
        <f>VLOOKUP($A380,'Bagian TU'!$A$6:$V$1000,N$1,FALSE)</f>
        <v>0</v>
      </c>
      <c r="O380" s="127">
        <f>VLOOKUP($A380,'Bagian TU'!$A$6:$V$1000,O$1,FALSE)</f>
        <v>1500000</v>
      </c>
      <c r="P380" s="127">
        <f>VLOOKUP($A380,'Bagian TU'!$A$6:$V$1000,P$1,FALSE)</f>
        <v>0</v>
      </c>
      <c r="Q380" s="127">
        <f>VLOOKUP($A380,'Bagian TU'!$A$6:$V$1000,Q$1,FALSE)</f>
        <v>0</v>
      </c>
      <c r="R380" s="127">
        <f>VLOOKUP($A380,'Bagian TU'!$A$6:$V$1000,R$1,FALSE)</f>
        <v>1500000</v>
      </c>
      <c r="S380" s="127">
        <f>VLOOKUP($A380,'Bagian TU'!$A$6:$V$1000,S$1,FALSE)</f>
        <v>0</v>
      </c>
      <c r="T380" s="127">
        <f>VLOOKUP($A380,'Bagian TU'!$A$6:$V$1000,T$1,FALSE)</f>
        <v>0</v>
      </c>
      <c r="U380" s="127">
        <f t="shared" si="1"/>
        <v>6000000</v>
      </c>
      <c r="V380" s="127">
        <f t="shared" si="2"/>
        <v>0</v>
      </c>
    </row>
    <row r="381" spans="1:22" ht="13.5" customHeight="1" x14ac:dyDescent="0.2">
      <c r="A381" s="2" t="s">
        <v>2275</v>
      </c>
      <c r="B381" s="50" t="str">
        <f t="array" ref="B381">INDEX(PAGU_REAL!$AF$1:$AF$168,MATCH(MID(A381,1,21),MID(PAGU_REAL!$AK$1:$AK$168,1,21),0))</f>
        <v>Umum</v>
      </c>
      <c r="C381" s="95" t="s">
        <v>162</v>
      </c>
      <c r="D381" s="123" t="s">
        <v>163</v>
      </c>
      <c r="E381" s="124">
        <v>0</v>
      </c>
      <c r="F381" s="98" t="s">
        <v>24</v>
      </c>
      <c r="G381" s="124">
        <v>0</v>
      </c>
      <c r="H381" s="124">
        <f t="shared" ref="H381:T381" si="204">H382</f>
        <v>4000000</v>
      </c>
      <c r="I381" s="124">
        <f t="shared" si="204"/>
        <v>0</v>
      </c>
      <c r="J381" s="124">
        <f t="shared" si="204"/>
        <v>0</v>
      </c>
      <c r="K381" s="124">
        <f t="shared" si="204"/>
        <v>0</v>
      </c>
      <c r="L381" s="124">
        <f t="shared" si="204"/>
        <v>0</v>
      </c>
      <c r="M381" s="124">
        <f t="shared" si="204"/>
        <v>0</v>
      </c>
      <c r="N381" s="124">
        <f t="shared" si="204"/>
        <v>0</v>
      </c>
      <c r="O381" s="124">
        <f t="shared" si="204"/>
        <v>2000000</v>
      </c>
      <c r="P381" s="124">
        <f t="shared" si="204"/>
        <v>0</v>
      </c>
      <c r="Q381" s="124">
        <f t="shared" si="204"/>
        <v>0</v>
      </c>
      <c r="R381" s="124">
        <f t="shared" si="204"/>
        <v>0</v>
      </c>
      <c r="S381" s="124">
        <f t="shared" si="204"/>
        <v>2000000</v>
      </c>
      <c r="T381" s="124">
        <f t="shared" si="204"/>
        <v>0</v>
      </c>
      <c r="U381" s="124">
        <f t="shared" si="1"/>
        <v>4000000</v>
      </c>
      <c r="V381" s="124">
        <f t="shared" si="2"/>
        <v>0</v>
      </c>
    </row>
    <row r="382" spans="1:22" ht="13.5" customHeight="1" x14ac:dyDescent="0.2">
      <c r="A382" s="2" t="s">
        <v>2276</v>
      </c>
      <c r="B382" s="50" t="str">
        <f t="array" ref="B382">INDEX(PAGU_REAL!$AF$1:$AF$168,MATCH(MID(A382,1,21),MID(PAGU_REAL!$AK$1:$AK$168,1,21),0))</f>
        <v>Umum</v>
      </c>
      <c r="C382" s="125" t="s">
        <v>24</v>
      </c>
      <c r="D382" s="126" t="s">
        <v>1866</v>
      </c>
      <c r="E382" s="127">
        <v>4</v>
      </c>
      <c r="F382" s="128" t="s">
        <v>613</v>
      </c>
      <c r="G382" s="127">
        <v>1000000</v>
      </c>
      <c r="H382" s="127">
        <f>ROUNDDOWN(E382*G382,-3)</f>
        <v>4000000</v>
      </c>
      <c r="I382" s="127">
        <f>VLOOKUP($A382,'Bagian TU'!$A$6:$V$1000,I$1,FALSE)</f>
        <v>0</v>
      </c>
      <c r="J382" s="127">
        <f>VLOOKUP($A382,'Bagian TU'!$A$6:$V$1000,J$1,FALSE)</f>
        <v>0</v>
      </c>
      <c r="K382" s="127">
        <f>VLOOKUP($A382,'Bagian TU'!$A$6:$V$1000,K$1,FALSE)</f>
        <v>0</v>
      </c>
      <c r="L382" s="127">
        <f>VLOOKUP($A382,'Bagian TU'!$A$6:$V$1000,L$1,FALSE)</f>
        <v>0</v>
      </c>
      <c r="M382" s="127">
        <f>VLOOKUP($A382,'Bagian TU'!$A$6:$V$1000,M$1,FALSE)</f>
        <v>0</v>
      </c>
      <c r="N382" s="127">
        <f>VLOOKUP($A382,'Bagian TU'!$A$6:$V$1000,N$1,FALSE)</f>
        <v>0</v>
      </c>
      <c r="O382" s="127">
        <f>VLOOKUP($A382,'Bagian TU'!$A$6:$V$1000,O$1,FALSE)</f>
        <v>2000000</v>
      </c>
      <c r="P382" s="127">
        <f>VLOOKUP($A382,'Bagian TU'!$A$6:$V$1000,P$1,FALSE)</f>
        <v>0</v>
      </c>
      <c r="Q382" s="127">
        <f>VLOOKUP($A382,'Bagian TU'!$A$6:$V$1000,Q$1,FALSE)</f>
        <v>0</v>
      </c>
      <c r="R382" s="127">
        <f>VLOOKUP($A382,'Bagian TU'!$A$6:$V$1000,R$1,FALSE)</f>
        <v>0</v>
      </c>
      <c r="S382" s="127">
        <f>VLOOKUP($A382,'Bagian TU'!$A$6:$V$1000,S$1,FALSE)</f>
        <v>2000000</v>
      </c>
      <c r="T382" s="127">
        <f>VLOOKUP($A382,'Bagian TU'!$A$6:$V$1000,T$1,FALSE)</f>
        <v>0</v>
      </c>
      <c r="U382" s="127">
        <f t="shared" si="1"/>
        <v>4000000</v>
      </c>
      <c r="V382" s="127">
        <f t="shared" si="2"/>
        <v>0</v>
      </c>
    </row>
    <row r="383" spans="1:22" ht="13.5" customHeight="1" x14ac:dyDescent="0.2">
      <c r="A383" s="2" t="s">
        <v>2277</v>
      </c>
      <c r="B383" s="50" t="str">
        <f t="array" ref="B383">INDEX(PAGU_REAL!$AF$1:$AF$168,MATCH(MID(A383,1,21),MID(PAGU_REAL!$AK$1:$AK$168,1,21),0))</f>
        <v>Umum</v>
      </c>
      <c r="C383" s="95" t="s">
        <v>111</v>
      </c>
      <c r="D383" s="123" t="s">
        <v>112</v>
      </c>
      <c r="E383" s="124">
        <v>0</v>
      </c>
      <c r="F383" s="98" t="s">
        <v>24</v>
      </c>
      <c r="G383" s="124">
        <v>0</v>
      </c>
      <c r="H383" s="124">
        <f t="shared" ref="H383:T383" si="205">H384</f>
        <v>44920000</v>
      </c>
      <c r="I383" s="124">
        <f t="shared" si="205"/>
        <v>0</v>
      </c>
      <c r="J383" s="124">
        <f t="shared" si="205"/>
        <v>6265000</v>
      </c>
      <c r="K383" s="124">
        <f t="shared" si="205"/>
        <v>2310000</v>
      </c>
      <c r="L383" s="124">
        <f t="shared" si="205"/>
        <v>2655000</v>
      </c>
      <c r="M383" s="124">
        <f t="shared" si="205"/>
        <v>5615000</v>
      </c>
      <c r="N383" s="124">
        <f t="shared" si="205"/>
        <v>0</v>
      </c>
      <c r="O383" s="124">
        <f t="shared" si="205"/>
        <v>5615000</v>
      </c>
      <c r="P383" s="124">
        <f t="shared" si="205"/>
        <v>5615000</v>
      </c>
      <c r="Q383" s="124">
        <f t="shared" si="205"/>
        <v>0</v>
      </c>
      <c r="R383" s="124">
        <f t="shared" si="205"/>
        <v>5615000</v>
      </c>
      <c r="S383" s="124">
        <f t="shared" si="205"/>
        <v>5615000</v>
      </c>
      <c r="T383" s="124">
        <f t="shared" si="205"/>
        <v>5615000</v>
      </c>
      <c r="U383" s="124">
        <f t="shared" si="1"/>
        <v>44920000</v>
      </c>
      <c r="V383" s="124">
        <f t="shared" si="2"/>
        <v>0</v>
      </c>
    </row>
    <row r="384" spans="1:22" ht="13.5" customHeight="1" x14ac:dyDescent="0.2">
      <c r="A384" s="2" t="s">
        <v>2278</v>
      </c>
      <c r="B384" s="50" t="str">
        <f t="array" ref="B384">INDEX(PAGU_REAL!$AF$1:$AF$168,MATCH(MID(A384,1,21),MID(PAGU_REAL!$AK$1:$AK$168,1,21),0))</f>
        <v>Umum</v>
      </c>
      <c r="C384" s="125" t="s">
        <v>24</v>
      </c>
      <c r="D384" s="126" t="s">
        <v>2279</v>
      </c>
      <c r="E384" s="127">
        <v>8</v>
      </c>
      <c r="F384" s="128" t="s">
        <v>600</v>
      </c>
      <c r="G384" s="127">
        <v>5615000</v>
      </c>
      <c r="H384" s="127">
        <f>ROUNDDOWN(E384*G384,-3)</f>
        <v>44920000</v>
      </c>
      <c r="I384" s="127">
        <f>VLOOKUP($A384,'Bagian TU'!$A$6:$V$1000,I$1,FALSE)</f>
        <v>0</v>
      </c>
      <c r="J384" s="127">
        <f>VLOOKUP($A384,'Bagian TU'!$A$6:$V$1000,J$1,FALSE)</f>
        <v>6265000</v>
      </c>
      <c r="K384" s="127">
        <f>VLOOKUP($A384,'Bagian TU'!$A$6:$V$1000,K$1,FALSE)</f>
        <v>2310000</v>
      </c>
      <c r="L384" s="127">
        <f>VLOOKUP($A384,'Bagian TU'!$A$6:$V$1000,L$1,FALSE)</f>
        <v>2655000</v>
      </c>
      <c r="M384" s="127">
        <f>VLOOKUP($A384,'Bagian TU'!$A$6:$V$1000,M$1,FALSE)</f>
        <v>5615000</v>
      </c>
      <c r="N384" s="127">
        <f>VLOOKUP($A384,'Bagian TU'!$A$6:$V$1000,N$1,FALSE)</f>
        <v>0</v>
      </c>
      <c r="O384" s="127">
        <f>VLOOKUP($A384,'Bagian TU'!$A$6:$V$1000,O$1,FALSE)</f>
        <v>5615000</v>
      </c>
      <c r="P384" s="127">
        <f>VLOOKUP($A384,'Bagian TU'!$A$6:$V$1000,P$1,FALSE)</f>
        <v>5615000</v>
      </c>
      <c r="Q384" s="127">
        <f>VLOOKUP($A384,'Bagian TU'!$A$6:$V$1000,Q$1,FALSE)</f>
        <v>0</v>
      </c>
      <c r="R384" s="127">
        <f>VLOOKUP($A384,'Bagian TU'!$A$6:$V$1000,R$1,FALSE)</f>
        <v>5615000</v>
      </c>
      <c r="S384" s="127">
        <f>VLOOKUP($A384,'Bagian TU'!$A$6:$V$1000,S$1,FALSE)</f>
        <v>5615000</v>
      </c>
      <c r="T384" s="127">
        <f>VLOOKUP($A384,'Bagian TU'!$A$6:$V$1000,T$1,FALSE)</f>
        <v>5615000</v>
      </c>
      <c r="U384" s="127">
        <f t="shared" si="1"/>
        <v>44920000</v>
      </c>
      <c r="V384" s="127">
        <f t="shared" si="2"/>
        <v>0</v>
      </c>
    </row>
    <row r="385" spans="1:22" ht="13.5" customHeight="1" x14ac:dyDescent="0.2">
      <c r="A385" s="2" t="s">
        <v>2280</v>
      </c>
      <c r="B385" s="50" t="str">
        <f t="array" ref="B385">INDEX(PAGU_REAL!$AF$1:$AF$168,MATCH(MID(A385,1,21),MID(PAGU_REAL!$AK$1:$AK$168,1,21),0))</f>
        <v>Umum</v>
      </c>
      <c r="C385" s="95" t="s">
        <v>55</v>
      </c>
      <c r="D385" s="123" t="s">
        <v>56</v>
      </c>
      <c r="E385" s="124">
        <v>0</v>
      </c>
      <c r="F385" s="98" t="s">
        <v>24</v>
      </c>
      <c r="G385" s="124">
        <v>0</v>
      </c>
      <c r="H385" s="124">
        <f t="shared" ref="H385:T385" si="206">H386</f>
        <v>2100000</v>
      </c>
      <c r="I385" s="124">
        <f t="shared" si="206"/>
        <v>0</v>
      </c>
      <c r="J385" s="124">
        <f t="shared" si="206"/>
        <v>750000</v>
      </c>
      <c r="K385" s="124">
        <f t="shared" si="206"/>
        <v>0</v>
      </c>
      <c r="L385" s="124">
        <f t="shared" si="206"/>
        <v>0</v>
      </c>
      <c r="M385" s="124">
        <f t="shared" si="206"/>
        <v>450000</v>
      </c>
      <c r="N385" s="124">
        <f t="shared" si="206"/>
        <v>0</v>
      </c>
      <c r="O385" s="124">
        <f t="shared" si="206"/>
        <v>300000</v>
      </c>
      <c r="P385" s="124">
        <f t="shared" si="206"/>
        <v>300000</v>
      </c>
      <c r="Q385" s="124">
        <f t="shared" si="206"/>
        <v>0</v>
      </c>
      <c r="R385" s="124">
        <f t="shared" si="206"/>
        <v>300000</v>
      </c>
      <c r="S385" s="124">
        <f t="shared" si="206"/>
        <v>0</v>
      </c>
      <c r="T385" s="124">
        <f t="shared" si="206"/>
        <v>0</v>
      </c>
      <c r="U385" s="124">
        <f t="shared" si="1"/>
        <v>2100000</v>
      </c>
      <c r="V385" s="124">
        <f t="shared" si="2"/>
        <v>0</v>
      </c>
    </row>
    <row r="386" spans="1:22" ht="13.5" customHeight="1" x14ac:dyDescent="0.2">
      <c r="A386" s="2" t="s">
        <v>2281</v>
      </c>
      <c r="B386" s="50" t="str">
        <f t="array" ref="B386">INDEX(PAGU_REAL!$AF$1:$AF$168,MATCH(MID(A386,1,21),MID(PAGU_REAL!$AK$1:$AK$168,1,21),0))</f>
        <v>Umum</v>
      </c>
      <c r="C386" s="125" t="s">
        <v>24</v>
      </c>
      <c r="D386" s="126" t="s">
        <v>2282</v>
      </c>
      <c r="E386" s="127">
        <v>14</v>
      </c>
      <c r="F386" s="128" t="s">
        <v>600</v>
      </c>
      <c r="G386" s="127">
        <v>150000</v>
      </c>
      <c r="H386" s="127">
        <f>ROUNDDOWN(E386*G386,-3)</f>
        <v>2100000</v>
      </c>
      <c r="I386" s="127">
        <f>VLOOKUP($A386,'Bagian TU'!$A$6:$V$1000,I$1,FALSE)</f>
        <v>0</v>
      </c>
      <c r="J386" s="127">
        <f>VLOOKUP($A386,'Bagian TU'!$A$6:$V$1000,J$1,FALSE)</f>
        <v>750000</v>
      </c>
      <c r="K386" s="127">
        <f>VLOOKUP($A386,'Bagian TU'!$A$6:$V$1000,K$1,FALSE)</f>
        <v>0</v>
      </c>
      <c r="L386" s="127">
        <f>VLOOKUP($A386,'Bagian TU'!$A$6:$V$1000,L$1,FALSE)</f>
        <v>0</v>
      </c>
      <c r="M386" s="127">
        <f>VLOOKUP($A386,'Bagian TU'!$A$6:$V$1000,M$1,FALSE)</f>
        <v>450000</v>
      </c>
      <c r="N386" s="127">
        <f>VLOOKUP($A386,'Bagian TU'!$A$6:$V$1000,N$1,FALSE)</f>
        <v>0</v>
      </c>
      <c r="O386" s="127">
        <f>VLOOKUP($A386,'Bagian TU'!$A$6:$V$1000,O$1,FALSE)</f>
        <v>300000</v>
      </c>
      <c r="P386" s="127">
        <f>VLOOKUP($A386,'Bagian TU'!$A$6:$V$1000,P$1,FALSE)</f>
        <v>300000</v>
      </c>
      <c r="Q386" s="127">
        <f>VLOOKUP($A386,'Bagian TU'!$A$6:$V$1000,Q$1,FALSE)</f>
        <v>0</v>
      </c>
      <c r="R386" s="127">
        <f>VLOOKUP($A386,'Bagian TU'!$A$6:$V$1000,R$1,FALSE)</f>
        <v>300000</v>
      </c>
      <c r="S386" s="127">
        <f>VLOOKUP($A386,'Bagian TU'!$A$6:$V$1000,S$1,FALSE)</f>
        <v>0</v>
      </c>
      <c r="T386" s="127">
        <f>VLOOKUP($A386,'Bagian TU'!$A$6:$V$1000,T$1,FALSE)</f>
        <v>0</v>
      </c>
      <c r="U386" s="127">
        <f t="shared" si="1"/>
        <v>2100000</v>
      </c>
      <c r="V386" s="127">
        <f t="shared" si="2"/>
        <v>0</v>
      </c>
    </row>
    <row r="387" spans="1:22" ht="13.5" customHeight="1" x14ac:dyDescent="0.2">
      <c r="A387" s="2" t="s">
        <v>2283</v>
      </c>
      <c r="B387" s="50" t="e">
        <f t="array" ref="B387">INDEX(PAGU_REAL!$AF$1:$AF$168,MATCH(MID(A387,1,21),MID(PAGU_REAL!$AK$1:$AK$168,1,21),0))</f>
        <v>#N/A</v>
      </c>
      <c r="C387" s="115" t="s">
        <v>1905</v>
      </c>
      <c r="D387" s="116" t="s">
        <v>1906</v>
      </c>
      <c r="E387" s="117">
        <v>0</v>
      </c>
      <c r="F387" s="118" t="s">
        <v>24</v>
      </c>
      <c r="G387" s="117">
        <v>0</v>
      </c>
      <c r="H387" s="117">
        <f t="shared" ref="H387:T387" si="207">SUM(H388,H404,H410,H422,H434,H444,H451,H466)</f>
        <v>2132282000</v>
      </c>
      <c r="I387" s="117">
        <f t="shared" si="207"/>
        <v>0</v>
      </c>
      <c r="J387" s="117">
        <f t="shared" si="207"/>
        <v>37605095</v>
      </c>
      <c r="K387" s="117">
        <f t="shared" si="207"/>
        <v>65438601</v>
      </c>
      <c r="L387" s="117">
        <f t="shared" si="207"/>
        <v>102270809</v>
      </c>
      <c r="M387" s="117">
        <f t="shared" si="207"/>
        <v>83391800</v>
      </c>
      <c r="N387" s="117">
        <f t="shared" si="207"/>
        <v>611631632</v>
      </c>
      <c r="O387" s="117">
        <f t="shared" si="207"/>
        <v>588601100</v>
      </c>
      <c r="P387" s="117">
        <f t="shared" si="207"/>
        <v>120686400</v>
      </c>
      <c r="Q387" s="117">
        <f t="shared" si="207"/>
        <v>200623800</v>
      </c>
      <c r="R387" s="117">
        <f t="shared" si="207"/>
        <v>165419500</v>
      </c>
      <c r="S387" s="117">
        <f t="shared" si="207"/>
        <v>107182980</v>
      </c>
      <c r="T387" s="117">
        <f t="shared" si="207"/>
        <v>49430283</v>
      </c>
      <c r="U387" s="117">
        <f t="shared" si="1"/>
        <v>2132282000</v>
      </c>
      <c r="V387" s="117">
        <f t="shared" si="2"/>
        <v>0</v>
      </c>
    </row>
    <row r="388" spans="1:22" ht="13.5" customHeight="1" x14ac:dyDescent="0.2">
      <c r="A388" s="2" t="s">
        <v>2284</v>
      </c>
      <c r="B388" s="50" t="str">
        <f t="array" ref="B388">INDEX(PAGU_REAL!$AF$1:$AF$168,MATCH(MID(A388,1,21),MID(PAGU_REAL!$AK$1:$AK$168,1,21),0))</f>
        <v>Umum</v>
      </c>
      <c r="C388" s="119" t="s">
        <v>39</v>
      </c>
      <c r="D388" s="120" t="s">
        <v>2285</v>
      </c>
      <c r="E388" s="121">
        <v>0</v>
      </c>
      <c r="F388" s="122" t="s">
        <v>24</v>
      </c>
      <c r="G388" s="121">
        <v>0</v>
      </c>
      <c r="H388" s="121">
        <f t="shared" ref="H388:T388" si="208">SUM(H389,H394,H396,H398,H400,H402)</f>
        <v>67550000</v>
      </c>
      <c r="I388" s="121">
        <f t="shared" si="208"/>
        <v>0</v>
      </c>
      <c r="J388" s="121">
        <f t="shared" si="208"/>
        <v>3996300</v>
      </c>
      <c r="K388" s="121">
        <f t="shared" si="208"/>
        <v>9520000</v>
      </c>
      <c r="L388" s="121">
        <f t="shared" si="208"/>
        <v>11859400</v>
      </c>
      <c r="M388" s="121">
        <f t="shared" si="208"/>
        <v>8786400</v>
      </c>
      <c r="N388" s="121">
        <f t="shared" si="208"/>
        <v>7486400</v>
      </c>
      <c r="O388" s="121">
        <f t="shared" si="208"/>
        <v>7235700</v>
      </c>
      <c r="P388" s="121">
        <f t="shared" si="208"/>
        <v>2542000</v>
      </c>
      <c r="Q388" s="121">
        <f t="shared" si="208"/>
        <v>6244400</v>
      </c>
      <c r="R388" s="121">
        <f t="shared" si="208"/>
        <v>2335000</v>
      </c>
      <c r="S388" s="121">
        <f t="shared" si="208"/>
        <v>6244400</v>
      </c>
      <c r="T388" s="121">
        <f t="shared" si="208"/>
        <v>1300000</v>
      </c>
      <c r="U388" s="121">
        <f t="shared" si="1"/>
        <v>67550000</v>
      </c>
      <c r="V388" s="121">
        <f t="shared" si="2"/>
        <v>0</v>
      </c>
    </row>
    <row r="389" spans="1:22" ht="13.5" customHeight="1" x14ac:dyDescent="0.2">
      <c r="A389" s="2" t="s">
        <v>2286</v>
      </c>
      <c r="B389" s="50" t="str">
        <f t="array" ref="B389">INDEX(PAGU_REAL!$AF$1:$AF$168,MATCH(MID(A389,1,21),MID(PAGU_REAL!$AK$1:$AK$168,1,21),0))</f>
        <v>Umum</v>
      </c>
      <c r="C389" s="95" t="s">
        <v>42</v>
      </c>
      <c r="D389" s="123" t="s">
        <v>43</v>
      </c>
      <c r="E389" s="124">
        <v>0</v>
      </c>
      <c r="F389" s="98" t="s">
        <v>24</v>
      </c>
      <c r="G389" s="124">
        <v>0</v>
      </c>
      <c r="H389" s="124">
        <f t="shared" ref="H389:T389" si="209">SUM(H390:H393)</f>
        <v>15728000</v>
      </c>
      <c r="I389" s="124">
        <f t="shared" si="209"/>
        <v>0</v>
      </c>
      <c r="J389" s="124">
        <f t="shared" si="209"/>
        <v>3996300</v>
      </c>
      <c r="K389" s="124">
        <f t="shared" si="209"/>
        <v>0</v>
      </c>
      <c r="L389" s="124">
        <f t="shared" si="209"/>
        <v>1035000</v>
      </c>
      <c r="M389" s="124">
        <f t="shared" si="209"/>
        <v>1242000</v>
      </c>
      <c r="N389" s="124">
        <f t="shared" si="209"/>
        <v>1242000</v>
      </c>
      <c r="O389" s="124">
        <f t="shared" si="209"/>
        <v>5935700</v>
      </c>
      <c r="P389" s="124">
        <f t="shared" si="209"/>
        <v>1242000</v>
      </c>
      <c r="Q389" s="124">
        <f t="shared" si="209"/>
        <v>0</v>
      </c>
      <c r="R389" s="124">
        <f t="shared" si="209"/>
        <v>1035000</v>
      </c>
      <c r="S389" s="124">
        <f t="shared" si="209"/>
        <v>0</v>
      </c>
      <c r="T389" s="124">
        <f t="shared" si="209"/>
        <v>0</v>
      </c>
      <c r="U389" s="124">
        <f t="shared" si="1"/>
        <v>15728000</v>
      </c>
      <c r="V389" s="124">
        <f t="shared" si="2"/>
        <v>0</v>
      </c>
    </row>
    <row r="390" spans="1:22" ht="13.5" customHeight="1" x14ac:dyDescent="0.2">
      <c r="A390" s="2" t="s">
        <v>2287</v>
      </c>
      <c r="B390" s="50" t="str">
        <f t="array" ref="B390">INDEX(PAGU_REAL!$AF$1:$AF$168,MATCH(MID(A390,1,21),MID(PAGU_REAL!$AK$1:$AK$168,1,21),0))</f>
        <v>Umum</v>
      </c>
      <c r="C390" s="125" t="s">
        <v>24</v>
      </c>
      <c r="D390" s="126" t="s">
        <v>599</v>
      </c>
      <c r="E390" s="127">
        <v>112</v>
      </c>
      <c r="F390" s="128" t="s">
        <v>600</v>
      </c>
      <c r="G390" s="127">
        <v>69000</v>
      </c>
      <c r="H390" s="127">
        <f t="shared" ref="H390:H393" si="210">ROUNDDOWN(E390*G390,-3)</f>
        <v>7728000</v>
      </c>
      <c r="I390" s="127">
        <f>VLOOKUP($A390,'Bagian TU'!$A$6:$V$1000,I$1,FALSE)</f>
        <v>0</v>
      </c>
      <c r="J390" s="127">
        <f>VLOOKUP($A390,'Bagian TU'!$A$6:$V$1000,J$1,FALSE)</f>
        <v>0</v>
      </c>
      <c r="K390" s="127">
        <f>VLOOKUP($A390,'Bagian TU'!$A$6:$V$1000,K$1,FALSE)</f>
        <v>0</v>
      </c>
      <c r="L390" s="127">
        <f>VLOOKUP($A390,'Bagian TU'!$A$6:$V$1000,L$1,FALSE)</f>
        <v>1035000</v>
      </c>
      <c r="M390" s="127">
        <f>VLOOKUP($A390,'Bagian TU'!$A$6:$V$1000,M$1,FALSE)</f>
        <v>1242000</v>
      </c>
      <c r="N390" s="127">
        <f>VLOOKUP($A390,'Bagian TU'!$A$6:$V$1000,N$1,FALSE)</f>
        <v>1242000</v>
      </c>
      <c r="O390" s="127">
        <f>VLOOKUP($A390,'Bagian TU'!$A$6:$V$1000,O$1,FALSE)</f>
        <v>1932000</v>
      </c>
      <c r="P390" s="127">
        <f>VLOOKUP($A390,'Bagian TU'!$A$6:$V$1000,P$1,FALSE)</f>
        <v>1242000</v>
      </c>
      <c r="Q390" s="127">
        <f>VLOOKUP($A390,'Bagian TU'!$A$6:$V$1000,Q$1,FALSE)</f>
        <v>0</v>
      </c>
      <c r="R390" s="127">
        <f>VLOOKUP($A390,'Bagian TU'!$A$6:$V$1000,R$1,FALSE)</f>
        <v>1035000</v>
      </c>
      <c r="S390" s="127">
        <f>VLOOKUP($A390,'Bagian TU'!$A$6:$V$1000,S$1,FALSE)</f>
        <v>0</v>
      </c>
      <c r="T390" s="127">
        <f>VLOOKUP($A390,'Bagian TU'!$A$6:$V$1000,T$1,FALSE)</f>
        <v>0</v>
      </c>
      <c r="U390" s="127">
        <f t="shared" si="1"/>
        <v>7728000</v>
      </c>
      <c r="V390" s="127">
        <f t="shared" si="2"/>
        <v>0</v>
      </c>
    </row>
    <row r="391" spans="1:22" ht="13.5" customHeight="1" x14ac:dyDescent="0.2">
      <c r="A391" s="2" t="s">
        <v>2288</v>
      </c>
      <c r="B391" s="50" t="str">
        <f t="array" ref="B391">INDEX(PAGU_REAL!$AF$1:$AF$168,MATCH(MID(A391,1,21),MID(PAGU_REAL!$AK$1:$AK$168,1,21),0))</f>
        <v>Umum</v>
      </c>
      <c r="C391" s="125" t="s">
        <v>24</v>
      </c>
      <c r="D391" s="126" t="s">
        <v>45</v>
      </c>
      <c r="E391" s="127">
        <v>2</v>
      </c>
      <c r="F391" s="128" t="s">
        <v>668</v>
      </c>
      <c r="G391" s="127">
        <v>1500000</v>
      </c>
      <c r="H391" s="127">
        <f t="shared" si="210"/>
        <v>3000000</v>
      </c>
      <c r="I391" s="127">
        <f>VLOOKUP($A391,'Bagian TU'!$A$6:$V$1000,I$1,FALSE)</f>
        <v>0</v>
      </c>
      <c r="J391" s="127">
        <f>VLOOKUP($A391,'Bagian TU'!$A$6:$V$1000,J$1,FALSE)</f>
        <v>1500000</v>
      </c>
      <c r="K391" s="127">
        <f>VLOOKUP($A391,'Bagian TU'!$A$6:$V$1000,K$1,FALSE)</f>
        <v>0</v>
      </c>
      <c r="L391" s="127">
        <f>VLOOKUP($A391,'Bagian TU'!$A$6:$V$1000,L$1,FALSE)</f>
        <v>0</v>
      </c>
      <c r="M391" s="127">
        <f>VLOOKUP($A391,'Bagian TU'!$A$6:$V$1000,M$1,FALSE)</f>
        <v>0</v>
      </c>
      <c r="N391" s="127">
        <f>VLOOKUP($A391,'Bagian TU'!$A$6:$V$1000,N$1,FALSE)</f>
        <v>0</v>
      </c>
      <c r="O391" s="127">
        <f>VLOOKUP($A391,'Bagian TU'!$A$6:$V$1000,O$1,FALSE)</f>
        <v>1500000</v>
      </c>
      <c r="P391" s="127">
        <f>VLOOKUP($A391,'Bagian TU'!$A$6:$V$1000,P$1,FALSE)</f>
        <v>0</v>
      </c>
      <c r="Q391" s="127">
        <f>VLOOKUP($A391,'Bagian TU'!$A$6:$V$1000,Q$1,FALSE)</f>
        <v>0</v>
      </c>
      <c r="R391" s="127">
        <f>VLOOKUP($A391,'Bagian TU'!$A$6:$V$1000,R$1,FALSE)</f>
        <v>0</v>
      </c>
      <c r="S391" s="127">
        <f>VLOOKUP($A391,'Bagian TU'!$A$6:$V$1000,S$1,FALSE)</f>
        <v>0</v>
      </c>
      <c r="T391" s="127">
        <f>VLOOKUP($A391,'Bagian TU'!$A$6:$V$1000,T$1,FALSE)</f>
        <v>0</v>
      </c>
      <c r="U391" s="127">
        <f t="shared" si="1"/>
        <v>3000000</v>
      </c>
      <c r="V391" s="127">
        <f t="shared" si="2"/>
        <v>0</v>
      </c>
    </row>
    <row r="392" spans="1:22" ht="13.5" customHeight="1" x14ac:dyDescent="0.2">
      <c r="A392" s="2" t="s">
        <v>2289</v>
      </c>
      <c r="B392" s="50" t="str">
        <f t="array" ref="B392">INDEX(PAGU_REAL!$AF$1:$AF$168,MATCH(MID(A392,1,21),MID(PAGU_REAL!$AK$1:$AK$168,1,21),0))</f>
        <v>Umum</v>
      </c>
      <c r="C392" s="125" t="s">
        <v>24</v>
      </c>
      <c r="D392" s="126" t="s">
        <v>51</v>
      </c>
      <c r="E392" s="127">
        <v>2</v>
      </c>
      <c r="F392" s="128" t="s">
        <v>668</v>
      </c>
      <c r="G392" s="127">
        <v>1000000</v>
      </c>
      <c r="H392" s="127">
        <f t="shared" si="210"/>
        <v>2000000</v>
      </c>
      <c r="I392" s="127">
        <f>VLOOKUP($A392,'Bagian TU'!$A$6:$V$1000,I$1,FALSE)</f>
        <v>0</v>
      </c>
      <c r="J392" s="127">
        <f>VLOOKUP($A392,'Bagian TU'!$A$6:$V$1000,J$1,FALSE)</f>
        <v>996500</v>
      </c>
      <c r="K392" s="127">
        <f>VLOOKUP($A392,'Bagian TU'!$A$6:$V$1000,K$1,FALSE)</f>
        <v>0</v>
      </c>
      <c r="L392" s="127">
        <f>VLOOKUP($A392,'Bagian TU'!$A$6:$V$1000,L$1,FALSE)</f>
        <v>0</v>
      </c>
      <c r="M392" s="127">
        <f>VLOOKUP($A392,'Bagian TU'!$A$6:$V$1000,M$1,FALSE)</f>
        <v>0</v>
      </c>
      <c r="N392" s="127">
        <f>VLOOKUP($A392,'Bagian TU'!$A$6:$V$1000,N$1,FALSE)</f>
        <v>0</v>
      </c>
      <c r="O392" s="127">
        <f>VLOOKUP($A392,'Bagian TU'!$A$6:$V$1000,O$1,FALSE)</f>
        <v>1003500</v>
      </c>
      <c r="P392" s="127">
        <f>VLOOKUP($A392,'Bagian TU'!$A$6:$V$1000,P$1,FALSE)</f>
        <v>0</v>
      </c>
      <c r="Q392" s="127">
        <f>VLOOKUP($A392,'Bagian TU'!$A$6:$V$1000,Q$1,FALSE)</f>
        <v>0</v>
      </c>
      <c r="R392" s="127">
        <f>VLOOKUP($A392,'Bagian TU'!$A$6:$V$1000,R$1,FALSE)</f>
        <v>0</v>
      </c>
      <c r="S392" s="127">
        <f>VLOOKUP($A392,'Bagian TU'!$A$6:$V$1000,S$1,FALSE)</f>
        <v>0</v>
      </c>
      <c r="T392" s="127">
        <f>VLOOKUP($A392,'Bagian TU'!$A$6:$V$1000,T$1,FALSE)</f>
        <v>0</v>
      </c>
      <c r="U392" s="127">
        <f t="shared" si="1"/>
        <v>2000000</v>
      </c>
      <c r="V392" s="127">
        <f t="shared" si="2"/>
        <v>0</v>
      </c>
    </row>
    <row r="393" spans="1:22" ht="13.5" customHeight="1" x14ac:dyDescent="0.2">
      <c r="A393" s="2" t="s">
        <v>2290</v>
      </c>
      <c r="B393" s="50" t="str">
        <f t="array" ref="B393">INDEX(PAGU_REAL!$AF$1:$AF$168,MATCH(MID(A393,1,21),MID(PAGU_REAL!$AK$1:$AK$168,1,21),0))</f>
        <v>Umum</v>
      </c>
      <c r="C393" s="125" t="s">
        <v>24</v>
      </c>
      <c r="D393" s="126" t="s">
        <v>53</v>
      </c>
      <c r="E393" s="127">
        <v>2</v>
      </c>
      <c r="F393" s="128" t="s">
        <v>668</v>
      </c>
      <c r="G393" s="127">
        <v>1500000</v>
      </c>
      <c r="H393" s="127">
        <f t="shared" si="210"/>
        <v>3000000</v>
      </c>
      <c r="I393" s="127">
        <f>VLOOKUP($A393,'Bagian TU'!$A$6:$V$1000,I$1,FALSE)</f>
        <v>0</v>
      </c>
      <c r="J393" s="127">
        <f>VLOOKUP($A393,'Bagian TU'!$A$6:$V$1000,J$1,FALSE)</f>
        <v>1499800</v>
      </c>
      <c r="K393" s="127">
        <f>VLOOKUP($A393,'Bagian TU'!$A$6:$V$1000,K$1,FALSE)</f>
        <v>0</v>
      </c>
      <c r="L393" s="127">
        <f>VLOOKUP($A393,'Bagian TU'!$A$6:$V$1000,L$1,FALSE)</f>
        <v>0</v>
      </c>
      <c r="M393" s="127">
        <f>VLOOKUP($A393,'Bagian TU'!$A$6:$V$1000,M$1,FALSE)</f>
        <v>0</v>
      </c>
      <c r="N393" s="127">
        <f>VLOOKUP($A393,'Bagian TU'!$A$6:$V$1000,N$1,FALSE)</f>
        <v>0</v>
      </c>
      <c r="O393" s="127">
        <f>VLOOKUP($A393,'Bagian TU'!$A$6:$V$1000,O$1,FALSE)</f>
        <v>1500200</v>
      </c>
      <c r="P393" s="127">
        <f>VLOOKUP($A393,'Bagian TU'!$A$6:$V$1000,P$1,FALSE)</f>
        <v>0</v>
      </c>
      <c r="Q393" s="127">
        <f>VLOOKUP($A393,'Bagian TU'!$A$6:$V$1000,Q$1,FALSE)</f>
        <v>0</v>
      </c>
      <c r="R393" s="127">
        <f>VLOOKUP($A393,'Bagian TU'!$A$6:$V$1000,R$1,FALSE)</f>
        <v>0</v>
      </c>
      <c r="S393" s="127">
        <f>VLOOKUP($A393,'Bagian TU'!$A$6:$V$1000,S$1,FALSE)</f>
        <v>0</v>
      </c>
      <c r="T393" s="127">
        <f>VLOOKUP($A393,'Bagian TU'!$A$6:$V$1000,T$1,FALSE)</f>
        <v>0</v>
      </c>
      <c r="U393" s="127">
        <f t="shared" si="1"/>
        <v>3000000</v>
      </c>
      <c r="V393" s="127">
        <f t="shared" si="2"/>
        <v>0</v>
      </c>
    </row>
    <row r="394" spans="1:22" ht="13.5" customHeight="1" x14ac:dyDescent="0.2">
      <c r="A394" s="2" t="s">
        <v>2291</v>
      </c>
      <c r="B394" s="50" t="str">
        <f t="array" ref="B394">INDEX(PAGU_REAL!$AF$1:$AF$168,MATCH(MID(A394,1,21),MID(PAGU_REAL!$AK$1:$AK$168,1,21),0))</f>
        <v>Umum</v>
      </c>
      <c r="C394" s="95" t="s">
        <v>606</v>
      </c>
      <c r="D394" s="123" t="s">
        <v>607</v>
      </c>
      <c r="E394" s="124">
        <v>0</v>
      </c>
      <c r="F394" s="98" t="s">
        <v>24</v>
      </c>
      <c r="G394" s="124">
        <v>0</v>
      </c>
      <c r="H394" s="124">
        <f t="shared" ref="H394:T394" si="211">H395</f>
        <v>12000000</v>
      </c>
      <c r="I394" s="124">
        <f t="shared" si="211"/>
        <v>0</v>
      </c>
      <c r="J394" s="124">
        <f t="shared" si="211"/>
        <v>0</v>
      </c>
      <c r="K394" s="124">
        <f t="shared" si="211"/>
        <v>0</v>
      </c>
      <c r="L394" s="124">
        <f t="shared" si="211"/>
        <v>4000000</v>
      </c>
      <c r="M394" s="124">
        <f t="shared" si="211"/>
        <v>1000000</v>
      </c>
      <c r="N394" s="124">
        <f t="shared" si="211"/>
        <v>1000000</v>
      </c>
      <c r="O394" s="124">
        <f t="shared" si="211"/>
        <v>1000000</v>
      </c>
      <c r="P394" s="124">
        <f t="shared" si="211"/>
        <v>1000000</v>
      </c>
      <c r="Q394" s="124">
        <f t="shared" si="211"/>
        <v>1000000</v>
      </c>
      <c r="R394" s="124">
        <f t="shared" si="211"/>
        <v>1000000</v>
      </c>
      <c r="S394" s="124">
        <f t="shared" si="211"/>
        <v>1000000</v>
      </c>
      <c r="T394" s="124">
        <f t="shared" si="211"/>
        <v>1000000</v>
      </c>
      <c r="U394" s="124">
        <f t="shared" si="1"/>
        <v>12000000</v>
      </c>
      <c r="V394" s="124">
        <f t="shared" si="2"/>
        <v>0</v>
      </c>
    </row>
    <row r="395" spans="1:22" ht="13.5" customHeight="1" x14ac:dyDescent="0.2">
      <c r="A395" s="2" t="s">
        <v>2292</v>
      </c>
      <c r="B395" s="50" t="str">
        <f t="array" ref="B395">INDEX(PAGU_REAL!$AF$1:$AF$168,MATCH(MID(A395,1,21),MID(PAGU_REAL!$AK$1:$AK$168,1,21),0))</f>
        <v>Umum</v>
      </c>
      <c r="C395" s="125" t="s">
        <v>24</v>
      </c>
      <c r="D395" s="126" t="s">
        <v>2293</v>
      </c>
      <c r="E395" s="127">
        <v>12</v>
      </c>
      <c r="F395" s="128" t="s">
        <v>887</v>
      </c>
      <c r="G395" s="127">
        <v>1000000</v>
      </c>
      <c r="H395" s="127">
        <f>ROUNDDOWN(E395*G395,-3)</f>
        <v>12000000</v>
      </c>
      <c r="I395" s="127">
        <f>VLOOKUP($A395,'Bagian TU'!$A$6:$V$1000,I$1,FALSE)</f>
        <v>0</v>
      </c>
      <c r="J395" s="127">
        <f>VLOOKUP($A395,'Bagian TU'!$A$6:$V$1000,J$1,FALSE)</f>
        <v>0</v>
      </c>
      <c r="K395" s="127">
        <f>VLOOKUP($A395,'Bagian TU'!$A$6:$V$1000,K$1,FALSE)</f>
        <v>0</v>
      </c>
      <c r="L395" s="127">
        <f>VLOOKUP($A395,'Bagian TU'!$A$6:$V$1000,L$1,FALSE)</f>
        <v>4000000</v>
      </c>
      <c r="M395" s="127">
        <f>VLOOKUP($A395,'Bagian TU'!$A$6:$V$1000,M$1,FALSE)</f>
        <v>1000000</v>
      </c>
      <c r="N395" s="127">
        <f>VLOOKUP($A395,'Bagian TU'!$A$6:$V$1000,N$1,FALSE)</f>
        <v>1000000</v>
      </c>
      <c r="O395" s="127">
        <f>VLOOKUP($A395,'Bagian TU'!$A$6:$V$1000,O$1,FALSE)</f>
        <v>1000000</v>
      </c>
      <c r="P395" s="127">
        <f>VLOOKUP($A395,'Bagian TU'!$A$6:$V$1000,P$1,FALSE)</f>
        <v>1000000</v>
      </c>
      <c r="Q395" s="127">
        <f>VLOOKUP($A395,'Bagian TU'!$A$6:$V$1000,Q$1,FALSE)</f>
        <v>1000000</v>
      </c>
      <c r="R395" s="127">
        <f>VLOOKUP($A395,'Bagian TU'!$A$6:$V$1000,R$1,FALSE)</f>
        <v>1000000</v>
      </c>
      <c r="S395" s="127">
        <f>VLOOKUP($A395,'Bagian TU'!$A$6:$V$1000,S$1,FALSE)</f>
        <v>1000000</v>
      </c>
      <c r="T395" s="127">
        <f>VLOOKUP($A395,'Bagian TU'!$A$6:$V$1000,T$1,FALSE)</f>
        <v>1000000</v>
      </c>
      <c r="U395" s="127">
        <f t="shared" si="1"/>
        <v>12000000</v>
      </c>
      <c r="V395" s="127">
        <f t="shared" si="2"/>
        <v>0</v>
      </c>
    </row>
    <row r="396" spans="1:22" ht="13.5" customHeight="1" x14ac:dyDescent="0.2">
      <c r="A396" s="2" t="s">
        <v>2294</v>
      </c>
      <c r="B396" s="50" t="str">
        <f t="array" ref="B396">INDEX(PAGU_REAL!$AF$1:$AF$168,MATCH(MID(A396,1,21),MID(PAGU_REAL!$AK$1:$AK$168,1,21),0))</f>
        <v>Umum</v>
      </c>
      <c r="C396" s="95" t="s">
        <v>1019</v>
      </c>
      <c r="D396" s="123" t="s">
        <v>1020</v>
      </c>
      <c r="E396" s="124">
        <v>0</v>
      </c>
      <c r="F396" s="98" t="s">
        <v>24</v>
      </c>
      <c r="G396" s="124">
        <v>0</v>
      </c>
      <c r="H396" s="124">
        <f t="shared" ref="H396:T396" si="212">H397</f>
        <v>7500000</v>
      </c>
      <c r="I396" s="124">
        <f t="shared" si="212"/>
        <v>0</v>
      </c>
      <c r="J396" s="124">
        <f t="shared" si="212"/>
        <v>0</v>
      </c>
      <c r="K396" s="124">
        <f t="shared" si="212"/>
        <v>7500000</v>
      </c>
      <c r="L396" s="124">
        <f t="shared" si="212"/>
        <v>0</v>
      </c>
      <c r="M396" s="124">
        <f t="shared" si="212"/>
        <v>0</v>
      </c>
      <c r="N396" s="124">
        <f t="shared" si="212"/>
        <v>0</v>
      </c>
      <c r="O396" s="124">
        <f t="shared" si="212"/>
        <v>0</v>
      </c>
      <c r="P396" s="124">
        <f t="shared" si="212"/>
        <v>0</v>
      </c>
      <c r="Q396" s="124">
        <f t="shared" si="212"/>
        <v>0</v>
      </c>
      <c r="R396" s="124">
        <f t="shared" si="212"/>
        <v>0</v>
      </c>
      <c r="S396" s="124">
        <f t="shared" si="212"/>
        <v>0</v>
      </c>
      <c r="T396" s="124">
        <f t="shared" si="212"/>
        <v>0</v>
      </c>
      <c r="U396" s="124">
        <f t="shared" si="1"/>
        <v>7500000</v>
      </c>
      <c r="V396" s="124">
        <f t="shared" si="2"/>
        <v>0</v>
      </c>
    </row>
    <row r="397" spans="1:22" ht="13.5" customHeight="1" x14ac:dyDescent="0.2">
      <c r="A397" s="2" t="s">
        <v>2295</v>
      </c>
      <c r="B397" s="50" t="str">
        <f t="array" ref="B397">INDEX(PAGU_REAL!$AF$1:$AF$168,MATCH(MID(A397,1,21),MID(PAGU_REAL!$AK$1:$AK$168,1,21),0))</f>
        <v>Umum</v>
      </c>
      <c r="C397" s="125" t="s">
        <v>24</v>
      </c>
      <c r="D397" s="126" t="s">
        <v>2296</v>
      </c>
      <c r="E397" s="127">
        <v>3</v>
      </c>
      <c r="F397" s="128" t="s">
        <v>2297</v>
      </c>
      <c r="G397" s="127">
        <v>2500000</v>
      </c>
      <c r="H397" s="127">
        <f>ROUNDDOWN(E397*G397,-3)</f>
        <v>7500000</v>
      </c>
      <c r="I397" s="127">
        <f>VLOOKUP($A397,'Bagian TU'!$A$6:$V$1000,I$1,FALSE)</f>
        <v>0</v>
      </c>
      <c r="J397" s="127">
        <f>VLOOKUP($A397,'Bagian TU'!$A$6:$V$1000,J$1,FALSE)</f>
        <v>0</v>
      </c>
      <c r="K397" s="127">
        <f>VLOOKUP($A397,'Bagian TU'!$A$6:$V$1000,K$1,FALSE)</f>
        <v>7500000</v>
      </c>
      <c r="L397" s="127">
        <f>VLOOKUP($A397,'Bagian TU'!$A$6:$V$1000,L$1,FALSE)</f>
        <v>0</v>
      </c>
      <c r="M397" s="127">
        <f>VLOOKUP($A397,'Bagian TU'!$A$6:$V$1000,M$1,FALSE)</f>
        <v>0</v>
      </c>
      <c r="N397" s="127">
        <f>VLOOKUP($A397,'Bagian TU'!$A$6:$V$1000,N$1,FALSE)</f>
        <v>0</v>
      </c>
      <c r="O397" s="127">
        <f>VLOOKUP($A397,'Bagian TU'!$A$6:$V$1000,O$1,FALSE)</f>
        <v>0</v>
      </c>
      <c r="P397" s="127">
        <f>VLOOKUP($A397,'Bagian TU'!$A$6:$V$1000,P$1,FALSE)</f>
        <v>0</v>
      </c>
      <c r="Q397" s="127">
        <f>VLOOKUP($A397,'Bagian TU'!$A$6:$V$1000,Q$1,FALSE)</f>
        <v>0</v>
      </c>
      <c r="R397" s="127">
        <f>VLOOKUP($A397,'Bagian TU'!$A$6:$V$1000,R$1,FALSE)</f>
        <v>0</v>
      </c>
      <c r="S397" s="127">
        <f>VLOOKUP($A397,'Bagian TU'!$A$6:$V$1000,S$1,FALSE)</f>
        <v>0</v>
      </c>
      <c r="T397" s="127">
        <f>VLOOKUP($A397,'Bagian TU'!$A$6:$V$1000,T$1,FALSE)</f>
        <v>0</v>
      </c>
      <c r="U397" s="127">
        <f t="shared" si="1"/>
        <v>7500000</v>
      </c>
      <c r="V397" s="127">
        <f t="shared" si="2"/>
        <v>0</v>
      </c>
    </row>
    <row r="398" spans="1:22" ht="13.5" customHeight="1" x14ac:dyDescent="0.2">
      <c r="A398" s="2" t="s">
        <v>2298</v>
      </c>
      <c r="B398" s="50" t="str">
        <f t="array" ref="B398">INDEX(PAGU_REAL!$AF$1:$AF$168,MATCH(MID(A398,1,21),MID(PAGU_REAL!$AK$1:$AK$168,1,21),0))</f>
        <v>Umum</v>
      </c>
      <c r="C398" s="95" t="s">
        <v>162</v>
      </c>
      <c r="D398" s="123" t="s">
        <v>163</v>
      </c>
      <c r="E398" s="124">
        <v>0</v>
      </c>
      <c r="F398" s="98" t="s">
        <v>24</v>
      </c>
      <c r="G398" s="124">
        <v>0</v>
      </c>
      <c r="H398" s="124">
        <f t="shared" ref="H398:T398" si="213">H399</f>
        <v>4000000</v>
      </c>
      <c r="I398" s="124">
        <f t="shared" si="213"/>
        <v>0</v>
      </c>
      <c r="J398" s="124">
        <f t="shared" si="213"/>
        <v>0</v>
      </c>
      <c r="K398" s="124">
        <f t="shared" si="213"/>
        <v>0</v>
      </c>
      <c r="L398" s="124">
        <f t="shared" si="213"/>
        <v>3000000</v>
      </c>
      <c r="M398" s="124">
        <f t="shared" si="213"/>
        <v>1000000</v>
      </c>
      <c r="N398" s="124">
        <f t="shared" si="213"/>
        <v>0</v>
      </c>
      <c r="O398" s="124">
        <f t="shared" si="213"/>
        <v>0</v>
      </c>
      <c r="P398" s="124">
        <f t="shared" si="213"/>
        <v>0</v>
      </c>
      <c r="Q398" s="124">
        <f t="shared" si="213"/>
        <v>0</v>
      </c>
      <c r="R398" s="124">
        <f t="shared" si="213"/>
        <v>0</v>
      </c>
      <c r="S398" s="124">
        <f t="shared" si="213"/>
        <v>0</v>
      </c>
      <c r="T398" s="124">
        <f t="shared" si="213"/>
        <v>0</v>
      </c>
      <c r="U398" s="124">
        <f t="shared" si="1"/>
        <v>4000000</v>
      </c>
      <c r="V398" s="124">
        <f t="shared" si="2"/>
        <v>0</v>
      </c>
    </row>
    <row r="399" spans="1:22" ht="13.5" customHeight="1" x14ac:dyDescent="0.2">
      <c r="A399" s="2" t="s">
        <v>2299</v>
      </c>
      <c r="B399" s="50" t="str">
        <f t="array" ref="B399">INDEX(PAGU_REAL!$AF$1:$AF$168,MATCH(MID(A399,1,21),MID(PAGU_REAL!$AK$1:$AK$168,1,21),0))</f>
        <v>Umum</v>
      </c>
      <c r="C399" s="125" t="s">
        <v>24</v>
      </c>
      <c r="D399" s="126" t="s">
        <v>1866</v>
      </c>
      <c r="E399" s="127">
        <v>4</v>
      </c>
      <c r="F399" s="128" t="s">
        <v>613</v>
      </c>
      <c r="G399" s="127">
        <v>1000000</v>
      </c>
      <c r="H399" s="127">
        <f>ROUNDDOWN(E399*G399,-3)</f>
        <v>4000000</v>
      </c>
      <c r="I399" s="127">
        <f>VLOOKUP($A399,'Bagian TU'!$A$6:$V$1000,I$1,FALSE)</f>
        <v>0</v>
      </c>
      <c r="J399" s="127">
        <f>VLOOKUP($A399,'Bagian TU'!$A$6:$V$1000,J$1,FALSE)</f>
        <v>0</v>
      </c>
      <c r="K399" s="127">
        <f>VLOOKUP($A399,'Bagian TU'!$A$6:$V$1000,K$1,FALSE)</f>
        <v>0</v>
      </c>
      <c r="L399" s="127">
        <f>VLOOKUP($A399,'Bagian TU'!$A$6:$V$1000,L$1,FALSE)</f>
        <v>3000000</v>
      </c>
      <c r="M399" s="127">
        <f>VLOOKUP($A399,'Bagian TU'!$A$6:$V$1000,M$1,FALSE)</f>
        <v>1000000</v>
      </c>
      <c r="N399" s="127">
        <f>VLOOKUP($A399,'Bagian TU'!$A$6:$V$1000,N$1,FALSE)</f>
        <v>0</v>
      </c>
      <c r="O399" s="127">
        <f>VLOOKUP($A399,'Bagian TU'!$A$6:$V$1000,O$1,FALSE)</f>
        <v>0</v>
      </c>
      <c r="P399" s="127">
        <f>VLOOKUP($A399,'Bagian TU'!$A$6:$V$1000,P$1,FALSE)</f>
        <v>0</v>
      </c>
      <c r="Q399" s="127">
        <f>VLOOKUP($A399,'Bagian TU'!$A$6:$V$1000,Q$1,FALSE)</f>
        <v>0</v>
      </c>
      <c r="R399" s="127">
        <f>VLOOKUP($A399,'Bagian TU'!$A$6:$V$1000,R$1,FALSE)</f>
        <v>0</v>
      </c>
      <c r="S399" s="127">
        <f>VLOOKUP($A399,'Bagian TU'!$A$6:$V$1000,S$1,FALSE)</f>
        <v>0</v>
      </c>
      <c r="T399" s="127">
        <f>VLOOKUP($A399,'Bagian TU'!$A$6:$V$1000,T$1,FALSE)</f>
        <v>0</v>
      </c>
      <c r="U399" s="127">
        <f t="shared" si="1"/>
        <v>4000000</v>
      </c>
      <c r="V399" s="127">
        <f t="shared" si="2"/>
        <v>0</v>
      </c>
    </row>
    <row r="400" spans="1:22" ht="13.5" customHeight="1" x14ac:dyDescent="0.2">
      <c r="A400" s="2" t="s">
        <v>2300</v>
      </c>
      <c r="B400" s="50" t="str">
        <f t="array" ref="B400">INDEX(PAGU_REAL!$AF$1:$AF$168,MATCH(MID(A400,1,21),MID(PAGU_REAL!$AK$1:$AK$168,1,21),0))</f>
        <v>Umum</v>
      </c>
      <c r="C400" s="95" t="s">
        <v>111</v>
      </c>
      <c r="D400" s="123" t="s">
        <v>112</v>
      </c>
      <c r="E400" s="124">
        <v>0</v>
      </c>
      <c r="F400" s="98" t="s">
        <v>24</v>
      </c>
      <c r="G400" s="124">
        <v>0</v>
      </c>
      <c r="H400" s="124">
        <f t="shared" ref="H400:T400" si="214">H401</f>
        <v>24722000</v>
      </c>
      <c r="I400" s="124">
        <f t="shared" si="214"/>
        <v>0</v>
      </c>
      <c r="J400" s="124">
        <f t="shared" si="214"/>
        <v>0</v>
      </c>
      <c r="K400" s="124">
        <f t="shared" si="214"/>
        <v>1720000</v>
      </c>
      <c r="L400" s="124">
        <f t="shared" si="214"/>
        <v>3224400</v>
      </c>
      <c r="M400" s="124">
        <f t="shared" si="214"/>
        <v>4944400</v>
      </c>
      <c r="N400" s="124">
        <f t="shared" si="214"/>
        <v>4944400</v>
      </c>
      <c r="O400" s="124">
        <f t="shared" si="214"/>
        <v>0</v>
      </c>
      <c r="P400" s="124">
        <f t="shared" si="214"/>
        <v>0</v>
      </c>
      <c r="Q400" s="124">
        <f t="shared" si="214"/>
        <v>4944400</v>
      </c>
      <c r="R400" s="124">
        <f t="shared" si="214"/>
        <v>0</v>
      </c>
      <c r="S400" s="124">
        <f t="shared" si="214"/>
        <v>4944400</v>
      </c>
      <c r="T400" s="124">
        <f t="shared" si="214"/>
        <v>0</v>
      </c>
      <c r="U400" s="124">
        <f t="shared" si="1"/>
        <v>24722000</v>
      </c>
      <c r="V400" s="124">
        <f t="shared" si="2"/>
        <v>0</v>
      </c>
    </row>
    <row r="401" spans="1:22" ht="13.5" customHeight="1" x14ac:dyDescent="0.2">
      <c r="A401" s="2" t="s">
        <v>2301</v>
      </c>
      <c r="B401" s="50" t="str">
        <f t="array" ref="B401">INDEX(PAGU_REAL!$AF$1:$AF$168,MATCH(MID(A401,1,21),MID(PAGU_REAL!$AK$1:$AK$168,1,21),0))</f>
        <v>Umum</v>
      </c>
      <c r="C401" s="125" t="s">
        <v>24</v>
      </c>
      <c r="D401" s="126" t="s">
        <v>2302</v>
      </c>
      <c r="E401" s="127">
        <v>5</v>
      </c>
      <c r="F401" s="128" t="s">
        <v>600</v>
      </c>
      <c r="G401" s="127">
        <v>4944400</v>
      </c>
      <c r="H401" s="127">
        <f>ROUNDDOWN(E401*G401,-3)</f>
        <v>24722000</v>
      </c>
      <c r="I401" s="127">
        <f>VLOOKUP($A401,'Bagian TU'!$A$6:$V$1000,I$1,FALSE)</f>
        <v>0</v>
      </c>
      <c r="J401" s="127">
        <f>VLOOKUP($A401,'Bagian TU'!$A$6:$V$1000,J$1,FALSE)</f>
        <v>0</v>
      </c>
      <c r="K401" s="127">
        <f>VLOOKUP($A401,'Bagian TU'!$A$6:$V$1000,K$1,FALSE)</f>
        <v>1720000</v>
      </c>
      <c r="L401" s="127">
        <f>VLOOKUP($A401,'Bagian TU'!$A$6:$V$1000,L$1,FALSE)</f>
        <v>3224400</v>
      </c>
      <c r="M401" s="127">
        <f>VLOOKUP($A401,'Bagian TU'!$A$6:$V$1000,M$1,FALSE)</f>
        <v>4944400</v>
      </c>
      <c r="N401" s="127">
        <f>VLOOKUP($A401,'Bagian TU'!$A$6:$V$1000,N$1,FALSE)</f>
        <v>4944400</v>
      </c>
      <c r="O401" s="127">
        <f>VLOOKUP($A401,'Bagian TU'!$A$6:$V$1000,O$1,FALSE)</f>
        <v>0</v>
      </c>
      <c r="P401" s="127">
        <f>VLOOKUP($A401,'Bagian TU'!$A$6:$V$1000,P$1,FALSE)</f>
        <v>0</v>
      </c>
      <c r="Q401" s="127">
        <f>VLOOKUP($A401,'Bagian TU'!$A$6:$V$1000,Q$1,FALSE)</f>
        <v>4944400</v>
      </c>
      <c r="R401" s="127">
        <f>VLOOKUP($A401,'Bagian TU'!$A$6:$V$1000,R$1,FALSE)</f>
        <v>0</v>
      </c>
      <c r="S401" s="127">
        <f>VLOOKUP($A401,'Bagian TU'!$A$6:$V$1000,S$1,FALSE)</f>
        <v>4944400</v>
      </c>
      <c r="T401" s="127">
        <f>VLOOKUP($A401,'Bagian TU'!$A$6:$V$1000,T$1,FALSE)</f>
        <v>0</v>
      </c>
      <c r="U401" s="127">
        <f t="shared" si="1"/>
        <v>24722000</v>
      </c>
      <c r="V401" s="127">
        <f t="shared" si="2"/>
        <v>0</v>
      </c>
    </row>
    <row r="402" spans="1:22" ht="13.5" customHeight="1" x14ac:dyDescent="0.2">
      <c r="A402" s="2" t="s">
        <v>2303</v>
      </c>
      <c r="B402" s="50" t="str">
        <f t="array" ref="B402">INDEX(PAGU_REAL!$AF$1:$AF$168,MATCH(MID(A402,1,21),MID(PAGU_REAL!$AK$1:$AK$168,1,21),0))</f>
        <v>Umum</v>
      </c>
      <c r="C402" s="95" t="s">
        <v>55</v>
      </c>
      <c r="D402" s="123" t="s">
        <v>56</v>
      </c>
      <c r="E402" s="124">
        <v>0</v>
      </c>
      <c r="F402" s="98" t="s">
        <v>24</v>
      </c>
      <c r="G402" s="124">
        <v>0</v>
      </c>
      <c r="H402" s="124">
        <f t="shared" ref="H402:T402" si="215">H403</f>
        <v>3600000</v>
      </c>
      <c r="I402" s="124">
        <f t="shared" si="215"/>
        <v>0</v>
      </c>
      <c r="J402" s="124">
        <f t="shared" si="215"/>
        <v>0</v>
      </c>
      <c r="K402" s="124">
        <f t="shared" si="215"/>
        <v>300000</v>
      </c>
      <c r="L402" s="124">
        <f t="shared" si="215"/>
        <v>600000</v>
      </c>
      <c r="M402" s="124">
        <f t="shared" si="215"/>
        <v>600000</v>
      </c>
      <c r="N402" s="124">
        <f t="shared" si="215"/>
        <v>300000</v>
      </c>
      <c r="O402" s="124">
        <f t="shared" si="215"/>
        <v>300000</v>
      </c>
      <c r="P402" s="124">
        <f t="shared" si="215"/>
        <v>300000</v>
      </c>
      <c r="Q402" s="124">
        <f t="shared" si="215"/>
        <v>300000</v>
      </c>
      <c r="R402" s="124">
        <f t="shared" si="215"/>
        <v>300000</v>
      </c>
      <c r="S402" s="124">
        <f t="shared" si="215"/>
        <v>300000</v>
      </c>
      <c r="T402" s="124">
        <f t="shared" si="215"/>
        <v>300000</v>
      </c>
      <c r="U402" s="124">
        <f t="shared" si="1"/>
        <v>3600000</v>
      </c>
      <c r="V402" s="124">
        <f t="shared" si="2"/>
        <v>0</v>
      </c>
    </row>
    <row r="403" spans="1:22" ht="13.5" customHeight="1" x14ac:dyDescent="0.2">
      <c r="A403" s="2" t="s">
        <v>2304</v>
      </c>
      <c r="B403" s="50" t="str">
        <f t="array" ref="B403">INDEX(PAGU_REAL!$AF$1:$AF$168,MATCH(MID(A403,1,21),MID(PAGU_REAL!$AK$1:$AK$168,1,21),0))</f>
        <v>Umum</v>
      </c>
      <c r="C403" s="125" t="s">
        <v>24</v>
      </c>
      <c r="D403" s="126" t="s">
        <v>2305</v>
      </c>
      <c r="E403" s="127">
        <v>24</v>
      </c>
      <c r="F403" s="128" t="s">
        <v>600</v>
      </c>
      <c r="G403" s="127">
        <v>150000</v>
      </c>
      <c r="H403" s="127">
        <f>ROUNDDOWN(E403*G403,-3)</f>
        <v>3600000</v>
      </c>
      <c r="I403" s="127">
        <f>VLOOKUP($A403,'Bagian TU'!$A$6:$V$1000,I$1,FALSE)</f>
        <v>0</v>
      </c>
      <c r="J403" s="127">
        <f>VLOOKUP($A403,'Bagian TU'!$A$6:$V$1000,J$1,FALSE)</f>
        <v>0</v>
      </c>
      <c r="K403" s="127">
        <f>VLOOKUP($A403,'Bagian TU'!$A$6:$V$1000,K$1,FALSE)</f>
        <v>300000</v>
      </c>
      <c r="L403" s="127">
        <f>VLOOKUP($A403,'Bagian TU'!$A$6:$V$1000,L$1,FALSE)</f>
        <v>600000</v>
      </c>
      <c r="M403" s="127">
        <f>VLOOKUP($A403,'Bagian TU'!$A$6:$V$1000,M$1,FALSE)</f>
        <v>600000</v>
      </c>
      <c r="N403" s="127">
        <f>VLOOKUP($A403,'Bagian TU'!$A$6:$V$1000,N$1,FALSE)</f>
        <v>300000</v>
      </c>
      <c r="O403" s="127">
        <f>VLOOKUP($A403,'Bagian TU'!$A$6:$V$1000,O$1,FALSE)</f>
        <v>300000</v>
      </c>
      <c r="P403" s="127">
        <f>VLOOKUP($A403,'Bagian TU'!$A$6:$V$1000,P$1,FALSE)</f>
        <v>300000</v>
      </c>
      <c r="Q403" s="127">
        <f>VLOOKUP($A403,'Bagian TU'!$A$6:$V$1000,Q$1,FALSE)</f>
        <v>300000</v>
      </c>
      <c r="R403" s="127">
        <f>VLOOKUP($A403,'Bagian TU'!$A$6:$V$1000,R$1,FALSE)</f>
        <v>300000</v>
      </c>
      <c r="S403" s="127">
        <f>VLOOKUP($A403,'Bagian TU'!$A$6:$V$1000,S$1,FALSE)</f>
        <v>300000</v>
      </c>
      <c r="T403" s="127">
        <f>VLOOKUP($A403,'Bagian TU'!$A$6:$V$1000,T$1,FALSE)</f>
        <v>300000</v>
      </c>
      <c r="U403" s="127">
        <f t="shared" si="1"/>
        <v>3600000</v>
      </c>
      <c r="V403" s="127">
        <f t="shared" si="2"/>
        <v>0</v>
      </c>
    </row>
    <row r="404" spans="1:22" ht="13.5" customHeight="1" x14ac:dyDescent="0.2">
      <c r="A404" s="2" t="s">
        <v>2306</v>
      </c>
      <c r="B404" s="50" t="str">
        <f t="array" ref="B404">INDEX(PAGU_REAL!$AF$1:$AF$168,MATCH(MID(A404,1,21),MID(PAGU_REAL!$AK$1:$AK$168,1,21),0))</f>
        <v>Umum</v>
      </c>
      <c r="C404" s="119" t="s">
        <v>77</v>
      </c>
      <c r="D404" s="120" t="s">
        <v>2307</v>
      </c>
      <c r="E404" s="121">
        <v>0</v>
      </c>
      <c r="F404" s="122" t="s">
        <v>24</v>
      </c>
      <c r="G404" s="121">
        <v>0</v>
      </c>
      <c r="H404" s="121">
        <f t="shared" ref="H404:T404" si="216">SUM(H405,H407)</f>
        <v>395000000</v>
      </c>
      <c r="I404" s="121">
        <f t="shared" si="216"/>
        <v>0</v>
      </c>
      <c r="J404" s="121">
        <f t="shared" si="216"/>
        <v>27831820</v>
      </c>
      <c r="K404" s="121">
        <f t="shared" si="216"/>
        <v>12635617</v>
      </c>
      <c r="L404" s="121">
        <f t="shared" si="216"/>
        <v>40250000</v>
      </c>
      <c r="M404" s="121">
        <f t="shared" si="216"/>
        <v>40250000</v>
      </c>
      <c r="N404" s="121">
        <f t="shared" si="216"/>
        <v>40250000</v>
      </c>
      <c r="O404" s="121">
        <f t="shared" si="216"/>
        <v>40250000</v>
      </c>
      <c r="P404" s="121">
        <f t="shared" si="216"/>
        <v>40250000</v>
      </c>
      <c r="Q404" s="121">
        <f t="shared" si="216"/>
        <v>45250000</v>
      </c>
      <c r="R404" s="121">
        <f t="shared" si="216"/>
        <v>35575100</v>
      </c>
      <c r="S404" s="121">
        <f t="shared" si="216"/>
        <v>39702180</v>
      </c>
      <c r="T404" s="121">
        <f t="shared" si="216"/>
        <v>32755283</v>
      </c>
      <c r="U404" s="121">
        <f t="shared" si="1"/>
        <v>395000000</v>
      </c>
      <c r="V404" s="121">
        <f t="shared" si="2"/>
        <v>0</v>
      </c>
    </row>
    <row r="405" spans="1:22" ht="13.5" customHeight="1" x14ac:dyDescent="0.2">
      <c r="A405" s="2" t="s">
        <v>2308</v>
      </c>
      <c r="B405" s="50" t="str">
        <f t="array" ref="B405">INDEX(PAGU_REAL!$AF$1:$AF$168,MATCH(MID(A405,1,21),MID(PAGU_REAL!$AK$1:$AK$168,1,21),0))</f>
        <v>Umum</v>
      </c>
      <c r="C405" s="95" t="s">
        <v>606</v>
      </c>
      <c r="D405" s="123" t="s">
        <v>607</v>
      </c>
      <c r="E405" s="124">
        <v>0</v>
      </c>
      <c r="F405" s="98" t="s">
        <v>24</v>
      </c>
      <c r="G405" s="124">
        <v>0</v>
      </c>
      <c r="H405" s="124">
        <f t="shared" ref="H405:T405" si="217">H406</f>
        <v>3000000</v>
      </c>
      <c r="I405" s="124">
        <f t="shared" si="217"/>
        <v>0</v>
      </c>
      <c r="J405" s="124">
        <f t="shared" si="217"/>
        <v>0</v>
      </c>
      <c r="K405" s="124">
        <f t="shared" si="217"/>
        <v>744717</v>
      </c>
      <c r="L405" s="124">
        <f t="shared" si="217"/>
        <v>250000</v>
      </c>
      <c r="M405" s="124">
        <f t="shared" si="217"/>
        <v>250000</v>
      </c>
      <c r="N405" s="124">
        <f t="shared" si="217"/>
        <v>250000</v>
      </c>
      <c r="O405" s="124">
        <f t="shared" si="217"/>
        <v>250000</v>
      </c>
      <c r="P405" s="124">
        <f t="shared" si="217"/>
        <v>250000</v>
      </c>
      <c r="Q405" s="124">
        <f t="shared" si="217"/>
        <v>250000</v>
      </c>
      <c r="R405" s="124">
        <f t="shared" si="217"/>
        <v>250000</v>
      </c>
      <c r="S405" s="124">
        <f t="shared" si="217"/>
        <v>250000</v>
      </c>
      <c r="T405" s="124">
        <f t="shared" si="217"/>
        <v>255283</v>
      </c>
      <c r="U405" s="124">
        <f t="shared" si="1"/>
        <v>3000000</v>
      </c>
      <c r="V405" s="124">
        <f t="shared" si="2"/>
        <v>0</v>
      </c>
    </row>
    <row r="406" spans="1:22" ht="13.5" customHeight="1" x14ac:dyDescent="0.2">
      <c r="A406" s="2" t="s">
        <v>2309</v>
      </c>
      <c r="B406" s="50" t="str">
        <f t="array" ref="B406">INDEX(PAGU_REAL!$AF$1:$AF$168,MATCH(MID(A406,1,21),MID(PAGU_REAL!$AK$1:$AK$168,1,21),0))</f>
        <v>Umum</v>
      </c>
      <c r="C406" s="125" t="s">
        <v>24</v>
      </c>
      <c r="D406" s="126" t="s">
        <v>609</v>
      </c>
      <c r="E406" s="127">
        <v>12</v>
      </c>
      <c r="F406" s="128" t="s">
        <v>668</v>
      </c>
      <c r="G406" s="127">
        <v>250000</v>
      </c>
      <c r="H406" s="127">
        <f>ROUNDDOWN(E406*G406,-3)</f>
        <v>3000000</v>
      </c>
      <c r="I406" s="127">
        <f>VLOOKUP($A406,'Bagian TU'!$A$6:$V$1000,I$1,FALSE)</f>
        <v>0</v>
      </c>
      <c r="J406" s="127">
        <f>VLOOKUP($A406,'Bagian TU'!$A$6:$V$1000,J$1,FALSE)</f>
        <v>0</v>
      </c>
      <c r="K406" s="127">
        <f>VLOOKUP($A406,'Bagian TU'!$A$6:$V$1000,K$1,FALSE)</f>
        <v>744717</v>
      </c>
      <c r="L406" s="127">
        <f>VLOOKUP($A406,'Bagian TU'!$A$6:$V$1000,L$1,FALSE)</f>
        <v>250000</v>
      </c>
      <c r="M406" s="127">
        <f>VLOOKUP($A406,'Bagian TU'!$A$6:$V$1000,M$1,FALSE)</f>
        <v>250000</v>
      </c>
      <c r="N406" s="127">
        <f>VLOOKUP($A406,'Bagian TU'!$A$6:$V$1000,N$1,FALSE)</f>
        <v>250000</v>
      </c>
      <c r="O406" s="127">
        <f>VLOOKUP($A406,'Bagian TU'!$A$6:$V$1000,O$1,FALSE)</f>
        <v>250000</v>
      </c>
      <c r="P406" s="127">
        <f>VLOOKUP($A406,'Bagian TU'!$A$6:$V$1000,P$1,FALSE)</f>
        <v>250000</v>
      </c>
      <c r="Q406" s="127">
        <f>VLOOKUP($A406,'Bagian TU'!$A$6:$V$1000,Q$1,FALSE)</f>
        <v>250000</v>
      </c>
      <c r="R406" s="127">
        <f>VLOOKUP($A406,'Bagian TU'!$A$6:$V$1000,R$1,FALSE)</f>
        <v>250000</v>
      </c>
      <c r="S406" s="127">
        <f>VLOOKUP($A406,'Bagian TU'!$A$6:$V$1000,S$1,FALSE)</f>
        <v>250000</v>
      </c>
      <c r="T406" s="127">
        <f>VLOOKUP($A406,'Bagian TU'!$A$6:$V$1000,T$1,FALSE)</f>
        <v>255283</v>
      </c>
      <c r="U406" s="127">
        <f t="shared" si="1"/>
        <v>3000000</v>
      </c>
      <c r="V406" s="127">
        <f t="shared" si="2"/>
        <v>0</v>
      </c>
    </row>
    <row r="407" spans="1:22" ht="13.5" customHeight="1" x14ac:dyDescent="0.2">
      <c r="A407" s="2" t="s">
        <v>2310</v>
      </c>
      <c r="B407" s="50" t="str">
        <f t="array" ref="B407">INDEX(PAGU_REAL!$AF$1:$AF$168,MATCH(MID(A407,1,21),MID(PAGU_REAL!$AK$1:$AK$168,1,21),0))</f>
        <v>Umum</v>
      </c>
      <c r="C407" s="95" t="s">
        <v>111</v>
      </c>
      <c r="D407" s="123" t="s">
        <v>112</v>
      </c>
      <c r="E407" s="124">
        <v>0</v>
      </c>
      <c r="F407" s="98" t="s">
        <v>24</v>
      </c>
      <c r="G407" s="124">
        <v>0</v>
      </c>
      <c r="H407" s="124">
        <f t="shared" ref="H407:T407" si="218">SUM(H408:H409)</f>
        <v>392000000</v>
      </c>
      <c r="I407" s="124">
        <f t="shared" si="218"/>
        <v>0</v>
      </c>
      <c r="J407" s="124">
        <f t="shared" si="218"/>
        <v>27831820</v>
      </c>
      <c r="K407" s="124">
        <f t="shared" si="218"/>
        <v>11890900</v>
      </c>
      <c r="L407" s="124">
        <f t="shared" si="218"/>
        <v>40000000</v>
      </c>
      <c r="M407" s="124">
        <f t="shared" si="218"/>
        <v>40000000</v>
      </c>
      <c r="N407" s="124">
        <f t="shared" si="218"/>
        <v>40000000</v>
      </c>
      <c r="O407" s="124">
        <f t="shared" si="218"/>
        <v>40000000</v>
      </c>
      <c r="P407" s="124">
        <f t="shared" si="218"/>
        <v>40000000</v>
      </c>
      <c r="Q407" s="124">
        <f t="shared" si="218"/>
        <v>45000000</v>
      </c>
      <c r="R407" s="124">
        <f t="shared" si="218"/>
        <v>35325100</v>
      </c>
      <c r="S407" s="124">
        <f t="shared" si="218"/>
        <v>39452180</v>
      </c>
      <c r="T407" s="124">
        <f t="shared" si="218"/>
        <v>32500000</v>
      </c>
      <c r="U407" s="124">
        <f t="shared" si="1"/>
        <v>392000000</v>
      </c>
      <c r="V407" s="124">
        <f t="shared" si="2"/>
        <v>0</v>
      </c>
    </row>
    <row r="408" spans="1:22" ht="13.5" customHeight="1" x14ac:dyDescent="0.2">
      <c r="A408" s="2" t="s">
        <v>2311</v>
      </c>
      <c r="B408" s="50" t="str">
        <f t="array" ref="B408">INDEX(PAGU_REAL!$AF$1:$AF$168,MATCH(MID(A408,1,21),MID(PAGU_REAL!$AK$1:$AK$168,1,21),0))</f>
        <v>Umum</v>
      </c>
      <c r="C408" s="125" t="s">
        <v>24</v>
      </c>
      <c r="D408" s="126" t="s">
        <v>2312</v>
      </c>
      <c r="E408" s="127">
        <v>40</v>
      </c>
      <c r="F408" s="128" t="s">
        <v>600</v>
      </c>
      <c r="G408" s="127">
        <v>6800000</v>
      </c>
      <c r="H408" s="127">
        <f t="shared" ref="H408:H409" si="219">ROUNDDOWN(E408*G408,-3)</f>
        <v>272000000</v>
      </c>
      <c r="I408" s="127">
        <f>VLOOKUP($A408,'Bagian TU'!$A$6:$V$1000,I$1,FALSE)</f>
        <v>0</v>
      </c>
      <c r="J408" s="127">
        <f>VLOOKUP($A408,'Bagian TU'!$A$6:$V$1000,J$1,FALSE)</f>
        <v>10012000</v>
      </c>
      <c r="K408" s="127">
        <f>VLOOKUP($A408,'Bagian TU'!$A$6:$V$1000,K$1,FALSE)</f>
        <v>9162900</v>
      </c>
      <c r="L408" s="127">
        <f>VLOOKUP($A408,'Bagian TU'!$A$6:$V$1000,L$1,FALSE)</f>
        <v>30000000</v>
      </c>
      <c r="M408" s="127">
        <f>VLOOKUP($A408,'Bagian TU'!$A$6:$V$1000,M$1,FALSE)</f>
        <v>30000000</v>
      </c>
      <c r="N408" s="127">
        <f>VLOOKUP($A408,'Bagian TU'!$A$6:$V$1000,N$1,FALSE)</f>
        <v>30000000</v>
      </c>
      <c r="O408" s="127">
        <f>VLOOKUP($A408,'Bagian TU'!$A$6:$V$1000,O$1,FALSE)</f>
        <v>30000000</v>
      </c>
      <c r="P408" s="127">
        <f>VLOOKUP($A408,'Bagian TU'!$A$6:$V$1000,P$1,FALSE)</f>
        <v>30000000</v>
      </c>
      <c r="Q408" s="127">
        <f>VLOOKUP($A408,'Bagian TU'!$A$6:$V$1000,Q$1,FALSE)</f>
        <v>30000000</v>
      </c>
      <c r="R408" s="127">
        <f>VLOOKUP($A408,'Bagian TU'!$A$6:$V$1000,R$1,FALSE)</f>
        <v>25325100</v>
      </c>
      <c r="S408" s="127">
        <f>VLOOKUP($A408,'Bagian TU'!$A$6:$V$1000,S$1,FALSE)</f>
        <v>25000000</v>
      </c>
      <c r="T408" s="127">
        <f>VLOOKUP($A408,'Bagian TU'!$A$6:$V$1000,T$1,FALSE)</f>
        <v>22500000</v>
      </c>
      <c r="U408" s="127">
        <f t="shared" si="1"/>
        <v>272000000</v>
      </c>
      <c r="V408" s="127">
        <f t="shared" si="2"/>
        <v>0</v>
      </c>
    </row>
    <row r="409" spans="1:22" ht="13.5" customHeight="1" x14ac:dyDescent="0.2">
      <c r="A409" s="2" t="s">
        <v>2313</v>
      </c>
      <c r="B409" s="50" t="str">
        <f t="array" ref="B409">INDEX(PAGU_REAL!$AF$1:$AF$168,MATCH(MID(A409,1,21),MID(PAGU_REAL!$AK$1:$AK$168,1,21),0))</f>
        <v>Umum</v>
      </c>
      <c r="C409" s="125" t="s">
        <v>24</v>
      </c>
      <c r="D409" s="126" t="s">
        <v>2314</v>
      </c>
      <c r="E409" s="127">
        <v>20</v>
      </c>
      <c r="F409" s="128" t="s">
        <v>600</v>
      </c>
      <c r="G409" s="127">
        <v>6000000</v>
      </c>
      <c r="H409" s="127">
        <f t="shared" si="219"/>
        <v>120000000</v>
      </c>
      <c r="I409" s="127">
        <f>VLOOKUP($A409,'Bagian TU'!$A$6:$V$1000,I$1,FALSE)</f>
        <v>0</v>
      </c>
      <c r="J409" s="127">
        <f>VLOOKUP($A409,'Bagian TU'!$A$6:$V$1000,J$1,FALSE)</f>
        <v>17819820</v>
      </c>
      <c r="K409" s="127">
        <f>VLOOKUP($A409,'Bagian TU'!$A$6:$V$1000,K$1,FALSE)</f>
        <v>2728000</v>
      </c>
      <c r="L409" s="127">
        <f>VLOOKUP($A409,'Bagian TU'!$A$6:$V$1000,L$1,FALSE)</f>
        <v>10000000</v>
      </c>
      <c r="M409" s="127">
        <f>VLOOKUP($A409,'Bagian TU'!$A$6:$V$1000,M$1,FALSE)</f>
        <v>10000000</v>
      </c>
      <c r="N409" s="127">
        <f>VLOOKUP($A409,'Bagian TU'!$A$6:$V$1000,N$1,FALSE)</f>
        <v>10000000</v>
      </c>
      <c r="O409" s="127">
        <f>VLOOKUP($A409,'Bagian TU'!$A$6:$V$1000,O$1,FALSE)</f>
        <v>10000000</v>
      </c>
      <c r="P409" s="127">
        <f>VLOOKUP($A409,'Bagian TU'!$A$6:$V$1000,P$1,FALSE)</f>
        <v>10000000</v>
      </c>
      <c r="Q409" s="127">
        <f>VLOOKUP($A409,'Bagian TU'!$A$6:$V$1000,Q$1,FALSE)</f>
        <v>15000000</v>
      </c>
      <c r="R409" s="127">
        <f>VLOOKUP($A409,'Bagian TU'!$A$6:$V$1000,R$1,FALSE)</f>
        <v>10000000</v>
      </c>
      <c r="S409" s="127">
        <f>VLOOKUP($A409,'Bagian TU'!$A$6:$V$1000,S$1,FALSE)</f>
        <v>14452180</v>
      </c>
      <c r="T409" s="127">
        <f>VLOOKUP($A409,'Bagian TU'!$A$6:$V$1000,T$1,FALSE)</f>
        <v>10000000</v>
      </c>
      <c r="U409" s="127">
        <f t="shared" si="1"/>
        <v>120000000</v>
      </c>
      <c r="V409" s="127">
        <f t="shared" si="2"/>
        <v>0</v>
      </c>
    </row>
    <row r="410" spans="1:22" ht="13.5" customHeight="1" x14ac:dyDescent="0.2">
      <c r="A410" s="2" t="s">
        <v>2315</v>
      </c>
      <c r="B410" s="50" t="str">
        <f t="array" ref="B410">INDEX(PAGU_REAL!$AF$1:$AF$168,MATCH(MID(A410,1,21),MID(PAGU_REAL!$AK$1:$AK$168,1,21),0))</f>
        <v>Umum</v>
      </c>
      <c r="C410" s="119" t="s">
        <v>102</v>
      </c>
      <c r="D410" s="120" t="s">
        <v>2316</v>
      </c>
      <c r="E410" s="121">
        <v>0</v>
      </c>
      <c r="F410" s="122" t="s">
        <v>24</v>
      </c>
      <c r="G410" s="121">
        <v>0</v>
      </c>
      <c r="H410" s="121">
        <f t="shared" ref="H410:T410" si="220">SUM(H411,H416,H418,H420)</f>
        <v>64804000</v>
      </c>
      <c r="I410" s="121">
        <f t="shared" si="220"/>
        <v>0</v>
      </c>
      <c r="J410" s="121">
        <f t="shared" si="220"/>
        <v>0</v>
      </c>
      <c r="K410" s="121">
        <f t="shared" si="220"/>
        <v>3000000</v>
      </c>
      <c r="L410" s="121">
        <f t="shared" si="220"/>
        <v>11525000</v>
      </c>
      <c r="M410" s="121">
        <f t="shared" si="220"/>
        <v>4800000</v>
      </c>
      <c r="N410" s="121">
        <f t="shared" si="220"/>
        <v>8025000</v>
      </c>
      <c r="O410" s="121">
        <f t="shared" si="220"/>
        <v>3804000</v>
      </c>
      <c r="P410" s="121">
        <f t="shared" si="220"/>
        <v>4800000</v>
      </c>
      <c r="Q410" s="121">
        <f t="shared" si="220"/>
        <v>10525000</v>
      </c>
      <c r="R410" s="121">
        <f t="shared" si="220"/>
        <v>4500000</v>
      </c>
      <c r="S410" s="121">
        <f t="shared" si="220"/>
        <v>4800000</v>
      </c>
      <c r="T410" s="121">
        <f t="shared" si="220"/>
        <v>9025000</v>
      </c>
      <c r="U410" s="121">
        <f t="shared" si="1"/>
        <v>64804000</v>
      </c>
      <c r="V410" s="121">
        <f t="shared" si="2"/>
        <v>0</v>
      </c>
    </row>
    <row r="411" spans="1:22" ht="13.5" customHeight="1" x14ac:dyDescent="0.2">
      <c r="A411" s="2" t="s">
        <v>2317</v>
      </c>
      <c r="B411" s="50" t="str">
        <f t="array" ref="B411">INDEX(PAGU_REAL!$AF$1:$AF$168,MATCH(MID(A411,1,21),MID(PAGU_REAL!$AK$1:$AK$168,1,21),0))</f>
        <v>Umum</v>
      </c>
      <c r="C411" s="95" t="s">
        <v>42</v>
      </c>
      <c r="D411" s="123" t="s">
        <v>43</v>
      </c>
      <c r="E411" s="124">
        <v>0</v>
      </c>
      <c r="F411" s="98" t="s">
        <v>24</v>
      </c>
      <c r="G411" s="124">
        <v>0</v>
      </c>
      <c r="H411" s="124">
        <f t="shared" ref="H411:T411" si="221">SUM(H412:H415)</f>
        <v>19900000</v>
      </c>
      <c r="I411" s="124">
        <f t="shared" si="221"/>
        <v>0</v>
      </c>
      <c r="J411" s="124">
        <f t="shared" si="221"/>
        <v>0</v>
      </c>
      <c r="K411" s="124">
        <f t="shared" si="221"/>
        <v>3000000</v>
      </c>
      <c r="L411" s="124">
        <f t="shared" si="221"/>
        <v>2725000</v>
      </c>
      <c r="M411" s="124">
        <f t="shared" si="221"/>
        <v>0</v>
      </c>
      <c r="N411" s="124">
        <f t="shared" si="221"/>
        <v>4225000</v>
      </c>
      <c r="O411" s="124">
        <f t="shared" si="221"/>
        <v>0</v>
      </c>
      <c r="P411" s="124">
        <f t="shared" si="221"/>
        <v>0</v>
      </c>
      <c r="Q411" s="124">
        <f t="shared" si="221"/>
        <v>5725000</v>
      </c>
      <c r="R411" s="124">
        <f t="shared" si="221"/>
        <v>0</v>
      </c>
      <c r="S411" s="124">
        <f t="shared" si="221"/>
        <v>0</v>
      </c>
      <c r="T411" s="124">
        <f t="shared" si="221"/>
        <v>4225000</v>
      </c>
      <c r="U411" s="124">
        <f t="shared" si="1"/>
        <v>19900000</v>
      </c>
      <c r="V411" s="124">
        <f t="shared" si="2"/>
        <v>0</v>
      </c>
    </row>
    <row r="412" spans="1:22" ht="13.5" customHeight="1" x14ac:dyDescent="0.2">
      <c r="A412" s="2" t="s">
        <v>2318</v>
      </c>
      <c r="B412" s="50" t="str">
        <f t="array" ref="B412">INDEX(PAGU_REAL!$AF$1:$AF$168,MATCH(MID(A412,1,21),MID(PAGU_REAL!$AK$1:$AK$168,1,21),0))</f>
        <v>Umum</v>
      </c>
      <c r="C412" s="125" t="s">
        <v>24</v>
      </c>
      <c r="D412" s="126" t="s">
        <v>51</v>
      </c>
      <c r="E412" s="127">
        <v>4</v>
      </c>
      <c r="F412" s="128" t="s">
        <v>668</v>
      </c>
      <c r="G412" s="127">
        <v>1000000</v>
      </c>
      <c r="H412" s="127">
        <f t="shared" ref="H412:H415" si="222">ROUNDDOWN(E412*G412,-3)</f>
        <v>4000000</v>
      </c>
      <c r="I412" s="127">
        <f>VLOOKUP($A412,'Bagian TU'!$A$6:$V$1000,I$1,FALSE)</f>
        <v>0</v>
      </c>
      <c r="J412" s="127">
        <f>VLOOKUP($A412,'Bagian TU'!$A$6:$V$1000,J$1,FALSE)</f>
        <v>0</v>
      </c>
      <c r="K412" s="127">
        <f>VLOOKUP($A412,'Bagian TU'!$A$6:$V$1000,K$1,FALSE)</f>
        <v>0</v>
      </c>
      <c r="L412" s="127">
        <f>VLOOKUP($A412,'Bagian TU'!$A$6:$V$1000,L$1,FALSE)</f>
        <v>1000000</v>
      </c>
      <c r="M412" s="127">
        <f>VLOOKUP($A412,'Bagian TU'!$A$6:$V$1000,M$1,FALSE)</f>
        <v>0</v>
      </c>
      <c r="N412" s="127">
        <f>VLOOKUP($A412,'Bagian TU'!$A$6:$V$1000,N$1,FALSE)</f>
        <v>1000000</v>
      </c>
      <c r="O412" s="127">
        <f>VLOOKUP($A412,'Bagian TU'!$A$6:$V$1000,O$1,FALSE)</f>
        <v>0</v>
      </c>
      <c r="P412" s="127">
        <f>VLOOKUP($A412,'Bagian TU'!$A$6:$V$1000,P$1,FALSE)</f>
        <v>0</v>
      </c>
      <c r="Q412" s="127">
        <f>VLOOKUP($A412,'Bagian TU'!$A$6:$V$1000,Q$1,FALSE)</f>
        <v>1000000</v>
      </c>
      <c r="R412" s="127">
        <f>VLOOKUP($A412,'Bagian TU'!$A$6:$V$1000,R$1,FALSE)</f>
        <v>0</v>
      </c>
      <c r="S412" s="127">
        <f>VLOOKUP($A412,'Bagian TU'!$A$6:$V$1000,S$1,FALSE)</f>
        <v>0</v>
      </c>
      <c r="T412" s="127">
        <f>VLOOKUP($A412,'Bagian TU'!$A$6:$V$1000,T$1,FALSE)</f>
        <v>1000000</v>
      </c>
      <c r="U412" s="127">
        <f t="shared" si="1"/>
        <v>4000000</v>
      </c>
      <c r="V412" s="127">
        <f t="shared" si="2"/>
        <v>0</v>
      </c>
    </row>
    <row r="413" spans="1:22" ht="13.5" customHeight="1" x14ac:dyDescent="0.2">
      <c r="A413" s="2" t="s">
        <v>2319</v>
      </c>
      <c r="B413" s="50" t="str">
        <f t="array" ref="B413">INDEX(PAGU_REAL!$AF$1:$AF$168,MATCH(MID(A413,1,21),MID(PAGU_REAL!$AK$1:$AK$168,1,21),0))</f>
        <v>Umum</v>
      </c>
      <c r="C413" s="125" t="s">
        <v>24</v>
      </c>
      <c r="D413" s="126" t="s">
        <v>53</v>
      </c>
      <c r="E413" s="127">
        <v>4</v>
      </c>
      <c r="F413" s="128" t="s">
        <v>668</v>
      </c>
      <c r="G413" s="127">
        <v>1500000</v>
      </c>
      <c r="H413" s="127">
        <f t="shared" si="222"/>
        <v>6000000</v>
      </c>
      <c r="I413" s="127">
        <f>VLOOKUP($A413,'Bagian TU'!$A$6:$V$1000,I$1,FALSE)</f>
        <v>0</v>
      </c>
      <c r="J413" s="127">
        <f>VLOOKUP($A413,'Bagian TU'!$A$6:$V$1000,J$1,FALSE)</f>
        <v>0</v>
      </c>
      <c r="K413" s="127">
        <f>VLOOKUP($A413,'Bagian TU'!$A$6:$V$1000,K$1,FALSE)</f>
        <v>1500000</v>
      </c>
      <c r="L413" s="127">
        <f>VLOOKUP($A413,'Bagian TU'!$A$6:$V$1000,L$1,FALSE)</f>
        <v>0</v>
      </c>
      <c r="M413" s="127">
        <f>VLOOKUP($A413,'Bagian TU'!$A$6:$V$1000,M$1,FALSE)</f>
        <v>0</v>
      </c>
      <c r="N413" s="127">
        <f>VLOOKUP($A413,'Bagian TU'!$A$6:$V$1000,N$1,FALSE)</f>
        <v>1500000</v>
      </c>
      <c r="O413" s="127">
        <f>VLOOKUP($A413,'Bagian TU'!$A$6:$V$1000,O$1,FALSE)</f>
        <v>0</v>
      </c>
      <c r="P413" s="127">
        <f>VLOOKUP($A413,'Bagian TU'!$A$6:$V$1000,P$1,FALSE)</f>
        <v>0</v>
      </c>
      <c r="Q413" s="127">
        <f>VLOOKUP($A413,'Bagian TU'!$A$6:$V$1000,Q$1,FALSE)</f>
        <v>1500000</v>
      </c>
      <c r="R413" s="127">
        <f>VLOOKUP($A413,'Bagian TU'!$A$6:$V$1000,R$1,FALSE)</f>
        <v>0</v>
      </c>
      <c r="S413" s="127">
        <f>VLOOKUP($A413,'Bagian TU'!$A$6:$V$1000,S$1,FALSE)</f>
        <v>0</v>
      </c>
      <c r="T413" s="127">
        <f>VLOOKUP($A413,'Bagian TU'!$A$6:$V$1000,T$1,FALSE)</f>
        <v>1500000</v>
      </c>
      <c r="U413" s="127">
        <f t="shared" si="1"/>
        <v>6000000</v>
      </c>
      <c r="V413" s="127">
        <f t="shared" si="2"/>
        <v>0</v>
      </c>
    </row>
    <row r="414" spans="1:22" ht="13.5" customHeight="1" x14ac:dyDescent="0.2">
      <c r="A414" s="2" t="s">
        <v>2320</v>
      </c>
      <c r="B414" s="50" t="str">
        <f t="array" ref="B414">INDEX(PAGU_REAL!$AF$1:$AF$168,MATCH(MID(A414,1,21),MID(PAGU_REAL!$AK$1:$AK$168,1,21),0))</f>
        <v>Umum</v>
      </c>
      <c r="C414" s="125" t="s">
        <v>24</v>
      </c>
      <c r="D414" s="126" t="s">
        <v>599</v>
      </c>
      <c r="E414" s="127">
        <v>100</v>
      </c>
      <c r="F414" s="128" t="s">
        <v>600</v>
      </c>
      <c r="G414" s="127">
        <v>69000</v>
      </c>
      <c r="H414" s="127">
        <f t="shared" si="222"/>
        <v>6900000</v>
      </c>
      <c r="I414" s="127">
        <f>VLOOKUP($A414,'Bagian TU'!$A$6:$V$1000,I$1,FALSE)</f>
        <v>0</v>
      </c>
      <c r="J414" s="127">
        <f>VLOOKUP($A414,'Bagian TU'!$A$6:$V$1000,J$1,FALSE)</f>
        <v>0</v>
      </c>
      <c r="K414" s="127">
        <f>VLOOKUP($A414,'Bagian TU'!$A$6:$V$1000,K$1,FALSE)</f>
        <v>0</v>
      </c>
      <c r="L414" s="127">
        <f>VLOOKUP($A414,'Bagian TU'!$A$6:$V$1000,L$1,FALSE)</f>
        <v>1725000</v>
      </c>
      <c r="M414" s="127">
        <f>VLOOKUP($A414,'Bagian TU'!$A$6:$V$1000,M$1,FALSE)</f>
        <v>0</v>
      </c>
      <c r="N414" s="127">
        <f>VLOOKUP($A414,'Bagian TU'!$A$6:$V$1000,N$1,FALSE)</f>
        <v>1725000</v>
      </c>
      <c r="O414" s="127">
        <f>VLOOKUP($A414,'Bagian TU'!$A$6:$V$1000,O$1,FALSE)</f>
        <v>0</v>
      </c>
      <c r="P414" s="127">
        <f>VLOOKUP($A414,'Bagian TU'!$A$6:$V$1000,P$1,FALSE)</f>
        <v>0</v>
      </c>
      <c r="Q414" s="127">
        <f>VLOOKUP($A414,'Bagian TU'!$A$6:$V$1000,Q$1,FALSE)</f>
        <v>1725000</v>
      </c>
      <c r="R414" s="127">
        <f>VLOOKUP($A414,'Bagian TU'!$A$6:$V$1000,R$1,FALSE)</f>
        <v>0</v>
      </c>
      <c r="S414" s="127">
        <f>VLOOKUP($A414,'Bagian TU'!$A$6:$V$1000,S$1,FALSE)</f>
        <v>0</v>
      </c>
      <c r="T414" s="127">
        <f>VLOOKUP($A414,'Bagian TU'!$A$6:$V$1000,T$1,FALSE)</f>
        <v>1725000</v>
      </c>
      <c r="U414" s="127">
        <f t="shared" si="1"/>
        <v>6900000</v>
      </c>
      <c r="V414" s="127">
        <f t="shared" si="2"/>
        <v>0</v>
      </c>
    </row>
    <row r="415" spans="1:22" ht="13.5" customHeight="1" x14ac:dyDescent="0.2">
      <c r="A415" s="2" t="s">
        <v>2321</v>
      </c>
      <c r="B415" s="50" t="str">
        <f t="array" ref="B415">INDEX(PAGU_REAL!$AF$1:$AF$168,MATCH(MID(A415,1,21),MID(PAGU_REAL!$AK$1:$AK$168,1,21),0))</f>
        <v>Umum</v>
      </c>
      <c r="C415" s="125" t="s">
        <v>24</v>
      </c>
      <c r="D415" s="126" t="s">
        <v>45</v>
      </c>
      <c r="E415" s="127">
        <v>2</v>
      </c>
      <c r="F415" s="128" t="s">
        <v>668</v>
      </c>
      <c r="G415" s="127">
        <v>1500000</v>
      </c>
      <c r="H415" s="127">
        <f t="shared" si="222"/>
        <v>3000000</v>
      </c>
      <c r="I415" s="127">
        <f>VLOOKUP($A415,'Bagian TU'!$A$6:$V$1000,I$1,FALSE)</f>
        <v>0</v>
      </c>
      <c r="J415" s="127">
        <f>VLOOKUP($A415,'Bagian TU'!$A$6:$V$1000,J$1,FALSE)</f>
        <v>0</v>
      </c>
      <c r="K415" s="127">
        <f>VLOOKUP($A415,'Bagian TU'!$A$6:$V$1000,K$1,FALSE)</f>
        <v>1500000</v>
      </c>
      <c r="L415" s="127">
        <f>VLOOKUP($A415,'Bagian TU'!$A$6:$V$1000,L$1,FALSE)</f>
        <v>0</v>
      </c>
      <c r="M415" s="127">
        <f>VLOOKUP($A415,'Bagian TU'!$A$6:$V$1000,M$1,FALSE)</f>
        <v>0</v>
      </c>
      <c r="N415" s="127">
        <f>VLOOKUP($A415,'Bagian TU'!$A$6:$V$1000,N$1,FALSE)</f>
        <v>0</v>
      </c>
      <c r="O415" s="127">
        <f>VLOOKUP($A415,'Bagian TU'!$A$6:$V$1000,O$1,FALSE)</f>
        <v>0</v>
      </c>
      <c r="P415" s="127">
        <f>VLOOKUP($A415,'Bagian TU'!$A$6:$V$1000,P$1,FALSE)</f>
        <v>0</v>
      </c>
      <c r="Q415" s="127">
        <f>VLOOKUP($A415,'Bagian TU'!$A$6:$V$1000,Q$1,FALSE)</f>
        <v>1500000</v>
      </c>
      <c r="R415" s="127">
        <f>VLOOKUP($A415,'Bagian TU'!$A$6:$V$1000,R$1,FALSE)</f>
        <v>0</v>
      </c>
      <c r="S415" s="127">
        <f>VLOOKUP($A415,'Bagian TU'!$A$6:$V$1000,S$1,FALSE)</f>
        <v>0</v>
      </c>
      <c r="T415" s="127">
        <f>VLOOKUP($A415,'Bagian TU'!$A$6:$V$1000,T$1,FALSE)</f>
        <v>0</v>
      </c>
      <c r="U415" s="127">
        <f t="shared" si="1"/>
        <v>3000000</v>
      </c>
      <c r="V415" s="127">
        <f t="shared" si="2"/>
        <v>0</v>
      </c>
    </row>
    <row r="416" spans="1:22" ht="13.5" customHeight="1" x14ac:dyDescent="0.2">
      <c r="A416" s="2" t="s">
        <v>2322</v>
      </c>
      <c r="B416" s="50" t="str">
        <f t="array" ref="B416">INDEX(PAGU_REAL!$AF$1:$AF$168,MATCH(MID(A416,1,21),MID(PAGU_REAL!$AK$1:$AK$168,1,21),0))</f>
        <v>Umum</v>
      </c>
      <c r="C416" s="95" t="s">
        <v>162</v>
      </c>
      <c r="D416" s="123" t="s">
        <v>163</v>
      </c>
      <c r="E416" s="124">
        <v>0</v>
      </c>
      <c r="F416" s="98" t="s">
        <v>24</v>
      </c>
      <c r="G416" s="124">
        <v>0</v>
      </c>
      <c r="H416" s="124">
        <f t="shared" ref="H416:T416" si="223">H417</f>
        <v>2000000</v>
      </c>
      <c r="I416" s="124">
        <f t="shared" si="223"/>
        <v>0</v>
      </c>
      <c r="J416" s="124">
        <f t="shared" si="223"/>
        <v>0</v>
      </c>
      <c r="K416" s="124">
        <f t="shared" si="223"/>
        <v>0</v>
      </c>
      <c r="L416" s="124">
        <f t="shared" si="223"/>
        <v>1000000</v>
      </c>
      <c r="M416" s="124">
        <f t="shared" si="223"/>
        <v>0</v>
      </c>
      <c r="N416" s="124">
        <f t="shared" si="223"/>
        <v>0</v>
      </c>
      <c r="O416" s="124">
        <f t="shared" si="223"/>
        <v>0</v>
      </c>
      <c r="P416" s="124">
        <f t="shared" si="223"/>
        <v>0</v>
      </c>
      <c r="Q416" s="124">
        <f t="shared" si="223"/>
        <v>1000000</v>
      </c>
      <c r="R416" s="124">
        <f t="shared" si="223"/>
        <v>0</v>
      </c>
      <c r="S416" s="124">
        <f t="shared" si="223"/>
        <v>0</v>
      </c>
      <c r="T416" s="124">
        <f t="shared" si="223"/>
        <v>0</v>
      </c>
      <c r="U416" s="124">
        <f t="shared" si="1"/>
        <v>2000000</v>
      </c>
      <c r="V416" s="124">
        <f t="shared" si="2"/>
        <v>0</v>
      </c>
    </row>
    <row r="417" spans="1:22" ht="13.5" customHeight="1" x14ac:dyDescent="0.2">
      <c r="A417" s="2" t="s">
        <v>2323</v>
      </c>
      <c r="B417" s="50" t="str">
        <f t="array" ref="B417">INDEX(PAGU_REAL!$AF$1:$AF$168,MATCH(MID(A417,1,21),MID(PAGU_REAL!$AK$1:$AK$168,1,21),0))</f>
        <v>Umum</v>
      </c>
      <c r="C417" s="125" t="s">
        <v>24</v>
      </c>
      <c r="D417" s="126" t="s">
        <v>1866</v>
      </c>
      <c r="E417" s="127">
        <v>2</v>
      </c>
      <c r="F417" s="128" t="s">
        <v>613</v>
      </c>
      <c r="G417" s="127">
        <v>1000000</v>
      </c>
      <c r="H417" s="127">
        <f>ROUNDDOWN(E417*G417,-3)</f>
        <v>2000000</v>
      </c>
      <c r="I417" s="127">
        <f>VLOOKUP($A417,'Bagian TU'!$A$6:$V$1000,I$1,FALSE)</f>
        <v>0</v>
      </c>
      <c r="J417" s="127">
        <f>VLOOKUP($A417,'Bagian TU'!$A$6:$V$1000,J$1,FALSE)</f>
        <v>0</v>
      </c>
      <c r="K417" s="127">
        <f>VLOOKUP($A417,'Bagian TU'!$A$6:$V$1000,K$1,FALSE)</f>
        <v>0</v>
      </c>
      <c r="L417" s="127">
        <f>VLOOKUP($A417,'Bagian TU'!$A$6:$V$1000,L$1,FALSE)</f>
        <v>1000000</v>
      </c>
      <c r="M417" s="127">
        <f>VLOOKUP($A417,'Bagian TU'!$A$6:$V$1000,M$1,FALSE)</f>
        <v>0</v>
      </c>
      <c r="N417" s="127">
        <f>VLOOKUP($A417,'Bagian TU'!$A$6:$V$1000,N$1,FALSE)</f>
        <v>0</v>
      </c>
      <c r="O417" s="127">
        <f>VLOOKUP($A417,'Bagian TU'!$A$6:$V$1000,O$1,FALSE)</f>
        <v>0</v>
      </c>
      <c r="P417" s="127">
        <f>VLOOKUP($A417,'Bagian TU'!$A$6:$V$1000,P$1,FALSE)</f>
        <v>0</v>
      </c>
      <c r="Q417" s="127">
        <f>VLOOKUP($A417,'Bagian TU'!$A$6:$V$1000,Q$1,FALSE)</f>
        <v>1000000</v>
      </c>
      <c r="R417" s="127">
        <f>VLOOKUP($A417,'Bagian TU'!$A$6:$V$1000,R$1,FALSE)</f>
        <v>0</v>
      </c>
      <c r="S417" s="127">
        <f>VLOOKUP($A417,'Bagian TU'!$A$6:$V$1000,S$1,FALSE)</f>
        <v>0</v>
      </c>
      <c r="T417" s="127">
        <f>VLOOKUP($A417,'Bagian TU'!$A$6:$V$1000,T$1,FALSE)</f>
        <v>0</v>
      </c>
      <c r="U417" s="127">
        <f t="shared" si="1"/>
        <v>2000000</v>
      </c>
      <c r="V417" s="127">
        <f t="shared" si="2"/>
        <v>0</v>
      </c>
    </row>
    <row r="418" spans="1:22" ht="13.5" customHeight="1" x14ac:dyDescent="0.2">
      <c r="A418" s="2" t="s">
        <v>2324</v>
      </c>
      <c r="B418" s="50" t="str">
        <f t="array" ref="B418">INDEX(PAGU_REAL!$AF$1:$AF$168,MATCH(MID(A418,1,21),MID(PAGU_REAL!$AK$1:$AK$168,1,21),0))</f>
        <v>Umum</v>
      </c>
      <c r="C418" s="95" t="s">
        <v>111</v>
      </c>
      <c r="D418" s="123" t="s">
        <v>112</v>
      </c>
      <c r="E418" s="124">
        <v>0</v>
      </c>
      <c r="F418" s="98" t="s">
        <v>24</v>
      </c>
      <c r="G418" s="124">
        <v>0</v>
      </c>
      <c r="H418" s="124">
        <f t="shared" ref="H418:T418" si="224">H419</f>
        <v>40804000</v>
      </c>
      <c r="I418" s="124">
        <f t="shared" si="224"/>
        <v>0</v>
      </c>
      <c r="J418" s="124">
        <f t="shared" si="224"/>
        <v>0</v>
      </c>
      <c r="K418" s="124">
        <f t="shared" si="224"/>
        <v>0</v>
      </c>
      <c r="L418" s="124">
        <f t="shared" si="224"/>
        <v>7500000</v>
      </c>
      <c r="M418" s="124">
        <f t="shared" si="224"/>
        <v>4500000</v>
      </c>
      <c r="N418" s="124">
        <f t="shared" si="224"/>
        <v>3500000</v>
      </c>
      <c r="O418" s="124">
        <f t="shared" si="224"/>
        <v>3804000</v>
      </c>
      <c r="P418" s="124">
        <f t="shared" si="224"/>
        <v>4500000</v>
      </c>
      <c r="Q418" s="124">
        <f t="shared" si="224"/>
        <v>3500000</v>
      </c>
      <c r="R418" s="124">
        <f t="shared" si="224"/>
        <v>4500000</v>
      </c>
      <c r="S418" s="124">
        <f t="shared" si="224"/>
        <v>4500000</v>
      </c>
      <c r="T418" s="124">
        <f t="shared" si="224"/>
        <v>4500000</v>
      </c>
      <c r="U418" s="124">
        <f t="shared" si="1"/>
        <v>40804000</v>
      </c>
      <c r="V418" s="124">
        <f t="shared" si="2"/>
        <v>0</v>
      </c>
    </row>
    <row r="419" spans="1:22" ht="13.5" customHeight="1" x14ac:dyDescent="0.2">
      <c r="A419" s="2" t="s">
        <v>2325</v>
      </c>
      <c r="B419" s="50" t="str">
        <f t="array" ref="B419">INDEX(PAGU_REAL!$AF$1:$AF$168,MATCH(MID(A419,1,21),MID(PAGU_REAL!$AK$1:$AK$168,1,21),0))</f>
        <v>Umum</v>
      </c>
      <c r="C419" s="125" t="s">
        <v>24</v>
      </c>
      <c r="D419" s="126" t="s">
        <v>2326</v>
      </c>
      <c r="E419" s="127">
        <v>10</v>
      </c>
      <c r="F419" s="128" t="s">
        <v>600</v>
      </c>
      <c r="G419" s="127">
        <v>4080400</v>
      </c>
      <c r="H419" s="127">
        <f>ROUNDDOWN(E419*G419,-3)</f>
        <v>40804000</v>
      </c>
      <c r="I419" s="127">
        <f>VLOOKUP($A419,'Bagian TU'!$A$6:$V$1000,I$1,FALSE)</f>
        <v>0</v>
      </c>
      <c r="J419" s="127">
        <f>VLOOKUP($A419,'Bagian TU'!$A$6:$V$1000,J$1,FALSE)</f>
        <v>0</v>
      </c>
      <c r="K419" s="127">
        <f>VLOOKUP($A419,'Bagian TU'!$A$6:$V$1000,K$1,FALSE)</f>
        <v>0</v>
      </c>
      <c r="L419" s="127">
        <f>VLOOKUP($A419,'Bagian TU'!$A$6:$V$1000,L$1,FALSE)</f>
        <v>7500000</v>
      </c>
      <c r="M419" s="127">
        <f>VLOOKUP($A419,'Bagian TU'!$A$6:$V$1000,M$1,FALSE)</f>
        <v>4500000</v>
      </c>
      <c r="N419" s="127">
        <f>VLOOKUP($A419,'Bagian TU'!$A$6:$V$1000,N$1,FALSE)</f>
        <v>3500000</v>
      </c>
      <c r="O419" s="127">
        <f>VLOOKUP($A419,'Bagian TU'!$A$6:$V$1000,O$1,FALSE)</f>
        <v>3804000</v>
      </c>
      <c r="P419" s="127">
        <f>VLOOKUP($A419,'Bagian TU'!$A$6:$V$1000,P$1,FALSE)</f>
        <v>4500000</v>
      </c>
      <c r="Q419" s="127">
        <f>VLOOKUP($A419,'Bagian TU'!$A$6:$V$1000,Q$1,FALSE)</f>
        <v>3500000</v>
      </c>
      <c r="R419" s="127">
        <f>VLOOKUP($A419,'Bagian TU'!$A$6:$V$1000,R$1,FALSE)</f>
        <v>4500000</v>
      </c>
      <c r="S419" s="127">
        <f>VLOOKUP($A419,'Bagian TU'!$A$6:$V$1000,S$1,FALSE)</f>
        <v>4500000</v>
      </c>
      <c r="T419" s="127">
        <f>VLOOKUP($A419,'Bagian TU'!$A$6:$V$1000,T$1,FALSE)</f>
        <v>4500000</v>
      </c>
      <c r="U419" s="127">
        <f t="shared" si="1"/>
        <v>40804000</v>
      </c>
      <c r="V419" s="127">
        <f t="shared" si="2"/>
        <v>0</v>
      </c>
    </row>
    <row r="420" spans="1:22" ht="13.5" customHeight="1" x14ac:dyDescent="0.2">
      <c r="A420" s="2" t="s">
        <v>2327</v>
      </c>
      <c r="B420" s="50" t="str">
        <f t="array" ref="B420">INDEX(PAGU_REAL!$AF$1:$AF$168,MATCH(MID(A420,1,21),MID(PAGU_REAL!$AK$1:$AK$168,1,21),0))</f>
        <v>Umum</v>
      </c>
      <c r="C420" s="95" t="s">
        <v>55</v>
      </c>
      <c r="D420" s="123" t="s">
        <v>56</v>
      </c>
      <c r="E420" s="124">
        <v>0</v>
      </c>
      <c r="F420" s="98" t="s">
        <v>24</v>
      </c>
      <c r="G420" s="124">
        <v>0</v>
      </c>
      <c r="H420" s="124">
        <f t="shared" ref="H420:T420" si="225">H421</f>
        <v>2100000</v>
      </c>
      <c r="I420" s="124">
        <f t="shared" si="225"/>
        <v>0</v>
      </c>
      <c r="J420" s="124">
        <f t="shared" si="225"/>
        <v>0</v>
      </c>
      <c r="K420" s="124">
        <f t="shared" si="225"/>
        <v>0</v>
      </c>
      <c r="L420" s="124">
        <f t="shared" si="225"/>
        <v>300000</v>
      </c>
      <c r="M420" s="124">
        <f t="shared" si="225"/>
        <v>300000</v>
      </c>
      <c r="N420" s="124">
        <f t="shared" si="225"/>
        <v>300000</v>
      </c>
      <c r="O420" s="124">
        <f t="shared" si="225"/>
        <v>0</v>
      </c>
      <c r="P420" s="124">
        <f t="shared" si="225"/>
        <v>300000</v>
      </c>
      <c r="Q420" s="124">
        <f t="shared" si="225"/>
        <v>300000</v>
      </c>
      <c r="R420" s="124">
        <f t="shared" si="225"/>
        <v>0</v>
      </c>
      <c r="S420" s="124">
        <f t="shared" si="225"/>
        <v>300000</v>
      </c>
      <c r="T420" s="124">
        <f t="shared" si="225"/>
        <v>300000</v>
      </c>
      <c r="U420" s="124">
        <f t="shared" si="1"/>
        <v>2100000</v>
      </c>
      <c r="V420" s="124">
        <f t="shared" si="2"/>
        <v>0</v>
      </c>
    </row>
    <row r="421" spans="1:22" ht="13.5" customHeight="1" x14ac:dyDescent="0.2">
      <c r="A421" s="2" t="s">
        <v>2328</v>
      </c>
      <c r="B421" s="50" t="str">
        <f t="array" ref="B421">INDEX(PAGU_REAL!$AF$1:$AF$168,MATCH(MID(A421,1,21),MID(PAGU_REAL!$AK$1:$AK$168,1,21),0))</f>
        <v>Umum</v>
      </c>
      <c r="C421" s="125" t="s">
        <v>24</v>
      </c>
      <c r="D421" s="126" t="s">
        <v>2305</v>
      </c>
      <c r="E421" s="127">
        <v>14</v>
      </c>
      <c r="F421" s="128" t="s">
        <v>600</v>
      </c>
      <c r="G421" s="127">
        <v>150000</v>
      </c>
      <c r="H421" s="127">
        <f>ROUNDDOWN(E421*G421,-3)</f>
        <v>2100000</v>
      </c>
      <c r="I421" s="127">
        <f>VLOOKUP($A421,'Bagian TU'!$A$6:$V$1000,I$1,FALSE)</f>
        <v>0</v>
      </c>
      <c r="J421" s="127">
        <f>VLOOKUP($A421,'Bagian TU'!$A$6:$V$1000,J$1,FALSE)</f>
        <v>0</v>
      </c>
      <c r="K421" s="127">
        <f>VLOOKUP($A421,'Bagian TU'!$A$6:$V$1000,K$1,FALSE)</f>
        <v>0</v>
      </c>
      <c r="L421" s="127">
        <f>VLOOKUP($A421,'Bagian TU'!$A$6:$V$1000,L$1,FALSE)</f>
        <v>300000</v>
      </c>
      <c r="M421" s="127">
        <f>VLOOKUP($A421,'Bagian TU'!$A$6:$V$1000,M$1,FALSE)</f>
        <v>300000</v>
      </c>
      <c r="N421" s="127">
        <f>VLOOKUP($A421,'Bagian TU'!$A$6:$V$1000,N$1,FALSE)</f>
        <v>300000</v>
      </c>
      <c r="O421" s="127">
        <f>VLOOKUP($A421,'Bagian TU'!$A$6:$V$1000,O$1,FALSE)</f>
        <v>0</v>
      </c>
      <c r="P421" s="127">
        <f>VLOOKUP($A421,'Bagian TU'!$A$6:$V$1000,P$1,FALSE)</f>
        <v>300000</v>
      </c>
      <c r="Q421" s="127">
        <f>VLOOKUP($A421,'Bagian TU'!$A$6:$V$1000,Q$1,FALSE)</f>
        <v>300000</v>
      </c>
      <c r="R421" s="127">
        <f>VLOOKUP($A421,'Bagian TU'!$A$6:$V$1000,R$1,FALSE)</f>
        <v>0</v>
      </c>
      <c r="S421" s="127">
        <f>VLOOKUP($A421,'Bagian TU'!$A$6:$V$1000,S$1,FALSE)</f>
        <v>300000</v>
      </c>
      <c r="T421" s="127">
        <f>VLOOKUP($A421,'Bagian TU'!$A$6:$V$1000,T$1,FALSE)</f>
        <v>300000</v>
      </c>
      <c r="U421" s="127">
        <f t="shared" si="1"/>
        <v>2100000</v>
      </c>
      <c r="V421" s="127">
        <f t="shared" si="2"/>
        <v>0</v>
      </c>
    </row>
    <row r="422" spans="1:22" ht="13.5" customHeight="1" x14ac:dyDescent="0.2">
      <c r="A422" s="2" t="s">
        <v>2329</v>
      </c>
      <c r="B422" s="50" t="str">
        <f t="array" ref="B422">INDEX(PAGU_REAL!$AF$1:$AF$168,MATCH(MID(A422,1,21),MID(PAGU_REAL!$AK$1:$AK$168,1,21),0))</f>
        <v>Umum</v>
      </c>
      <c r="C422" s="119" t="s">
        <v>120</v>
      </c>
      <c r="D422" s="120" t="s">
        <v>2330</v>
      </c>
      <c r="E422" s="121">
        <v>0</v>
      </c>
      <c r="F422" s="122" t="s">
        <v>24</v>
      </c>
      <c r="G422" s="121">
        <v>0</v>
      </c>
      <c r="H422" s="121">
        <f t="shared" ref="H422:T422" si="226">SUM(H423,H428,H430,H432)</f>
        <v>62664000</v>
      </c>
      <c r="I422" s="121">
        <f t="shared" si="226"/>
        <v>0</v>
      </c>
      <c r="J422" s="121">
        <f t="shared" si="226"/>
        <v>4486975</v>
      </c>
      <c r="K422" s="121">
        <f t="shared" si="226"/>
        <v>8424400</v>
      </c>
      <c r="L422" s="121">
        <f t="shared" si="226"/>
        <v>6296825</v>
      </c>
      <c r="M422" s="121">
        <f t="shared" si="226"/>
        <v>5554400</v>
      </c>
      <c r="N422" s="121">
        <f t="shared" si="226"/>
        <v>4864400</v>
      </c>
      <c r="O422" s="121">
        <f t="shared" si="226"/>
        <v>7554400</v>
      </c>
      <c r="P422" s="121">
        <f t="shared" si="226"/>
        <v>8224400</v>
      </c>
      <c r="Q422" s="121">
        <f t="shared" si="226"/>
        <v>4174400</v>
      </c>
      <c r="R422" s="121">
        <f t="shared" si="226"/>
        <v>7209400</v>
      </c>
      <c r="S422" s="121">
        <f t="shared" si="226"/>
        <v>3874400</v>
      </c>
      <c r="T422" s="121">
        <f t="shared" si="226"/>
        <v>2000000</v>
      </c>
      <c r="U422" s="121">
        <f t="shared" si="1"/>
        <v>62664000</v>
      </c>
      <c r="V422" s="121">
        <f t="shared" si="2"/>
        <v>0</v>
      </c>
    </row>
    <row r="423" spans="1:22" ht="13.5" customHeight="1" x14ac:dyDescent="0.2">
      <c r="A423" s="2" t="s">
        <v>2331</v>
      </c>
      <c r="B423" s="50" t="str">
        <f t="array" ref="B423">INDEX(PAGU_REAL!$AF$1:$AF$168,MATCH(MID(A423,1,21),MID(PAGU_REAL!$AK$1:$AK$168,1,21),0))</f>
        <v>Umum</v>
      </c>
      <c r="C423" s="95" t="s">
        <v>42</v>
      </c>
      <c r="D423" s="123" t="s">
        <v>43</v>
      </c>
      <c r="E423" s="124">
        <v>0</v>
      </c>
      <c r="F423" s="98" t="s">
        <v>24</v>
      </c>
      <c r="G423" s="124">
        <v>0</v>
      </c>
      <c r="H423" s="124">
        <f t="shared" ref="H423:T423" si="227">SUM(H424:H427)</f>
        <v>13520000</v>
      </c>
      <c r="I423" s="124">
        <f t="shared" si="227"/>
        <v>0</v>
      </c>
      <c r="J423" s="124">
        <f t="shared" si="227"/>
        <v>0</v>
      </c>
      <c r="K423" s="124">
        <f t="shared" si="227"/>
        <v>3950000</v>
      </c>
      <c r="L423" s="124">
        <f t="shared" si="227"/>
        <v>1035000</v>
      </c>
      <c r="M423" s="124">
        <f t="shared" si="227"/>
        <v>1380000</v>
      </c>
      <c r="N423" s="124">
        <f t="shared" si="227"/>
        <v>690000</v>
      </c>
      <c r="O423" s="124">
        <f t="shared" si="227"/>
        <v>1380000</v>
      </c>
      <c r="P423" s="124">
        <f t="shared" si="227"/>
        <v>4050000</v>
      </c>
      <c r="Q423" s="124">
        <f t="shared" si="227"/>
        <v>0</v>
      </c>
      <c r="R423" s="124">
        <f t="shared" si="227"/>
        <v>1035000</v>
      </c>
      <c r="S423" s="124">
        <f t="shared" si="227"/>
        <v>0</v>
      </c>
      <c r="T423" s="124">
        <f t="shared" si="227"/>
        <v>0</v>
      </c>
      <c r="U423" s="124">
        <f t="shared" si="1"/>
        <v>13520000</v>
      </c>
      <c r="V423" s="124">
        <f t="shared" si="2"/>
        <v>0</v>
      </c>
    </row>
    <row r="424" spans="1:22" ht="13.5" customHeight="1" x14ac:dyDescent="0.2">
      <c r="A424" s="2" t="s">
        <v>2332</v>
      </c>
      <c r="B424" s="50" t="str">
        <f t="array" ref="B424">INDEX(PAGU_REAL!$AF$1:$AF$168,MATCH(MID(A424,1,21),MID(PAGU_REAL!$AK$1:$AK$168,1,21),0))</f>
        <v>Umum</v>
      </c>
      <c r="C424" s="125" t="s">
        <v>24</v>
      </c>
      <c r="D424" s="126" t="s">
        <v>599</v>
      </c>
      <c r="E424" s="127">
        <v>80</v>
      </c>
      <c r="F424" s="128" t="s">
        <v>600</v>
      </c>
      <c r="G424" s="127">
        <v>69000</v>
      </c>
      <c r="H424" s="127">
        <f t="shared" ref="H424:H427" si="228">ROUNDDOWN(E424*G424,-3)</f>
        <v>5520000</v>
      </c>
      <c r="I424" s="127">
        <f>VLOOKUP($A424,'Bagian TU'!$A$6:$V$1000,I$1,FALSE)</f>
        <v>0</v>
      </c>
      <c r="J424" s="127">
        <f>VLOOKUP($A424,'Bagian TU'!$A$6:$V$1000,J$1,FALSE)</f>
        <v>0</v>
      </c>
      <c r="K424" s="127">
        <f>VLOOKUP($A424,'Bagian TU'!$A$6:$V$1000,K$1,FALSE)</f>
        <v>0</v>
      </c>
      <c r="L424" s="127">
        <f>VLOOKUP($A424,'Bagian TU'!$A$6:$V$1000,L$1,FALSE)</f>
        <v>1035000</v>
      </c>
      <c r="M424" s="127">
        <f>VLOOKUP($A424,'Bagian TU'!$A$6:$V$1000,M$1,FALSE)</f>
        <v>1380000</v>
      </c>
      <c r="N424" s="127">
        <f>VLOOKUP($A424,'Bagian TU'!$A$6:$V$1000,N$1,FALSE)</f>
        <v>690000</v>
      </c>
      <c r="O424" s="127">
        <f>VLOOKUP($A424,'Bagian TU'!$A$6:$V$1000,O$1,FALSE)</f>
        <v>1380000</v>
      </c>
      <c r="P424" s="127">
        <f>VLOOKUP($A424,'Bagian TU'!$A$6:$V$1000,P$1,FALSE)</f>
        <v>0</v>
      </c>
      <c r="Q424" s="127">
        <f>VLOOKUP($A424,'Bagian TU'!$A$6:$V$1000,Q$1,FALSE)</f>
        <v>0</v>
      </c>
      <c r="R424" s="127">
        <f>VLOOKUP($A424,'Bagian TU'!$A$6:$V$1000,R$1,FALSE)</f>
        <v>1035000</v>
      </c>
      <c r="S424" s="127">
        <f>VLOOKUP($A424,'Bagian TU'!$A$6:$V$1000,S$1,FALSE)</f>
        <v>0</v>
      </c>
      <c r="T424" s="127">
        <f>VLOOKUP($A424,'Bagian TU'!$A$6:$V$1000,T$1,FALSE)</f>
        <v>0</v>
      </c>
      <c r="U424" s="127">
        <f t="shared" si="1"/>
        <v>5520000</v>
      </c>
      <c r="V424" s="127">
        <f t="shared" si="2"/>
        <v>0</v>
      </c>
    </row>
    <row r="425" spans="1:22" ht="13.5" customHeight="1" x14ac:dyDescent="0.2">
      <c r="A425" s="2" t="s">
        <v>2333</v>
      </c>
      <c r="B425" s="50" t="str">
        <f t="array" ref="B425">INDEX(PAGU_REAL!$AF$1:$AF$168,MATCH(MID(A425,1,21),MID(PAGU_REAL!$AK$1:$AK$168,1,21),0))</f>
        <v>Umum</v>
      </c>
      <c r="C425" s="125" t="s">
        <v>24</v>
      </c>
      <c r="D425" s="126" t="s">
        <v>45</v>
      </c>
      <c r="E425" s="127">
        <v>2</v>
      </c>
      <c r="F425" s="128" t="s">
        <v>668</v>
      </c>
      <c r="G425" s="127">
        <v>1500000</v>
      </c>
      <c r="H425" s="127">
        <f t="shared" si="228"/>
        <v>3000000</v>
      </c>
      <c r="I425" s="127">
        <f>VLOOKUP($A425,'Bagian TU'!$A$6:$V$1000,I$1,FALSE)</f>
        <v>0</v>
      </c>
      <c r="J425" s="127">
        <f>VLOOKUP($A425,'Bagian TU'!$A$6:$V$1000,J$1,FALSE)</f>
        <v>0</v>
      </c>
      <c r="K425" s="127">
        <f>VLOOKUP($A425,'Bagian TU'!$A$6:$V$1000,K$1,FALSE)</f>
        <v>1500000</v>
      </c>
      <c r="L425" s="127">
        <f>VLOOKUP($A425,'Bagian TU'!$A$6:$V$1000,L$1,FALSE)</f>
        <v>0</v>
      </c>
      <c r="M425" s="127">
        <f>VLOOKUP($A425,'Bagian TU'!$A$6:$V$1000,M$1,FALSE)</f>
        <v>0</v>
      </c>
      <c r="N425" s="127">
        <f>VLOOKUP($A425,'Bagian TU'!$A$6:$V$1000,N$1,FALSE)</f>
        <v>0</v>
      </c>
      <c r="O425" s="127">
        <f>VLOOKUP($A425,'Bagian TU'!$A$6:$V$1000,O$1,FALSE)</f>
        <v>0</v>
      </c>
      <c r="P425" s="127">
        <f>VLOOKUP($A425,'Bagian TU'!$A$6:$V$1000,P$1,FALSE)</f>
        <v>1500000</v>
      </c>
      <c r="Q425" s="127">
        <f>VLOOKUP($A425,'Bagian TU'!$A$6:$V$1000,Q$1,FALSE)</f>
        <v>0</v>
      </c>
      <c r="R425" s="127">
        <f>VLOOKUP($A425,'Bagian TU'!$A$6:$V$1000,R$1,FALSE)</f>
        <v>0</v>
      </c>
      <c r="S425" s="127">
        <f>VLOOKUP($A425,'Bagian TU'!$A$6:$V$1000,S$1,FALSE)</f>
        <v>0</v>
      </c>
      <c r="T425" s="127">
        <f>VLOOKUP($A425,'Bagian TU'!$A$6:$V$1000,T$1,FALSE)</f>
        <v>0</v>
      </c>
      <c r="U425" s="127">
        <f t="shared" si="1"/>
        <v>3000000</v>
      </c>
      <c r="V425" s="127">
        <f t="shared" si="2"/>
        <v>0</v>
      </c>
    </row>
    <row r="426" spans="1:22" ht="13.5" customHeight="1" x14ac:dyDescent="0.2">
      <c r="A426" s="2" t="s">
        <v>2334</v>
      </c>
      <c r="B426" s="50" t="str">
        <f t="array" ref="B426">INDEX(PAGU_REAL!$AF$1:$AF$168,MATCH(MID(A426,1,21),MID(PAGU_REAL!$AK$1:$AK$168,1,21),0))</f>
        <v>Umum</v>
      </c>
      <c r="C426" s="125" t="s">
        <v>24</v>
      </c>
      <c r="D426" s="126" t="s">
        <v>51</v>
      </c>
      <c r="E426" s="127">
        <v>2</v>
      </c>
      <c r="F426" s="128" t="s">
        <v>668</v>
      </c>
      <c r="G426" s="127">
        <v>1000000</v>
      </c>
      <c r="H426" s="127">
        <f t="shared" si="228"/>
        <v>2000000</v>
      </c>
      <c r="I426" s="127">
        <f>VLOOKUP($A426,'Bagian TU'!$A$6:$V$1000,I$1,FALSE)</f>
        <v>0</v>
      </c>
      <c r="J426" s="127">
        <f>VLOOKUP($A426,'Bagian TU'!$A$6:$V$1000,J$1,FALSE)</f>
        <v>0</v>
      </c>
      <c r="K426" s="127">
        <f>VLOOKUP($A426,'Bagian TU'!$A$6:$V$1000,K$1,FALSE)</f>
        <v>1000000</v>
      </c>
      <c r="L426" s="127">
        <f>VLOOKUP($A426,'Bagian TU'!$A$6:$V$1000,L$1,FALSE)</f>
        <v>0</v>
      </c>
      <c r="M426" s="127">
        <f>VLOOKUP($A426,'Bagian TU'!$A$6:$V$1000,M$1,FALSE)</f>
        <v>0</v>
      </c>
      <c r="N426" s="127">
        <f>VLOOKUP($A426,'Bagian TU'!$A$6:$V$1000,N$1,FALSE)</f>
        <v>0</v>
      </c>
      <c r="O426" s="127">
        <f>VLOOKUP($A426,'Bagian TU'!$A$6:$V$1000,O$1,FALSE)</f>
        <v>0</v>
      </c>
      <c r="P426" s="127">
        <f>VLOOKUP($A426,'Bagian TU'!$A$6:$V$1000,P$1,FALSE)</f>
        <v>1000000</v>
      </c>
      <c r="Q426" s="127">
        <f>VLOOKUP($A426,'Bagian TU'!$A$6:$V$1000,Q$1,FALSE)</f>
        <v>0</v>
      </c>
      <c r="R426" s="127">
        <f>VLOOKUP($A426,'Bagian TU'!$A$6:$V$1000,R$1,FALSE)</f>
        <v>0</v>
      </c>
      <c r="S426" s="127">
        <f>VLOOKUP($A426,'Bagian TU'!$A$6:$V$1000,S$1,FALSE)</f>
        <v>0</v>
      </c>
      <c r="T426" s="127">
        <f>VLOOKUP($A426,'Bagian TU'!$A$6:$V$1000,T$1,FALSE)</f>
        <v>0</v>
      </c>
      <c r="U426" s="127">
        <f t="shared" si="1"/>
        <v>2000000</v>
      </c>
      <c r="V426" s="127">
        <f t="shared" si="2"/>
        <v>0</v>
      </c>
    </row>
    <row r="427" spans="1:22" ht="13.5" customHeight="1" x14ac:dyDescent="0.2">
      <c r="A427" s="2" t="s">
        <v>2335</v>
      </c>
      <c r="B427" s="50" t="str">
        <f t="array" ref="B427">INDEX(PAGU_REAL!$AF$1:$AF$168,MATCH(MID(A427,1,21),MID(PAGU_REAL!$AK$1:$AK$168,1,21),0))</f>
        <v>Umum</v>
      </c>
      <c r="C427" s="125" t="s">
        <v>24</v>
      </c>
      <c r="D427" s="126" t="s">
        <v>53</v>
      </c>
      <c r="E427" s="127">
        <v>2</v>
      </c>
      <c r="F427" s="128" t="s">
        <v>668</v>
      </c>
      <c r="G427" s="127">
        <v>1500000</v>
      </c>
      <c r="H427" s="127">
        <f t="shared" si="228"/>
        <v>3000000</v>
      </c>
      <c r="I427" s="127">
        <f>VLOOKUP($A427,'Bagian TU'!$A$6:$V$1000,I$1,FALSE)</f>
        <v>0</v>
      </c>
      <c r="J427" s="127">
        <f>VLOOKUP($A427,'Bagian TU'!$A$6:$V$1000,J$1,FALSE)</f>
        <v>0</v>
      </c>
      <c r="K427" s="127">
        <f>VLOOKUP($A427,'Bagian TU'!$A$6:$V$1000,K$1,FALSE)</f>
        <v>1450000</v>
      </c>
      <c r="L427" s="127">
        <f>VLOOKUP($A427,'Bagian TU'!$A$6:$V$1000,L$1,FALSE)</f>
        <v>0</v>
      </c>
      <c r="M427" s="127">
        <f>VLOOKUP($A427,'Bagian TU'!$A$6:$V$1000,M$1,FALSE)</f>
        <v>0</v>
      </c>
      <c r="N427" s="127">
        <f>VLOOKUP($A427,'Bagian TU'!$A$6:$V$1000,N$1,FALSE)</f>
        <v>0</v>
      </c>
      <c r="O427" s="127">
        <f>VLOOKUP($A427,'Bagian TU'!$A$6:$V$1000,O$1,FALSE)</f>
        <v>0</v>
      </c>
      <c r="P427" s="127">
        <f>VLOOKUP($A427,'Bagian TU'!$A$6:$V$1000,P$1,FALSE)</f>
        <v>1550000</v>
      </c>
      <c r="Q427" s="127">
        <f>VLOOKUP($A427,'Bagian TU'!$A$6:$V$1000,Q$1,FALSE)</f>
        <v>0</v>
      </c>
      <c r="R427" s="127">
        <f>VLOOKUP($A427,'Bagian TU'!$A$6:$V$1000,R$1,FALSE)</f>
        <v>0</v>
      </c>
      <c r="S427" s="127">
        <f>VLOOKUP($A427,'Bagian TU'!$A$6:$V$1000,S$1,FALSE)</f>
        <v>0</v>
      </c>
      <c r="T427" s="127">
        <f>VLOOKUP($A427,'Bagian TU'!$A$6:$V$1000,T$1,FALSE)</f>
        <v>0</v>
      </c>
      <c r="U427" s="127">
        <f t="shared" si="1"/>
        <v>3000000</v>
      </c>
      <c r="V427" s="127">
        <f t="shared" si="2"/>
        <v>0</v>
      </c>
    </row>
    <row r="428" spans="1:22" ht="13.5" customHeight="1" x14ac:dyDescent="0.2">
      <c r="A428" s="2" t="s">
        <v>2336</v>
      </c>
      <c r="B428" s="50" t="str">
        <f t="array" ref="B428">INDEX(PAGU_REAL!$AF$1:$AF$168,MATCH(MID(A428,1,21),MID(PAGU_REAL!$AK$1:$AK$168,1,21),0))</f>
        <v>Umum</v>
      </c>
      <c r="C428" s="95" t="s">
        <v>162</v>
      </c>
      <c r="D428" s="123" t="s">
        <v>163</v>
      </c>
      <c r="E428" s="124">
        <v>0</v>
      </c>
      <c r="F428" s="98" t="s">
        <v>24</v>
      </c>
      <c r="G428" s="124">
        <v>0</v>
      </c>
      <c r="H428" s="124">
        <f t="shared" ref="H428:T428" si="229">H429</f>
        <v>8000000</v>
      </c>
      <c r="I428" s="124">
        <f t="shared" si="229"/>
        <v>0</v>
      </c>
      <c r="J428" s="124">
        <f t="shared" si="229"/>
        <v>0</v>
      </c>
      <c r="K428" s="124">
        <f t="shared" si="229"/>
        <v>0</v>
      </c>
      <c r="L428" s="124">
        <f t="shared" si="229"/>
        <v>2000000</v>
      </c>
      <c r="M428" s="124">
        <f t="shared" si="229"/>
        <v>0</v>
      </c>
      <c r="N428" s="124">
        <f t="shared" si="229"/>
        <v>0</v>
      </c>
      <c r="O428" s="124">
        <f t="shared" si="229"/>
        <v>2000000</v>
      </c>
      <c r="P428" s="124">
        <f t="shared" si="229"/>
        <v>0</v>
      </c>
      <c r="Q428" s="124">
        <f t="shared" si="229"/>
        <v>0</v>
      </c>
      <c r="R428" s="124">
        <f t="shared" si="229"/>
        <v>2000000</v>
      </c>
      <c r="S428" s="124">
        <f t="shared" si="229"/>
        <v>0</v>
      </c>
      <c r="T428" s="124">
        <f t="shared" si="229"/>
        <v>2000000</v>
      </c>
      <c r="U428" s="124">
        <f t="shared" si="1"/>
        <v>8000000</v>
      </c>
      <c r="V428" s="124">
        <f t="shared" si="2"/>
        <v>0</v>
      </c>
    </row>
    <row r="429" spans="1:22" ht="13.5" customHeight="1" x14ac:dyDescent="0.2">
      <c r="A429" s="2" t="s">
        <v>2337</v>
      </c>
      <c r="B429" s="50" t="str">
        <f t="array" ref="B429">INDEX(PAGU_REAL!$AF$1:$AF$168,MATCH(MID(A429,1,21),MID(PAGU_REAL!$AK$1:$AK$168,1,21),0))</f>
        <v>Umum</v>
      </c>
      <c r="C429" s="125" t="s">
        <v>24</v>
      </c>
      <c r="D429" s="126" t="s">
        <v>1866</v>
      </c>
      <c r="E429" s="127">
        <v>8</v>
      </c>
      <c r="F429" s="128" t="s">
        <v>613</v>
      </c>
      <c r="G429" s="127">
        <v>1000000</v>
      </c>
      <c r="H429" s="127">
        <f>ROUNDDOWN(E429*G429,-3)</f>
        <v>8000000</v>
      </c>
      <c r="I429" s="127">
        <f>VLOOKUP($A429,'Bagian TU'!$A$6:$V$1000,I$1,FALSE)</f>
        <v>0</v>
      </c>
      <c r="J429" s="127">
        <f>VLOOKUP($A429,'Bagian TU'!$A$6:$V$1000,J$1,FALSE)</f>
        <v>0</v>
      </c>
      <c r="K429" s="127">
        <f>VLOOKUP($A429,'Bagian TU'!$A$6:$V$1000,K$1,FALSE)</f>
        <v>0</v>
      </c>
      <c r="L429" s="127">
        <f>VLOOKUP($A429,'Bagian TU'!$A$6:$V$1000,L$1,FALSE)</f>
        <v>2000000</v>
      </c>
      <c r="M429" s="127">
        <f>VLOOKUP($A429,'Bagian TU'!$A$6:$V$1000,M$1,FALSE)</f>
        <v>0</v>
      </c>
      <c r="N429" s="127">
        <f>VLOOKUP($A429,'Bagian TU'!$A$6:$V$1000,N$1,FALSE)</f>
        <v>0</v>
      </c>
      <c r="O429" s="127">
        <f>VLOOKUP($A429,'Bagian TU'!$A$6:$V$1000,O$1,FALSE)</f>
        <v>2000000</v>
      </c>
      <c r="P429" s="127">
        <f>VLOOKUP($A429,'Bagian TU'!$A$6:$V$1000,P$1,FALSE)</f>
        <v>0</v>
      </c>
      <c r="Q429" s="127">
        <f>VLOOKUP($A429,'Bagian TU'!$A$6:$V$1000,Q$1,FALSE)</f>
        <v>0</v>
      </c>
      <c r="R429" s="127">
        <f>VLOOKUP($A429,'Bagian TU'!$A$6:$V$1000,R$1,FALSE)</f>
        <v>2000000</v>
      </c>
      <c r="S429" s="127">
        <f>VLOOKUP($A429,'Bagian TU'!$A$6:$V$1000,S$1,FALSE)</f>
        <v>0</v>
      </c>
      <c r="T429" s="127">
        <f>VLOOKUP($A429,'Bagian TU'!$A$6:$V$1000,T$1,FALSE)</f>
        <v>2000000</v>
      </c>
      <c r="U429" s="127">
        <f t="shared" si="1"/>
        <v>8000000</v>
      </c>
      <c r="V429" s="127">
        <f t="shared" si="2"/>
        <v>0</v>
      </c>
    </row>
    <row r="430" spans="1:22" ht="13.5" customHeight="1" x14ac:dyDescent="0.2">
      <c r="A430" s="2" t="s">
        <v>2338</v>
      </c>
      <c r="B430" s="50" t="str">
        <f t="array" ref="B430">INDEX(PAGU_REAL!$AF$1:$AF$168,MATCH(MID(A430,1,21),MID(PAGU_REAL!$AK$1:$AK$168,1,21),0))</f>
        <v>Umum</v>
      </c>
      <c r="C430" s="95" t="s">
        <v>111</v>
      </c>
      <c r="D430" s="123" t="s">
        <v>112</v>
      </c>
      <c r="E430" s="124">
        <v>0</v>
      </c>
      <c r="F430" s="98" t="s">
        <v>24</v>
      </c>
      <c r="G430" s="124">
        <v>0</v>
      </c>
      <c r="H430" s="124">
        <f t="shared" ref="H430:T430" si="230">H431</f>
        <v>38744000</v>
      </c>
      <c r="I430" s="124">
        <f t="shared" si="230"/>
        <v>0</v>
      </c>
      <c r="J430" s="124">
        <f t="shared" si="230"/>
        <v>4486975</v>
      </c>
      <c r="K430" s="124">
        <f t="shared" si="230"/>
        <v>3874400</v>
      </c>
      <c r="L430" s="124">
        <f t="shared" si="230"/>
        <v>3261825</v>
      </c>
      <c r="M430" s="124">
        <f t="shared" si="230"/>
        <v>3874400</v>
      </c>
      <c r="N430" s="124">
        <f t="shared" si="230"/>
        <v>3874400</v>
      </c>
      <c r="O430" s="124">
        <f t="shared" si="230"/>
        <v>3874400</v>
      </c>
      <c r="P430" s="124">
        <f t="shared" si="230"/>
        <v>3874400</v>
      </c>
      <c r="Q430" s="124">
        <f t="shared" si="230"/>
        <v>3874400</v>
      </c>
      <c r="R430" s="124">
        <f t="shared" si="230"/>
        <v>3874400</v>
      </c>
      <c r="S430" s="124">
        <f t="shared" si="230"/>
        <v>3874400</v>
      </c>
      <c r="T430" s="124">
        <f t="shared" si="230"/>
        <v>0</v>
      </c>
      <c r="U430" s="124">
        <f t="shared" si="1"/>
        <v>38744000</v>
      </c>
      <c r="V430" s="124">
        <f t="shared" si="2"/>
        <v>0</v>
      </c>
    </row>
    <row r="431" spans="1:22" ht="13.5" customHeight="1" x14ac:dyDescent="0.2">
      <c r="A431" s="2" t="s">
        <v>2339</v>
      </c>
      <c r="B431" s="50" t="str">
        <f t="array" ref="B431">INDEX(PAGU_REAL!$AF$1:$AF$168,MATCH(MID(A431,1,21),MID(PAGU_REAL!$AK$1:$AK$168,1,21),0))</f>
        <v>Umum</v>
      </c>
      <c r="C431" s="125" t="s">
        <v>24</v>
      </c>
      <c r="D431" s="126" t="s">
        <v>2340</v>
      </c>
      <c r="E431" s="127">
        <v>10</v>
      </c>
      <c r="F431" s="128" t="s">
        <v>600</v>
      </c>
      <c r="G431" s="127">
        <v>3874400</v>
      </c>
      <c r="H431" s="127">
        <f>ROUNDDOWN(E431*G431,-3)</f>
        <v>38744000</v>
      </c>
      <c r="I431" s="127">
        <f>VLOOKUP($A431,'Bagian TU'!$A$6:$V$1000,I$1,FALSE)</f>
        <v>0</v>
      </c>
      <c r="J431" s="127">
        <f>VLOOKUP($A431,'Bagian TU'!$A$6:$V$1000,J$1,FALSE)</f>
        <v>4486975</v>
      </c>
      <c r="K431" s="127">
        <f>VLOOKUP($A431,'Bagian TU'!$A$6:$V$1000,K$1,FALSE)</f>
        <v>3874400</v>
      </c>
      <c r="L431" s="127">
        <f>VLOOKUP($A431,'Bagian TU'!$A$6:$V$1000,L$1,FALSE)</f>
        <v>3261825</v>
      </c>
      <c r="M431" s="127">
        <f>VLOOKUP($A431,'Bagian TU'!$A$6:$V$1000,M$1,FALSE)</f>
        <v>3874400</v>
      </c>
      <c r="N431" s="127">
        <f>VLOOKUP($A431,'Bagian TU'!$A$6:$V$1000,N$1,FALSE)</f>
        <v>3874400</v>
      </c>
      <c r="O431" s="127">
        <f>VLOOKUP($A431,'Bagian TU'!$A$6:$V$1000,O$1,FALSE)</f>
        <v>3874400</v>
      </c>
      <c r="P431" s="127">
        <f>VLOOKUP($A431,'Bagian TU'!$A$6:$V$1000,P$1,FALSE)</f>
        <v>3874400</v>
      </c>
      <c r="Q431" s="127">
        <f>VLOOKUP($A431,'Bagian TU'!$A$6:$V$1000,Q$1,FALSE)</f>
        <v>3874400</v>
      </c>
      <c r="R431" s="127">
        <f>VLOOKUP($A431,'Bagian TU'!$A$6:$V$1000,R$1,FALSE)</f>
        <v>3874400</v>
      </c>
      <c r="S431" s="127">
        <f>VLOOKUP($A431,'Bagian TU'!$A$6:$V$1000,S$1,FALSE)</f>
        <v>3874400</v>
      </c>
      <c r="T431" s="127">
        <f>VLOOKUP($A431,'Bagian TU'!$A$6:$V$1000,T$1,FALSE)</f>
        <v>0</v>
      </c>
      <c r="U431" s="127">
        <f t="shared" si="1"/>
        <v>38744000</v>
      </c>
      <c r="V431" s="127">
        <f t="shared" si="2"/>
        <v>0</v>
      </c>
    </row>
    <row r="432" spans="1:22" ht="13.5" customHeight="1" x14ac:dyDescent="0.2">
      <c r="A432" s="2" t="s">
        <v>2341</v>
      </c>
      <c r="B432" s="50" t="str">
        <f t="array" ref="B432">INDEX(PAGU_REAL!$AF$1:$AF$168,MATCH(MID(A432,1,21),MID(PAGU_REAL!$AK$1:$AK$168,1,21),0))</f>
        <v>Umum</v>
      </c>
      <c r="C432" s="95" t="s">
        <v>55</v>
      </c>
      <c r="D432" s="123" t="s">
        <v>56</v>
      </c>
      <c r="E432" s="124">
        <v>0</v>
      </c>
      <c r="F432" s="98" t="s">
        <v>24</v>
      </c>
      <c r="G432" s="124">
        <v>0</v>
      </c>
      <c r="H432" s="124">
        <f t="shared" ref="H432:T432" si="231">H433</f>
        <v>2400000</v>
      </c>
      <c r="I432" s="124">
        <f t="shared" si="231"/>
        <v>0</v>
      </c>
      <c r="J432" s="124">
        <f t="shared" si="231"/>
        <v>0</v>
      </c>
      <c r="K432" s="124">
        <f t="shared" si="231"/>
        <v>600000</v>
      </c>
      <c r="L432" s="124">
        <f t="shared" si="231"/>
        <v>0</v>
      </c>
      <c r="M432" s="124">
        <f t="shared" si="231"/>
        <v>300000</v>
      </c>
      <c r="N432" s="124">
        <f t="shared" si="231"/>
        <v>300000</v>
      </c>
      <c r="O432" s="124">
        <f t="shared" si="231"/>
        <v>300000</v>
      </c>
      <c r="P432" s="124">
        <f t="shared" si="231"/>
        <v>300000</v>
      </c>
      <c r="Q432" s="124">
        <f t="shared" si="231"/>
        <v>300000</v>
      </c>
      <c r="R432" s="124">
        <f t="shared" si="231"/>
        <v>300000</v>
      </c>
      <c r="S432" s="124">
        <f t="shared" si="231"/>
        <v>0</v>
      </c>
      <c r="T432" s="124">
        <f t="shared" si="231"/>
        <v>0</v>
      </c>
      <c r="U432" s="124">
        <f t="shared" si="1"/>
        <v>2400000</v>
      </c>
      <c r="V432" s="124">
        <f t="shared" si="2"/>
        <v>0</v>
      </c>
    </row>
    <row r="433" spans="1:22" ht="13.5" customHeight="1" x14ac:dyDescent="0.2">
      <c r="A433" s="2" t="s">
        <v>2342</v>
      </c>
      <c r="B433" s="50" t="str">
        <f t="array" ref="B433">INDEX(PAGU_REAL!$AF$1:$AF$168,MATCH(MID(A433,1,21),MID(PAGU_REAL!$AK$1:$AK$168,1,21),0))</f>
        <v>Umum</v>
      </c>
      <c r="C433" s="125" t="s">
        <v>24</v>
      </c>
      <c r="D433" s="126" t="s">
        <v>2305</v>
      </c>
      <c r="E433" s="127">
        <v>16</v>
      </c>
      <c r="F433" s="128" t="s">
        <v>600</v>
      </c>
      <c r="G433" s="127">
        <v>150000</v>
      </c>
      <c r="H433" s="127">
        <f>ROUNDDOWN(E433*G433,-3)</f>
        <v>2400000</v>
      </c>
      <c r="I433" s="127">
        <f>VLOOKUP($A433,'Bagian TU'!$A$6:$V$1000,I$1,FALSE)</f>
        <v>0</v>
      </c>
      <c r="J433" s="127">
        <f>VLOOKUP($A433,'Bagian TU'!$A$6:$V$1000,J$1,FALSE)</f>
        <v>0</v>
      </c>
      <c r="K433" s="127">
        <f>VLOOKUP($A433,'Bagian TU'!$A$6:$V$1000,K$1,FALSE)</f>
        <v>600000</v>
      </c>
      <c r="L433" s="127">
        <f>VLOOKUP($A433,'Bagian TU'!$A$6:$V$1000,L$1,FALSE)</f>
        <v>0</v>
      </c>
      <c r="M433" s="127">
        <f>VLOOKUP($A433,'Bagian TU'!$A$6:$V$1000,M$1,FALSE)</f>
        <v>300000</v>
      </c>
      <c r="N433" s="127">
        <f>VLOOKUP($A433,'Bagian TU'!$A$6:$V$1000,N$1,FALSE)</f>
        <v>300000</v>
      </c>
      <c r="O433" s="127">
        <f>VLOOKUP($A433,'Bagian TU'!$A$6:$V$1000,O$1,FALSE)</f>
        <v>300000</v>
      </c>
      <c r="P433" s="127">
        <f>VLOOKUP($A433,'Bagian TU'!$A$6:$V$1000,P$1,FALSE)</f>
        <v>300000</v>
      </c>
      <c r="Q433" s="127">
        <f>VLOOKUP($A433,'Bagian TU'!$A$6:$V$1000,Q$1,FALSE)</f>
        <v>300000</v>
      </c>
      <c r="R433" s="127">
        <f>VLOOKUP($A433,'Bagian TU'!$A$6:$V$1000,R$1,FALSE)</f>
        <v>300000</v>
      </c>
      <c r="S433" s="127">
        <f>VLOOKUP($A433,'Bagian TU'!$A$6:$V$1000,S$1,FALSE)</f>
        <v>0</v>
      </c>
      <c r="T433" s="127">
        <f>VLOOKUP($A433,'Bagian TU'!$A$6:$V$1000,T$1,FALSE)</f>
        <v>0</v>
      </c>
      <c r="U433" s="127">
        <f t="shared" si="1"/>
        <v>2400000</v>
      </c>
      <c r="V433" s="127">
        <f t="shared" si="2"/>
        <v>0</v>
      </c>
    </row>
    <row r="434" spans="1:22" ht="13.5" customHeight="1" x14ac:dyDescent="0.2">
      <c r="A434" s="2" t="s">
        <v>2343</v>
      </c>
      <c r="B434" s="50" t="str">
        <f t="array" ref="B434">INDEX(PAGU_REAL!$AF$1:$AF$168,MATCH(MID(A434,1,21),MID(PAGU_REAL!$AK$1:$AK$168,1,21),0))</f>
        <v>Metode dan Kurikulum</v>
      </c>
      <c r="C434" s="119" t="s">
        <v>280</v>
      </c>
      <c r="D434" s="120" t="s">
        <v>2344</v>
      </c>
      <c r="E434" s="121">
        <v>0</v>
      </c>
      <c r="F434" s="122" t="s">
        <v>24</v>
      </c>
      <c r="G434" s="121">
        <v>0</v>
      </c>
      <c r="H434" s="121">
        <f t="shared" ref="H434:T434" si="232">SUM(H435,H440,H442)</f>
        <v>162933000</v>
      </c>
      <c r="I434" s="121">
        <f t="shared" si="232"/>
        <v>0</v>
      </c>
      <c r="J434" s="121">
        <f t="shared" si="232"/>
        <v>0</v>
      </c>
      <c r="K434" s="121">
        <f t="shared" si="232"/>
        <v>17308584</v>
      </c>
      <c r="L434" s="121">
        <f t="shared" si="232"/>
        <v>14048584</v>
      </c>
      <c r="M434" s="121">
        <f t="shared" si="232"/>
        <v>4000000</v>
      </c>
      <c r="N434" s="121">
        <f t="shared" si="232"/>
        <v>40555832</v>
      </c>
      <c r="O434" s="121">
        <f t="shared" si="232"/>
        <v>31070000</v>
      </c>
      <c r="P434" s="121">
        <f t="shared" si="232"/>
        <v>41570000</v>
      </c>
      <c r="Q434" s="121">
        <f t="shared" si="232"/>
        <v>7880000</v>
      </c>
      <c r="R434" s="121">
        <f t="shared" si="232"/>
        <v>6500000</v>
      </c>
      <c r="S434" s="121">
        <f t="shared" si="232"/>
        <v>0</v>
      </c>
      <c r="T434" s="121">
        <f t="shared" si="232"/>
        <v>0</v>
      </c>
      <c r="U434" s="121">
        <f t="shared" si="1"/>
        <v>162933000</v>
      </c>
      <c r="V434" s="121">
        <f t="shared" si="2"/>
        <v>0</v>
      </c>
    </row>
    <row r="435" spans="1:22" ht="13.5" customHeight="1" x14ac:dyDescent="0.2">
      <c r="A435" s="2" t="s">
        <v>2345</v>
      </c>
      <c r="B435" s="50" t="str">
        <f t="array" ref="B435">INDEX(PAGU_REAL!$AF$1:$AF$168,MATCH(MID(A435,1,21),MID(PAGU_REAL!$AK$1:$AK$168,1,21),0))</f>
        <v>Metode dan Kurikulum</v>
      </c>
      <c r="C435" s="95" t="s">
        <v>42</v>
      </c>
      <c r="D435" s="123" t="s">
        <v>43</v>
      </c>
      <c r="E435" s="124">
        <v>0</v>
      </c>
      <c r="F435" s="98" t="s">
        <v>24</v>
      </c>
      <c r="G435" s="124">
        <v>0</v>
      </c>
      <c r="H435" s="124">
        <f t="shared" ref="H435:T435" si="233">SUM(H436:H439)</f>
        <v>22350000</v>
      </c>
      <c r="I435" s="124">
        <f t="shared" si="233"/>
        <v>0</v>
      </c>
      <c r="J435" s="124">
        <f t="shared" si="233"/>
        <v>0</v>
      </c>
      <c r="K435" s="124">
        <f t="shared" si="233"/>
        <v>5260000</v>
      </c>
      <c r="L435" s="124">
        <f t="shared" si="233"/>
        <v>0</v>
      </c>
      <c r="M435" s="124">
        <f t="shared" si="233"/>
        <v>0</v>
      </c>
      <c r="N435" s="124">
        <f t="shared" si="233"/>
        <v>6070000</v>
      </c>
      <c r="O435" s="124">
        <f t="shared" si="233"/>
        <v>2070000</v>
      </c>
      <c r="P435" s="124">
        <f t="shared" si="233"/>
        <v>4570000</v>
      </c>
      <c r="Q435" s="124">
        <f t="shared" si="233"/>
        <v>2880000</v>
      </c>
      <c r="R435" s="124">
        <f t="shared" si="233"/>
        <v>1500000</v>
      </c>
      <c r="S435" s="124">
        <f t="shared" si="233"/>
        <v>0</v>
      </c>
      <c r="T435" s="124">
        <f t="shared" si="233"/>
        <v>0</v>
      </c>
      <c r="U435" s="124">
        <f t="shared" si="1"/>
        <v>22350000</v>
      </c>
      <c r="V435" s="124">
        <f t="shared" si="2"/>
        <v>0</v>
      </c>
    </row>
    <row r="436" spans="1:22" ht="13.5" customHeight="1" x14ac:dyDescent="0.2">
      <c r="A436" s="2" t="s">
        <v>2346</v>
      </c>
      <c r="B436" s="50" t="str">
        <f t="array" ref="B436">INDEX(PAGU_REAL!$AF$1:$AF$168,MATCH(MID(A436,1,21),MID(PAGU_REAL!$AK$1:$AK$168,1,21),0))</f>
        <v>Metode dan Kurikulum</v>
      </c>
      <c r="C436" s="125" t="s">
        <v>24</v>
      </c>
      <c r="D436" s="126" t="s">
        <v>599</v>
      </c>
      <c r="E436" s="127">
        <v>150</v>
      </c>
      <c r="F436" s="128" t="s">
        <v>600</v>
      </c>
      <c r="G436" s="127">
        <v>69000</v>
      </c>
      <c r="H436" s="127">
        <f t="shared" ref="H436:H439" si="234">ROUNDDOWN(E436*G436,-3)</f>
        <v>10350000</v>
      </c>
      <c r="I436" s="127">
        <f>VLOOKUP($A436,'Bidang PP'!$A$6:$V$1000,I$1,FALSE)</f>
        <v>0</v>
      </c>
      <c r="J436" s="127">
        <f>VLOOKUP($A436,'Bidang PP'!$A$6:$V$1000,J$1,FALSE)</f>
        <v>0</v>
      </c>
      <c r="K436" s="127">
        <f>VLOOKUP($A436,'Bidang PP'!$A$6:$V$1000,K$1,FALSE)</f>
        <v>2760000</v>
      </c>
      <c r="L436" s="127">
        <f>VLOOKUP($A436,'Bidang PP'!$A$6:$V$1000,L$1,FALSE)</f>
        <v>0</v>
      </c>
      <c r="M436" s="127">
        <f>VLOOKUP($A436,'Bidang PP'!$A$6:$V$1000,M$1,FALSE)</f>
        <v>0</v>
      </c>
      <c r="N436" s="127">
        <f>VLOOKUP($A436,'Bidang PP'!$A$6:$V$1000,N$1,FALSE)</f>
        <v>2070000</v>
      </c>
      <c r="O436" s="127">
        <f>VLOOKUP($A436,'Bidang PP'!$A$6:$V$1000,O$1,FALSE)</f>
        <v>2070000</v>
      </c>
      <c r="P436" s="127">
        <f>VLOOKUP($A436,'Bidang PP'!$A$6:$V$1000,P$1,FALSE)</f>
        <v>2070000</v>
      </c>
      <c r="Q436" s="127">
        <f>VLOOKUP($A436,'Bidang PP'!$A$6:$V$1000,Q$1,FALSE)</f>
        <v>1380000</v>
      </c>
      <c r="R436" s="127">
        <f>VLOOKUP($A436,'Bidang PP'!$A$6:$V$1000,R$1,FALSE)</f>
        <v>0</v>
      </c>
      <c r="S436" s="127">
        <f>VLOOKUP($A436,'Bidang PP'!$A$6:$V$1000,S$1,FALSE)</f>
        <v>0</v>
      </c>
      <c r="T436" s="127">
        <f>VLOOKUP($A436,'Bidang PP'!$A$6:$V$1000,T$1,FALSE)</f>
        <v>0</v>
      </c>
      <c r="U436" s="127">
        <f t="shared" si="1"/>
        <v>10350000</v>
      </c>
      <c r="V436" s="127">
        <f t="shared" si="2"/>
        <v>0</v>
      </c>
    </row>
    <row r="437" spans="1:22" ht="13.5" customHeight="1" x14ac:dyDescent="0.2">
      <c r="A437" s="2" t="s">
        <v>2347</v>
      </c>
      <c r="B437" s="50" t="str">
        <f t="array" ref="B437">INDEX(PAGU_REAL!$AF$1:$AF$168,MATCH(MID(A437,1,21),MID(PAGU_REAL!$AK$1:$AK$168,1,21),0))</f>
        <v>Metode dan Kurikulum</v>
      </c>
      <c r="C437" s="125" t="s">
        <v>24</v>
      </c>
      <c r="D437" s="126" t="s">
        <v>45</v>
      </c>
      <c r="E437" s="127">
        <v>3</v>
      </c>
      <c r="F437" s="128" t="s">
        <v>668</v>
      </c>
      <c r="G437" s="127">
        <v>1500000</v>
      </c>
      <c r="H437" s="127">
        <f t="shared" si="234"/>
        <v>4500000</v>
      </c>
      <c r="I437" s="127">
        <f>VLOOKUP($A437,'Bidang PP'!$A$6:$V$1000,I$1,FALSE)</f>
        <v>0</v>
      </c>
      <c r="J437" s="127">
        <f>VLOOKUP($A437,'Bidang PP'!$A$6:$V$1000,J$1,FALSE)</f>
        <v>0</v>
      </c>
      <c r="K437" s="127">
        <f>VLOOKUP($A437,'Bidang PP'!$A$6:$V$1000,K$1,FALSE)</f>
        <v>0</v>
      </c>
      <c r="L437" s="127">
        <f>VLOOKUP($A437,'Bidang PP'!$A$6:$V$1000,L$1,FALSE)</f>
        <v>0</v>
      </c>
      <c r="M437" s="127">
        <f>VLOOKUP($A437,'Bidang PP'!$A$6:$V$1000,M$1,FALSE)</f>
        <v>0</v>
      </c>
      <c r="N437" s="127">
        <f>VLOOKUP($A437,'Bidang PP'!$A$6:$V$1000,N$1,FALSE)</f>
        <v>1500000</v>
      </c>
      <c r="O437" s="127">
        <f>VLOOKUP($A437,'Bidang PP'!$A$6:$V$1000,O$1,FALSE)</f>
        <v>0</v>
      </c>
      <c r="P437" s="127">
        <f>VLOOKUP($A437,'Bidang PP'!$A$6:$V$1000,P$1,FALSE)</f>
        <v>0</v>
      </c>
      <c r="Q437" s="127">
        <f>VLOOKUP($A437,'Bidang PP'!$A$6:$V$1000,Q$1,FALSE)</f>
        <v>1500000</v>
      </c>
      <c r="R437" s="127">
        <f>VLOOKUP($A437,'Bidang PP'!$A$6:$V$1000,R$1,FALSE)</f>
        <v>1500000</v>
      </c>
      <c r="S437" s="127">
        <f>VLOOKUP($A437,'Bidang PP'!$A$6:$V$1000,S$1,FALSE)</f>
        <v>0</v>
      </c>
      <c r="T437" s="127">
        <f>VLOOKUP($A437,'Bidang PP'!$A$6:$V$1000,T$1,FALSE)</f>
        <v>0</v>
      </c>
      <c r="U437" s="127">
        <f t="shared" si="1"/>
        <v>4500000</v>
      </c>
      <c r="V437" s="127">
        <f t="shared" si="2"/>
        <v>0</v>
      </c>
    </row>
    <row r="438" spans="1:22" ht="13.5" customHeight="1" x14ac:dyDescent="0.2">
      <c r="A438" s="2" t="s">
        <v>2348</v>
      </c>
      <c r="B438" s="50" t="str">
        <f t="array" ref="B438">INDEX(PAGU_REAL!$AF$1:$AF$168,MATCH(MID(A438,1,21),MID(PAGU_REAL!$AK$1:$AK$168,1,21),0))</f>
        <v>Metode dan Kurikulum</v>
      </c>
      <c r="C438" s="125" t="s">
        <v>24</v>
      </c>
      <c r="D438" s="126" t="s">
        <v>51</v>
      </c>
      <c r="E438" s="127">
        <v>3</v>
      </c>
      <c r="F438" s="128" t="s">
        <v>668</v>
      </c>
      <c r="G438" s="127">
        <v>1000000</v>
      </c>
      <c r="H438" s="127">
        <f t="shared" si="234"/>
        <v>3000000</v>
      </c>
      <c r="I438" s="127">
        <f>VLOOKUP($A438,'Bidang PP'!$A$6:$V$1000,I$1,FALSE)</f>
        <v>0</v>
      </c>
      <c r="J438" s="127">
        <f>VLOOKUP($A438,'Bidang PP'!$A$6:$V$1000,J$1,FALSE)</f>
        <v>0</v>
      </c>
      <c r="K438" s="127">
        <f>VLOOKUP($A438,'Bidang PP'!$A$6:$V$1000,K$1,FALSE)</f>
        <v>1000000</v>
      </c>
      <c r="L438" s="127">
        <f>VLOOKUP($A438,'Bidang PP'!$A$6:$V$1000,L$1,FALSE)</f>
        <v>0</v>
      </c>
      <c r="M438" s="127">
        <f>VLOOKUP($A438,'Bidang PP'!$A$6:$V$1000,M$1,FALSE)</f>
        <v>0</v>
      </c>
      <c r="N438" s="127">
        <f>VLOOKUP($A438,'Bidang PP'!$A$6:$V$1000,N$1,FALSE)</f>
        <v>1000000</v>
      </c>
      <c r="O438" s="127">
        <f>VLOOKUP($A438,'Bidang PP'!$A$6:$V$1000,O$1,FALSE)</f>
        <v>0</v>
      </c>
      <c r="P438" s="127">
        <f>VLOOKUP($A438,'Bidang PP'!$A$6:$V$1000,P$1,FALSE)</f>
        <v>1000000</v>
      </c>
      <c r="Q438" s="127">
        <f>VLOOKUP($A438,'Bidang PP'!$A$6:$V$1000,Q$1,FALSE)</f>
        <v>0</v>
      </c>
      <c r="R438" s="127">
        <f>VLOOKUP($A438,'Bidang PP'!$A$6:$V$1000,R$1,FALSE)</f>
        <v>0</v>
      </c>
      <c r="S438" s="127">
        <f>VLOOKUP($A438,'Bidang PP'!$A$6:$V$1000,S$1,FALSE)</f>
        <v>0</v>
      </c>
      <c r="T438" s="127">
        <f>VLOOKUP($A438,'Bidang PP'!$A$6:$V$1000,T$1,FALSE)</f>
        <v>0</v>
      </c>
      <c r="U438" s="127">
        <f t="shared" si="1"/>
        <v>3000000</v>
      </c>
      <c r="V438" s="127">
        <f t="shared" si="2"/>
        <v>0</v>
      </c>
    </row>
    <row r="439" spans="1:22" ht="13.5" customHeight="1" x14ac:dyDescent="0.2">
      <c r="A439" s="2" t="s">
        <v>2349</v>
      </c>
      <c r="B439" s="50" t="str">
        <f t="array" ref="B439">INDEX(PAGU_REAL!$AF$1:$AF$168,MATCH(MID(A439,1,21),MID(PAGU_REAL!$AK$1:$AK$168,1,21),0))</f>
        <v>Metode dan Kurikulum</v>
      </c>
      <c r="C439" s="125" t="s">
        <v>24</v>
      </c>
      <c r="D439" s="126" t="s">
        <v>53</v>
      </c>
      <c r="E439" s="127">
        <v>3</v>
      </c>
      <c r="F439" s="128" t="s">
        <v>668</v>
      </c>
      <c r="G439" s="127">
        <v>1500000</v>
      </c>
      <c r="H439" s="127">
        <f t="shared" si="234"/>
        <v>4500000</v>
      </c>
      <c r="I439" s="127">
        <f>VLOOKUP($A439,'Bidang PP'!$A$6:$V$1000,I$1,FALSE)</f>
        <v>0</v>
      </c>
      <c r="J439" s="127">
        <f>VLOOKUP($A439,'Bidang PP'!$A$6:$V$1000,J$1,FALSE)</f>
        <v>0</v>
      </c>
      <c r="K439" s="127">
        <f>VLOOKUP($A439,'Bidang PP'!$A$6:$V$1000,K$1,FALSE)</f>
        <v>1500000</v>
      </c>
      <c r="L439" s="127">
        <f>VLOOKUP($A439,'Bidang PP'!$A$6:$V$1000,L$1,FALSE)</f>
        <v>0</v>
      </c>
      <c r="M439" s="127">
        <f>VLOOKUP($A439,'Bidang PP'!$A$6:$V$1000,M$1,FALSE)</f>
        <v>0</v>
      </c>
      <c r="N439" s="127">
        <f>VLOOKUP($A439,'Bidang PP'!$A$6:$V$1000,N$1,FALSE)</f>
        <v>1500000</v>
      </c>
      <c r="O439" s="127">
        <f>VLOOKUP($A439,'Bidang PP'!$A$6:$V$1000,O$1,FALSE)</f>
        <v>0</v>
      </c>
      <c r="P439" s="127">
        <f>VLOOKUP($A439,'Bidang PP'!$A$6:$V$1000,P$1,FALSE)</f>
        <v>1500000</v>
      </c>
      <c r="Q439" s="127">
        <f>VLOOKUP($A439,'Bidang PP'!$A$6:$V$1000,Q$1,FALSE)</f>
        <v>0</v>
      </c>
      <c r="R439" s="127">
        <f>VLOOKUP($A439,'Bidang PP'!$A$6:$V$1000,R$1,FALSE)</f>
        <v>0</v>
      </c>
      <c r="S439" s="127">
        <f>VLOOKUP($A439,'Bidang PP'!$A$6:$V$1000,S$1,FALSE)</f>
        <v>0</v>
      </c>
      <c r="T439" s="127">
        <f>VLOOKUP($A439,'Bidang PP'!$A$6:$V$1000,T$1,FALSE)</f>
        <v>0</v>
      </c>
      <c r="U439" s="127">
        <f t="shared" si="1"/>
        <v>4500000</v>
      </c>
      <c r="V439" s="127">
        <f t="shared" si="2"/>
        <v>0</v>
      </c>
    </row>
    <row r="440" spans="1:22" ht="13.5" customHeight="1" x14ac:dyDescent="0.2">
      <c r="A440" s="2" t="s">
        <v>2350</v>
      </c>
      <c r="B440" s="50" t="str">
        <f t="array" ref="B440">INDEX(PAGU_REAL!$AF$1:$AF$168,MATCH(MID(A440,1,21),MID(PAGU_REAL!$AK$1:$AK$168,1,21),0))</f>
        <v>Metode dan Kurikulum</v>
      </c>
      <c r="C440" s="95" t="s">
        <v>162</v>
      </c>
      <c r="D440" s="123" t="s">
        <v>163</v>
      </c>
      <c r="E440" s="124">
        <v>0</v>
      </c>
      <c r="F440" s="98" t="s">
        <v>24</v>
      </c>
      <c r="G440" s="124">
        <v>0</v>
      </c>
      <c r="H440" s="124">
        <f t="shared" ref="H440:T440" si="235">H441</f>
        <v>20000000</v>
      </c>
      <c r="I440" s="124">
        <f t="shared" si="235"/>
        <v>0</v>
      </c>
      <c r="J440" s="124">
        <f t="shared" si="235"/>
        <v>0</v>
      </c>
      <c r="K440" s="124">
        <f t="shared" si="235"/>
        <v>2000000</v>
      </c>
      <c r="L440" s="124">
        <f t="shared" si="235"/>
        <v>4000000</v>
      </c>
      <c r="M440" s="124">
        <f t="shared" si="235"/>
        <v>4000000</v>
      </c>
      <c r="N440" s="124">
        <f t="shared" si="235"/>
        <v>4000000</v>
      </c>
      <c r="O440" s="124">
        <f t="shared" si="235"/>
        <v>4000000</v>
      </c>
      <c r="P440" s="124">
        <f t="shared" si="235"/>
        <v>2000000</v>
      </c>
      <c r="Q440" s="124">
        <f t="shared" si="235"/>
        <v>0</v>
      </c>
      <c r="R440" s="124">
        <f t="shared" si="235"/>
        <v>0</v>
      </c>
      <c r="S440" s="124">
        <f t="shared" si="235"/>
        <v>0</v>
      </c>
      <c r="T440" s="124">
        <f t="shared" si="235"/>
        <v>0</v>
      </c>
      <c r="U440" s="124">
        <f t="shared" si="1"/>
        <v>20000000</v>
      </c>
      <c r="V440" s="124">
        <f t="shared" si="2"/>
        <v>0</v>
      </c>
    </row>
    <row r="441" spans="1:22" ht="13.5" customHeight="1" x14ac:dyDescent="0.2">
      <c r="A441" s="2" t="s">
        <v>2351</v>
      </c>
      <c r="B441" s="50" t="str">
        <f t="array" ref="B441">INDEX(PAGU_REAL!$AF$1:$AF$168,MATCH(MID(A441,1,21),MID(PAGU_REAL!$AK$1:$AK$168,1,21),0))</f>
        <v>Metode dan Kurikulum</v>
      </c>
      <c r="C441" s="125" t="s">
        <v>24</v>
      </c>
      <c r="D441" s="126" t="s">
        <v>1866</v>
      </c>
      <c r="E441" s="127">
        <v>20</v>
      </c>
      <c r="F441" s="128" t="s">
        <v>613</v>
      </c>
      <c r="G441" s="127">
        <v>1000000</v>
      </c>
      <c r="H441" s="127">
        <f>ROUNDDOWN(E441*G441,-3)</f>
        <v>20000000</v>
      </c>
      <c r="I441" s="127">
        <f>VLOOKUP($A441,'Bidang PP'!$A$6:$V$1000,I$1,FALSE)</f>
        <v>0</v>
      </c>
      <c r="J441" s="127">
        <f>VLOOKUP($A441,'Bidang PP'!$A$6:$V$1000,J$1,FALSE)</f>
        <v>0</v>
      </c>
      <c r="K441" s="127">
        <f>VLOOKUP($A441,'Bidang PP'!$A$6:$V$1000,K$1,FALSE)</f>
        <v>2000000</v>
      </c>
      <c r="L441" s="127">
        <f>VLOOKUP($A441,'Bidang PP'!$A$6:$V$1000,L$1,FALSE)</f>
        <v>4000000</v>
      </c>
      <c r="M441" s="127">
        <f>VLOOKUP($A441,'Bidang PP'!$A$6:$V$1000,M$1,FALSE)</f>
        <v>4000000</v>
      </c>
      <c r="N441" s="127">
        <f>VLOOKUP($A441,'Bidang PP'!$A$6:$V$1000,N$1,FALSE)</f>
        <v>4000000</v>
      </c>
      <c r="O441" s="127">
        <f>VLOOKUP($A441,'Bidang PP'!$A$6:$V$1000,O$1,FALSE)</f>
        <v>4000000</v>
      </c>
      <c r="P441" s="127">
        <f>VLOOKUP($A441,'Bidang PP'!$A$6:$V$1000,P$1,FALSE)</f>
        <v>2000000</v>
      </c>
      <c r="Q441" s="127">
        <f>VLOOKUP($A441,'Bidang PP'!$A$6:$V$1000,Q$1,FALSE)</f>
        <v>0</v>
      </c>
      <c r="R441" s="127">
        <f>VLOOKUP($A441,'Bidang PP'!$A$6:$V$1000,R$1,FALSE)</f>
        <v>0</v>
      </c>
      <c r="S441" s="127">
        <f>VLOOKUP($A441,'Bidang PP'!$A$6:$V$1000,S$1,FALSE)</f>
        <v>0</v>
      </c>
      <c r="T441" s="127">
        <f>VLOOKUP($A441,'Bidang PP'!$A$6:$V$1000,T$1,FALSE)</f>
        <v>0</v>
      </c>
      <c r="U441" s="127">
        <f t="shared" si="1"/>
        <v>20000000</v>
      </c>
      <c r="V441" s="127">
        <f t="shared" si="2"/>
        <v>0</v>
      </c>
    </row>
    <row r="442" spans="1:22" ht="13.5" customHeight="1" x14ac:dyDescent="0.2">
      <c r="A442" s="2" t="s">
        <v>2352</v>
      </c>
      <c r="B442" s="50" t="str">
        <f t="array" ref="B442">INDEX(PAGU_REAL!$AF$1:$AF$168,MATCH(MID(A442,1,21),MID(PAGU_REAL!$AK$1:$AK$168,1,21),0))</f>
        <v>Metode dan Kurikulum</v>
      </c>
      <c r="C442" s="95" t="s">
        <v>111</v>
      </c>
      <c r="D442" s="123" t="s">
        <v>112</v>
      </c>
      <c r="E442" s="124">
        <v>0</v>
      </c>
      <c r="F442" s="98" t="s">
        <v>24</v>
      </c>
      <c r="G442" s="124">
        <v>0</v>
      </c>
      <c r="H442" s="124">
        <f t="shared" ref="H442:T442" si="236">H443</f>
        <v>120583000</v>
      </c>
      <c r="I442" s="124">
        <f t="shared" si="236"/>
        <v>0</v>
      </c>
      <c r="J442" s="124">
        <f t="shared" si="236"/>
        <v>0</v>
      </c>
      <c r="K442" s="124">
        <f t="shared" si="236"/>
        <v>10048584</v>
      </c>
      <c r="L442" s="124">
        <f t="shared" si="236"/>
        <v>10048584</v>
      </c>
      <c r="M442" s="124">
        <f t="shared" si="236"/>
        <v>0</v>
      </c>
      <c r="N442" s="124">
        <f t="shared" si="236"/>
        <v>30485832</v>
      </c>
      <c r="O442" s="124">
        <f t="shared" si="236"/>
        <v>25000000</v>
      </c>
      <c r="P442" s="124">
        <f t="shared" si="236"/>
        <v>35000000</v>
      </c>
      <c r="Q442" s="124">
        <f t="shared" si="236"/>
        <v>5000000</v>
      </c>
      <c r="R442" s="124">
        <f t="shared" si="236"/>
        <v>5000000</v>
      </c>
      <c r="S442" s="124">
        <f t="shared" si="236"/>
        <v>0</v>
      </c>
      <c r="T442" s="124">
        <f t="shared" si="236"/>
        <v>0</v>
      </c>
      <c r="U442" s="124">
        <f t="shared" si="1"/>
        <v>120583000</v>
      </c>
      <c r="V442" s="124">
        <f t="shared" si="2"/>
        <v>0</v>
      </c>
    </row>
    <row r="443" spans="1:22" ht="13.5" customHeight="1" x14ac:dyDescent="0.2">
      <c r="A443" s="2" t="s">
        <v>2353</v>
      </c>
      <c r="B443" s="50" t="str">
        <f t="array" ref="B443">INDEX(PAGU_REAL!$AF$1:$AF$168,MATCH(MID(A443,1,21),MID(PAGU_REAL!$AK$1:$AK$168,1,21),0))</f>
        <v>Metode dan Kurikulum</v>
      </c>
      <c r="C443" s="125" t="s">
        <v>24</v>
      </c>
      <c r="D443" s="126" t="s">
        <v>2354</v>
      </c>
      <c r="E443" s="127">
        <v>24</v>
      </c>
      <c r="F443" s="128" t="s">
        <v>600</v>
      </c>
      <c r="G443" s="127">
        <v>5024292</v>
      </c>
      <c r="H443" s="127">
        <f>ROUNDDOWN(E443*G443,-3)</f>
        <v>120583000</v>
      </c>
      <c r="I443" s="127">
        <f>VLOOKUP($A443,'Bidang PP'!$A$6:$V$1000,I$1,FALSE)</f>
        <v>0</v>
      </c>
      <c r="J443" s="127">
        <f>VLOOKUP($A443,'Bidang PP'!$A$6:$V$1000,J$1,FALSE)</f>
        <v>0</v>
      </c>
      <c r="K443" s="127">
        <f>VLOOKUP($A443,'Bidang PP'!$A$6:$V$1000,K$1,FALSE)</f>
        <v>10048584</v>
      </c>
      <c r="L443" s="127">
        <f>VLOOKUP($A443,'Bidang PP'!$A$6:$V$1000,L$1,FALSE)</f>
        <v>10048584</v>
      </c>
      <c r="M443" s="127">
        <f>VLOOKUP($A443,'Bidang PP'!$A$6:$V$1000,M$1,FALSE)</f>
        <v>0</v>
      </c>
      <c r="N443" s="127">
        <f>VLOOKUP($A443,'Bidang PP'!$A$6:$V$1000,N$1,FALSE)</f>
        <v>30485832</v>
      </c>
      <c r="O443" s="127">
        <f>VLOOKUP($A443,'Bidang PP'!$A$6:$V$1000,O$1,FALSE)</f>
        <v>25000000</v>
      </c>
      <c r="P443" s="127">
        <f>VLOOKUP($A443,'Bidang PP'!$A$6:$V$1000,P$1,FALSE)</f>
        <v>35000000</v>
      </c>
      <c r="Q443" s="127">
        <f>VLOOKUP($A443,'Bidang PP'!$A$6:$V$1000,Q$1,FALSE)</f>
        <v>5000000</v>
      </c>
      <c r="R443" s="127">
        <f>VLOOKUP($A443,'Bidang PP'!$A$6:$V$1000,R$1,FALSE)</f>
        <v>5000000</v>
      </c>
      <c r="S443" s="127">
        <f>VLOOKUP($A443,'Bidang PP'!$A$6:$V$1000,S$1,FALSE)</f>
        <v>0</v>
      </c>
      <c r="T443" s="127">
        <f>VLOOKUP($A443,'Bidang PP'!$A$6:$V$1000,T$1,FALSE)</f>
        <v>0</v>
      </c>
      <c r="U443" s="127">
        <f t="shared" si="1"/>
        <v>120583000</v>
      </c>
      <c r="V443" s="127">
        <f t="shared" si="2"/>
        <v>0</v>
      </c>
    </row>
    <row r="444" spans="1:22" ht="13.5" customHeight="1" x14ac:dyDescent="0.2">
      <c r="A444" s="2" t="s">
        <v>2355</v>
      </c>
      <c r="B444" s="50" t="str">
        <f t="array" ref="B444">INDEX(PAGU_REAL!$AF$1:$AF$168,MATCH(MID(A444,1,21),MID(PAGU_REAL!$AK$1:$AK$168,1,21),0))</f>
        <v>Umum</v>
      </c>
      <c r="C444" s="119" t="s">
        <v>2356</v>
      </c>
      <c r="D444" s="120" t="s">
        <v>2357</v>
      </c>
      <c r="E444" s="121">
        <v>0</v>
      </c>
      <c r="F444" s="122" t="s">
        <v>24</v>
      </c>
      <c r="G444" s="121">
        <v>0</v>
      </c>
      <c r="H444" s="121">
        <f t="shared" ref="H444:T444" si="237">SUM(H445,H449)</f>
        <v>64531000</v>
      </c>
      <c r="I444" s="121">
        <f t="shared" si="237"/>
        <v>0</v>
      </c>
      <c r="J444" s="121">
        <f t="shared" si="237"/>
        <v>1290000</v>
      </c>
      <c r="K444" s="121">
        <f t="shared" si="237"/>
        <v>8350000</v>
      </c>
      <c r="L444" s="121">
        <f t="shared" si="237"/>
        <v>12091000</v>
      </c>
      <c r="M444" s="121">
        <f t="shared" si="237"/>
        <v>4350000</v>
      </c>
      <c r="N444" s="121">
        <f t="shared" si="237"/>
        <v>8350000</v>
      </c>
      <c r="O444" s="121">
        <f t="shared" si="237"/>
        <v>4350000</v>
      </c>
      <c r="P444" s="121">
        <f t="shared" si="237"/>
        <v>4350000</v>
      </c>
      <c r="Q444" s="121">
        <f t="shared" si="237"/>
        <v>8350000</v>
      </c>
      <c r="R444" s="121">
        <f t="shared" si="237"/>
        <v>4350000</v>
      </c>
      <c r="S444" s="121">
        <f t="shared" si="237"/>
        <v>4350000</v>
      </c>
      <c r="T444" s="121">
        <f t="shared" si="237"/>
        <v>4350000</v>
      </c>
      <c r="U444" s="121">
        <f t="shared" si="1"/>
        <v>64531000</v>
      </c>
      <c r="V444" s="121">
        <f t="shared" si="2"/>
        <v>0</v>
      </c>
    </row>
    <row r="445" spans="1:22" ht="13.5" customHeight="1" x14ac:dyDescent="0.2">
      <c r="A445" s="2" t="s">
        <v>2358</v>
      </c>
      <c r="B445" s="50" t="str">
        <f t="array" ref="B445">INDEX(PAGU_REAL!$AF$1:$AF$168,MATCH(MID(A445,1,21),MID(PAGU_REAL!$AK$1:$AK$168,1,21),0))</f>
        <v>Umum</v>
      </c>
      <c r="C445" s="95" t="s">
        <v>42</v>
      </c>
      <c r="D445" s="123" t="s">
        <v>43</v>
      </c>
      <c r="E445" s="124">
        <v>0</v>
      </c>
      <c r="F445" s="98" t="s">
        <v>24</v>
      </c>
      <c r="G445" s="124">
        <v>0</v>
      </c>
      <c r="H445" s="124">
        <f t="shared" ref="H445:T445" si="238">SUM(H446:H448)</f>
        <v>12000000</v>
      </c>
      <c r="I445" s="124">
        <f t="shared" si="238"/>
        <v>0</v>
      </c>
      <c r="J445" s="124">
        <f t="shared" si="238"/>
        <v>0</v>
      </c>
      <c r="K445" s="124">
        <f t="shared" si="238"/>
        <v>4000000</v>
      </c>
      <c r="L445" s="124">
        <f t="shared" si="238"/>
        <v>0</v>
      </c>
      <c r="M445" s="124">
        <f t="shared" si="238"/>
        <v>0</v>
      </c>
      <c r="N445" s="124">
        <f t="shared" si="238"/>
        <v>4000000</v>
      </c>
      <c r="O445" s="124">
        <f t="shared" si="238"/>
        <v>0</v>
      </c>
      <c r="P445" s="124">
        <f t="shared" si="238"/>
        <v>0</v>
      </c>
      <c r="Q445" s="124">
        <f t="shared" si="238"/>
        <v>4000000</v>
      </c>
      <c r="R445" s="124">
        <f t="shared" si="238"/>
        <v>0</v>
      </c>
      <c r="S445" s="124">
        <f t="shared" si="238"/>
        <v>0</v>
      </c>
      <c r="T445" s="124">
        <f t="shared" si="238"/>
        <v>0</v>
      </c>
      <c r="U445" s="124">
        <f t="shared" si="1"/>
        <v>12000000</v>
      </c>
      <c r="V445" s="124">
        <f t="shared" si="2"/>
        <v>0</v>
      </c>
    </row>
    <row r="446" spans="1:22" ht="13.5" customHeight="1" x14ac:dyDescent="0.2">
      <c r="A446" s="2" t="s">
        <v>2359</v>
      </c>
      <c r="B446" s="50" t="str">
        <f t="array" ref="B446">INDEX(PAGU_REAL!$AF$1:$AF$168,MATCH(MID(A446,1,21),MID(PAGU_REAL!$AK$1:$AK$168,1,21),0))</f>
        <v>Umum</v>
      </c>
      <c r="C446" s="125" t="s">
        <v>24</v>
      </c>
      <c r="D446" s="126" t="s">
        <v>51</v>
      </c>
      <c r="E446" s="127">
        <v>3</v>
      </c>
      <c r="F446" s="128" t="s">
        <v>668</v>
      </c>
      <c r="G446" s="127">
        <v>1000000</v>
      </c>
      <c r="H446" s="127">
        <f t="shared" ref="H446:H448" si="239">ROUNDDOWN(E446*G446,-3)</f>
        <v>3000000</v>
      </c>
      <c r="I446" s="127">
        <f>VLOOKUP($A446,'Bagian TU'!$A$6:$V$1000,I$1,FALSE)</f>
        <v>0</v>
      </c>
      <c r="J446" s="127">
        <f>VLOOKUP($A446,'Bagian TU'!$A$6:$V$1000,J$1,FALSE)</f>
        <v>0</v>
      </c>
      <c r="K446" s="127">
        <f>VLOOKUP($A446,'Bagian TU'!$A$6:$V$1000,K$1,FALSE)</f>
        <v>1000000</v>
      </c>
      <c r="L446" s="127">
        <f>VLOOKUP($A446,'Bagian TU'!$A$6:$V$1000,L$1,FALSE)</f>
        <v>0</v>
      </c>
      <c r="M446" s="127">
        <f>VLOOKUP($A446,'Bagian TU'!$A$6:$V$1000,M$1,FALSE)</f>
        <v>0</v>
      </c>
      <c r="N446" s="127">
        <f>VLOOKUP($A446,'Bagian TU'!$A$6:$V$1000,N$1,FALSE)</f>
        <v>1000000</v>
      </c>
      <c r="O446" s="127">
        <f>VLOOKUP($A446,'Bagian TU'!$A$6:$V$1000,O$1,FALSE)</f>
        <v>0</v>
      </c>
      <c r="P446" s="127">
        <f>VLOOKUP($A446,'Bagian TU'!$A$6:$V$1000,P$1,FALSE)</f>
        <v>0</v>
      </c>
      <c r="Q446" s="127">
        <f>VLOOKUP($A446,'Bagian TU'!$A$6:$V$1000,Q$1,FALSE)</f>
        <v>1000000</v>
      </c>
      <c r="R446" s="127">
        <f>VLOOKUP($A446,'Bagian TU'!$A$6:$V$1000,R$1,FALSE)</f>
        <v>0</v>
      </c>
      <c r="S446" s="127">
        <f>VLOOKUP($A446,'Bagian TU'!$A$6:$V$1000,S$1,FALSE)</f>
        <v>0</v>
      </c>
      <c r="T446" s="127">
        <f>VLOOKUP($A446,'Bagian TU'!$A$6:$V$1000,T$1,FALSE)</f>
        <v>0</v>
      </c>
      <c r="U446" s="127">
        <f t="shared" si="1"/>
        <v>3000000</v>
      </c>
      <c r="V446" s="127">
        <f t="shared" si="2"/>
        <v>0</v>
      </c>
    </row>
    <row r="447" spans="1:22" ht="13.5" customHeight="1" x14ac:dyDescent="0.2">
      <c r="A447" s="2" t="s">
        <v>2360</v>
      </c>
      <c r="B447" s="50" t="str">
        <f t="array" ref="B447">INDEX(PAGU_REAL!$AF$1:$AF$168,MATCH(MID(A447,1,21),MID(PAGU_REAL!$AK$1:$AK$168,1,21),0))</f>
        <v>Umum</v>
      </c>
      <c r="C447" s="125" t="s">
        <v>24</v>
      </c>
      <c r="D447" s="126" t="s">
        <v>53</v>
      </c>
      <c r="E447" s="127">
        <v>3</v>
      </c>
      <c r="F447" s="128" t="s">
        <v>668</v>
      </c>
      <c r="G447" s="127">
        <v>1500000</v>
      </c>
      <c r="H447" s="127">
        <f t="shared" si="239"/>
        <v>4500000</v>
      </c>
      <c r="I447" s="127">
        <f>VLOOKUP($A447,'Bagian TU'!$A$6:$V$1000,I$1,FALSE)</f>
        <v>0</v>
      </c>
      <c r="J447" s="127">
        <f>VLOOKUP($A447,'Bagian TU'!$A$6:$V$1000,J$1,FALSE)</f>
        <v>0</v>
      </c>
      <c r="K447" s="127">
        <f>VLOOKUP($A447,'Bagian TU'!$A$6:$V$1000,K$1,FALSE)</f>
        <v>1500000</v>
      </c>
      <c r="L447" s="127">
        <f>VLOOKUP($A447,'Bagian TU'!$A$6:$V$1000,L$1,FALSE)</f>
        <v>0</v>
      </c>
      <c r="M447" s="127">
        <f>VLOOKUP($A447,'Bagian TU'!$A$6:$V$1000,M$1,FALSE)</f>
        <v>0</v>
      </c>
      <c r="N447" s="127">
        <f>VLOOKUP($A447,'Bagian TU'!$A$6:$V$1000,N$1,FALSE)</f>
        <v>1500000</v>
      </c>
      <c r="O447" s="127">
        <f>VLOOKUP($A447,'Bagian TU'!$A$6:$V$1000,O$1,FALSE)</f>
        <v>0</v>
      </c>
      <c r="P447" s="127">
        <f>VLOOKUP($A447,'Bagian TU'!$A$6:$V$1000,P$1,FALSE)</f>
        <v>0</v>
      </c>
      <c r="Q447" s="127">
        <f>VLOOKUP($A447,'Bagian TU'!$A$6:$V$1000,Q$1,FALSE)</f>
        <v>1500000</v>
      </c>
      <c r="R447" s="127">
        <f>VLOOKUP($A447,'Bagian TU'!$A$6:$V$1000,R$1,FALSE)</f>
        <v>0</v>
      </c>
      <c r="S447" s="127">
        <f>VLOOKUP($A447,'Bagian TU'!$A$6:$V$1000,S$1,FALSE)</f>
        <v>0</v>
      </c>
      <c r="T447" s="127">
        <f>VLOOKUP($A447,'Bagian TU'!$A$6:$V$1000,T$1,FALSE)</f>
        <v>0</v>
      </c>
      <c r="U447" s="127">
        <f t="shared" si="1"/>
        <v>4500000</v>
      </c>
      <c r="V447" s="127">
        <f t="shared" si="2"/>
        <v>0</v>
      </c>
    </row>
    <row r="448" spans="1:22" ht="13.5" customHeight="1" x14ac:dyDescent="0.2">
      <c r="A448" s="2" t="s">
        <v>2361</v>
      </c>
      <c r="B448" s="50" t="str">
        <f t="array" ref="B448">INDEX(PAGU_REAL!$AF$1:$AF$168,MATCH(MID(A448,1,21),MID(PAGU_REAL!$AK$1:$AK$168,1,21),0))</f>
        <v>Umum</v>
      </c>
      <c r="C448" s="125" t="s">
        <v>24</v>
      </c>
      <c r="D448" s="126" t="s">
        <v>45</v>
      </c>
      <c r="E448" s="127">
        <v>3</v>
      </c>
      <c r="F448" s="128" t="s">
        <v>668</v>
      </c>
      <c r="G448" s="127">
        <v>1500000</v>
      </c>
      <c r="H448" s="127">
        <f t="shared" si="239"/>
        <v>4500000</v>
      </c>
      <c r="I448" s="127">
        <f>VLOOKUP($A448,'Bagian TU'!$A$6:$V$1000,I$1,FALSE)</f>
        <v>0</v>
      </c>
      <c r="J448" s="127">
        <f>VLOOKUP($A448,'Bagian TU'!$A$6:$V$1000,J$1,FALSE)</f>
        <v>0</v>
      </c>
      <c r="K448" s="127">
        <f>VLOOKUP($A448,'Bagian TU'!$A$6:$V$1000,K$1,FALSE)</f>
        <v>1500000</v>
      </c>
      <c r="L448" s="127">
        <f>VLOOKUP($A448,'Bagian TU'!$A$6:$V$1000,L$1,FALSE)</f>
        <v>0</v>
      </c>
      <c r="M448" s="127">
        <f>VLOOKUP($A448,'Bagian TU'!$A$6:$V$1000,M$1,FALSE)</f>
        <v>0</v>
      </c>
      <c r="N448" s="127">
        <f>VLOOKUP($A448,'Bagian TU'!$A$6:$V$1000,N$1,FALSE)</f>
        <v>1500000</v>
      </c>
      <c r="O448" s="127">
        <f>VLOOKUP($A448,'Bagian TU'!$A$6:$V$1000,O$1,FALSE)</f>
        <v>0</v>
      </c>
      <c r="P448" s="127">
        <f>VLOOKUP($A448,'Bagian TU'!$A$6:$V$1000,P$1,FALSE)</f>
        <v>0</v>
      </c>
      <c r="Q448" s="127">
        <f>VLOOKUP($A448,'Bagian TU'!$A$6:$V$1000,Q$1,FALSE)</f>
        <v>1500000</v>
      </c>
      <c r="R448" s="127">
        <f>VLOOKUP($A448,'Bagian TU'!$A$6:$V$1000,R$1,FALSE)</f>
        <v>0</v>
      </c>
      <c r="S448" s="127">
        <f>VLOOKUP($A448,'Bagian TU'!$A$6:$V$1000,S$1,FALSE)</f>
        <v>0</v>
      </c>
      <c r="T448" s="127">
        <f>VLOOKUP($A448,'Bagian TU'!$A$6:$V$1000,T$1,FALSE)</f>
        <v>0</v>
      </c>
      <c r="U448" s="127">
        <f t="shared" si="1"/>
        <v>4500000</v>
      </c>
      <c r="V448" s="127">
        <f t="shared" si="2"/>
        <v>0</v>
      </c>
    </row>
    <row r="449" spans="1:22" ht="13.5" customHeight="1" x14ac:dyDescent="0.2">
      <c r="A449" s="2" t="s">
        <v>2362</v>
      </c>
      <c r="B449" s="50" t="str">
        <f t="array" ref="B449">INDEX(PAGU_REAL!$AF$1:$AF$168,MATCH(MID(A449,1,21),MID(PAGU_REAL!$AK$1:$AK$168,1,21),0))</f>
        <v>Umum</v>
      </c>
      <c r="C449" s="95" t="s">
        <v>111</v>
      </c>
      <c r="D449" s="123" t="s">
        <v>112</v>
      </c>
      <c r="E449" s="124">
        <v>0</v>
      </c>
      <c r="F449" s="98" t="s">
        <v>24</v>
      </c>
      <c r="G449" s="124">
        <v>0</v>
      </c>
      <c r="H449" s="124">
        <f t="shared" ref="H449:T449" si="240">H450</f>
        <v>52531000</v>
      </c>
      <c r="I449" s="124">
        <f t="shared" si="240"/>
        <v>0</v>
      </c>
      <c r="J449" s="124">
        <f t="shared" si="240"/>
        <v>1290000</v>
      </c>
      <c r="K449" s="124">
        <f t="shared" si="240"/>
        <v>4350000</v>
      </c>
      <c r="L449" s="124">
        <f t="shared" si="240"/>
        <v>12091000</v>
      </c>
      <c r="M449" s="124">
        <f t="shared" si="240"/>
        <v>4350000</v>
      </c>
      <c r="N449" s="124">
        <f t="shared" si="240"/>
        <v>4350000</v>
      </c>
      <c r="O449" s="124">
        <f t="shared" si="240"/>
        <v>4350000</v>
      </c>
      <c r="P449" s="124">
        <f t="shared" si="240"/>
        <v>4350000</v>
      </c>
      <c r="Q449" s="124">
        <f t="shared" si="240"/>
        <v>4350000</v>
      </c>
      <c r="R449" s="124">
        <f t="shared" si="240"/>
        <v>4350000</v>
      </c>
      <c r="S449" s="124">
        <f t="shared" si="240"/>
        <v>4350000</v>
      </c>
      <c r="T449" s="124">
        <f t="shared" si="240"/>
        <v>4350000</v>
      </c>
      <c r="U449" s="124">
        <f t="shared" si="1"/>
        <v>52531000</v>
      </c>
      <c r="V449" s="124">
        <f t="shared" si="2"/>
        <v>0</v>
      </c>
    </row>
    <row r="450" spans="1:22" ht="13.5" customHeight="1" x14ac:dyDescent="0.2">
      <c r="A450" s="2" t="s">
        <v>2363</v>
      </c>
      <c r="B450" s="50" t="str">
        <f t="array" ref="B450">INDEX(PAGU_REAL!$AF$1:$AF$168,MATCH(MID(A450,1,21),MID(PAGU_REAL!$AK$1:$AK$168,1,21),0))</f>
        <v>Umum</v>
      </c>
      <c r="C450" s="125" t="s">
        <v>24</v>
      </c>
      <c r="D450" s="126" t="s">
        <v>2364</v>
      </c>
      <c r="E450" s="127">
        <v>10</v>
      </c>
      <c r="F450" s="128" t="s">
        <v>600</v>
      </c>
      <c r="G450" s="127">
        <v>5253100</v>
      </c>
      <c r="H450" s="127">
        <f>ROUNDDOWN(E450*G450,-3)</f>
        <v>52531000</v>
      </c>
      <c r="I450" s="127">
        <f>VLOOKUP($A450,'Bagian TU'!$A$6:$V$1000,I$1,FALSE)</f>
        <v>0</v>
      </c>
      <c r="J450" s="127">
        <f>VLOOKUP($A450,'Bagian TU'!$A$6:$V$1000,J$1,FALSE)</f>
        <v>1290000</v>
      </c>
      <c r="K450" s="127">
        <f>VLOOKUP($A450,'Bagian TU'!$A$6:$V$1000,K$1,FALSE)</f>
        <v>4350000</v>
      </c>
      <c r="L450" s="127">
        <f>VLOOKUP($A450,'Bagian TU'!$A$6:$V$1000,L$1,FALSE)</f>
        <v>12091000</v>
      </c>
      <c r="M450" s="127">
        <f>VLOOKUP($A450,'Bagian TU'!$A$6:$V$1000,M$1,FALSE)</f>
        <v>4350000</v>
      </c>
      <c r="N450" s="127">
        <f>VLOOKUP($A450,'Bagian TU'!$A$6:$V$1000,N$1,FALSE)</f>
        <v>4350000</v>
      </c>
      <c r="O450" s="127">
        <f>VLOOKUP($A450,'Bagian TU'!$A$6:$V$1000,O$1,FALSE)</f>
        <v>4350000</v>
      </c>
      <c r="P450" s="127">
        <f>VLOOKUP($A450,'Bagian TU'!$A$6:$V$1000,P$1,FALSE)</f>
        <v>4350000</v>
      </c>
      <c r="Q450" s="127">
        <f>VLOOKUP($A450,'Bagian TU'!$A$6:$V$1000,Q$1,FALSE)</f>
        <v>4350000</v>
      </c>
      <c r="R450" s="127">
        <f>VLOOKUP($A450,'Bagian TU'!$A$6:$V$1000,R$1,FALSE)</f>
        <v>4350000</v>
      </c>
      <c r="S450" s="127">
        <f>VLOOKUP($A450,'Bagian TU'!$A$6:$V$1000,S$1,FALSE)</f>
        <v>4350000</v>
      </c>
      <c r="T450" s="127">
        <f>VLOOKUP($A450,'Bagian TU'!$A$6:$V$1000,T$1,FALSE)</f>
        <v>4350000</v>
      </c>
      <c r="U450" s="127">
        <f t="shared" si="1"/>
        <v>52531000</v>
      </c>
      <c r="V450" s="127">
        <f t="shared" si="2"/>
        <v>0</v>
      </c>
    </row>
    <row r="451" spans="1:22" ht="13.5" customHeight="1" x14ac:dyDescent="0.2">
      <c r="A451" s="2" t="s">
        <v>2365</v>
      </c>
      <c r="B451" s="50" t="str">
        <f t="array" ref="B451">INDEX(PAGU_REAL!$AF$1:$AF$168,MATCH(MID(A451,1,21),MID(PAGU_REAL!$AK$1:$AK$168,1,21),0))</f>
        <v>Ketenagaan</v>
      </c>
      <c r="C451" s="119" t="s">
        <v>2366</v>
      </c>
      <c r="D451" s="120" t="s">
        <v>2367</v>
      </c>
      <c r="E451" s="121">
        <v>0</v>
      </c>
      <c r="F451" s="122" t="s">
        <v>24</v>
      </c>
      <c r="G451" s="121">
        <v>0</v>
      </c>
      <c r="H451" s="121">
        <f t="shared" ref="H451:T451" si="241">SUM(H452,H458,H460,H462,H464)</f>
        <v>1169800000</v>
      </c>
      <c r="I451" s="121">
        <f t="shared" si="241"/>
        <v>0</v>
      </c>
      <c r="J451" s="121">
        <f t="shared" si="241"/>
        <v>0</v>
      </c>
      <c r="K451" s="121">
        <f t="shared" si="241"/>
        <v>6200000</v>
      </c>
      <c r="L451" s="121">
        <f t="shared" si="241"/>
        <v>6200000</v>
      </c>
      <c r="M451" s="121">
        <f t="shared" si="241"/>
        <v>15651000</v>
      </c>
      <c r="N451" s="121">
        <f t="shared" si="241"/>
        <v>502100000</v>
      </c>
      <c r="O451" s="121">
        <f t="shared" si="241"/>
        <v>494337000</v>
      </c>
      <c r="P451" s="121">
        <f t="shared" si="241"/>
        <v>2700000</v>
      </c>
      <c r="Q451" s="121">
        <f t="shared" si="241"/>
        <v>47200000</v>
      </c>
      <c r="R451" s="121">
        <f t="shared" si="241"/>
        <v>47200000</v>
      </c>
      <c r="S451" s="121">
        <f t="shared" si="241"/>
        <v>48212000</v>
      </c>
      <c r="T451" s="121">
        <f t="shared" si="241"/>
        <v>0</v>
      </c>
      <c r="U451" s="121">
        <f t="shared" si="1"/>
        <v>1169800000</v>
      </c>
      <c r="V451" s="121">
        <f t="shared" si="2"/>
        <v>0</v>
      </c>
    </row>
    <row r="452" spans="1:22" ht="13.5" customHeight="1" x14ac:dyDescent="0.2">
      <c r="A452" s="2" t="s">
        <v>2368</v>
      </c>
      <c r="B452" s="50" t="str">
        <f t="array" ref="B452">INDEX(PAGU_REAL!$AF$1:$AF$168,MATCH(MID(A452,1,21),MID(PAGU_REAL!$AK$1:$AK$168,1,21),0))</f>
        <v>Ketenagaan</v>
      </c>
      <c r="C452" s="95" t="s">
        <v>42</v>
      </c>
      <c r="D452" s="123" t="s">
        <v>43</v>
      </c>
      <c r="E452" s="124">
        <v>0</v>
      </c>
      <c r="F452" s="98" t="s">
        <v>24</v>
      </c>
      <c r="G452" s="124">
        <v>0</v>
      </c>
      <c r="H452" s="124">
        <f t="shared" ref="H452:T452" si="242">SUM(H453:H457)</f>
        <v>54200000</v>
      </c>
      <c r="I452" s="124">
        <f t="shared" si="242"/>
        <v>0</v>
      </c>
      <c r="J452" s="124">
        <f t="shared" si="242"/>
        <v>0</v>
      </c>
      <c r="K452" s="124">
        <f t="shared" si="242"/>
        <v>5900000</v>
      </c>
      <c r="L452" s="124">
        <f t="shared" si="242"/>
        <v>5900000</v>
      </c>
      <c r="M452" s="124">
        <f t="shared" si="242"/>
        <v>1000000</v>
      </c>
      <c r="N452" s="124">
        <f t="shared" si="242"/>
        <v>6900000</v>
      </c>
      <c r="O452" s="124">
        <f t="shared" si="242"/>
        <v>11400000</v>
      </c>
      <c r="P452" s="124">
        <f t="shared" si="242"/>
        <v>2400000</v>
      </c>
      <c r="Q452" s="124">
        <f t="shared" si="242"/>
        <v>6900000</v>
      </c>
      <c r="R452" s="124">
        <f t="shared" si="242"/>
        <v>6900000</v>
      </c>
      <c r="S452" s="124">
        <f t="shared" si="242"/>
        <v>6900000</v>
      </c>
      <c r="T452" s="124">
        <f t="shared" si="242"/>
        <v>0</v>
      </c>
      <c r="U452" s="124">
        <f t="shared" si="1"/>
        <v>54200000</v>
      </c>
      <c r="V452" s="124">
        <f t="shared" si="2"/>
        <v>0</v>
      </c>
    </row>
    <row r="453" spans="1:22" ht="13.5" customHeight="1" x14ac:dyDescent="0.2">
      <c r="A453" s="2" t="s">
        <v>2369</v>
      </c>
      <c r="B453" s="50" t="str">
        <f t="array" ref="B453">INDEX(PAGU_REAL!$AF$1:$AF$168,MATCH(MID(A453,1,21),MID(PAGU_REAL!$AK$1:$AK$168,1,21),0))</f>
        <v>Ketenagaan</v>
      </c>
      <c r="C453" s="125" t="s">
        <v>24</v>
      </c>
      <c r="D453" s="126" t="s">
        <v>599</v>
      </c>
      <c r="E453" s="127">
        <v>260</v>
      </c>
      <c r="F453" s="128" t="s">
        <v>600</v>
      </c>
      <c r="G453" s="127">
        <v>70000</v>
      </c>
      <c r="H453" s="127">
        <f t="shared" ref="H453:H457" si="243">ROUNDDOWN(E453*G453,-3)</f>
        <v>18200000</v>
      </c>
      <c r="I453" s="127">
        <f>VLOOKUP($A453,'Bidang KK'!$A$6:$V$1000,I$1,FALSE)</f>
        <v>0</v>
      </c>
      <c r="J453" s="127">
        <f>VLOOKUP($A453,'Bidang KK'!$A$6:$V$1000,J$1,FALSE)</f>
        <v>0</v>
      </c>
      <c r="K453" s="127">
        <f>VLOOKUP($A453,'Bidang KK'!$A$6:$V$1000,K$1,FALSE)</f>
        <v>1400000</v>
      </c>
      <c r="L453" s="127">
        <f>VLOOKUP($A453,'Bidang KK'!$A$6:$V$1000,L$1,FALSE)</f>
        <v>1400000</v>
      </c>
      <c r="M453" s="127">
        <f>VLOOKUP($A453,'Bidang KK'!$A$6:$V$1000,M$1,FALSE)</f>
        <v>1000000</v>
      </c>
      <c r="N453" s="127">
        <f>VLOOKUP($A453,'Bidang KK'!$A$6:$V$1000,N$1,FALSE)</f>
        <v>2400000</v>
      </c>
      <c r="O453" s="127">
        <f>VLOOKUP($A453,'Bidang KK'!$A$6:$V$1000,O$1,FALSE)</f>
        <v>2400000</v>
      </c>
      <c r="P453" s="127">
        <f>VLOOKUP($A453,'Bidang KK'!$A$6:$V$1000,P$1,FALSE)</f>
        <v>2400000</v>
      </c>
      <c r="Q453" s="127">
        <f>VLOOKUP($A453,'Bidang KK'!$A$6:$V$1000,Q$1,FALSE)</f>
        <v>2400000</v>
      </c>
      <c r="R453" s="127">
        <f>VLOOKUP($A453,'Bidang KK'!$A$6:$V$1000,R$1,FALSE)</f>
        <v>2400000</v>
      </c>
      <c r="S453" s="127">
        <f>VLOOKUP($A453,'Bidang KK'!$A$6:$V$1000,S$1,FALSE)</f>
        <v>2400000</v>
      </c>
      <c r="T453" s="127">
        <f>VLOOKUP($A453,'Bidang KK'!$A$6:$V$1000,T$1,FALSE)</f>
        <v>0</v>
      </c>
      <c r="U453" s="127">
        <f t="shared" si="1"/>
        <v>18200000</v>
      </c>
      <c r="V453" s="127">
        <f t="shared" si="2"/>
        <v>0</v>
      </c>
    </row>
    <row r="454" spans="1:22" ht="13.5" customHeight="1" x14ac:dyDescent="0.2">
      <c r="A454" s="2" t="s">
        <v>2370</v>
      </c>
      <c r="B454" s="50" t="str">
        <f t="array" ref="B454">INDEX(PAGU_REAL!$AF$1:$AF$168,MATCH(MID(A454,1,21),MID(PAGU_REAL!$AK$1:$AK$168,1,21),0))</f>
        <v>Ketenagaan</v>
      </c>
      <c r="C454" s="125" t="s">
        <v>24</v>
      </c>
      <c r="D454" s="126" t="s">
        <v>45</v>
      </c>
      <c r="E454" s="127">
        <v>8</v>
      </c>
      <c r="F454" s="128" t="s">
        <v>668</v>
      </c>
      <c r="G454" s="127">
        <v>1500000</v>
      </c>
      <c r="H454" s="127">
        <f t="shared" si="243"/>
        <v>12000000</v>
      </c>
      <c r="I454" s="127">
        <f>VLOOKUP($A454,'Bidang KK'!$A$6:$V$1000,I$1,FALSE)</f>
        <v>0</v>
      </c>
      <c r="J454" s="127">
        <f>VLOOKUP($A454,'Bidang KK'!$A$6:$V$1000,J$1,FALSE)</f>
        <v>0</v>
      </c>
      <c r="K454" s="127">
        <f>VLOOKUP($A454,'Bidang KK'!$A$6:$V$1000,K$1,FALSE)</f>
        <v>1500000</v>
      </c>
      <c r="L454" s="127">
        <f>VLOOKUP($A454,'Bidang KK'!$A$6:$V$1000,L$1,FALSE)</f>
        <v>1500000</v>
      </c>
      <c r="M454" s="127">
        <f>VLOOKUP($A454,'Bidang KK'!$A$6:$V$1000,M$1,FALSE)</f>
        <v>0</v>
      </c>
      <c r="N454" s="127">
        <f>VLOOKUP($A454,'Bidang KK'!$A$6:$V$1000,N$1,FALSE)</f>
        <v>1500000</v>
      </c>
      <c r="O454" s="127">
        <f>VLOOKUP($A454,'Bidang KK'!$A$6:$V$1000,O$1,FALSE)</f>
        <v>3000000</v>
      </c>
      <c r="P454" s="127">
        <f>VLOOKUP($A454,'Bidang KK'!$A$6:$V$1000,P$1,FALSE)</f>
        <v>0</v>
      </c>
      <c r="Q454" s="127">
        <f>VLOOKUP($A454,'Bidang KK'!$A$6:$V$1000,Q$1,FALSE)</f>
        <v>1500000</v>
      </c>
      <c r="R454" s="127">
        <f>VLOOKUP($A454,'Bidang KK'!$A$6:$V$1000,R$1,FALSE)</f>
        <v>1500000</v>
      </c>
      <c r="S454" s="127">
        <f>VLOOKUP($A454,'Bidang KK'!$A$6:$V$1000,S$1,FALSE)</f>
        <v>1500000</v>
      </c>
      <c r="T454" s="127">
        <f>VLOOKUP($A454,'Bidang KK'!$A$6:$V$1000,T$1,FALSE)</f>
        <v>0</v>
      </c>
      <c r="U454" s="127">
        <f t="shared" si="1"/>
        <v>12000000</v>
      </c>
      <c r="V454" s="127">
        <f t="shared" si="2"/>
        <v>0</v>
      </c>
    </row>
    <row r="455" spans="1:22" ht="13.5" customHeight="1" x14ac:dyDescent="0.2">
      <c r="A455" s="2" t="s">
        <v>2371</v>
      </c>
      <c r="B455" s="50" t="str">
        <f t="array" ref="B455">INDEX(PAGU_REAL!$AF$1:$AF$168,MATCH(MID(A455,1,21),MID(PAGU_REAL!$AK$1:$AK$168,1,21),0))</f>
        <v>Ketenagaan</v>
      </c>
      <c r="C455" s="125" t="s">
        <v>24</v>
      </c>
      <c r="D455" s="126" t="s">
        <v>51</v>
      </c>
      <c r="E455" s="127">
        <v>8</v>
      </c>
      <c r="F455" s="128" t="s">
        <v>668</v>
      </c>
      <c r="G455" s="127">
        <v>1000000</v>
      </c>
      <c r="H455" s="127">
        <f t="shared" si="243"/>
        <v>8000000</v>
      </c>
      <c r="I455" s="127">
        <f>VLOOKUP($A455,'Bidang KK'!$A$6:$V$1000,I$1,FALSE)</f>
        <v>0</v>
      </c>
      <c r="J455" s="127">
        <f>VLOOKUP($A455,'Bidang KK'!$A$6:$V$1000,J$1,FALSE)</f>
        <v>0</v>
      </c>
      <c r="K455" s="127">
        <f>VLOOKUP($A455,'Bidang KK'!$A$6:$V$1000,K$1,FALSE)</f>
        <v>1000000</v>
      </c>
      <c r="L455" s="127">
        <f>VLOOKUP($A455,'Bidang KK'!$A$6:$V$1000,L$1,FALSE)</f>
        <v>1000000</v>
      </c>
      <c r="M455" s="127">
        <f>VLOOKUP($A455,'Bidang KK'!$A$6:$V$1000,M$1,FALSE)</f>
        <v>0</v>
      </c>
      <c r="N455" s="127">
        <f>VLOOKUP($A455,'Bidang KK'!$A$6:$V$1000,N$1,FALSE)</f>
        <v>1000000</v>
      </c>
      <c r="O455" s="127">
        <f>VLOOKUP($A455,'Bidang KK'!$A$6:$V$1000,O$1,FALSE)</f>
        <v>2000000</v>
      </c>
      <c r="P455" s="127">
        <f>VLOOKUP($A455,'Bidang KK'!$A$6:$V$1000,P$1,FALSE)</f>
        <v>0</v>
      </c>
      <c r="Q455" s="127">
        <f>VLOOKUP($A455,'Bidang KK'!$A$6:$V$1000,Q$1,FALSE)</f>
        <v>1000000</v>
      </c>
      <c r="R455" s="127">
        <f>VLOOKUP($A455,'Bidang KK'!$A$6:$V$1000,R$1,FALSE)</f>
        <v>1000000</v>
      </c>
      <c r="S455" s="127">
        <f>VLOOKUP($A455,'Bidang KK'!$A$6:$V$1000,S$1,FALSE)</f>
        <v>1000000</v>
      </c>
      <c r="T455" s="127">
        <f>VLOOKUP($A455,'Bidang KK'!$A$6:$V$1000,T$1,FALSE)</f>
        <v>0</v>
      </c>
      <c r="U455" s="127">
        <f t="shared" si="1"/>
        <v>8000000</v>
      </c>
      <c r="V455" s="127">
        <f t="shared" si="2"/>
        <v>0</v>
      </c>
    </row>
    <row r="456" spans="1:22" ht="13.5" customHeight="1" x14ac:dyDescent="0.2">
      <c r="A456" s="2" t="s">
        <v>2372</v>
      </c>
      <c r="B456" s="50" t="str">
        <f t="array" ref="B456">INDEX(PAGU_REAL!$AF$1:$AF$168,MATCH(MID(A456,1,21),MID(PAGU_REAL!$AK$1:$AK$168,1,21),0))</f>
        <v>Ketenagaan</v>
      </c>
      <c r="C456" s="125" t="s">
        <v>24</v>
      </c>
      <c r="D456" s="126" t="s">
        <v>53</v>
      </c>
      <c r="E456" s="127">
        <v>8</v>
      </c>
      <c r="F456" s="128" t="s">
        <v>668</v>
      </c>
      <c r="G456" s="127">
        <v>1500000</v>
      </c>
      <c r="H456" s="127">
        <f t="shared" si="243"/>
        <v>12000000</v>
      </c>
      <c r="I456" s="127">
        <f>VLOOKUP($A456,'Bidang KK'!$A$6:$V$1000,I$1,FALSE)</f>
        <v>0</v>
      </c>
      <c r="J456" s="127">
        <f>VLOOKUP($A456,'Bidang KK'!$A$6:$V$1000,J$1,FALSE)</f>
        <v>0</v>
      </c>
      <c r="K456" s="127">
        <f>VLOOKUP($A456,'Bidang KK'!$A$6:$V$1000,K$1,FALSE)</f>
        <v>1500000</v>
      </c>
      <c r="L456" s="127">
        <f>VLOOKUP($A456,'Bidang KK'!$A$6:$V$1000,L$1,FALSE)</f>
        <v>1500000</v>
      </c>
      <c r="M456" s="127">
        <f>VLOOKUP($A456,'Bidang KK'!$A$6:$V$1000,M$1,FALSE)</f>
        <v>0</v>
      </c>
      <c r="N456" s="127">
        <f>VLOOKUP($A456,'Bidang KK'!$A$6:$V$1000,N$1,FALSE)</f>
        <v>1500000</v>
      </c>
      <c r="O456" s="127">
        <f>VLOOKUP($A456,'Bidang KK'!$A$6:$V$1000,O$1,FALSE)</f>
        <v>3000000</v>
      </c>
      <c r="P456" s="127">
        <f>VLOOKUP($A456,'Bidang KK'!$A$6:$V$1000,P$1,FALSE)</f>
        <v>0</v>
      </c>
      <c r="Q456" s="127">
        <f>VLOOKUP($A456,'Bidang KK'!$A$6:$V$1000,Q$1,FALSE)</f>
        <v>1500000</v>
      </c>
      <c r="R456" s="127">
        <f>VLOOKUP($A456,'Bidang KK'!$A$6:$V$1000,R$1,FALSE)</f>
        <v>1500000</v>
      </c>
      <c r="S456" s="127">
        <f>VLOOKUP($A456,'Bidang KK'!$A$6:$V$1000,S$1,FALSE)</f>
        <v>1500000</v>
      </c>
      <c r="T456" s="127">
        <f>VLOOKUP($A456,'Bidang KK'!$A$6:$V$1000,T$1,FALSE)</f>
        <v>0</v>
      </c>
      <c r="U456" s="127">
        <f t="shared" si="1"/>
        <v>12000000</v>
      </c>
      <c r="V456" s="127">
        <f t="shared" si="2"/>
        <v>0</v>
      </c>
    </row>
    <row r="457" spans="1:22" ht="13.5" customHeight="1" x14ac:dyDescent="0.2">
      <c r="A457" s="2" t="s">
        <v>2373</v>
      </c>
      <c r="B457" s="50" t="str">
        <f t="array" ref="B457">INDEX(PAGU_REAL!$AF$1:$AF$168,MATCH(MID(A457,1,21),MID(PAGU_REAL!$AK$1:$AK$168,1,21),0))</f>
        <v>Ketenagaan</v>
      </c>
      <c r="C457" s="125" t="s">
        <v>24</v>
      </c>
      <c r="D457" s="126" t="s">
        <v>2374</v>
      </c>
      <c r="E457" s="127">
        <v>8</v>
      </c>
      <c r="F457" s="128" t="s">
        <v>668</v>
      </c>
      <c r="G457" s="127">
        <v>500000</v>
      </c>
      <c r="H457" s="127">
        <f t="shared" si="243"/>
        <v>4000000</v>
      </c>
      <c r="I457" s="127">
        <f>VLOOKUP($A457,'Bidang KK'!$A$6:$V$1000,I$1,FALSE)</f>
        <v>0</v>
      </c>
      <c r="J457" s="127">
        <f>VLOOKUP($A457,'Bidang KK'!$A$6:$V$1000,J$1,FALSE)</f>
        <v>0</v>
      </c>
      <c r="K457" s="127">
        <f>VLOOKUP($A457,'Bidang KK'!$A$6:$V$1000,K$1,FALSE)</f>
        <v>500000</v>
      </c>
      <c r="L457" s="127">
        <f>VLOOKUP($A457,'Bidang KK'!$A$6:$V$1000,L$1,FALSE)</f>
        <v>500000</v>
      </c>
      <c r="M457" s="127">
        <f>VLOOKUP($A457,'Bidang KK'!$A$6:$V$1000,M$1,FALSE)</f>
        <v>0</v>
      </c>
      <c r="N457" s="127">
        <f>VLOOKUP($A457,'Bidang KK'!$A$6:$V$1000,N$1,FALSE)</f>
        <v>500000</v>
      </c>
      <c r="O457" s="127">
        <f>VLOOKUP($A457,'Bidang KK'!$A$6:$V$1000,O$1,FALSE)</f>
        <v>1000000</v>
      </c>
      <c r="P457" s="127">
        <f>VLOOKUP($A457,'Bidang KK'!$A$6:$V$1000,P$1,FALSE)</f>
        <v>0</v>
      </c>
      <c r="Q457" s="127">
        <f>VLOOKUP($A457,'Bidang KK'!$A$6:$V$1000,Q$1,FALSE)</f>
        <v>500000</v>
      </c>
      <c r="R457" s="127">
        <f>VLOOKUP($A457,'Bidang KK'!$A$6:$V$1000,R$1,FALSE)</f>
        <v>500000</v>
      </c>
      <c r="S457" s="127">
        <f>VLOOKUP($A457,'Bidang KK'!$A$6:$V$1000,S$1,FALSE)</f>
        <v>500000</v>
      </c>
      <c r="T457" s="127">
        <f>VLOOKUP($A457,'Bidang KK'!$A$6:$V$1000,T$1,FALSE)</f>
        <v>0</v>
      </c>
      <c r="U457" s="127">
        <f t="shared" si="1"/>
        <v>4000000</v>
      </c>
      <c r="V457" s="127">
        <f t="shared" si="2"/>
        <v>0</v>
      </c>
    </row>
    <row r="458" spans="1:22" ht="13.5" customHeight="1" x14ac:dyDescent="0.2">
      <c r="A458" s="2" t="s">
        <v>2375</v>
      </c>
      <c r="B458" s="50" t="str">
        <f t="array" ref="B458">INDEX(PAGU_REAL!$AF$1:$AF$168,MATCH(MID(A458,1,21),MID(PAGU_REAL!$AK$1:$AK$168,1,21),0))</f>
        <v>Ketenagaan</v>
      </c>
      <c r="C458" s="95" t="s">
        <v>606</v>
      </c>
      <c r="D458" s="123" t="s">
        <v>607</v>
      </c>
      <c r="E458" s="124">
        <v>0</v>
      </c>
      <c r="F458" s="98" t="s">
        <v>24</v>
      </c>
      <c r="G458" s="124">
        <v>0</v>
      </c>
      <c r="H458" s="124">
        <f t="shared" ref="H458:T458" si="244">H459</f>
        <v>694237000</v>
      </c>
      <c r="I458" s="124">
        <f t="shared" si="244"/>
        <v>0</v>
      </c>
      <c r="J458" s="124">
        <f t="shared" si="244"/>
        <v>0</v>
      </c>
      <c r="K458" s="124">
        <f t="shared" si="244"/>
        <v>0</v>
      </c>
      <c r="L458" s="124">
        <f t="shared" si="244"/>
        <v>0</v>
      </c>
      <c r="M458" s="124">
        <f t="shared" si="244"/>
        <v>0</v>
      </c>
      <c r="N458" s="124">
        <f t="shared" si="244"/>
        <v>331750000</v>
      </c>
      <c r="O458" s="124">
        <f t="shared" si="244"/>
        <v>332487000</v>
      </c>
      <c r="P458" s="124">
        <f t="shared" si="244"/>
        <v>0</v>
      </c>
      <c r="Q458" s="124">
        <f t="shared" si="244"/>
        <v>10000000</v>
      </c>
      <c r="R458" s="124">
        <f t="shared" si="244"/>
        <v>10000000</v>
      </c>
      <c r="S458" s="124">
        <f t="shared" si="244"/>
        <v>10000000</v>
      </c>
      <c r="T458" s="124">
        <f t="shared" si="244"/>
        <v>0</v>
      </c>
      <c r="U458" s="124">
        <f t="shared" si="1"/>
        <v>694237000</v>
      </c>
      <c r="V458" s="124">
        <f t="shared" si="2"/>
        <v>0</v>
      </c>
    </row>
    <row r="459" spans="1:22" ht="13.5" customHeight="1" x14ac:dyDescent="0.2">
      <c r="A459" s="2" t="s">
        <v>2376</v>
      </c>
      <c r="B459" s="50" t="str">
        <f t="array" ref="B459">INDEX(PAGU_REAL!$AF$1:$AF$168,MATCH(MID(A459,1,21),MID(PAGU_REAL!$AK$1:$AK$168,1,21),0))</f>
        <v>Ketenagaan</v>
      </c>
      <c r="C459" s="125" t="s">
        <v>24</v>
      </c>
      <c r="D459" s="126" t="s">
        <v>2377</v>
      </c>
      <c r="E459" s="127">
        <v>285</v>
      </c>
      <c r="F459" s="128" t="s">
        <v>2378</v>
      </c>
      <c r="G459" s="127">
        <v>2435920</v>
      </c>
      <c r="H459" s="127">
        <f>ROUNDDOWN(E459*G459,-3)</f>
        <v>694237000</v>
      </c>
      <c r="I459" s="127">
        <f>VLOOKUP($A459,'Bidang KK'!$A$6:$V$1000,I$1,FALSE)</f>
        <v>0</v>
      </c>
      <c r="J459" s="127">
        <f>VLOOKUP($A459,'Bidang KK'!$A$6:$V$1000,J$1,FALSE)</f>
        <v>0</v>
      </c>
      <c r="K459" s="127">
        <f>VLOOKUP($A459,'Bidang KK'!$A$6:$V$1000,K$1,FALSE)</f>
        <v>0</v>
      </c>
      <c r="L459" s="127">
        <f>VLOOKUP($A459,'Bidang KK'!$A$6:$V$1000,L$1,FALSE)</f>
        <v>0</v>
      </c>
      <c r="M459" s="127">
        <f>VLOOKUP($A459,'Bidang KK'!$A$6:$V$1000,M$1,FALSE)</f>
        <v>0</v>
      </c>
      <c r="N459" s="127">
        <f>VLOOKUP($A459,'Bidang KK'!$A$6:$V$1000,N$1,FALSE)</f>
        <v>331750000</v>
      </c>
      <c r="O459" s="127">
        <f>VLOOKUP($A459,'Bidang KK'!$A$6:$V$1000,O$1,FALSE)</f>
        <v>332487000</v>
      </c>
      <c r="P459" s="127">
        <f>VLOOKUP($A459,'Bidang KK'!$A$6:$V$1000,P$1,FALSE)</f>
        <v>0</v>
      </c>
      <c r="Q459" s="127">
        <f>VLOOKUP($A459,'Bidang KK'!$A$6:$V$1000,Q$1,FALSE)</f>
        <v>10000000</v>
      </c>
      <c r="R459" s="127">
        <f>VLOOKUP($A459,'Bidang KK'!$A$6:$V$1000,R$1,FALSE)</f>
        <v>10000000</v>
      </c>
      <c r="S459" s="127">
        <f>VLOOKUP($A459,'Bidang KK'!$A$6:$V$1000,S$1,FALSE)</f>
        <v>10000000</v>
      </c>
      <c r="T459" s="127">
        <f>VLOOKUP($A459,'Bidang KK'!$A$6:$V$1000,T$1,FALSE)</f>
        <v>0</v>
      </c>
      <c r="U459" s="127">
        <f t="shared" si="1"/>
        <v>694237000</v>
      </c>
      <c r="V459" s="127">
        <f t="shared" si="2"/>
        <v>0</v>
      </c>
    </row>
    <row r="460" spans="1:22" ht="13.5" customHeight="1" x14ac:dyDescent="0.2">
      <c r="A460" s="2" t="s">
        <v>2379</v>
      </c>
      <c r="B460" s="50" t="str">
        <f t="array" ref="B460">INDEX(PAGU_REAL!$AF$1:$AF$168,MATCH(MID(A460,1,21),MID(PAGU_REAL!$AK$1:$AK$168,1,21),0))</f>
        <v>Ketenagaan</v>
      </c>
      <c r="C460" s="95" t="s">
        <v>162</v>
      </c>
      <c r="D460" s="123" t="s">
        <v>163</v>
      </c>
      <c r="E460" s="124">
        <v>0</v>
      </c>
      <c r="F460" s="98" t="s">
        <v>24</v>
      </c>
      <c r="G460" s="124">
        <v>0</v>
      </c>
      <c r="H460" s="124">
        <f t="shared" ref="H460:T460" si="245">H461</f>
        <v>26000000</v>
      </c>
      <c r="I460" s="124">
        <f t="shared" si="245"/>
        <v>0</v>
      </c>
      <c r="J460" s="124">
        <f t="shared" si="245"/>
        <v>0</v>
      </c>
      <c r="K460" s="124">
        <f t="shared" si="245"/>
        <v>0</v>
      </c>
      <c r="L460" s="124">
        <f t="shared" si="245"/>
        <v>0</v>
      </c>
      <c r="M460" s="124">
        <f t="shared" si="245"/>
        <v>13000000</v>
      </c>
      <c r="N460" s="124">
        <f t="shared" si="245"/>
        <v>13000000</v>
      </c>
      <c r="O460" s="124">
        <f t="shared" si="245"/>
        <v>0</v>
      </c>
      <c r="P460" s="124">
        <f t="shared" si="245"/>
        <v>0</v>
      </c>
      <c r="Q460" s="124">
        <f t="shared" si="245"/>
        <v>0</v>
      </c>
      <c r="R460" s="124">
        <f t="shared" si="245"/>
        <v>0</v>
      </c>
      <c r="S460" s="124">
        <f t="shared" si="245"/>
        <v>0</v>
      </c>
      <c r="T460" s="124">
        <f t="shared" si="245"/>
        <v>0</v>
      </c>
      <c r="U460" s="124">
        <f t="shared" si="1"/>
        <v>26000000</v>
      </c>
      <c r="V460" s="124">
        <f t="shared" si="2"/>
        <v>0</v>
      </c>
    </row>
    <row r="461" spans="1:22" ht="13.5" customHeight="1" x14ac:dyDescent="0.2">
      <c r="A461" s="2" t="s">
        <v>2380</v>
      </c>
      <c r="B461" s="50" t="str">
        <f t="array" ref="B461">INDEX(PAGU_REAL!$AF$1:$AF$168,MATCH(MID(A461,1,21),MID(PAGU_REAL!$AK$1:$AK$168,1,21),0))</f>
        <v>Ketenagaan</v>
      </c>
      <c r="C461" s="125" t="s">
        <v>24</v>
      </c>
      <c r="D461" s="126" t="s">
        <v>1866</v>
      </c>
      <c r="E461" s="127">
        <v>26</v>
      </c>
      <c r="F461" s="128" t="s">
        <v>613</v>
      </c>
      <c r="G461" s="127">
        <v>1000000</v>
      </c>
      <c r="H461" s="127">
        <f>ROUNDDOWN(E461*G461,-3)</f>
        <v>26000000</v>
      </c>
      <c r="I461" s="127">
        <f>VLOOKUP($A461,'Bidang KK'!$A$6:$V$1000,I$1,FALSE)</f>
        <v>0</v>
      </c>
      <c r="J461" s="127">
        <f>VLOOKUP($A461,'Bidang KK'!$A$6:$V$1000,J$1,FALSE)</f>
        <v>0</v>
      </c>
      <c r="K461" s="127">
        <f>VLOOKUP($A461,'Bidang KK'!$A$6:$V$1000,K$1,FALSE)</f>
        <v>0</v>
      </c>
      <c r="L461" s="127">
        <f>VLOOKUP($A461,'Bidang KK'!$A$6:$V$1000,L$1,FALSE)</f>
        <v>0</v>
      </c>
      <c r="M461" s="127">
        <f>VLOOKUP($A461,'Bidang KK'!$A$6:$V$1000,M$1,FALSE)</f>
        <v>13000000</v>
      </c>
      <c r="N461" s="127">
        <f>VLOOKUP($A461,'Bidang KK'!$A$6:$V$1000,N$1,FALSE)</f>
        <v>13000000</v>
      </c>
      <c r="O461" s="127">
        <f>VLOOKUP($A461,'Bidang KK'!$A$6:$V$1000,O$1,FALSE)</f>
        <v>0</v>
      </c>
      <c r="P461" s="127">
        <f>VLOOKUP($A461,'Bidang KK'!$A$6:$V$1000,P$1,FALSE)</f>
        <v>0</v>
      </c>
      <c r="Q461" s="127">
        <f>VLOOKUP($A461,'Bidang KK'!$A$6:$V$1000,Q$1,FALSE)</f>
        <v>0</v>
      </c>
      <c r="R461" s="127">
        <f>VLOOKUP($A461,'Bidang KK'!$A$6:$V$1000,R$1,FALSE)</f>
        <v>0</v>
      </c>
      <c r="S461" s="127">
        <f>VLOOKUP($A461,'Bidang KK'!$A$6:$V$1000,S$1,FALSE)</f>
        <v>0</v>
      </c>
      <c r="T461" s="127">
        <f>VLOOKUP($A461,'Bidang KK'!$A$6:$V$1000,T$1,FALSE)</f>
        <v>0</v>
      </c>
      <c r="U461" s="127">
        <f t="shared" si="1"/>
        <v>26000000</v>
      </c>
      <c r="V461" s="127">
        <f t="shared" si="2"/>
        <v>0</v>
      </c>
    </row>
    <row r="462" spans="1:22" ht="13.5" customHeight="1" x14ac:dyDescent="0.2">
      <c r="A462" s="2" t="s">
        <v>2381</v>
      </c>
      <c r="B462" s="50" t="str">
        <f t="array" ref="B462">INDEX(PAGU_REAL!$AF$1:$AF$168,MATCH(MID(A462,1,21),MID(PAGU_REAL!$AK$1:$AK$168,1,21),0))</f>
        <v>Ketenagaan</v>
      </c>
      <c r="C462" s="95" t="s">
        <v>111</v>
      </c>
      <c r="D462" s="123" t="s">
        <v>112</v>
      </c>
      <c r="E462" s="124">
        <v>0</v>
      </c>
      <c r="F462" s="98" t="s">
        <v>24</v>
      </c>
      <c r="G462" s="124">
        <v>0</v>
      </c>
      <c r="H462" s="124">
        <f t="shared" ref="H462:T462" si="246">H463</f>
        <v>392363000</v>
      </c>
      <c r="I462" s="124">
        <f t="shared" si="246"/>
        <v>0</v>
      </c>
      <c r="J462" s="124">
        <f t="shared" si="246"/>
        <v>0</v>
      </c>
      <c r="K462" s="124">
        <f t="shared" si="246"/>
        <v>0</v>
      </c>
      <c r="L462" s="124">
        <f t="shared" si="246"/>
        <v>0</v>
      </c>
      <c r="M462" s="124">
        <f t="shared" si="246"/>
        <v>1351000</v>
      </c>
      <c r="N462" s="124">
        <f t="shared" si="246"/>
        <v>150000000</v>
      </c>
      <c r="O462" s="124">
        <f t="shared" si="246"/>
        <v>150000000</v>
      </c>
      <c r="P462" s="124">
        <f t="shared" si="246"/>
        <v>0</v>
      </c>
      <c r="Q462" s="124">
        <f t="shared" si="246"/>
        <v>30000000</v>
      </c>
      <c r="R462" s="124">
        <f t="shared" si="246"/>
        <v>30000000</v>
      </c>
      <c r="S462" s="124">
        <f t="shared" si="246"/>
        <v>31012000</v>
      </c>
      <c r="T462" s="124">
        <f t="shared" si="246"/>
        <v>0</v>
      </c>
      <c r="U462" s="124">
        <f t="shared" si="1"/>
        <v>392363000</v>
      </c>
      <c r="V462" s="124">
        <f t="shared" si="2"/>
        <v>0</v>
      </c>
    </row>
    <row r="463" spans="1:22" ht="13.5" customHeight="1" x14ac:dyDescent="0.2">
      <c r="A463" s="2" t="s">
        <v>2382</v>
      </c>
      <c r="B463" s="50" t="str">
        <f t="array" ref="B463">INDEX(PAGU_REAL!$AF$1:$AF$168,MATCH(MID(A463,1,21),MID(PAGU_REAL!$AK$1:$AK$168,1,21),0))</f>
        <v>Ketenagaan</v>
      </c>
      <c r="C463" s="125" t="s">
        <v>24</v>
      </c>
      <c r="D463" s="126" t="s">
        <v>2383</v>
      </c>
      <c r="E463" s="127">
        <v>75</v>
      </c>
      <c r="F463" s="128" t="s">
        <v>600</v>
      </c>
      <c r="G463" s="127">
        <v>5231507</v>
      </c>
      <c r="H463" s="127">
        <f>ROUNDDOWN(E463*G463,-3)</f>
        <v>392363000</v>
      </c>
      <c r="I463" s="127">
        <f>VLOOKUP($A463,'Bidang KK'!$A$6:$V$1000,I$1,FALSE)</f>
        <v>0</v>
      </c>
      <c r="J463" s="127">
        <f>VLOOKUP($A463,'Bidang KK'!$A$6:$V$1000,J$1,FALSE)</f>
        <v>0</v>
      </c>
      <c r="K463" s="127">
        <f>VLOOKUP($A463,'Bidang KK'!$A$6:$V$1000,K$1,FALSE)</f>
        <v>0</v>
      </c>
      <c r="L463" s="127">
        <f>VLOOKUP($A463,'Bidang KK'!$A$6:$V$1000,L$1,FALSE)</f>
        <v>0</v>
      </c>
      <c r="M463" s="127">
        <f>VLOOKUP($A463,'Bidang KK'!$A$6:$V$1000,M$1,FALSE)</f>
        <v>1351000</v>
      </c>
      <c r="N463" s="127">
        <f>VLOOKUP($A463,'Bidang KK'!$A$6:$V$1000,N$1,FALSE)</f>
        <v>150000000</v>
      </c>
      <c r="O463" s="127">
        <f>VLOOKUP($A463,'Bidang KK'!$A$6:$V$1000,O$1,FALSE)</f>
        <v>150000000</v>
      </c>
      <c r="P463" s="127">
        <f>VLOOKUP($A463,'Bidang KK'!$A$6:$V$1000,P$1,FALSE)</f>
        <v>0</v>
      </c>
      <c r="Q463" s="127">
        <f>VLOOKUP($A463,'Bidang KK'!$A$6:$V$1000,Q$1,FALSE)</f>
        <v>30000000</v>
      </c>
      <c r="R463" s="127">
        <f>VLOOKUP($A463,'Bidang KK'!$A$6:$V$1000,R$1,FALSE)</f>
        <v>30000000</v>
      </c>
      <c r="S463" s="127">
        <f>VLOOKUP($A463,'Bidang KK'!$A$6:$V$1000,S$1,FALSE)</f>
        <v>31012000</v>
      </c>
      <c r="T463" s="127">
        <f>VLOOKUP($A463,'Bidang KK'!$A$6:$V$1000,T$1,FALSE)</f>
        <v>0</v>
      </c>
      <c r="U463" s="127">
        <f t="shared" si="1"/>
        <v>392363000</v>
      </c>
      <c r="V463" s="127">
        <f t="shared" si="2"/>
        <v>0</v>
      </c>
    </row>
    <row r="464" spans="1:22" ht="13.5" customHeight="1" x14ac:dyDescent="0.2">
      <c r="A464" s="2" t="s">
        <v>2384</v>
      </c>
      <c r="B464" s="50" t="str">
        <f t="array" ref="B464">INDEX(PAGU_REAL!$AF$1:$AF$168,MATCH(MID(A464,1,21),MID(PAGU_REAL!$AK$1:$AK$168,1,21),0))</f>
        <v>Ketenagaan</v>
      </c>
      <c r="C464" s="95" t="s">
        <v>55</v>
      </c>
      <c r="D464" s="123" t="s">
        <v>56</v>
      </c>
      <c r="E464" s="124">
        <v>0</v>
      </c>
      <c r="F464" s="98" t="s">
        <v>24</v>
      </c>
      <c r="G464" s="124">
        <v>0</v>
      </c>
      <c r="H464" s="124">
        <f t="shared" ref="H464:T464" si="247">H465</f>
        <v>3000000</v>
      </c>
      <c r="I464" s="124">
        <f t="shared" si="247"/>
        <v>0</v>
      </c>
      <c r="J464" s="124">
        <f t="shared" si="247"/>
        <v>0</v>
      </c>
      <c r="K464" s="124">
        <f t="shared" si="247"/>
        <v>300000</v>
      </c>
      <c r="L464" s="124">
        <f t="shared" si="247"/>
        <v>300000</v>
      </c>
      <c r="M464" s="124">
        <f t="shared" si="247"/>
        <v>300000</v>
      </c>
      <c r="N464" s="124">
        <f t="shared" si="247"/>
        <v>450000</v>
      </c>
      <c r="O464" s="124">
        <f t="shared" si="247"/>
        <v>450000</v>
      </c>
      <c r="P464" s="124">
        <f t="shared" si="247"/>
        <v>300000</v>
      </c>
      <c r="Q464" s="124">
        <f t="shared" si="247"/>
        <v>300000</v>
      </c>
      <c r="R464" s="124">
        <f t="shared" si="247"/>
        <v>300000</v>
      </c>
      <c r="S464" s="124">
        <f t="shared" si="247"/>
        <v>300000</v>
      </c>
      <c r="T464" s="124">
        <f t="shared" si="247"/>
        <v>0</v>
      </c>
      <c r="U464" s="124">
        <f t="shared" si="1"/>
        <v>3000000</v>
      </c>
      <c r="V464" s="124">
        <f t="shared" si="2"/>
        <v>0</v>
      </c>
    </row>
    <row r="465" spans="1:22" ht="13.5" customHeight="1" x14ac:dyDescent="0.2">
      <c r="A465" s="2" t="s">
        <v>2385</v>
      </c>
      <c r="B465" s="50" t="str">
        <f t="array" ref="B465">INDEX(PAGU_REAL!$AF$1:$AF$168,MATCH(MID(A465,1,21),MID(PAGU_REAL!$AK$1:$AK$168,1,21),0))</f>
        <v>Ketenagaan</v>
      </c>
      <c r="C465" s="125" t="s">
        <v>24</v>
      </c>
      <c r="D465" s="126" t="s">
        <v>58</v>
      </c>
      <c r="E465" s="127">
        <v>20</v>
      </c>
      <c r="F465" s="128" t="s">
        <v>49</v>
      </c>
      <c r="G465" s="127">
        <v>150000</v>
      </c>
      <c r="H465" s="127">
        <f>ROUNDDOWN(E465*G465,-3)</f>
        <v>3000000</v>
      </c>
      <c r="I465" s="127">
        <f>VLOOKUP($A465,'Bidang KK'!$A$6:$V$1000,I$1,FALSE)</f>
        <v>0</v>
      </c>
      <c r="J465" s="127">
        <f>VLOOKUP($A465,'Bidang KK'!$A$6:$V$1000,J$1,FALSE)</f>
        <v>0</v>
      </c>
      <c r="K465" s="127">
        <f>VLOOKUP($A465,'Bidang KK'!$A$6:$V$1000,K$1,FALSE)</f>
        <v>300000</v>
      </c>
      <c r="L465" s="127">
        <f>VLOOKUP($A465,'Bidang KK'!$A$6:$V$1000,L$1,FALSE)</f>
        <v>300000</v>
      </c>
      <c r="M465" s="127">
        <f>VLOOKUP($A465,'Bidang KK'!$A$6:$V$1000,M$1,FALSE)</f>
        <v>300000</v>
      </c>
      <c r="N465" s="127">
        <f>VLOOKUP($A465,'Bidang KK'!$A$6:$V$1000,N$1,FALSE)</f>
        <v>450000</v>
      </c>
      <c r="O465" s="127">
        <f>VLOOKUP($A465,'Bidang KK'!$A$6:$V$1000,O$1,FALSE)</f>
        <v>450000</v>
      </c>
      <c r="P465" s="127">
        <f>VLOOKUP($A465,'Bidang KK'!$A$6:$V$1000,P$1,FALSE)</f>
        <v>300000</v>
      </c>
      <c r="Q465" s="127">
        <f>VLOOKUP($A465,'Bidang KK'!$A$6:$V$1000,Q$1,FALSE)</f>
        <v>300000</v>
      </c>
      <c r="R465" s="127">
        <f>VLOOKUP($A465,'Bidang KK'!$A$6:$V$1000,R$1,FALSE)</f>
        <v>300000</v>
      </c>
      <c r="S465" s="127">
        <f>VLOOKUP($A465,'Bidang KK'!$A$6:$V$1000,S$1,FALSE)</f>
        <v>300000</v>
      </c>
      <c r="T465" s="127">
        <f>VLOOKUP($A465,'Bidang KK'!$A$6:$V$1000,T$1,FALSE)</f>
        <v>0</v>
      </c>
      <c r="U465" s="127">
        <f t="shared" si="1"/>
        <v>3000000</v>
      </c>
      <c r="V465" s="127">
        <f t="shared" si="2"/>
        <v>0</v>
      </c>
    </row>
    <row r="466" spans="1:22" ht="13.5" customHeight="1" x14ac:dyDescent="0.2">
      <c r="A466" s="2" t="s">
        <v>2386</v>
      </c>
      <c r="B466" s="50" t="str">
        <f t="array" ref="B466">INDEX(PAGU_REAL!$AF$1:$AF$168,MATCH(MID(A466,1,21),MID(PAGU_REAL!$AK$1:$AK$168,1,21),0))</f>
        <v>Ketenagaan</v>
      </c>
      <c r="C466" s="119" t="s">
        <v>2387</v>
      </c>
      <c r="D466" s="120" t="s">
        <v>2388</v>
      </c>
      <c r="E466" s="121">
        <v>0</v>
      </c>
      <c r="F466" s="122" t="s">
        <v>24</v>
      </c>
      <c r="G466" s="121">
        <v>0</v>
      </c>
      <c r="H466" s="121">
        <f t="shared" ref="H466:T466" si="248">SUM(H467,H473,H475,H477,H479)</f>
        <v>145000000</v>
      </c>
      <c r="I466" s="121">
        <f t="shared" si="248"/>
        <v>0</v>
      </c>
      <c r="J466" s="121">
        <f t="shared" si="248"/>
        <v>0</v>
      </c>
      <c r="K466" s="121">
        <f t="shared" si="248"/>
        <v>0</v>
      </c>
      <c r="L466" s="121">
        <f t="shared" si="248"/>
        <v>0</v>
      </c>
      <c r="M466" s="121">
        <f t="shared" si="248"/>
        <v>0</v>
      </c>
      <c r="N466" s="121">
        <f t="shared" si="248"/>
        <v>0</v>
      </c>
      <c r="O466" s="121">
        <f t="shared" si="248"/>
        <v>0</v>
      </c>
      <c r="P466" s="121">
        <f t="shared" si="248"/>
        <v>16250000</v>
      </c>
      <c r="Q466" s="121">
        <f t="shared" si="248"/>
        <v>71000000</v>
      </c>
      <c r="R466" s="121">
        <f t="shared" si="248"/>
        <v>57750000</v>
      </c>
      <c r="S466" s="121">
        <f t="shared" si="248"/>
        <v>0</v>
      </c>
      <c r="T466" s="121">
        <f t="shared" si="248"/>
        <v>0</v>
      </c>
      <c r="U466" s="121">
        <f t="shared" si="1"/>
        <v>145000000</v>
      </c>
      <c r="V466" s="121">
        <f t="shared" si="2"/>
        <v>0</v>
      </c>
    </row>
    <row r="467" spans="1:22" ht="13.5" customHeight="1" x14ac:dyDescent="0.2">
      <c r="A467" s="2" t="s">
        <v>2389</v>
      </c>
      <c r="B467" s="50" t="str">
        <f t="array" ref="B467">INDEX(PAGU_REAL!$AF$1:$AF$168,MATCH(MID(A467,1,21),MID(PAGU_REAL!$AK$1:$AK$168,1,21),0))</f>
        <v>Ketenagaan</v>
      </c>
      <c r="C467" s="95" t="s">
        <v>42</v>
      </c>
      <c r="D467" s="123" t="s">
        <v>43</v>
      </c>
      <c r="E467" s="124">
        <v>0</v>
      </c>
      <c r="F467" s="98" t="s">
        <v>24</v>
      </c>
      <c r="G467" s="124">
        <v>0</v>
      </c>
      <c r="H467" s="124">
        <f t="shared" ref="H467:T467" si="249">SUM(H468:H472)</f>
        <v>58500000</v>
      </c>
      <c r="I467" s="124">
        <f t="shared" si="249"/>
        <v>0</v>
      </c>
      <c r="J467" s="124">
        <f t="shared" si="249"/>
        <v>0</v>
      </c>
      <c r="K467" s="124">
        <f t="shared" si="249"/>
        <v>0</v>
      </c>
      <c r="L467" s="124">
        <f t="shared" si="249"/>
        <v>0</v>
      </c>
      <c r="M467" s="124">
        <f t="shared" si="249"/>
        <v>0</v>
      </c>
      <c r="N467" s="124">
        <f t="shared" si="249"/>
        <v>0</v>
      </c>
      <c r="O467" s="124">
        <f t="shared" si="249"/>
        <v>0</v>
      </c>
      <c r="P467" s="124">
        <f t="shared" si="249"/>
        <v>7500000</v>
      </c>
      <c r="Q467" s="124">
        <f t="shared" si="249"/>
        <v>39000000</v>
      </c>
      <c r="R467" s="124">
        <f t="shared" si="249"/>
        <v>12000000</v>
      </c>
      <c r="S467" s="124">
        <f t="shared" si="249"/>
        <v>0</v>
      </c>
      <c r="T467" s="124">
        <f t="shared" si="249"/>
        <v>0</v>
      </c>
      <c r="U467" s="124">
        <f t="shared" si="1"/>
        <v>58500000</v>
      </c>
      <c r="V467" s="124">
        <f t="shared" si="2"/>
        <v>0</v>
      </c>
    </row>
    <row r="468" spans="1:22" ht="13.5" customHeight="1" x14ac:dyDescent="0.2">
      <c r="A468" s="2" t="s">
        <v>2390</v>
      </c>
      <c r="B468" s="50" t="str">
        <f t="array" ref="B468">INDEX(PAGU_REAL!$AF$1:$AF$168,MATCH(MID(A468,1,21),MID(PAGU_REAL!$AK$1:$AK$168,1,21),0))</f>
        <v>Ketenagaan</v>
      </c>
      <c r="C468" s="125" t="s">
        <v>24</v>
      </c>
      <c r="D468" s="126" t="s">
        <v>599</v>
      </c>
      <c r="E468" s="127">
        <v>350</v>
      </c>
      <c r="F468" s="128" t="s">
        <v>600</v>
      </c>
      <c r="G468" s="127">
        <v>70000</v>
      </c>
      <c r="H468" s="127">
        <f t="shared" ref="H468:H472" si="250">ROUNDDOWN(E468*G468,-3)</f>
        <v>24500000</v>
      </c>
      <c r="I468" s="127">
        <f>VLOOKUP($A468,'Bidang KK'!$A$6:$V$1000,I$1,FALSE)</f>
        <v>0</v>
      </c>
      <c r="J468" s="127">
        <f>VLOOKUP($A468,'Bidang KK'!$A$6:$V$1000,J$1,FALSE)</f>
        <v>0</v>
      </c>
      <c r="K468" s="127">
        <f>VLOOKUP($A468,'Bidang KK'!$A$6:$V$1000,K$1,FALSE)</f>
        <v>0</v>
      </c>
      <c r="L468" s="127">
        <f>VLOOKUP($A468,'Bidang KK'!$A$6:$V$1000,L$1,FALSE)</f>
        <v>0</v>
      </c>
      <c r="M468" s="127">
        <f>VLOOKUP($A468,'Bidang KK'!$A$6:$V$1000,M$1,FALSE)</f>
        <v>0</v>
      </c>
      <c r="N468" s="127">
        <f>VLOOKUP($A468,'Bidang KK'!$A$6:$V$1000,N$1,FALSE)</f>
        <v>0</v>
      </c>
      <c r="O468" s="127">
        <f>VLOOKUP($A468,'Bidang KK'!$A$6:$V$1000,O$1,FALSE)</f>
        <v>0</v>
      </c>
      <c r="P468" s="127">
        <f>VLOOKUP($A468,'Bidang KK'!$A$6:$V$1000,P$1,FALSE)</f>
        <v>3500000</v>
      </c>
      <c r="Q468" s="127">
        <f>VLOOKUP($A468,'Bidang KK'!$A$6:$V$1000,Q$1,FALSE)</f>
        <v>17500000</v>
      </c>
      <c r="R468" s="127">
        <f>VLOOKUP($A468,'Bidang KK'!$A$6:$V$1000,R$1,FALSE)</f>
        <v>3500000</v>
      </c>
      <c r="S468" s="127">
        <f>VLOOKUP($A468,'Bidang KK'!$A$6:$V$1000,S$1,FALSE)</f>
        <v>0</v>
      </c>
      <c r="T468" s="127">
        <f>VLOOKUP($A468,'Bidang KK'!$A$6:$V$1000,T$1,FALSE)</f>
        <v>0</v>
      </c>
      <c r="U468" s="127">
        <f t="shared" si="1"/>
        <v>24500000</v>
      </c>
      <c r="V468" s="127">
        <f t="shared" si="2"/>
        <v>0</v>
      </c>
    </row>
    <row r="469" spans="1:22" ht="13.5" customHeight="1" x14ac:dyDescent="0.2">
      <c r="A469" s="2" t="s">
        <v>2391</v>
      </c>
      <c r="B469" s="50" t="str">
        <f t="array" ref="B469">INDEX(PAGU_REAL!$AF$1:$AF$168,MATCH(MID(A469,1,21),MID(PAGU_REAL!$AK$1:$AK$168,1,21),0))</f>
        <v>Ketenagaan</v>
      </c>
      <c r="C469" s="125" t="s">
        <v>24</v>
      </c>
      <c r="D469" s="126" t="s">
        <v>45</v>
      </c>
      <c r="E469" s="127">
        <v>4</v>
      </c>
      <c r="F469" s="128" t="s">
        <v>668</v>
      </c>
      <c r="G469" s="127">
        <v>1500000</v>
      </c>
      <c r="H469" s="127">
        <f t="shared" si="250"/>
        <v>6000000</v>
      </c>
      <c r="I469" s="127">
        <f>VLOOKUP($A469,'Bidang KK'!$A$6:$V$1000,I$1,FALSE)</f>
        <v>0</v>
      </c>
      <c r="J469" s="127">
        <f>VLOOKUP($A469,'Bidang KK'!$A$6:$V$1000,J$1,FALSE)</f>
        <v>0</v>
      </c>
      <c r="K469" s="127">
        <f>VLOOKUP($A469,'Bidang KK'!$A$6:$V$1000,K$1,FALSE)</f>
        <v>0</v>
      </c>
      <c r="L469" s="127">
        <f>VLOOKUP($A469,'Bidang KK'!$A$6:$V$1000,L$1,FALSE)</f>
        <v>0</v>
      </c>
      <c r="M469" s="127">
        <f>VLOOKUP($A469,'Bidang KK'!$A$6:$V$1000,M$1,FALSE)</f>
        <v>0</v>
      </c>
      <c r="N469" s="127">
        <f>VLOOKUP($A469,'Bidang KK'!$A$6:$V$1000,N$1,FALSE)</f>
        <v>0</v>
      </c>
      <c r="O469" s="127">
        <f>VLOOKUP($A469,'Bidang KK'!$A$6:$V$1000,O$1,FALSE)</f>
        <v>0</v>
      </c>
      <c r="P469" s="127">
        <f>VLOOKUP($A469,'Bidang KK'!$A$6:$V$1000,P$1,FALSE)</f>
        <v>1500000</v>
      </c>
      <c r="Q469" s="127">
        <f>VLOOKUP($A469,'Bidang KK'!$A$6:$V$1000,Q$1,FALSE)</f>
        <v>3000000</v>
      </c>
      <c r="R469" s="127">
        <f>VLOOKUP($A469,'Bidang KK'!$A$6:$V$1000,R$1,FALSE)</f>
        <v>1500000</v>
      </c>
      <c r="S469" s="127">
        <f>VLOOKUP($A469,'Bidang KK'!$A$6:$V$1000,S$1,FALSE)</f>
        <v>0</v>
      </c>
      <c r="T469" s="127">
        <f>VLOOKUP($A469,'Bidang KK'!$A$6:$V$1000,T$1,FALSE)</f>
        <v>0</v>
      </c>
      <c r="U469" s="127">
        <f t="shared" si="1"/>
        <v>6000000</v>
      </c>
      <c r="V469" s="127">
        <f t="shared" si="2"/>
        <v>0</v>
      </c>
    </row>
    <row r="470" spans="1:22" ht="13.5" customHeight="1" x14ac:dyDescent="0.2">
      <c r="A470" s="2" t="s">
        <v>2392</v>
      </c>
      <c r="B470" s="50" t="str">
        <f t="array" ref="B470">INDEX(PAGU_REAL!$AF$1:$AF$168,MATCH(MID(A470,1,21),MID(PAGU_REAL!$AK$1:$AK$168,1,21),0))</f>
        <v>Ketenagaan</v>
      </c>
      <c r="C470" s="125" t="s">
        <v>24</v>
      </c>
      <c r="D470" s="126" t="s">
        <v>51</v>
      </c>
      <c r="E470" s="127">
        <v>4</v>
      </c>
      <c r="F470" s="128" t="s">
        <v>668</v>
      </c>
      <c r="G470" s="127">
        <v>1000000</v>
      </c>
      <c r="H470" s="127">
        <f t="shared" si="250"/>
        <v>4000000</v>
      </c>
      <c r="I470" s="127">
        <f>VLOOKUP($A470,'Bidang KK'!$A$6:$V$1000,I$1,FALSE)</f>
        <v>0</v>
      </c>
      <c r="J470" s="127">
        <f>VLOOKUP($A470,'Bidang KK'!$A$6:$V$1000,J$1,FALSE)</f>
        <v>0</v>
      </c>
      <c r="K470" s="127">
        <f>VLOOKUP($A470,'Bidang KK'!$A$6:$V$1000,K$1,FALSE)</f>
        <v>0</v>
      </c>
      <c r="L470" s="127">
        <f>VLOOKUP($A470,'Bidang KK'!$A$6:$V$1000,L$1,FALSE)</f>
        <v>0</v>
      </c>
      <c r="M470" s="127">
        <f>VLOOKUP($A470,'Bidang KK'!$A$6:$V$1000,M$1,FALSE)</f>
        <v>0</v>
      </c>
      <c r="N470" s="127">
        <f>VLOOKUP($A470,'Bidang KK'!$A$6:$V$1000,N$1,FALSE)</f>
        <v>0</v>
      </c>
      <c r="O470" s="127">
        <f>VLOOKUP($A470,'Bidang KK'!$A$6:$V$1000,O$1,FALSE)</f>
        <v>0</v>
      </c>
      <c r="P470" s="127">
        <f>VLOOKUP($A470,'Bidang KK'!$A$6:$V$1000,P$1,FALSE)</f>
        <v>1000000</v>
      </c>
      <c r="Q470" s="127">
        <f>VLOOKUP($A470,'Bidang KK'!$A$6:$V$1000,Q$1,FALSE)</f>
        <v>2000000</v>
      </c>
      <c r="R470" s="127">
        <f>VLOOKUP($A470,'Bidang KK'!$A$6:$V$1000,R$1,FALSE)</f>
        <v>1000000</v>
      </c>
      <c r="S470" s="127">
        <f>VLOOKUP($A470,'Bidang KK'!$A$6:$V$1000,S$1,FALSE)</f>
        <v>0</v>
      </c>
      <c r="T470" s="127">
        <f>VLOOKUP($A470,'Bidang KK'!$A$6:$V$1000,T$1,FALSE)</f>
        <v>0</v>
      </c>
      <c r="U470" s="127">
        <f t="shared" si="1"/>
        <v>4000000</v>
      </c>
      <c r="V470" s="127">
        <f t="shared" si="2"/>
        <v>0</v>
      </c>
    </row>
    <row r="471" spans="1:22" ht="13.5" customHeight="1" x14ac:dyDescent="0.2">
      <c r="A471" s="2" t="s">
        <v>2393</v>
      </c>
      <c r="B471" s="50" t="str">
        <f t="array" ref="B471">INDEX(PAGU_REAL!$AF$1:$AF$168,MATCH(MID(A471,1,21),MID(PAGU_REAL!$AK$1:$AK$168,1,21),0))</f>
        <v>Ketenagaan</v>
      </c>
      <c r="C471" s="125" t="s">
        <v>24</v>
      </c>
      <c r="D471" s="126" t="s">
        <v>53</v>
      </c>
      <c r="E471" s="127">
        <v>4</v>
      </c>
      <c r="F471" s="128" t="s">
        <v>668</v>
      </c>
      <c r="G471" s="127">
        <v>1500000</v>
      </c>
      <c r="H471" s="127">
        <f t="shared" si="250"/>
        <v>6000000</v>
      </c>
      <c r="I471" s="127">
        <f>VLOOKUP($A471,'Bidang KK'!$A$6:$V$1000,I$1,FALSE)</f>
        <v>0</v>
      </c>
      <c r="J471" s="127">
        <f>VLOOKUP($A471,'Bidang KK'!$A$6:$V$1000,J$1,FALSE)</f>
        <v>0</v>
      </c>
      <c r="K471" s="127">
        <f>VLOOKUP($A471,'Bidang KK'!$A$6:$V$1000,K$1,FALSE)</f>
        <v>0</v>
      </c>
      <c r="L471" s="127">
        <f>VLOOKUP($A471,'Bidang KK'!$A$6:$V$1000,L$1,FALSE)</f>
        <v>0</v>
      </c>
      <c r="M471" s="127">
        <f>VLOOKUP($A471,'Bidang KK'!$A$6:$V$1000,M$1,FALSE)</f>
        <v>0</v>
      </c>
      <c r="N471" s="127">
        <f>VLOOKUP($A471,'Bidang KK'!$A$6:$V$1000,N$1,FALSE)</f>
        <v>0</v>
      </c>
      <c r="O471" s="127">
        <f>VLOOKUP($A471,'Bidang KK'!$A$6:$V$1000,O$1,FALSE)</f>
        <v>0</v>
      </c>
      <c r="P471" s="127">
        <f>VLOOKUP($A471,'Bidang KK'!$A$6:$V$1000,P$1,FALSE)</f>
        <v>1500000</v>
      </c>
      <c r="Q471" s="127">
        <f>VLOOKUP($A471,'Bidang KK'!$A$6:$V$1000,Q$1,FALSE)</f>
        <v>3000000</v>
      </c>
      <c r="R471" s="127">
        <f>VLOOKUP($A471,'Bidang KK'!$A$6:$V$1000,R$1,FALSE)</f>
        <v>1500000</v>
      </c>
      <c r="S471" s="127">
        <f>VLOOKUP($A471,'Bidang KK'!$A$6:$V$1000,S$1,FALSE)</f>
        <v>0</v>
      </c>
      <c r="T471" s="127">
        <f>VLOOKUP($A471,'Bidang KK'!$A$6:$V$1000,T$1,FALSE)</f>
        <v>0</v>
      </c>
      <c r="U471" s="127">
        <f t="shared" si="1"/>
        <v>6000000</v>
      </c>
      <c r="V471" s="127">
        <f t="shared" si="2"/>
        <v>0</v>
      </c>
    </row>
    <row r="472" spans="1:22" ht="13.5" customHeight="1" x14ac:dyDescent="0.2">
      <c r="A472" s="2" t="s">
        <v>2394</v>
      </c>
      <c r="B472" s="50" t="str">
        <f t="array" ref="B472">INDEX(PAGU_REAL!$AF$1:$AF$168,MATCH(MID(A472,1,21),MID(PAGU_REAL!$AK$1:$AK$168,1,21),0))</f>
        <v>Ketenagaan</v>
      </c>
      <c r="C472" s="125" t="s">
        <v>24</v>
      </c>
      <c r="D472" s="126" t="s">
        <v>664</v>
      </c>
      <c r="E472" s="127">
        <v>60</v>
      </c>
      <c r="F472" s="128" t="s">
        <v>600</v>
      </c>
      <c r="G472" s="127">
        <v>300000</v>
      </c>
      <c r="H472" s="127">
        <f t="shared" si="250"/>
        <v>18000000</v>
      </c>
      <c r="I472" s="127">
        <f>VLOOKUP($A472,'Bidang KK'!$A$6:$V$1000,I$1,FALSE)</f>
        <v>0</v>
      </c>
      <c r="J472" s="127">
        <f>VLOOKUP($A472,'Bidang KK'!$A$6:$V$1000,J$1,FALSE)</f>
        <v>0</v>
      </c>
      <c r="K472" s="127">
        <f>VLOOKUP($A472,'Bidang KK'!$A$6:$V$1000,K$1,FALSE)</f>
        <v>0</v>
      </c>
      <c r="L472" s="127">
        <f>VLOOKUP($A472,'Bidang KK'!$A$6:$V$1000,L$1,FALSE)</f>
        <v>0</v>
      </c>
      <c r="M472" s="127">
        <f>VLOOKUP($A472,'Bidang KK'!$A$6:$V$1000,M$1,FALSE)</f>
        <v>0</v>
      </c>
      <c r="N472" s="127">
        <f>VLOOKUP($A472,'Bidang KK'!$A$6:$V$1000,N$1,FALSE)</f>
        <v>0</v>
      </c>
      <c r="O472" s="127">
        <f>VLOOKUP($A472,'Bidang KK'!$A$6:$V$1000,O$1,FALSE)</f>
        <v>0</v>
      </c>
      <c r="P472" s="127">
        <f>VLOOKUP($A472,'Bidang KK'!$A$6:$V$1000,P$1,FALSE)</f>
        <v>0</v>
      </c>
      <c r="Q472" s="127">
        <f>VLOOKUP($A472,'Bidang KK'!$A$6:$V$1000,Q$1,FALSE)</f>
        <v>13500000</v>
      </c>
      <c r="R472" s="127">
        <f>VLOOKUP($A472,'Bidang KK'!$A$6:$V$1000,R$1,FALSE)</f>
        <v>4500000</v>
      </c>
      <c r="S472" s="127">
        <f>VLOOKUP($A472,'Bidang KK'!$A$6:$V$1000,S$1,FALSE)</f>
        <v>0</v>
      </c>
      <c r="T472" s="127">
        <f>VLOOKUP($A472,'Bidang KK'!$A$6:$V$1000,T$1,FALSE)</f>
        <v>0</v>
      </c>
      <c r="U472" s="127">
        <f t="shared" si="1"/>
        <v>18000000</v>
      </c>
      <c r="V472" s="127">
        <f t="shared" si="2"/>
        <v>0</v>
      </c>
    </row>
    <row r="473" spans="1:22" ht="13.5" customHeight="1" x14ac:dyDescent="0.2">
      <c r="A473" s="2" t="s">
        <v>2395</v>
      </c>
      <c r="B473" s="50" t="str">
        <f t="array" ref="B473">INDEX(PAGU_REAL!$AF$1:$AF$168,MATCH(MID(A473,1,21),MID(PAGU_REAL!$AK$1:$AK$168,1,21),0))</f>
        <v>Ketenagaan</v>
      </c>
      <c r="C473" s="95" t="s">
        <v>606</v>
      </c>
      <c r="D473" s="123" t="s">
        <v>607</v>
      </c>
      <c r="E473" s="124">
        <v>0</v>
      </c>
      <c r="F473" s="98" t="s">
        <v>24</v>
      </c>
      <c r="G473" s="124">
        <v>0</v>
      </c>
      <c r="H473" s="124">
        <f t="shared" ref="H473:T473" si="251">H474</f>
        <v>4200000</v>
      </c>
      <c r="I473" s="124">
        <f t="shared" si="251"/>
        <v>0</v>
      </c>
      <c r="J473" s="124">
        <f t="shared" si="251"/>
        <v>0</v>
      </c>
      <c r="K473" s="124">
        <f t="shared" si="251"/>
        <v>0</v>
      </c>
      <c r="L473" s="124">
        <f t="shared" si="251"/>
        <v>0</v>
      </c>
      <c r="M473" s="124">
        <f t="shared" si="251"/>
        <v>0</v>
      </c>
      <c r="N473" s="124">
        <f t="shared" si="251"/>
        <v>0</v>
      </c>
      <c r="O473" s="124">
        <f t="shared" si="251"/>
        <v>0</v>
      </c>
      <c r="P473" s="124">
        <f t="shared" si="251"/>
        <v>0</v>
      </c>
      <c r="Q473" s="124">
        <f t="shared" si="251"/>
        <v>4200000</v>
      </c>
      <c r="R473" s="124">
        <f t="shared" si="251"/>
        <v>0</v>
      </c>
      <c r="S473" s="124">
        <f t="shared" si="251"/>
        <v>0</v>
      </c>
      <c r="T473" s="124">
        <f t="shared" si="251"/>
        <v>0</v>
      </c>
      <c r="U473" s="124">
        <f t="shared" si="1"/>
        <v>4200000</v>
      </c>
      <c r="V473" s="124">
        <f t="shared" si="2"/>
        <v>0</v>
      </c>
    </row>
    <row r="474" spans="1:22" ht="13.5" customHeight="1" x14ac:dyDescent="0.2">
      <c r="A474" s="2" t="s">
        <v>2396</v>
      </c>
      <c r="B474" s="50" t="str">
        <f t="array" ref="B474">INDEX(PAGU_REAL!$AF$1:$AF$168,MATCH(MID(A474,1,21),MID(PAGU_REAL!$AK$1:$AK$168,1,21),0))</f>
        <v>Ketenagaan</v>
      </c>
      <c r="C474" s="125" t="s">
        <v>24</v>
      </c>
      <c r="D474" s="126" t="s">
        <v>2397</v>
      </c>
      <c r="E474" s="127">
        <v>1</v>
      </c>
      <c r="F474" s="128" t="s">
        <v>668</v>
      </c>
      <c r="G474" s="127">
        <v>4200000</v>
      </c>
      <c r="H474" s="127">
        <f>ROUNDDOWN(E474*G474,-3)</f>
        <v>4200000</v>
      </c>
      <c r="I474" s="127">
        <f>VLOOKUP($A474,'Bidang KK'!$A$6:$V$1000,I$1,FALSE)</f>
        <v>0</v>
      </c>
      <c r="J474" s="127">
        <f>VLOOKUP($A474,'Bidang KK'!$A$6:$V$1000,J$1,FALSE)</f>
        <v>0</v>
      </c>
      <c r="K474" s="127">
        <f>VLOOKUP($A474,'Bidang KK'!$A$6:$V$1000,K$1,FALSE)</f>
        <v>0</v>
      </c>
      <c r="L474" s="127">
        <f>VLOOKUP($A474,'Bidang KK'!$A$6:$V$1000,L$1,FALSE)</f>
        <v>0</v>
      </c>
      <c r="M474" s="127">
        <f>VLOOKUP($A474,'Bidang KK'!$A$6:$V$1000,M$1,FALSE)</f>
        <v>0</v>
      </c>
      <c r="N474" s="127">
        <f>VLOOKUP($A474,'Bidang KK'!$A$6:$V$1000,N$1,FALSE)</f>
        <v>0</v>
      </c>
      <c r="O474" s="127">
        <f>VLOOKUP($A474,'Bidang KK'!$A$6:$V$1000,O$1,FALSE)</f>
        <v>0</v>
      </c>
      <c r="P474" s="127">
        <f>VLOOKUP($A474,'Bidang KK'!$A$6:$V$1000,P$1,FALSE)</f>
        <v>0</v>
      </c>
      <c r="Q474" s="127">
        <f>VLOOKUP($A474,'Bidang KK'!$A$6:$V$1000,Q$1,FALSE)</f>
        <v>4200000</v>
      </c>
      <c r="R474" s="127">
        <f>VLOOKUP($A474,'Bidang KK'!$A$6:$V$1000,R$1,FALSE)</f>
        <v>0</v>
      </c>
      <c r="S474" s="127">
        <f>VLOOKUP($A474,'Bidang KK'!$A$6:$V$1000,S$1,FALSE)</f>
        <v>0</v>
      </c>
      <c r="T474" s="127">
        <f>VLOOKUP($A474,'Bidang KK'!$A$6:$V$1000,T$1,FALSE)</f>
        <v>0</v>
      </c>
      <c r="U474" s="127">
        <f t="shared" si="1"/>
        <v>4200000</v>
      </c>
      <c r="V474" s="127">
        <f t="shared" si="2"/>
        <v>0</v>
      </c>
    </row>
    <row r="475" spans="1:22" ht="13.5" customHeight="1" x14ac:dyDescent="0.2">
      <c r="A475" s="2" t="s">
        <v>2398</v>
      </c>
      <c r="B475" s="50" t="str">
        <f t="array" ref="B475">INDEX(PAGU_REAL!$AF$1:$AF$168,MATCH(MID(A475,1,21),MID(PAGU_REAL!$AK$1:$AK$168,1,21),0))</f>
        <v>Ketenagaan</v>
      </c>
      <c r="C475" s="95" t="s">
        <v>162</v>
      </c>
      <c r="D475" s="123" t="s">
        <v>163</v>
      </c>
      <c r="E475" s="124">
        <v>0</v>
      </c>
      <c r="F475" s="98" t="s">
        <v>24</v>
      </c>
      <c r="G475" s="124">
        <v>0</v>
      </c>
      <c r="H475" s="124">
        <f t="shared" ref="H475:T475" si="252">H476</f>
        <v>12000000</v>
      </c>
      <c r="I475" s="124">
        <f t="shared" si="252"/>
        <v>0</v>
      </c>
      <c r="J475" s="124">
        <f t="shared" si="252"/>
        <v>0</v>
      </c>
      <c r="K475" s="124">
        <f t="shared" si="252"/>
        <v>0</v>
      </c>
      <c r="L475" s="124">
        <f t="shared" si="252"/>
        <v>0</v>
      </c>
      <c r="M475" s="124">
        <f t="shared" si="252"/>
        <v>0</v>
      </c>
      <c r="N475" s="124">
        <f t="shared" si="252"/>
        <v>0</v>
      </c>
      <c r="O475" s="124">
        <f t="shared" si="252"/>
        <v>0</v>
      </c>
      <c r="P475" s="124">
        <f t="shared" si="252"/>
        <v>3000000</v>
      </c>
      <c r="Q475" s="124">
        <f t="shared" si="252"/>
        <v>6000000</v>
      </c>
      <c r="R475" s="124">
        <f t="shared" si="252"/>
        <v>3000000</v>
      </c>
      <c r="S475" s="124">
        <f t="shared" si="252"/>
        <v>0</v>
      </c>
      <c r="T475" s="124">
        <f t="shared" si="252"/>
        <v>0</v>
      </c>
      <c r="U475" s="124">
        <f t="shared" si="1"/>
        <v>12000000</v>
      </c>
      <c r="V475" s="124">
        <f t="shared" si="2"/>
        <v>0</v>
      </c>
    </row>
    <row r="476" spans="1:22" ht="13.5" customHeight="1" x14ac:dyDescent="0.2">
      <c r="A476" s="2" t="s">
        <v>2399</v>
      </c>
      <c r="B476" s="50" t="str">
        <f t="array" ref="B476">INDEX(PAGU_REAL!$AF$1:$AF$168,MATCH(MID(A476,1,21),MID(PAGU_REAL!$AK$1:$AK$168,1,21),0))</f>
        <v>Ketenagaan</v>
      </c>
      <c r="C476" s="125" t="s">
        <v>24</v>
      </c>
      <c r="D476" s="126" t="s">
        <v>1866</v>
      </c>
      <c r="E476" s="127">
        <v>12</v>
      </c>
      <c r="F476" s="128" t="s">
        <v>613</v>
      </c>
      <c r="G476" s="127">
        <v>1000000</v>
      </c>
      <c r="H476" s="127">
        <f>ROUNDDOWN(E476*G476,-3)</f>
        <v>12000000</v>
      </c>
      <c r="I476" s="127">
        <f>VLOOKUP($A476,'Bidang KK'!$A$6:$V$1000,I$1,FALSE)</f>
        <v>0</v>
      </c>
      <c r="J476" s="127">
        <f>VLOOKUP($A476,'Bidang KK'!$A$6:$V$1000,J$1,FALSE)</f>
        <v>0</v>
      </c>
      <c r="K476" s="127">
        <f>VLOOKUP($A476,'Bidang KK'!$A$6:$V$1000,K$1,FALSE)</f>
        <v>0</v>
      </c>
      <c r="L476" s="127">
        <f>VLOOKUP($A476,'Bidang KK'!$A$6:$V$1000,L$1,FALSE)</f>
        <v>0</v>
      </c>
      <c r="M476" s="127">
        <f>VLOOKUP($A476,'Bidang KK'!$A$6:$V$1000,M$1,FALSE)</f>
        <v>0</v>
      </c>
      <c r="N476" s="127">
        <f>VLOOKUP($A476,'Bidang KK'!$A$6:$V$1000,N$1,FALSE)</f>
        <v>0</v>
      </c>
      <c r="O476" s="127">
        <f>VLOOKUP($A476,'Bidang KK'!$A$6:$V$1000,O$1,FALSE)</f>
        <v>0</v>
      </c>
      <c r="P476" s="127">
        <f>VLOOKUP($A476,'Bidang KK'!$A$6:$V$1000,P$1,FALSE)</f>
        <v>3000000</v>
      </c>
      <c r="Q476" s="127">
        <f>VLOOKUP($A476,'Bidang KK'!$A$6:$V$1000,Q$1,FALSE)</f>
        <v>6000000</v>
      </c>
      <c r="R476" s="127">
        <f>VLOOKUP($A476,'Bidang KK'!$A$6:$V$1000,R$1,FALSE)</f>
        <v>3000000</v>
      </c>
      <c r="S476" s="127">
        <f>VLOOKUP($A476,'Bidang KK'!$A$6:$V$1000,S$1,FALSE)</f>
        <v>0</v>
      </c>
      <c r="T476" s="127">
        <f>VLOOKUP($A476,'Bidang KK'!$A$6:$V$1000,T$1,FALSE)</f>
        <v>0</v>
      </c>
      <c r="U476" s="127">
        <f t="shared" si="1"/>
        <v>12000000</v>
      </c>
      <c r="V476" s="127">
        <f t="shared" si="2"/>
        <v>0</v>
      </c>
    </row>
    <row r="477" spans="1:22" ht="13.5" customHeight="1" x14ac:dyDescent="0.2">
      <c r="A477" s="2" t="s">
        <v>2400</v>
      </c>
      <c r="B477" s="50" t="str">
        <f t="array" ref="B477">INDEX(PAGU_REAL!$AF$1:$AF$168,MATCH(MID(A477,1,21),MID(PAGU_REAL!$AK$1:$AK$168,1,21),0))</f>
        <v>Ketenagaan</v>
      </c>
      <c r="C477" s="95" t="s">
        <v>111</v>
      </c>
      <c r="D477" s="123" t="s">
        <v>112</v>
      </c>
      <c r="E477" s="124">
        <v>0</v>
      </c>
      <c r="F477" s="98" t="s">
        <v>24</v>
      </c>
      <c r="G477" s="124">
        <v>0</v>
      </c>
      <c r="H477" s="124">
        <f t="shared" ref="H477:T477" si="253">H478</f>
        <v>67300000</v>
      </c>
      <c r="I477" s="124">
        <f t="shared" si="253"/>
        <v>0</v>
      </c>
      <c r="J477" s="124">
        <f t="shared" si="253"/>
        <v>0</v>
      </c>
      <c r="K477" s="124">
        <f t="shared" si="253"/>
        <v>0</v>
      </c>
      <c r="L477" s="124">
        <f t="shared" si="253"/>
        <v>0</v>
      </c>
      <c r="M477" s="124">
        <f t="shared" si="253"/>
        <v>0</v>
      </c>
      <c r="N477" s="124">
        <f t="shared" si="253"/>
        <v>0</v>
      </c>
      <c r="O477" s="124">
        <f t="shared" si="253"/>
        <v>0</v>
      </c>
      <c r="P477" s="124">
        <f t="shared" si="253"/>
        <v>5000000</v>
      </c>
      <c r="Q477" s="124">
        <f t="shared" si="253"/>
        <v>20300000</v>
      </c>
      <c r="R477" s="124">
        <f t="shared" si="253"/>
        <v>42000000</v>
      </c>
      <c r="S477" s="124">
        <f t="shared" si="253"/>
        <v>0</v>
      </c>
      <c r="T477" s="124">
        <f t="shared" si="253"/>
        <v>0</v>
      </c>
      <c r="U477" s="124">
        <f t="shared" si="1"/>
        <v>67300000</v>
      </c>
      <c r="V477" s="124">
        <f t="shared" si="2"/>
        <v>0</v>
      </c>
    </row>
    <row r="478" spans="1:22" ht="13.5" customHeight="1" x14ac:dyDescent="0.2">
      <c r="A478" s="2" t="s">
        <v>2401</v>
      </c>
      <c r="B478" s="50" t="str">
        <f t="array" ref="B478">INDEX(PAGU_REAL!$AF$1:$AF$168,MATCH(MID(A478,1,21),MID(PAGU_REAL!$AK$1:$AK$168,1,21),0))</f>
        <v>Ketenagaan</v>
      </c>
      <c r="C478" s="125" t="s">
        <v>24</v>
      </c>
      <c r="D478" s="126" t="s">
        <v>2402</v>
      </c>
      <c r="E478" s="127">
        <v>16</v>
      </c>
      <c r="F478" s="128" t="s">
        <v>600</v>
      </c>
      <c r="G478" s="127">
        <v>4206250</v>
      </c>
      <c r="H478" s="127">
        <f>ROUNDDOWN(E478*G478,-3)</f>
        <v>67300000</v>
      </c>
      <c r="I478" s="127">
        <f>VLOOKUP($A478,'Bidang KK'!$A$6:$V$1000,I$1,FALSE)</f>
        <v>0</v>
      </c>
      <c r="J478" s="127">
        <f>VLOOKUP($A478,'Bidang KK'!$A$6:$V$1000,J$1,FALSE)</f>
        <v>0</v>
      </c>
      <c r="K478" s="127">
        <f>VLOOKUP($A478,'Bidang KK'!$A$6:$V$1000,K$1,FALSE)</f>
        <v>0</v>
      </c>
      <c r="L478" s="127">
        <f>VLOOKUP($A478,'Bidang KK'!$A$6:$V$1000,L$1,FALSE)</f>
        <v>0</v>
      </c>
      <c r="M478" s="127">
        <f>VLOOKUP($A478,'Bidang KK'!$A$6:$V$1000,M$1,FALSE)</f>
        <v>0</v>
      </c>
      <c r="N478" s="127">
        <f>VLOOKUP($A478,'Bidang KK'!$A$6:$V$1000,N$1,FALSE)</f>
        <v>0</v>
      </c>
      <c r="O478" s="127">
        <f>VLOOKUP($A478,'Bidang KK'!$A$6:$V$1000,O$1,FALSE)</f>
        <v>0</v>
      </c>
      <c r="P478" s="127">
        <f>VLOOKUP($A478,'Bidang KK'!$A$6:$V$1000,P$1,FALSE)</f>
        <v>5000000</v>
      </c>
      <c r="Q478" s="127">
        <f>VLOOKUP($A478,'Bidang KK'!$A$6:$V$1000,Q$1,FALSE)</f>
        <v>20300000</v>
      </c>
      <c r="R478" s="127">
        <f>VLOOKUP($A478,'Bidang KK'!$A$6:$V$1000,R$1,FALSE)</f>
        <v>42000000</v>
      </c>
      <c r="S478" s="127">
        <f>VLOOKUP($A478,'Bidang KK'!$A$6:$V$1000,S$1,FALSE)</f>
        <v>0</v>
      </c>
      <c r="T478" s="127">
        <f>VLOOKUP($A478,'Bidang KK'!$A$6:$V$1000,T$1,FALSE)</f>
        <v>0</v>
      </c>
      <c r="U478" s="127">
        <f t="shared" si="1"/>
        <v>67300000</v>
      </c>
      <c r="V478" s="127">
        <f t="shared" si="2"/>
        <v>0</v>
      </c>
    </row>
    <row r="479" spans="1:22" ht="13.5" customHeight="1" x14ac:dyDescent="0.2">
      <c r="A479" s="2" t="s">
        <v>2403</v>
      </c>
      <c r="B479" s="50" t="str">
        <f t="array" ref="B479">INDEX(PAGU_REAL!$AF$1:$AF$168,MATCH(MID(A479,1,21),MID(PAGU_REAL!$AK$1:$AK$168,1,21),0))</f>
        <v>Ketenagaan</v>
      </c>
      <c r="C479" s="95" t="s">
        <v>55</v>
      </c>
      <c r="D479" s="123" t="s">
        <v>56</v>
      </c>
      <c r="E479" s="124">
        <v>0</v>
      </c>
      <c r="F479" s="98" t="s">
        <v>24</v>
      </c>
      <c r="G479" s="124">
        <v>0</v>
      </c>
      <c r="H479" s="124">
        <f t="shared" ref="H479:T479" si="254">H480</f>
        <v>3000000</v>
      </c>
      <c r="I479" s="124">
        <f t="shared" si="254"/>
        <v>0</v>
      </c>
      <c r="J479" s="124">
        <f t="shared" si="254"/>
        <v>0</v>
      </c>
      <c r="K479" s="124">
        <f t="shared" si="254"/>
        <v>0</v>
      </c>
      <c r="L479" s="124">
        <f t="shared" si="254"/>
        <v>0</v>
      </c>
      <c r="M479" s="124">
        <f t="shared" si="254"/>
        <v>0</v>
      </c>
      <c r="N479" s="124">
        <f t="shared" si="254"/>
        <v>0</v>
      </c>
      <c r="O479" s="124">
        <f t="shared" si="254"/>
        <v>0</v>
      </c>
      <c r="P479" s="124">
        <f t="shared" si="254"/>
        <v>750000</v>
      </c>
      <c r="Q479" s="124">
        <f t="shared" si="254"/>
        <v>1500000</v>
      </c>
      <c r="R479" s="124">
        <f t="shared" si="254"/>
        <v>750000</v>
      </c>
      <c r="S479" s="124">
        <f t="shared" si="254"/>
        <v>0</v>
      </c>
      <c r="T479" s="124">
        <f t="shared" si="254"/>
        <v>0</v>
      </c>
      <c r="U479" s="124">
        <f t="shared" si="1"/>
        <v>3000000</v>
      </c>
      <c r="V479" s="124">
        <f t="shared" si="2"/>
        <v>0</v>
      </c>
    </row>
    <row r="480" spans="1:22" ht="13.5" customHeight="1" x14ac:dyDescent="0.2">
      <c r="A480" s="2" t="s">
        <v>2404</v>
      </c>
      <c r="B480" s="50" t="str">
        <f t="array" ref="B480">INDEX(PAGU_REAL!$AF$1:$AF$168,MATCH(MID(A480,1,21),MID(PAGU_REAL!$AK$1:$AK$168,1,21),0))</f>
        <v>Ketenagaan</v>
      </c>
      <c r="C480" s="125" t="s">
        <v>24</v>
      </c>
      <c r="D480" s="126" t="s">
        <v>58</v>
      </c>
      <c r="E480" s="127">
        <v>20</v>
      </c>
      <c r="F480" s="128" t="s">
        <v>49</v>
      </c>
      <c r="G480" s="127">
        <v>150000</v>
      </c>
      <c r="H480" s="127">
        <f>ROUNDDOWN(E480*G480,-3)</f>
        <v>3000000</v>
      </c>
      <c r="I480" s="127">
        <f>VLOOKUP($A480,'Bidang KK'!$A$6:$V$1000,I$1,FALSE)</f>
        <v>0</v>
      </c>
      <c r="J480" s="127">
        <f>VLOOKUP($A480,'Bidang KK'!$A$6:$V$1000,J$1,FALSE)</f>
        <v>0</v>
      </c>
      <c r="K480" s="127">
        <f>VLOOKUP($A480,'Bidang KK'!$A$6:$V$1000,K$1,FALSE)</f>
        <v>0</v>
      </c>
      <c r="L480" s="127">
        <f>VLOOKUP($A480,'Bidang KK'!$A$6:$V$1000,L$1,FALSE)</f>
        <v>0</v>
      </c>
      <c r="M480" s="127">
        <f>VLOOKUP($A480,'Bidang KK'!$A$6:$V$1000,M$1,FALSE)</f>
        <v>0</v>
      </c>
      <c r="N480" s="127">
        <f>VLOOKUP($A480,'Bidang KK'!$A$6:$V$1000,N$1,FALSE)</f>
        <v>0</v>
      </c>
      <c r="O480" s="127">
        <f>VLOOKUP($A480,'Bidang KK'!$A$6:$V$1000,O$1,FALSE)</f>
        <v>0</v>
      </c>
      <c r="P480" s="127">
        <f>VLOOKUP($A480,'Bidang KK'!$A$6:$V$1000,P$1,FALSE)</f>
        <v>750000</v>
      </c>
      <c r="Q480" s="127">
        <f>VLOOKUP($A480,'Bidang KK'!$A$6:$V$1000,Q$1,FALSE)</f>
        <v>1500000</v>
      </c>
      <c r="R480" s="127">
        <f>VLOOKUP($A480,'Bidang KK'!$A$6:$V$1000,R$1,FALSE)</f>
        <v>750000</v>
      </c>
      <c r="S480" s="127">
        <f>VLOOKUP($A480,'Bidang KK'!$A$6:$V$1000,S$1,FALSE)</f>
        <v>0</v>
      </c>
      <c r="T480" s="127">
        <f>VLOOKUP($A480,'Bidang KK'!$A$6:$V$1000,T$1,FALSE)</f>
        <v>0</v>
      </c>
      <c r="U480" s="127">
        <f t="shared" si="1"/>
        <v>3000000</v>
      </c>
      <c r="V480" s="127">
        <f t="shared" si="2"/>
        <v>0</v>
      </c>
    </row>
    <row r="481" spans="1:22" ht="13.5" customHeight="1" x14ac:dyDescent="0.2">
      <c r="A481" s="2" t="s">
        <v>3027</v>
      </c>
      <c r="B481" s="50" t="e">
        <f t="array" ref="B481">INDEX(PAGU_REAL!$AF$1:$AF$168,MATCH(MID(A481,1,21),MID(PAGU_REAL!$AK$1:$AK$168,1,21),0))</f>
        <v>#N/A</v>
      </c>
      <c r="C481" s="107" t="s">
        <v>3028</v>
      </c>
      <c r="D481" s="108" t="s">
        <v>3029</v>
      </c>
      <c r="E481" s="109">
        <v>3</v>
      </c>
      <c r="F481" s="110" t="s">
        <v>3030</v>
      </c>
      <c r="G481" s="109">
        <v>0</v>
      </c>
      <c r="H481" s="109">
        <f t="shared" ref="H481:T481" si="255">H482</f>
        <v>552532000</v>
      </c>
      <c r="I481" s="109">
        <f t="shared" si="255"/>
        <v>0</v>
      </c>
      <c r="J481" s="109">
        <f t="shared" si="255"/>
        <v>4650000</v>
      </c>
      <c r="K481" s="109">
        <f t="shared" si="255"/>
        <v>27094090</v>
      </c>
      <c r="L481" s="109">
        <f t="shared" si="255"/>
        <v>21610170</v>
      </c>
      <c r="M481" s="109">
        <f t="shared" si="255"/>
        <v>25598295</v>
      </c>
      <c r="N481" s="109">
        <f t="shared" si="255"/>
        <v>40910170</v>
      </c>
      <c r="O481" s="109">
        <f t="shared" si="255"/>
        <v>39610170</v>
      </c>
      <c r="P481" s="109">
        <f t="shared" si="255"/>
        <v>113954170</v>
      </c>
      <c r="Q481" s="109">
        <f t="shared" si="255"/>
        <v>89605810</v>
      </c>
      <c r="R481" s="109">
        <f t="shared" si="255"/>
        <v>110082125</v>
      </c>
      <c r="S481" s="109">
        <f t="shared" si="255"/>
        <v>64417000</v>
      </c>
      <c r="T481" s="109">
        <f t="shared" si="255"/>
        <v>15000000</v>
      </c>
      <c r="U481" s="109">
        <f t="shared" si="1"/>
        <v>552532000</v>
      </c>
      <c r="V481" s="109">
        <f t="shared" si="2"/>
        <v>0</v>
      </c>
    </row>
    <row r="482" spans="1:22" ht="13.5" customHeight="1" x14ac:dyDescent="0.2">
      <c r="A482" s="2" t="s">
        <v>3367</v>
      </c>
      <c r="B482" s="50" t="e">
        <f t="array" ref="B482">INDEX(PAGU_REAL!$AF$1:$AF$168,MATCH(MID(A482,1,21),MID(PAGU_REAL!$AK$1:$AK$168,1,21),0))</f>
        <v>#N/A</v>
      </c>
      <c r="C482" s="111" t="s">
        <v>3368</v>
      </c>
      <c r="D482" s="112" t="s">
        <v>3369</v>
      </c>
      <c r="E482" s="113">
        <v>0</v>
      </c>
      <c r="F482" s="114" t="s">
        <v>24</v>
      </c>
      <c r="G482" s="113">
        <v>0</v>
      </c>
      <c r="H482" s="113">
        <f t="shared" ref="H482:T482" si="256">SUM(H483)</f>
        <v>552532000</v>
      </c>
      <c r="I482" s="113">
        <f t="shared" si="256"/>
        <v>0</v>
      </c>
      <c r="J482" s="113">
        <f t="shared" si="256"/>
        <v>4650000</v>
      </c>
      <c r="K482" s="113">
        <f t="shared" si="256"/>
        <v>27094090</v>
      </c>
      <c r="L482" s="113">
        <f t="shared" si="256"/>
        <v>21610170</v>
      </c>
      <c r="M482" s="113">
        <f t="shared" si="256"/>
        <v>25598295</v>
      </c>
      <c r="N482" s="113">
        <f t="shared" si="256"/>
        <v>40910170</v>
      </c>
      <c r="O482" s="113">
        <f t="shared" si="256"/>
        <v>39610170</v>
      </c>
      <c r="P482" s="113">
        <f t="shared" si="256"/>
        <v>113954170</v>
      </c>
      <c r="Q482" s="113">
        <f t="shared" si="256"/>
        <v>89605810</v>
      </c>
      <c r="R482" s="113">
        <f t="shared" si="256"/>
        <v>110082125</v>
      </c>
      <c r="S482" s="113">
        <f t="shared" si="256"/>
        <v>64417000</v>
      </c>
      <c r="T482" s="113">
        <f t="shared" si="256"/>
        <v>15000000</v>
      </c>
      <c r="U482" s="113">
        <f t="shared" si="1"/>
        <v>552532000</v>
      </c>
      <c r="V482" s="113">
        <f t="shared" si="2"/>
        <v>0</v>
      </c>
    </row>
    <row r="483" spans="1:22" ht="13.5" customHeight="1" x14ac:dyDescent="0.2">
      <c r="A483" s="2" t="s">
        <v>3370</v>
      </c>
      <c r="B483" s="50" t="e">
        <f t="array" ref="B483">INDEX(PAGU_REAL!$AF$1:$AF$168,MATCH(MID(A483,1,21),MID(PAGU_REAL!$AK$1:$AK$168,1,21),0))</f>
        <v>#N/A</v>
      </c>
      <c r="C483" s="115" t="s">
        <v>780</v>
      </c>
      <c r="D483" s="116" t="s">
        <v>3035</v>
      </c>
      <c r="E483" s="117">
        <v>0</v>
      </c>
      <c r="F483" s="118" t="s">
        <v>24</v>
      </c>
      <c r="G483" s="117">
        <v>0</v>
      </c>
      <c r="H483" s="117">
        <f t="shared" ref="H483:T483" si="257">SUM(H484,H497,H516)</f>
        <v>552532000</v>
      </c>
      <c r="I483" s="117">
        <f t="shared" si="257"/>
        <v>0</v>
      </c>
      <c r="J483" s="117">
        <f t="shared" si="257"/>
        <v>4650000</v>
      </c>
      <c r="K483" s="117">
        <f t="shared" si="257"/>
        <v>27094090</v>
      </c>
      <c r="L483" s="117">
        <f t="shared" si="257"/>
        <v>21610170</v>
      </c>
      <c r="M483" s="117">
        <f t="shared" si="257"/>
        <v>25598295</v>
      </c>
      <c r="N483" s="117">
        <f t="shared" si="257"/>
        <v>40910170</v>
      </c>
      <c r="O483" s="117">
        <f t="shared" si="257"/>
        <v>39610170</v>
      </c>
      <c r="P483" s="117">
        <f t="shared" si="257"/>
        <v>113954170</v>
      </c>
      <c r="Q483" s="117">
        <f t="shared" si="257"/>
        <v>89605810</v>
      </c>
      <c r="R483" s="117">
        <f t="shared" si="257"/>
        <v>110082125</v>
      </c>
      <c r="S483" s="117">
        <f t="shared" si="257"/>
        <v>64417000</v>
      </c>
      <c r="T483" s="117">
        <f t="shared" si="257"/>
        <v>15000000</v>
      </c>
      <c r="U483" s="117">
        <f t="shared" si="1"/>
        <v>552532000</v>
      </c>
      <c r="V483" s="117">
        <f t="shared" si="2"/>
        <v>0</v>
      </c>
    </row>
    <row r="484" spans="1:22" ht="13.5" customHeight="1" x14ac:dyDescent="0.2">
      <c r="A484" s="2" t="s">
        <v>3371</v>
      </c>
      <c r="B484" s="50" t="str">
        <f t="array" ref="B484">INDEX(PAGU_REAL!$AF$1:$AF$168,MATCH(MID(A484,1,21),MID(PAGU_REAL!$AK$1:$AK$168,1,21),0))</f>
        <v>Evaluasi</v>
      </c>
      <c r="C484" s="119" t="s">
        <v>39</v>
      </c>
      <c r="D484" s="120" t="s">
        <v>3372</v>
      </c>
      <c r="E484" s="121">
        <v>0</v>
      </c>
      <c r="F484" s="122" t="s">
        <v>24</v>
      </c>
      <c r="G484" s="121">
        <v>0</v>
      </c>
      <c r="H484" s="121">
        <f t="shared" ref="H484:T484" si="258">SUM(H485,H491,H493,H495)</f>
        <v>281084000</v>
      </c>
      <c r="I484" s="121">
        <f t="shared" si="258"/>
        <v>0</v>
      </c>
      <c r="J484" s="121">
        <f t="shared" si="258"/>
        <v>1400000</v>
      </c>
      <c r="K484" s="121">
        <f t="shared" si="258"/>
        <v>3300000</v>
      </c>
      <c r="L484" s="121">
        <f t="shared" si="258"/>
        <v>6400000</v>
      </c>
      <c r="M484" s="121">
        <f t="shared" si="258"/>
        <v>1400000</v>
      </c>
      <c r="N484" s="121">
        <f t="shared" si="258"/>
        <v>1400000</v>
      </c>
      <c r="O484" s="121">
        <f t="shared" si="258"/>
        <v>6900000</v>
      </c>
      <c r="P484" s="121">
        <f t="shared" si="258"/>
        <v>91944000</v>
      </c>
      <c r="Q484" s="121">
        <f t="shared" si="258"/>
        <v>66096000</v>
      </c>
      <c r="R484" s="121">
        <f t="shared" si="258"/>
        <v>91944000</v>
      </c>
      <c r="S484" s="121">
        <f t="shared" si="258"/>
        <v>2900000</v>
      </c>
      <c r="T484" s="121">
        <f t="shared" si="258"/>
        <v>7400000</v>
      </c>
      <c r="U484" s="121">
        <f t="shared" si="1"/>
        <v>281084000</v>
      </c>
      <c r="V484" s="121">
        <f t="shared" si="2"/>
        <v>0</v>
      </c>
    </row>
    <row r="485" spans="1:22" ht="13.5" customHeight="1" x14ac:dyDescent="0.2">
      <c r="A485" s="2" t="s">
        <v>3373</v>
      </c>
      <c r="B485" s="50" t="str">
        <f t="array" ref="B485">INDEX(PAGU_REAL!$AF$1:$AF$168,MATCH(MID(A485,1,21),MID(PAGU_REAL!$AK$1:$AK$168,1,21),0))</f>
        <v>Evaluasi</v>
      </c>
      <c r="C485" s="95" t="s">
        <v>42</v>
      </c>
      <c r="D485" s="123" t="s">
        <v>43</v>
      </c>
      <c r="E485" s="124">
        <v>0</v>
      </c>
      <c r="F485" s="98" t="s">
        <v>24</v>
      </c>
      <c r="G485" s="124">
        <v>0</v>
      </c>
      <c r="H485" s="124">
        <f t="shared" ref="H485:T485" si="259">SUM(H486:H490)</f>
        <v>37800000</v>
      </c>
      <c r="I485" s="124">
        <f t="shared" si="259"/>
        <v>0</v>
      </c>
      <c r="J485" s="124">
        <f t="shared" si="259"/>
        <v>1400000</v>
      </c>
      <c r="K485" s="124">
        <f t="shared" si="259"/>
        <v>2800000</v>
      </c>
      <c r="L485" s="124">
        <f t="shared" si="259"/>
        <v>6400000</v>
      </c>
      <c r="M485" s="124">
        <f t="shared" si="259"/>
        <v>1400000</v>
      </c>
      <c r="N485" s="124">
        <f t="shared" si="259"/>
        <v>1400000</v>
      </c>
      <c r="O485" s="124">
        <f t="shared" si="259"/>
        <v>6400000</v>
      </c>
      <c r="P485" s="124">
        <f t="shared" si="259"/>
        <v>1400000</v>
      </c>
      <c r="Q485" s="124">
        <f t="shared" si="259"/>
        <v>6400000</v>
      </c>
      <c r="R485" s="124">
        <f t="shared" si="259"/>
        <v>1400000</v>
      </c>
      <c r="S485" s="124">
        <f t="shared" si="259"/>
        <v>1400000</v>
      </c>
      <c r="T485" s="124">
        <f t="shared" si="259"/>
        <v>7400000</v>
      </c>
      <c r="U485" s="124">
        <f t="shared" si="1"/>
        <v>37800000</v>
      </c>
      <c r="V485" s="124">
        <f t="shared" si="2"/>
        <v>0</v>
      </c>
    </row>
    <row r="486" spans="1:22" ht="13.5" customHeight="1" x14ac:dyDescent="0.2">
      <c r="A486" s="2" t="s">
        <v>3374</v>
      </c>
      <c r="B486" s="50" t="str">
        <f t="array" ref="B486">INDEX(PAGU_REAL!$AF$1:$AF$168,MATCH(MID(A486,1,21),MID(PAGU_REAL!$AK$1:$AK$168,1,21),0))</f>
        <v>Evaluasi</v>
      </c>
      <c r="C486" s="125" t="s">
        <v>24</v>
      </c>
      <c r="D486" s="126" t="s">
        <v>3375</v>
      </c>
      <c r="E486" s="127">
        <v>240</v>
      </c>
      <c r="F486" s="128" t="s">
        <v>600</v>
      </c>
      <c r="G486" s="127">
        <v>70000</v>
      </c>
      <c r="H486" s="127">
        <f t="shared" ref="H486:H490" si="260">ROUNDDOWN(E486*G486,-3)</f>
        <v>16800000</v>
      </c>
      <c r="I486" s="127">
        <f>VLOOKUP($A486,'Bidang PE'!$A$6:$V$1000,I$1,FALSE)</f>
        <v>0</v>
      </c>
      <c r="J486" s="127">
        <f>VLOOKUP($A486,'Bidang PE'!$A$6:$V$1000,J$1,FALSE)</f>
        <v>1400000</v>
      </c>
      <c r="K486" s="127">
        <f>VLOOKUP($A486,'Bidang PE'!$A$6:$V$1000,K$1,FALSE)</f>
        <v>2800000</v>
      </c>
      <c r="L486" s="127">
        <f>VLOOKUP($A486,'Bidang PE'!$A$6:$V$1000,L$1,FALSE)</f>
        <v>1400000</v>
      </c>
      <c r="M486" s="127">
        <f>VLOOKUP($A486,'Bidang PE'!$A$6:$V$1000,M$1,FALSE)</f>
        <v>1400000</v>
      </c>
      <c r="N486" s="127">
        <f>VLOOKUP($A486,'Bidang PE'!$A$6:$V$1000,N$1,FALSE)</f>
        <v>1400000</v>
      </c>
      <c r="O486" s="127">
        <f>VLOOKUP($A486,'Bidang PE'!$A$6:$V$1000,O$1,FALSE)</f>
        <v>1400000</v>
      </c>
      <c r="P486" s="127">
        <f>VLOOKUP($A486,'Bidang PE'!$A$6:$V$1000,P$1,FALSE)</f>
        <v>1400000</v>
      </c>
      <c r="Q486" s="127">
        <f>VLOOKUP($A486,'Bidang PE'!$A$6:$V$1000,Q$1,FALSE)</f>
        <v>1400000</v>
      </c>
      <c r="R486" s="127">
        <f>VLOOKUP($A486,'Bidang PE'!$A$6:$V$1000,R$1,FALSE)</f>
        <v>1400000</v>
      </c>
      <c r="S486" s="127">
        <f>VLOOKUP($A486,'Bidang PE'!$A$6:$V$1000,S$1,FALSE)</f>
        <v>1400000</v>
      </c>
      <c r="T486" s="127">
        <f>VLOOKUP($A486,'Bidang PE'!$A$6:$V$1000,T$1,FALSE)</f>
        <v>1400000</v>
      </c>
      <c r="U486" s="127">
        <f t="shared" si="1"/>
        <v>16800000</v>
      </c>
      <c r="V486" s="127">
        <f t="shared" si="2"/>
        <v>0</v>
      </c>
    </row>
    <row r="487" spans="1:22" ht="13.5" customHeight="1" x14ac:dyDescent="0.2">
      <c r="A487" s="2" t="s">
        <v>3376</v>
      </c>
      <c r="B487" s="50" t="str">
        <f t="array" ref="B487">INDEX(PAGU_REAL!$AF$1:$AF$168,MATCH(MID(A487,1,21),MID(PAGU_REAL!$AK$1:$AK$168,1,21),0))</f>
        <v>Evaluasi</v>
      </c>
      <c r="C487" s="125" t="s">
        <v>24</v>
      </c>
      <c r="D487" s="126" t="s">
        <v>45</v>
      </c>
      <c r="E487" s="127">
        <v>4</v>
      </c>
      <c r="F487" s="128" t="s">
        <v>602</v>
      </c>
      <c r="G487" s="127">
        <v>1500000</v>
      </c>
      <c r="H487" s="127">
        <f t="shared" si="260"/>
        <v>6000000</v>
      </c>
      <c r="I487" s="127">
        <f>VLOOKUP($A487,'Bidang PE'!$A$6:$V$1000,I$1,FALSE)</f>
        <v>0</v>
      </c>
      <c r="J487" s="127">
        <f>VLOOKUP($A487,'Bidang PE'!$A$6:$V$1000,J$1,FALSE)</f>
        <v>0</v>
      </c>
      <c r="K487" s="127">
        <f>VLOOKUP($A487,'Bidang PE'!$A$6:$V$1000,K$1,FALSE)</f>
        <v>0</v>
      </c>
      <c r="L487" s="127">
        <f>VLOOKUP($A487,'Bidang PE'!$A$6:$V$1000,L$1,FALSE)</f>
        <v>1500000</v>
      </c>
      <c r="M487" s="127">
        <f>VLOOKUP($A487,'Bidang PE'!$A$6:$V$1000,M$1,FALSE)</f>
        <v>0</v>
      </c>
      <c r="N487" s="127">
        <f>VLOOKUP($A487,'Bidang PE'!$A$6:$V$1000,N$1,FALSE)</f>
        <v>0</v>
      </c>
      <c r="O487" s="127">
        <f>VLOOKUP($A487,'Bidang PE'!$A$6:$V$1000,O$1,FALSE)</f>
        <v>1500000</v>
      </c>
      <c r="P487" s="127">
        <f>VLOOKUP($A487,'Bidang PE'!$A$6:$V$1000,P$1,FALSE)</f>
        <v>0</v>
      </c>
      <c r="Q487" s="127">
        <f>VLOOKUP($A487,'Bidang PE'!$A$6:$V$1000,Q$1,FALSE)</f>
        <v>1500000</v>
      </c>
      <c r="R487" s="127">
        <f>VLOOKUP($A487,'Bidang PE'!$A$6:$V$1000,R$1,FALSE)</f>
        <v>0</v>
      </c>
      <c r="S487" s="127">
        <f>VLOOKUP($A487,'Bidang PE'!$A$6:$V$1000,S$1,FALSE)</f>
        <v>0</v>
      </c>
      <c r="T487" s="127">
        <f>VLOOKUP($A487,'Bidang PE'!$A$6:$V$1000,T$1,FALSE)</f>
        <v>1500000</v>
      </c>
      <c r="U487" s="127">
        <f t="shared" si="1"/>
        <v>6000000</v>
      </c>
      <c r="V487" s="127">
        <f t="shared" si="2"/>
        <v>0</v>
      </c>
    </row>
    <row r="488" spans="1:22" ht="13.5" customHeight="1" x14ac:dyDescent="0.2">
      <c r="A488" s="2" t="s">
        <v>3377</v>
      </c>
      <c r="B488" s="50" t="str">
        <f t="array" ref="B488">INDEX(PAGU_REAL!$AF$1:$AF$168,MATCH(MID(A488,1,21),MID(PAGU_REAL!$AK$1:$AK$168,1,21),0))</f>
        <v>Evaluasi</v>
      </c>
      <c r="C488" s="125" t="s">
        <v>24</v>
      </c>
      <c r="D488" s="126" t="s">
        <v>51</v>
      </c>
      <c r="E488" s="127">
        <v>4</v>
      </c>
      <c r="F488" s="128" t="s">
        <v>602</v>
      </c>
      <c r="G488" s="127">
        <v>1000000</v>
      </c>
      <c r="H488" s="127">
        <f t="shared" si="260"/>
        <v>4000000</v>
      </c>
      <c r="I488" s="127">
        <f>VLOOKUP($A488,'Bidang PE'!$A$6:$V$1000,I$1,FALSE)</f>
        <v>0</v>
      </c>
      <c r="J488" s="127">
        <f>VLOOKUP($A488,'Bidang PE'!$A$6:$V$1000,J$1,FALSE)</f>
        <v>0</v>
      </c>
      <c r="K488" s="127">
        <f>VLOOKUP($A488,'Bidang PE'!$A$6:$V$1000,K$1,FALSE)</f>
        <v>0</v>
      </c>
      <c r="L488" s="127">
        <f>VLOOKUP($A488,'Bidang PE'!$A$6:$V$1000,L$1,FALSE)</f>
        <v>1000000</v>
      </c>
      <c r="M488" s="127">
        <f>VLOOKUP($A488,'Bidang PE'!$A$6:$V$1000,M$1,FALSE)</f>
        <v>0</v>
      </c>
      <c r="N488" s="127">
        <f>VLOOKUP($A488,'Bidang PE'!$A$6:$V$1000,N$1,FALSE)</f>
        <v>0</v>
      </c>
      <c r="O488" s="127">
        <f>VLOOKUP($A488,'Bidang PE'!$A$6:$V$1000,O$1,FALSE)</f>
        <v>1000000</v>
      </c>
      <c r="P488" s="127">
        <f>VLOOKUP($A488,'Bidang PE'!$A$6:$V$1000,P$1,FALSE)</f>
        <v>0</v>
      </c>
      <c r="Q488" s="127">
        <f>VLOOKUP($A488,'Bidang PE'!$A$6:$V$1000,Q$1,FALSE)</f>
        <v>1000000</v>
      </c>
      <c r="R488" s="127">
        <f>VLOOKUP($A488,'Bidang PE'!$A$6:$V$1000,R$1,FALSE)</f>
        <v>0</v>
      </c>
      <c r="S488" s="127">
        <f>VLOOKUP($A488,'Bidang PE'!$A$6:$V$1000,S$1,FALSE)</f>
        <v>0</v>
      </c>
      <c r="T488" s="127">
        <f>VLOOKUP($A488,'Bidang PE'!$A$6:$V$1000,T$1,FALSE)</f>
        <v>1000000</v>
      </c>
      <c r="U488" s="127">
        <f t="shared" si="1"/>
        <v>4000000</v>
      </c>
      <c r="V488" s="127">
        <f t="shared" si="2"/>
        <v>0</v>
      </c>
    </row>
    <row r="489" spans="1:22" ht="13.5" customHeight="1" x14ac:dyDescent="0.2">
      <c r="A489" s="2" t="s">
        <v>3378</v>
      </c>
      <c r="B489" s="50" t="str">
        <f t="array" ref="B489">INDEX(PAGU_REAL!$AF$1:$AF$168,MATCH(MID(A489,1,21),MID(PAGU_REAL!$AK$1:$AK$168,1,21),0))</f>
        <v>Evaluasi</v>
      </c>
      <c r="C489" s="125" t="s">
        <v>24</v>
      </c>
      <c r="D489" s="126" t="s">
        <v>53</v>
      </c>
      <c r="E489" s="127">
        <v>4</v>
      </c>
      <c r="F489" s="128" t="s">
        <v>602</v>
      </c>
      <c r="G489" s="127">
        <v>1500000</v>
      </c>
      <c r="H489" s="127">
        <f t="shared" si="260"/>
        <v>6000000</v>
      </c>
      <c r="I489" s="127">
        <f>VLOOKUP($A489,'Bidang PE'!$A$6:$V$1000,I$1,FALSE)</f>
        <v>0</v>
      </c>
      <c r="J489" s="127">
        <f>VLOOKUP($A489,'Bidang PE'!$A$6:$V$1000,J$1,FALSE)</f>
        <v>0</v>
      </c>
      <c r="K489" s="127">
        <f>VLOOKUP($A489,'Bidang PE'!$A$6:$V$1000,K$1,FALSE)</f>
        <v>0</v>
      </c>
      <c r="L489" s="127">
        <f>VLOOKUP($A489,'Bidang PE'!$A$6:$V$1000,L$1,FALSE)</f>
        <v>1500000</v>
      </c>
      <c r="M489" s="127">
        <f>VLOOKUP($A489,'Bidang PE'!$A$6:$V$1000,M$1,FALSE)</f>
        <v>0</v>
      </c>
      <c r="N489" s="127">
        <f>VLOOKUP($A489,'Bidang PE'!$A$6:$V$1000,N$1,FALSE)</f>
        <v>0</v>
      </c>
      <c r="O489" s="127">
        <f>VLOOKUP($A489,'Bidang PE'!$A$6:$V$1000,O$1,FALSE)</f>
        <v>1500000</v>
      </c>
      <c r="P489" s="127">
        <f>VLOOKUP($A489,'Bidang PE'!$A$6:$V$1000,P$1,FALSE)</f>
        <v>0</v>
      </c>
      <c r="Q489" s="127">
        <f>VLOOKUP($A489,'Bidang PE'!$A$6:$V$1000,Q$1,FALSE)</f>
        <v>1500000</v>
      </c>
      <c r="R489" s="127">
        <f>VLOOKUP($A489,'Bidang PE'!$A$6:$V$1000,R$1,FALSE)</f>
        <v>0</v>
      </c>
      <c r="S489" s="127">
        <f>VLOOKUP($A489,'Bidang PE'!$A$6:$V$1000,S$1,FALSE)</f>
        <v>0</v>
      </c>
      <c r="T489" s="127">
        <f>VLOOKUP($A489,'Bidang PE'!$A$6:$V$1000,T$1,FALSE)</f>
        <v>1500000</v>
      </c>
      <c r="U489" s="127">
        <f t="shared" si="1"/>
        <v>6000000</v>
      </c>
      <c r="V489" s="127">
        <f t="shared" si="2"/>
        <v>0</v>
      </c>
    </row>
    <row r="490" spans="1:22" ht="13.5" customHeight="1" x14ac:dyDescent="0.2">
      <c r="A490" s="2" t="s">
        <v>3379</v>
      </c>
      <c r="B490" s="50" t="str">
        <f t="array" ref="B490">INDEX(PAGU_REAL!$AF$1:$AF$168,MATCH(MID(A490,1,21),MID(PAGU_REAL!$AK$1:$AK$168,1,21),0))</f>
        <v>Evaluasi</v>
      </c>
      <c r="C490" s="125" t="s">
        <v>24</v>
      </c>
      <c r="D490" s="126" t="s">
        <v>713</v>
      </c>
      <c r="E490" s="127">
        <v>10</v>
      </c>
      <c r="F490" s="128" t="s">
        <v>657</v>
      </c>
      <c r="G490" s="127">
        <v>500000</v>
      </c>
      <c r="H490" s="127">
        <f t="shared" si="260"/>
        <v>5000000</v>
      </c>
      <c r="I490" s="127">
        <f>VLOOKUP($A490,'Bidang PE'!$A$6:$V$1000,I$1,FALSE)</f>
        <v>0</v>
      </c>
      <c r="J490" s="127">
        <f>VLOOKUP($A490,'Bidang PE'!$A$6:$V$1000,J$1,FALSE)</f>
        <v>0</v>
      </c>
      <c r="K490" s="127">
        <f>VLOOKUP($A490,'Bidang PE'!$A$6:$V$1000,K$1,FALSE)</f>
        <v>0</v>
      </c>
      <c r="L490" s="127">
        <f>VLOOKUP($A490,'Bidang PE'!$A$6:$V$1000,L$1,FALSE)</f>
        <v>1000000</v>
      </c>
      <c r="M490" s="127">
        <f>VLOOKUP($A490,'Bidang PE'!$A$6:$V$1000,M$1,FALSE)</f>
        <v>0</v>
      </c>
      <c r="N490" s="127">
        <f>VLOOKUP($A490,'Bidang PE'!$A$6:$V$1000,N$1,FALSE)</f>
        <v>0</v>
      </c>
      <c r="O490" s="127">
        <f>VLOOKUP($A490,'Bidang PE'!$A$6:$V$1000,O$1,FALSE)</f>
        <v>1000000</v>
      </c>
      <c r="P490" s="127">
        <f>VLOOKUP($A490,'Bidang PE'!$A$6:$V$1000,P$1,FALSE)</f>
        <v>0</v>
      </c>
      <c r="Q490" s="127">
        <f>VLOOKUP($A490,'Bidang PE'!$A$6:$V$1000,Q$1,FALSE)</f>
        <v>1000000</v>
      </c>
      <c r="R490" s="127">
        <f>VLOOKUP($A490,'Bidang PE'!$A$6:$V$1000,R$1,FALSE)</f>
        <v>0</v>
      </c>
      <c r="S490" s="127">
        <f>VLOOKUP($A490,'Bidang PE'!$A$6:$V$1000,S$1,FALSE)</f>
        <v>0</v>
      </c>
      <c r="T490" s="127">
        <f>VLOOKUP($A490,'Bidang PE'!$A$6:$V$1000,T$1,FALSE)</f>
        <v>2000000</v>
      </c>
      <c r="U490" s="127">
        <f t="shared" si="1"/>
        <v>5000000</v>
      </c>
      <c r="V490" s="127">
        <f t="shared" si="2"/>
        <v>0</v>
      </c>
    </row>
    <row r="491" spans="1:22" ht="13.5" customHeight="1" x14ac:dyDescent="0.2">
      <c r="A491" s="2" t="s">
        <v>3380</v>
      </c>
      <c r="B491" s="50" t="str">
        <f t="array" ref="B491">INDEX(PAGU_REAL!$AF$1:$AF$168,MATCH(MID(A491,1,21),MID(PAGU_REAL!$AK$1:$AK$168,1,21),0))</f>
        <v>Evaluasi</v>
      </c>
      <c r="C491" s="95" t="s">
        <v>606</v>
      </c>
      <c r="D491" s="123" t="s">
        <v>607</v>
      </c>
      <c r="E491" s="124">
        <v>0</v>
      </c>
      <c r="F491" s="98" t="s">
        <v>24</v>
      </c>
      <c r="G491" s="124">
        <v>0</v>
      </c>
      <c r="H491" s="124">
        <f t="shared" ref="H491:T491" si="261">H492</f>
        <v>1500000</v>
      </c>
      <c r="I491" s="124">
        <f t="shared" si="261"/>
        <v>0</v>
      </c>
      <c r="J491" s="124">
        <f t="shared" si="261"/>
        <v>0</v>
      </c>
      <c r="K491" s="124">
        <f t="shared" si="261"/>
        <v>500000</v>
      </c>
      <c r="L491" s="124">
        <f t="shared" si="261"/>
        <v>0</v>
      </c>
      <c r="M491" s="124">
        <f t="shared" si="261"/>
        <v>0</v>
      </c>
      <c r="N491" s="124">
        <f t="shared" si="261"/>
        <v>0</v>
      </c>
      <c r="O491" s="124">
        <f t="shared" si="261"/>
        <v>500000</v>
      </c>
      <c r="P491" s="124">
        <f t="shared" si="261"/>
        <v>0</v>
      </c>
      <c r="Q491" s="124">
        <f t="shared" si="261"/>
        <v>0</v>
      </c>
      <c r="R491" s="124">
        <f t="shared" si="261"/>
        <v>0</v>
      </c>
      <c r="S491" s="124">
        <f t="shared" si="261"/>
        <v>500000</v>
      </c>
      <c r="T491" s="124">
        <f t="shared" si="261"/>
        <v>0</v>
      </c>
      <c r="U491" s="124">
        <f t="shared" si="1"/>
        <v>1500000</v>
      </c>
      <c r="V491" s="124">
        <f t="shared" si="2"/>
        <v>0</v>
      </c>
    </row>
    <row r="492" spans="1:22" ht="13.5" customHeight="1" x14ac:dyDescent="0.2">
      <c r="A492" s="2" t="s">
        <v>3381</v>
      </c>
      <c r="B492" s="50" t="str">
        <f t="array" ref="B492">INDEX(PAGU_REAL!$AF$1:$AF$168,MATCH(MID(A492,1,21),MID(PAGU_REAL!$AK$1:$AK$168,1,21),0))</f>
        <v>Evaluasi</v>
      </c>
      <c r="C492" s="125" t="s">
        <v>24</v>
      </c>
      <c r="D492" s="126" t="s">
        <v>609</v>
      </c>
      <c r="E492" s="127">
        <v>6</v>
      </c>
      <c r="F492" s="128" t="s">
        <v>602</v>
      </c>
      <c r="G492" s="127">
        <v>250000</v>
      </c>
      <c r="H492" s="127">
        <f>ROUNDDOWN(E492*G492,-3)</f>
        <v>1500000</v>
      </c>
      <c r="I492" s="127">
        <f>VLOOKUP($A492,'Bidang PE'!$A$6:$V$1000,I$1,FALSE)</f>
        <v>0</v>
      </c>
      <c r="J492" s="127">
        <f>VLOOKUP($A492,'Bidang PE'!$A$6:$V$1000,J$1,FALSE)</f>
        <v>0</v>
      </c>
      <c r="K492" s="127">
        <f>VLOOKUP($A492,'Bidang PE'!$A$6:$V$1000,K$1,FALSE)</f>
        <v>500000</v>
      </c>
      <c r="L492" s="127">
        <f>VLOOKUP($A492,'Bidang PE'!$A$6:$V$1000,L$1,FALSE)</f>
        <v>0</v>
      </c>
      <c r="M492" s="127">
        <f>VLOOKUP($A492,'Bidang PE'!$A$6:$V$1000,M$1,FALSE)</f>
        <v>0</v>
      </c>
      <c r="N492" s="127">
        <f>VLOOKUP($A492,'Bidang PE'!$A$6:$V$1000,N$1,FALSE)</f>
        <v>0</v>
      </c>
      <c r="O492" s="127">
        <f>VLOOKUP($A492,'Bidang PE'!$A$6:$V$1000,O$1,FALSE)</f>
        <v>500000</v>
      </c>
      <c r="P492" s="127">
        <f>VLOOKUP($A492,'Bidang PE'!$A$6:$V$1000,P$1,FALSE)</f>
        <v>0</v>
      </c>
      <c r="Q492" s="127">
        <f>VLOOKUP($A492,'Bidang PE'!$A$6:$V$1000,Q$1,FALSE)</f>
        <v>0</v>
      </c>
      <c r="R492" s="127">
        <f>VLOOKUP($A492,'Bidang PE'!$A$6:$V$1000,R$1,FALSE)</f>
        <v>0</v>
      </c>
      <c r="S492" s="127">
        <f>VLOOKUP($A492,'Bidang PE'!$A$6:$V$1000,S$1,FALSE)</f>
        <v>500000</v>
      </c>
      <c r="T492" s="127">
        <f>VLOOKUP($A492,'Bidang PE'!$A$6:$V$1000,T$1,FALSE)</f>
        <v>0</v>
      </c>
      <c r="U492" s="127">
        <f t="shared" si="1"/>
        <v>1500000</v>
      </c>
      <c r="V492" s="127">
        <f t="shared" si="2"/>
        <v>0</v>
      </c>
    </row>
    <row r="493" spans="1:22" ht="13.5" customHeight="1" x14ac:dyDescent="0.2">
      <c r="A493" s="2" t="s">
        <v>3382</v>
      </c>
      <c r="B493" s="50" t="str">
        <f t="array" ref="B493">INDEX(PAGU_REAL!$AF$1:$AF$168,MATCH(MID(A493,1,21),MID(PAGU_REAL!$AK$1:$AK$168,1,21),0))</f>
        <v>Evaluasi</v>
      </c>
      <c r="C493" s="95" t="s">
        <v>162</v>
      </c>
      <c r="D493" s="123" t="s">
        <v>163</v>
      </c>
      <c r="E493" s="124">
        <v>0</v>
      </c>
      <c r="F493" s="98" t="s">
        <v>24</v>
      </c>
      <c r="G493" s="124">
        <v>0</v>
      </c>
      <c r="H493" s="124">
        <f t="shared" ref="H493:T493" si="262">H494</f>
        <v>3000000</v>
      </c>
      <c r="I493" s="124">
        <f t="shared" si="262"/>
        <v>0</v>
      </c>
      <c r="J493" s="124">
        <f t="shared" si="262"/>
        <v>0</v>
      </c>
      <c r="K493" s="124">
        <f t="shared" si="262"/>
        <v>0</v>
      </c>
      <c r="L493" s="124">
        <f t="shared" si="262"/>
        <v>0</v>
      </c>
      <c r="M493" s="124">
        <f t="shared" si="262"/>
        <v>0</v>
      </c>
      <c r="N493" s="124">
        <f t="shared" si="262"/>
        <v>0</v>
      </c>
      <c r="O493" s="124">
        <f t="shared" si="262"/>
        <v>0</v>
      </c>
      <c r="P493" s="124">
        <f t="shared" si="262"/>
        <v>1000000</v>
      </c>
      <c r="Q493" s="124">
        <f t="shared" si="262"/>
        <v>0</v>
      </c>
      <c r="R493" s="124">
        <f t="shared" si="262"/>
        <v>1000000</v>
      </c>
      <c r="S493" s="124">
        <f t="shared" si="262"/>
        <v>1000000</v>
      </c>
      <c r="T493" s="124">
        <f t="shared" si="262"/>
        <v>0</v>
      </c>
      <c r="U493" s="124">
        <f t="shared" si="1"/>
        <v>3000000</v>
      </c>
      <c r="V493" s="124">
        <f t="shared" si="2"/>
        <v>0</v>
      </c>
    </row>
    <row r="494" spans="1:22" ht="13.5" customHeight="1" x14ac:dyDescent="0.2">
      <c r="A494" s="2" t="s">
        <v>3383</v>
      </c>
      <c r="B494" s="50" t="str">
        <f t="array" ref="B494">INDEX(PAGU_REAL!$AF$1:$AF$168,MATCH(MID(A494,1,21),MID(PAGU_REAL!$AK$1:$AK$168,1,21),0))</f>
        <v>Evaluasi</v>
      </c>
      <c r="C494" s="125" t="s">
        <v>24</v>
      </c>
      <c r="D494" s="126" t="s">
        <v>1866</v>
      </c>
      <c r="E494" s="127">
        <v>3</v>
      </c>
      <c r="F494" s="128" t="s">
        <v>613</v>
      </c>
      <c r="G494" s="127">
        <v>1000000</v>
      </c>
      <c r="H494" s="127">
        <f>ROUNDDOWN(E494*G494,-3)</f>
        <v>3000000</v>
      </c>
      <c r="I494" s="127">
        <f>VLOOKUP($A494,'Bidang PE'!$A$6:$V$1000,I$1,FALSE)</f>
        <v>0</v>
      </c>
      <c r="J494" s="127">
        <f>VLOOKUP($A494,'Bidang PE'!$A$6:$V$1000,J$1,FALSE)</f>
        <v>0</v>
      </c>
      <c r="K494" s="127">
        <f>VLOOKUP($A494,'Bidang PE'!$A$6:$V$1000,K$1,FALSE)</f>
        <v>0</v>
      </c>
      <c r="L494" s="127">
        <f>VLOOKUP($A494,'Bidang PE'!$A$6:$V$1000,L$1,FALSE)</f>
        <v>0</v>
      </c>
      <c r="M494" s="127">
        <f>VLOOKUP($A494,'Bidang PE'!$A$6:$V$1000,M$1,FALSE)</f>
        <v>0</v>
      </c>
      <c r="N494" s="127">
        <f>VLOOKUP($A494,'Bidang PE'!$A$6:$V$1000,N$1,FALSE)</f>
        <v>0</v>
      </c>
      <c r="O494" s="127">
        <f>VLOOKUP($A494,'Bidang PE'!$A$6:$V$1000,O$1,FALSE)</f>
        <v>0</v>
      </c>
      <c r="P494" s="127">
        <f>VLOOKUP($A494,'Bidang PE'!$A$6:$V$1000,P$1,FALSE)</f>
        <v>1000000</v>
      </c>
      <c r="Q494" s="127">
        <f>VLOOKUP($A494,'Bidang PE'!$A$6:$V$1000,Q$1,FALSE)</f>
        <v>0</v>
      </c>
      <c r="R494" s="127">
        <f>VLOOKUP($A494,'Bidang PE'!$A$6:$V$1000,R$1,FALSE)</f>
        <v>1000000</v>
      </c>
      <c r="S494" s="127">
        <f>VLOOKUP($A494,'Bidang PE'!$A$6:$V$1000,S$1,FALSE)</f>
        <v>1000000</v>
      </c>
      <c r="T494" s="127">
        <f>VLOOKUP($A494,'Bidang PE'!$A$6:$V$1000,T$1,FALSE)</f>
        <v>0</v>
      </c>
      <c r="U494" s="127">
        <f t="shared" si="1"/>
        <v>3000000</v>
      </c>
      <c r="V494" s="127">
        <f t="shared" si="2"/>
        <v>0</v>
      </c>
    </row>
    <row r="495" spans="1:22" ht="13.5" customHeight="1" x14ac:dyDescent="0.2">
      <c r="A495" s="2" t="s">
        <v>3384</v>
      </c>
      <c r="B495" s="50" t="str">
        <f t="array" ref="B495">INDEX(PAGU_REAL!$AF$1:$AF$168,MATCH(MID(A495,1,21),MID(PAGU_REAL!$AK$1:$AK$168,1,21),0))</f>
        <v>Evaluasi</v>
      </c>
      <c r="C495" s="95" t="s">
        <v>111</v>
      </c>
      <c r="D495" s="123" t="s">
        <v>112</v>
      </c>
      <c r="E495" s="124">
        <v>0</v>
      </c>
      <c r="F495" s="98" t="s">
        <v>24</v>
      </c>
      <c r="G495" s="124">
        <v>0</v>
      </c>
      <c r="H495" s="124">
        <f t="shared" ref="H495:T495" si="263">H496</f>
        <v>238784000</v>
      </c>
      <c r="I495" s="124">
        <f t="shared" si="263"/>
        <v>0</v>
      </c>
      <c r="J495" s="124">
        <f t="shared" si="263"/>
        <v>0</v>
      </c>
      <c r="K495" s="124">
        <f t="shared" si="263"/>
        <v>0</v>
      </c>
      <c r="L495" s="124">
        <f t="shared" si="263"/>
        <v>0</v>
      </c>
      <c r="M495" s="124">
        <f t="shared" si="263"/>
        <v>0</v>
      </c>
      <c r="N495" s="124">
        <f t="shared" si="263"/>
        <v>0</v>
      </c>
      <c r="O495" s="124">
        <f t="shared" si="263"/>
        <v>0</v>
      </c>
      <c r="P495" s="124">
        <f t="shared" si="263"/>
        <v>89544000</v>
      </c>
      <c r="Q495" s="124">
        <f t="shared" si="263"/>
        <v>59696000</v>
      </c>
      <c r="R495" s="124">
        <f t="shared" si="263"/>
        <v>89544000</v>
      </c>
      <c r="S495" s="124">
        <f t="shared" si="263"/>
        <v>0</v>
      </c>
      <c r="T495" s="124">
        <f t="shared" si="263"/>
        <v>0</v>
      </c>
      <c r="U495" s="124">
        <f t="shared" si="1"/>
        <v>238784000</v>
      </c>
      <c r="V495" s="124">
        <f t="shared" si="2"/>
        <v>0</v>
      </c>
    </row>
    <row r="496" spans="1:22" ht="13.5" customHeight="1" x14ac:dyDescent="0.2">
      <c r="A496" s="2" t="s">
        <v>3385</v>
      </c>
      <c r="B496" s="50" t="str">
        <f t="array" ref="B496">INDEX(PAGU_REAL!$AF$1:$AF$168,MATCH(MID(A496,1,21),MID(PAGU_REAL!$AK$1:$AK$168,1,21),0))</f>
        <v>Evaluasi</v>
      </c>
      <c r="C496" s="125" t="s">
        <v>24</v>
      </c>
      <c r="D496" s="126" t="s">
        <v>3386</v>
      </c>
      <c r="E496" s="127">
        <v>40</v>
      </c>
      <c r="F496" s="128" t="s">
        <v>600</v>
      </c>
      <c r="G496" s="127">
        <v>5969600</v>
      </c>
      <c r="H496" s="127">
        <f>ROUNDDOWN(E496*G496,-3)</f>
        <v>238784000</v>
      </c>
      <c r="I496" s="127">
        <f>VLOOKUP($A496,'Bidang PE'!$A$6:$V$1000,I$1,FALSE)</f>
        <v>0</v>
      </c>
      <c r="J496" s="127">
        <f>VLOOKUP($A496,'Bidang PE'!$A$6:$V$1000,J$1,FALSE)</f>
        <v>0</v>
      </c>
      <c r="K496" s="127">
        <f>VLOOKUP($A496,'Bidang PE'!$A$6:$V$1000,K$1,FALSE)</f>
        <v>0</v>
      </c>
      <c r="L496" s="127">
        <f>VLOOKUP($A496,'Bidang PE'!$A$6:$V$1000,L$1,FALSE)</f>
        <v>0</v>
      </c>
      <c r="M496" s="127">
        <f>VLOOKUP($A496,'Bidang PE'!$A$6:$V$1000,M$1,FALSE)</f>
        <v>0</v>
      </c>
      <c r="N496" s="127">
        <f>VLOOKUP($A496,'Bidang PE'!$A$6:$V$1000,N$1,FALSE)</f>
        <v>0</v>
      </c>
      <c r="O496" s="127">
        <f>VLOOKUP($A496,'Bidang PE'!$A$6:$V$1000,O$1,FALSE)</f>
        <v>0</v>
      </c>
      <c r="P496" s="127">
        <f>VLOOKUP($A496,'Bidang PE'!$A$6:$V$1000,P$1,FALSE)</f>
        <v>89544000</v>
      </c>
      <c r="Q496" s="127">
        <f>VLOOKUP($A496,'Bidang PE'!$A$6:$V$1000,Q$1,FALSE)</f>
        <v>59696000</v>
      </c>
      <c r="R496" s="127">
        <f>VLOOKUP($A496,'Bidang PE'!$A$6:$V$1000,R$1,FALSE)</f>
        <v>89544000</v>
      </c>
      <c r="S496" s="127">
        <f>VLOOKUP($A496,'Bidang PE'!$A$6:$V$1000,S$1,FALSE)</f>
        <v>0</v>
      </c>
      <c r="T496" s="127">
        <f>VLOOKUP($A496,'Bidang PE'!$A$6:$V$1000,T$1,FALSE)</f>
        <v>0</v>
      </c>
      <c r="U496" s="127">
        <f t="shared" si="1"/>
        <v>238784000</v>
      </c>
      <c r="V496" s="127">
        <f t="shared" si="2"/>
        <v>0</v>
      </c>
    </row>
    <row r="497" spans="1:22" ht="13.5" customHeight="1" x14ac:dyDescent="0.2">
      <c r="A497" s="2" t="s">
        <v>3387</v>
      </c>
      <c r="B497" s="50" t="str">
        <f t="array" ref="B497">INDEX(PAGU_REAL!$AF$1:$AF$168,MATCH(MID(A497,1,21),MID(PAGU_REAL!$AK$1:$AK$168,1,21),0))</f>
        <v>Evaluasi</v>
      </c>
      <c r="C497" s="119" t="s">
        <v>77</v>
      </c>
      <c r="D497" s="120" t="s">
        <v>3388</v>
      </c>
      <c r="E497" s="121">
        <v>0</v>
      </c>
      <c r="F497" s="122" t="s">
        <v>24</v>
      </c>
      <c r="G497" s="121">
        <v>0</v>
      </c>
      <c r="H497" s="121">
        <f t="shared" ref="H497:T497" si="264">SUM(H498,H505,H508,H510,H512,H514)</f>
        <v>192943000</v>
      </c>
      <c r="I497" s="121">
        <f t="shared" si="264"/>
        <v>0</v>
      </c>
      <c r="J497" s="121">
        <f t="shared" si="264"/>
        <v>1400000</v>
      </c>
      <c r="K497" s="121">
        <f t="shared" si="264"/>
        <v>23794090</v>
      </c>
      <c r="L497" s="121">
        <f t="shared" si="264"/>
        <v>7022045</v>
      </c>
      <c r="M497" s="121">
        <f t="shared" si="264"/>
        <v>7022045</v>
      </c>
      <c r="N497" s="121">
        <f t="shared" si="264"/>
        <v>29272045</v>
      </c>
      <c r="O497" s="121">
        <f t="shared" si="264"/>
        <v>24522045</v>
      </c>
      <c r="P497" s="121">
        <f t="shared" si="264"/>
        <v>11522045</v>
      </c>
      <c r="Q497" s="121">
        <f t="shared" si="264"/>
        <v>17271685</v>
      </c>
      <c r="R497" s="121">
        <f t="shared" si="264"/>
        <v>9950000</v>
      </c>
      <c r="S497" s="121">
        <f t="shared" si="264"/>
        <v>56517000</v>
      </c>
      <c r="T497" s="121">
        <f t="shared" si="264"/>
        <v>4650000</v>
      </c>
      <c r="U497" s="121">
        <f t="shared" si="1"/>
        <v>192943000</v>
      </c>
      <c r="V497" s="121">
        <f t="shared" si="2"/>
        <v>0</v>
      </c>
    </row>
    <row r="498" spans="1:22" ht="13.5" customHeight="1" x14ac:dyDescent="0.2">
      <c r="A498" s="2" t="s">
        <v>3389</v>
      </c>
      <c r="B498" s="50" t="str">
        <f t="array" ref="B498">INDEX(PAGU_REAL!$AF$1:$AF$168,MATCH(MID(A498,1,21),MID(PAGU_REAL!$AK$1:$AK$168,1,21),0))</f>
        <v>Evaluasi</v>
      </c>
      <c r="C498" s="95" t="s">
        <v>42</v>
      </c>
      <c r="D498" s="123" t="s">
        <v>43</v>
      </c>
      <c r="E498" s="124">
        <v>0</v>
      </c>
      <c r="F498" s="98" t="s">
        <v>24</v>
      </c>
      <c r="G498" s="124">
        <v>0</v>
      </c>
      <c r="H498" s="124">
        <f t="shared" ref="H498:T498" si="265">SUM(H499:H504)</f>
        <v>45300000</v>
      </c>
      <c r="I498" s="124">
        <f t="shared" si="265"/>
        <v>0</v>
      </c>
      <c r="J498" s="124">
        <f t="shared" si="265"/>
        <v>1400000</v>
      </c>
      <c r="K498" s="124">
        <f t="shared" si="265"/>
        <v>9800000</v>
      </c>
      <c r="L498" s="124">
        <f t="shared" si="265"/>
        <v>1400000</v>
      </c>
      <c r="M498" s="124">
        <f t="shared" si="265"/>
        <v>1400000</v>
      </c>
      <c r="N498" s="124">
        <f t="shared" si="265"/>
        <v>8400000</v>
      </c>
      <c r="O498" s="124">
        <f t="shared" si="265"/>
        <v>1400000</v>
      </c>
      <c r="P498" s="124">
        <f t="shared" si="265"/>
        <v>5900000</v>
      </c>
      <c r="Q498" s="124">
        <f t="shared" si="265"/>
        <v>3900000</v>
      </c>
      <c r="R498" s="124">
        <f t="shared" si="265"/>
        <v>1400000</v>
      </c>
      <c r="S498" s="124">
        <f t="shared" si="265"/>
        <v>5900000</v>
      </c>
      <c r="T498" s="124">
        <f t="shared" si="265"/>
        <v>4400000</v>
      </c>
      <c r="U498" s="124">
        <f t="shared" si="1"/>
        <v>45300000</v>
      </c>
      <c r="V498" s="124">
        <f t="shared" si="2"/>
        <v>0</v>
      </c>
    </row>
    <row r="499" spans="1:22" ht="13.5" customHeight="1" x14ac:dyDescent="0.2">
      <c r="A499" s="2" t="s">
        <v>3390</v>
      </c>
      <c r="B499" s="50" t="str">
        <f t="array" ref="B499">INDEX(PAGU_REAL!$AF$1:$AF$168,MATCH(MID(A499,1,21),MID(PAGU_REAL!$AK$1:$AK$168,1,21),0))</f>
        <v>Evaluasi</v>
      </c>
      <c r="C499" s="125" t="s">
        <v>24</v>
      </c>
      <c r="D499" s="126" t="s">
        <v>3375</v>
      </c>
      <c r="E499" s="127">
        <v>240</v>
      </c>
      <c r="F499" s="128" t="s">
        <v>600</v>
      </c>
      <c r="G499" s="127">
        <v>70000</v>
      </c>
      <c r="H499" s="127">
        <f t="shared" ref="H499:H504" si="266">ROUNDDOWN(E499*G499,-3)</f>
        <v>16800000</v>
      </c>
      <c r="I499" s="127">
        <f>VLOOKUP($A499,'Bidang PE'!$A$6:$V$1000,I$1,FALSE)</f>
        <v>0</v>
      </c>
      <c r="J499" s="127">
        <f>VLOOKUP($A499,'Bidang PE'!$A$6:$V$1000,J$1,FALSE)</f>
        <v>1400000</v>
      </c>
      <c r="K499" s="127">
        <f>VLOOKUP($A499,'Bidang PE'!$A$6:$V$1000,K$1,FALSE)</f>
        <v>2800000</v>
      </c>
      <c r="L499" s="127">
        <f>VLOOKUP($A499,'Bidang PE'!$A$6:$V$1000,L$1,FALSE)</f>
        <v>1400000</v>
      </c>
      <c r="M499" s="127">
        <f>VLOOKUP($A499,'Bidang PE'!$A$6:$V$1000,M$1,FALSE)</f>
        <v>1400000</v>
      </c>
      <c r="N499" s="127">
        <f>VLOOKUP($A499,'Bidang PE'!$A$6:$V$1000,N$1,FALSE)</f>
        <v>1400000</v>
      </c>
      <c r="O499" s="127">
        <f>VLOOKUP($A499,'Bidang PE'!$A$6:$V$1000,O$1,FALSE)</f>
        <v>1400000</v>
      </c>
      <c r="P499" s="127">
        <f>VLOOKUP($A499,'Bidang PE'!$A$6:$V$1000,P$1,FALSE)</f>
        <v>1400000</v>
      </c>
      <c r="Q499" s="127">
        <f>VLOOKUP($A499,'Bidang PE'!$A$6:$V$1000,Q$1,FALSE)</f>
        <v>1400000</v>
      </c>
      <c r="R499" s="127">
        <f>VLOOKUP($A499,'Bidang PE'!$A$6:$V$1000,R$1,FALSE)</f>
        <v>1400000</v>
      </c>
      <c r="S499" s="127">
        <f>VLOOKUP($A499,'Bidang PE'!$A$6:$V$1000,S$1,FALSE)</f>
        <v>1400000</v>
      </c>
      <c r="T499" s="127">
        <f>VLOOKUP($A499,'Bidang PE'!$A$6:$V$1000,T$1,FALSE)</f>
        <v>1400000</v>
      </c>
      <c r="U499" s="127">
        <f t="shared" si="1"/>
        <v>16800000</v>
      </c>
      <c r="V499" s="127">
        <f t="shared" si="2"/>
        <v>0</v>
      </c>
    </row>
    <row r="500" spans="1:22" ht="13.5" customHeight="1" x14ac:dyDescent="0.2">
      <c r="A500" s="2" t="s">
        <v>3391</v>
      </c>
      <c r="B500" s="50" t="str">
        <f t="array" ref="B500">INDEX(PAGU_REAL!$AF$1:$AF$168,MATCH(MID(A500,1,21),MID(PAGU_REAL!$AK$1:$AK$168,1,21),0))</f>
        <v>Evaluasi</v>
      </c>
      <c r="C500" s="125" t="s">
        <v>24</v>
      </c>
      <c r="D500" s="126" t="s">
        <v>45</v>
      </c>
      <c r="E500" s="127">
        <v>4</v>
      </c>
      <c r="F500" s="128" t="s">
        <v>602</v>
      </c>
      <c r="G500" s="127">
        <v>1500000</v>
      </c>
      <c r="H500" s="127">
        <f t="shared" si="266"/>
        <v>6000000</v>
      </c>
      <c r="I500" s="127">
        <f>VLOOKUP($A500,'Bidang PE'!$A$6:$V$1000,I$1,FALSE)</f>
        <v>0</v>
      </c>
      <c r="J500" s="127">
        <f>VLOOKUP($A500,'Bidang PE'!$A$6:$V$1000,J$1,FALSE)</f>
        <v>0</v>
      </c>
      <c r="K500" s="127">
        <f>VLOOKUP($A500,'Bidang PE'!$A$6:$V$1000,K$1,FALSE)</f>
        <v>1500000</v>
      </c>
      <c r="L500" s="127">
        <f>VLOOKUP($A500,'Bidang PE'!$A$6:$V$1000,L$1,FALSE)</f>
        <v>0</v>
      </c>
      <c r="M500" s="127">
        <f>VLOOKUP($A500,'Bidang PE'!$A$6:$V$1000,M$1,FALSE)</f>
        <v>0</v>
      </c>
      <c r="N500" s="127">
        <f>VLOOKUP($A500,'Bidang PE'!$A$6:$V$1000,N$1,FALSE)</f>
        <v>1500000</v>
      </c>
      <c r="O500" s="127">
        <f>VLOOKUP($A500,'Bidang PE'!$A$6:$V$1000,O$1,FALSE)</f>
        <v>0</v>
      </c>
      <c r="P500" s="127">
        <f>VLOOKUP($A500,'Bidang PE'!$A$6:$V$1000,P$1,FALSE)</f>
        <v>1500000</v>
      </c>
      <c r="Q500" s="127">
        <f>VLOOKUP($A500,'Bidang PE'!$A$6:$V$1000,Q$1,FALSE)</f>
        <v>0</v>
      </c>
      <c r="R500" s="127">
        <f>VLOOKUP($A500,'Bidang PE'!$A$6:$V$1000,R$1,FALSE)</f>
        <v>0</v>
      </c>
      <c r="S500" s="127">
        <f>VLOOKUP($A500,'Bidang PE'!$A$6:$V$1000,S$1,FALSE)</f>
        <v>1500000</v>
      </c>
      <c r="T500" s="127">
        <f>VLOOKUP($A500,'Bidang PE'!$A$6:$V$1000,T$1,FALSE)</f>
        <v>0</v>
      </c>
      <c r="U500" s="127">
        <f t="shared" si="1"/>
        <v>6000000</v>
      </c>
      <c r="V500" s="127">
        <f t="shared" si="2"/>
        <v>0</v>
      </c>
    </row>
    <row r="501" spans="1:22" ht="13.5" customHeight="1" x14ac:dyDescent="0.2">
      <c r="A501" s="2" t="s">
        <v>3392</v>
      </c>
      <c r="B501" s="50" t="str">
        <f t="array" ref="B501">INDEX(PAGU_REAL!$AF$1:$AF$168,MATCH(MID(A501,1,21),MID(PAGU_REAL!$AK$1:$AK$168,1,21),0))</f>
        <v>Evaluasi</v>
      </c>
      <c r="C501" s="125" t="s">
        <v>24</v>
      </c>
      <c r="D501" s="126" t="s">
        <v>51</v>
      </c>
      <c r="E501" s="127">
        <v>4</v>
      </c>
      <c r="F501" s="128" t="s">
        <v>602</v>
      </c>
      <c r="G501" s="127">
        <v>1000000</v>
      </c>
      <c r="H501" s="127">
        <f t="shared" si="266"/>
        <v>4000000</v>
      </c>
      <c r="I501" s="127">
        <f>VLOOKUP($A501,'Bidang PE'!$A$6:$V$1000,I$1,FALSE)</f>
        <v>0</v>
      </c>
      <c r="J501" s="127">
        <f>VLOOKUP($A501,'Bidang PE'!$A$6:$V$1000,J$1,FALSE)</f>
        <v>0</v>
      </c>
      <c r="K501" s="127">
        <f>VLOOKUP($A501,'Bidang PE'!$A$6:$V$1000,K$1,FALSE)</f>
        <v>1000000</v>
      </c>
      <c r="L501" s="127">
        <f>VLOOKUP($A501,'Bidang PE'!$A$6:$V$1000,L$1,FALSE)</f>
        <v>0</v>
      </c>
      <c r="M501" s="127">
        <f>VLOOKUP($A501,'Bidang PE'!$A$6:$V$1000,M$1,FALSE)</f>
        <v>0</v>
      </c>
      <c r="N501" s="127">
        <f>VLOOKUP($A501,'Bidang PE'!$A$6:$V$1000,N$1,FALSE)</f>
        <v>1000000</v>
      </c>
      <c r="O501" s="127">
        <f>VLOOKUP($A501,'Bidang PE'!$A$6:$V$1000,O$1,FALSE)</f>
        <v>0</v>
      </c>
      <c r="P501" s="127">
        <f>VLOOKUP($A501,'Bidang PE'!$A$6:$V$1000,P$1,FALSE)</f>
        <v>1000000</v>
      </c>
      <c r="Q501" s="127">
        <f>VLOOKUP($A501,'Bidang PE'!$A$6:$V$1000,Q$1,FALSE)</f>
        <v>0</v>
      </c>
      <c r="R501" s="127">
        <f>VLOOKUP($A501,'Bidang PE'!$A$6:$V$1000,R$1,FALSE)</f>
        <v>0</v>
      </c>
      <c r="S501" s="127">
        <f>VLOOKUP($A501,'Bidang PE'!$A$6:$V$1000,S$1,FALSE)</f>
        <v>1000000</v>
      </c>
      <c r="T501" s="127">
        <f>VLOOKUP($A501,'Bidang PE'!$A$6:$V$1000,T$1,FALSE)</f>
        <v>0</v>
      </c>
      <c r="U501" s="127">
        <f t="shared" si="1"/>
        <v>4000000</v>
      </c>
      <c r="V501" s="127">
        <f t="shared" si="2"/>
        <v>0</v>
      </c>
    </row>
    <row r="502" spans="1:22" ht="13.5" customHeight="1" x14ac:dyDescent="0.2">
      <c r="A502" s="2" t="s">
        <v>3393</v>
      </c>
      <c r="B502" s="50" t="str">
        <f t="array" ref="B502">INDEX(PAGU_REAL!$AF$1:$AF$168,MATCH(MID(A502,1,21),MID(PAGU_REAL!$AK$1:$AK$168,1,21),0))</f>
        <v>Evaluasi</v>
      </c>
      <c r="C502" s="125" t="s">
        <v>24</v>
      </c>
      <c r="D502" s="126" t="s">
        <v>53</v>
      </c>
      <c r="E502" s="127">
        <v>4</v>
      </c>
      <c r="F502" s="128" t="s">
        <v>602</v>
      </c>
      <c r="G502" s="127">
        <v>1500000</v>
      </c>
      <c r="H502" s="127">
        <f t="shared" si="266"/>
        <v>6000000</v>
      </c>
      <c r="I502" s="127">
        <f>VLOOKUP($A502,'Bidang PE'!$A$6:$V$1000,I$1,FALSE)</f>
        <v>0</v>
      </c>
      <c r="J502" s="127">
        <f>VLOOKUP($A502,'Bidang PE'!$A$6:$V$1000,J$1,FALSE)</f>
        <v>0</v>
      </c>
      <c r="K502" s="127">
        <f>VLOOKUP($A502,'Bidang PE'!$A$6:$V$1000,K$1,FALSE)</f>
        <v>1500000</v>
      </c>
      <c r="L502" s="127">
        <f>VLOOKUP($A502,'Bidang PE'!$A$6:$V$1000,L$1,FALSE)</f>
        <v>0</v>
      </c>
      <c r="M502" s="127">
        <f>VLOOKUP($A502,'Bidang PE'!$A$6:$V$1000,M$1,FALSE)</f>
        <v>0</v>
      </c>
      <c r="N502" s="127">
        <f>VLOOKUP($A502,'Bidang PE'!$A$6:$V$1000,N$1,FALSE)</f>
        <v>1500000</v>
      </c>
      <c r="O502" s="127">
        <f>VLOOKUP($A502,'Bidang PE'!$A$6:$V$1000,O$1,FALSE)</f>
        <v>0</v>
      </c>
      <c r="P502" s="127">
        <f>VLOOKUP($A502,'Bidang PE'!$A$6:$V$1000,P$1,FALSE)</f>
        <v>1500000</v>
      </c>
      <c r="Q502" s="127">
        <f>VLOOKUP($A502,'Bidang PE'!$A$6:$V$1000,Q$1,FALSE)</f>
        <v>0</v>
      </c>
      <c r="R502" s="127">
        <f>VLOOKUP($A502,'Bidang PE'!$A$6:$V$1000,R$1,FALSE)</f>
        <v>0</v>
      </c>
      <c r="S502" s="127">
        <f>VLOOKUP($A502,'Bidang PE'!$A$6:$V$1000,S$1,FALSE)</f>
        <v>1500000</v>
      </c>
      <c r="T502" s="127">
        <f>VLOOKUP($A502,'Bidang PE'!$A$6:$V$1000,T$1,FALSE)</f>
        <v>0</v>
      </c>
      <c r="U502" s="127">
        <f t="shared" si="1"/>
        <v>6000000</v>
      </c>
      <c r="V502" s="127">
        <f t="shared" si="2"/>
        <v>0</v>
      </c>
    </row>
    <row r="503" spans="1:22" ht="13.5" customHeight="1" x14ac:dyDescent="0.2">
      <c r="A503" s="2" t="s">
        <v>3394</v>
      </c>
      <c r="B503" s="50" t="str">
        <f t="array" ref="B503">INDEX(PAGU_REAL!$AF$1:$AF$168,MATCH(MID(A503,1,21),MID(PAGU_REAL!$AK$1:$AK$168,1,21),0))</f>
        <v>Evaluasi</v>
      </c>
      <c r="C503" s="125" t="s">
        <v>24</v>
      </c>
      <c r="D503" s="126" t="s">
        <v>3395</v>
      </c>
      <c r="E503" s="127">
        <v>5</v>
      </c>
      <c r="F503" s="128" t="s">
        <v>657</v>
      </c>
      <c r="G503" s="127">
        <v>500000</v>
      </c>
      <c r="H503" s="127">
        <f t="shared" si="266"/>
        <v>2500000</v>
      </c>
      <c r="I503" s="127">
        <f>VLOOKUP($A503,'Bidang PE'!$A$6:$V$1000,I$1,FALSE)</f>
        <v>0</v>
      </c>
      <c r="J503" s="127">
        <f>VLOOKUP($A503,'Bidang PE'!$A$6:$V$1000,J$1,FALSE)</f>
        <v>0</v>
      </c>
      <c r="K503" s="127">
        <f>VLOOKUP($A503,'Bidang PE'!$A$6:$V$1000,K$1,FALSE)</f>
        <v>500000</v>
      </c>
      <c r="L503" s="127">
        <f>VLOOKUP($A503,'Bidang PE'!$A$6:$V$1000,L$1,FALSE)</f>
        <v>0</v>
      </c>
      <c r="M503" s="127">
        <f>VLOOKUP($A503,'Bidang PE'!$A$6:$V$1000,M$1,FALSE)</f>
        <v>0</v>
      </c>
      <c r="N503" s="127">
        <f>VLOOKUP($A503,'Bidang PE'!$A$6:$V$1000,N$1,FALSE)</f>
        <v>500000</v>
      </c>
      <c r="O503" s="127">
        <f>VLOOKUP($A503,'Bidang PE'!$A$6:$V$1000,O$1,FALSE)</f>
        <v>0</v>
      </c>
      <c r="P503" s="127">
        <f>VLOOKUP($A503,'Bidang PE'!$A$6:$V$1000,P$1,FALSE)</f>
        <v>500000</v>
      </c>
      <c r="Q503" s="127">
        <f>VLOOKUP($A503,'Bidang PE'!$A$6:$V$1000,Q$1,FALSE)</f>
        <v>0</v>
      </c>
      <c r="R503" s="127">
        <f>VLOOKUP($A503,'Bidang PE'!$A$6:$V$1000,R$1,FALSE)</f>
        <v>0</v>
      </c>
      <c r="S503" s="127">
        <f>VLOOKUP($A503,'Bidang PE'!$A$6:$V$1000,S$1,FALSE)</f>
        <v>500000</v>
      </c>
      <c r="T503" s="127">
        <f>VLOOKUP($A503,'Bidang PE'!$A$6:$V$1000,T$1,FALSE)</f>
        <v>500000</v>
      </c>
      <c r="U503" s="127">
        <f t="shared" si="1"/>
        <v>2500000</v>
      </c>
      <c r="V503" s="127">
        <f t="shared" si="2"/>
        <v>0</v>
      </c>
    </row>
    <row r="504" spans="1:22" ht="13.5" customHeight="1" x14ac:dyDescent="0.2">
      <c r="A504" s="2" t="s">
        <v>3396</v>
      </c>
      <c r="B504" s="50" t="str">
        <f t="array" ref="B504">INDEX(PAGU_REAL!$AF$1:$AF$168,MATCH(MID(A504,1,21),MID(PAGU_REAL!$AK$1:$AK$168,1,21),0))</f>
        <v>Evaluasi</v>
      </c>
      <c r="C504" s="125" t="s">
        <v>24</v>
      </c>
      <c r="D504" s="126" t="s">
        <v>3397</v>
      </c>
      <c r="E504" s="127">
        <v>20</v>
      </c>
      <c r="F504" s="128" t="s">
        <v>657</v>
      </c>
      <c r="G504" s="127">
        <v>500000</v>
      </c>
      <c r="H504" s="127">
        <f t="shared" si="266"/>
        <v>10000000</v>
      </c>
      <c r="I504" s="127">
        <f>VLOOKUP($A504,'Bidang PE'!$A$6:$V$1000,I$1,FALSE)</f>
        <v>0</v>
      </c>
      <c r="J504" s="127">
        <f>VLOOKUP($A504,'Bidang PE'!$A$6:$V$1000,J$1,FALSE)</f>
        <v>0</v>
      </c>
      <c r="K504" s="127">
        <f>VLOOKUP($A504,'Bidang PE'!$A$6:$V$1000,K$1,FALSE)</f>
        <v>2500000</v>
      </c>
      <c r="L504" s="127">
        <f>VLOOKUP($A504,'Bidang PE'!$A$6:$V$1000,L$1,FALSE)</f>
        <v>0</v>
      </c>
      <c r="M504" s="127">
        <f>VLOOKUP($A504,'Bidang PE'!$A$6:$V$1000,M$1,FALSE)</f>
        <v>0</v>
      </c>
      <c r="N504" s="127">
        <f>VLOOKUP($A504,'Bidang PE'!$A$6:$V$1000,N$1,FALSE)</f>
        <v>2500000</v>
      </c>
      <c r="O504" s="127">
        <f>VLOOKUP($A504,'Bidang PE'!$A$6:$V$1000,O$1,FALSE)</f>
        <v>0</v>
      </c>
      <c r="P504" s="127">
        <f>VLOOKUP($A504,'Bidang PE'!$A$6:$V$1000,P$1,FALSE)</f>
        <v>0</v>
      </c>
      <c r="Q504" s="127">
        <f>VLOOKUP($A504,'Bidang PE'!$A$6:$V$1000,Q$1,FALSE)</f>
        <v>2500000</v>
      </c>
      <c r="R504" s="127">
        <f>VLOOKUP($A504,'Bidang PE'!$A$6:$V$1000,R$1,FALSE)</f>
        <v>0</v>
      </c>
      <c r="S504" s="127">
        <f>VLOOKUP($A504,'Bidang PE'!$A$6:$V$1000,S$1,FALSE)</f>
        <v>0</v>
      </c>
      <c r="T504" s="127">
        <f>VLOOKUP($A504,'Bidang PE'!$A$6:$V$1000,T$1,FALSE)</f>
        <v>2500000</v>
      </c>
      <c r="U504" s="127">
        <f t="shared" si="1"/>
        <v>10000000</v>
      </c>
      <c r="V504" s="127">
        <f t="shared" si="2"/>
        <v>0</v>
      </c>
    </row>
    <row r="505" spans="1:22" ht="13.5" customHeight="1" x14ac:dyDescent="0.2">
      <c r="A505" s="2" t="s">
        <v>3398</v>
      </c>
      <c r="B505" s="50" t="str">
        <f t="array" ref="B505">INDEX(PAGU_REAL!$AF$1:$AF$168,MATCH(MID(A505,1,21),MID(PAGU_REAL!$AK$1:$AK$168,1,21),0))</f>
        <v>Evaluasi</v>
      </c>
      <c r="C505" s="95" t="s">
        <v>606</v>
      </c>
      <c r="D505" s="123" t="s">
        <v>607</v>
      </c>
      <c r="E505" s="124">
        <v>0</v>
      </c>
      <c r="F505" s="98" t="s">
        <v>24</v>
      </c>
      <c r="G505" s="124">
        <v>0</v>
      </c>
      <c r="H505" s="124">
        <f t="shared" ref="H505:T505" si="267">SUM(H506:H507)</f>
        <v>31000000</v>
      </c>
      <c r="I505" s="124">
        <f t="shared" si="267"/>
        <v>0</v>
      </c>
      <c r="J505" s="124">
        <f t="shared" si="267"/>
        <v>0</v>
      </c>
      <c r="K505" s="124">
        <f t="shared" si="267"/>
        <v>250000</v>
      </c>
      <c r="L505" s="124">
        <f t="shared" si="267"/>
        <v>0</v>
      </c>
      <c r="M505" s="124">
        <f t="shared" si="267"/>
        <v>0</v>
      </c>
      <c r="N505" s="124">
        <f t="shared" si="267"/>
        <v>15250000</v>
      </c>
      <c r="O505" s="124">
        <f t="shared" si="267"/>
        <v>15000000</v>
      </c>
      <c r="P505" s="124">
        <f t="shared" si="267"/>
        <v>0</v>
      </c>
      <c r="Q505" s="124">
        <f t="shared" si="267"/>
        <v>250000</v>
      </c>
      <c r="R505" s="124">
        <f t="shared" si="267"/>
        <v>0</v>
      </c>
      <c r="S505" s="124">
        <f t="shared" si="267"/>
        <v>0</v>
      </c>
      <c r="T505" s="124">
        <f t="shared" si="267"/>
        <v>250000</v>
      </c>
      <c r="U505" s="124">
        <f t="shared" si="1"/>
        <v>31000000</v>
      </c>
      <c r="V505" s="124">
        <f t="shared" si="2"/>
        <v>0</v>
      </c>
    </row>
    <row r="506" spans="1:22" ht="13.5" customHeight="1" x14ac:dyDescent="0.2">
      <c r="A506" s="2" t="s">
        <v>3399</v>
      </c>
      <c r="B506" s="50" t="str">
        <f t="array" ref="B506">INDEX(PAGU_REAL!$AF$1:$AF$168,MATCH(MID(A506,1,21),MID(PAGU_REAL!$AK$1:$AK$168,1,21),0))</f>
        <v>Evaluasi</v>
      </c>
      <c r="C506" s="125" t="s">
        <v>24</v>
      </c>
      <c r="D506" s="126" t="s">
        <v>3400</v>
      </c>
      <c r="E506" s="127">
        <v>2</v>
      </c>
      <c r="F506" s="128" t="s">
        <v>3401</v>
      </c>
      <c r="G506" s="127">
        <v>15000000</v>
      </c>
      <c r="H506" s="127">
        <f t="shared" ref="H506:H507" si="268">ROUNDDOWN(E506*G506,-3)</f>
        <v>30000000</v>
      </c>
      <c r="I506" s="127">
        <f>VLOOKUP($A506,'Bidang PE'!$A$6:$V$1000,I$1,FALSE)</f>
        <v>0</v>
      </c>
      <c r="J506" s="127">
        <f>VLOOKUP($A506,'Bidang PE'!$A$6:$V$1000,J$1,FALSE)</f>
        <v>0</v>
      </c>
      <c r="K506" s="127">
        <f>VLOOKUP($A506,'Bidang PE'!$A$6:$V$1000,K$1,FALSE)</f>
        <v>0</v>
      </c>
      <c r="L506" s="127">
        <f>VLOOKUP($A506,'Bidang PE'!$A$6:$V$1000,L$1,FALSE)</f>
        <v>0</v>
      </c>
      <c r="M506" s="127">
        <f>VLOOKUP($A506,'Bidang PE'!$A$6:$V$1000,M$1,FALSE)</f>
        <v>0</v>
      </c>
      <c r="N506" s="127">
        <f>VLOOKUP($A506,'Bidang PE'!$A$6:$V$1000,N$1,FALSE)</f>
        <v>15000000</v>
      </c>
      <c r="O506" s="127">
        <f>VLOOKUP($A506,'Bidang PE'!$A$6:$V$1000,O$1,FALSE)</f>
        <v>15000000</v>
      </c>
      <c r="P506" s="127">
        <f>VLOOKUP($A506,'Bidang PE'!$A$6:$V$1000,P$1,FALSE)</f>
        <v>0</v>
      </c>
      <c r="Q506" s="127">
        <f>VLOOKUP($A506,'Bidang PE'!$A$6:$V$1000,Q$1,FALSE)</f>
        <v>0</v>
      </c>
      <c r="R506" s="127">
        <f>VLOOKUP($A506,'Bidang PE'!$A$6:$V$1000,R$1,FALSE)</f>
        <v>0</v>
      </c>
      <c r="S506" s="127">
        <f>VLOOKUP($A506,'Bidang PE'!$A$6:$V$1000,S$1,FALSE)</f>
        <v>0</v>
      </c>
      <c r="T506" s="127">
        <f>VLOOKUP($A506,'Bidang PE'!$A$6:$V$1000,T$1,FALSE)</f>
        <v>0</v>
      </c>
      <c r="U506" s="127">
        <f t="shared" si="1"/>
        <v>30000000</v>
      </c>
      <c r="V506" s="127">
        <f t="shared" si="2"/>
        <v>0</v>
      </c>
    </row>
    <row r="507" spans="1:22" ht="13.5" customHeight="1" x14ac:dyDescent="0.2">
      <c r="A507" s="2" t="s">
        <v>3402</v>
      </c>
      <c r="B507" s="50" t="str">
        <f t="array" ref="B507">INDEX(PAGU_REAL!$AF$1:$AF$168,MATCH(MID(A507,1,21),MID(PAGU_REAL!$AK$1:$AK$168,1,21),0))</f>
        <v>Evaluasi</v>
      </c>
      <c r="C507" s="125" t="s">
        <v>24</v>
      </c>
      <c r="D507" s="126" t="s">
        <v>609</v>
      </c>
      <c r="E507" s="127">
        <v>4</v>
      </c>
      <c r="F507" s="128" t="s">
        <v>602</v>
      </c>
      <c r="G507" s="127">
        <v>250000</v>
      </c>
      <c r="H507" s="127">
        <f t="shared" si="268"/>
        <v>1000000</v>
      </c>
      <c r="I507" s="127">
        <f>VLOOKUP($A507,'Bidang PE'!$A$6:$V$1000,I$1,FALSE)</f>
        <v>0</v>
      </c>
      <c r="J507" s="127">
        <f>VLOOKUP($A507,'Bidang PE'!$A$6:$V$1000,J$1,FALSE)</f>
        <v>0</v>
      </c>
      <c r="K507" s="127">
        <f>VLOOKUP($A507,'Bidang PE'!$A$6:$V$1000,K$1,FALSE)</f>
        <v>250000</v>
      </c>
      <c r="L507" s="127">
        <f>VLOOKUP($A507,'Bidang PE'!$A$6:$V$1000,L$1,FALSE)</f>
        <v>0</v>
      </c>
      <c r="M507" s="127">
        <f>VLOOKUP($A507,'Bidang PE'!$A$6:$V$1000,M$1,FALSE)</f>
        <v>0</v>
      </c>
      <c r="N507" s="127">
        <f>VLOOKUP($A507,'Bidang PE'!$A$6:$V$1000,N$1,FALSE)</f>
        <v>250000</v>
      </c>
      <c r="O507" s="127">
        <f>VLOOKUP($A507,'Bidang PE'!$A$6:$V$1000,O$1,FALSE)</f>
        <v>0</v>
      </c>
      <c r="P507" s="127">
        <f>VLOOKUP($A507,'Bidang PE'!$A$6:$V$1000,P$1,FALSE)</f>
        <v>0</v>
      </c>
      <c r="Q507" s="127">
        <f>VLOOKUP($A507,'Bidang PE'!$A$6:$V$1000,Q$1,FALSE)</f>
        <v>250000</v>
      </c>
      <c r="R507" s="127">
        <f>VLOOKUP($A507,'Bidang PE'!$A$6:$V$1000,R$1,FALSE)</f>
        <v>0</v>
      </c>
      <c r="S507" s="127">
        <f>VLOOKUP($A507,'Bidang PE'!$A$6:$V$1000,S$1,FALSE)</f>
        <v>0</v>
      </c>
      <c r="T507" s="127">
        <f>VLOOKUP($A507,'Bidang PE'!$A$6:$V$1000,T$1,FALSE)</f>
        <v>250000</v>
      </c>
      <c r="U507" s="127">
        <f t="shared" si="1"/>
        <v>1000000</v>
      </c>
      <c r="V507" s="127">
        <f t="shared" si="2"/>
        <v>0</v>
      </c>
    </row>
    <row r="508" spans="1:22" ht="13.5" customHeight="1" x14ac:dyDescent="0.2">
      <c r="A508" s="2" t="s">
        <v>3403</v>
      </c>
      <c r="B508" s="50" t="str">
        <f t="array" ref="B508">INDEX(PAGU_REAL!$AF$1:$AF$168,MATCH(MID(A508,1,21),MID(PAGU_REAL!$AK$1:$AK$168,1,21),0))</f>
        <v>Evaluasi</v>
      </c>
      <c r="C508" s="95" t="s">
        <v>162</v>
      </c>
      <c r="D508" s="123" t="s">
        <v>163</v>
      </c>
      <c r="E508" s="124">
        <v>0</v>
      </c>
      <c r="F508" s="98" t="s">
        <v>24</v>
      </c>
      <c r="G508" s="124">
        <v>0</v>
      </c>
      <c r="H508" s="124">
        <f t="shared" ref="H508:T508" si="269">H509</f>
        <v>20000000</v>
      </c>
      <c r="I508" s="124">
        <f t="shared" si="269"/>
        <v>0</v>
      </c>
      <c r="J508" s="124">
        <f t="shared" si="269"/>
        <v>0</v>
      </c>
      <c r="K508" s="124">
        <f t="shared" si="269"/>
        <v>2500000</v>
      </c>
      <c r="L508" s="124">
        <f t="shared" si="269"/>
        <v>0</v>
      </c>
      <c r="M508" s="124">
        <f t="shared" si="269"/>
        <v>0</v>
      </c>
      <c r="N508" s="124">
        <f t="shared" si="269"/>
        <v>0</v>
      </c>
      <c r="O508" s="124">
        <f t="shared" si="269"/>
        <v>2500000</v>
      </c>
      <c r="P508" s="124">
        <f t="shared" si="269"/>
        <v>0</v>
      </c>
      <c r="Q508" s="124">
        <f t="shared" si="269"/>
        <v>7500000</v>
      </c>
      <c r="R508" s="124">
        <f t="shared" si="269"/>
        <v>7500000</v>
      </c>
      <c r="S508" s="124">
        <f t="shared" si="269"/>
        <v>0</v>
      </c>
      <c r="T508" s="124">
        <f t="shared" si="269"/>
        <v>0</v>
      </c>
      <c r="U508" s="124">
        <f t="shared" si="1"/>
        <v>20000000</v>
      </c>
      <c r="V508" s="124">
        <f t="shared" si="2"/>
        <v>0</v>
      </c>
    </row>
    <row r="509" spans="1:22" ht="13.5" customHeight="1" x14ac:dyDescent="0.2">
      <c r="A509" s="2" t="s">
        <v>3404</v>
      </c>
      <c r="B509" s="50" t="str">
        <f t="array" ref="B509">INDEX(PAGU_REAL!$AF$1:$AF$168,MATCH(MID(A509,1,21),MID(PAGU_REAL!$AK$1:$AK$168,1,21),0))</f>
        <v>Evaluasi</v>
      </c>
      <c r="C509" s="125" t="s">
        <v>24</v>
      </c>
      <c r="D509" s="126" t="s">
        <v>1866</v>
      </c>
      <c r="E509" s="127">
        <v>20</v>
      </c>
      <c r="F509" s="128" t="s">
        <v>600</v>
      </c>
      <c r="G509" s="127">
        <v>1000000</v>
      </c>
      <c r="H509" s="127">
        <f>ROUNDDOWN(E509*G509,-3)</f>
        <v>20000000</v>
      </c>
      <c r="I509" s="127">
        <f>VLOOKUP($A509,'Bidang PE'!$A$6:$V$1000,I$1,FALSE)</f>
        <v>0</v>
      </c>
      <c r="J509" s="127">
        <f>VLOOKUP($A509,'Bidang PE'!$A$6:$V$1000,J$1,FALSE)</f>
        <v>0</v>
      </c>
      <c r="K509" s="127">
        <f>VLOOKUP($A509,'Bidang PE'!$A$6:$V$1000,K$1,FALSE)</f>
        <v>2500000</v>
      </c>
      <c r="L509" s="127">
        <f>VLOOKUP($A509,'Bidang PE'!$A$6:$V$1000,L$1,FALSE)</f>
        <v>0</v>
      </c>
      <c r="M509" s="127">
        <f>VLOOKUP($A509,'Bidang PE'!$A$6:$V$1000,M$1,FALSE)</f>
        <v>0</v>
      </c>
      <c r="N509" s="127">
        <f>VLOOKUP($A509,'Bidang PE'!$A$6:$V$1000,N$1,FALSE)</f>
        <v>0</v>
      </c>
      <c r="O509" s="127">
        <f>VLOOKUP($A509,'Bidang PE'!$A$6:$V$1000,O$1,FALSE)</f>
        <v>2500000</v>
      </c>
      <c r="P509" s="127">
        <f>VLOOKUP($A509,'Bidang PE'!$A$6:$V$1000,P$1,FALSE)</f>
        <v>0</v>
      </c>
      <c r="Q509" s="127">
        <f>VLOOKUP($A509,'Bidang PE'!$A$6:$V$1000,Q$1,FALSE)</f>
        <v>7500000</v>
      </c>
      <c r="R509" s="127">
        <f>VLOOKUP($A509,'Bidang PE'!$A$6:$V$1000,R$1,FALSE)</f>
        <v>7500000</v>
      </c>
      <c r="S509" s="127">
        <f>VLOOKUP($A509,'Bidang PE'!$A$6:$V$1000,S$1,FALSE)</f>
        <v>0</v>
      </c>
      <c r="T509" s="127">
        <f>VLOOKUP($A509,'Bidang PE'!$A$6:$V$1000,T$1,FALSE)</f>
        <v>0</v>
      </c>
      <c r="U509" s="127">
        <f t="shared" si="1"/>
        <v>20000000</v>
      </c>
      <c r="V509" s="127">
        <f t="shared" si="2"/>
        <v>0</v>
      </c>
    </row>
    <row r="510" spans="1:22" ht="13.5" customHeight="1" x14ac:dyDescent="0.2">
      <c r="A510" s="2" t="s">
        <v>3405</v>
      </c>
      <c r="B510" s="50" t="str">
        <f t="array" ref="B510">INDEX(PAGU_REAL!$AF$1:$AF$168,MATCH(MID(A510,1,21),MID(PAGU_REAL!$AK$1:$AK$168,1,21),0))</f>
        <v>Evaluasi</v>
      </c>
      <c r="C510" s="95" t="s">
        <v>639</v>
      </c>
      <c r="D510" s="123" t="s">
        <v>640</v>
      </c>
      <c r="E510" s="124">
        <v>0</v>
      </c>
      <c r="F510" s="98" t="s">
        <v>24</v>
      </c>
      <c r="G510" s="124">
        <v>0</v>
      </c>
      <c r="H510" s="124">
        <f t="shared" ref="H510:T510" si="270">H511</f>
        <v>49567000</v>
      </c>
      <c r="I510" s="124">
        <f t="shared" si="270"/>
        <v>0</v>
      </c>
      <c r="J510" s="124">
        <f t="shared" si="270"/>
        <v>0</v>
      </c>
      <c r="K510" s="124">
        <f t="shared" si="270"/>
        <v>0</v>
      </c>
      <c r="L510" s="124">
        <f t="shared" si="270"/>
        <v>0</v>
      </c>
      <c r="M510" s="124">
        <f t="shared" si="270"/>
        <v>0</v>
      </c>
      <c r="N510" s="124">
        <f t="shared" si="270"/>
        <v>0</v>
      </c>
      <c r="O510" s="124">
        <f t="shared" si="270"/>
        <v>0</v>
      </c>
      <c r="P510" s="124">
        <f t="shared" si="270"/>
        <v>0</v>
      </c>
      <c r="Q510" s="124">
        <f t="shared" si="270"/>
        <v>0</v>
      </c>
      <c r="R510" s="124">
        <f t="shared" si="270"/>
        <v>0</v>
      </c>
      <c r="S510" s="124">
        <f t="shared" si="270"/>
        <v>49567000</v>
      </c>
      <c r="T510" s="124">
        <f t="shared" si="270"/>
        <v>0</v>
      </c>
      <c r="U510" s="124">
        <f t="shared" si="1"/>
        <v>49567000</v>
      </c>
      <c r="V510" s="124">
        <f t="shared" si="2"/>
        <v>0</v>
      </c>
    </row>
    <row r="511" spans="1:22" ht="13.5" customHeight="1" x14ac:dyDescent="0.2">
      <c r="A511" s="2" t="s">
        <v>3406</v>
      </c>
      <c r="B511" s="50" t="str">
        <f t="array" ref="B511">INDEX(PAGU_REAL!$AF$1:$AF$168,MATCH(MID(A511,1,21),MID(PAGU_REAL!$AK$1:$AK$168,1,21),0))</f>
        <v>Evaluasi</v>
      </c>
      <c r="C511" s="125" t="s">
        <v>24</v>
      </c>
      <c r="D511" s="126" t="s">
        <v>3407</v>
      </c>
      <c r="E511" s="127">
        <v>1</v>
      </c>
      <c r="F511" s="128" t="s">
        <v>3408</v>
      </c>
      <c r="G511" s="127">
        <v>49567000</v>
      </c>
      <c r="H511" s="127">
        <f>ROUNDDOWN(E511*G511,-3)</f>
        <v>49567000</v>
      </c>
      <c r="I511" s="127">
        <f>VLOOKUP($A511,'Bidang PE'!$A$6:$V$1000,I$1,FALSE)</f>
        <v>0</v>
      </c>
      <c r="J511" s="127">
        <f>VLOOKUP($A511,'Bidang PE'!$A$6:$V$1000,J$1,FALSE)</f>
        <v>0</v>
      </c>
      <c r="K511" s="127">
        <f>VLOOKUP($A511,'Bidang PE'!$A$6:$V$1000,K$1,FALSE)</f>
        <v>0</v>
      </c>
      <c r="L511" s="127">
        <f>VLOOKUP($A511,'Bidang PE'!$A$6:$V$1000,L$1,FALSE)</f>
        <v>0</v>
      </c>
      <c r="M511" s="127">
        <f>VLOOKUP($A511,'Bidang PE'!$A$6:$V$1000,M$1,FALSE)</f>
        <v>0</v>
      </c>
      <c r="N511" s="127">
        <f>VLOOKUP($A511,'Bidang PE'!$A$6:$V$1000,N$1,FALSE)</f>
        <v>0</v>
      </c>
      <c r="O511" s="127">
        <f>VLOOKUP($A511,'Bidang PE'!$A$6:$V$1000,O$1,FALSE)</f>
        <v>0</v>
      </c>
      <c r="P511" s="127">
        <f>VLOOKUP($A511,'Bidang PE'!$A$6:$V$1000,P$1,FALSE)</f>
        <v>0</v>
      </c>
      <c r="Q511" s="127">
        <f>VLOOKUP($A511,'Bidang PE'!$A$6:$V$1000,Q$1,FALSE)</f>
        <v>0</v>
      </c>
      <c r="R511" s="127">
        <f>VLOOKUP($A511,'Bidang PE'!$A$6:$V$1000,R$1,FALSE)</f>
        <v>0</v>
      </c>
      <c r="S511" s="127">
        <f>VLOOKUP($A511,'Bidang PE'!$A$6:$V$1000,S$1,FALSE)</f>
        <v>49567000</v>
      </c>
      <c r="T511" s="127">
        <f>VLOOKUP($A511,'Bidang PE'!$A$6:$V$1000,T$1,FALSE)</f>
        <v>0</v>
      </c>
      <c r="U511" s="127">
        <f t="shared" si="1"/>
        <v>49567000</v>
      </c>
      <c r="V511" s="127">
        <f t="shared" si="2"/>
        <v>0</v>
      </c>
    </row>
    <row r="512" spans="1:22" ht="13.5" customHeight="1" x14ac:dyDescent="0.2">
      <c r="A512" s="2" t="s">
        <v>3409</v>
      </c>
      <c r="B512" s="50" t="str">
        <f t="array" ref="B512">INDEX(PAGU_REAL!$AF$1:$AF$168,MATCH(MID(A512,1,21),MID(PAGU_REAL!$AK$1:$AK$168,1,21),0))</f>
        <v>Evaluasi</v>
      </c>
      <c r="C512" s="95" t="s">
        <v>111</v>
      </c>
      <c r="D512" s="123" t="s">
        <v>112</v>
      </c>
      <c r="E512" s="124">
        <v>0</v>
      </c>
      <c r="F512" s="98" t="s">
        <v>24</v>
      </c>
      <c r="G512" s="124">
        <v>0</v>
      </c>
      <c r="H512" s="124">
        <f t="shared" ref="H512:T512" si="271">H513</f>
        <v>36576000</v>
      </c>
      <c r="I512" s="124">
        <f t="shared" si="271"/>
        <v>0</v>
      </c>
      <c r="J512" s="124">
        <f t="shared" si="271"/>
        <v>0</v>
      </c>
      <c r="K512" s="124">
        <f t="shared" si="271"/>
        <v>9144090</v>
      </c>
      <c r="L512" s="124">
        <f t="shared" si="271"/>
        <v>4572045</v>
      </c>
      <c r="M512" s="124">
        <f t="shared" si="271"/>
        <v>4572045</v>
      </c>
      <c r="N512" s="124">
        <f t="shared" si="271"/>
        <v>4572045</v>
      </c>
      <c r="O512" s="124">
        <f t="shared" si="271"/>
        <v>4572045</v>
      </c>
      <c r="P512" s="124">
        <f t="shared" si="271"/>
        <v>4572045</v>
      </c>
      <c r="Q512" s="124">
        <f t="shared" si="271"/>
        <v>4571685</v>
      </c>
      <c r="R512" s="124">
        <f t="shared" si="271"/>
        <v>0</v>
      </c>
      <c r="S512" s="124">
        <f t="shared" si="271"/>
        <v>0</v>
      </c>
      <c r="T512" s="124">
        <f t="shared" si="271"/>
        <v>0</v>
      </c>
      <c r="U512" s="124">
        <f t="shared" si="1"/>
        <v>36576000</v>
      </c>
      <c r="V512" s="124">
        <f t="shared" si="2"/>
        <v>0</v>
      </c>
    </row>
    <row r="513" spans="1:22" ht="13.5" customHeight="1" x14ac:dyDescent="0.2">
      <c r="A513" s="2" t="s">
        <v>3410</v>
      </c>
      <c r="B513" s="50" t="str">
        <f t="array" ref="B513">INDEX(PAGU_REAL!$AF$1:$AF$168,MATCH(MID(A513,1,21),MID(PAGU_REAL!$AK$1:$AK$168,1,21),0))</f>
        <v>Evaluasi</v>
      </c>
      <c r="C513" s="125" t="s">
        <v>24</v>
      </c>
      <c r="D513" s="126" t="s">
        <v>3411</v>
      </c>
      <c r="E513" s="127">
        <v>8</v>
      </c>
      <c r="F513" s="128" t="s">
        <v>600</v>
      </c>
      <c r="G513" s="127">
        <v>4572045</v>
      </c>
      <c r="H513" s="127">
        <f>ROUNDDOWN(E513*G513,-3)</f>
        <v>36576000</v>
      </c>
      <c r="I513" s="127">
        <f>VLOOKUP($A513,'Bidang PE'!$A$6:$V$1000,I$1,FALSE)</f>
        <v>0</v>
      </c>
      <c r="J513" s="127">
        <f>VLOOKUP($A513,'Bidang PE'!$A$6:$V$1000,J$1,FALSE)</f>
        <v>0</v>
      </c>
      <c r="K513" s="127">
        <f>VLOOKUP($A513,'Bidang PE'!$A$6:$V$1000,K$1,FALSE)</f>
        <v>9144090</v>
      </c>
      <c r="L513" s="127">
        <f>VLOOKUP($A513,'Bidang PE'!$A$6:$V$1000,L$1,FALSE)</f>
        <v>4572045</v>
      </c>
      <c r="M513" s="127">
        <f>VLOOKUP($A513,'Bidang PE'!$A$6:$V$1000,M$1,FALSE)</f>
        <v>4572045</v>
      </c>
      <c r="N513" s="127">
        <f>VLOOKUP($A513,'Bidang PE'!$A$6:$V$1000,N$1,FALSE)</f>
        <v>4572045</v>
      </c>
      <c r="O513" s="127">
        <f>VLOOKUP($A513,'Bidang PE'!$A$6:$V$1000,O$1,FALSE)</f>
        <v>4572045</v>
      </c>
      <c r="P513" s="127">
        <f>VLOOKUP($A513,'Bidang PE'!$A$6:$V$1000,P$1,FALSE)</f>
        <v>4572045</v>
      </c>
      <c r="Q513" s="127">
        <f>VLOOKUP($A513,'Bidang PE'!$A$6:$V$1000,Q$1,FALSE)</f>
        <v>4571685</v>
      </c>
      <c r="R513" s="127">
        <f>VLOOKUP($A513,'Bidang PE'!$A$6:$V$1000,R$1,FALSE)</f>
        <v>0</v>
      </c>
      <c r="S513" s="127">
        <f>VLOOKUP($A513,'Bidang PE'!$A$6:$V$1000,S$1,FALSE)</f>
        <v>0</v>
      </c>
      <c r="T513" s="127">
        <f>VLOOKUP($A513,'Bidang PE'!$A$6:$V$1000,T$1,FALSE)</f>
        <v>0</v>
      </c>
      <c r="U513" s="127">
        <f t="shared" si="1"/>
        <v>36576000</v>
      </c>
      <c r="V513" s="127">
        <f t="shared" si="2"/>
        <v>0</v>
      </c>
    </row>
    <row r="514" spans="1:22" ht="13.5" customHeight="1" x14ac:dyDescent="0.2">
      <c r="A514" s="2" t="s">
        <v>3412</v>
      </c>
      <c r="B514" s="50" t="str">
        <f t="array" ref="B514">INDEX(PAGU_REAL!$AF$1:$AF$168,MATCH(MID(A514,1,21),MID(PAGU_REAL!$AK$1:$AK$168,1,21),0))</f>
        <v>Evaluasi</v>
      </c>
      <c r="C514" s="95" t="s">
        <v>55</v>
      </c>
      <c r="D514" s="123" t="s">
        <v>56</v>
      </c>
      <c r="E514" s="124">
        <v>0</v>
      </c>
      <c r="F514" s="98" t="s">
        <v>24</v>
      </c>
      <c r="G514" s="124">
        <v>0</v>
      </c>
      <c r="H514" s="124">
        <f t="shared" ref="H514:T514" si="272">H515</f>
        <v>10500000</v>
      </c>
      <c r="I514" s="124">
        <f t="shared" si="272"/>
        <v>0</v>
      </c>
      <c r="J514" s="124">
        <f t="shared" si="272"/>
        <v>0</v>
      </c>
      <c r="K514" s="124">
        <f t="shared" si="272"/>
        <v>2100000</v>
      </c>
      <c r="L514" s="124">
        <f t="shared" si="272"/>
        <v>1050000</v>
      </c>
      <c r="M514" s="124">
        <f t="shared" si="272"/>
        <v>1050000</v>
      </c>
      <c r="N514" s="124">
        <f t="shared" si="272"/>
        <v>1050000</v>
      </c>
      <c r="O514" s="124">
        <f t="shared" si="272"/>
        <v>1050000</v>
      </c>
      <c r="P514" s="124">
        <f t="shared" si="272"/>
        <v>1050000</v>
      </c>
      <c r="Q514" s="124">
        <f t="shared" si="272"/>
        <v>1050000</v>
      </c>
      <c r="R514" s="124">
        <f t="shared" si="272"/>
        <v>1050000</v>
      </c>
      <c r="S514" s="124">
        <f t="shared" si="272"/>
        <v>1050000</v>
      </c>
      <c r="T514" s="124">
        <f t="shared" si="272"/>
        <v>0</v>
      </c>
      <c r="U514" s="124">
        <f t="shared" si="1"/>
        <v>10500000</v>
      </c>
      <c r="V514" s="124">
        <f t="shared" si="2"/>
        <v>0</v>
      </c>
    </row>
    <row r="515" spans="1:22" ht="13.5" customHeight="1" x14ac:dyDescent="0.2">
      <c r="A515" s="2" t="s">
        <v>3413</v>
      </c>
      <c r="B515" s="50" t="str">
        <f t="array" ref="B515">INDEX(PAGU_REAL!$AF$1:$AF$168,MATCH(MID(A515,1,21),MID(PAGU_REAL!$AK$1:$AK$168,1,21),0))</f>
        <v>Evaluasi</v>
      </c>
      <c r="C515" s="125" t="s">
        <v>24</v>
      </c>
      <c r="D515" s="126" t="s">
        <v>58</v>
      </c>
      <c r="E515" s="127">
        <v>70</v>
      </c>
      <c r="F515" s="128" t="s">
        <v>600</v>
      </c>
      <c r="G515" s="127">
        <v>150000</v>
      </c>
      <c r="H515" s="127">
        <f>ROUNDDOWN(E515*G515,-3)</f>
        <v>10500000</v>
      </c>
      <c r="I515" s="127">
        <f>VLOOKUP($A515,'Bidang PE'!$A$6:$V$1000,I$1,FALSE)</f>
        <v>0</v>
      </c>
      <c r="J515" s="127">
        <f>VLOOKUP($A515,'Bidang PE'!$A$6:$V$1000,J$1,FALSE)</f>
        <v>0</v>
      </c>
      <c r="K515" s="127">
        <f>VLOOKUP($A515,'Bidang PE'!$A$6:$V$1000,K$1,FALSE)</f>
        <v>2100000</v>
      </c>
      <c r="L515" s="127">
        <f>VLOOKUP($A515,'Bidang PE'!$A$6:$V$1000,L$1,FALSE)</f>
        <v>1050000</v>
      </c>
      <c r="M515" s="127">
        <f>VLOOKUP($A515,'Bidang PE'!$A$6:$V$1000,M$1,FALSE)</f>
        <v>1050000</v>
      </c>
      <c r="N515" s="127">
        <f>VLOOKUP($A515,'Bidang PE'!$A$6:$V$1000,N$1,FALSE)</f>
        <v>1050000</v>
      </c>
      <c r="O515" s="127">
        <f>VLOOKUP($A515,'Bidang PE'!$A$6:$V$1000,O$1,FALSE)</f>
        <v>1050000</v>
      </c>
      <c r="P515" s="127">
        <f>VLOOKUP($A515,'Bidang PE'!$A$6:$V$1000,P$1,FALSE)</f>
        <v>1050000</v>
      </c>
      <c r="Q515" s="127">
        <f>VLOOKUP($A515,'Bidang PE'!$A$6:$V$1000,Q$1,FALSE)</f>
        <v>1050000</v>
      </c>
      <c r="R515" s="127">
        <f>VLOOKUP($A515,'Bidang PE'!$A$6:$V$1000,R$1,FALSE)</f>
        <v>1050000</v>
      </c>
      <c r="S515" s="127">
        <f>VLOOKUP($A515,'Bidang PE'!$A$6:$V$1000,S$1,FALSE)</f>
        <v>1050000</v>
      </c>
      <c r="T515" s="127">
        <f>VLOOKUP($A515,'Bidang PE'!$A$6:$V$1000,T$1,FALSE)</f>
        <v>0</v>
      </c>
      <c r="U515" s="127">
        <f t="shared" si="1"/>
        <v>10500000</v>
      </c>
      <c r="V515" s="127">
        <f t="shared" si="2"/>
        <v>0</v>
      </c>
    </row>
    <row r="516" spans="1:22" ht="13.5" customHeight="1" x14ac:dyDescent="0.2">
      <c r="A516" s="2" t="s">
        <v>3414</v>
      </c>
      <c r="B516" s="50" t="str">
        <f t="array" ref="B516">INDEX(PAGU_REAL!$AF$1:$AF$168,MATCH(MID(A516,1,21),MID(PAGU_REAL!$AK$1:$AK$168,1,21),0))</f>
        <v>Evaluasi</v>
      </c>
      <c r="C516" s="119" t="s">
        <v>102</v>
      </c>
      <c r="D516" s="120" t="s">
        <v>3415</v>
      </c>
      <c r="E516" s="121">
        <v>0</v>
      </c>
      <c r="F516" s="122" t="s">
        <v>24</v>
      </c>
      <c r="G516" s="121">
        <v>0</v>
      </c>
      <c r="H516" s="121">
        <f t="shared" ref="H516:T516" si="273">SUM(H517,H523,H525,H527)</f>
        <v>78505000</v>
      </c>
      <c r="I516" s="121">
        <f t="shared" si="273"/>
        <v>0</v>
      </c>
      <c r="J516" s="121">
        <f t="shared" si="273"/>
        <v>1850000</v>
      </c>
      <c r="K516" s="121">
        <f t="shared" si="273"/>
        <v>0</v>
      </c>
      <c r="L516" s="121">
        <f t="shared" si="273"/>
        <v>8188125</v>
      </c>
      <c r="M516" s="121">
        <f t="shared" si="273"/>
        <v>17176250</v>
      </c>
      <c r="N516" s="121">
        <f t="shared" si="273"/>
        <v>10238125</v>
      </c>
      <c r="O516" s="121">
        <f t="shared" si="273"/>
        <v>8188125</v>
      </c>
      <c r="P516" s="121">
        <f t="shared" si="273"/>
        <v>10488125</v>
      </c>
      <c r="Q516" s="121">
        <f t="shared" si="273"/>
        <v>6238125</v>
      </c>
      <c r="R516" s="121">
        <f t="shared" si="273"/>
        <v>8188125</v>
      </c>
      <c r="S516" s="121">
        <f t="shared" si="273"/>
        <v>5000000</v>
      </c>
      <c r="T516" s="121">
        <f t="shared" si="273"/>
        <v>2950000</v>
      </c>
      <c r="U516" s="121">
        <f t="shared" si="1"/>
        <v>78505000</v>
      </c>
      <c r="V516" s="121">
        <f t="shared" si="2"/>
        <v>0</v>
      </c>
    </row>
    <row r="517" spans="1:22" ht="13.5" customHeight="1" x14ac:dyDescent="0.2">
      <c r="A517" s="2" t="s">
        <v>3416</v>
      </c>
      <c r="B517" s="50" t="str">
        <f t="array" ref="B517">INDEX(PAGU_REAL!$AF$1:$AF$168,MATCH(MID(A517,1,21),MID(PAGU_REAL!$AK$1:$AK$168,1,21),0))</f>
        <v>Evaluasi</v>
      </c>
      <c r="C517" s="95" t="s">
        <v>42</v>
      </c>
      <c r="D517" s="123" t="s">
        <v>43</v>
      </c>
      <c r="E517" s="124">
        <v>0</v>
      </c>
      <c r="F517" s="98" t="s">
        <v>24</v>
      </c>
      <c r="G517" s="124">
        <v>0</v>
      </c>
      <c r="H517" s="124">
        <f t="shared" ref="H517:T517" si="274">SUM(H518:H522)</f>
        <v>30400000</v>
      </c>
      <c r="I517" s="124">
        <f t="shared" si="274"/>
        <v>0</v>
      </c>
      <c r="J517" s="124">
        <f t="shared" si="274"/>
        <v>700000</v>
      </c>
      <c r="K517" s="124">
        <f t="shared" si="274"/>
        <v>0</v>
      </c>
      <c r="L517" s="124">
        <f t="shared" si="274"/>
        <v>2200000</v>
      </c>
      <c r="M517" s="124">
        <f t="shared" si="274"/>
        <v>6100000</v>
      </c>
      <c r="N517" s="124">
        <f t="shared" si="274"/>
        <v>4700000</v>
      </c>
      <c r="O517" s="124">
        <f t="shared" si="274"/>
        <v>2200000</v>
      </c>
      <c r="P517" s="124">
        <f t="shared" si="274"/>
        <v>4700000</v>
      </c>
      <c r="Q517" s="124">
        <f t="shared" si="274"/>
        <v>700000</v>
      </c>
      <c r="R517" s="124">
        <f t="shared" si="274"/>
        <v>2200000</v>
      </c>
      <c r="S517" s="124">
        <f t="shared" si="274"/>
        <v>4700000</v>
      </c>
      <c r="T517" s="124">
        <f t="shared" si="274"/>
        <v>2200000</v>
      </c>
      <c r="U517" s="124">
        <f t="shared" si="1"/>
        <v>30400000</v>
      </c>
      <c r="V517" s="124">
        <f t="shared" si="2"/>
        <v>0</v>
      </c>
    </row>
    <row r="518" spans="1:22" ht="13.5" customHeight="1" x14ac:dyDescent="0.2">
      <c r="A518" s="2" t="s">
        <v>3417</v>
      </c>
      <c r="B518" s="50" t="str">
        <f t="array" ref="B518">INDEX(PAGU_REAL!$AF$1:$AF$168,MATCH(MID(A518,1,21),MID(PAGU_REAL!$AK$1:$AK$168,1,21),0))</f>
        <v>Evaluasi</v>
      </c>
      <c r="C518" s="125" t="s">
        <v>24</v>
      </c>
      <c r="D518" s="126" t="s">
        <v>3375</v>
      </c>
      <c r="E518" s="127">
        <v>120</v>
      </c>
      <c r="F518" s="128" t="s">
        <v>600</v>
      </c>
      <c r="G518" s="127">
        <v>70000</v>
      </c>
      <c r="H518" s="127">
        <f t="shared" ref="H518:H522" si="275">ROUNDDOWN(E518*G518,-3)</f>
        <v>8400000</v>
      </c>
      <c r="I518" s="127">
        <f>VLOOKUP($A518,'Bidang PE'!$A$6:$V$1000,I$1,FALSE)</f>
        <v>0</v>
      </c>
      <c r="J518" s="127">
        <f>VLOOKUP($A518,'Bidang PE'!$A$6:$V$1000,J$1,FALSE)</f>
        <v>700000</v>
      </c>
      <c r="K518" s="127">
        <f>VLOOKUP($A518,'Bidang PE'!$A$6:$V$1000,K$1,FALSE)</f>
        <v>0</v>
      </c>
      <c r="L518" s="127">
        <f>VLOOKUP($A518,'Bidang PE'!$A$6:$V$1000,L$1,FALSE)</f>
        <v>700000</v>
      </c>
      <c r="M518" s="127">
        <f>VLOOKUP($A518,'Bidang PE'!$A$6:$V$1000,M$1,FALSE)</f>
        <v>2100000</v>
      </c>
      <c r="N518" s="127">
        <f>VLOOKUP($A518,'Bidang PE'!$A$6:$V$1000,N$1,FALSE)</f>
        <v>700000</v>
      </c>
      <c r="O518" s="127">
        <f>VLOOKUP($A518,'Bidang PE'!$A$6:$V$1000,O$1,FALSE)</f>
        <v>700000</v>
      </c>
      <c r="P518" s="127">
        <f>VLOOKUP($A518,'Bidang PE'!$A$6:$V$1000,P$1,FALSE)</f>
        <v>700000</v>
      </c>
      <c r="Q518" s="127">
        <f>VLOOKUP($A518,'Bidang PE'!$A$6:$V$1000,Q$1,FALSE)</f>
        <v>700000</v>
      </c>
      <c r="R518" s="127">
        <f>VLOOKUP($A518,'Bidang PE'!$A$6:$V$1000,R$1,FALSE)</f>
        <v>700000</v>
      </c>
      <c r="S518" s="127">
        <f>VLOOKUP($A518,'Bidang PE'!$A$6:$V$1000,S$1,FALSE)</f>
        <v>700000</v>
      </c>
      <c r="T518" s="127">
        <f>VLOOKUP($A518,'Bidang PE'!$A$6:$V$1000,T$1,FALSE)</f>
        <v>700000</v>
      </c>
      <c r="U518" s="127">
        <f t="shared" si="1"/>
        <v>8400000</v>
      </c>
      <c r="V518" s="127">
        <f t="shared" si="2"/>
        <v>0</v>
      </c>
    </row>
    <row r="519" spans="1:22" ht="13.5" customHeight="1" x14ac:dyDescent="0.2">
      <c r="A519" s="2" t="s">
        <v>3418</v>
      </c>
      <c r="B519" s="50" t="str">
        <f t="array" ref="B519">INDEX(PAGU_REAL!$AF$1:$AF$168,MATCH(MID(A519,1,21),MID(PAGU_REAL!$AK$1:$AK$168,1,21),0))</f>
        <v>Evaluasi</v>
      </c>
      <c r="C519" s="125" t="s">
        <v>24</v>
      </c>
      <c r="D519" s="126" t="s">
        <v>45</v>
      </c>
      <c r="E519" s="127">
        <v>4</v>
      </c>
      <c r="F519" s="128" t="s">
        <v>602</v>
      </c>
      <c r="G519" s="127">
        <v>1500000</v>
      </c>
      <c r="H519" s="127">
        <f t="shared" si="275"/>
        <v>6000000</v>
      </c>
      <c r="I519" s="127">
        <f>VLOOKUP($A519,'Bidang PE'!$A$6:$V$1000,I$1,FALSE)</f>
        <v>0</v>
      </c>
      <c r="J519" s="127">
        <f>VLOOKUP($A519,'Bidang PE'!$A$6:$V$1000,J$1,FALSE)</f>
        <v>0</v>
      </c>
      <c r="K519" s="127">
        <f>VLOOKUP($A519,'Bidang PE'!$A$6:$V$1000,K$1,FALSE)</f>
        <v>0</v>
      </c>
      <c r="L519" s="127">
        <f>VLOOKUP($A519,'Bidang PE'!$A$6:$V$1000,L$1,FALSE)</f>
        <v>0</v>
      </c>
      <c r="M519" s="127">
        <f>VLOOKUP($A519,'Bidang PE'!$A$6:$V$1000,M$1,FALSE)</f>
        <v>1500000</v>
      </c>
      <c r="N519" s="127">
        <f>VLOOKUP($A519,'Bidang PE'!$A$6:$V$1000,N$1,FALSE)</f>
        <v>1500000</v>
      </c>
      <c r="O519" s="127">
        <f>VLOOKUP($A519,'Bidang PE'!$A$6:$V$1000,O$1,FALSE)</f>
        <v>0</v>
      </c>
      <c r="P519" s="127">
        <f>VLOOKUP($A519,'Bidang PE'!$A$6:$V$1000,P$1,FALSE)</f>
        <v>1500000</v>
      </c>
      <c r="Q519" s="127">
        <f>VLOOKUP($A519,'Bidang PE'!$A$6:$V$1000,Q$1,FALSE)</f>
        <v>0</v>
      </c>
      <c r="R519" s="127">
        <f>VLOOKUP($A519,'Bidang PE'!$A$6:$V$1000,R$1,FALSE)</f>
        <v>0</v>
      </c>
      <c r="S519" s="127">
        <f>VLOOKUP($A519,'Bidang PE'!$A$6:$V$1000,S$1,FALSE)</f>
        <v>1500000</v>
      </c>
      <c r="T519" s="127">
        <f>VLOOKUP($A519,'Bidang PE'!$A$6:$V$1000,T$1,FALSE)</f>
        <v>0</v>
      </c>
      <c r="U519" s="127">
        <f t="shared" si="1"/>
        <v>6000000</v>
      </c>
      <c r="V519" s="127">
        <f t="shared" si="2"/>
        <v>0</v>
      </c>
    </row>
    <row r="520" spans="1:22" ht="13.5" customHeight="1" x14ac:dyDescent="0.2">
      <c r="A520" s="2" t="s">
        <v>3419</v>
      </c>
      <c r="B520" s="50" t="str">
        <f t="array" ref="B520">INDEX(PAGU_REAL!$AF$1:$AF$168,MATCH(MID(A520,1,21),MID(PAGU_REAL!$AK$1:$AK$168,1,21),0))</f>
        <v>Evaluasi</v>
      </c>
      <c r="C520" s="125" t="s">
        <v>24</v>
      </c>
      <c r="D520" s="126" t="s">
        <v>51</v>
      </c>
      <c r="E520" s="127">
        <v>4</v>
      </c>
      <c r="F520" s="128" t="s">
        <v>602</v>
      </c>
      <c r="G520" s="127">
        <v>1000000</v>
      </c>
      <c r="H520" s="127">
        <f t="shared" si="275"/>
        <v>4000000</v>
      </c>
      <c r="I520" s="127">
        <f>VLOOKUP($A520,'Bidang PE'!$A$6:$V$1000,I$1,FALSE)</f>
        <v>0</v>
      </c>
      <c r="J520" s="127">
        <f>VLOOKUP($A520,'Bidang PE'!$A$6:$V$1000,J$1,FALSE)</f>
        <v>0</v>
      </c>
      <c r="K520" s="127">
        <f>VLOOKUP($A520,'Bidang PE'!$A$6:$V$1000,K$1,FALSE)</f>
        <v>0</v>
      </c>
      <c r="L520" s="127">
        <f>VLOOKUP($A520,'Bidang PE'!$A$6:$V$1000,L$1,FALSE)</f>
        <v>0</v>
      </c>
      <c r="M520" s="127">
        <f>VLOOKUP($A520,'Bidang PE'!$A$6:$V$1000,M$1,FALSE)</f>
        <v>1000000</v>
      </c>
      <c r="N520" s="127">
        <f>VLOOKUP($A520,'Bidang PE'!$A$6:$V$1000,N$1,FALSE)</f>
        <v>1000000</v>
      </c>
      <c r="O520" s="127">
        <f>VLOOKUP($A520,'Bidang PE'!$A$6:$V$1000,O$1,FALSE)</f>
        <v>0</v>
      </c>
      <c r="P520" s="127">
        <f>VLOOKUP($A520,'Bidang PE'!$A$6:$V$1000,P$1,FALSE)</f>
        <v>1000000</v>
      </c>
      <c r="Q520" s="127">
        <f>VLOOKUP($A520,'Bidang PE'!$A$6:$V$1000,Q$1,FALSE)</f>
        <v>0</v>
      </c>
      <c r="R520" s="127">
        <f>VLOOKUP($A520,'Bidang PE'!$A$6:$V$1000,R$1,FALSE)</f>
        <v>0</v>
      </c>
      <c r="S520" s="127">
        <f>VLOOKUP($A520,'Bidang PE'!$A$6:$V$1000,S$1,FALSE)</f>
        <v>1000000</v>
      </c>
      <c r="T520" s="127">
        <f>VLOOKUP($A520,'Bidang PE'!$A$6:$V$1000,T$1,FALSE)</f>
        <v>0</v>
      </c>
      <c r="U520" s="127">
        <f t="shared" si="1"/>
        <v>4000000</v>
      </c>
      <c r="V520" s="127">
        <f t="shared" si="2"/>
        <v>0</v>
      </c>
    </row>
    <row r="521" spans="1:22" ht="13.5" customHeight="1" x14ac:dyDescent="0.2">
      <c r="A521" s="2" t="s">
        <v>3420</v>
      </c>
      <c r="B521" s="50" t="str">
        <f t="array" ref="B521">INDEX(PAGU_REAL!$AF$1:$AF$168,MATCH(MID(A521,1,21),MID(PAGU_REAL!$AK$1:$AK$168,1,21),0))</f>
        <v>Evaluasi</v>
      </c>
      <c r="C521" s="125" t="s">
        <v>24</v>
      </c>
      <c r="D521" s="126" t="s">
        <v>53</v>
      </c>
      <c r="E521" s="127">
        <v>4</v>
      </c>
      <c r="F521" s="128" t="s">
        <v>602</v>
      </c>
      <c r="G521" s="127">
        <v>1500000</v>
      </c>
      <c r="H521" s="127">
        <f t="shared" si="275"/>
        <v>6000000</v>
      </c>
      <c r="I521" s="127">
        <f>VLOOKUP($A521,'Bidang PE'!$A$6:$V$1000,I$1,FALSE)</f>
        <v>0</v>
      </c>
      <c r="J521" s="127">
        <f>VLOOKUP($A521,'Bidang PE'!$A$6:$V$1000,J$1,FALSE)</f>
        <v>0</v>
      </c>
      <c r="K521" s="127">
        <f>VLOOKUP($A521,'Bidang PE'!$A$6:$V$1000,K$1,FALSE)</f>
        <v>0</v>
      </c>
      <c r="L521" s="127">
        <f>VLOOKUP($A521,'Bidang PE'!$A$6:$V$1000,L$1,FALSE)</f>
        <v>0</v>
      </c>
      <c r="M521" s="127">
        <f>VLOOKUP($A521,'Bidang PE'!$A$6:$V$1000,M$1,FALSE)</f>
        <v>1500000</v>
      </c>
      <c r="N521" s="127">
        <f>VLOOKUP($A521,'Bidang PE'!$A$6:$V$1000,N$1,FALSE)</f>
        <v>1500000</v>
      </c>
      <c r="O521" s="127">
        <f>VLOOKUP($A521,'Bidang PE'!$A$6:$V$1000,O$1,FALSE)</f>
        <v>0</v>
      </c>
      <c r="P521" s="127">
        <f>VLOOKUP($A521,'Bidang PE'!$A$6:$V$1000,P$1,FALSE)</f>
        <v>1500000</v>
      </c>
      <c r="Q521" s="127">
        <f>VLOOKUP($A521,'Bidang PE'!$A$6:$V$1000,Q$1,FALSE)</f>
        <v>0</v>
      </c>
      <c r="R521" s="127">
        <f>VLOOKUP($A521,'Bidang PE'!$A$6:$V$1000,R$1,FALSE)</f>
        <v>0</v>
      </c>
      <c r="S521" s="127">
        <f>VLOOKUP($A521,'Bidang PE'!$A$6:$V$1000,S$1,FALSE)</f>
        <v>1500000</v>
      </c>
      <c r="T521" s="127">
        <f>VLOOKUP($A521,'Bidang PE'!$A$6:$V$1000,T$1,FALSE)</f>
        <v>0</v>
      </c>
      <c r="U521" s="127">
        <f t="shared" si="1"/>
        <v>6000000</v>
      </c>
      <c r="V521" s="127">
        <f t="shared" si="2"/>
        <v>0</v>
      </c>
    </row>
    <row r="522" spans="1:22" ht="13.5" customHeight="1" x14ac:dyDescent="0.2">
      <c r="A522" s="2" t="s">
        <v>3421</v>
      </c>
      <c r="B522" s="50" t="str">
        <f t="array" ref="B522">INDEX(PAGU_REAL!$AF$1:$AF$168,MATCH(MID(A522,1,21),MID(PAGU_REAL!$AK$1:$AK$168,1,21),0))</f>
        <v>Evaluasi</v>
      </c>
      <c r="C522" s="125" t="s">
        <v>24</v>
      </c>
      <c r="D522" s="126" t="s">
        <v>713</v>
      </c>
      <c r="E522" s="127">
        <v>12</v>
      </c>
      <c r="F522" s="128" t="s">
        <v>657</v>
      </c>
      <c r="G522" s="127">
        <v>500000</v>
      </c>
      <c r="H522" s="127">
        <f t="shared" si="275"/>
        <v>6000000</v>
      </c>
      <c r="I522" s="127">
        <f>VLOOKUP($A522,'Bidang PE'!$A$6:$V$1000,I$1,FALSE)</f>
        <v>0</v>
      </c>
      <c r="J522" s="127">
        <f>VLOOKUP($A522,'Bidang PE'!$A$6:$V$1000,J$1,FALSE)</f>
        <v>0</v>
      </c>
      <c r="K522" s="127">
        <f>VLOOKUP($A522,'Bidang PE'!$A$6:$V$1000,K$1,FALSE)</f>
        <v>0</v>
      </c>
      <c r="L522" s="127">
        <f>VLOOKUP($A522,'Bidang PE'!$A$6:$V$1000,L$1,FALSE)</f>
        <v>1500000</v>
      </c>
      <c r="M522" s="127">
        <f>VLOOKUP($A522,'Bidang PE'!$A$6:$V$1000,M$1,FALSE)</f>
        <v>0</v>
      </c>
      <c r="N522" s="127">
        <f>VLOOKUP($A522,'Bidang PE'!$A$6:$V$1000,N$1,FALSE)</f>
        <v>0</v>
      </c>
      <c r="O522" s="127">
        <f>VLOOKUP($A522,'Bidang PE'!$A$6:$V$1000,O$1,FALSE)</f>
        <v>1500000</v>
      </c>
      <c r="P522" s="127">
        <f>VLOOKUP($A522,'Bidang PE'!$A$6:$V$1000,P$1,FALSE)</f>
        <v>0</v>
      </c>
      <c r="Q522" s="127">
        <f>VLOOKUP($A522,'Bidang PE'!$A$6:$V$1000,Q$1,FALSE)</f>
        <v>0</v>
      </c>
      <c r="R522" s="127">
        <f>VLOOKUP($A522,'Bidang PE'!$A$6:$V$1000,R$1,FALSE)</f>
        <v>1500000</v>
      </c>
      <c r="S522" s="127">
        <f>VLOOKUP($A522,'Bidang PE'!$A$6:$V$1000,S$1,FALSE)</f>
        <v>0</v>
      </c>
      <c r="T522" s="127">
        <f>VLOOKUP($A522,'Bidang PE'!$A$6:$V$1000,T$1,FALSE)</f>
        <v>1500000</v>
      </c>
      <c r="U522" s="127">
        <f t="shared" si="1"/>
        <v>6000000</v>
      </c>
      <c r="V522" s="127">
        <f t="shared" si="2"/>
        <v>0</v>
      </c>
    </row>
    <row r="523" spans="1:22" ht="13.5" customHeight="1" x14ac:dyDescent="0.2">
      <c r="A523" s="2" t="s">
        <v>3422</v>
      </c>
      <c r="B523" s="50" t="str">
        <f t="array" ref="B523">INDEX(PAGU_REAL!$AF$1:$AF$168,MATCH(MID(A523,1,21),MID(PAGU_REAL!$AK$1:$AK$168,1,21),0))</f>
        <v>Evaluasi</v>
      </c>
      <c r="C523" s="95" t="s">
        <v>606</v>
      </c>
      <c r="D523" s="123" t="s">
        <v>607</v>
      </c>
      <c r="E523" s="124">
        <v>0</v>
      </c>
      <c r="F523" s="98" t="s">
        <v>24</v>
      </c>
      <c r="G523" s="124">
        <v>0</v>
      </c>
      <c r="H523" s="124">
        <f t="shared" ref="H523:T523" si="276">H524</f>
        <v>500000</v>
      </c>
      <c r="I523" s="124">
        <f t="shared" si="276"/>
        <v>0</v>
      </c>
      <c r="J523" s="124">
        <f t="shared" si="276"/>
        <v>250000</v>
      </c>
      <c r="K523" s="124">
        <f t="shared" si="276"/>
        <v>0</v>
      </c>
      <c r="L523" s="124">
        <f t="shared" si="276"/>
        <v>0</v>
      </c>
      <c r="M523" s="124">
        <f t="shared" si="276"/>
        <v>0</v>
      </c>
      <c r="N523" s="124">
        <f t="shared" si="276"/>
        <v>0</v>
      </c>
      <c r="O523" s="124">
        <f t="shared" si="276"/>
        <v>0</v>
      </c>
      <c r="P523" s="124">
        <f t="shared" si="276"/>
        <v>250000</v>
      </c>
      <c r="Q523" s="124">
        <f t="shared" si="276"/>
        <v>0</v>
      </c>
      <c r="R523" s="124">
        <f t="shared" si="276"/>
        <v>0</v>
      </c>
      <c r="S523" s="124">
        <f t="shared" si="276"/>
        <v>0</v>
      </c>
      <c r="T523" s="124">
        <f t="shared" si="276"/>
        <v>0</v>
      </c>
      <c r="U523" s="124">
        <f t="shared" si="1"/>
        <v>500000</v>
      </c>
      <c r="V523" s="124">
        <f t="shared" si="2"/>
        <v>0</v>
      </c>
    </row>
    <row r="524" spans="1:22" ht="13.5" customHeight="1" x14ac:dyDescent="0.2">
      <c r="A524" s="2" t="s">
        <v>3423</v>
      </c>
      <c r="B524" s="50" t="str">
        <f t="array" ref="B524">INDEX(PAGU_REAL!$AF$1:$AF$168,MATCH(MID(A524,1,21),MID(PAGU_REAL!$AK$1:$AK$168,1,21),0))</f>
        <v>Evaluasi</v>
      </c>
      <c r="C524" s="125" t="s">
        <v>24</v>
      </c>
      <c r="D524" s="126" t="s">
        <v>609</v>
      </c>
      <c r="E524" s="127">
        <v>2</v>
      </c>
      <c r="F524" s="128" t="s">
        <v>602</v>
      </c>
      <c r="G524" s="127">
        <v>250000</v>
      </c>
      <c r="H524" s="127">
        <f>ROUNDDOWN(E524*G524,-3)</f>
        <v>500000</v>
      </c>
      <c r="I524" s="127">
        <f>VLOOKUP($A524,'Bidang PE'!$A$6:$V$1000,I$1,FALSE)</f>
        <v>0</v>
      </c>
      <c r="J524" s="127">
        <f>VLOOKUP($A524,'Bidang PE'!$A$6:$V$1000,J$1,FALSE)</f>
        <v>250000</v>
      </c>
      <c r="K524" s="127">
        <f>VLOOKUP($A524,'Bidang PE'!$A$6:$V$1000,K$1,FALSE)</f>
        <v>0</v>
      </c>
      <c r="L524" s="127">
        <f>VLOOKUP($A524,'Bidang PE'!$A$6:$V$1000,L$1,FALSE)</f>
        <v>0</v>
      </c>
      <c r="M524" s="127">
        <f>VLOOKUP($A524,'Bidang PE'!$A$6:$V$1000,M$1,FALSE)</f>
        <v>0</v>
      </c>
      <c r="N524" s="127">
        <f>VLOOKUP($A524,'Bidang PE'!$A$6:$V$1000,N$1,FALSE)</f>
        <v>0</v>
      </c>
      <c r="O524" s="127">
        <f>VLOOKUP($A524,'Bidang PE'!$A$6:$V$1000,O$1,FALSE)</f>
        <v>0</v>
      </c>
      <c r="P524" s="127">
        <f>VLOOKUP($A524,'Bidang PE'!$A$6:$V$1000,P$1,FALSE)</f>
        <v>250000</v>
      </c>
      <c r="Q524" s="127">
        <f>VLOOKUP($A524,'Bidang PE'!$A$6:$V$1000,Q$1,FALSE)</f>
        <v>0</v>
      </c>
      <c r="R524" s="127">
        <f>VLOOKUP($A524,'Bidang PE'!$A$6:$V$1000,R$1,FALSE)</f>
        <v>0</v>
      </c>
      <c r="S524" s="127">
        <f>VLOOKUP($A524,'Bidang PE'!$A$6:$V$1000,S$1,FALSE)</f>
        <v>0</v>
      </c>
      <c r="T524" s="127">
        <f>VLOOKUP($A524,'Bidang PE'!$A$6:$V$1000,T$1,FALSE)</f>
        <v>0</v>
      </c>
      <c r="U524" s="127">
        <f t="shared" si="1"/>
        <v>500000</v>
      </c>
      <c r="V524" s="127">
        <f t="shared" si="2"/>
        <v>0</v>
      </c>
    </row>
    <row r="525" spans="1:22" ht="13.5" customHeight="1" x14ac:dyDescent="0.2">
      <c r="A525" s="2" t="s">
        <v>3424</v>
      </c>
      <c r="B525" s="50" t="str">
        <f t="array" ref="B525">INDEX(PAGU_REAL!$AF$1:$AF$168,MATCH(MID(A525,1,21),MID(PAGU_REAL!$AK$1:$AK$168,1,21),0))</f>
        <v>Evaluasi</v>
      </c>
      <c r="C525" s="95" t="s">
        <v>111</v>
      </c>
      <c r="D525" s="123" t="s">
        <v>112</v>
      </c>
      <c r="E525" s="124">
        <v>0</v>
      </c>
      <c r="F525" s="98" t="s">
        <v>24</v>
      </c>
      <c r="G525" s="124">
        <v>0</v>
      </c>
      <c r="H525" s="124">
        <f t="shared" ref="H525:T525" si="277">H526</f>
        <v>41905000</v>
      </c>
      <c r="I525" s="124">
        <f t="shared" si="277"/>
        <v>0</v>
      </c>
      <c r="J525" s="124">
        <f t="shared" si="277"/>
        <v>0</v>
      </c>
      <c r="K525" s="124">
        <f t="shared" si="277"/>
        <v>0</v>
      </c>
      <c r="L525" s="124">
        <f t="shared" si="277"/>
        <v>5238125</v>
      </c>
      <c r="M525" s="124">
        <f t="shared" si="277"/>
        <v>10476250</v>
      </c>
      <c r="N525" s="124">
        <f t="shared" si="277"/>
        <v>5238125</v>
      </c>
      <c r="O525" s="124">
        <f t="shared" si="277"/>
        <v>5238125</v>
      </c>
      <c r="P525" s="124">
        <f t="shared" si="277"/>
        <v>5238125</v>
      </c>
      <c r="Q525" s="124">
        <f t="shared" si="277"/>
        <v>5238125</v>
      </c>
      <c r="R525" s="124">
        <f t="shared" si="277"/>
        <v>5238125</v>
      </c>
      <c r="S525" s="124">
        <f t="shared" si="277"/>
        <v>0</v>
      </c>
      <c r="T525" s="124">
        <f t="shared" si="277"/>
        <v>0</v>
      </c>
      <c r="U525" s="124">
        <f t="shared" si="1"/>
        <v>41905000</v>
      </c>
      <c r="V525" s="124">
        <f t="shared" si="2"/>
        <v>0</v>
      </c>
    </row>
    <row r="526" spans="1:22" ht="13.5" customHeight="1" x14ac:dyDescent="0.2">
      <c r="A526" s="2" t="s">
        <v>3425</v>
      </c>
      <c r="B526" s="50" t="str">
        <f t="array" ref="B526">INDEX(PAGU_REAL!$AF$1:$AF$168,MATCH(MID(A526,1,21),MID(PAGU_REAL!$AK$1:$AK$168,1,21),0))</f>
        <v>Evaluasi</v>
      </c>
      <c r="C526" s="125" t="s">
        <v>24</v>
      </c>
      <c r="D526" s="126" t="s">
        <v>3426</v>
      </c>
      <c r="E526" s="127">
        <v>8</v>
      </c>
      <c r="F526" s="128" t="s">
        <v>600</v>
      </c>
      <c r="G526" s="127">
        <v>5238125</v>
      </c>
      <c r="H526" s="127">
        <f>ROUNDDOWN(E526*G526,-3)</f>
        <v>41905000</v>
      </c>
      <c r="I526" s="127">
        <f>VLOOKUP($A526,'Bidang PE'!$A$6:$V$1000,I$1,FALSE)</f>
        <v>0</v>
      </c>
      <c r="J526" s="127">
        <f>VLOOKUP($A526,'Bidang PE'!$A$6:$V$1000,J$1,FALSE)</f>
        <v>0</v>
      </c>
      <c r="K526" s="127">
        <f>VLOOKUP($A526,'Bidang PE'!$A$6:$V$1000,K$1,FALSE)</f>
        <v>0</v>
      </c>
      <c r="L526" s="127">
        <f>VLOOKUP($A526,'Bidang PE'!$A$6:$V$1000,L$1,FALSE)</f>
        <v>5238125</v>
      </c>
      <c r="M526" s="127">
        <f>VLOOKUP($A526,'Bidang PE'!$A$6:$V$1000,M$1,FALSE)</f>
        <v>10476250</v>
      </c>
      <c r="N526" s="127">
        <f>VLOOKUP($A526,'Bidang PE'!$A$6:$V$1000,N$1,FALSE)</f>
        <v>5238125</v>
      </c>
      <c r="O526" s="127">
        <f>VLOOKUP($A526,'Bidang PE'!$A$6:$V$1000,O$1,FALSE)</f>
        <v>5238125</v>
      </c>
      <c r="P526" s="127">
        <f>VLOOKUP($A526,'Bidang PE'!$A$6:$V$1000,P$1,FALSE)</f>
        <v>5238125</v>
      </c>
      <c r="Q526" s="127">
        <f>VLOOKUP($A526,'Bidang PE'!$A$6:$V$1000,Q$1,FALSE)</f>
        <v>5238125</v>
      </c>
      <c r="R526" s="127">
        <f>VLOOKUP($A526,'Bidang PE'!$A$6:$V$1000,R$1,FALSE)</f>
        <v>5238125</v>
      </c>
      <c r="S526" s="127">
        <f>VLOOKUP($A526,'Bidang PE'!$A$6:$V$1000,S$1,FALSE)</f>
        <v>0</v>
      </c>
      <c r="T526" s="127">
        <f>VLOOKUP($A526,'Bidang PE'!$A$6:$V$1000,T$1,FALSE)</f>
        <v>0</v>
      </c>
      <c r="U526" s="127">
        <f t="shared" si="1"/>
        <v>41905000</v>
      </c>
      <c r="V526" s="127">
        <f t="shared" si="2"/>
        <v>0</v>
      </c>
    </row>
    <row r="527" spans="1:22" ht="13.5" customHeight="1" x14ac:dyDescent="0.2">
      <c r="A527" s="2" t="s">
        <v>3427</v>
      </c>
      <c r="B527" s="50" t="str">
        <f t="array" ref="B527">INDEX(PAGU_REAL!$AF$1:$AF$168,MATCH(MID(A527,1,21),MID(PAGU_REAL!$AK$1:$AK$168,1,21),0))</f>
        <v>Evaluasi</v>
      </c>
      <c r="C527" s="95" t="s">
        <v>55</v>
      </c>
      <c r="D527" s="123" t="s">
        <v>56</v>
      </c>
      <c r="E527" s="124">
        <v>0</v>
      </c>
      <c r="F527" s="98" t="s">
        <v>24</v>
      </c>
      <c r="G527" s="124">
        <v>0</v>
      </c>
      <c r="H527" s="124">
        <f t="shared" ref="H527:T527" si="278">H528</f>
        <v>5700000</v>
      </c>
      <c r="I527" s="124">
        <f t="shared" si="278"/>
        <v>0</v>
      </c>
      <c r="J527" s="124">
        <f t="shared" si="278"/>
        <v>900000</v>
      </c>
      <c r="K527" s="124">
        <f t="shared" si="278"/>
        <v>0</v>
      </c>
      <c r="L527" s="124">
        <f t="shared" si="278"/>
        <v>750000</v>
      </c>
      <c r="M527" s="124">
        <f t="shared" si="278"/>
        <v>600000</v>
      </c>
      <c r="N527" s="124">
        <f t="shared" si="278"/>
        <v>300000</v>
      </c>
      <c r="O527" s="124">
        <f t="shared" si="278"/>
        <v>750000</v>
      </c>
      <c r="P527" s="124">
        <f t="shared" si="278"/>
        <v>300000</v>
      </c>
      <c r="Q527" s="124">
        <f t="shared" si="278"/>
        <v>300000</v>
      </c>
      <c r="R527" s="124">
        <f t="shared" si="278"/>
        <v>750000</v>
      </c>
      <c r="S527" s="124">
        <f t="shared" si="278"/>
        <v>300000</v>
      </c>
      <c r="T527" s="124">
        <f t="shared" si="278"/>
        <v>750000</v>
      </c>
      <c r="U527" s="124">
        <f t="shared" si="1"/>
        <v>5700000</v>
      </c>
      <c r="V527" s="124">
        <f t="shared" si="2"/>
        <v>0</v>
      </c>
    </row>
    <row r="528" spans="1:22" ht="13.5" customHeight="1" x14ac:dyDescent="0.2">
      <c r="A528" s="2" t="s">
        <v>3428</v>
      </c>
      <c r="B528" s="50" t="str">
        <f t="array" ref="B528">INDEX(PAGU_REAL!$AF$1:$AF$168,MATCH(MID(A528,1,21),MID(PAGU_REAL!$AK$1:$AK$168,1,21),0))</f>
        <v>Evaluasi</v>
      </c>
      <c r="C528" s="125" t="s">
        <v>24</v>
      </c>
      <c r="D528" s="126" t="s">
        <v>58</v>
      </c>
      <c r="E528" s="127">
        <v>38</v>
      </c>
      <c r="F528" s="128" t="s">
        <v>49</v>
      </c>
      <c r="G528" s="127">
        <v>150000</v>
      </c>
      <c r="H528" s="127">
        <f>ROUNDDOWN(E528*G528,-3)</f>
        <v>5700000</v>
      </c>
      <c r="I528" s="127">
        <f>VLOOKUP($A528,'Bidang PE'!$A$6:$V$1000,I$1,FALSE)</f>
        <v>0</v>
      </c>
      <c r="J528" s="127">
        <f>VLOOKUP($A528,'Bidang PE'!$A$6:$V$1000,J$1,FALSE)</f>
        <v>900000</v>
      </c>
      <c r="K528" s="127">
        <f>VLOOKUP($A528,'Bidang PE'!$A$6:$V$1000,K$1,FALSE)</f>
        <v>0</v>
      </c>
      <c r="L528" s="127">
        <f>VLOOKUP($A528,'Bidang PE'!$A$6:$V$1000,L$1,FALSE)</f>
        <v>750000</v>
      </c>
      <c r="M528" s="127">
        <f>VLOOKUP($A528,'Bidang PE'!$A$6:$V$1000,M$1,FALSE)</f>
        <v>600000</v>
      </c>
      <c r="N528" s="127">
        <f>VLOOKUP($A528,'Bidang PE'!$A$6:$V$1000,N$1,FALSE)</f>
        <v>300000</v>
      </c>
      <c r="O528" s="127">
        <f>VLOOKUP($A528,'Bidang PE'!$A$6:$V$1000,O$1,FALSE)</f>
        <v>750000</v>
      </c>
      <c r="P528" s="127">
        <f>VLOOKUP($A528,'Bidang PE'!$A$6:$V$1000,P$1,FALSE)</f>
        <v>300000</v>
      </c>
      <c r="Q528" s="127">
        <f>VLOOKUP($A528,'Bidang PE'!$A$6:$V$1000,Q$1,FALSE)</f>
        <v>300000</v>
      </c>
      <c r="R528" s="127">
        <f>VLOOKUP($A528,'Bidang PE'!$A$6:$V$1000,R$1,FALSE)</f>
        <v>750000</v>
      </c>
      <c r="S528" s="127">
        <f>VLOOKUP($A528,'Bidang PE'!$A$6:$V$1000,S$1,FALSE)</f>
        <v>300000</v>
      </c>
      <c r="T528" s="127">
        <f>VLOOKUP($A528,'Bidang PE'!$A$6:$V$1000,T$1,FALSE)</f>
        <v>750000</v>
      </c>
      <c r="U528" s="127">
        <f t="shared" si="1"/>
        <v>5700000</v>
      </c>
      <c r="V528" s="127">
        <f t="shared" si="2"/>
        <v>0</v>
      </c>
    </row>
    <row r="529" spans="1:22" ht="13.5" customHeight="1" x14ac:dyDescent="0.2">
      <c r="A529" s="2" t="s">
        <v>3729</v>
      </c>
      <c r="B529" s="50" t="e">
        <f t="array" ref="B529">INDEX(PAGU_REAL!$AF$1:$AF$168,MATCH(MID(A529,1,21),MID(PAGU_REAL!$AK$1:$AK$168,1,21),0))</f>
        <v>#N/A</v>
      </c>
      <c r="C529" s="103" t="s">
        <v>3730</v>
      </c>
      <c r="D529" s="104" t="s">
        <v>3731</v>
      </c>
      <c r="E529" s="105">
        <v>0</v>
      </c>
      <c r="F529" s="106" t="s">
        <v>24</v>
      </c>
      <c r="G529" s="105">
        <v>0</v>
      </c>
      <c r="H529" s="105">
        <f t="shared" ref="H529:T529" si="279">SUM(H530)</f>
        <v>7975630000</v>
      </c>
      <c r="I529" s="105">
        <f t="shared" si="279"/>
        <v>0</v>
      </c>
      <c r="J529" s="105">
        <f t="shared" si="279"/>
        <v>1664225000</v>
      </c>
      <c r="K529" s="105">
        <f t="shared" si="279"/>
        <v>197412000</v>
      </c>
      <c r="L529" s="105">
        <f t="shared" si="279"/>
        <v>1360780000</v>
      </c>
      <c r="M529" s="105">
        <f t="shared" si="279"/>
        <v>1214793000</v>
      </c>
      <c r="N529" s="105">
        <f t="shared" si="279"/>
        <v>256900000</v>
      </c>
      <c r="O529" s="105">
        <f t="shared" si="279"/>
        <v>256490000</v>
      </c>
      <c r="P529" s="105">
        <f t="shared" si="279"/>
        <v>1352230000</v>
      </c>
      <c r="Q529" s="105">
        <f t="shared" si="279"/>
        <v>859903000</v>
      </c>
      <c r="R529" s="105">
        <f t="shared" si="279"/>
        <v>446757000</v>
      </c>
      <c r="S529" s="105">
        <f t="shared" si="279"/>
        <v>291140000</v>
      </c>
      <c r="T529" s="105">
        <f t="shared" si="279"/>
        <v>75000000</v>
      </c>
      <c r="U529" s="105">
        <f t="shared" si="1"/>
        <v>7975630000</v>
      </c>
      <c r="V529" s="105">
        <f t="shared" si="2"/>
        <v>0</v>
      </c>
    </row>
    <row r="530" spans="1:22" ht="13.5" customHeight="1" x14ac:dyDescent="0.2">
      <c r="A530" s="2" t="s">
        <v>3732</v>
      </c>
      <c r="B530" s="50" t="e">
        <f t="array" ref="B530">INDEX(PAGU_REAL!$AF$1:$AF$168,MATCH(MID(A530,1,21),MID(PAGU_REAL!$AK$1:$AK$168,1,21),0))</f>
        <v>#N/A</v>
      </c>
      <c r="C530" s="107" t="s">
        <v>3733</v>
      </c>
      <c r="D530" s="108" t="s">
        <v>3734</v>
      </c>
      <c r="E530" s="109">
        <v>210</v>
      </c>
      <c r="F530" s="110" t="s">
        <v>2378</v>
      </c>
      <c r="G530" s="109">
        <v>0</v>
      </c>
      <c r="H530" s="109">
        <f t="shared" ref="H530:T530" si="280">SUM(H531,H571)</f>
        <v>7975630000</v>
      </c>
      <c r="I530" s="109">
        <f t="shared" si="280"/>
        <v>0</v>
      </c>
      <c r="J530" s="109">
        <f t="shared" si="280"/>
        <v>1664225000</v>
      </c>
      <c r="K530" s="109">
        <f t="shared" si="280"/>
        <v>197412000</v>
      </c>
      <c r="L530" s="109">
        <f t="shared" si="280"/>
        <v>1360780000</v>
      </c>
      <c r="M530" s="109">
        <f t="shared" si="280"/>
        <v>1214793000</v>
      </c>
      <c r="N530" s="109">
        <f t="shared" si="280"/>
        <v>256900000</v>
      </c>
      <c r="O530" s="109">
        <f t="shared" si="280"/>
        <v>256490000</v>
      </c>
      <c r="P530" s="109">
        <f t="shared" si="280"/>
        <v>1352230000</v>
      </c>
      <c r="Q530" s="109">
        <f t="shared" si="280"/>
        <v>859903000</v>
      </c>
      <c r="R530" s="109">
        <f t="shared" si="280"/>
        <v>446757000</v>
      </c>
      <c r="S530" s="109">
        <f t="shared" si="280"/>
        <v>291140000</v>
      </c>
      <c r="T530" s="109">
        <f t="shared" si="280"/>
        <v>75000000</v>
      </c>
      <c r="U530" s="109">
        <f t="shared" si="1"/>
        <v>7975630000</v>
      </c>
      <c r="V530" s="109">
        <f t="shared" si="2"/>
        <v>0</v>
      </c>
    </row>
    <row r="531" spans="1:22" ht="13.5" customHeight="1" x14ac:dyDescent="0.2">
      <c r="A531" s="2" t="s">
        <v>3735</v>
      </c>
      <c r="B531" s="50" t="e">
        <f t="array" ref="B531">INDEX(PAGU_REAL!$AF$1:$AF$168,MATCH(MID(A531,1,21),MID(PAGU_REAL!$AK$1:$AK$168,1,21),0))</f>
        <v>#N/A</v>
      </c>
      <c r="C531" s="111" t="s">
        <v>3736</v>
      </c>
      <c r="D531" s="112" t="s">
        <v>3737</v>
      </c>
      <c r="E531" s="113">
        <v>0</v>
      </c>
      <c r="F531" s="114" t="s">
        <v>24</v>
      </c>
      <c r="G531" s="113">
        <v>0</v>
      </c>
      <c r="H531" s="113">
        <f t="shared" ref="H531:T531" si="281">SUM(H532)</f>
        <v>7910110000</v>
      </c>
      <c r="I531" s="113">
        <f t="shared" si="281"/>
        <v>0</v>
      </c>
      <c r="J531" s="113">
        <f t="shared" si="281"/>
        <v>1661725000</v>
      </c>
      <c r="K531" s="113">
        <f t="shared" si="281"/>
        <v>184672000</v>
      </c>
      <c r="L531" s="113">
        <f t="shared" si="281"/>
        <v>1356780000</v>
      </c>
      <c r="M531" s="113">
        <f t="shared" si="281"/>
        <v>1210793000</v>
      </c>
      <c r="N531" s="113">
        <f t="shared" si="281"/>
        <v>250800000</v>
      </c>
      <c r="O531" s="113">
        <f t="shared" si="281"/>
        <v>244350000</v>
      </c>
      <c r="P531" s="113">
        <f t="shared" si="281"/>
        <v>1348230000</v>
      </c>
      <c r="Q531" s="113">
        <f t="shared" si="281"/>
        <v>855903000</v>
      </c>
      <c r="R531" s="113">
        <f t="shared" si="281"/>
        <v>441357000</v>
      </c>
      <c r="S531" s="113">
        <f t="shared" si="281"/>
        <v>280500000</v>
      </c>
      <c r="T531" s="113">
        <f t="shared" si="281"/>
        <v>75000000</v>
      </c>
      <c r="U531" s="113">
        <f t="shared" si="1"/>
        <v>7910110000</v>
      </c>
      <c r="V531" s="113">
        <f t="shared" si="2"/>
        <v>0</v>
      </c>
    </row>
    <row r="532" spans="1:22" ht="13.5" customHeight="1" x14ac:dyDescent="0.2">
      <c r="A532" s="2" t="s">
        <v>3738</v>
      </c>
      <c r="B532" s="50" t="e">
        <f t="array" ref="B532">INDEX(PAGU_REAL!$AF$1:$AF$168,MATCH(MID(A532,1,21),MID(PAGU_REAL!$AK$1:$AK$168,1,21),0))</f>
        <v>#N/A</v>
      </c>
      <c r="C532" s="115" t="s">
        <v>36</v>
      </c>
      <c r="D532" s="116" t="s">
        <v>3739</v>
      </c>
      <c r="E532" s="117">
        <v>0</v>
      </c>
      <c r="F532" s="118" t="s">
        <v>24</v>
      </c>
      <c r="G532" s="117">
        <v>0</v>
      </c>
      <c r="H532" s="117">
        <f t="shared" ref="H532:T532" si="282">SUM(H533,H551,H566)</f>
        <v>7910110000</v>
      </c>
      <c r="I532" s="117">
        <f t="shared" si="282"/>
        <v>0</v>
      </c>
      <c r="J532" s="117">
        <f t="shared" si="282"/>
        <v>1661725000</v>
      </c>
      <c r="K532" s="117">
        <f t="shared" si="282"/>
        <v>184672000</v>
      </c>
      <c r="L532" s="117">
        <f t="shared" si="282"/>
        <v>1356780000</v>
      </c>
      <c r="M532" s="117">
        <f t="shared" si="282"/>
        <v>1210793000</v>
      </c>
      <c r="N532" s="117">
        <f t="shared" si="282"/>
        <v>250800000</v>
      </c>
      <c r="O532" s="117">
        <f t="shared" si="282"/>
        <v>244350000</v>
      </c>
      <c r="P532" s="117">
        <f t="shared" si="282"/>
        <v>1348230000</v>
      </c>
      <c r="Q532" s="117">
        <f t="shared" si="282"/>
        <v>855903000</v>
      </c>
      <c r="R532" s="117">
        <f t="shared" si="282"/>
        <v>441357000</v>
      </c>
      <c r="S532" s="117">
        <f t="shared" si="282"/>
        <v>280500000</v>
      </c>
      <c r="T532" s="117">
        <f t="shared" si="282"/>
        <v>75000000</v>
      </c>
      <c r="U532" s="117">
        <f t="shared" si="1"/>
        <v>7910110000</v>
      </c>
      <c r="V532" s="117">
        <f t="shared" si="2"/>
        <v>0</v>
      </c>
    </row>
    <row r="533" spans="1:22" ht="13.5" customHeight="1" x14ac:dyDescent="0.2">
      <c r="A533" s="2" t="s">
        <v>3740</v>
      </c>
      <c r="B533" s="50" t="str">
        <f t="array" ref="B533">INDEX(PAGU_REAL!$AF$1:$AF$168,MATCH(MID(A533,1,21),MID(PAGU_REAL!$AK$1:$AK$168,1,21),0))</f>
        <v>Perencanaan</v>
      </c>
      <c r="C533" s="119" t="s">
        <v>39</v>
      </c>
      <c r="D533" s="120" t="s">
        <v>3741</v>
      </c>
      <c r="E533" s="121">
        <v>0</v>
      </c>
      <c r="F533" s="122" t="s">
        <v>24</v>
      </c>
      <c r="G533" s="121">
        <v>0</v>
      </c>
      <c r="H533" s="121">
        <f t="shared" ref="H533:T533" si="283">SUM(H534,H538,H541,H544,H546,H548)</f>
        <v>791559000</v>
      </c>
      <c r="I533" s="121">
        <f t="shared" si="283"/>
        <v>0</v>
      </c>
      <c r="J533" s="121">
        <f t="shared" si="283"/>
        <v>2500000</v>
      </c>
      <c r="K533" s="121">
        <f t="shared" si="283"/>
        <v>21840000</v>
      </c>
      <c r="L533" s="121">
        <f t="shared" si="283"/>
        <v>15050000</v>
      </c>
      <c r="M533" s="121">
        <f t="shared" si="283"/>
        <v>8550000</v>
      </c>
      <c r="N533" s="121">
        <f t="shared" si="283"/>
        <v>15800000</v>
      </c>
      <c r="O533" s="121">
        <f t="shared" si="283"/>
        <v>6300000</v>
      </c>
      <c r="P533" s="121">
        <f t="shared" si="283"/>
        <v>20800000</v>
      </c>
      <c r="Q533" s="121">
        <f t="shared" si="283"/>
        <v>585903000</v>
      </c>
      <c r="R533" s="121">
        <f t="shared" si="283"/>
        <v>66816000</v>
      </c>
      <c r="S533" s="121">
        <f t="shared" si="283"/>
        <v>48000000</v>
      </c>
      <c r="T533" s="121">
        <f t="shared" si="283"/>
        <v>0</v>
      </c>
      <c r="U533" s="121">
        <f t="shared" si="1"/>
        <v>791559000</v>
      </c>
      <c r="V533" s="121">
        <f t="shared" si="2"/>
        <v>0</v>
      </c>
    </row>
    <row r="534" spans="1:22" ht="13.5" customHeight="1" x14ac:dyDescent="0.2">
      <c r="A534" s="2" t="s">
        <v>3742</v>
      </c>
      <c r="B534" s="50" t="str">
        <f t="array" ref="B534">INDEX(PAGU_REAL!$AF$1:$AF$168,MATCH(MID(A534,1,21),MID(PAGU_REAL!$AK$1:$AK$168,1,21),0))</f>
        <v>Perencanaan</v>
      </c>
      <c r="C534" s="95" t="s">
        <v>42</v>
      </c>
      <c r="D534" s="123" t="s">
        <v>43</v>
      </c>
      <c r="E534" s="124">
        <v>0</v>
      </c>
      <c r="F534" s="98" t="s">
        <v>24</v>
      </c>
      <c r="G534" s="124">
        <v>0</v>
      </c>
      <c r="H534" s="124">
        <f t="shared" ref="H534:T534" si="284">SUM(H535:H537)</f>
        <v>64500000</v>
      </c>
      <c r="I534" s="124">
        <f t="shared" si="284"/>
        <v>0</v>
      </c>
      <c r="J534" s="124">
        <f t="shared" si="284"/>
        <v>0</v>
      </c>
      <c r="K534" s="124">
        <f t="shared" si="284"/>
        <v>0</v>
      </c>
      <c r="L534" s="124">
        <f t="shared" si="284"/>
        <v>10800000</v>
      </c>
      <c r="M534" s="124">
        <f t="shared" si="284"/>
        <v>6300000</v>
      </c>
      <c r="N534" s="124">
        <f t="shared" si="284"/>
        <v>10800000</v>
      </c>
      <c r="O534" s="124">
        <f t="shared" si="284"/>
        <v>6300000</v>
      </c>
      <c r="P534" s="124">
        <f t="shared" si="284"/>
        <v>10800000</v>
      </c>
      <c r="Q534" s="124">
        <f t="shared" si="284"/>
        <v>18000000</v>
      </c>
      <c r="R534" s="124">
        <f t="shared" si="284"/>
        <v>1500000</v>
      </c>
      <c r="S534" s="124">
        <f t="shared" si="284"/>
        <v>0</v>
      </c>
      <c r="T534" s="124">
        <f t="shared" si="284"/>
        <v>0</v>
      </c>
      <c r="U534" s="124">
        <f t="shared" si="1"/>
        <v>64500000</v>
      </c>
      <c r="V534" s="124">
        <f t="shared" si="2"/>
        <v>0</v>
      </c>
    </row>
    <row r="535" spans="1:22" ht="13.5" customHeight="1" x14ac:dyDescent="0.2">
      <c r="A535" s="2" t="s">
        <v>3743</v>
      </c>
      <c r="B535" s="50" t="str">
        <f t="array" ref="B535">INDEX(PAGU_REAL!$AF$1:$AF$168,MATCH(MID(A535,1,21),MID(PAGU_REAL!$AK$1:$AK$168,1,21),0))</f>
        <v>Perencanaan</v>
      </c>
      <c r="C535" s="125" t="s">
        <v>24</v>
      </c>
      <c r="D535" s="126" t="s">
        <v>599</v>
      </c>
      <c r="E535" s="127">
        <v>450</v>
      </c>
      <c r="F535" s="128" t="s">
        <v>857</v>
      </c>
      <c r="G535" s="127">
        <v>70000</v>
      </c>
      <c r="H535" s="127">
        <f t="shared" ref="H535:H537" si="285">ROUNDDOWN(E535*G535,-3)</f>
        <v>31500000</v>
      </c>
      <c r="I535" s="127">
        <f>VLOOKUP($A535,'Bidang PE'!$A$6:$V$1000,I$1,FALSE)</f>
        <v>0</v>
      </c>
      <c r="J535" s="127">
        <f>VLOOKUP($A535,'Bidang PE'!$A$6:$V$1000,J$1,FALSE)</f>
        <v>0</v>
      </c>
      <c r="K535" s="127">
        <f>VLOOKUP($A535,'Bidang PE'!$A$6:$V$1000,K$1,FALSE)</f>
        <v>0</v>
      </c>
      <c r="L535" s="127">
        <f>VLOOKUP($A535,'Bidang PE'!$A$6:$V$1000,L$1,FALSE)</f>
        <v>6300000</v>
      </c>
      <c r="M535" s="127">
        <f>VLOOKUP($A535,'Bidang PE'!$A$6:$V$1000,M$1,FALSE)</f>
        <v>6300000</v>
      </c>
      <c r="N535" s="127">
        <f>VLOOKUP($A535,'Bidang PE'!$A$6:$V$1000,N$1,FALSE)</f>
        <v>6300000</v>
      </c>
      <c r="O535" s="127">
        <f>VLOOKUP($A535,'Bidang PE'!$A$6:$V$1000,O$1,FALSE)</f>
        <v>6300000</v>
      </c>
      <c r="P535" s="127">
        <f>VLOOKUP($A535,'Bidang PE'!$A$6:$V$1000,P$1,FALSE)</f>
        <v>6300000</v>
      </c>
      <c r="Q535" s="127">
        <f>VLOOKUP($A535,'Bidang PE'!$A$6:$V$1000,Q$1,FALSE)</f>
        <v>0</v>
      </c>
      <c r="R535" s="127">
        <f>VLOOKUP($A535,'Bidang PE'!$A$6:$V$1000,R$1,FALSE)</f>
        <v>0</v>
      </c>
      <c r="S535" s="127">
        <f>VLOOKUP($A535,'Bidang PE'!$A$6:$V$1000,S$1,FALSE)</f>
        <v>0</v>
      </c>
      <c r="T535" s="127">
        <f>VLOOKUP($A535,'Bidang PE'!$A$6:$V$1000,T$1,FALSE)</f>
        <v>0</v>
      </c>
      <c r="U535" s="127">
        <f t="shared" si="1"/>
        <v>31500000</v>
      </c>
      <c r="V535" s="127">
        <f t="shared" si="2"/>
        <v>0</v>
      </c>
    </row>
    <row r="536" spans="1:22" ht="13.5" customHeight="1" x14ac:dyDescent="0.2">
      <c r="A536" s="2" t="s">
        <v>3744</v>
      </c>
      <c r="B536" s="50" t="str">
        <f t="array" ref="B536">INDEX(PAGU_REAL!$AF$1:$AF$168,MATCH(MID(A536,1,21),MID(PAGU_REAL!$AK$1:$AK$168,1,21),0))</f>
        <v>Perencanaan</v>
      </c>
      <c r="C536" s="125" t="s">
        <v>24</v>
      </c>
      <c r="D536" s="126" t="s">
        <v>3745</v>
      </c>
      <c r="E536" s="127">
        <v>10</v>
      </c>
      <c r="F536" s="128" t="s">
        <v>602</v>
      </c>
      <c r="G536" s="127">
        <v>1500000</v>
      </c>
      <c r="H536" s="127">
        <f t="shared" si="285"/>
        <v>15000000</v>
      </c>
      <c r="I536" s="127">
        <f>VLOOKUP($A536,'Bidang PE'!$A$6:$V$1000,I$1,FALSE)</f>
        <v>0</v>
      </c>
      <c r="J536" s="127">
        <f>VLOOKUP($A536,'Bidang PE'!$A$6:$V$1000,J$1,FALSE)</f>
        <v>0</v>
      </c>
      <c r="K536" s="127">
        <f>VLOOKUP($A536,'Bidang PE'!$A$6:$V$1000,K$1,FALSE)</f>
        <v>0</v>
      </c>
      <c r="L536" s="127">
        <f>VLOOKUP($A536,'Bidang PE'!$A$6:$V$1000,L$1,FALSE)</f>
        <v>4500000</v>
      </c>
      <c r="M536" s="127">
        <f>VLOOKUP($A536,'Bidang PE'!$A$6:$V$1000,M$1,FALSE)</f>
        <v>0</v>
      </c>
      <c r="N536" s="127">
        <f>VLOOKUP($A536,'Bidang PE'!$A$6:$V$1000,N$1,FALSE)</f>
        <v>4500000</v>
      </c>
      <c r="O536" s="127">
        <f>VLOOKUP($A536,'Bidang PE'!$A$6:$V$1000,O$1,FALSE)</f>
        <v>0</v>
      </c>
      <c r="P536" s="127">
        <f>VLOOKUP($A536,'Bidang PE'!$A$6:$V$1000,P$1,FALSE)</f>
        <v>4500000</v>
      </c>
      <c r="Q536" s="127">
        <f>VLOOKUP($A536,'Bidang PE'!$A$6:$V$1000,Q$1,FALSE)</f>
        <v>0</v>
      </c>
      <c r="R536" s="127">
        <f>VLOOKUP($A536,'Bidang PE'!$A$6:$V$1000,R$1,FALSE)</f>
        <v>1500000</v>
      </c>
      <c r="S536" s="127">
        <f>VLOOKUP($A536,'Bidang PE'!$A$6:$V$1000,S$1,FALSE)</f>
        <v>0</v>
      </c>
      <c r="T536" s="127">
        <f>VLOOKUP($A536,'Bidang PE'!$A$6:$V$1000,T$1,FALSE)</f>
        <v>0</v>
      </c>
      <c r="U536" s="127">
        <f t="shared" si="1"/>
        <v>15000000</v>
      </c>
      <c r="V536" s="127">
        <f t="shared" si="2"/>
        <v>0</v>
      </c>
    </row>
    <row r="537" spans="1:22" ht="13.5" customHeight="1" x14ac:dyDescent="0.2">
      <c r="A537" s="2" t="s">
        <v>3746</v>
      </c>
      <c r="B537" s="50" t="str">
        <f t="array" ref="B537">INDEX(PAGU_REAL!$AF$1:$AF$168,MATCH(MID(A537,1,21),MID(PAGU_REAL!$AK$1:$AK$168,1,21),0))</f>
        <v>Perencanaan</v>
      </c>
      <c r="C537" s="125" t="s">
        <v>24</v>
      </c>
      <c r="D537" s="126" t="s">
        <v>664</v>
      </c>
      <c r="E537" s="127">
        <v>60</v>
      </c>
      <c r="F537" s="128" t="s">
        <v>600</v>
      </c>
      <c r="G537" s="127">
        <v>300000</v>
      </c>
      <c r="H537" s="127">
        <f t="shared" si="285"/>
        <v>18000000</v>
      </c>
      <c r="I537" s="127">
        <f>VLOOKUP($A537,'Bidang PE'!$A$6:$V$1000,I$1,FALSE)</f>
        <v>0</v>
      </c>
      <c r="J537" s="127">
        <f>VLOOKUP($A537,'Bidang PE'!$A$6:$V$1000,J$1,FALSE)</f>
        <v>0</v>
      </c>
      <c r="K537" s="127">
        <f>VLOOKUP($A537,'Bidang PE'!$A$6:$V$1000,K$1,FALSE)</f>
        <v>0</v>
      </c>
      <c r="L537" s="127">
        <f>VLOOKUP($A537,'Bidang PE'!$A$6:$V$1000,L$1,FALSE)</f>
        <v>0</v>
      </c>
      <c r="M537" s="127">
        <f>VLOOKUP($A537,'Bidang PE'!$A$6:$V$1000,M$1,FALSE)</f>
        <v>0</v>
      </c>
      <c r="N537" s="127">
        <f>VLOOKUP($A537,'Bidang PE'!$A$6:$V$1000,N$1,FALSE)</f>
        <v>0</v>
      </c>
      <c r="O537" s="127">
        <f>VLOOKUP($A537,'Bidang PE'!$A$6:$V$1000,O$1,FALSE)</f>
        <v>0</v>
      </c>
      <c r="P537" s="127">
        <f>VLOOKUP($A537,'Bidang PE'!$A$6:$V$1000,P$1,FALSE)</f>
        <v>0</v>
      </c>
      <c r="Q537" s="127">
        <f>VLOOKUP($A537,'Bidang PE'!$A$6:$V$1000,Q$1,FALSE)</f>
        <v>18000000</v>
      </c>
      <c r="R537" s="127">
        <f>VLOOKUP($A537,'Bidang PE'!$A$6:$V$1000,R$1,FALSE)</f>
        <v>0</v>
      </c>
      <c r="S537" s="127">
        <f>VLOOKUP($A537,'Bidang PE'!$A$6:$V$1000,S$1,FALSE)</f>
        <v>0</v>
      </c>
      <c r="T537" s="127">
        <f>VLOOKUP($A537,'Bidang PE'!$A$6:$V$1000,T$1,FALSE)</f>
        <v>0</v>
      </c>
      <c r="U537" s="127">
        <f t="shared" si="1"/>
        <v>18000000</v>
      </c>
      <c r="V537" s="127">
        <f t="shared" si="2"/>
        <v>0</v>
      </c>
    </row>
    <row r="538" spans="1:22" ht="13.5" customHeight="1" x14ac:dyDescent="0.2">
      <c r="A538" s="2" t="s">
        <v>3747</v>
      </c>
      <c r="B538" s="50" t="str">
        <f t="array" ref="B538">INDEX(PAGU_REAL!$AF$1:$AF$168,MATCH(MID(A538,1,21),MID(PAGU_REAL!$AK$1:$AK$168,1,21),0))</f>
        <v>Perencanaan</v>
      </c>
      <c r="C538" s="95" t="s">
        <v>606</v>
      </c>
      <c r="D538" s="123" t="s">
        <v>607</v>
      </c>
      <c r="E538" s="124">
        <v>0</v>
      </c>
      <c r="F538" s="98" t="s">
        <v>24</v>
      </c>
      <c r="G538" s="124">
        <v>0</v>
      </c>
      <c r="H538" s="124">
        <f t="shared" ref="H538:T538" si="286">SUM(H539:H540)</f>
        <v>499540000</v>
      </c>
      <c r="I538" s="124">
        <f t="shared" si="286"/>
        <v>0</v>
      </c>
      <c r="J538" s="124">
        <f t="shared" si="286"/>
        <v>0</v>
      </c>
      <c r="K538" s="124">
        <f t="shared" si="286"/>
        <v>250000</v>
      </c>
      <c r="L538" s="124">
        <f t="shared" si="286"/>
        <v>250000</v>
      </c>
      <c r="M538" s="124">
        <f t="shared" si="286"/>
        <v>250000</v>
      </c>
      <c r="N538" s="124">
        <f t="shared" si="286"/>
        <v>0</v>
      </c>
      <c r="O538" s="124">
        <f t="shared" si="286"/>
        <v>0</v>
      </c>
      <c r="P538" s="124">
        <f t="shared" si="286"/>
        <v>0</v>
      </c>
      <c r="Q538" s="124">
        <f t="shared" si="286"/>
        <v>498790000</v>
      </c>
      <c r="R538" s="124">
        <f t="shared" si="286"/>
        <v>0</v>
      </c>
      <c r="S538" s="124">
        <f t="shared" si="286"/>
        <v>0</v>
      </c>
      <c r="T538" s="124">
        <f t="shared" si="286"/>
        <v>0</v>
      </c>
      <c r="U538" s="124">
        <f t="shared" si="1"/>
        <v>499540000</v>
      </c>
      <c r="V538" s="124">
        <f t="shared" si="2"/>
        <v>0</v>
      </c>
    </row>
    <row r="539" spans="1:22" ht="13.5" customHeight="1" x14ac:dyDescent="0.2">
      <c r="A539" s="2" t="s">
        <v>3748</v>
      </c>
      <c r="B539" s="50" t="str">
        <f t="array" ref="B539">INDEX(PAGU_REAL!$AF$1:$AF$168,MATCH(MID(A539,1,21),MID(PAGU_REAL!$AK$1:$AK$168,1,21),0))</f>
        <v>Perencanaan</v>
      </c>
      <c r="C539" s="125" t="s">
        <v>24</v>
      </c>
      <c r="D539" s="126" t="s">
        <v>3749</v>
      </c>
      <c r="E539" s="127">
        <v>22</v>
      </c>
      <c r="F539" s="128" t="s">
        <v>600</v>
      </c>
      <c r="G539" s="127">
        <v>22672273</v>
      </c>
      <c r="H539" s="127">
        <f t="shared" ref="H539:H540" si="287">ROUNDDOWN(E539*G539,-3)</f>
        <v>498790000</v>
      </c>
      <c r="I539" s="127">
        <f>VLOOKUP($A539,'Bidang PE'!$A$6:$V$1000,I$1,FALSE)</f>
        <v>0</v>
      </c>
      <c r="J539" s="127">
        <f>VLOOKUP($A539,'Bidang PE'!$A$6:$V$1000,J$1,FALSE)</f>
        <v>0</v>
      </c>
      <c r="K539" s="127">
        <f>VLOOKUP($A539,'Bidang PE'!$A$6:$V$1000,K$1,FALSE)</f>
        <v>0</v>
      </c>
      <c r="L539" s="127">
        <f>VLOOKUP($A539,'Bidang PE'!$A$6:$V$1000,L$1,FALSE)</f>
        <v>0</v>
      </c>
      <c r="M539" s="127">
        <f>VLOOKUP($A539,'Bidang PE'!$A$6:$V$1000,M$1,FALSE)</f>
        <v>0</v>
      </c>
      <c r="N539" s="127">
        <f>VLOOKUP($A539,'Bidang PE'!$A$6:$V$1000,N$1,FALSE)</f>
        <v>0</v>
      </c>
      <c r="O539" s="127">
        <f>VLOOKUP($A539,'Bidang PE'!$A$6:$V$1000,O$1,FALSE)</f>
        <v>0</v>
      </c>
      <c r="P539" s="127">
        <f>VLOOKUP($A539,'Bidang PE'!$A$6:$V$1000,P$1,FALSE)</f>
        <v>0</v>
      </c>
      <c r="Q539" s="127">
        <f>VLOOKUP($A539,'Bidang PE'!$A$6:$V$1000,Q$1,FALSE)</f>
        <v>498790000</v>
      </c>
      <c r="R539" s="127">
        <f>VLOOKUP($A539,'Bidang PE'!$A$6:$V$1000,R$1,FALSE)</f>
        <v>0</v>
      </c>
      <c r="S539" s="127">
        <f>VLOOKUP($A539,'Bidang PE'!$A$6:$V$1000,S$1,FALSE)</f>
        <v>0</v>
      </c>
      <c r="T539" s="127">
        <f>VLOOKUP($A539,'Bidang PE'!$A$6:$V$1000,T$1,FALSE)</f>
        <v>0</v>
      </c>
      <c r="U539" s="127">
        <f t="shared" si="1"/>
        <v>498790000</v>
      </c>
      <c r="V539" s="127">
        <f t="shared" si="2"/>
        <v>0</v>
      </c>
    </row>
    <row r="540" spans="1:22" ht="13.5" customHeight="1" x14ac:dyDescent="0.2">
      <c r="A540" s="2" t="s">
        <v>3750</v>
      </c>
      <c r="B540" s="50" t="str">
        <f t="array" ref="B540">INDEX(PAGU_REAL!$AF$1:$AF$168,MATCH(MID(A540,1,21),MID(PAGU_REAL!$AK$1:$AK$168,1,21),0))</f>
        <v>Perencanaan</v>
      </c>
      <c r="C540" s="125" t="s">
        <v>24</v>
      </c>
      <c r="D540" s="126" t="s">
        <v>609</v>
      </c>
      <c r="E540" s="127">
        <v>3</v>
      </c>
      <c r="F540" s="128" t="s">
        <v>668</v>
      </c>
      <c r="G540" s="127">
        <v>250000</v>
      </c>
      <c r="H540" s="127">
        <f t="shared" si="287"/>
        <v>750000</v>
      </c>
      <c r="I540" s="127">
        <f>VLOOKUP($A540,'Bidang PE'!$A$6:$V$1000,I$1,FALSE)</f>
        <v>0</v>
      </c>
      <c r="J540" s="127">
        <f>VLOOKUP($A540,'Bidang PE'!$A$6:$V$1000,J$1,FALSE)</f>
        <v>0</v>
      </c>
      <c r="K540" s="127">
        <f>VLOOKUP($A540,'Bidang PE'!$A$6:$V$1000,K$1,FALSE)</f>
        <v>250000</v>
      </c>
      <c r="L540" s="127">
        <f>VLOOKUP($A540,'Bidang PE'!$A$6:$V$1000,L$1,FALSE)</f>
        <v>250000</v>
      </c>
      <c r="M540" s="127">
        <f>VLOOKUP($A540,'Bidang PE'!$A$6:$V$1000,M$1,FALSE)</f>
        <v>250000</v>
      </c>
      <c r="N540" s="127">
        <f>VLOOKUP($A540,'Bidang PE'!$A$6:$V$1000,N$1,FALSE)</f>
        <v>0</v>
      </c>
      <c r="O540" s="127">
        <f>VLOOKUP($A540,'Bidang PE'!$A$6:$V$1000,O$1,FALSE)</f>
        <v>0</v>
      </c>
      <c r="P540" s="127">
        <f>VLOOKUP($A540,'Bidang PE'!$A$6:$V$1000,P$1,FALSE)</f>
        <v>0</v>
      </c>
      <c r="Q540" s="127">
        <f>VLOOKUP($A540,'Bidang PE'!$A$6:$V$1000,Q$1,FALSE)</f>
        <v>0</v>
      </c>
      <c r="R540" s="127">
        <f>VLOOKUP($A540,'Bidang PE'!$A$6:$V$1000,R$1,FALSE)</f>
        <v>0</v>
      </c>
      <c r="S540" s="127">
        <f>VLOOKUP($A540,'Bidang PE'!$A$6:$V$1000,S$1,FALSE)</f>
        <v>0</v>
      </c>
      <c r="T540" s="127">
        <f>VLOOKUP($A540,'Bidang PE'!$A$6:$V$1000,T$1,FALSE)</f>
        <v>0</v>
      </c>
      <c r="U540" s="127">
        <f t="shared" si="1"/>
        <v>750000</v>
      </c>
      <c r="V540" s="127">
        <f t="shared" si="2"/>
        <v>0</v>
      </c>
    </row>
    <row r="541" spans="1:22" ht="13.5" customHeight="1" x14ac:dyDescent="0.2">
      <c r="A541" s="2" t="s">
        <v>3751</v>
      </c>
      <c r="B541" s="50" t="str">
        <f t="array" ref="B541">INDEX(PAGU_REAL!$AF$1:$AF$168,MATCH(MID(A541,1,21),MID(PAGU_REAL!$AK$1:$AK$168,1,21),0))</f>
        <v>Perencanaan</v>
      </c>
      <c r="C541" s="95" t="s">
        <v>718</v>
      </c>
      <c r="D541" s="123" t="s">
        <v>719</v>
      </c>
      <c r="E541" s="124">
        <v>0</v>
      </c>
      <c r="F541" s="98" t="s">
        <v>24</v>
      </c>
      <c r="G541" s="124">
        <v>0</v>
      </c>
      <c r="H541" s="124">
        <f t="shared" ref="H541:T541" si="288">SUM(H542:H543)</f>
        <v>25000000</v>
      </c>
      <c r="I541" s="124">
        <f t="shared" si="288"/>
        <v>0</v>
      </c>
      <c r="J541" s="124">
        <f t="shared" si="288"/>
        <v>2500000</v>
      </c>
      <c r="K541" s="124">
        <f t="shared" si="288"/>
        <v>5000000</v>
      </c>
      <c r="L541" s="124">
        <f t="shared" si="288"/>
        <v>0</v>
      </c>
      <c r="M541" s="124">
        <f t="shared" si="288"/>
        <v>0</v>
      </c>
      <c r="N541" s="124">
        <f t="shared" si="288"/>
        <v>5000000</v>
      </c>
      <c r="O541" s="124">
        <f t="shared" si="288"/>
        <v>0</v>
      </c>
      <c r="P541" s="124">
        <f t="shared" si="288"/>
        <v>10000000</v>
      </c>
      <c r="Q541" s="124">
        <f t="shared" si="288"/>
        <v>0</v>
      </c>
      <c r="R541" s="124">
        <f t="shared" si="288"/>
        <v>2500000</v>
      </c>
      <c r="S541" s="124">
        <f t="shared" si="288"/>
        <v>0</v>
      </c>
      <c r="T541" s="124">
        <f t="shared" si="288"/>
        <v>0</v>
      </c>
      <c r="U541" s="124">
        <f t="shared" si="1"/>
        <v>25000000</v>
      </c>
      <c r="V541" s="124">
        <f t="shared" si="2"/>
        <v>0</v>
      </c>
    </row>
    <row r="542" spans="1:22" ht="13.5" customHeight="1" x14ac:dyDescent="0.2">
      <c r="A542" s="2" t="s">
        <v>3752</v>
      </c>
      <c r="B542" s="50" t="str">
        <f t="array" ref="B542">INDEX(PAGU_REAL!$AF$1:$AF$168,MATCH(MID(A542,1,21),MID(PAGU_REAL!$AK$1:$AK$168,1,21),0))</f>
        <v>Perencanaan</v>
      </c>
      <c r="C542" s="125" t="s">
        <v>24</v>
      </c>
      <c r="D542" s="126" t="s">
        <v>53</v>
      </c>
      <c r="E542" s="127">
        <v>10</v>
      </c>
      <c r="F542" s="128" t="s">
        <v>602</v>
      </c>
      <c r="G542" s="127">
        <v>1500000</v>
      </c>
      <c r="H542" s="127">
        <f t="shared" ref="H542:H543" si="289">ROUNDDOWN(E542*G542,-3)</f>
        <v>15000000</v>
      </c>
      <c r="I542" s="127">
        <f>VLOOKUP($A542,'Bidang PE'!$A$6:$V$1000,I$1,FALSE)</f>
        <v>0</v>
      </c>
      <c r="J542" s="127">
        <f>VLOOKUP($A542,'Bidang PE'!$A$6:$V$1000,J$1,FALSE)</f>
        <v>1500000</v>
      </c>
      <c r="K542" s="127">
        <f>VLOOKUP($A542,'Bidang PE'!$A$6:$V$1000,K$1,FALSE)</f>
        <v>3000000</v>
      </c>
      <c r="L542" s="127">
        <f>VLOOKUP($A542,'Bidang PE'!$A$6:$V$1000,L$1,FALSE)</f>
        <v>0</v>
      </c>
      <c r="M542" s="127">
        <f>VLOOKUP($A542,'Bidang PE'!$A$6:$V$1000,M$1,FALSE)</f>
        <v>0</v>
      </c>
      <c r="N542" s="127">
        <f>VLOOKUP($A542,'Bidang PE'!$A$6:$V$1000,N$1,FALSE)</f>
        <v>3000000</v>
      </c>
      <c r="O542" s="127">
        <f>VLOOKUP($A542,'Bidang PE'!$A$6:$V$1000,O$1,FALSE)</f>
        <v>0</v>
      </c>
      <c r="P542" s="127">
        <f>VLOOKUP($A542,'Bidang PE'!$A$6:$V$1000,P$1,FALSE)</f>
        <v>6000000</v>
      </c>
      <c r="Q542" s="127">
        <f>VLOOKUP($A542,'Bidang PE'!$A$6:$V$1000,Q$1,FALSE)</f>
        <v>0</v>
      </c>
      <c r="R542" s="127">
        <f>VLOOKUP($A542,'Bidang PE'!$A$6:$V$1000,R$1,FALSE)</f>
        <v>1500000</v>
      </c>
      <c r="S542" s="127">
        <f>VLOOKUP($A542,'Bidang PE'!$A$6:$V$1000,S$1,FALSE)</f>
        <v>0</v>
      </c>
      <c r="T542" s="127">
        <f>VLOOKUP($A542,'Bidang PE'!$A$6:$V$1000,T$1,FALSE)</f>
        <v>0</v>
      </c>
      <c r="U542" s="127">
        <f t="shared" si="1"/>
        <v>15000000</v>
      </c>
      <c r="V542" s="127">
        <f t="shared" si="2"/>
        <v>0</v>
      </c>
    </row>
    <row r="543" spans="1:22" ht="13.5" customHeight="1" x14ac:dyDescent="0.2">
      <c r="A543" s="2" t="s">
        <v>3753</v>
      </c>
      <c r="B543" s="50" t="str">
        <f t="array" ref="B543">INDEX(PAGU_REAL!$AF$1:$AF$168,MATCH(MID(A543,1,21),MID(PAGU_REAL!$AK$1:$AK$168,1,21),0))</f>
        <v>Perencanaan</v>
      </c>
      <c r="C543" s="125" t="s">
        <v>24</v>
      </c>
      <c r="D543" s="126" t="s">
        <v>51</v>
      </c>
      <c r="E543" s="127">
        <v>10</v>
      </c>
      <c r="F543" s="128" t="s">
        <v>602</v>
      </c>
      <c r="G543" s="127">
        <v>1000000</v>
      </c>
      <c r="H543" s="127">
        <f t="shared" si="289"/>
        <v>10000000</v>
      </c>
      <c r="I543" s="127">
        <f>VLOOKUP($A543,'Bidang PE'!$A$6:$V$1000,I$1,FALSE)</f>
        <v>0</v>
      </c>
      <c r="J543" s="127">
        <f>VLOOKUP($A543,'Bidang PE'!$A$6:$V$1000,J$1,FALSE)</f>
        <v>1000000</v>
      </c>
      <c r="K543" s="127">
        <f>VLOOKUP($A543,'Bidang PE'!$A$6:$V$1000,K$1,FALSE)</f>
        <v>2000000</v>
      </c>
      <c r="L543" s="127">
        <f>VLOOKUP($A543,'Bidang PE'!$A$6:$V$1000,L$1,FALSE)</f>
        <v>0</v>
      </c>
      <c r="M543" s="127">
        <f>VLOOKUP($A543,'Bidang PE'!$A$6:$V$1000,M$1,FALSE)</f>
        <v>0</v>
      </c>
      <c r="N543" s="127">
        <f>VLOOKUP($A543,'Bidang PE'!$A$6:$V$1000,N$1,FALSE)</f>
        <v>2000000</v>
      </c>
      <c r="O543" s="127">
        <f>VLOOKUP($A543,'Bidang PE'!$A$6:$V$1000,O$1,FALSE)</f>
        <v>0</v>
      </c>
      <c r="P543" s="127">
        <f>VLOOKUP($A543,'Bidang PE'!$A$6:$V$1000,P$1,FALSE)</f>
        <v>4000000</v>
      </c>
      <c r="Q543" s="127">
        <f>VLOOKUP($A543,'Bidang PE'!$A$6:$V$1000,Q$1,FALSE)</f>
        <v>0</v>
      </c>
      <c r="R543" s="127">
        <f>VLOOKUP($A543,'Bidang PE'!$A$6:$V$1000,R$1,FALSE)</f>
        <v>1000000</v>
      </c>
      <c r="S543" s="127">
        <f>VLOOKUP($A543,'Bidang PE'!$A$6:$V$1000,S$1,FALSE)</f>
        <v>0</v>
      </c>
      <c r="T543" s="127">
        <f>VLOOKUP($A543,'Bidang PE'!$A$6:$V$1000,T$1,FALSE)</f>
        <v>0</v>
      </c>
      <c r="U543" s="127">
        <f t="shared" si="1"/>
        <v>10000000</v>
      </c>
      <c r="V543" s="127">
        <f t="shared" si="2"/>
        <v>0</v>
      </c>
    </row>
    <row r="544" spans="1:22" ht="13.5" customHeight="1" x14ac:dyDescent="0.2">
      <c r="A544" s="2" t="s">
        <v>3754</v>
      </c>
      <c r="B544" s="50" t="str">
        <f t="array" ref="B544">INDEX(PAGU_REAL!$AF$1:$AF$168,MATCH(MID(A544,1,21),MID(PAGU_REAL!$AK$1:$AK$168,1,21),0))</f>
        <v>Perencanaan</v>
      </c>
      <c r="C544" s="95" t="s">
        <v>162</v>
      </c>
      <c r="D544" s="123" t="s">
        <v>163</v>
      </c>
      <c r="E544" s="124">
        <v>0</v>
      </c>
      <c r="F544" s="98" t="s">
        <v>24</v>
      </c>
      <c r="G544" s="124">
        <v>0</v>
      </c>
      <c r="H544" s="124">
        <f t="shared" ref="H544:T544" si="290">H545</f>
        <v>10000000</v>
      </c>
      <c r="I544" s="124">
        <f t="shared" si="290"/>
        <v>0</v>
      </c>
      <c r="J544" s="124">
        <f t="shared" si="290"/>
        <v>0</v>
      </c>
      <c r="K544" s="124">
        <f t="shared" si="290"/>
        <v>4000000</v>
      </c>
      <c r="L544" s="124">
        <f t="shared" si="290"/>
        <v>4000000</v>
      </c>
      <c r="M544" s="124">
        <f t="shared" si="290"/>
        <v>2000000</v>
      </c>
      <c r="N544" s="124">
        <f t="shared" si="290"/>
        <v>0</v>
      </c>
      <c r="O544" s="124">
        <f t="shared" si="290"/>
        <v>0</v>
      </c>
      <c r="P544" s="124">
        <f t="shared" si="290"/>
        <v>0</v>
      </c>
      <c r="Q544" s="124">
        <f t="shared" si="290"/>
        <v>0</v>
      </c>
      <c r="R544" s="124">
        <f t="shared" si="290"/>
        <v>0</v>
      </c>
      <c r="S544" s="124">
        <f t="shared" si="290"/>
        <v>0</v>
      </c>
      <c r="T544" s="124">
        <f t="shared" si="290"/>
        <v>0</v>
      </c>
      <c r="U544" s="124">
        <f t="shared" si="1"/>
        <v>10000000</v>
      </c>
      <c r="V544" s="124">
        <f t="shared" si="2"/>
        <v>0</v>
      </c>
    </row>
    <row r="545" spans="1:22" ht="13.5" customHeight="1" x14ac:dyDescent="0.2">
      <c r="A545" s="2" t="s">
        <v>3755</v>
      </c>
      <c r="B545" s="50" t="str">
        <f t="array" ref="B545">INDEX(PAGU_REAL!$AF$1:$AF$168,MATCH(MID(A545,1,21),MID(PAGU_REAL!$AK$1:$AK$168,1,21),0))</f>
        <v>Perencanaan</v>
      </c>
      <c r="C545" s="125" t="s">
        <v>24</v>
      </c>
      <c r="D545" s="126" t="s">
        <v>1866</v>
      </c>
      <c r="E545" s="127">
        <v>10</v>
      </c>
      <c r="F545" s="128" t="s">
        <v>613</v>
      </c>
      <c r="G545" s="127">
        <v>1000000</v>
      </c>
      <c r="H545" s="127">
        <f>ROUNDDOWN(E545*G545,-3)</f>
        <v>10000000</v>
      </c>
      <c r="I545" s="127">
        <f>VLOOKUP($A545,'Bidang PE'!$A$6:$V$1000,I$1,FALSE)</f>
        <v>0</v>
      </c>
      <c r="J545" s="127">
        <f>VLOOKUP($A545,'Bidang PE'!$A$6:$V$1000,J$1,FALSE)</f>
        <v>0</v>
      </c>
      <c r="K545" s="127">
        <f>VLOOKUP($A545,'Bidang PE'!$A$6:$V$1000,K$1,FALSE)</f>
        <v>4000000</v>
      </c>
      <c r="L545" s="127">
        <f>VLOOKUP($A545,'Bidang PE'!$A$6:$V$1000,L$1,FALSE)</f>
        <v>4000000</v>
      </c>
      <c r="M545" s="127">
        <f>VLOOKUP($A545,'Bidang PE'!$A$6:$V$1000,M$1,FALSE)</f>
        <v>2000000</v>
      </c>
      <c r="N545" s="127">
        <f>VLOOKUP($A545,'Bidang PE'!$A$6:$V$1000,N$1,FALSE)</f>
        <v>0</v>
      </c>
      <c r="O545" s="127">
        <f>VLOOKUP($A545,'Bidang PE'!$A$6:$V$1000,O$1,FALSE)</f>
        <v>0</v>
      </c>
      <c r="P545" s="127">
        <f>VLOOKUP($A545,'Bidang PE'!$A$6:$V$1000,P$1,FALSE)</f>
        <v>0</v>
      </c>
      <c r="Q545" s="127">
        <f>VLOOKUP($A545,'Bidang PE'!$A$6:$V$1000,Q$1,FALSE)</f>
        <v>0</v>
      </c>
      <c r="R545" s="127">
        <f>VLOOKUP($A545,'Bidang PE'!$A$6:$V$1000,R$1,FALSE)</f>
        <v>0</v>
      </c>
      <c r="S545" s="127">
        <f>VLOOKUP($A545,'Bidang PE'!$A$6:$V$1000,S$1,FALSE)</f>
        <v>0</v>
      </c>
      <c r="T545" s="127">
        <f>VLOOKUP($A545,'Bidang PE'!$A$6:$V$1000,T$1,FALSE)</f>
        <v>0</v>
      </c>
      <c r="U545" s="127">
        <f t="shared" si="1"/>
        <v>10000000</v>
      </c>
      <c r="V545" s="127">
        <f t="shared" si="2"/>
        <v>0</v>
      </c>
    </row>
    <row r="546" spans="1:22" ht="13.5" customHeight="1" x14ac:dyDescent="0.2">
      <c r="A546" s="2" t="s">
        <v>3756</v>
      </c>
      <c r="B546" s="50" t="str">
        <f t="array" ref="B546">INDEX(PAGU_REAL!$AF$1:$AF$168,MATCH(MID(A546,1,21),MID(PAGU_REAL!$AK$1:$AK$168,1,21),0))</f>
        <v>Perencanaan</v>
      </c>
      <c r="C546" s="95" t="s">
        <v>639</v>
      </c>
      <c r="D546" s="123" t="s">
        <v>640</v>
      </c>
      <c r="E546" s="124">
        <v>0</v>
      </c>
      <c r="F546" s="98" t="s">
        <v>24</v>
      </c>
      <c r="G546" s="124">
        <v>0</v>
      </c>
      <c r="H546" s="124">
        <f t="shared" ref="H546:T546" si="291">H547</f>
        <v>48000000</v>
      </c>
      <c r="I546" s="124">
        <f t="shared" si="291"/>
        <v>0</v>
      </c>
      <c r="J546" s="124">
        <f t="shared" si="291"/>
        <v>0</v>
      </c>
      <c r="K546" s="124">
        <f t="shared" si="291"/>
        <v>0</v>
      </c>
      <c r="L546" s="124">
        <f t="shared" si="291"/>
        <v>0</v>
      </c>
      <c r="M546" s="124">
        <f t="shared" si="291"/>
        <v>0</v>
      </c>
      <c r="N546" s="124">
        <f t="shared" si="291"/>
        <v>0</v>
      </c>
      <c r="O546" s="124">
        <f t="shared" si="291"/>
        <v>0</v>
      </c>
      <c r="P546" s="124">
        <f t="shared" si="291"/>
        <v>0</v>
      </c>
      <c r="Q546" s="124">
        <f t="shared" si="291"/>
        <v>0</v>
      </c>
      <c r="R546" s="124">
        <f t="shared" si="291"/>
        <v>0</v>
      </c>
      <c r="S546" s="124">
        <f t="shared" si="291"/>
        <v>48000000</v>
      </c>
      <c r="T546" s="124">
        <f t="shared" si="291"/>
        <v>0</v>
      </c>
      <c r="U546" s="124">
        <f t="shared" si="1"/>
        <v>48000000</v>
      </c>
      <c r="V546" s="124">
        <f t="shared" si="2"/>
        <v>0</v>
      </c>
    </row>
    <row r="547" spans="1:22" ht="13.5" customHeight="1" x14ac:dyDescent="0.2">
      <c r="A547" s="2" t="s">
        <v>3757</v>
      </c>
      <c r="B547" s="50" t="str">
        <f t="array" ref="B547">INDEX(PAGU_REAL!$AF$1:$AF$168,MATCH(MID(A547,1,21),MID(PAGU_REAL!$AK$1:$AK$168,1,21),0))</f>
        <v>Perencanaan</v>
      </c>
      <c r="C547" s="125" t="s">
        <v>24</v>
      </c>
      <c r="D547" s="126" t="s">
        <v>3758</v>
      </c>
      <c r="E547" s="127">
        <v>60</v>
      </c>
      <c r="F547" s="128" t="s">
        <v>3759</v>
      </c>
      <c r="G547" s="127">
        <v>800000</v>
      </c>
      <c r="H547" s="127">
        <f>ROUNDDOWN(E547*G547,-3)</f>
        <v>48000000</v>
      </c>
      <c r="I547" s="127">
        <f>VLOOKUP($A547,'Bidang PE'!$A$6:$V$1000,I$1,FALSE)</f>
        <v>0</v>
      </c>
      <c r="J547" s="127">
        <f>VLOOKUP($A547,'Bidang PE'!$A$6:$V$1000,J$1,FALSE)</f>
        <v>0</v>
      </c>
      <c r="K547" s="127">
        <f>VLOOKUP($A547,'Bidang PE'!$A$6:$V$1000,K$1,FALSE)</f>
        <v>0</v>
      </c>
      <c r="L547" s="127">
        <f>VLOOKUP($A547,'Bidang PE'!$A$6:$V$1000,L$1,FALSE)</f>
        <v>0</v>
      </c>
      <c r="M547" s="127">
        <f>VLOOKUP($A547,'Bidang PE'!$A$6:$V$1000,M$1,FALSE)</f>
        <v>0</v>
      </c>
      <c r="N547" s="127">
        <f>VLOOKUP($A547,'Bidang PE'!$A$6:$V$1000,N$1,FALSE)</f>
        <v>0</v>
      </c>
      <c r="O547" s="127">
        <f>VLOOKUP($A547,'Bidang PE'!$A$6:$V$1000,O$1,FALSE)</f>
        <v>0</v>
      </c>
      <c r="P547" s="127">
        <f>VLOOKUP($A547,'Bidang PE'!$A$6:$V$1000,P$1,FALSE)</f>
        <v>0</v>
      </c>
      <c r="Q547" s="127">
        <f>VLOOKUP($A547,'Bidang PE'!$A$6:$V$1000,Q$1,FALSE)</f>
        <v>0</v>
      </c>
      <c r="R547" s="127">
        <f>VLOOKUP($A547,'Bidang PE'!$A$6:$V$1000,R$1,FALSE)</f>
        <v>0</v>
      </c>
      <c r="S547" s="127">
        <f>VLOOKUP($A547,'Bidang PE'!$A$6:$V$1000,S$1,FALSE)</f>
        <v>48000000</v>
      </c>
      <c r="T547" s="127">
        <f>VLOOKUP($A547,'Bidang PE'!$A$6:$V$1000,T$1,FALSE)</f>
        <v>0</v>
      </c>
      <c r="U547" s="127">
        <f t="shared" si="1"/>
        <v>48000000</v>
      </c>
      <c r="V547" s="127">
        <f t="shared" si="2"/>
        <v>0</v>
      </c>
    </row>
    <row r="548" spans="1:22" ht="13.5" customHeight="1" x14ac:dyDescent="0.2">
      <c r="A548" s="2" t="s">
        <v>3760</v>
      </c>
      <c r="B548" s="50" t="str">
        <f t="array" ref="B548">INDEX(PAGU_REAL!$AF$1:$AF$168,MATCH(MID(A548,1,21),MID(PAGU_REAL!$AK$1:$AK$168,1,21),0))</f>
        <v>Perencanaan</v>
      </c>
      <c r="C548" s="95" t="s">
        <v>111</v>
      </c>
      <c r="D548" s="123" t="s">
        <v>112</v>
      </c>
      <c r="E548" s="124">
        <v>0</v>
      </c>
      <c r="F548" s="98" t="s">
        <v>24</v>
      </c>
      <c r="G548" s="124">
        <v>0</v>
      </c>
      <c r="H548" s="124">
        <f t="shared" ref="H548:T548" si="292">SUM(H549:H550)</f>
        <v>144519000</v>
      </c>
      <c r="I548" s="124">
        <f t="shared" si="292"/>
        <v>0</v>
      </c>
      <c r="J548" s="124">
        <f t="shared" si="292"/>
        <v>0</v>
      </c>
      <c r="K548" s="124">
        <f t="shared" si="292"/>
        <v>12590000</v>
      </c>
      <c r="L548" s="124">
        <f t="shared" si="292"/>
        <v>0</v>
      </c>
      <c r="M548" s="124">
        <f t="shared" si="292"/>
        <v>0</v>
      </c>
      <c r="N548" s="124">
        <f t="shared" si="292"/>
        <v>0</v>
      </c>
      <c r="O548" s="124">
        <f t="shared" si="292"/>
        <v>0</v>
      </c>
      <c r="P548" s="124">
        <f t="shared" si="292"/>
        <v>0</v>
      </c>
      <c r="Q548" s="124">
        <f t="shared" si="292"/>
        <v>69113000</v>
      </c>
      <c r="R548" s="124">
        <f t="shared" si="292"/>
        <v>62816000</v>
      </c>
      <c r="S548" s="124">
        <f t="shared" si="292"/>
        <v>0</v>
      </c>
      <c r="T548" s="124">
        <f t="shared" si="292"/>
        <v>0</v>
      </c>
      <c r="U548" s="124">
        <f t="shared" si="1"/>
        <v>144519000</v>
      </c>
      <c r="V548" s="124">
        <f t="shared" si="2"/>
        <v>0</v>
      </c>
    </row>
    <row r="549" spans="1:22" ht="13.5" customHeight="1" x14ac:dyDescent="0.2">
      <c r="A549" s="2" t="s">
        <v>3761</v>
      </c>
      <c r="B549" s="50" t="str">
        <f t="array" ref="B549">INDEX(PAGU_REAL!$AF$1:$AF$168,MATCH(MID(A549,1,21),MID(PAGU_REAL!$AK$1:$AK$168,1,21),0))</f>
        <v>Perencanaan</v>
      </c>
      <c r="C549" s="125" t="s">
        <v>24</v>
      </c>
      <c r="D549" s="126" t="s">
        <v>3762</v>
      </c>
      <c r="E549" s="127">
        <v>24</v>
      </c>
      <c r="F549" s="128" t="s">
        <v>857</v>
      </c>
      <c r="G549" s="127">
        <v>2087050</v>
      </c>
      <c r="H549" s="127">
        <f t="shared" ref="H549:H550" si="293">ROUNDDOWN(E549*G549,-3)</f>
        <v>50089000</v>
      </c>
      <c r="I549" s="127">
        <f>VLOOKUP($A549,'Bidang PE'!$A$6:$V$1000,I$1,FALSE)</f>
        <v>0</v>
      </c>
      <c r="J549" s="127">
        <f>VLOOKUP($A549,'Bidang PE'!$A$6:$V$1000,J$1,FALSE)</f>
        <v>0</v>
      </c>
      <c r="K549" s="127">
        <f>VLOOKUP($A549,'Bidang PE'!$A$6:$V$1000,K$1,FALSE)</f>
        <v>0</v>
      </c>
      <c r="L549" s="127">
        <f>VLOOKUP($A549,'Bidang PE'!$A$6:$V$1000,L$1,FALSE)</f>
        <v>0</v>
      </c>
      <c r="M549" s="127">
        <f>VLOOKUP($A549,'Bidang PE'!$A$6:$V$1000,M$1,FALSE)</f>
        <v>0</v>
      </c>
      <c r="N549" s="127">
        <f>VLOOKUP($A549,'Bidang PE'!$A$6:$V$1000,N$1,FALSE)</f>
        <v>0</v>
      </c>
      <c r="O549" s="127">
        <f>VLOOKUP($A549,'Bidang PE'!$A$6:$V$1000,O$1,FALSE)</f>
        <v>0</v>
      </c>
      <c r="P549" s="127">
        <f>VLOOKUP($A549,'Bidang PE'!$A$6:$V$1000,P$1,FALSE)</f>
        <v>0</v>
      </c>
      <c r="Q549" s="127">
        <f>VLOOKUP($A549,'Bidang PE'!$A$6:$V$1000,Q$1,FALSE)</f>
        <v>25045000</v>
      </c>
      <c r="R549" s="127">
        <f>VLOOKUP($A549,'Bidang PE'!$A$6:$V$1000,R$1,FALSE)</f>
        <v>25044000</v>
      </c>
      <c r="S549" s="127">
        <f>VLOOKUP($A549,'Bidang PE'!$A$6:$V$1000,S$1,FALSE)</f>
        <v>0</v>
      </c>
      <c r="T549" s="127">
        <f>VLOOKUP($A549,'Bidang PE'!$A$6:$V$1000,T$1,FALSE)</f>
        <v>0</v>
      </c>
      <c r="U549" s="127">
        <f t="shared" si="1"/>
        <v>50089000</v>
      </c>
      <c r="V549" s="127">
        <f t="shared" si="2"/>
        <v>0</v>
      </c>
    </row>
    <row r="550" spans="1:22" ht="13.5" customHeight="1" x14ac:dyDescent="0.2">
      <c r="A550" s="2" t="s">
        <v>3763</v>
      </c>
      <c r="B550" s="50" t="str">
        <f t="array" ref="B550">INDEX(PAGU_REAL!$AF$1:$AF$168,MATCH(MID(A550,1,21),MID(PAGU_REAL!$AK$1:$AK$168,1,21),0))</f>
        <v>Perencanaan</v>
      </c>
      <c r="C550" s="125" t="s">
        <v>24</v>
      </c>
      <c r="D550" s="126" t="s">
        <v>3764</v>
      </c>
      <c r="E550" s="127">
        <v>15</v>
      </c>
      <c r="F550" s="128" t="s">
        <v>857</v>
      </c>
      <c r="G550" s="127">
        <v>6295335</v>
      </c>
      <c r="H550" s="127">
        <f t="shared" si="293"/>
        <v>94430000</v>
      </c>
      <c r="I550" s="127">
        <f>VLOOKUP($A550,'Bidang PE'!$A$6:$V$1000,I$1,FALSE)</f>
        <v>0</v>
      </c>
      <c r="J550" s="127">
        <f>VLOOKUP($A550,'Bidang PE'!$A$6:$V$1000,J$1,FALSE)</f>
        <v>0</v>
      </c>
      <c r="K550" s="127">
        <f>VLOOKUP($A550,'Bidang PE'!$A$6:$V$1000,K$1,FALSE)</f>
        <v>12590000</v>
      </c>
      <c r="L550" s="127">
        <f>VLOOKUP($A550,'Bidang PE'!$A$6:$V$1000,L$1,FALSE)</f>
        <v>0</v>
      </c>
      <c r="M550" s="127">
        <f>VLOOKUP($A550,'Bidang PE'!$A$6:$V$1000,M$1,FALSE)</f>
        <v>0</v>
      </c>
      <c r="N550" s="127">
        <f>VLOOKUP($A550,'Bidang PE'!$A$6:$V$1000,N$1,FALSE)</f>
        <v>0</v>
      </c>
      <c r="O550" s="127">
        <f>VLOOKUP($A550,'Bidang PE'!$A$6:$V$1000,O$1,FALSE)</f>
        <v>0</v>
      </c>
      <c r="P550" s="127">
        <f>VLOOKUP($A550,'Bidang PE'!$A$6:$V$1000,P$1,FALSE)</f>
        <v>0</v>
      </c>
      <c r="Q550" s="127">
        <f>VLOOKUP($A550,'Bidang PE'!$A$6:$V$1000,Q$1,FALSE)</f>
        <v>44068000</v>
      </c>
      <c r="R550" s="127">
        <f>VLOOKUP($A550,'Bidang PE'!$A$6:$V$1000,R$1,FALSE)</f>
        <v>37772000</v>
      </c>
      <c r="S550" s="127">
        <f>VLOOKUP($A550,'Bidang PE'!$A$6:$V$1000,S$1,FALSE)</f>
        <v>0</v>
      </c>
      <c r="T550" s="127">
        <f>VLOOKUP($A550,'Bidang PE'!$A$6:$V$1000,T$1,FALSE)</f>
        <v>0</v>
      </c>
      <c r="U550" s="127">
        <f t="shared" si="1"/>
        <v>94430000</v>
      </c>
      <c r="V550" s="127">
        <f t="shared" si="2"/>
        <v>0</v>
      </c>
    </row>
    <row r="551" spans="1:22" ht="13.5" customHeight="1" x14ac:dyDescent="0.2">
      <c r="A551" s="2" t="s">
        <v>3765</v>
      </c>
      <c r="B551" s="50" t="str">
        <f t="array" ref="B551">INDEX(PAGU_REAL!$AF$1:$AF$168,MATCH(MID(A551,1,21),MID(PAGU_REAL!$AK$1:$AK$168,1,21),0))</f>
        <v>Perencanaan</v>
      </c>
      <c r="C551" s="119" t="s">
        <v>77</v>
      </c>
      <c r="D551" s="120" t="s">
        <v>3766</v>
      </c>
      <c r="E551" s="121">
        <v>0</v>
      </c>
      <c r="F551" s="122" t="s">
        <v>24</v>
      </c>
      <c r="G551" s="121">
        <v>0</v>
      </c>
      <c r="H551" s="121">
        <f t="shared" ref="H551:T551" si="294">SUM(H552,H555,H558,H561,H563)</f>
        <v>6949510000</v>
      </c>
      <c r="I551" s="121">
        <f t="shared" si="294"/>
        <v>0</v>
      </c>
      <c r="J551" s="121">
        <f t="shared" si="294"/>
        <v>1659225000</v>
      </c>
      <c r="K551" s="121">
        <f t="shared" si="294"/>
        <v>162832000</v>
      </c>
      <c r="L551" s="121">
        <f t="shared" si="294"/>
        <v>1341730000</v>
      </c>
      <c r="M551" s="121">
        <f t="shared" si="294"/>
        <v>1202243000</v>
      </c>
      <c r="N551" s="121">
        <f t="shared" si="294"/>
        <v>235000000</v>
      </c>
      <c r="O551" s="121">
        <f t="shared" si="294"/>
        <v>238050000</v>
      </c>
      <c r="P551" s="121">
        <f t="shared" si="294"/>
        <v>1297430000</v>
      </c>
      <c r="Q551" s="121">
        <f t="shared" si="294"/>
        <v>270000000</v>
      </c>
      <c r="R551" s="121">
        <f t="shared" si="294"/>
        <v>235500000</v>
      </c>
      <c r="S551" s="121">
        <f t="shared" si="294"/>
        <v>232500000</v>
      </c>
      <c r="T551" s="121">
        <f t="shared" si="294"/>
        <v>75000000</v>
      </c>
      <c r="U551" s="121">
        <f t="shared" si="1"/>
        <v>6949510000</v>
      </c>
      <c r="V551" s="121">
        <f t="shared" si="2"/>
        <v>0</v>
      </c>
    </row>
    <row r="552" spans="1:22" ht="13.5" customHeight="1" x14ac:dyDescent="0.2">
      <c r="A552" s="2" t="s">
        <v>3767</v>
      </c>
      <c r="B552" s="50" t="str">
        <f t="array" ref="B552">INDEX(PAGU_REAL!$AF$1:$AF$168,MATCH(MID(A552,1,21),MID(PAGU_REAL!$AK$1:$AK$168,1,21),0))</f>
        <v>Perencanaan</v>
      </c>
      <c r="C552" s="95" t="s">
        <v>42</v>
      </c>
      <c r="D552" s="123" t="s">
        <v>43</v>
      </c>
      <c r="E552" s="124">
        <v>0</v>
      </c>
      <c r="F552" s="98" t="s">
        <v>24</v>
      </c>
      <c r="G552" s="124">
        <v>0</v>
      </c>
      <c r="H552" s="124">
        <f t="shared" ref="H552:T552" si="295">SUM(H553:H554)</f>
        <v>23400000</v>
      </c>
      <c r="I552" s="124">
        <f t="shared" si="295"/>
        <v>0</v>
      </c>
      <c r="J552" s="124">
        <f t="shared" si="295"/>
        <v>0</v>
      </c>
      <c r="K552" s="124">
        <f t="shared" si="295"/>
        <v>3000000</v>
      </c>
      <c r="L552" s="124">
        <f t="shared" si="295"/>
        <v>2800000</v>
      </c>
      <c r="M552" s="124">
        <f t="shared" si="295"/>
        <v>5800000</v>
      </c>
      <c r="N552" s="124">
        <f t="shared" si="295"/>
        <v>0</v>
      </c>
      <c r="O552" s="124">
        <f t="shared" si="295"/>
        <v>5800000</v>
      </c>
      <c r="P552" s="124">
        <f t="shared" si="295"/>
        <v>3000000</v>
      </c>
      <c r="Q552" s="124">
        <f t="shared" si="295"/>
        <v>0</v>
      </c>
      <c r="R552" s="124">
        <f t="shared" si="295"/>
        <v>3000000</v>
      </c>
      <c r="S552" s="124">
        <f t="shared" si="295"/>
        <v>0</v>
      </c>
      <c r="T552" s="124">
        <f t="shared" si="295"/>
        <v>0</v>
      </c>
      <c r="U552" s="124">
        <f t="shared" si="1"/>
        <v>23400000</v>
      </c>
      <c r="V552" s="124">
        <f t="shared" si="2"/>
        <v>0</v>
      </c>
    </row>
    <row r="553" spans="1:22" ht="13.5" customHeight="1" x14ac:dyDescent="0.2">
      <c r="A553" s="2" t="s">
        <v>3768</v>
      </c>
      <c r="B553" s="50" t="str">
        <f t="array" ref="B553">INDEX(PAGU_REAL!$AF$1:$AF$168,MATCH(MID(A553,1,21),MID(PAGU_REAL!$AK$1:$AK$168,1,21),0))</f>
        <v>Perencanaan</v>
      </c>
      <c r="C553" s="125" t="s">
        <v>24</v>
      </c>
      <c r="D553" s="126" t="s">
        <v>45</v>
      </c>
      <c r="E553" s="127">
        <v>10</v>
      </c>
      <c r="F553" s="128" t="s">
        <v>602</v>
      </c>
      <c r="G553" s="127">
        <v>1500000</v>
      </c>
      <c r="H553" s="127">
        <f t="shared" ref="H553:H554" si="296">ROUNDDOWN(E553*G553,-3)</f>
        <v>15000000</v>
      </c>
      <c r="I553" s="127">
        <f>VLOOKUP($A553,'Bidang PE'!$A$6:$V$1000,I$1,FALSE)</f>
        <v>0</v>
      </c>
      <c r="J553" s="127">
        <f>VLOOKUP($A553,'Bidang PE'!$A$6:$V$1000,J$1,FALSE)</f>
        <v>0</v>
      </c>
      <c r="K553" s="127">
        <f>VLOOKUP($A553,'Bidang PE'!$A$6:$V$1000,K$1,FALSE)</f>
        <v>3000000</v>
      </c>
      <c r="L553" s="127">
        <f>VLOOKUP($A553,'Bidang PE'!$A$6:$V$1000,L$1,FALSE)</f>
        <v>0</v>
      </c>
      <c r="M553" s="127">
        <f>VLOOKUP($A553,'Bidang PE'!$A$6:$V$1000,M$1,FALSE)</f>
        <v>3000000</v>
      </c>
      <c r="N553" s="127">
        <f>VLOOKUP($A553,'Bidang PE'!$A$6:$V$1000,N$1,FALSE)</f>
        <v>0</v>
      </c>
      <c r="O553" s="127">
        <f>VLOOKUP($A553,'Bidang PE'!$A$6:$V$1000,O$1,FALSE)</f>
        <v>3000000</v>
      </c>
      <c r="P553" s="127">
        <f>VLOOKUP($A553,'Bidang PE'!$A$6:$V$1000,P$1,FALSE)</f>
        <v>3000000</v>
      </c>
      <c r="Q553" s="127">
        <f>VLOOKUP($A553,'Bidang PE'!$A$6:$V$1000,Q$1,FALSE)</f>
        <v>0</v>
      </c>
      <c r="R553" s="127">
        <f>VLOOKUP($A553,'Bidang PE'!$A$6:$V$1000,R$1,FALSE)</f>
        <v>3000000</v>
      </c>
      <c r="S553" s="127">
        <f>VLOOKUP($A553,'Bidang PE'!$A$6:$V$1000,S$1,FALSE)</f>
        <v>0</v>
      </c>
      <c r="T553" s="127">
        <f>VLOOKUP($A553,'Bidang PE'!$A$6:$V$1000,T$1,FALSE)</f>
        <v>0</v>
      </c>
      <c r="U553" s="127">
        <f t="shared" si="1"/>
        <v>15000000</v>
      </c>
      <c r="V553" s="127">
        <f t="shared" si="2"/>
        <v>0</v>
      </c>
    </row>
    <row r="554" spans="1:22" ht="13.5" customHeight="1" x14ac:dyDescent="0.2">
      <c r="A554" s="2" t="s">
        <v>3769</v>
      </c>
      <c r="B554" s="50" t="str">
        <f t="array" ref="B554">INDEX(PAGU_REAL!$AF$1:$AF$168,MATCH(MID(A554,1,21),MID(PAGU_REAL!$AK$1:$AK$168,1,21),0))</f>
        <v>Perencanaan</v>
      </c>
      <c r="C554" s="125" t="s">
        <v>24</v>
      </c>
      <c r="D554" s="126" t="s">
        <v>599</v>
      </c>
      <c r="E554" s="127">
        <v>120</v>
      </c>
      <c r="F554" s="128" t="s">
        <v>857</v>
      </c>
      <c r="G554" s="127">
        <v>70000</v>
      </c>
      <c r="H554" s="127">
        <f t="shared" si="296"/>
        <v>8400000</v>
      </c>
      <c r="I554" s="127">
        <f>VLOOKUP($A554,'Bidang PE'!$A$6:$V$1000,I$1,FALSE)</f>
        <v>0</v>
      </c>
      <c r="J554" s="127">
        <f>VLOOKUP($A554,'Bidang PE'!$A$6:$V$1000,J$1,FALSE)</f>
        <v>0</v>
      </c>
      <c r="K554" s="127">
        <f>VLOOKUP($A554,'Bidang PE'!$A$6:$V$1000,K$1,FALSE)</f>
        <v>0</v>
      </c>
      <c r="L554" s="127">
        <f>VLOOKUP($A554,'Bidang PE'!$A$6:$V$1000,L$1,FALSE)</f>
        <v>2800000</v>
      </c>
      <c r="M554" s="127">
        <f>VLOOKUP($A554,'Bidang PE'!$A$6:$V$1000,M$1,FALSE)</f>
        <v>2800000</v>
      </c>
      <c r="N554" s="127">
        <f>VLOOKUP($A554,'Bidang PE'!$A$6:$V$1000,N$1,FALSE)</f>
        <v>0</v>
      </c>
      <c r="O554" s="127">
        <f>VLOOKUP($A554,'Bidang PE'!$A$6:$V$1000,O$1,FALSE)</f>
        <v>2800000</v>
      </c>
      <c r="P554" s="127">
        <f>VLOOKUP($A554,'Bidang PE'!$A$6:$V$1000,P$1,FALSE)</f>
        <v>0</v>
      </c>
      <c r="Q554" s="127">
        <f>VLOOKUP($A554,'Bidang PE'!$A$6:$V$1000,Q$1,FALSE)</f>
        <v>0</v>
      </c>
      <c r="R554" s="127">
        <f>VLOOKUP($A554,'Bidang PE'!$A$6:$V$1000,R$1,FALSE)</f>
        <v>0</v>
      </c>
      <c r="S554" s="127">
        <f>VLOOKUP($A554,'Bidang PE'!$A$6:$V$1000,S$1,FALSE)</f>
        <v>0</v>
      </c>
      <c r="T554" s="127">
        <f>VLOOKUP($A554,'Bidang PE'!$A$6:$V$1000,T$1,FALSE)</f>
        <v>0</v>
      </c>
      <c r="U554" s="127">
        <f t="shared" si="1"/>
        <v>8400000</v>
      </c>
      <c r="V554" s="127">
        <f t="shared" si="2"/>
        <v>0</v>
      </c>
    </row>
    <row r="555" spans="1:22" ht="13.5" customHeight="1" x14ac:dyDescent="0.2">
      <c r="A555" s="2" t="s">
        <v>3770</v>
      </c>
      <c r="B555" s="50" t="str">
        <f t="array" ref="B555">INDEX(PAGU_REAL!$AF$1:$AF$168,MATCH(MID(A555,1,21),MID(PAGU_REAL!$AK$1:$AK$168,1,21),0))</f>
        <v>Perencanaan</v>
      </c>
      <c r="C555" s="95" t="s">
        <v>606</v>
      </c>
      <c r="D555" s="123" t="s">
        <v>607</v>
      </c>
      <c r="E555" s="124">
        <v>0</v>
      </c>
      <c r="F555" s="98" t="s">
        <v>24</v>
      </c>
      <c r="G555" s="124">
        <v>0</v>
      </c>
      <c r="H555" s="124">
        <f t="shared" ref="H555:T555" si="297">SUM(H556:H557)</f>
        <v>6791750000</v>
      </c>
      <c r="I555" s="124">
        <f t="shared" si="297"/>
        <v>0</v>
      </c>
      <c r="J555" s="124">
        <f t="shared" si="297"/>
        <v>1656725000</v>
      </c>
      <c r="K555" s="124">
        <f t="shared" si="297"/>
        <v>154832000</v>
      </c>
      <c r="L555" s="124">
        <f t="shared" si="297"/>
        <v>1305250000</v>
      </c>
      <c r="M555" s="124">
        <f t="shared" si="297"/>
        <v>1160263000</v>
      </c>
      <c r="N555" s="124">
        <f t="shared" si="297"/>
        <v>230000000</v>
      </c>
      <c r="O555" s="124">
        <f t="shared" si="297"/>
        <v>230250000</v>
      </c>
      <c r="P555" s="124">
        <f t="shared" si="297"/>
        <v>1289430000</v>
      </c>
      <c r="Q555" s="124">
        <f t="shared" si="297"/>
        <v>230000000</v>
      </c>
      <c r="R555" s="124">
        <f t="shared" si="297"/>
        <v>230000000</v>
      </c>
      <c r="S555" s="124">
        <f t="shared" si="297"/>
        <v>230000000</v>
      </c>
      <c r="T555" s="124">
        <f t="shared" si="297"/>
        <v>75000000</v>
      </c>
      <c r="U555" s="124">
        <f t="shared" si="1"/>
        <v>6791750000</v>
      </c>
      <c r="V555" s="124">
        <f t="shared" si="2"/>
        <v>0</v>
      </c>
    </row>
    <row r="556" spans="1:22" ht="13.5" customHeight="1" x14ac:dyDescent="0.2">
      <c r="A556" s="2" t="s">
        <v>3771</v>
      </c>
      <c r="B556" s="50" t="str">
        <f t="array" ref="B556">INDEX(PAGU_REAL!$AF$1:$AF$168,MATCH(MID(A556,1,21),MID(PAGU_REAL!$AK$1:$AK$168,1,21),0))</f>
        <v>Perencanaan</v>
      </c>
      <c r="C556" s="125" t="s">
        <v>24</v>
      </c>
      <c r="D556" s="126" t="s">
        <v>3749</v>
      </c>
      <c r="E556" s="127">
        <v>158</v>
      </c>
      <c r="F556" s="128" t="s">
        <v>600</v>
      </c>
      <c r="G556" s="127">
        <v>42981013</v>
      </c>
      <c r="H556" s="127">
        <f t="shared" ref="H556:H557" si="298">ROUNDDOWN(E556*G556,-3)</f>
        <v>6791000000</v>
      </c>
      <c r="I556" s="127">
        <f>VLOOKUP($A556,'Bidang PE'!$A$6:$V$1000,I$1,FALSE)</f>
        <v>0</v>
      </c>
      <c r="J556" s="127">
        <f>VLOOKUP($A556,'Bidang PE'!$A$6:$V$1000,J$1,FALSE)</f>
        <v>1656725000</v>
      </c>
      <c r="K556" s="127">
        <f>VLOOKUP($A556,'Bidang PE'!$A$6:$V$1000,K$1,FALSE)</f>
        <v>154832000</v>
      </c>
      <c r="L556" s="127">
        <f>VLOOKUP($A556,'Bidang PE'!$A$6:$V$1000,L$1,FALSE)</f>
        <v>1305000000</v>
      </c>
      <c r="M556" s="127">
        <f>VLOOKUP($A556,'Bidang PE'!$A$6:$V$1000,M$1,FALSE)</f>
        <v>1160013000</v>
      </c>
      <c r="N556" s="127">
        <f>VLOOKUP($A556,'Bidang PE'!$A$6:$V$1000,N$1,FALSE)</f>
        <v>230000000</v>
      </c>
      <c r="O556" s="127">
        <f>VLOOKUP($A556,'Bidang PE'!$A$6:$V$1000,O$1,FALSE)</f>
        <v>230000000</v>
      </c>
      <c r="P556" s="127">
        <f>VLOOKUP($A556,'Bidang PE'!$A$6:$V$1000,P$1,FALSE)</f>
        <v>1289430000</v>
      </c>
      <c r="Q556" s="127">
        <f>VLOOKUP($A556,'Bidang PE'!$A$6:$V$1000,Q$1,FALSE)</f>
        <v>230000000</v>
      </c>
      <c r="R556" s="127">
        <f>VLOOKUP($A556,'Bidang PE'!$A$6:$V$1000,R$1,FALSE)</f>
        <v>230000000</v>
      </c>
      <c r="S556" s="127">
        <f>VLOOKUP($A556,'Bidang PE'!$A$6:$V$1000,S$1,FALSE)</f>
        <v>230000000</v>
      </c>
      <c r="T556" s="127">
        <f>VLOOKUP($A556,'Bidang PE'!$A$6:$V$1000,T$1,FALSE)</f>
        <v>75000000</v>
      </c>
      <c r="U556" s="127">
        <f t="shared" si="1"/>
        <v>6791000000</v>
      </c>
      <c r="V556" s="127">
        <f t="shared" si="2"/>
        <v>0</v>
      </c>
    </row>
    <row r="557" spans="1:22" ht="13.5" customHeight="1" x14ac:dyDescent="0.2">
      <c r="A557" s="2" t="s">
        <v>3772</v>
      </c>
      <c r="B557" s="50" t="str">
        <f t="array" ref="B557">INDEX(PAGU_REAL!$AF$1:$AF$168,MATCH(MID(A557,1,21),MID(PAGU_REAL!$AK$1:$AK$168,1,21),0))</f>
        <v>Perencanaan</v>
      </c>
      <c r="C557" s="125" t="s">
        <v>24</v>
      </c>
      <c r="D557" s="126" t="s">
        <v>609</v>
      </c>
      <c r="E557" s="127">
        <v>3</v>
      </c>
      <c r="F557" s="128" t="s">
        <v>668</v>
      </c>
      <c r="G557" s="127">
        <v>250000</v>
      </c>
      <c r="H557" s="127">
        <f t="shared" si="298"/>
        <v>750000</v>
      </c>
      <c r="I557" s="127">
        <f>VLOOKUP($A557,'Bidang PE'!$A$6:$V$1000,I$1,FALSE)</f>
        <v>0</v>
      </c>
      <c r="J557" s="127">
        <f>VLOOKUP($A557,'Bidang PE'!$A$6:$V$1000,J$1,FALSE)</f>
        <v>0</v>
      </c>
      <c r="K557" s="127">
        <f>VLOOKUP($A557,'Bidang PE'!$A$6:$V$1000,K$1,FALSE)</f>
        <v>0</v>
      </c>
      <c r="L557" s="127">
        <f>VLOOKUP($A557,'Bidang PE'!$A$6:$V$1000,L$1,FALSE)</f>
        <v>250000</v>
      </c>
      <c r="M557" s="127">
        <f>VLOOKUP($A557,'Bidang PE'!$A$6:$V$1000,M$1,FALSE)</f>
        <v>250000</v>
      </c>
      <c r="N557" s="127">
        <f>VLOOKUP($A557,'Bidang PE'!$A$6:$V$1000,N$1,FALSE)</f>
        <v>0</v>
      </c>
      <c r="O557" s="127">
        <f>VLOOKUP($A557,'Bidang PE'!$A$6:$V$1000,O$1,FALSE)</f>
        <v>250000</v>
      </c>
      <c r="P557" s="127">
        <f>VLOOKUP($A557,'Bidang PE'!$A$6:$V$1000,P$1,FALSE)</f>
        <v>0</v>
      </c>
      <c r="Q557" s="127">
        <f>VLOOKUP($A557,'Bidang PE'!$A$6:$V$1000,Q$1,FALSE)</f>
        <v>0</v>
      </c>
      <c r="R557" s="127">
        <f>VLOOKUP($A557,'Bidang PE'!$A$6:$V$1000,R$1,FALSE)</f>
        <v>0</v>
      </c>
      <c r="S557" s="127">
        <f>VLOOKUP($A557,'Bidang PE'!$A$6:$V$1000,S$1,FALSE)</f>
        <v>0</v>
      </c>
      <c r="T557" s="127">
        <f>VLOOKUP($A557,'Bidang PE'!$A$6:$V$1000,T$1,FALSE)</f>
        <v>0</v>
      </c>
      <c r="U557" s="127">
        <f t="shared" si="1"/>
        <v>750000</v>
      </c>
      <c r="V557" s="127">
        <f t="shared" si="2"/>
        <v>0</v>
      </c>
    </row>
    <row r="558" spans="1:22" ht="13.5" customHeight="1" x14ac:dyDescent="0.2">
      <c r="A558" s="2" t="s">
        <v>3773</v>
      </c>
      <c r="B558" s="50" t="str">
        <f t="array" ref="B558">INDEX(PAGU_REAL!$AF$1:$AF$168,MATCH(MID(A558,1,21),MID(PAGU_REAL!$AK$1:$AK$168,1,21),0))</f>
        <v>Perencanaan</v>
      </c>
      <c r="C558" s="95" t="s">
        <v>718</v>
      </c>
      <c r="D558" s="123" t="s">
        <v>719</v>
      </c>
      <c r="E558" s="124">
        <v>0</v>
      </c>
      <c r="F558" s="98" t="s">
        <v>24</v>
      </c>
      <c r="G558" s="124">
        <v>0</v>
      </c>
      <c r="H558" s="124">
        <f t="shared" ref="H558:T558" si="299">SUM(H559:H560)</f>
        <v>25000000</v>
      </c>
      <c r="I558" s="124">
        <f t="shared" si="299"/>
        <v>0</v>
      </c>
      <c r="J558" s="124">
        <f t="shared" si="299"/>
        <v>2500000</v>
      </c>
      <c r="K558" s="124">
        <f t="shared" si="299"/>
        <v>5000000</v>
      </c>
      <c r="L558" s="124">
        <f t="shared" si="299"/>
        <v>0</v>
      </c>
      <c r="M558" s="124">
        <f t="shared" si="299"/>
        <v>2500000</v>
      </c>
      <c r="N558" s="124">
        <f t="shared" si="299"/>
        <v>5000000</v>
      </c>
      <c r="O558" s="124">
        <f t="shared" si="299"/>
        <v>0</v>
      </c>
      <c r="P558" s="124">
        <f t="shared" si="299"/>
        <v>5000000</v>
      </c>
      <c r="Q558" s="124">
        <f t="shared" si="299"/>
        <v>0</v>
      </c>
      <c r="R558" s="124">
        <f t="shared" si="299"/>
        <v>2500000</v>
      </c>
      <c r="S558" s="124">
        <f t="shared" si="299"/>
        <v>2500000</v>
      </c>
      <c r="T558" s="124">
        <f t="shared" si="299"/>
        <v>0</v>
      </c>
      <c r="U558" s="124">
        <f t="shared" si="1"/>
        <v>25000000</v>
      </c>
      <c r="V558" s="124">
        <f t="shared" si="2"/>
        <v>0</v>
      </c>
    </row>
    <row r="559" spans="1:22" ht="13.5" customHeight="1" x14ac:dyDescent="0.2">
      <c r="A559" s="2" t="s">
        <v>3774</v>
      </c>
      <c r="B559" s="50" t="str">
        <f t="array" ref="B559">INDEX(PAGU_REAL!$AF$1:$AF$168,MATCH(MID(A559,1,21),MID(PAGU_REAL!$AK$1:$AK$168,1,21),0))</f>
        <v>Perencanaan</v>
      </c>
      <c r="C559" s="125" t="s">
        <v>24</v>
      </c>
      <c r="D559" s="126" t="s">
        <v>53</v>
      </c>
      <c r="E559" s="127">
        <v>10</v>
      </c>
      <c r="F559" s="128" t="s">
        <v>602</v>
      </c>
      <c r="G559" s="127">
        <v>1500000</v>
      </c>
      <c r="H559" s="127">
        <f t="shared" ref="H559:H560" si="300">ROUNDDOWN(E559*G559,-3)</f>
        <v>15000000</v>
      </c>
      <c r="I559" s="127">
        <f>VLOOKUP($A559,'Bidang PE'!$A$6:$V$1000,I$1,FALSE)</f>
        <v>0</v>
      </c>
      <c r="J559" s="127">
        <f>VLOOKUP($A559,'Bidang PE'!$A$6:$V$1000,J$1,FALSE)</f>
        <v>1500000</v>
      </c>
      <c r="K559" s="127">
        <f>VLOOKUP($A559,'Bidang PE'!$A$6:$V$1000,K$1,FALSE)</f>
        <v>3000000</v>
      </c>
      <c r="L559" s="127">
        <f>VLOOKUP($A559,'Bidang PE'!$A$6:$V$1000,L$1,FALSE)</f>
        <v>0</v>
      </c>
      <c r="M559" s="127">
        <f>VLOOKUP($A559,'Bidang PE'!$A$6:$V$1000,M$1,FALSE)</f>
        <v>1500000</v>
      </c>
      <c r="N559" s="127">
        <f>VLOOKUP($A559,'Bidang PE'!$A$6:$V$1000,N$1,FALSE)</f>
        <v>3000000</v>
      </c>
      <c r="O559" s="127">
        <f>VLOOKUP($A559,'Bidang PE'!$A$6:$V$1000,O$1,FALSE)</f>
        <v>0</v>
      </c>
      <c r="P559" s="127">
        <f>VLOOKUP($A559,'Bidang PE'!$A$6:$V$1000,P$1,FALSE)</f>
        <v>3000000</v>
      </c>
      <c r="Q559" s="127">
        <f>VLOOKUP($A559,'Bidang PE'!$A$6:$V$1000,Q$1,FALSE)</f>
        <v>0</v>
      </c>
      <c r="R559" s="127">
        <f>VLOOKUP($A559,'Bidang PE'!$A$6:$V$1000,R$1,FALSE)</f>
        <v>1500000</v>
      </c>
      <c r="S559" s="127">
        <f>VLOOKUP($A559,'Bidang PE'!$A$6:$V$1000,S$1,FALSE)</f>
        <v>1500000</v>
      </c>
      <c r="T559" s="127">
        <f>VLOOKUP($A559,'Bidang PE'!$A$6:$V$1000,T$1,FALSE)</f>
        <v>0</v>
      </c>
      <c r="U559" s="127">
        <f t="shared" si="1"/>
        <v>15000000</v>
      </c>
      <c r="V559" s="127">
        <f t="shared" si="2"/>
        <v>0</v>
      </c>
    </row>
    <row r="560" spans="1:22" ht="13.5" customHeight="1" x14ac:dyDescent="0.2">
      <c r="A560" s="2" t="s">
        <v>3775</v>
      </c>
      <c r="B560" s="50" t="str">
        <f t="array" ref="B560">INDEX(PAGU_REAL!$AF$1:$AF$168,MATCH(MID(A560,1,21),MID(PAGU_REAL!$AK$1:$AK$168,1,21),0))</f>
        <v>Perencanaan</v>
      </c>
      <c r="C560" s="125" t="s">
        <v>24</v>
      </c>
      <c r="D560" s="126" t="s">
        <v>51</v>
      </c>
      <c r="E560" s="127">
        <v>10</v>
      </c>
      <c r="F560" s="128" t="s">
        <v>602</v>
      </c>
      <c r="G560" s="127">
        <v>1000000</v>
      </c>
      <c r="H560" s="127">
        <f t="shared" si="300"/>
        <v>10000000</v>
      </c>
      <c r="I560" s="127">
        <f>VLOOKUP($A560,'Bidang PE'!$A$6:$V$1000,I$1,FALSE)</f>
        <v>0</v>
      </c>
      <c r="J560" s="127">
        <f>VLOOKUP($A560,'Bidang PE'!$A$6:$V$1000,J$1,FALSE)</f>
        <v>1000000</v>
      </c>
      <c r="K560" s="127">
        <f>VLOOKUP($A560,'Bidang PE'!$A$6:$V$1000,K$1,FALSE)</f>
        <v>2000000</v>
      </c>
      <c r="L560" s="127">
        <f>VLOOKUP($A560,'Bidang PE'!$A$6:$V$1000,L$1,FALSE)</f>
        <v>0</v>
      </c>
      <c r="M560" s="127">
        <f>VLOOKUP($A560,'Bidang PE'!$A$6:$V$1000,M$1,FALSE)</f>
        <v>1000000</v>
      </c>
      <c r="N560" s="127">
        <f>VLOOKUP($A560,'Bidang PE'!$A$6:$V$1000,N$1,FALSE)</f>
        <v>2000000</v>
      </c>
      <c r="O560" s="127">
        <f>VLOOKUP($A560,'Bidang PE'!$A$6:$V$1000,O$1,FALSE)</f>
        <v>0</v>
      </c>
      <c r="P560" s="127">
        <f>VLOOKUP($A560,'Bidang PE'!$A$6:$V$1000,P$1,FALSE)</f>
        <v>2000000</v>
      </c>
      <c r="Q560" s="127">
        <f>VLOOKUP($A560,'Bidang PE'!$A$6:$V$1000,Q$1,FALSE)</f>
        <v>0</v>
      </c>
      <c r="R560" s="127">
        <f>VLOOKUP($A560,'Bidang PE'!$A$6:$V$1000,R$1,FALSE)</f>
        <v>1000000</v>
      </c>
      <c r="S560" s="127">
        <f>VLOOKUP($A560,'Bidang PE'!$A$6:$V$1000,S$1,FALSE)</f>
        <v>1000000</v>
      </c>
      <c r="T560" s="127">
        <f>VLOOKUP($A560,'Bidang PE'!$A$6:$V$1000,T$1,FALSE)</f>
        <v>0</v>
      </c>
      <c r="U560" s="127">
        <f t="shared" si="1"/>
        <v>10000000</v>
      </c>
      <c r="V560" s="127">
        <f t="shared" si="2"/>
        <v>0</v>
      </c>
    </row>
    <row r="561" spans="1:22" ht="13.5" customHeight="1" x14ac:dyDescent="0.2">
      <c r="A561" s="2" t="s">
        <v>3776</v>
      </c>
      <c r="B561" s="50" t="str">
        <f t="array" ref="B561">INDEX(PAGU_REAL!$AF$1:$AF$168,MATCH(MID(A561,1,21),MID(PAGU_REAL!$AK$1:$AK$168,1,21),0))</f>
        <v>Perencanaan</v>
      </c>
      <c r="C561" s="95" t="s">
        <v>162</v>
      </c>
      <c r="D561" s="123" t="s">
        <v>163</v>
      </c>
      <c r="E561" s="124">
        <v>0</v>
      </c>
      <c r="F561" s="98" t="s">
        <v>24</v>
      </c>
      <c r="G561" s="124">
        <v>0</v>
      </c>
      <c r="H561" s="124">
        <f t="shared" ref="H561:T561" si="301">H562</f>
        <v>8000000</v>
      </c>
      <c r="I561" s="124">
        <f t="shared" si="301"/>
        <v>0</v>
      </c>
      <c r="J561" s="124">
        <f t="shared" si="301"/>
        <v>0</v>
      </c>
      <c r="K561" s="124">
        <f t="shared" si="301"/>
        <v>0</v>
      </c>
      <c r="L561" s="124">
        <f t="shared" si="301"/>
        <v>3000000</v>
      </c>
      <c r="M561" s="124">
        <f t="shared" si="301"/>
        <v>3000000</v>
      </c>
      <c r="N561" s="124">
        <f t="shared" si="301"/>
        <v>0</v>
      </c>
      <c r="O561" s="124">
        <f t="shared" si="301"/>
        <v>2000000</v>
      </c>
      <c r="P561" s="124">
        <f t="shared" si="301"/>
        <v>0</v>
      </c>
      <c r="Q561" s="124">
        <f t="shared" si="301"/>
        <v>0</v>
      </c>
      <c r="R561" s="124">
        <f t="shared" si="301"/>
        <v>0</v>
      </c>
      <c r="S561" s="124">
        <f t="shared" si="301"/>
        <v>0</v>
      </c>
      <c r="T561" s="124">
        <f t="shared" si="301"/>
        <v>0</v>
      </c>
      <c r="U561" s="124">
        <f t="shared" si="1"/>
        <v>8000000</v>
      </c>
      <c r="V561" s="124">
        <f t="shared" si="2"/>
        <v>0</v>
      </c>
    </row>
    <row r="562" spans="1:22" ht="13.5" customHeight="1" x14ac:dyDescent="0.2">
      <c r="A562" s="2" t="s">
        <v>3777</v>
      </c>
      <c r="B562" s="50" t="str">
        <f t="array" ref="B562">INDEX(PAGU_REAL!$AF$1:$AF$168,MATCH(MID(A562,1,21),MID(PAGU_REAL!$AK$1:$AK$168,1,21),0))</f>
        <v>Perencanaan</v>
      </c>
      <c r="C562" s="125" t="s">
        <v>24</v>
      </c>
      <c r="D562" s="126" t="s">
        <v>3778</v>
      </c>
      <c r="E562" s="127">
        <v>8</v>
      </c>
      <c r="F562" s="128" t="s">
        <v>613</v>
      </c>
      <c r="G562" s="127">
        <v>1000000</v>
      </c>
      <c r="H562" s="127">
        <f>ROUNDDOWN(E562*G562,-3)</f>
        <v>8000000</v>
      </c>
      <c r="I562" s="127">
        <f>VLOOKUP($A562,'Bidang PE'!$A$6:$V$1000,I$1,FALSE)</f>
        <v>0</v>
      </c>
      <c r="J562" s="127">
        <f>VLOOKUP($A562,'Bidang PE'!$A$6:$V$1000,J$1,FALSE)</f>
        <v>0</v>
      </c>
      <c r="K562" s="127">
        <f>VLOOKUP($A562,'Bidang PE'!$A$6:$V$1000,K$1,FALSE)</f>
        <v>0</v>
      </c>
      <c r="L562" s="127">
        <f>VLOOKUP($A562,'Bidang PE'!$A$6:$V$1000,L$1,FALSE)</f>
        <v>3000000</v>
      </c>
      <c r="M562" s="127">
        <f>VLOOKUP($A562,'Bidang PE'!$A$6:$V$1000,M$1,FALSE)</f>
        <v>3000000</v>
      </c>
      <c r="N562" s="127">
        <f>VLOOKUP($A562,'Bidang PE'!$A$6:$V$1000,N$1,FALSE)</f>
        <v>0</v>
      </c>
      <c r="O562" s="127">
        <f>VLOOKUP($A562,'Bidang PE'!$A$6:$V$1000,O$1,FALSE)</f>
        <v>2000000</v>
      </c>
      <c r="P562" s="127">
        <f>VLOOKUP($A562,'Bidang PE'!$A$6:$V$1000,P$1,FALSE)</f>
        <v>0</v>
      </c>
      <c r="Q562" s="127">
        <f>VLOOKUP($A562,'Bidang PE'!$A$6:$V$1000,Q$1,FALSE)</f>
        <v>0</v>
      </c>
      <c r="R562" s="127">
        <f>VLOOKUP($A562,'Bidang PE'!$A$6:$V$1000,R$1,FALSE)</f>
        <v>0</v>
      </c>
      <c r="S562" s="127">
        <f>VLOOKUP($A562,'Bidang PE'!$A$6:$V$1000,S$1,FALSE)</f>
        <v>0</v>
      </c>
      <c r="T562" s="127">
        <f>VLOOKUP($A562,'Bidang PE'!$A$6:$V$1000,T$1,FALSE)</f>
        <v>0</v>
      </c>
      <c r="U562" s="127">
        <f t="shared" si="1"/>
        <v>8000000</v>
      </c>
      <c r="V562" s="127">
        <f t="shared" si="2"/>
        <v>0</v>
      </c>
    </row>
    <row r="563" spans="1:22" ht="13.5" customHeight="1" x14ac:dyDescent="0.2">
      <c r="A563" s="2" t="s">
        <v>3779</v>
      </c>
      <c r="B563" s="50" t="str">
        <f t="array" ref="B563">INDEX(PAGU_REAL!$AF$1:$AF$168,MATCH(MID(A563,1,21),MID(PAGU_REAL!$AK$1:$AK$168,1,21),0))</f>
        <v>Perencanaan</v>
      </c>
      <c r="C563" s="95" t="s">
        <v>111</v>
      </c>
      <c r="D563" s="123" t="s">
        <v>112</v>
      </c>
      <c r="E563" s="124">
        <v>0</v>
      </c>
      <c r="F563" s="98" t="s">
        <v>24</v>
      </c>
      <c r="G563" s="124">
        <v>0</v>
      </c>
      <c r="H563" s="124">
        <f t="shared" ref="H563:T563" si="302">SUM(H564:H565)</f>
        <v>101360000</v>
      </c>
      <c r="I563" s="124">
        <f t="shared" si="302"/>
        <v>0</v>
      </c>
      <c r="J563" s="124">
        <f t="shared" si="302"/>
        <v>0</v>
      </c>
      <c r="K563" s="124">
        <f t="shared" si="302"/>
        <v>0</v>
      </c>
      <c r="L563" s="124">
        <f t="shared" si="302"/>
        <v>30680000</v>
      </c>
      <c r="M563" s="124">
        <f t="shared" si="302"/>
        <v>30680000</v>
      </c>
      <c r="N563" s="124">
        <f t="shared" si="302"/>
        <v>0</v>
      </c>
      <c r="O563" s="124">
        <f t="shared" si="302"/>
        <v>0</v>
      </c>
      <c r="P563" s="124">
        <f t="shared" si="302"/>
        <v>0</v>
      </c>
      <c r="Q563" s="124">
        <f t="shared" si="302"/>
        <v>40000000</v>
      </c>
      <c r="R563" s="124">
        <f t="shared" si="302"/>
        <v>0</v>
      </c>
      <c r="S563" s="124">
        <f t="shared" si="302"/>
        <v>0</v>
      </c>
      <c r="T563" s="124">
        <f t="shared" si="302"/>
        <v>0</v>
      </c>
      <c r="U563" s="124">
        <f t="shared" si="1"/>
        <v>101360000</v>
      </c>
      <c r="V563" s="124">
        <f t="shared" si="2"/>
        <v>0</v>
      </c>
    </row>
    <row r="564" spans="1:22" ht="13.5" customHeight="1" x14ac:dyDescent="0.2">
      <c r="A564" s="2" t="s">
        <v>3780</v>
      </c>
      <c r="B564" s="50" t="str">
        <f t="array" ref="B564">INDEX(PAGU_REAL!$AF$1:$AF$168,MATCH(MID(A564,1,21),MID(PAGU_REAL!$AK$1:$AK$168,1,21),0))</f>
        <v>Perencanaan</v>
      </c>
      <c r="C564" s="125" t="s">
        <v>24</v>
      </c>
      <c r="D564" s="126" t="s">
        <v>3764</v>
      </c>
      <c r="E564" s="127">
        <v>12</v>
      </c>
      <c r="F564" s="128" t="s">
        <v>600</v>
      </c>
      <c r="G564" s="127">
        <v>5113335</v>
      </c>
      <c r="H564" s="127">
        <f t="shared" ref="H564:H565" si="303">ROUNDDOWN(E564*G564,-3)</f>
        <v>61360000</v>
      </c>
      <c r="I564" s="127">
        <f>VLOOKUP($A564,'Bidang PE'!$A$6:$V$1000,I$1,FALSE)</f>
        <v>0</v>
      </c>
      <c r="J564" s="127">
        <f>VLOOKUP($A564,'Bidang PE'!$A$6:$V$1000,J$1,FALSE)</f>
        <v>0</v>
      </c>
      <c r="K564" s="127">
        <f>VLOOKUP($A564,'Bidang PE'!$A$6:$V$1000,K$1,FALSE)</f>
        <v>0</v>
      </c>
      <c r="L564" s="127">
        <f>VLOOKUP($A564,'Bidang PE'!$A$6:$V$1000,L$1,FALSE)</f>
        <v>30680000</v>
      </c>
      <c r="M564" s="127">
        <f>VLOOKUP($A564,'Bidang PE'!$A$6:$V$1000,M$1,FALSE)</f>
        <v>30680000</v>
      </c>
      <c r="N564" s="127">
        <f>VLOOKUP($A564,'Bidang PE'!$A$6:$V$1000,N$1,FALSE)</f>
        <v>0</v>
      </c>
      <c r="O564" s="127">
        <f>VLOOKUP($A564,'Bidang PE'!$A$6:$V$1000,O$1,FALSE)</f>
        <v>0</v>
      </c>
      <c r="P564" s="127">
        <f>VLOOKUP($A564,'Bidang PE'!$A$6:$V$1000,P$1,FALSE)</f>
        <v>0</v>
      </c>
      <c r="Q564" s="127">
        <f>VLOOKUP($A564,'Bidang PE'!$A$6:$V$1000,Q$1,FALSE)</f>
        <v>0</v>
      </c>
      <c r="R564" s="127">
        <f>VLOOKUP($A564,'Bidang PE'!$A$6:$V$1000,R$1,FALSE)</f>
        <v>0</v>
      </c>
      <c r="S564" s="127">
        <f>VLOOKUP($A564,'Bidang PE'!$A$6:$V$1000,S$1,FALSE)</f>
        <v>0</v>
      </c>
      <c r="T564" s="127">
        <f>VLOOKUP($A564,'Bidang PE'!$A$6:$V$1000,T$1,FALSE)</f>
        <v>0</v>
      </c>
      <c r="U564" s="127">
        <f t="shared" si="1"/>
        <v>61360000</v>
      </c>
      <c r="V564" s="127">
        <f t="shared" si="2"/>
        <v>0</v>
      </c>
    </row>
    <row r="565" spans="1:22" ht="13.5" customHeight="1" x14ac:dyDescent="0.2">
      <c r="A565" s="2" t="s">
        <v>3781</v>
      </c>
      <c r="B565" s="50" t="str">
        <f t="array" ref="B565">INDEX(PAGU_REAL!$AF$1:$AF$168,MATCH(MID(A565,1,21),MID(PAGU_REAL!$AK$1:$AK$168,1,21),0))</f>
        <v>Perencanaan</v>
      </c>
      <c r="C565" s="125" t="s">
        <v>24</v>
      </c>
      <c r="D565" s="126" t="s">
        <v>3782</v>
      </c>
      <c r="E565" s="127">
        <v>20</v>
      </c>
      <c r="F565" s="128" t="s">
        <v>49</v>
      </c>
      <c r="G565" s="127">
        <v>2000000</v>
      </c>
      <c r="H565" s="127">
        <f t="shared" si="303"/>
        <v>40000000</v>
      </c>
      <c r="I565" s="127">
        <f>VLOOKUP($A565,'Bidang PE'!$A$6:$V$1000,I$1,FALSE)</f>
        <v>0</v>
      </c>
      <c r="J565" s="127">
        <f>VLOOKUP($A565,'Bidang PE'!$A$6:$V$1000,J$1,FALSE)</f>
        <v>0</v>
      </c>
      <c r="K565" s="127">
        <f>VLOOKUP($A565,'Bidang PE'!$A$6:$V$1000,K$1,FALSE)</f>
        <v>0</v>
      </c>
      <c r="L565" s="127">
        <f>VLOOKUP($A565,'Bidang PE'!$A$6:$V$1000,L$1,FALSE)</f>
        <v>0</v>
      </c>
      <c r="M565" s="127">
        <f>VLOOKUP($A565,'Bidang PE'!$A$6:$V$1000,M$1,FALSE)</f>
        <v>0</v>
      </c>
      <c r="N565" s="127">
        <f>VLOOKUP($A565,'Bidang PE'!$A$6:$V$1000,N$1,FALSE)</f>
        <v>0</v>
      </c>
      <c r="O565" s="127">
        <f>VLOOKUP($A565,'Bidang PE'!$A$6:$V$1000,O$1,FALSE)</f>
        <v>0</v>
      </c>
      <c r="P565" s="127">
        <f>VLOOKUP($A565,'Bidang PE'!$A$6:$V$1000,P$1,FALSE)</f>
        <v>0</v>
      </c>
      <c r="Q565" s="127">
        <f>VLOOKUP($A565,'Bidang PE'!$A$6:$V$1000,Q$1,FALSE)</f>
        <v>40000000</v>
      </c>
      <c r="R565" s="127">
        <f>VLOOKUP($A565,'Bidang PE'!$A$6:$V$1000,R$1,FALSE)</f>
        <v>0</v>
      </c>
      <c r="S565" s="127">
        <f>VLOOKUP($A565,'Bidang PE'!$A$6:$V$1000,S$1,FALSE)</f>
        <v>0</v>
      </c>
      <c r="T565" s="127">
        <f>VLOOKUP($A565,'Bidang PE'!$A$6:$V$1000,T$1,FALSE)</f>
        <v>0</v>
      </c>
      <c r="U565" s="127">
        <f t="shared" si="1"/>
        <v>40000000</v>
      </c>
      <c r="V565" s="127">
        <f t="shared" si="2"/>
        <v>0</v>
      </c>
    </row>
    <row r="566" spans="1:22" ht="13.5" customHeight="1" x14ac:dyDescent="0.2">
      <c r="A566" s="2" t="s">
        <v>3783</v>
      </c>
      <c r="B566" s="50" t="str">
        <f t="array" ref="B566">INDEX(PAGU_REAL!$AF$1:$AF$168,MATCH(MID(A566,1,21),MID(PAGU_REAL!$AK$1:$AK$168,1,21),0))</f>
        <v>Perencanaan</v>
      </c>
      <c r="C566" s="119" t="s">
        <v>102</v>
      </c>
      <c r="D566" s="120" t="s">
        <v>3784</v>
      </c>
      <c r="E566" s="121">
        <v>0</v>
      </c>
      <c r="F566" s="122" t="s">
        <v>24</v>
      </c>
      <c r="G566" s="121">
        <v>0</v>
      </c>
      <c r="H566" s="121">
        <f t="shared" ref="H566:T566" si="304">SUM(H567,H569)</f>
        <v>169041000</v>
      </c>
      <c r="I566" s="121">
        <f t="shared" si="304"/>
        <v>0</v>
      </c>
      <c r="J566" s="121">
        <f t="shared" si="304"/>
        <v>0</v>
      </c>
      <c r="K566" s="121">
        <f t="shared" si="304"/>
        <v>0</v>
      </c>
      <c r="L566" s="121">
        <f t="shared" si="304"/>
        <v>0</v>
      </c>
      <c r="M566" s="121">
        <f t="shared" si="304"/>
        <v>0</v>
      </c>
      <c r="N566" s="121">
        <f t="shared" si="304"/>
        <v>0</v>
      </c>
      <c r="O566" s="121">
        <f t="shared" si="304"/>
        <v>0</v>
      </c>
      <c r="P566" s="121">
        <f t="shared" si="304"/>
        <v>30000000</v>
      </c>
      <c r="Q566" s="121">
        <f t="shared" si="304"/>
        <v>0</v>
      </c>
      <c r="R566" s="121">
        <f t="shared" si="304"/>
        <v>139041000</v>
      </c>
      <c r="S566" s="121">
        <f t="shared" si="304"/>
        <v>0</v>
      </c>
      <c r="T566" s="121">
        <f t="shared" si="304"/>
        <v>0</v>
      </c>
      <c r="U566" s="121">
        <f t="shared" si="1"/>
        <v>169041000</v>
      </c>
      <c r="V566" s="121">
        <f t="shared" si="2"/>
        <v>0</v>
      </c>
    </row>
    <row r="567" spans="1:22" ht="13.5" customHeight="1" x14ac:dyDescent="0.2">
      <c r="A567" s="2" t="s">
        <v>3785</v>
      </c>
      <c r="B567" s="50" t="str">
        <f t="array" ref="B567">INDEX(PAGU_REAL!$AF$1:$AF$168,MATCH(MID(A567,1,21),MID(PAGU_REAL!$AK$1:$AK$168,1,21),0))</f>
        <v>Perencanaan</v>
      </c>
      <c r="C567" s="95" t="s">
        <v>606</v>
      </c>
      <c r="D567" s="123" t="s">
        <v>607</v>
      </c>
      <c r="E567" s="124">
        <v>0</v>
      </c>
      <c r="F567" s="98" t="s">
        <v>24</v>
      </c>
      <c r="G567" s="124">
        <v>0</v>
      </c>
      <c r="H567" s="124">
        <f t="shared" ref="H567:T567" si="305">H568</f>
        <v>30000000</v>
      </c>
      <c r="I567" s="124">
        <f t="shared" si="305"/>
        <v>0</v>
      </c>
      <c r="J567" s="124">
        <f t="shared" si="305"/>
        <v>0</v>
      </c>
      <c r="K567" s="124">
        <f t="shared" si="305"/>
        <v>0</v>
      </c>
      <c r="L567" s="124">
        <f t="shared" si="305"/>
        <v>0</v>
      </c>
      <c r="M567" s="124">
        <f t="shared" si="305"/>
        <v>0</v>
      </c>
      <c r="N567" s="124">
        <f t="shared" si="305"/>
        <v>0</v>
      </c>
      <c r="O567" s="124">
        <f t="shared" si="305"/>
        <v>0</v>
      </c>
      <c r="P567" s="124">
        <f t="shared" si="305"/>
        <v>30000000</v>
      </c>
      <c r="Q567" s="124">
        <f t="shared" si="305"/>
        <v>0</v>
      </c>
      <c r="R567" s="124">
        <f t="shared" si="305"/>
        <v>0</v>
      </c>
      <c r="S567" s="124">
        <f t="shared" si="305"/>
        <v>0</v>
      </c>
      <c r="T567" s="124">
        <f t="shared" si="305"/>
        <v>0</v>
      </c>
      <c r="U567" s="124">
        <f t="shared" si="1"/>
        <v>30000000</v>
      </c>
      <c r="V567" s="124">
        <f t="shared" si="2"/>
        <v>0</v>
      </c>
    </row>
    <row r="568" spans="1:22" ht="13.5" customHeight="1" x14ac:dyDescent="0.2">
      <c r="A568" s="2" t="s">
        <v>3786</v>
      </c>
      <c r="B568" s="50" t="str">
        <f t="array" ref="B568">INDEX(PAGU_REAL!$AF$1:$AF$168,MATCH(MID(A568,1,21),MID(PAGU_REAL!$AK$1:$AK$168,1,21),0))</f>
        <v>Perencanaan</v>
      </c>
      <c r="C568" s="125" t="s">
        <v>24</v>
      </c>
      <c r="D568" s="126" t="s">
        <v>3749</v>
      </c>
      <c r="E568" s="127">
        <v>1</v>
      </c>
      <c r="F568" s="128" t="s">
        <v>600</v>
      </c>
      <c r="G568" s="127">
        <v>30000000</v>
      </c>
      <c r="H568" s="127">
        <f>ROUNDDOWN(E568*G568,-3)</f>
        <v>30000000</v>
      </c>
      <c r="I568" s="127">
        <f>VLOOKUP($A568,'Bidang PE'!$A$6:$V$1000,I$1,FALSE)</f>
        <v>0</v>
      </c>
      <c r="J568" s="127">
        <f>VLOOKUP($A568,'Bidang PE'!$A$6:$V$1000,J$1,FALSE)</f>
        <v>0</v>
      </c>
      <c r="K568" s="127">
        <f>VLOOKUP($A568,'Bidang PE'!$A$6:$V$1000,K$1,FALSE)</f>
        <v>0</v>
      </c>
      <c r="L568" s="127">
        <f>VLOOKUP($A568,'Bidang PE'!$A$6:$V$1000,L$1,FALSE)</f>
        <v>0</v>
      </c>
      <c r="M568" s="127">
        <f>VLOOKUP($A568,'Bidang PE'!$A$6:$V$1000,M$1,FALSE)</f>
        <v>0</v>
      </c>
      <c r="N568" s="127">
        <f>VLOOKUP($A568,'Bidang PE'!$A$6:$V$1000,N$1,FALSE)</f>
        <v>0</v>
      </c>
      <c r="O568" s="127">
        <f>VLOOKUP($A568,'Bidang PE'!$A$6:$V$1000,O$1,FALSE)</f>
        <v>0</v>
      </c>
      <c r="P568" s="127">
        <f>VLOOKUP($A568,'Bidang PE'!$A$6:$V$1000,P$1,FALSE)</f>
        <v>30000000</v>
      </c>
      <c r="Q568" s="127">
        <f>VLOOKUP($A568,'Bidang PE'!$A$6:$V$1000,Q$1,FALSE)</f>
        <v>0</v>
      </c>
      <c r="R568" s="127">
        <f>VLOOKUP($A568,'Bidang PE'!$A$6:$V$1000,R$1,FALSE)</f>
        <v>0</v>
      </c>
      <c r="S568" s="127">
        <f>VLOOKUP($A568,'Bidang PE'!$A$6:$V$1000,S$1,FALSE)</f>
        <v>0</v>
      </c>
      <c r="T568" s="127">
        <f>VLOOKUP($A568,'Bidang PE'!$A$6:$V$1000,T$1,FALSE)</f>
        <v>0</v>
      </c>
      <c r="U568" s="127">
        <f t="shared" si="1"/>
        <v>30000000</v>
      </c>
      <c r="V568" s="127">
        <f t="shared" si="2"/>
        <v>0</v>
      </c>
    </row>
    <row r="569" spans="1:22" ht="13.5" customHeight="1" x14ac:dyDescent="0.2">
      <c r="A569" s="2" t="s">
        <v>3787</v>
      </c>
      <c r="B569" s="50" t="str">
        <f t="array" ref="B569">INDEX(PAGU_REAL!$AF$1:$AF$168,MATCH(MID(A569,1,21),MID(PAGU_REAL!$AK$1:$AK$168,1,21),0))</f>
        <v>Perencanaan</v>
      </c>
      <c r="C569" s="95" t="s">
        <v>3788</v>
      </c>
      <c r="D569" s="123" t="s">
        <v>3789</v>
      </c>
      <c r="E569" s="124">
        <v>0</v>
      </c>
      <c r="F569" s="98" t="s">
        <v>24</v>
      </c>
      <c r="G569" s="124">
        <v>0</v>
      </c>
      <c r="H569" s="124">
        <f t="shared" ref="H569:T569" si="306">H570</f>
        <v>139041000</v>
      </c>
      <c r="I569" s="124">
        <f t="shared" si="306"/>
        <v>0</v>
      </c>
      <c r="J569" s="124">
        <f t="shared" si="306"/>
        <v>0</v>
      </c>
      <c r="K569" s="124">
        <f t="shared" si="306"/>
        <v>0</v>
      </c>
      <c r="L569" s="124">
        <f t="shared" si="306"/>
        <v>0</v>
      </c>
      <c r="M569" s="124">
        <f t="shared" si="306"/>
        <v>0</v>
      </c>
      <c r="N569" s="124">
        <f t="shared" si="306"/>
        <v>0</v>
      </c>
      <c r="O569" s="124">
        <f t="shared" si="306"/>
        <v>0</v>
      </c>
      <c r="P569" s="124">
        <f t="shared" si="306"/>
        <v>0</v>
      </c>
      <c r="Q569" s="124">
        <f t="shared" si="306"/>
        <v>0</v>
      </c>
      <c r="R569" s="124">
        <f t="shared" si="306"/>
        <v>139041000</v>
      </c>
      <c r="S569" s="124">
        <f t="shared" si="306"/>
        <v>0</v>
      </c>
      <c r="T569" s="124">
        <f t="shared" si="306"/>
        <v>0</v>
      </c>
      <c r="U569" s="124">
        <f t="shared" si="1"/>
        <v>139041000</v>
      </c>
      <c r="V569" s="124">
        <f t="shared" si="2"/>
        <v>0</v>
      </c>
    </row>
    <row r="570" spans="1:22" ht="13.5" customHeight="1" x14ac:dyDescent="0.2">
      <c r="A570" s="2" t="s">
        <v>3790</v>
      </c>
      <c r="B570" s="50" t="str">
        <f t="array" ref="B570">INDEX(PAGU_REAL!$AF$1:$AF$168,MATCH(MID(A570,1,21),MID(PAGU_REAL!$AK$1:$AK$168,1,21),0))</f>
        <v>Perencanaan</v>
      </c>
      <c r="C570" s="125" t="s">
        <v>24</v>
      </c>
      <c r="D570" s="126" t="s">
        <v>3791</v>
      </c>
      <c r="E570" s="127">
        <v>3</v>
      </c>
      <c r="F570" s="128" t="s">
        <v>600</v>
      </c>
      <c r="G570" s="127">
        <v>46347000</v>
      </c>
      <c r="H570" s="127">
        <f>ROUNDDOWN(E570*G570,-3)</f>
        <v>139041000</v>
      </c>
      <c r="I570" s="127">
        <f>VLOOKUP($A570,'Bidang PE'!$A$6:$V$1000,I$1,FALSE)</f>
        <v>0</v>
      </c>
      <c r="J570" s="127">
        <f>VLOOKUP($A570,'Bidang PE'!$A$6:$V$1000,J$1,FALSE)</f>
        <v>0</v>
      </c>
      <c r="K570" s="127">
        <f>VLOOKUP($A570,'Bidang PE'!$A$6:$V$1000,K$1,FALSE)</f>
        <v>0</v>
      </c>
      <c r="L570" s="127">
        <f>VLOOKUP($A570,'Bidang PE'!$A$6:$V$1000,L$1,FALSE)</f>
        <v>0</v>
      </c>
      <c r="M570" s="127">
        <f>VLOOKUP($A570,'Bidang PE'!$A$6:$V$1000,M$1,FALSE)</f>
        <v>0</v>
      </c>
      <c r="N570" s="127">
        <f>VLOOKUP($A570,'Bidang PE'!$A$6:$V$1000,N$1,FALSE)</f>
        <v>0</v>
      </c>
      <c r="O570" s="127">
        <f>VLOOKUP($A570,'Bidang PE'!$A$6:$V$1000,O$1,FALSE)</f>
        <v>0</v>
      </c>
      <c r="P570" s="127">
        <f>VLOOKUP($A570,'Bidang PE'!$A$6:$V$1000,P$1,FALSE)</f>
        <v>0</v>
      </c>
      <c r="Q570" s="127">
        <f>VLOOKUP($A570,'Bidang PE'!$A$6:$V$1000,Q$1,FALSE)</f>
        <v>0</v>
      </c>
      <c r="R570" s="127">
        <f>VLOOKUP($A570,'Bidang PE'!$A$6:$V$1000,R$1,FALSE)</f>
        <v>139041000</v>
      </c>
      <c r="S570" s="127">
        <f>VLOOKUP($A570,'Bidang PE'!$A$6:$V$1000,S$1,FALSE)</f>
        <v>0</v>
      </c>
      <c r="T570" s="127">
        <f>VLOOKUP($A570,'Bidang PE'!$A$6:$V$1000,T$1,FALSE)</f>
        <v>0</v>
      </c>
      <c r="U570" s="127">
        <f t="shared" si="1"/>
        <v>139041000</v>
      </c>
      <c r="V570" s="127">
        <f t="shared" si="2"/>
        <v>0</v>
      </c>
    </row>
    <row r="571" spans="1:22" ht="13.5" customHeight="1" x14ac:dyDescent="0.2">
      <c r="A571" s="2" t="s">
        <v>3792</v>
      </c>
      <c r="B571" s="50" t="e">
        <f t="array" ref="B571">INDEX(PAGU_REAL!$AF$1:$AF$168,MATCH(MID(A571,1,21),MID(PAGU_REAL!$AK$1:$AK$168,1,21),0))</f>
        <v>#N/A</v>
      </c>
      <c r="C571" s="111" t="s">
        <v>3793</v>
      </c>
      <c r="D571" s="112" t="s">
        <v>3794</v>
      </c>
      <c r="E571" s="113">
        <v>0</v>
      </c>
      <c r="F571" s="114" t="s">
        <v>24</v>
      </c>
      <c r="G571" s="113">
        <v>0</v>
      </c>
      <c r="H571" s="113">
        <f t="shared" ref="H571:T571" si="307">SUM(H572)</f>
        <v>65520000</v>
      </c>
      <c r="I571" s="113">
        <f t="shared" si="307"/>
        <v>0</v>
      </c>
      <c r="J571" s="113">
        <f t="shared" si="307"/>
        <v>2500000</v>
      </c>
      <c r="K571" s="113">
        <f t="shared" si="307"/>
        <v>12740000</v>
      </c>
      <c r="L571" s="113">
        <f t="shared" si="307"/>
        <v>4000000</v>
      </c>
      <c r="M571" s="113">
        <f t="shared" si="307"/>
        <v>4000000</v>
      </c>
      <c r="N571" s="113">
        <f t="shared" si="307"/>
        <v>6100000</v>
      </c>
      <c r="O571" s="113">
        <f t="shared" si="307"/>
        <v>12140000</v>
      </c>
      <c r="P571" s="113">
        <f t="shared" si="307"/>
        <v>4000000</v>
      </c>
      <c r="Q571" s="113">
        <f t="shared" si="307"/>
        <v>4000000</v>
      </c>
      <c r="R571" s="113">
        <f t="shared" si="307"/>
        <v>5400000</v>
      </c>
      <c r="S571" s="113">
        <f t="shared" si="307"/>
        <v>10640000</v>
      </c>
      <c r="T571" s="113">
        <f t="shared" si="307"/>
        <v>0</v>
      </c>
      <c r="U571" s="113">
        <f t="shared" si="1"/>
        <v>65520000</v>
      </c>
      <c r="V571" s="113">
        <f t="shared" si="2"/>
        <v>0</v>
      </c>
    </row>
    <row r="572" spans="1:22" ht="13.5" customHeight="1" x14ac:dyDescent="0.2">
      <c r="A572" s="2" t="s">
        <v>3795</v>
      </c>
      <c r="B572" s="50" t="e">
        <f t="array" ref="B572">INDEX(PAGU_REAL!$AF$1:$AF$168,MATCH(MID(A572,1,21),MID(PAGU_REAL!$AK$1:$AK$168,1,21),0))</f>
        <v>#N/A</v>
      </c>
      <c r="C572" s="115" t="s">
        <v>36</v>
      </c>
      <c r="D572" s="116" t="s">
        <v>3796</v>
      </c>
      <c r="E572" s="117">
        <v>0</v>
      </c>
      <c r="F572" s="118" t="s">
        <v>24</v>
      </c>
      <c r="G572" s="117">
        <v>0</v>
      </c>
      <c r="H572" s="117">
        <f t="shared" ref="H572:T572" si="308">SUM(H573)</f>
        <v>65520000</v>
      </c>
      <c r="I572" s="117">
        <f t="shared" si="308"/>
        <v>0</v>
      </c>
      <c r="J572" s="117">
        <f t="shared" si="308"/>
        <v>2500000</v>
      </c>
      <c r="K572" s="117">
        <f t="shared" si="308"/>
        <v>12740000</v>
      </c>
      <c r="L572" s="117">
        <f t="shared" si="308"/>
        <v>4000000</v>
      </c>
      <c r="M572" s="117">
        <f t="shared" si="308"/>
        <v>4000000</v>
      </c>
      <c r="N572" s="117">
        <f t="shared" si="308"/>
        <v>6100000</v>
      </c>
      <c r="O572" s="117">
        <f t="shared" si="308"/>
        <v>12140000</v>
      </c>
      <c r="P572" s="117">
        <f t="shared" si="308"/>
        <v>4000000</v>
      </c>
      <c r="Q572" s="117">
        <f t="shared" si="308"/>
        <v>4000000</v>
      </c>
      <c r="R572" s="117">
        <f t="shared" si="308"/>
        <v>5400000</v>
      </c>
      <c r="S572" s="117">
        <f t="shared" si="308"/>
        <v>10640000</v>
      </c>
      <c r="T572" s="117">
        <f t="shared" si="308"/>
        <v>0</v>
      </c>
      <c r="U572" s="117">
        <f t="shared" si="1"/>
        <v>65520000</v>
      </c>
      <c r="V572" s="117">
        <f t="shared" si="2"/>
        <v>0</v>
      </c>
    </row>
    <row r="573" spans="1:22" ht="13.5" customHeight="1" x14ac:dyDescent="0.2">
      <c r="A573" s="2" t="s">
        <v>3797</v>
      </c>
      <c r="B573" s="50" t="str">
        <f t="array" ref="B573">INDEX(PAGU_REAL!$AF$1:$AF$168,MATCH(MID(A573,1,21),MID(PAGU_REAL!$AK$1:$AK$168,1,21),0))</f>
        <v>Perencanaan</v>
      </c>
      <c r="C573" s="119" t="s">
        <v>39</v>
      </c>
      <c r="D573" s="120" t="s">
        <v>3798</v>
      </c>
      <c r="E573" s="121">
        <v>0</v>
      </c>
      <c r="F573" s="122" t="s">
        <v>24</v>
      </c>
      <c r="G573" s="121">
        <v>0</v>
      </c>
      <c r="H573" s="121">
        <f t="shared" ref="H573:T573" si="309">SUM(H574,H577,H580)</f>
        <v>65520000</v>
      </c>
      <c r="I573" s="121">
        <f t="shared" si="309"/>
        <v>0</v>
      </c>
      <c r="J573" s="121">
        <f t="shared" si="309"/>
        <v>2500000</v>
      </c>
      <c r="K573" s="121">
        <f t="shared" si="309"/>
        <v>12740000</v>
      </c>
      <c r="L573" s="121">
        <f t="shared" si="309"/>
        <v>4000000</v>
      </c>
      <c r="M573" s="121">
        <f t="shared" si="309"/>
        <v>4000000</v>
      </c>
      <c r="N573" s="121">
        <f t="shared" si="309"/>
        <v>6100000</v>
      </c>
      <c r="O573" s="121">
        <f t="shared" si="309"/>
        <v>12140000</v>
      </c>
      <c r="P573" s="121">
        <f t="shared" si="309"/>
        <v>4000000</v>
      </c>
      <c r="Q573" s="121">
        <f t="shared" si="309"/>
        <v>4000000</v>
      </c>
      <c r="R573" s="121">
        <f t="shared" si="309"/>
        <v>5400000</v>
      </c>
      <c r="S573" s="121">
        <f t="shared" si="309"/>
        <v>10640000</v>
      </c>
      <c r="T573" s="121">
        <f t="shared" si="309"/>
        <v>0</v>
      </c>
      <c r="U573" s="121">
        <f t="shared" si="1"/>
        <v>65520000</v>
      </c>
      <c r="V573" s="121">
        <f t="shared" si="2"/>
        <v>0</v>
      </c>
    </row>
    <row r="574" spans="1:22" ht="13.5" customHeight="1" x14ac:dyDescent="0.2">
      <c r="A574" s="2" t="s">
        <v>3799</v>
      </c>
      <c r="B574" s="50" t="str">
        <f t="array" ref="B574">INDEX(PAGU_REAL!$AF$1:$AF$168,MATCH(MID(A574,1,21),MID(PAGU_REAL!$AK$1:$AK$168,1,21),0))</f>
        <v>Perencanaan</v>
      </c>
      <c r="C574" s="95" t="s">
        <v>42</v>
      </c>
      <c r="D574" s="123" t="s">
        <v>43</v>
      </c>
      <c r="E574" s="124">
        <v>0</v>
      </c>
      <c r="F574" s="98" t="s">
        <v>24</v>
      </c>
      <c r="G574" s="124">
        <v>0</v>
      </c>
      <c r="H574" s="124">
        <f t="shared" ref="H574:T574" si="310">SUM(H575:H576)</f>
        <v>20600000</v>
      </c>
      <c r="I574" s="124">
        <f t="shared" si="310"/>
        <v>0</v>
      </c>
      <c r="J574" s="124">
        <f t="shared" si="310"/>
        <v>0</v>
      </c>
      <c r="K574" s="124">
        <f t="shared" si="310"/>
        <v>3600000</v>
      </c>
      <c r="L574" s="124">
        <f t="shared" si="310"/>
        <v>1500000</v>
      </c>
      <c r="M574" s="124">
        <f t="shared" si="310"/>
        <v>1500000</v>
      </c>
      <c r="N574" s="124">
        <f t="shared" si="310"/>
        <v>3600000</v>
      </c>
      <c r="O574" s="124">
        <f t="shared" si="310"/>
        <v>3000000</v>
      </c>
      <c r="P574" s="124">
        <f t="shared" si="310"/>
        <v>1500000</v>
      </c>
      <c r="Q574" s="124">
        <f t="shared" si="310"/>
        <v>1500000</v>
      </c>
      <c r="R574" s="124">
        <f t="shared" si="310"/>
        <v>2900000</v>
      </c>
      <c r="S574" s="124">
        <f t="shared" si="310"/>
        <v>1500000</v>
      </c>
      <c r="T574" s="124">
        <f t="shared" si="310"/>
        <v>0</v>
      </c>
      <c r="U574" s="124">
        <f t="shared" si="1"/>
        <v>20600000</v>
      </c>
      <c r="V574" s="124">
        <f t="shared" si="2"/>
        <v>0</v>
      </c>
    </row>
    <row r="575" spans="1:22" ht="13.5" customHeight="1" x14ac:dyDescent="0.2">
      <c r="A575" s="2" t="s">
        <v>3800</v>
      </c>
      <c r="B575" s="50" t="str">
        <f t="array" ref="B575">INDEX(PAGU_REAL!$AF$1:$AF$168,MATCH(MID(A575,1,21),MID(PAGU_REAL!$AK$1:$AK$168,1,21),0))</f>
        <v>Perencanaan</v>
      </c>
      <c r="C575" s="125" t="s">
        <v>24</v>
      </c>
      <c r="D575" s="126" t="s">
        <v>45</v>
      </c>
      <c r="E575" s="127">
        <v>10</v>
      </c>
      <c r="F575" s="128" t="s">
        <v>602</v>
      </c>
      <c r="G575" s="127">
        <v>1500000</v>
      </c>
      <c r="H575" s="127">
        <f t="shared" ref="H575:H576" si="311">ROUNDDOWN(E575*G575,-3)</f>
        <v>15000000</v>
      </c>
      <c r="I575" s="127">
        <f>VLOOKUP($A575,'Bidang PE'!$A$6:$V$1000,I$1,FALSE)</f>
        <v>0</v>
      </c>
      <c r="J575" s="127">
        <f>VLOOKUP($A575,'Bidang PE'!$A$6:$V$1000,J$1,FALSE)</f>
        <v>0</v>
      </c>
      <c r="K575" s="127">
        <f>VLOOKUP($A575,'Bidang PE'!$A$6:$V$1000,K$1,FALSE)</f>
        <v>1500000</v>
      </c>
      <c r="L575" s="127">
        <f>VLOOKUP($A575,'Bidang PE'!$A$6:$V$1000,L$1,FALSE)</f>
        <v>1500000</v>
      </c>
      <c r="M575" s="127">
        <f>VLOOKUP($A575,'Bidang PE'!$A$6:$V$1000,M$1,FALSE)</f>
        <v>1500000</v>
      </c>
      <c r="N575" s="127">
        <f>VLOOKUP($A575,'Bidang PE'!$A$6:$V$1000,N$1,FALSE)</f>
        <v>1500000</v>
      </c>
      <c r="O575" s="127">
        <f>VLOOKUP($A575,'Bidang PE'!$A$6:$V$1000,O$1,FALSE)</f>
        <v>3000000</v>
      </c>
      <c r="P575" s="127">
        <f>VLOOKUP($A575,'Bidang PE'!$A$6:$V$1000,P$1,FALSE)</f>
        <v>1500000</v>
      </c>
      <c r="Q575" s="127">
        <f>VLOOKUP($A575,'Bidang PE'!$A$6:$V$1000,Q$1,FALSE)</f>
        <v>1500000</v>
      </c>
      <c r="R575" s="127">
        <f>VLOOKUP($A575,'Bidang PE'!$A$6:$V$1000,R$1,FALSE)</f>
        <v>1500000</v>
      </c>
      <c r="S575" s="127">
        <f>VLOOKUP($A575,'Bidang PE'!$A$6:$V$1000,S$1,FALSE)</f>
        <v>1500000</v>
      </c>
      <c r="T575" s="127">
        <f>VLOOKUP($A575,'Bidang PE'!$A$6:$V$1000,T$1,FALSE)</f>
        <v>0</v>
      </c>
      <c r="U575" s="127">
        <f t="shared" si="1"/>
        <v>15000000</v>
      </c>
      <c r="V575" s="127">
        <f t="shared" si="2"/>
        <v>0</v>
      </c>
    </row>
    <row r="576" spans="1:22" ht="13.5" customHeight="1" x14ac:dyDescent="0.2">
      <c r="A576" s="2" t="s">
        <v>3801</v>
      </c>
      <c r="B576" s="50" t="str">
        <f t="array" ref="B576">INDEX(PAGU_REAL!$AF$1:$AF$168,MATCH(MID(A576,1,21),MID(PAGU_REAL!$AK$1:$AK$168,1,21),0))</f>
        <v>Perencanaan</v>
      </c>
      <c r="C576" s="125" t="s">
        <v>24</v>
      </c>
      <c r="D576" s="126" t="s">
        <v>599</v>
      </c>
      <c r="E576" s="127">
        <v>80</v>
      </c>
      <c r="F576" s="128" t="s">
        <v>857</v>
      </c>
      <c r="G576" s="127">
        <v>70000</v>
      </c>
      <c r="H576" s="127">
        <f t="shared" si="311"/>
        <v>5600000</v>
      </c>
      <c r="I576" s="127">
        <f>VLOOKUP($A576,'Bidang PE'!$A$6:$V$1000,I$1,FALSE)</f>
        <v>0</v>
      </c>
      <c r="J576" s="127">
        <f>VLOOKUP($A576,'Bidang PE'!$A$6:$V$1000,J$1,FALSE)</f>
        <v>0</v>
      </c>
      <c r="K576" s="127">
        <f>VLOOKUP($A576,'Bidang PE'!$A$6:$V$1000,K$1,FALSE)</f>
        <v>2100000</v>
      </c>
      <c r="L576" s="127">
        <f>VLOOKUP($A576,'Bidang PE'!$A$6:$V$1000,L$1,FALSE)</f>
        <v>0</v>
      </c>
      <c r="M576" s="127">
        <f>VLOOKUP($A576,'Bidang PE'!$A$6:$V$1000,M$1,FALSE)</f>
        <v>0</v>
      </c>
      <c r="N576" s="127">
        <f>VLOOKUP($A576,'Bidang PE'!$A$6:$V$1000,N$1,FALSE)</f>
        <v>2100000</v>
      </c>
      <c r="O576" s="127">
        <f>VLOOKUP($A576,'Bidang PE'!$A$6:$V$1000,O$1,FALSE)</f>
        <v>0</v>
      </c>
      <c r="P576" s="127">
        <f>VLOOKUP($A576,'Bidang PE'!$A$6:$V$1000,P$1,FALSE)</f>
        <v>0</v>
      </c>
      <c r="Q576" s="127">
        <f>VLOOKUP($A576,'Bidang PE'!$A$6:$V$1000,Q$1,FALSE)</f>
        <v>0</v>
      </c>
      <c r="R576" s="127">
        <f>VLOOKUP($A576,'Bidang PE'!$A$6:$V$1000,R$1,FALSE)</f>
        <v>1400000</v>
      </c>
      <c r="S576" s="127">
        <f>VLOOKUP($A576,'Bidang PE'!$A$6:$V$1000,S$1,FALSE)</f>
        <v>0</v>
      </c>
      <c r="T576" s="127">
        <f>VLOOKUP($A576,'Bidang PE'!$A$6:$V$1000,T$1,FALSE)</f>
        <v>0</v>
      </c>
      <c r="U576" s="127">
        <f t="shared" si="1"/>
        <v>5600000</v>
      </c>
      <c r="V576" s="127">
        <f t="shared" si="2"/>
        <v>0</v>
      </c>
    </row>
    <row r="577" spans="1:22" ht="13.5" customHeight="1" x14ac:dyDescent="0.2">
      <c r="A577" s="2" t="s">
        <v>3802</v>
      </c>
      <c r="B577" s="50" t="str">
        <f t="array" ref="B577">INDEX(PAGU_REAL!$AF$1:$AF$168,MATCH(MID(A577,1,21),MID(PAGU_REAL!$AK$1:$AK$168,1,21),0))</f>
        <v>Perencanaan</v>
      </c>
      <c r="C577" s="95" t="s">
        <v>718</v>
      </c>
      <c r="D577" s="123" t="s">
        <v>719</v>
      </c>
      <c r="E577" s="124">
        <v>0</v>
      </c>
      <c r="F577" s="98" t="s">
        <v>24</v>
      </c>
      <c r="G577" s="124">
        <v>0</v>
      </c>
      <c r="H577" s="124">
        <f t="shared" ref="H577:T577" si="312">SUM(H578:H579)</f>
        <v>25000000</v>
      </c>
      <c r="I577" s="124">
        <f t="shared" si="312"/>
        <v>0</v>
      </c>
      <c r="J577" s="124">
        <f t="shared" si="312"/>
        <v>2500000</v>
      </c>
      <c r="K577" s="124">
        <f t="shared" si="312"/>
        <v>2500000</v>
      </c>
      <c r="L577" s="124">
        <f t="shared" si="312"/>
        <v>2500000</v>
      </c>
      <c r="M577" s="124">
        <f t="shared" si="312"/>
        <v>2500000</v>
      </c>
      <c r="N577" s="124">
        <f t="shared" si="312"/>
        <v>2500000</v>
      </c>
      <c r="O577" s="124">
        <f t="shared" si="312"/>
        <v>2500000</v>
      </c>
      <c r="P577" s="124">
        <f t="shared" si="312"/>
        <v>2500000</v>
      </c>
      <c r="Q577" s="124">
        <f t="shared" si="312"/>
        <v>2500000</v>
      </c>
      <c r="R577" s="124">
        <f t="shared" si="312"/>
        <v>2500000</v>
      </c>
      <c r="S577" s="124">
        <f t="shared" si="312"/>
        <v>2500000</v>
      </c>
      <c r="T577" s="124">
        <f t="shared" si="312"/>
        <v>0</v>
      </c>
      <c r="U577" s="124">
        <f t="shared" si="1"/>
        <v>25000000</v>
      </c>
      <c r="V577" s="124">
        <f t="shared" si="2"/>
        <v>0</v>
      </c>
    </row>
    <row r="578" spans="1:22" ht="13.5" customHeight="1" x14ac:dyDescent="0.2">
      <c r="A578" s="2" t="s">
        <v>3803</v>
      </c>
      <c r="B578" s="50" t="str">
        <f t="array" ref="B578">INDEX(PAGU_REAL!$AF$1:$AF$168,MATCH(MID(A578,1,21),MID(PAGU_REAL!$AK$1:$AK$168,1,21),0))</f>
        <v>Perencanaan</v>
      </c>
      <c r="C578" s="125" t="s">
        <v>24</v>
      </c>
      <c r="D578" s="126" t="s">
        <v>53</v>
      </c>
      <c r="E578" s="127">
        <v>10</v>
      </c>
      <c r="F578" s="128" t="s">
        <v>602</v>
      </c>
      <c r="G578" s="127">
        <v>1500000</v>
      </c>
      <c r="H578" s="127">
        <f t="shared" ref="H578:H579" si="313">ROUNDDOWN(E578*G578,-3)</f>
        <v>15000000</v>
      </c>
      <c r="I578" s="127">
        <f>VLOOKUP($A578,'Bidang PE'!$A$6:$V$1000,I$1,FALSE)</f>
        <v>0</v>
      </c>
      <c r="J578" s="127">
        <f>VLOOKUP($A578,'Bidang PE'!$A$6:$V$1000,J$1,FALSE)</f>
        <v>1500000</v>
      </c>
      <c r="K578" s="127">
        <f>VLOOKUP($A578,'Bidang PE'!$A$6:$V$1000,K$1,FALSE)</f>
        <v>1500000</v>
      </c>
      <c r="L578" s="127">
        <f>VLOOKUP($A578,'Bidang PE'!$A$6:$V$1000,L$1,FALSE)</f>
        <v>1500000</v>
      </c>
      <c r="M578" s="127">
        <f>VLOOKUP($A578,'Bidang PE'!$A$6:$V$1000,M$1,FALSE)</f>
        <v>1500000</v>
      </c>
      <c r="N578" s="127">
        <f>VLOOKUP($A578,'Bidang PE'!$A$6:$V$1000,N$1,FALSE)</f>
        <v>1500000</v>
      </c>
      <c r="O578" s="127">
        <f>VLOOKUP($A578,'Bidang PE'!$A$6:$V$1000,O$1,FALSE)</f>
        <v>1500000</v>
      </c>
      <c r="P578" s="127">
        <f>VLOOKUP($A578,'Bidang PE'!$A$6:$V$1000,P$1,FALSE)</f>
        <v>1500000</v>
      </c>
      <c r="Q578" s="127">
        <f>VLOOKUP($A578,'Bidang PE'!$A$6:$V$1000,Q$1,FALSE)</f>
        <v>1500000</v>
      </c>
      <c r="R578" s="127">
        <f>VLOOKUP($A578,'Bidang PE'!$A$6:$V$1000,R$1,FALSE)</f>
        <v>1500000</v>
      </c>
      <c r="S578" s="127">
        <f>VLOOKUP($A578,'Bidang PE'!$A$6:$V$1000,S$1,FALSE)</f>
        <v>1500000</v>
      </c>
      <c r="T578" s="127">
        <f>VLOOKUP($A578,'Bidang PE'!$A$6:$V$1000,T$1,FALSE)</f>
        <v>0</v>
      </c>
      <c r="U578" s="127">
        <f t="shared" si="1"/>
        <v>15000000</v>
      </c>
      <c r="V578" s="127">
        <f t="shared" si="2"/>
        <v>0</v>
      </c>
    </row>
    <row r="579" spans="1:22" ht="13.5" customHeight="1" x14ac:dyDescent="0.2">
      <c r="A579" s="2" t="s">
        <v>3804</v>
      </c>
      <c r="B579" s="50" t="str">
        <f t="array" ref="B579">INDEX(PAGU_REAL!$AF$1:$AF$168,MATCH(MID(A579,1,21),MID(PAGU_REAL!$AK$1:$AK$168,1,21),0))</f>
        <v>Perencanaan</v>
      </c>
      <c r="C579" s="125" t="s">
        <v>24</v>
      </c>
      <c r="D579" s="126" t="s">
        <v>51</v>
      </c>
      <c r="E579" s="127">
        <v>10</v>
      </c>
      <c r="F579" s="128" t="s">
        <v>602</v>
      </c>
      <c r="G579" s="127">
        <v>1000000</v>
      </c>
      <c r="H579" s="127">
        <f t="shared" si="313"/>
        <v>10000000</v>
      </c>
      <c r="I579" s="127">
        <f>VLOOKUP($A579,'Bidang PE'!$A$6:$V$1000,I$1,FALSE)</f>
        <v>0</v>
      </c>
      <c r="J579" s="127">
        <f>VLOOKUP($A579,'Bidang PE'!$A$6:$V$1000,J$1,FALSE)</f>
        <v>1000000</v>
      </c>
      <c r="K579" s="127">
        <f>VLOOKUP($A579,'Bidang PE'!$A$6:$V$1000,K$1,FALSE)</f>
        <v>1000000</v>
      </c>
      <c r="L579" s="127">
        <f>VLOOKUP($A579,'Bidang PE'!$A$6:$V$1000,L$1,FALSE)</f>
        <v>1000000</v>
      </c>
      <c r="M579" s="127">
        <f>VLOOKUP($A579,'Bidang PE'!$A$6:$V$1000,M$1,FALSE)</f>
        <v>1000000</v>
      </c>
      <c r="N579" s="127">
        <f>VLOOKUP($A579,'Bidang PE'!$A$6:$V$1000,N$1,FALSE)</f>
        <v>1000000</v>
      </c>
      <c r="O579" s="127">
        <f>VLOOKUP($A579,'Bidang PE'!$A$6:$V$1000,O$1,FALSE)</f>
        <v>1000000</v>
      </c>
      <c r="P579" s="127">
        <f>VLOOKUP($A579,'Bidang PE'!$A$6:$V$1000,P$1,FALSE)</f>
        <v>1000000</v>
      </c>
      <c r="Q579" s="127">
        <f>VLOOKUP($A579,'Bidang PE'!$A$6:$V$1000,Q$1,FALSE)</f>
        <v>1000000</v>
      </c>
      <c r="R579" s="127">
        <f>VLOOKUP($A579,'Bidang PE'!$A$6:$V$1000,R$1,FALSE)</f>
        <v>1000000</v>
      </c>
      <c r="S579" s="127">
        <f>VLOOKUP($A579,'Bidang PE'!$A$6:$V$1000,S$1,FALSE)</f>
        <v>1000000</v>
      </c>
      <c r="T579" s="127">
        <f>VLOOKUP($A579,'Bidang PE'!$A$6:$V$1000,T$1,FALSE)</f>
        <v>0</v>
      </c>
      <c r="U579" s="127">
        <f t="shared" si="1"/>
        <v>10000000</v>
      </c>
      <c r="V579" s="127">
        <f t="shared" si="2"/>
        <v>0</v>
      </c>
    </row>
    <row r="580" spans="1:22" ht="13.5" customHeight="1" x14ac:dyDescent="0.2">
      <c r="A580" s="2" t="s">
        <v>3805</v>
      </c>
      <c r="B580" s="50" t="str">
        <f t="array" ref="B580">INDEX(PAGU_REAL!$AF$1:$AF$168,MATCH(MID(A580,1,21),MID(PAGU_REAL!$AK$1:$AK$168,1,21),0))</f>
        <v>Perencanaan</v>
      </c>
      <c r="C580" s="95" t="s">
        <v>111</v>
      </c>
      <c r="D580" s="123" t="s">
        <v>112</v>
      </c>
      <c r="E580" s="124">
        <v>0</v>
      </c>
      <c r="F580" s="98" t="s">
        <v>24</v>
      </c>
      <c r="G580" s="124">
        <v>0</v>
      </c>
      <c r="H580" s="124">
        <f t="shared" ref="H580:T580" si="314">H581</f>
        <v>19920000</v>
      </c>
      <c r="I580" s="124">
        <f t="shared" si="314"/>
        <v>0</v>
      </c>
      <c r="J580" s="124">
        <f t="shared" si="314"/>
        <v>0</v>
      </c>
      <c r="K580" s="124">
        <f t="shared" si="314"/>
        <v>6640000</v>
      </c>
      <c r="L580" s="124">
        <f t="shared" si="314"/>
        <v>0</v>
      </c>
      <c r="M580" s="124">
        <f t="shared" si="314"/>
        <v>0</v>
      </c>
      <c r="N580" s="124">
        <f t="shared" si="314"/>
        <v>0</v>
      </c>
      <c r="O580" s="124">
        <f t="shared" si="314"/>
        <v>6640000</v>
      </c>
      <c r="P580" s="124">
        <f t="shared" si="314"/>
        <v>0</v>
      </c>
      <c r="Q580" s="124">
        <f t="shared" si="314"/>
        <v>0</v>
      </c>
      <c r="R580" s="124">
        <f t="shared" si="314"/>
        <v>0</v>
      </c>
      <c r="S580" s="124">
        <f t="shared" si="314"/>
        <v>6640000</v>
      </c>
      <c r="T580" s="124">
        <f t="shared" si="314"/>
        <v>0</v>
      </c>
      <c r="U580" s="124">
        <f t="shared" si="1"/>
        <v>19920000</v>
      </c>
      <c r="V580" s="124">
        <f t="shared" si="2"/>
        <v>0</v>
      </c>
    </row>
    <row r="581" spans="1:22" ht="13.5" customHeight="1" x14ac:dyDescent="0.2">
      <c r="A581" s="2" t="s">
        <v>3806</v>
      </c>
      <c r="B581" s="50" t="str">
        <f t="array" ref="B581">INDEX(PAGU_REAL!$AF$1:$AF$168,MATCH(MID(A581,1,21),MID(PAGU_REAL!$AK$1:$AK$168,1,21),0))</f>
        <v>Perencanaan</v>
      </c>
      <c r="C581" s="125" t="s">
        <v>24</v>
      </c>
      <c r="D581" s="126" t="s">
        <v>3807</v>
      </c>
      <c r="E581" s="127">
        <v>6</v>
      </c>
      <c r="F581" s="128" t="s">
        <v>49</v>
      </c>
      <c r="G581" s="127">
        <v>3320000</v>
      </c>
      <c r="H581" s="127">
        <f>ROUNDDOWN(E581*G581,-3)</f>
        <v>19920000</v>
      </c>
      <c r="I581" s="127">
        <f>VLOOKUP($A581,'Bidang PE'!$A$6:$V$1000,I$1,FALSE)</f>
        <v>0</v>
      </c>
      <c r="J581" s="127">
        <f>VLOOKUP($A581,'Bidang PE'!$A$6:$V$1000,J$1,FALSE)</f>
        <v>0</v>
      </c>
      <c r="K581" s="127">
        <f>VLOOKUP($A581,'Bidang PE'!$A$6:$V$1000,K$1,FALSE)</f>
        <v>6640000</v>
      </c>
      <c r="L581" s="127">
        <f>VLOOKUP($A581,'Bidang PE'!$A$6:$V$1000,L$1,FALSE)</f>
        <v>0</v>
      </c>
      <c r="M581" s="127">
        <f>VLOOKUP($A581,'Bidang PE'!$A$6:$V$1000,M$1,FALSE)</f>
        <v>0</v>
      </c>
      <c r="N581" s="127">
        <f>VLOOKUP($A581,'Bidang PE'!$A$6:$V$1000,N$1,FALSE)</f>
        <v>0</v>
      </c>
      <c r="O581" s="127">
        <f>VLOOKUP($A581,'Bidang PE'!$A$6:$V$1000,O$1,FALSE)</f>
        <v>6640000</v>
      </c>
      <c r="P581" s="127">
        <f>VLOOKUP($A581,'Bidang PE'!$A$6:$V$1000,P$1,FALSE)</f>
        <v>0</v>
      </c>
      <c r="Q581" s="127">
        <f>VLOOKUP($A581,'Bidang PE'!$A$6:$V$1000,Q$1,FALSE)</f>
        <v>0</v>
      </c>
      <c r="R581" s="127">
        <f>VLOOKUP($A581,'Bidang PE'!$A$6:$V$1000,R$1,FALSE)</f>
        <v>0</v>
      </c>
      <c r="S581" s="127">
        <f>VLOOKUP($A581,'Bidang PE'!$A$6:$V$1000,S$1,FALSE)</f>
        <v>6640000</v>
      </c>
      <c r="T581" s="127">
        <f>VLOOKUP($A581,'Bidang PE'!$A$6:$V$1000,T$1,FALSE)</f>
        <v>0</v>
      </c>
      <c r="U581" s="127">
        <f t="shared" si="1"/>
        <v>19920000</v>
      </c>
      <c r="V581" s="127">
        <f t="shared" si="2"/>
        <v>0</v>
      </c>
    </row>
    <row r="582" spans="1:22" s="86" customFormat="1" ht="15.75" customHeight="1" x14ac:dyDescent="0.25">
      <c r="C582" s="312" t="s">
        <v>3910</v>
      </c>
      <c r="D582" s="312"/>
      <c r="E582" s="312"/>
      <c r="F582" s="312"/>
      <c r="G582" s="312"/>
      <c r="H582" s="312"/>
      <c r="I582" s="90">
        <f>I6</f>
        <v>280215057</v>
      </c>
      <c r="J582" s="90">
        <f t="shared" ref="J582:T582" si="315">J6</f>
        <v>2433936616</v>
      </c>
      <c r="K582" s="90">
        <f t="shared" si="315"/>
        <v>1112791050</v>
      </c>
      <c r="L582" s="90">
        <f t="shared" si="315"/>
        <v>2485494188</v>
      </c>
      <c r="M582" s="90">
        <f t="shared" si="315"/>
        <v>2762242304</v>
      </c>
      <c r="N582" s="90">
        <f t="shared" si="315"/>
        <v>2410305011</v>
      </c>
      <c r="O582" s="90">
        <f t="shared" si="315"/>
        <v>1834159439</v>
      </c>
      <c r="P582" s="90">
        <f t="shared" si="315"/>
        <v>2466420779</v>
      </c>
      <c r="Q582" s="90">
        <f t="shared" si="315"/>
        <v>1974073819</v>
      </c>
      <c r="R582" s="90">
        <f t="shared" si="315"/>
        <v>1574817911</v>
      </c>
      <c r="S582" s="90">
        <f t="shared" si="315"/>
        <v>1476238479</v>
      </c>
      <c r="T582" s="90">
        <f t="shared" si="315"/>
        <v>751353347</v>
      </c>
      <c r="U582" s="91"/>
      <c r="V582" s="91"/>
    </row>
    <row r="583" spans="1:22" s="86" customFormat="1" ht="15.75" customHeight="1" x14ac:dyDescent="0.25">
      <c r="C583" s="309" t="s">
        <v>3911</v>
      </c>
      <c r="D583" s="309"/>
      <c r="E583" s="309"/>
      <c r="F583" s="309"/>
      <c r="G583" s="309"/>
      <c r="H583" s="309"/>
      <c r="I583" s="88">
        <f>I582/$U$6</f>
        <v>1.2995753325472608E-2</v>
      </c>
      <c r="J583" s="88">
        <f t="shared" ref="J583:T583" si="316">J582/$U$6</f>
        <v>0.11288058611130075</v>
      </c>
      <c r="K583" s="88">
        <f t="shared" si="316"/>
        <v>5.1608782709323342E-2</v>
      </c>
      <c r="L583" s="88">
        <f t="shared" si="316"/>
        <v>0.11527171203774335</v>
      </c>
      <c r="M583" s="88">
        <f t="shared" si="316"/>
        <v>0.12810667632313963</v>
      </c>
      <c r="N583" s="88">
        <f t="shared" si="316"/>
        <v>0.11178460464423416</v>
      </c>
      <c r="O583" s="88">
        <f t="shared" si="316"/>
        <v>8.5064249880159801E-2</v>
      </c>
      <c r="P583" s="88">
        <f t="shared" si="316"/>
        <v>0.11438712959919206</v>
      </c>
      <c r="Q583" s="88">
        <f t="shared" si="316"/>
        <v>9.1553168743525662E-2</v>
      </c>
      <c r="R583" s="88">
        <f t="shared" si="316"/>
        <v>7.3036564569376711E-2</v>
      </c>
      <c r="S583" s="88">
        <f t="shared" si="316"/>
        <v>6.8464668986916277E-2</v>
      </c>
      <c r="T583" s="88">
        <f t="shared" si="316"/>
        <v>3.484610306961565E-2</v>
      </c>
    </row>
    <row r="584" spans="1:22" s="86" customFormat="1" ht="15.75" customHeight="1" x14ac:dyDescent="0.25">
      <c r="C584" s="309" t="s">
        <v>3912</v>
      </c>
      <c r="D584" s="309"/>
      <c r="E584" s="309"/>
      <c r="F584" s="309"/>
      <c r="G584" s="309"/>
      <c r="H584" s="309"/>
      <c r="I584" s="87">
        <f>I582</f>
        <v>280215057</v>
      </c>
      <c r="J584" s="87">
        <f>I584+J582</f>
        <v>2714151673</v>
      </c>
      <c r="K584" s="87">
        <f t="shared" ref="K584:T584" si="317">J584+K582</f>
        <v>3826942723</v>
      </c>
      <c r="L584" s="87">
        <f t="shared" si="317"/>
        <v>6312436911</v>
      </c>
      <c r="M584" s="87">
        <f t="shared" si="317"/>
        <v>9074679215</v>
      </c>
      <c r="N584" s="87">
        <f t="shared" si="317"/>
        <v>11484984226</v>
      </c>
      <c r="O584" s="87">
        <f t="shared" si="317"/>
        <v>13319143665</v>
      </c>
      <c r="P584" s="87">
        <f t="shared" si="317"/>
        <v>15785564444</v>
      </c>
      <c r="Q584" s="87">
        <f t="shared" si="317"/>
        <v>17759638263</v>
      </c>
      <c r="R584" s="87">
        <f t="shared" si="317"/>
        <v>19334456174</v>
      </c>
      <c r="S584" s="87">
        <f t="shared" si="317"/>
        <v>20810694653</v>
      </c>
      <c r="T584" s="87">
        <f t="shared" si="317"/>
        <v>21562048000</v>
      </c>
    </row>
    <row r="585" spans="1:22" s="86" customFormat="1" ht="15.75" customHeight="1" x14ac:dyDescent="0.25">
      <c r="C585" s="309" t="s">
        <v>3913</v>
      </c>
      <c r="D585" s="309"/>
      <c r="E585" s="309"/>
      <c r="F585" s="309"/>
      <c r="G585" s="309"/>
      <c r="H585" s="309"/>
      <c r="I585" s="88">
        <f>I584/$U$6</f>
        <v>1.2995753325472608E-2</v>
      </c>
      <c r="J585" s="88">
        <f t="shared" ref="J585:T585" si="318">J584/$U$6</f>
        <v>0.12587633943677334</v>
      </c>
      <c r="K585" s="88">
        <f t="shared" si="318"/>
        <v>0.17748512214609669</v>
      </c>
      <c r="L585" s="88">
        <f t="shared" si="318"/>
        <v>0.29275683418384008</v>
      </c>
      <c r="M585" s="88">
        <f t="shared" si="318"/>
        <v>0.42086351050697968</v>
      </c>
      <c r="N585" s="88">
        <f t="shared" si="318"/>
        <v>0.5326481151512138</v>
      </c>
      <c r="O585" s="88">
        <f t="shared" si="318"/>
        <v>0.61771236503137361</v>
      </c>
      <c r="P585" s="88">
        <f t="shared" si="318"/>
        <v>0.73209949463056567</v>
      </c>
      <c r="Q585" s="88">
        <f t="shared" si="318"/>
        <v>0.82365266337409138</v>
      </c>
      <c r="R585" s="88">
        <f t="shared" si="318"/>
        <v>0.89668922794346806</v>
      </c>
      <c r="S585" s="88">
        <f t="shared" si="318"/>
        <v>0.96515389693038434</v>
      </c>
      <c r="T585" s="88">
        <f t="shared" si="318"/>
        <v>1</v>
      </c>
    </row>
    <row r="586" spans="1:22" s="86" customFormat="1" ht="15.75" customHeight="1" x14ac:dyDescent="0.2"/>
    <row r="587" spans="1:22" s="86" customFormat="1" ht="15.75" customHeight="1" x14ac:dyDescent="0.2">
      <c r="L587" s="89" t="s">
        <v>4088</v>
      </c>
      <c r="S587" s="86" t="str">
        <f>L587</f>
        <v>Jakarta, 25 Februari 2021</v>
      </c>
    </row>
    <row r="588" spans="1:22" s="86" customFormat="1" ht="15.75" customHeight="1" x14ac:dyDescent="0.2">
      <c r="L588" s="89" t="s">
        <v>4086</v>
      </c>
      <c r="S588" s="86" t="str">
        <f>L588</f>
        <v>Kepala Pusat Pendidikan KP</v>
      </c>
    </row>
    <row r="589" spans="1:22" s="86" customFormat="1" ht="15.75" customHeight="1" x14ac:dyDescent="0.2">
      <c r="L589" s="89"/>
    </row>
    <row r="590" spans="1:22" s="86" customFormat="1" ht="15.75" customHeight="1" x14ac:dyDescent="0.2">
      <c r="L590" s="89"/>
    </row>
    <row r="591" spans="1:22" s="86" customFormat="1" ht="15.75" customHeight="1" x14ac:dyDescent="0.2">
      <c r="L591" s="89"/>
    </row>
    <row r="592" spans="1:22" s="86" customFormat="1" ht="15.75" customHeight="1" x14ac:dyDescent="0.2">
      <c r="L592" s="89"/>
    </row>
    <row r="593" spans="12:19" s="86" customFormat="1" ht="15.75" customHeight="1" x14ac:dyDescent="0.2">
      <c r="L593" s="89" t="s">
        <v>4087</v>
      </c>
      <c r="S593" s="86" t="str">
        <f>L593</f>
        <v>Dr. Bambang Suprakto, A.Pi, S.Pi, MT.</v>
      </c>
    </row>
    <row r="594" spans="12:19" ht="15.75" customHeight="1" x14ac:dyDescent="0.2"/>
    <row r="595" spans="12:19" ht="15.75" customHeight="1" x14ac:dyDescent="0.2"/>
    <row r="596" spans="12:19" ht="15.75" customHeight="1" x14ac:dyDescent="0.2"/>
    <row r="597" spans="12:19" ht="15.75" customHeight="1" x14ac:dyDescent="0.2"/>
    <row r="598" spans="12:19" ht="15.75" customHeight="1" x14ac:dyDescent="0.2"/>
    <row r="599" spans="12:19" ht="15.75" customHeight="1" x14ac:dyDescent="0.2"/>
    <row r="600" spans="12:19" ht="15.75" customHeight="1" x14ac:dyDescent="0.2"/>
    <row r="601" spans="12:19" ht="15.75" customHeight="1" x14ac:dyDescent="0.2"/>
    <row r="602" spans="12:19" ht="15.75" customHeight="1" x14ac:dyDescent="0.2"/>
    <row r="603" spans="12:19" ht="15.75" customHeight="1" x14ac:dyDescent="0.2"/>
    <row r="604" spans="12:19" ht="15.75" customHeight="1" x14ac:dyDescent="0.2"/>
    <row r="605" spans="12:19" ht="15.75" customHeight="1" x14ac:dyDescent="0.2"/>
    <row r="606" spans="12:19" ht="15.75" customHeight="1" x14ac:dyDescent="0.2"/>
    <row r="607" spans="12:19" ht="15.75" customHeight="1" x14ac:dyDescent="0.2"/>
    <row r="608" spans="12:19"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B5:V581" xr:uid="{00000000-0009-0000-0000-000003000000}"/>
  <mergeCells count="6">
    <mergeCell ref="C585:H585"/>
    <mergeCell ref="C2:H2"/>
    <mergeCell ref="C3:H3"/>
    <mergeCell ref="C582:H582"/>
    <mergeCell ref="C583:H583"/>
    <mergeCell ref="C584:H584"/>
  </mergeCells>
  <printOptions horizontalCentered="1"/>
  <pageMargins left="0.39370078740157483" right="0.23622047244094491" top="0.39370078740157483" bottom="0.59055118110236227" header="0" footer="0.39370078740157483"/>
  <pageSetup paperSize="9" scale="39" fitToHeight="0" orientation="landscape" r:id="rId1"/>
  <headerFooter>
    <oddFooter>&amp;LROK DIPA Revisi 1 (Periode Juli s.d Des 2021)&amp;RHal &amp;P dari &amp;N</oddFooter>
  </headerFooter>
  <rowBreaks count="8" manualBreakCount="8">
    <brk id="62" max="16383" man="1"/>
    <brk id="119" max="16383" man="1"/>
    <brk id="175" max="16383" man="1"/>
    <brk id="225" max="16383" man="1"/>
    <brk id="356" max="16383" man="1"/>
    <brk id="421" max="16383" man="1"/>
    <brk id="480" max="16383" man="1"/>
    <brk id="545" max="16383" man="1"/>
  </rowBreaks>
  <extLst>
    <ext xmlns:x14="http://schemas.microsoft.com/office/spreadsheetml/2009/9/main" uri="{CCE6A557-97BC-4b89-ADB6-D9C93CAAB3DF}">
      <x14:dataValidations xmlns:xm="http://schemas.microsoft.com/office/excel/2006/main" disablePrompts="1" count="1">
        <x14:dataValidation type="list" allowBlank="1" xr:uid="{00000000-0002-0000-0300-000000000000}">
          <x14:formula1>
            <xm:f>Referensi!$A$2:$A$9</xm:f>
          </x14:formula1>
          <xm:sqref>B2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pane xSplit="8" ySplit="5" topLeftCell="I86" activePane="bottomRight" state="frozen"/>
      <selection pane="topRight" activeCell="I1" sqref="I1"/>
      <selection pane="bottomLeft" activeCell="A6" sqref="A6"/>
      <selection pane="bottomRight" activeCell="D91" sqref="D91"/>
    </sheetView>
  </sheetViews>
  <sheetFormatPr defaultColWidth="12.625" defaultRowHeight="15" customHeight="1" x14ac:dyDescent="0.2"/>
  <cols>
    <col min="1" max="1" width="31.875" hidden="1" customWidth="1"/>
    <col min="2" max="2" width="29.25" bestFit="1" customWidth="1"/>
    <col min="3" max="3" width="13" customWidth="1"/>
    <col min="4" max="4" width="45.375" customWidth="1"/>
    <col min="5" max="5" width="7.625" customWidth="1"/>
    <col min="6" max="6" width="10.75" customWidth="1"/>
    <col min="7" max="7" width="13.75" customWidth="1"/>
    <col min="8" max="18" width="15.875" customWidth="1"/>
    <col min="19" max="21" width="13.375" customWidth="1"/>
    <col min="22"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customHeight="1" x14ac:dyDescent="0.2">
      <c r="A6" s="11"/>
      <c r="B6" s="11"/>
      <c r="C6" s="12" t="s">
        <v>20</v>
      </c>
      <c r="D6" s="13" t="s">
        <v>3810</v>
      </c>
      <c r="E6" s="14"/>
      <c r="F6" s="15"/>
      <c r="G6" s="14"/>
      <c r="H6" s="14">
        <f t="shared" ref="H6:T6" si="0">SUM(H7,H134)</f>
        <v>21562048000</v>
      </c>
      <c r="I6" s="14">
        <f t="shared" si="0"/>
        <v>300733641</v>
      </c>
      <c r="J6" s="14">
        <f t="shared" si="0"/>
        <v>2548966439</v>
      </c>
      <c r="K6" s="14">
        <f t="shared" si="0"/>
        <v>1343713550</v>
      </c>
      <c r="L6" s="14">
        <f t="shared" si="0"/>
        <v>2389047188</v>
      </c>
      <c r="M6" s="14">
        <f t="shared" si="0"/>
        <v>2763767888</v>
      </c>
      <c r="N6" s="14">
        <f t="shared" si="0"/>
        <v>2465736763</v>
      </c>
      <c r="O6" s="14">
        <f t="shared" si="0"/>
        <v>1841693413</v>
      </c>
      <c r="P6" s="14">
        <f t="shared" si="0"/>
        <v>2496320363</v>
      </c>
      <c r="Q6" s="14">
        <f t="shared" si="0"/>
        <v>2119471903</v>
      </c>
      <c r="R6" s="14">
        <f t="shared" si="0"/>
        <v>1467225918</v>
      </c>
      <c r="S6" s="14">
        <f t="shared" si="0"/>
        <v>1352108063</v>
      </c>
      <c r="T6" s="14">
        <f t="shared" si="0"/>
        <v>866142871</v>
      </c>
      <c r="U6" s="14">
        <f t="shared" ref="U6:U581" si="1">SUM(I6:T6)</f>
        <v>21954928000</v>
      </c>
      <c r="V6" s="14">
        <f t="shared" ref="V6:V581" si="2">H6-U6</f>
        <v>-392880000</v>
      </c>
      <c r="W6" s="61"/>
      <c r="X6" s="61"/>
      <c r="Y6" s="61"/>
      <c r="Z6" s="61"/>
    </row>
    <row r="7" spans="1:26" ht="13.5" customHeight="1" x14ac:dyDescent="0.2">
      <c r="A7" s="2" t="s">
        <v>22</v>
      </c>
      <c r="B7" s="50"/>
      <c r="C7" s="16" t="s">
        <v>22</v>
      </c>
      <c r="D7" s="17" t="s">
        <v>23</v>
      </c>
      <c r="E7" s="18">
        <v>0</v>
      </c>
      <c r="F7" s="19" t="s">
        <v>24</v>
      </c>
      <c r="G7" s="18">
        <v>0</v>
      </c>
      <c r="H7" s="18">
        <f t="shared" ref="H7:T7" si="3">H8</f>
        <v>1242500000</v>
      </c>
      <c r="I7" s="18">
        <f t="shared" si="3"/>
        <v>7735000</v>
      </c>
      <c r="J7" s="18">
        <f t="shared" si="3"/>
        <v>104594500</v>
      </c>
      <c r="K7" s="18">
        <f t="shared" si="3"/>
        <v>290651000</v>
      </c>
      <c r="L7" s="18">
        <f t="shared" si="3"/>
        <v>68150000</v>
      </c>
      <c r="M7" s="18">
        <f t="shared" si="3"/>
        <v>227995000</v>
      </c>
      <c r="N7" s="18">
        <f t="shared" si="3"/>
        <v>188400000</v>
      </c>
      <c r="O7" s="18">
        <f t="shared" si="3"/>
        <v>83649000</v>
      </c>
      <c r="P7" s="18">
        <f t="shared" si="3"/>
        <v>196433000</v>
      </c>
      <c r="Q7" s="18">
        <f t="shared" si="3"/>
        <v>66601500</v>
      </c>
      <c r="R7" s="18">
        <f t="shared" si="3"/>
        <v>89487000</v>
      </c>
      <c r="S7" s="18">
        <f t="shared" si="3"/>
        <v>66106000</v>
      </c>
      <c r="T7" s="18">
        <f t="shared" si="3"/>
        <v>45578000</v>
      </c>
      <c r="U7" s="18">
        <f t="shared" si="1"/>
        <v>1435380000</v>
      </c>
      <c r="V7" s="18">
        <f t="shared" si="2"/>
        <v>-192880000</v>
      </c>
      <c r="W7" s="61"/>
      <c r="X7" s="61"/>
      <c r="Y7" s="61"/>
      <c r="Z7" s="61"/>
    </row>
    <row r="8" spans="1:26" ht="13.5" customHeight="1" x14ac:dyDescent="0.2">
      <c r="A8" s="2" t="s">
        <v>585</v>
      </c>
      <c r="B8" s="50"/>
      <c r="C8" s="20" t="s">
        <v>586</v>
      </c>
      <c r="D8" s="21" t="s">
        <v>587</v>
      </c>
      <c r="E8" s="22">
        <v>0</v>
      </c>
      <c r="F8" s="23" t="s">
        <v>24</v>
      </c>
      <c r="G8" s="22">
        <v>0</v>
      </c>
      <c r="H8" s="22">
        <f t="shared" ref="H8:T8" si="4">SUM(H9)</f>
        <v>1242500000</v>
      </c>
      <c r="I8" s="22">
        <f t="shared" si="4"/>
        <v>7735000</v>
      </c>
      <c r="J8" s="22">
        <f t="shared" si="4"/>
        <v>104594500</v>
      </c>
      <c r="K8" s="22">
        <f t="shared" si="4"/>
        <v>290651000</v>
      </c>
      <c r="L8" s="22">
        <f t="shared" si="4"/>
        <v>68150000</v>
      </c>
      <c r="M8" s="22">
        <f t="shared" si="4"/>
        <v>227995000</v>
      </c>
      <c r="N8" s="22">
        <f t="shared" si="4"/>
        <v>188400000</v>
      </c>
      <c r="O8" s="22">
        <f t="shared" si="4"/>
        <v>83649000</v>
      </c>
      <c r="P8" s="22">
        <f t="shared" si="4"/>
        <v>196433000</v>
      </c>
      <c r="Q8" s="22">
        <f t="shared" si="4"/>
        <v>66601500</v>
      </c>
      <c r="R8" s="22">
        <f t="shared" si="4"/>
        <v>89487000</v>
      </c>
      <c r="S8" s="22">
        <f t="shared" si="4"/>
        <v>66106000</v>
      </c>
      <c r="T8" s="22">
        <f t="shared" si="4"/>
        <v>45578000</v>
      </c>
      <c r="U8" s="22">
        <f t="shared" si="1"/>
        <v>1435380000</v>
      </c>
      <c r="V8" s="22">
        <f t="shared" si="2"/>
        <v>-192880000</v>
      </c>
      <c r="W8" s="61"/>
      <c r="X8" s="61"/>
      <c r="Y8" s="61"/>
      <c r="Z8" s="61"/>
    </row>
    <row r="9" spans="1:26" ht="13.5" customHeight="1" x14ac:dyDescent="0.2">
      <c r="A9" s="2" t="s">
        <v>588</v>
      </c>
      <c r="B9" s="50"/>
      <c r="C9" s="24" t="s">
        <v>589</v>
      </c>
      <c r="D9" s="25" t="s">
        <v>30</v>
      </c>
      <c r="E9" s="26">
        <v>4</v>
      </c>
      <c r="F9" s="27" t="s">
        <v>31</v>
      </c>
      <c r="G9" s="26">
        <v>0</v>
      </c>
      <c r="H9" s="26">
        <f t="shared" ref="H9:T9" si="5">SUM(H10)</f>
        <v>1242500000</v>
      </c>
      <c r="I9" s="26">
        <f t="shared" si="5"/>
        <v>7735000</v>
      </c>
      <c r="J9" s="26">
        <f t="shared" si="5"/>
        <v>104594500</v>
      </c>
      <c r="K9" s="26">
        <f t="shared" si="5"/>
        <v>290651000</v>
      </c>
      <c r="L9" s="26">
        <f t="shared" si="5"/>
        <v>68150000</v>
      </c>
      <c r="M9" s="26">
        <f t="shared" si="5"/>
        <v>227995000</v>
      </c>
      <c r="N9" s="26">
        <f t="shared" si="5"/>
        <v>188400000</v>
      </c>
      <c r="O9" s="26">
        <f t="shared" si="5"/>
        <v>83649000</v>
      </c>
      <c r="P9" s="26">
        <f t="shared" si="5"/>
        <v>196433000</v>
      </c>
      <c r="Q9" s="26">
        <f t="shared" si="5"/>
        <v>66601500</v>
      </c>
      <c r="R9" s="26">
        <f t="shared" si="5"/>
        <v>89487000</v>
      </c>
      <c r="S9" s="26">
        <f t="shared" si="5"/>
        <v>66106000</v>
      </c>
      <c r="T9" s="26">
        <f t="shared" si="5"/>
        <v>45578000</v>
      </c>
      <c r="U9" s="26">
        <f t="shared" si="1"/>
        <v>1435380000</v>
      </c>
      <c r="V9" s="26">
        <f t="shared" si="2"/>
        <v>-192880000</v>
      </c>
      <c r="W9" s="61"/>
      <c r="X9" s="61"/>
      <c r="Y9" s="61"/>
      <c r="Z9" s="61"/>
    </row>
    <row r="10" spans="1:26" ht="13.5" customHeight="1" x14ac:dyDescent="0.2">
      <c r="A10" s="2" t="s">
        <v>590</v>
      </c>
      <c r="B10" s="50"/>
      <c r="C10" s="28" t="s">
        <v>591</v>
      </c>
      <c r="D10" s="29" t="s">
        <v>592</v>
      </c>
      <c r="E10" s="30">
        <v>0</v>
      </c>
      <c r="F10" s="31" t="s">
        <v>24</v>
      </c>
      <c r="G10" s="30">
        <v>0</v>
      </c>
      <c r="H10" s="30">
        <f t="shared" ref="H10:T10" si="6">SUM(H11,H50,H85,H120)</f>
        <v>1242500000</v>
      </c>
      <c r="I10" s="30">
        <f t="shared" si="6"/>
        <v>7735000</v>
      </c>
      <c r="J10" s="30">
        <f t="shared" si="6"/>
        <v>104594500</v>
      </c>
      <c r="K10" s="30">
        <f t="shared" si="6"/>
        <v>290651000</v>
      </c>
      <c r="L10" s="30">
        <f t="shared" si="6"/>
        <v>68150000</v>
      </c>
      <c r="M10" s="30">
        <f t="shared" si="6"/>
        <v>227995000</v>
      </c>
      <c r="N10" s="30">
        <f t="shared" si="6"/>
        <v>188400000</v>
      </c>
      <c r="O10" s="30">
        <f t="shared" si="6"/>
        <v>83649000</v>
      </c>
      <c r="P10" s="30">
        <f t="shared" si="6"/>
        <v>196433000</v>
      </c>
      <c r="Q10" s="30">
        <f t="shared" si="6"/>
        <v>66601500</v>
      </c>
      <c r="R10" s="30">
        <f t="shared" si="6"/>
        <v>89487000</v>
      </c>
      <c r="S10" s="30">
        <f t="shared" si="6"/>
        <v>66106000</v>
      </c>
      <c r="T10" s="30">
        <f t="shared" si="6"/>
        <v>45578000</v>
      </c>
      <c r="U10" s="30">
        <f t="shared" si="1"/>
        <v>1435380000</v>
      </c>
      <c r="V10" s="30">
        <f t="shared" si="2"/>
        <v>-192880000</v>
      </c>
      <c r="W10" s="61"/>
      <c r="X10" s="61"/>
      <c r="Y10" s="61"/>
      <c r="Z10" s="61"/>
    </row>
    <row r="11" spans="1:26" ht="13.5" customHeight="1" x14ac:dyDescent="0.2">
      <c r="A11" s="2" t="s">
        <v>593</v>
      </c>
      <c r="B11" s="50"/>
      <c r="C11" s="32" t="s">
        <v>36</v>
      </c>
      <c r="D11" s="33" t="s">
        <v>594</v>
      </c>
      <c r="E11" s="34">
        <v>0</v>
      </c>
      <c r="F11" s="35" t="s">
        <v>24</v>
      </c>
      <c r="G11" s="34">
        <v>0</v>
      </c>
      <c r="H11" s="34">
        <f t="shared" ref="H11:T11" si="7">SUM(H12,H24,H36)</f>
        <v>471832000</v>
      </c>
      <c r="I11" s="34">
        <f t="shared" si="7"/>
        <v>0</v>
      </c>
      <c r="J11" s="34">
        <f t="shared" si="7"/>
        <v>16820000</v>
      </c>
      <c r="K11" s="34">
        <f t="shared" si="7"/>
        <v>21460000</v>
      </c>
      <c r="L11" s="34">
        <f t="shared" si="7"/>
        <v>36460000</v>
      </c>
      <c r="M11" s="34">
        <f t="shared" si="7"/>
        <v>24960000</v>
      </c>
      <c r="N11" s="34">
        <f t="shared" si="7"/>
        <v>48030000</v>
      </c>
      <c r="O11" s="34">
        <f t="shared" si="7"/>
        <v>57719000</v>
      </c>
      <c r="P11" s="34">
        <f t="shared" si="7"/>
        <v>50210000</v>
      </c>
      <c r="Q11" s="34">
        <f t="shared" si="7"/>
        <v>46210000</v>
      </c>
      <c r="R11" s="34">
        <f t="shared" si="7"/>
        <v>68487000</v>
      </c>
      <c r="S11" s="34">
        <f t="shared" si="7"/>
        <v>44706000</v>
      </c>
      <c r="T11" s="34">
        <f t="shared" si="7"/>
        <v>35578000</v>
      </c>
      <c r="U11" s="34">
        <f t="shared" si="1"/>
        <v>450640000</v>
      </c>
      <c r="V11" s="34">
        <f t="shared" si="2"/>
        <v>21192000</v>
      </c>
      <c r="W11" s="61"/>
      <c r="X11" s="61"/>
      <c r="Y11" s="61"/>
      <c r="Z11" s="61"/>
    </row>
    <row r="12" spans="1:26" ht="13.5"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5440000</v>
      </c>
      <c r="K12" s="38">
        <f t="shared" si="8"/>
        <v>9320000</v>
      </c>
      <c r="L12" s="38">
        <f t="shared" si="8"/>
        <v>17320000</v>
      </c>
      <c r="M12" s="38">
        <f t="shared" si="8"/>
        <v>9320000</v>
      </c>
      <c r="N12" s="38">
        <f t="shared" si="8"/>
        <v>21890000</v>
      </c>
      <c r="O12" s="38">
        <f t="shared" si="8"/>
        <v>27320000</v>
      </c>
      <c r="P12" s="38">
        <f t="shared" si="8"/>
        <v>12070000</v>
      </c>
      <c r="Q12" s="38">
        <f t="shared" si="8"/>
        <v>17070000</v>
      </c>
      <c r="R12" s="38">
        <f t="shared" si="8"/>
        <v>22829000</v>
      </c>
      <c r="S12" s="38">
        <f t="shared" si="8"/>
        <v>11329000</v>
      </c>
      <c r="T12" s="38">
        <f t="shared" si="8"/>
        <v>11525000</v>
      </c>
      <c r="U12" s="38">
        <f t="shared" si="1"/>
        <v>165433000</v>
      </c>
      <c r="V12" s="38">
        <f t="shared" si="2"/>
        <v>-65841000</v>
      </c>
      <c r="W12" s="61"/>
      <c r="X12" s="61"/>
      <c r="Y12" s="61"/>
      <c r="Z12" s="61"/>
    </row>
    <row r="13" spans="1:26" ht="13.5"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3190000</v>
      </c>
      <c r="K13" s="41">
        <f t="shared" si="9"/>
        <v>2070000</v>
      </c>
      <c r="L13" s="41">
        <f t="shared" si="9"/>
        <v>2070000</v>
      </c>
      <c r="M13" s="41">
        <f t="shared" si="9"/>
        <v>2070000</v>
      </c>
      <c r="N13" s="41">
        <f t="shared" si="9"/>
        <v>6640000</v>
      </c>
      <c r="O13" s="41">
        <f t="shared" si="9"/>
        <v>2070000</v>
      </c>
      <c r="P13" s="41">
        <f t="shared" si="9"/>
        <v>2070000</v>
      </c>
      <c r="Q13" s="41">
        <f t="shared" si="9"/>
        <v>2070000</v>
      </c>
      <c r="R13" s="41">
        <f t="shared" si="9"/>
        <v>2829000</v>
      </c>
      <c r="S13" s="41">
        <f t="shared" si="9"/>
        <v>4329000</v>
      </c>
      <c r="T13" s="41">
        <f t="shared" si="9"/>
        <v>2880000</v>
      </c>
      <c r="U13" s="41">
        <f t="shared" si="1"/>
        <v>32288000</v>
      </c>
      <c r="V13" s="41">
        <f t="shared" si="2"/>
        <v>-19108000</v>
      </c>
      <c r="W13" s="61"/>
      <c r="X13" s="61"/>
      <c r="Y13" s="61"/>
      <c r="Z13" s="61"/>
    </row>
    <row r="14" spans="1:26" ht="13.5"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44">
        <v>0</v>
      </c>
      <c r="J14" s="44">
        <v>690000</v>
      </c>
      <c r="K14" s="44">
        <v>2070000</v>
      </c>
      <c r="L14" s="44">
        <v>2070000</v>
      </c>
      <c r="M14" s="44">
        <v>2070000</v>
      </c>
      <c r="N14" s="44">
        <v>4140000</v>
      </c>
      <c r="O14" s="44">
        <v>2070000</v>
      </c>
      <c r="P14" s="44">
        <v>2070000</v>
      </c>
      <c r="Q14" s="44">
        <v>2070000</v>
      </c>
      <c r="R14" s="44">
        <v>2829000</v>
      </c>
      <c r="S14" s="44">
        <v>2829000</v>
      </c>
      <c r="T14" s="44">
        <v>1380000</v>
      </c>
      <c r="U14" s="44">
        <f t="shared" si="1"/>
        <v>24288000</v>
      </c>
      <c r="V14" s="44">
        <f t="shared" si="2"/>
        <v>-19108000</v>
      </c>
      <c r="W14" s="61">
        <v>1</v>
      </c>
      <c r="X14" s="61"/>
      <c r="Y14" s="61"/>
      <c r="Z14" s="61"/>
    </row>
    <row r="15" spans="1:26" ht="13.5"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44">
        <v>0</v>
      </c>
      <c r="S15" s="44">
        <v>1500000</v>
      </c>
      <c r="T15" s="44">
        <v>1500000</v>
      </c>
      <c r="U15" s="44">
        <f t="shared" si="1"/>
        <v>3000000</v>
      </c>
      <c r="V15" s="44">
        <f t="shared" si="2"/>
        <v>0</v>
      </c>
      <c r="W15" s="61">
        <v>1</v>
      </c>
      <c r="X15" s="61"/>
      <c r="Y15" s="61"/>
      <c r="Z15" s="61"/>
    </row>
    <row r="16" spans="1:26" ht="13.5"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44">
        <v>1000000</v>
      </c>
      <c r="K16" s="44">
        <v>0</v>
      </c>
      <c r="L16" s="44">
        <v>0</v>
      </c>
      <c r="M16" s="44">
        <v>0</v>
      </c>
      <c r="N16" s="44">
        <v>1000000</v>
      </c>
      <c r="O16" s="44">
        <v>0</v>
      </c>
      <c r="P16" s="44">
        <v>0</v>
      </c>
      <c r="Q16" s="44">
        <v>0</v>
      </c>
      <c r="R16" s="44">
        <v>0</v>
      </c>
      <c r="S16" s="44">
        <v>0</v>
      </c>
      <c r="T16" s="44">
        <v>0</v>
      </c>
      <c r="U16" s="44">
        <f t="shared" si="1"/>
        <v>2000000</v>
      </c>
      <c r="V16" s="44">
        <f t="shared" si="2"/>
        <v>0</v>
      </c>
      <c r="W16" s="61">
        <v>1</v>
      </c>
      <c r="X16" s="61"/>
      <c r="Y16" s="61"/>
      <c r="Z16" s="61"/>
    </row>
    <row r="17" spans="1:26" ht="13.5"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44">
        <v>1500000</v>
      </c>
      <c r="K17" s="44">
        <v>0</v>
      </c>
      <c r="L17" s="44">
        <v>0</v>
      </c>
      <c r="M17" s="44">
        <v>0</v>
      </c>
      <c r="N17" s="44">
        <v>1500000</v>
      </c>
      <c r="O17" s="44">
        <v>0</v>
      </c>
      <c r="P17" s="44">
        <v>0</v>
      </c>
      <c r="Q17" s="44">
        <v>0</v>
      </c>
      <c r="R17" s="44">
        <v>0</v>
      </c>
      <c r="S17" s="44">
        <v>0</v>
      </c>
      <c r="T17" s="44">
        <v>0</v>
      </c>
      <c r="U17" s="44">
        <f t="shared" si="1"/>
        <v>3000000</v>
      </c>
      <c r="V17" s="44">
        <f t="shared" si="2"/>
        <v>0</v>
      </c>
      <c r="W17" s="61">
        <v>1</v>
      </c>
      <c r="X17" s="61"/>
      <c r="Y17" s="61"/>
      <c r="Z17" s="61"/>
    </row>
    <row r="18" spans="1:26" ht="13.5"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250000</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0</v>
      </c>
      <c r="U18" s="41">
        <f t="shared" si="1"/>
        <v>1500000</v>
      </c>
      <c r="V18" s="41">
        <f t="shared" si="2"/>
        <v>0</v>
      </c>
      <c r="W18" s="61"/>
      <c r="X18" s="61"/>
      <c r="Y18" s="61"/>
      <c r="Z18" s="61"/>
    </row>
    <row r="19" spans="1:26" ht="13.5"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44">
        <v>250000</v>
      </c>
      <c r="K19" s="44">
        <v>250000</v>
      </c>
      <c r="L19" s="44">
        <v>250000</v>
      </c>
      <c r="M19" s="44">
        <v>250000</v>
      </c>
      <c r="N19" s="44">
        <v>250000</v>
      </c>
      <c r="O19" s="44">
        <v>250000</v>
      </c>
      <c r="P19" s="44">
        <v>0</v>
      </c>
      <c r="Q19" s="44">
        <v>0</v>
      </c>
      <c r="R19" s="44">
        <v>0</v>
      </c>
      <c r="S19" s="44">
        <v>0</v>
      </c>
      <c r="T19" s="44">
        <v>0</v>
      </c>
      <c r="U19" s="44">
        <f t="shared" si="1"/>
        <v>1500000</v>
      </c>
      <c r="V19" s="44">
        <f t="shared" si="2"/>
        <v>0</v>
      </c>
      <c r="W19" s="61">
        <v>1</v>
      </c>
      <c r="X19" s="61"/>
      <c r="Y19" s="61"/>
      <c r="Z19" s="61"/>
    </row>
    <row r="20" spans="1:26" ht="13.5"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0</v>
      </c>
      <c r="L20" s="41">
        <f t="shared" si="12"/>
        <v>0</v>
      </c>
      <c r="M20" s="41">
        <f t="shared" si="12"/>
        <v>0</v>
      </c>
      <c r="N20" s="41">
        <f t="shared" si="12"/>
        <v>0</v>
      </c>
      <c r="O20" s="41">
        <f t="shared" si="12"/>
        <v>0</v>
      </c>
      <c r="P20" s="41">
        <f t="shared" si="12"/>
        <v>0</v>
      </c>
      <c r="Q20" s="41">
        <f t="shared" si="12"/>
        <v>0</v>
      </c>
      <c r="R20" s="41">
        <f t="shared" si="12"/>
        <v>0</v>
      </c>
      <c r="S20" s="41">
        <f t="shared" si="12"/>
        <v>0</v>
      </c>
      <c r="T20" s="41">
        <f t="shared" si="12"/>
        <v>0</v>
      </c>
      <c r="U20" s="41">
        <f t="shared" si="1"/>
        <v>0</v>
      </c>
      <c r="V20" s="41">
        <f t="shared" si="2"/>
        <v>5000000</v>
      </c>
      <c r="W20" s="61"/>
      <c r="X20" s="61"/>
      <c r="Y20" s="61"/>
      <c r="Z20" s="61"/>
    </row>
    <row r="21" spans="1:26" ht="13.5"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44"/>
      <c r="K21" s="44"/>
      <c r="L21" s="44"/>
      <c r="M21" s="44"/>
      <c r="N21" s="44"/>
      <c r="O21" s="44"/>
      <c r="P21" s="44"/>
      <c r="Q21" s="44"/>
      <c r="R21" s="44"/>
      <c r="S21" s="44"/>
      <c r="T21" s="44"/>
      <c r="U21" s="44">
        <f t="shared" si="1"/>
        <v>0</v>
      </c>
      <c r="V21" s="44">
        <f t="shared" si="2"/>
        <v>5000000</v>
      </c>
      <c r="W21" s="61">
        <v>1</v>
      </c>
      <c r="X21" s="61"/>
      <c r="Y21" s="61"/>
      <c r="Z21" s="61"/>
    </row>
    <row r="22" spans="1:26" ht="13.5"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2000000</v>
      </c>
      <c r="K22" s="41">
        <f t="shared" si="13"/>
        <v>7000000</v>
      </c>
      <c r="L22" s="41">
        <f t="shared" si="13"/>
        <v>15000000</v>
      </c>
      <c r="M22" s="41">
        <f t="shared" si="13"/>
        <v>7000000</v>
      </c>
      <c r="N22" s="41">
        <f t="shared" si="13"/>
        <v>15000000</v>
      </c>
      <c r="O22" s="41">
        <f t="shared" si="13"/>
        <v>25000000</v>
      </c>
      <c r="P22" s="41">
        <f t="shared" si="13"/>
        <v>10000000</v>
      </c>
      <c r="Q22" s="41">
        <f t="shared" si="13"/>
        <v>15000000</v>
      </c>
      <c r="R22" s="41">
        <f t="shared" si="13"/>
        <v>20000000</v>
      </c>
      <c r="S22" s="41">
        <f t="shared" si="13"/>
        <v>7000000</v>
      </c>
      <c r="T22" s="41">
        <f t="shared" si="13"/>
        <v>8645000</v>
      </c>
      <c r="U22" s="41">
        <f t="shared" si="1"/>
        <v>131645000</v>
      </c>
      <c r="V22" s="41">
        <f t="shared" si="2"/>
        <v>-51733000</v>
      </c>
      <c r="W22" s="61"/>
      <c r="X22" s="61"/>
      <c r="Y22" s="61"/>
      <c r="Z22" s="61"/>
    </row>
    <row r="23" spans="1:26" ht="13.5"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44">
        <v>2000000</v>
      </c>
      <c r="K23" s="44">
        <v>7000000</v>
      </c>
      <c r="L23" s="44">
        <v>15000000</v>
      </c>
      <c r="M23" s="44">
        <v>7000000</v>
      </c>
      <c r="N23" s="44">
        <v>15000000</v>
      </c>
      <c r="O23" s="44">
        <v>25000000</v>
      </c>
      <c r="P23" s="44">
        <v>10000000</v>
      </c>
      <c r="Q23" s="44">
        <v>15000000</v>
      </c>
      <c r="R23" s="44">
        <v>20000000</v>
      </c>
      <c r="S23" s="44">
        <v>7000000</v>
      </c>
      <c r="T23" s="44">
        <v>8645000</v>
      </c>
      <c r="U23" s="44">
        <f t="shared" si="1"/>
        <v>131645000</v>
      </c>
      <c r="V23" s="44">
        <f t="shared" si="2"/>
        <v>-51733000</v>
      </c>
      <c r="W23" s="61">
        <v>1</v>
      </c>
      <c r="X23" s="61"/>
      <c r="Y23" s="61"/>
      <c r="Z23" s="61"/>
    </row>
    <row r="24" spans="1:26" ht="13.5"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3190000</v>
      </c>
      <c r="K24" s="38">
        <f t="shared" si="14"/>
        <v>7070000</v>
      </c>
      <c r="L24" s="38">
        <f t="shared" si="14"/>
        <v>6070000</v>
      </c>
      <c r="M24" s="38">
        <f t="shared" si="14"/>
        <v>3570000</v>
      </c>
      <c r="N24" s="38">
        <f t="shared" si="14"/>
        <v>12070000</v>
      </c>
      <c r="O24" s="38">
        <f t="shared" si="14"/>
        <v>18070000</v>
      </c>
      <c r="P24" s="38">
        <f t="shared" si="14"/>
        <v>10070000</v>
      </c>
      <c r="Q24" s="38">
        <f t="shared" si="14"/>
        <v>7070000</v>
      </c>
      <c r="R24" s="38">
        <f t="shared" si="14"/>
        <v>12829000</v>
      </c>
      <c r="S24" s="38">
        <f t="shared" si="14"/>
        <v>13916000</v>
      </c>
      <c r="T24" s="38">
        <f t="shared" si="14"/>
        <v>10000000</v>
      </c>
      <c r="U24" s="38">
        <f t="shared" si="1"/>
        <v>103925000</v>
      </c>
      <c r="V24" s="38">
        <f t="shared" si="2"/>
        <v>-19510000</v>
      </c>
      <c r="W24" s="61"/>
      <c r="X24" s="61"/>
      <c r="Y24" s="61"/>
      <c r="Z24" s="61"/>
    </row>
    <row r="25" spans="1:26" ht="13.5"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3190000</v>
      </c>
      <c r="K25" s="41">
        <f t="shared" si="15"/>
        <v>2070000</v>
      </c>
      <c r="L25" s="41">
        <f t="shared" si="15"/>
        <v>3070000</v>
      </c>
      <c r="M25" s="41">
        <f t="shared" si="15"/>
        <v>3570000</v>
      </c>
      <c r="N25" s="41">
        <f t="shared" si="15"/>
        <v>2070000</v>
      </c>
      <c r="O25" s="41">
        <f t="shared" si="15"/>
        <v>3070000</v>
      </c>
      <c r="P25" s="41">
        <f t="shared" si="15"/>
        <v>3570000</v>
      </c>
      <c r="Q25" s="41">
        <f t="shared" si="15"/>
        <v>2070000</v>
      </c>
      <c r="R25" s="41">
        <f t="shared" si="15"/>
        <v>2829000</v>
      </c>
      <c r="S25" s="41">
        <f t="shared" si="15"/>
        <v>5916000</v>
      </c>
      <c r="T25" s="41">
        <f t="shared" si="15"/>
        <v>3000000</v>
      </c>
      <c r="U25" s="41">
        <f t="shared" si="1"/>
        <v>34425000</v>
      </c>
      <c r="V25" s="41">
        <f t="shared" si="2"/>
        <v>-18925000</v>
      </c>
      <c r="W25" s="61"/>
      <c r="X25" s="61"/>
      <c r="Y25" s="61"/>
      <c r="Z25" s="61"/>
    </row>
    <row r="26" spans="1:26" ht="13.5"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44">
        <v>690000</v>
      </c>
      <c r="K26" s="44">
        <v>2070000</v>
      </c>
      <c r="L26" s="44">
        <v>2070000</v>
      </c>
      <c r="M26" s="44">
        <v>2070000</v>
      </c>
      <c r="N26" s="44">
        <v>2070000</v>
      </c>
      <c r="O26" s="44">
        <v>2070000</v>
      </c>
      <c r="P26" s="44">
        <v>2070000</v>
      </c>
      <c r="Q26" s="44">
        <v>2070000</v>
      </c>
      <c r="R26" s="44">
        <v>2829000</v>
      </c>
      <c r="S26" s="44">
        <v>4416000</v>
      </c>
      <c r="T26" s="44">
        <v>0</v>
      </c>
      <c r="U26" s="44">
        <f t="shared" si="1"/>
        <v>22425000</v>
      </c>
      <c r="V26" s="44">
        <f t="shared" si="2"/>
        <v>-18925000</v>
      </c>
      <c r="W26" s="61">
        <v>1</v>
      </c>
      <c r="X26" s="61"/>
      <c r="Y26" s="61"/>
      <c r="Z26" s="61"/>
    </row>
    <row r="27" spans="1:26" ht="13.5"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44">
        <v>0</v>
      </c>
      <c r="Q27" s="44">
        <v>0</v>
      </c>
      <c r="R27" s="44">
        <v>0</v>
      </c>
      <c r="S27" s="44">
        <v>1500000</v>
      </c>
      <c r="T27" s="44">
        <v>3000000</v>
      </c>
      <c r="U27" s="44">
        <f t="shared" si="1"/>
        <v>4500000</v>
      </c>
      <c r="V27" s="44">
        <f t="shared" si="2"/>
        <v>0</v>
      </c>
      <c r="W27" s="61">
        <v>1</v>
      </c>
      <c r="X27" s="61"/>
      <c r="Y27" s="61"/>
      <c r="Z27" s="61"/>
    </row>
    <row r="28" spans="1:26" ht="13.5"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44">
        <v>1000000</v>
      </c>
      <c r="K28" s="44">
        <v>0</v>
      </c>
      <c r="L28" s="44">
        <v>1000000</v>
      </c>
      <c r="M28" s="44">
        <v>0</v>
      </c>
      <c r="N28" s="44">
        <v>0</v>
      </c>
      <c r="O28" s="44">
        <v>1000000</v>
      </c>
      <c r="P28" s="44">
        <v>0</v>
      </c>
      <c r="Q28" s="44">
        <v>0</v>
      </c>
      <c r="R28" s="44">
        <v>0</v>
      </c>
      <c r="S28" s="44">
        <v>0</v>
      </c>
      <c r="T28" s="44">
        <v>0</v>
      </c>
      <c r="U28" s="44">
        <f t="shared" si="1"/>
        <v>3000000</v>
      </c>
      <c r="V28" s="44">
        <f t="shared" si="2"/>
        <v>0</v>
      </c>
      <c r="W28" s="61">
        <v>1</v>
      </c>
      <c r="X28" s="61"/>
      <c r="Y28" s="61"/>
      <c r="Z28" s="61"/>
    </row>
    <row r="29" spans="1:26" ht="13.5"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44">
        <v>1500000</v>
      </c>
      <c r="K29" s="44">
        <v>0</v>
      </c>
      <c r="L29" s="44">
        <v>0</v>
      </c>
      <c r="M29" s="44">
        <v>1500000</v>
      </c>
      <c r="N29" s="44">
        <v>0</v>
      </c>
      <c r="O29" s="44">
        <v>0</v>
      </c>
      <c r="P29" s="44">
        <v>1500000</v>
      </c>
      <c r="Q29" s="44">
        <v>0</v>
      </c>
      <c r="R29" s="44">
        <v>0</v>
      </c>
      <c r="S29" s="44">
        <v>0</v>
      </c>
      <c r="T29" s="44">
        <v>0</v>
      </c>
      <c r="U29" s="44">
        <f t="shared" si="1"/>
        <v>4500000</v>
      </c>
      <c r="V29" s="44">
        <f t="shared" si="2"/>
        <v>0</v>
      </c>
      <c r="W29" s="61">
        <v>1</v>
      </c>
      <c r="X29" s="61"/>
      <c r="Y29" s="61"/>
      <c r="Z29" s="61"/>
    </row>
    <row r="30" spans="1:26" ht="13.5"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0</v>
      </c>
      <c r="Q30" s="41">
        <f t="shared" si="17"/>
        <v>0</v>
      </c>
      <c r="R30" s="41">
        <f t="shared" si="17"/>
        <v>0</v>
      </c>
      <c r="S30" s="41">
        <f t="shared" si="17"/>
        <v>0</v>
      </c>
      <c r="T30" s="41">
        <f t="shared" si="17"/>
        <v>0</v>
      </c>
      <c r="U30" s="41">
        <f t="shared" si="1"/>
        <v>0</v>
      </c>
      <c r="V30" s="41">
        <f t="shared" si="2"/>
        <v>1250000</v>
      </c>
      <c r="W30" s="61"/>
      <c r="X30" s="61"/>
      <c r="Y30" s="61"/>
      <c r="Z30" s="61"/>
    </row>
    <row r="31" spans="1:26" ht="13.5"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44"/>
      <c r="J31" s="44"/>
      <c r="K31" s="44"/>
      <c r="L31" s="44"/>
      <c r="M31" s="44"/>
      <c r="N31" s="44"/>
      <c r="O31" s="44"/>
      <c r="P31" s="44"/>
      <c r="Q31" s="44"/>
      <c r="R31" s="44"/>
      <c r="S31" s="44"/>
      <c r="T31" s="44"/>
      <c r="U31" s="44">
        <f t="shared" si="1"/>
        <v>0</v>
      </c>
      <c r="V31" s="44">
        <f t="shared" si="2"/>
        <v>1250000</v>
      </c>
      <c r="W31" s="61">
        <v>1</v>
      </c>
      <c r="X31" s="61"/>
      <c r="Y31" s="61"/>
      <c r="Z31" s="61"/>
    </row>
    <row r="32" spans="1:26" ht="13.5"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0</v>
      </c>
      <c r="L32" s="41">
        <f t="shared" si="18"/>
        <v>0</v>
      </c>
      <c r="M32" s="41">
        <f t="shared" si="18"/>
        <v>0</v>
      </c>
      <c r="N32" s="41">
        <f t="shared" si="18"/>
        <v>0</v>
      </c>
      <c r="O32" s="41">
        <f t="shared" si="18"/>
        <v>0</v>
      </c>
      <c r="P32" s="41">
        <f t="shared" si="18"/>
        <v>0</v>
      </c>
      <c r="Q32" s="41">
        <f t="shared" si="18"/>
        <v>0</v>
      </c>
      <c r="R32" s="41">
        <f t="shared" si="18"/>
        <v>0</v>
      </c>
      <c r="S32" s="41">
        <f t="shared" si="18"/>
        <v>0</v>
      </c>
      <c r="T32" s="41">
        <f t="shared" si="18"/>
        <v>0</v>
      </c>
      <c r="U32" s="41">
        <f t="shared" si="1"/>
        <v>0</v>
      </c>
      <c r="V32" s="41">
        <f t="shared" si="2"/>
        <v>6000000</v>
      </c>
      <c r="W32" s="61"/>
      <c r="X32" s="61"/>
      <c r="Y32" s="61"/>
      <c r="Z32" s="61"/>
    </row>
    <row r="33" spans="1:26" ht="13.5"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44"/>
      <c r="J33" s="44"/>
      <c r="K33" s="44"/>
      <c r="L33" s="44"/>
      <c r="M33" s="44"/>
      <c r="N33" s="44"/>
      <c r="O33" s="44"/>
      <c r="P33" s="44"/>
      <c r="Q33" s="44"/>
      <c r="R33" s="44"/>
      <c r="S33" s="44"/>
      <c r="T33" s="44"/>
      <c r="U33" s="44">
        <f t="shared" si="1"/>
        <v>0</v>
      </c>
      <c r="V33" s="44">
        <f t="shared" si="2"/>
        <v>6000000</v>
      </c>
      <c r="W33" s="61">
        <v>1</v>
      </c>
      <c r="X33" s="61"/>
      <c r="Y33" s="61"/>
      <c r="Z33" s="61"/>
    </row>
    <row r="34" spans="1:26" ht="13.5"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3000000</v>
      </c>
      <c r="M34" s="41">
        <f t="shared" si="19"/>
        <v>0</v>
      </c>
      <c r="N34" s="41">
        <f t="shared" si="19"/>
        <v>10000000</v>
      </c>
      <c r="O34" s="41">
        <f t="shared" si="19"/>
        <v>15000000</v>
      </c>
      <c r="P34" s="41">
        <f t="shared" si="19"/>
        <v>6500000</v>
      </c>
      <c r="Q34" s="41">
        <f t="shared" si="19"/>
        <v>5000000</v>
      </c>
      <c r="R34" s="41">
        <f t="shared" si="19"/>
        <v>10000000</v>
      </c>
      <c r="S34" s="41">
        <f t="shared" si="19"/>
        <v>8000000</v>
      </c>
      <c r="T34" s="41">
        <f t="shared" si="19"/>
        <v>7000000</v>
      </c>
      <c r="U34" s="41">
        <f t="shared" si="1"/>
        <v>69500000</v>
      </c>
      <c r="V34" s="41">
        <f t="shared" si="2"/>
        <v>-7835000</v>
      </c>
      <c r="W34" s="61"/>
      <c r="X34" s="61"/>
      <c r="Y34" s="61"/>
      <c r="Z34" s="61"/>
    </row>
    <row r="35" spans="1:26" ht="13.5"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44">
        <v>5000000</v>
      </c>
      <c r="L35" s="44">
        <v>3000000</v>
      </c>
      <c r="M35" s="44">
        <v>0</v>
      </c>
      <c r="N35" s="44">
        <v>10000000</v>
      </c>
      <c r="O35" s="44">
        <v>15000000</v>
      </c>
      <c r="P35" s="44">
        <v>6500000</v>
      </c>
      <c r="Q35" s="44">
        <v>5000000</v>
      </c>
      <c r="R35" s="44">
        <v>10000000</v>
      </c>
      <c r="S35" s="44">
        <v>8000000</v>
      </c>
      <c r="T35" s="44">
        <v>7000000</v>
      </c>
      <c r="U35" s="44">
        <f t="shared" si="1"/>
        <v>69500000</v>
      </c>
      <c r="V35" s="44">
        <f t="shared" si="2"/>
        <v>-7835000</v>
      </c>
      <c r="W35" s="61">
        <v>1</v>
      </c>
      <c r="X35" s="61"/>
      <c r="Y35" s="61"/>
      <c r="Z35" s="61"/>
    </row>
    <row r="36" spans="1:26" ht="13.5"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T36" si="20">SUM(I37,I44,I46,I48)</f>
        <v>0</v>
      </c>
      <c r="J36" s="38">
        <f t="shared" si="20"/>
        <v>8190000</v>
      </c>
      <c r="K36" s="38">
        <f t="shared" si="20"/>
        <v>5070000</v>
      </c>
      <c r="L36" s="38">
        <f t="shared" si="20"/>
        <v>13070000</v>
      </c>
      <c r="M36" s="38">
        <f t="shared" si="20"/>
        <v>12070000</v>
      </c>
      <c r="N36" s="38">
        <f t="shared" si="20"/>
        <v>14070000</v>
      </c>
      <c r="O36" s="38">
        <f t="shared" si="20"/>
        <v>12329000</v>
      </c>
      <c r="P36" s="38">
        <f t="shared" si="20"/>
        <v>28070000</v>
      </c>
      <c r="Q36" s="38">
        <f t="shared" si="20"/>
        <v>22070000</v>
      </c>
      <c r="R36" s="38">
        <f t="shared" si="20"/>
        <v>32829000</v>
      </c>
      <c r="S36" s="38">
        <f t="shared" si="20"/>
        <v>19461000</v>
      </c>
      <c r="T36" s="38">
        <f t="shared" si="20"/>
        <v>14053000</v>
      </c>
      <c r="U36" s="38">
        <f t="shared" si="1"/>
        <v>181282000</v>
      </c>
      <c r="V36" s="38">
        <f t="shared" si="2"/>
        <v>106543000</v>
      </c>
      <c r="W36" s="61"/>
      <c r="X36" s="61"/>
      <c r="Y36" s="61"/>
      <c r="Z36" s="61"/>
    </row>
    <row r="37" spans="1:26" ht="13.5"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1">SUM(H38:H41)</f>
        <v>15000000</v>
      </c>
      <c r="I37" s="41">
        <f t="shared" si="21"/>
        <v>0</v>
      </c>
      <c r="J37" s="41">
        <f t="shared" si="21"/>
        <v>3190000</v>
      </c>
      <c r="K37" s="41">
        <f t="shared" si="21"/>
        <v>2070000</v>
      </c>
      <c r="L37" s="41">
        <f t="shared" si="21"/>
        <v>2070000</v>
      </c>
      <c r="M37" s="41">
        <f t="shared" si="21"/>
        <v>2070000</v>
      </c>
      <c r="N37" s="41">
        <f t="shared" si="21"/>
        <v>2070000</v>
      </c>
      <c r="O37" s="41">
        <f t="shared" si="21"/>
        <v>4329000</v>
      </c>
      <c r="P37" s="41">
        <f t="shared" si="21"/>
        <v>3070000</v>
      </c>
      <c r="Q37" s="41">
        <f t="shared" si="21"/>
        <v>2070000</v>
      </c>
      <c r="R37" s="41">
        <f t="shared" si="21"/>
        <v>2829000</v>
      </c>
      <c r="S37" s="41">
        <f t="shared" si="21"/>
        <v>6279000</v>
      </c>
      <c r="T37" s="41">
        <f t="shared" si="21"/>
        <v>4053000</v>
      </c>
      <c r="U37" s="41">
        <f t="shared" si="1"/>
        <v>34100000</v>
      </c>
      <c r="V37" s="41">
        <f t="shared" si="2"/>
        <v>-19100000</v>
      </c>
      <c r="W37" s="61"/>
      <c r="X37" s="61"/>
      <c r="Y37" s="61"/>
      <c r="Z37" s="61"/>
    </row>
    <row r="38" spans="1:26" ht="13.5"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2">ROUNDDOWN(E38*G38,-3)</f>
        <v>7000000</v>
      </c>
      <c r="I38" s="44">
        <v>0</v>
      </c>
      <c r="J38" s="44">
        <v>690000</v>
      </c>
      <c r="K38" s="44">
        <v>2070000</v>
      </c>
      <c r="L38" s="44">
        <v>2070000</v>
      </c>
      <c r="M38" s="44">
        <v>2070000</v>
      </c>
      <c r="N38" s="44">
        <v>2070000</v>
      </c>
      <c r="O38" s="44">
        <v>2829000</v>
      </c>
      <c r="P38" s="44">
        <v>2070000</v>
      </c>
      <c r="Q38" s="44">
        <v>2070000</v>
      </c>
      <c r="R38" s="44">
        <v>2829000</v>
      </c>
      <c r="S38" s="44">
        <v>6279000</v>
      </c>
      <c r="T38" s="44">
        <v>2553000</v>
      </c>
      <c r="U38" s="44">
        <f t="shared" si="1"/>
        <v>27600000</v>
      </c>
      <c r="V38" s="44">
        <f t="shared" si="2"/>
        <v>-20600000</v>
      </c>
      <c r="W38" s="61">
        <v>1</v>
      </c>
      <c r="X38" s="61"/>
      <c r="Y38" s="61"/>
      <c r="Z38" s="61"/>
    </row>
    <row r="39" spans="1:26" ht="13.5"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2"/>
        <v>3000000</v>
      </c>
      <c r="I39" s="44">
        <v>0</v>
      </c>
      <c r="J39" s="44">
        <v>0</v>
      </c>
      <c r="K39" s="44">
        <v>0</v>
      </c>
      <c r="L39" s="44">
        <v>0</v>
      </c>
      <c r="M39" s="44">
        <v>0</v>
      </c>
      <c r="N39" s="44">
        <v>0</v>
      </c>
      <c r="O39" s="44">
        <v>0</v>
      </c>
      <c r="P39" s="44">
        <v>0</v>
      </c>
      <c r="Q39" s="44">
        <v>0</v>
      </c>
      <c r="R39" s="44">
        <v>0</v>
      </c>
      <c r="S39" s="44">
        <v>0</v>
      </c>
      <c r="T39" s="44">
        <v>1500000</v>
      </c>
      <c r="U39" s="44">
        <f t="shared" si="1"/>
        <v>1500000</v>
      </c>
      <c r="V39" s="44">
        <f t="shared" si="2"/>
        <v>1500000</v>
      </c>
      <c r="W39" s="61">
        <v>1</v>
      </c>
      <c r="X39" s="61"/>
      <c r="Y39" s="61"/>
      <c r="Z39" s="61"/>
    </row>
    <row r="40" spans="1:26" ht="13.5"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2"/>
        <v>2000000</v>
      </c>
      <c r="I40" s="44">
        <v>0</v>
      </c>
      <c r="J40" s="44">
        <v>1000000</v>
      </c>
      <c r="K40" s="44">
        <v>0</v>
      </c>
      <c r="L40" s="44">
        <v>0</v>
      </c>
      <c r="M40" s="44">
        <v>0</v>
      </c>
      <c r="N40" s="44">
        <v>0</v>
      </c>
      <c r="O40" s="44">
        <v>0</v>
      </c>
      <c r="P40" s="44">
        <v>1000000</v>
      </c>
      <c r="Q40" s="44">
        <v>0</v>
      </c>
      <c r="R40" s="44">
        <v>0</v>
      </c>
      <c r="S40" s="44">
        <v>0</v>
      </c>
      <c r="T40" s="44">
        <v>0</v>
      </c>
      <c r="U40" s="44">
        <f t="shared" si="1"/>
        <v>2000000</v>
      </c>
      <c r="V40" s="44">
        <f t="shared" si="2"/>
        <v>0</v>
      </c>
      <c r="W40" s="61">
        <v>1</v>
      </c>
      <c r="X40" s="61"/>
      <c r="Y40" s="61"/>
      <c r="Z40" s="61"/>
    </row>
    <row r="41" spans="1:26" ht="13.5"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2"/>
        <v>3000000</v>
      </c>
      <c r="I41" s="44">
        <v>0</v>
      </c>
      <c r="J41" s="44">
        <v>1500000</v>
      </c>
      <c r="K41" s="44">
        <v>0</v>
      </c>
      <c r="L41" s="44">
        <v>0</v>
      </c>
      <c r="M41" s="44">
        <v>0</v>
      </c>
      <c r="N41" s="44">
        <v>0</v>
      </c>
      <c r="O41" s="44">
        <v>1500000</v>
      </c>
      <c r="P41" s="44">
        <v>0</v>
      </c>
      <c r="Q41" s="44">
        <v>0</v>
      </c>
      <c r="R41" s="44">
        <v>0</v>
      </c>
      <c r="S41" s="44">
        <v>0</v>
      </c>
      <c r="T41" s="44">
        <v>0</v>
      </c>
      <c r="U41" s="44">
        <f t="shared" si="1"/>
        <v>3000000</v>
      </c>
      <c r="V41" s="44">
        <f t="shared" si="2"/>
        <v>0</v>
      </c>
      <c r="W41" s="61">
        <v>1</v>
      </c>
      <c r="X41" s="61"/>
      <c r="Y41" s="61"/>
      <c r="Z41" s="61"/>
    </row>
    <row r="42" spans="1:26" ht="13.5"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3">H43</f>
        <v>170100000</v>
      </c>
      <c r="I42" s="41">
        <f t="shared" si="23"/>
        <v>0</v>
      </c>
      <c r="J42" s="41">
        <f t="shared" si="23"/>
        <v>0</v>
      </c>
      <c r="K42" s="41">
        <f t="shared" si="23"/>
        <v>0</v>
      </c>
      <c r="L42" s="41">
        <f t="shared" si="23"/>
        <v>0</v>
      </c>
      <c r="M42" s="41">
        <f t="shared" si="23"/>
        <v>0</v>
      </c>
      <c r="N42" s="41">
        <f t="shared" si="23"/>
        <v>0</v>
      </c>
      <c r="O42" s="41">
        <f t="shared" si="23"/>
        <v>0</v>
      </c>
      <c r="P42" s="41">
        <f t="shared" si="23"/>
        <v>0</v>
      </c>
      <c r="Q42" s="41">
        <f t="shared" si="23"/>
        <v>0</v>
      </c>
      <c r="R42" s="41">
        <f t="shared" si="23"/>
        <v>0</v>
      </c>
      <c r="S42" s="41">
        <f t="shared" si="23"/>
        <v>0</v>
      </c>
      <c r="T42" s="41">
        <f t="shared" si="23"/>
        <v>0</v>
      </c>
      <c r="U42" s="41">
        <f t="shared" si="1"/>
        <v>0</v>
      </c>
      <c r="V42" s="41">
        <f t="shared" si="2"/>
        <v>170100000</v>
      </c>
      <c r="W42" s="61"/>
      <c r="X42" s="61"/>
      <c r="Y42" s="61"/>
      <c r="Z42" s="61"/>
    </row>
    <row r="43" spans="1:26" ht="13.5"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44"/>
      <c r="J43" s="44"/>
      <c r="K43" s="44"/>
      <c r="L43" s="44"/>
      <c r="M43" s="44"/>
      <c r="N43" s="44"/>
      <c r="O43" s="44"/>
      <c r="P43" s="44"/>
      <c r="Q43" s="44"/>
      <c r="R43" s="44"/>
      <c r="S43" s="44"/>
      <c r="T43" s="44"/>
      <c r="U43" s="44">
        <f t="shared" si="1"/>
        <v>0</v>
      </c>
      <c r="V43" s="44">
        <f t="shared" si="2"/>
        <v>170100000</v>
      </c>
      <c r="W43" s="61">
        <v>1</v>
      </c>
      <c r="X43" s="61"/>
      <c r="Y43" s="61"/>
      <c r="Z43" s="61"/>
    </row>
    <row r="44" spans="1:26" ht="13.5"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4">H45</f>
        <v>12000000</v>
      </c>
      <c r="I44" s="41">
        <f t="shared" si="24"/>
        <v>0</v>
      </c>
      <c r="J44" s="41">
        <f t="shared" si="24"/>
        <v>0</v>
      </c>
      <c r="K44" s="41">
        <f t="shared" si="24"/>
        <v>0</v>
      </c>
      <c r="L44" s="41">
        <f t="shared" si="24"/>
        <v>5000000</v>
      </c>
      <c r="M44" s="41">
        <f t="shared" si="24"/>
        <v>5000000</v>
      </c>
      <c r="N44" s="41">
        <f t="shared" si="24"/>
        <v>5000000</v>
      </c>
      <c r="O44" s="41">
        <f t="shared" si="24"/>
        <v>0</v>
      </c>
      <c r="P44" s="41">
        <f t="shared" si="24"/>
        <v>10000000</v>
      </c>
      <c r="Q44" s="41">
        <f t="shared" si="24"/>
        <v>0</v>
      </c>
      <c r="R44" s="41">
        <f t="shared" si="24"/>
        <v>5000000</v>
      </c>
      <c r="S44" s="41">
        <f t="shared" si="24"/>
        <v>5000000</v>
      </c>
      <c r="T44" s="41">
        <f t="shared" si="24"/>
        <v>0</v>
      </c>
      <c r="U44" s="41">
        <f t="shared" si="1"/>
        <v>35000000</v>
      </c>
      <c r="V44" s="41">
        <f t="shared" si="2"/>
        <v>-23000000</v>
      </c>
      <c r="W44" s="61"/>
      <c r="X44" s="61"/>
      <c r="Y44" s="61"/>
      <c r="Z44" s="61"/>
    </row>
    <row r="45" spans="1:26" ht="13.5"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44">
        <v>0</v>
      </c>
      <c r="K45" s="44">
        <v>0</v>
      </c>
      <c r="L45" s="44">
        <v>5000000</v>
      </c>
      <c r="M45" s="44">
        <v>5000000</v>
      </c>
      <c r="N45" s="44">
        <v>5000000</v>
      </c>
      <c r="O45" s="44">
        <v>0</v>
      </c>
      <c r="P45" s="44">
        <v>10000000</v>
      </c>
      <c r="Q45" s="44">
        <v>0</v>
      </c>
      <c r="R45" s="44">
        <v>5000000</v>
      </c>
      <c r="S45" s="44">
        <v>5000000</v>
      </c>
      <c r="T45" s="44">
        <v>0</v>
      </c>
      <c r="U45" s="44">
        <f t="shared" si="1"/>
        <v>35000000</v>
      </c>
      <c r="V45" s="44">
        <f t="shared" si="2"/>
        <v>-23000000</v>
      </c>
      <c r="W45" s="61">
        <v>1</v>
      </c>
      <c r="X45" s="61"/>
      <c r="Y45" s="61"/>
      <c r="Z45" s="61"/>
    </row>
    <row r="46" spans="1:26" ht="13.5"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5">H47</f>
        <v>36000000</v>
      </c>
      <c r="I46" s="41">
        <f t="shared" si="25"/>
        <v>0</v>
      </c>
      <c r="J46" s="41">
        <f t="shared" si="25"/>
        <v>0</v>
      </c>
      <c r="K46" s="41">
        <f t="shared" si="25"/>
        <v>0</v>
      </c>
      <c r="L46" s="41">
        <f t="shared" si="25"/>
        <v>0</v>
      </c>
      <c r="M46" s="41">
        <f t="shared" si="25"/>
        <v>0</v>
      </c>
      <c r="N46" s="41">
        <f t="shared" si="25"/>
        <v>0</v>
      </c>
      <c r="O46" s="41">
        <f t="shared" si="25"/>
        <v>0</v>
      </c>
      <c r="P46" s="41">
        <f t="shared" si="25"/>
        <v>0</v>
      </c>
      <c r="Q46" s="41">
        <f t="shared" si="25"/>
        <v>0</v>
      </c>
      <c r="R46" s="41">
        <f t="shared" si="25"/>
        <v>0</v>
      </c>
      <c r="S46" s="41">
        <f t="shared" si="25"/>
        <v>0</v>
      </c>
      <c r="T46" s="41">
        <f t="shared" si="25"/>
        <v>0</v>
      </c>
      <c r="U46" s="41">
        <f t="shared" si="1"/>
        <v>0</v>
      </c>
      <c r="V46" s="41">
        <f t="shared" si="2"/>
        <v>36000000</v>
      </c>
      <c r="W46" s="61"/>
      <c r="X46" s="61"/>
      <c r="Y46" s="61"/>
      <c r="Z46" s="61"/>
    </row>
    <row r="47" spans="1:26" ht="13.5"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44"/>
      <c r="J47" s="44"/>
      <c r="K47" s="44"/>
      <c r="L47" s="44"/>
      <c r="M47" s="44"/>
      <c r="N47" s="44"/>
      <c r="O47" s="44"/>
      <c r="P47" s="44"/>
      <c r="Q47" s="44"/>
      <c r="R47" s="44"/>
      <c r="S47" s="44"/>
      <c r="T47" s="44"/>
      <c r="U47" s="44">
        <f t="shared" si="1"/>
        <v>0</v>
      </c>
      <c r="V47" s="44">
        <f t="shared" si="2"/>
        <v>36000000</v>
      </c>
      <c r="W47" s="61">
        <v>1</v>
      </c>
      <c r="X47" s="61"/>
      <c r="Y47" s="61"/>
      <c r="Z47" s="61"/>
    </row>
    <row r="48" spans="1:26" ht="13.5"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6">H49</f>
        <v>54725000</v>
      </c>
      <c r="I48" s="41">
        <f t="shared" si="26"/>
        <v>0</v>
      </c>
      <c r="J48" s="41">
        <f t="shared" si="26"/>
        <v>5000000</v>
      </c>
      <c r="K48" s="41">
        <f t="shared" si="26"/>
        <v>3000000</v>
      </c>
      <c r="L48" s="41">
        <f t="shared" si="26"/>
        <v>6000000</v>
      </c>
      <c r="M48" s="41">
        <f t="shared" si="26"/>
        <v>5000000</v>
      </c>
      <c r="N48" s="41">
        <f t="shared" si="26"/>
        <v>7000000</v>
      </c>
      <c r="O48" s="41">
        <f t="shared" si="26"/>
        <v>8000000</v>
      </c>
      <c r="P48" s="41">
        <f t="shared" si="26"/>
        <v>15000000</v>
      </c>
      <c r="Q48" s="41">
        <f t="shared" si="26"/>
        <v>20000000</v>
      </c>
      <c r="R48" s="41">
        <f t="shared" si="26"/>
        <v>25000000</v>
      </c>
      <c r="S48" s="41">
        <f t="shared" si="26"/>
        <v>8182000</v>
      </c>
      <c r="T48" s="41">
        <f t="shared" si="26"/>
        <v>10000000</v>
      </c>
      <c r="U48" s="41">
        <f t="shared" si="1"/>
        <v>112182000</v>
      </c>
      <c r="V48" s="41">
        <f t="shared" si="2"/>
        <v>-57457000</v>
      </c>
      <c r="W48" s="61"/>
      <c r="X48" s="61"/>
      <c r="Y48" s="61"/>
      <c r="Z48" s="61"/>
    </row>
    <row r="49" spans="1:26" ht="13.5"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44">
        <v>5000000</v>
      </c>
      <c r="K49" s="44">
        <v>3000000</v>
      </c>
      <c r="L49" s="44">
        <v>6000000</v>
      </c>
      <c r="M49" s="44">
        <v>5000000</v>
      </c>
      <c r="N49" s="44">
        <v>7000000</v>
      </c>
      <c r="O49" s="44">
        <v>8000000</v>
      </c>
      <c r="P49" s="44">
        <v>15000000</v>
      </c>
      <c r="Q49" s="44">
        <v>20000000</v>
      </c>
      <c r="R49" s="44">
        <v>25000000</v>
      </c>
      <c r="S49" s="44">
        <v>8182000</v>
      </c>
      <c r="T49" s="44">
        <v>10000000</v>
      </c>
      <c r="U49" s="44">
        <f t="shared" si="1"/>
        <v>112182000</v>
      </c>
      <c r="V49" s="44">
        <f t="shared" si="2"/>
        <v>-57457000</v>
      </c>
      <c r="W49" s="61">
        <v>1</v>
      </c>
      <c r="X49" s="61"/>
      <c r="Y49" s="61"/>
      <c r="Z49" s="61"/>
    </row>
    <row r="50" spans="1:26" ht="13.5"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7">SUM(H51,H67,H76)</f>
        <v>419163000</v>
      </c>
      <c r="I50" s="34">
        <f t="shared" si="27"/>
        <v>0</v>
      </c>
      <c r="J50" s="34">
        <f t="shared" si="27"/>
        <v>16000000</v>
      </c>
      <c r="K50" s="34">
        <f t="shared" si="27"/>
        <v>15200000</v>
      </c>
      <c r="L50" s="34">
        <f t="shared" si="27"/>
        <v>17070000</v>
      </c>
      <c r="M50" s="34">
        <f t="shared" si="27"/>
        <v>23070000</v>
      </c>
      <c r="N50" s="34">
        <f t="shared" si="27"/>
        <v>125750000</v>
      </c>
      <c r="O50" s="34">
        <f t="shared" si="27"/>
        <v>15000000</v>
      </c>
      <c r="P50" s="34">
        <f t="shared" si="27"/>
        <v>136638000</v>
      </c>
      <c r="Q50" s="34">
        <f t="shared" si="27"/>
        <v>12000000</v>
      </c>
      <c r="R50" s="34">
        <f t="shared" si="27"/>
        <v>13000000</v>
      </c>
      <c r="S50" s="34">
        <f t="shared" si="27"/>
        <v>13400000</v>
      </c>
      <c r="T50" s="34">
        <f t="shared" si="27"/>
        <v>10000000</v>
      </c>
      <c r="U50" s="34">
        <f t="shared" si="1"/>
        <v>397128000</v>
      </c>
      <c r="V50" s="34">
        <f t="shared" si="2"/>
        <v>22035000</v>
      </c>
      <c r="W50" s="61"/>
      <c r="X50" s="61"/>
      <c r="Y50" s="61"/>
      <c r="Z50" s="61"/>
    </row>
    <row r="51" spans="1:26" ht="13.5"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8">SUM(H52,H61,H63,H65)</f>
        <v>279153000</v>
      </c>
      <c r="I51" s="38">
        <f t="shared" si="28"/>
        <v>0</v>
      </c>
      <c r="J51" s="38">
        <f t="shared" si="28"/>
        <v>8500000</v>
      </c>
      <c r="K51" s="38">
        <f t="shared" si="28"/>
        <v>12200000</v>
      </c>
      <c r="L51" s="38">
        <f t="shared" si="28"/>
        <v>15000000</v>
      </c>
      <c r="M51" s="38">
        <f t="shared" si="28"/>
        <v>5000000</v>
      </c>
      <c r="N51" s="38">
        <f t="shared" si="28"/>
        <v>106990000</v>
      </c>
      <c r="O51" s="38">
        <f t="shared" si="28"/>
        <v>1000000</v>
      </c>
      <c r="P51" s="38">
        <f t="shared" si="28"/>
        <v>99710000</v>
      </c>
      <c r="Q51" s="38">
        <f t="shared" si="28"/>
        <v>8000000</v>
      </c>
      <c r="R51" s="38">
        <f t="shared" si="28"/>
        <v>13000000</v>
      </c>
      <c r="S51" s="38">
        <f t="shared" si="28"/>
        <v>13400000</v>
      </c>
      <c r="T51" s="38">
        <f t="shared" si="28"/>
        <v>8000000</v>
      </c>
      <c r="U51" s="38">
        <f t="shared" si="1"/>
        <v>290800000</v>
      </c>
      <c r="V51" s="38">
        <f t="shared" si="2"/>
        <v>-11647000</v>
      </c>
      <c r="W51" s="61"/>
      <c r="X51" s="61"/>
      <c r="Y51" s="61"/>
      <c r="Z51" s="61"/>
    </row>
    <row r="52" spans="1:26" ht="13.5"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29">SUM(H53:H60)</f>
        <v>127680000</v>
      </c>
      <c r="I52" s="41">
        <f t="shared" si="29"/>
        <v>0</v>
      </c>
      <c r="J52" s="41">
        <f t="shared" si="29"/>
        <v>2500000</v>
      </c>
      <c r="K52" s="41">
        <f t="shared" si="29"/>
        <v>2200000</v>
      </c>
      <c r="L52" s="41">
        <f t="shared" si="29"/>
        <v>0</v>
      </c>
      <c r="M52" s="41">
        <f t="shared" si="29"/>
        <v>0</v>
      </c>
      <c r="N52" s="41">
        <f t="shared" si="29"/>
        <v>59910000</v>
      </c>
      <c r="O52" s="41">
        <f t="shared" si="29"/>
        <v>1000000</v>
      </c>
      <c r="P52" s="41">
        <f t="shared" si="29"/>
        <v>60710000</v>
      </c>
      <c r="Q52" s="41">
        <f t="shared" si="29"/>
        <v>3000000</v>
      </c>
      <c r="R52" s="41">
        <f t="shared" si="29"/>
        <v>3000000</v>
      </c>
      <c r="S52" s="41">
        <f t="shared" si="29"/>
        <v>3400000</v>
      </c>
      <c r="T52" s="41">
        <f t="shared" si="29"/>
        <v>3000000</v>
      </c>
      <c r="U52" s="41">
        <f t="shared" si="1"/>
        <v>138720000</v>
      </c>
      <c r="V52" s="41">
        <f t="shared" si="2"/>
        <v>-11040000</v>
      </c>
      <c r="W52" s="61"/>
      <c r="X52" s="61"/>
      <c r="Y52" s="61"/>
      <c r="Z52" s="61"/>
    </row>
    <row r="53" spans="1:26" ht="13.5"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0">ROUNDDOWN(E53*G53,-3)</f>
        <v>2760000</v>
      </c>
      <c r="I53" s="44">
        <v>0</v>
      </c>
      <c r="J53" s="44">
        <v>0</v>
      </c>
      <c r="K53" s="44">
        <v>2200000</v>
      </c>
      <c r="L53" s="44">
        <v>0</v>
      </c>
      <c r="M53" s="44">
        <v>0</v>
      </c>
      <c r="N53" s="44">
        <v>1200000</v>
      </c>
      <c r="O53" s="44">
        <v>0</v>
      </c>
      <c r="P53" s="44">
        <v>0</v>
      </c>
      <c r="Q53" s="44">
        <v>3000000</v>
      </c>
      <c r="R53" s="44">
        <v>3000000</v>
      </c>
      <c r="S53" s="44">
        <v>2400000</v>
      </c>
      <c r="T53" s="44">
        <v>2000000</v>
      </c>
      <c r="U53" s="44">
        <f t="shared" si="1"/>
        <v>13800000</v>
      </c>
      <c r="V53" s="44">
        <f t="shared" si="2"/>
        <v>-11040000</v>
      </c>
      <c r="W53" s="61">
        <v>1</v>
      </c>
      <c r="X53" s="61"/>
      <c r="Y53" s="61"/>
      <c r="Z53" s="61"/>
    </row>
    <row r="54" spans="1:26" ht="13.5"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0"/>
        <v>2000000</v>
      </c>
      <c r="I54" s="44">
        <v>0</v>
      </c>
      <c r="J54" s="44">
        <v>0</v>
      </c>
      <c r="K54" s="44">
        <v>0</v>
      </c>
      <c r="L54" s="44">
        <v>0</v>
      </c>
      <c r="M54" s="44">
        <v>0</v>
      </c>
      <c r="N54" s="44">
        <v>0</v>
      </c>
      <c r="O54" s="44">
        <v>0</v>
      </c>
      <c r="P54" s="44">
        <v>0</v>
      </c>
      <c r="Q54" s="44">
        <v>0</v>
      </c>
      <c r="R54" s="44">
        <v>0</v>
      </c>
      <c r="S54" s="44">
        <v>1000000</v>
      </c>
      <c r="T54" s="44">
        <v>1000000</v>
      </c>
      <c r="U54" s="44">
        <f t="shared" si="1"/>
        <v>2000000</v>
      </c>
      <c r="V54" s="44">
        <f t="shared" si="2"/>
        <v>0</v>
      </c>
      <c r="W54" s="61">
        <v>1</v>
      </c>
      <c r="X54" s="61"/>
      <c r="Y54" s="61"/>
      <c r="Z54" s="61"/>
    </row>
    <row r="55" spans="1:26" ht="13.5"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0"/>
        <v>2000000</v>
      </c>
      <c r="I55" s="44">
        <v>0</v>
      </c>
      <c r="J55" s="44">
        <v>1000000</v>
      </c>
      <c r="K55" s="44">
        <v>0</v>
      </c>
      <c r="L55" s="44">
        <v>0</v>
      </c>
      <c r="M55" s="44">
        <v>0</v>
      </c>
      <c r="N55" s="44">
        <v>0</v>
      </c>
      <c r="O55" s="44">
        <v>1000000</v>
      </c>
      <c r="P55" s="44">
        <v>0</v>
      </c>
      <c r="Q55" s="44">
        <v>0</v>
      </c>
      <c r="R55" s="44">
        <v>0</v>
      </c>
      <c r="S55" s="44">
        <v>0</v>
      </c>
      <c r="T55" s="44">
        <v>0</v>
      </c>
      <c r="U55" s="44">
        <f t="shared" si="1"/>
        <v>2000000</v>
      </c>
      <c r="V55" s="44">
        <f t="shared" si="2"/>
        <v>0</v>
      </c>
      <c r="W55" s="61">
        <v>1</v>
      </c>
      <c r="X55" s="61"/>
      <c r="Y55" s="61"/>
      <c r="Z55" s="61"/>
    </row>
    <row r="56" spans="1:26" ht="13.5"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0"/>
        <v>3000000</v>
      </c>
      <c r="I56" s="44">
        <v>0</v>
      </c>
      <c r="J56" s="44">
        <v>1500000</v>
      </c>
      <c r="K56" s="44">
        <v>0</v>
      </c>
      <c r="L56" s="44">
        <v>0</v>
      </c>
      <c r="M56" s="44">
        <v>0</v>
      </c>
      <c r="N56" s="44">
        <v>0</v>
      </c>
      <c r="O56" s="44">
        <v>0</v>
      </c>
      <c r="P56" s="44">
        <v>1500000</v>
      </c>
      <c r="Q56" s="44">
        <v>0</v>
      </c>
      <c r="R56" s="44">
        <v>0</v>
      </c>
      <c r="S56" s="44">
        <v>0</v>
      </c>
      <c r="T56" s="44">
        <v>0</v>
      </c>
      <c r="U56" s="44">
        <f t="shared" si="1"/>
        <v>3000000</v>
      </c>
      <c r="V56" s="44">
        <f t="shared" si="2"/>
        <v>0</v>
      </c>
      <c r="W56" s="61">
        <v>1</v>
      </c>
      <c r="X56" s="61"/>
      <c r="Y56" s="61"/>
      <c r="Z56" s="61"/>
    </row>
    <row r="57" spans="1:26" ht="13.5"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0"/>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v>1</v>
      </c>
      <c r="X57" s="61"/>
      <c r="Y57" s="61"/>
      <c r="Z57" s="61"/>
    </row>
    <row r="58" spans="1:26" ht="13.5"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0"/>
        <v>27000000</v>
      </c>
      <c r="I58" s="44">
        <v>0</v>
      </c>
      <c r="J58" s="44">
        <v>0</v>
      </c>
      <c r="K58" s="44">
        <v>0</v>
      </c>
      <c r="L58" s="44">
        <v>0</v>
      </c>
      <c r="M58" s="44">
        <v>0</v>
      </c>
      <c r="N58" s="44">
        <v>13250000</v>
      </c>
      <c r="O58" s="44">
        <v>0</v>
      </c>
      <c r="P58" s="44">
        <v>13750000</v>
      </c>
      <c r="Q58" s="44">
        <v>0</v>
      </c>
      <c r="R58" s="44">
        <v>0</v>
      </c>
      <c r="S58" s="44">
        <v>0</v>
      </c>
      <c r="T58" s="44">
        <v>0</v>
      </c>
      <c r="U58" s="44">
        <f t="shared" si="1"/>
        <v>27000000</v>
      </c>
      <c r="V58" s="44">
        <f t="shared" si="2"/>
        <v>0</v>
      </c>
      <c r="W58" s="61">
        <v>1</v>
      </c>
      <c r="X58" s="61"/>
      <c r="Y58" s="61"/>
      <c r="Z58" s="61"/>
    </row>
    <row r="59" spans="1:26" ht="13.5"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0"/>
        <v>66720000</v>
      </c>
      <c r="I59" s="44">
        <v>0</v>
      </c>
      <c r="J59" s="44">
        <v>0</v>
      </c>
      <c r="K59" s="44">
        <v>0</v>
      </c>
      <c r="L59" s="44">
        <v>0</v>
      </c>
      <c r="M59" s="44">
        <v>0</v>
      </c>
      <c r="N59" s="44">
        <v>33360000</v>
      </c>
      <c r="O59" s="44">
        <v>0</v>
      </c>
      <c r="P59" s="44">
        <v>33360000</v>
      </c>
      <c r="Q59" s="44">
        <v>0</v>
      </c>
      <c r="R59" s="44">
        <v>0</v>
      </c>
      <c r="S59" s="44">
        <v>0</v>
      </c>
      <c r="T59" s="44">
        <v>0</v>
      </c>
      <c r="U59" s="44">
        <f t="shared" si="1"/>
        <v>66720000</v>
      </c>
      <c r="V59" s="44">
        <f t="shared" si="2"/>
        <v>0</v>
      </c>
      <c r="W59" s="61">
        <v>1</v>
      </c>
      <c r="X59" s="61"/>
      <c r="Y59" s="61"/>
      <c r="Z59" s="61"/>
    </row>
    <row r="60" spans="1:26" ht="13.5"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0"/>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v>1</v>
      </c>
      <c r="X60" s="61"/>
      <c r="Y60" s="61"/>
      <c r="Z60" s="61"/>
    </row>
    <row r="61" spans="1:26" ht="13.5"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1">H62</f>
        <v>47873000</v>
      </c>
      <c r="I61" s="41">
        <f t="shared" si="31"/>
        <v>0</v>
      </c>
      <c r="J61" s="41">
        <f t="shared" si="31"/>
        <v>0</v>
      </c>
      <c r="K61" s="41">
        <f t="shared" si="31"/>
        <v>0</v>
      </c>
      <c r="L61" s="41">
        <f t="shared" si="31"/>
        <v>0</v>
      </c>
      <c r="M61" s="41">
        <f t="shared" si="31"/>
        <v>0</v>
      </c>
      <c r="N61" s="41">
        <f t="shared" si="31"/>
        <v>7080000</v>
      </c>
      <c r="O61" s="41">
        <f t="shared" si="31"/>
        <v>0</v>
      </c>
      <c r="P61" s="41">
        <f t="shared" si="31"/>
        <v>0</v>
      </c>
      <c r="Q61" s="41">
        <f t="shared" si="31"/>
        <v>0</v>
      </c>
      <c r="R61" s="41">
        <f t="shared" si="31"/>
        <v>0</v>
      </c>
      <c r="S61" s="41">
        <f t="shared" si="31"/>
        <v>0</v>
      </c>
      <c r="T61" s="41">
        <f t="shared" si="31"/>
        <v>0</v>
      </c>
      <c r="U61" s="41">
        <f t="shared" si="1"/>
        <v>7080000</v>
      </c>
      <c r="V61" s="41">
        <f t="shared" si="2"/>
        <v>40793000</v>
      </c>
      <c r="W61" s="61"/>
      <c r="X61" s="61"/>
      <c r="Y61" s="61"/>
      <c r="Z61" s="61"/>
    </row>
    <row r="62" spans="1:26" ht="13.5"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44">
        <v>7080000</v>
      </c>
      <c r="O62" s="44">
        <v>0</v>
      </c>
      <c r="P62" s="44">
        <v>0</v>
      </c>
      <c r="Q62" s="44">
        <v>0</v>
      </c>
      <c r="R62" s="44">
        <v>0</v>
      </c>
      <c r="S62" s="44">
        <v>0</v>
      </c>
      <c r="T62" s="44">
        <v>0</v>
      </c>
      <c r="U62" s="44">
        <f t="shared" si="1"/>
        <v>7080000</v>
      </c>
      <c r="V62" s="44">
        <f t="shared" si="2"/>
        <v>40793000</v>
      </c>
      <c r="W62" s="61">
        <v>1</v>
      </c>
      <c r="X62" s="61"/>
      <c r="Y62" s="61"/>
      <c r="Z62" s="61"/>
    </row>
    <row r="63" spans="1:26" ht="13.5"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2">H64</f>
        <v>4000000</v>
      </c>
      <c r="I63" s="41">
        <f t="shared" si="32"/>
        <v>0</v>
      </c>
      <c r="J63" s="41">
        <f t="shared" si="32"/>
        <v>1000000</v>
      </c>
      <c r="K63" s="41">
        <f t="shared" si="32"/>
        <v>0</v>
      </c>
      <c r="L63" s="41">
        <f t="shared" si="32"/>
        <v>0</v>
      </c>
      <c r="M63" s="41">
        <f t="shared" si="32"/>
        <v>0</v>
      </c>
      <c r="N63" s="41">
        <f t="shared" si="32"/>
        <v>10000000</v>
      </c>
      <c r="O63" s="41">
        <f t="shared" si="32"/>
        <v>0</v>
      </c>
      <c r="P63" s="41">
        <f t="shared" si="32"/>
        <v>9000000</v>
      </c>
      <c r="Q63" s="41">
        <f t="shared" si="32"/>
        <v>0</v>
      </c>
      <c r="R63" s="41">
        <f t="shared" si="32"/>
        <v>0</v>
      </c>
      <c r="S63" s="41">
        <f t="shared" si="32"/>
        <v>0</v>
      </c>
      <c r="T63" s="41">
        <f t="shared" si="32"/>
        <v>0</v>
      </c>
      <c r="U63" s="41">
        <f t="shared" si="1"/>
        <v>20000000</v>
      </c>
      <c r="V63" s="41">
        <f t="shared" si="2"/>
        <v>-16000000</v>
      </c>
      <c r="W63" s="61"/>
      <c r="X63" s="61"/>
      <c r="Y63" s="61"/>
      <c r="Z63" s="61"/>
    </row>
    <row r="64" spans="1:26" ht="13.5"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44">
        <v>1000000</v>
      </c>
      <c r="K64" s="44">
        <v>0</v>
      </c>
      <c r="L64" s="44">
        <v>0</v>
      </c>
      <c r="M64" s="44">
        <v>0</v>
      </c>
      <c r="N64" s="44">
        <v>10000000</v>
      </c>
      <c r="O64" s="44">
        <v>0</v>
      </c>
      <c r="P64" s="44">
        <v>9000000</v>
      </c>
      <c r="Q64" s="44">
        <v>0</v>
      </c>
      <c r="R64" s="44">
        <v>0</v>
      </c>
      <c r="S64" s="44">
        <v>0</v>
      </c>
      <c r="T64" s="44">
        <v>0</v>
      </c>
      <c r="U64" s="44">
        <f t="shared" si="1"/>
        <v>20000000</v>
      </c>
      <c r="V64" s="44">
        <f t="shared" si="2"/>
        <v>-16000000</v>
      </c>
      <c r="W64" s="61">
        <v>1</v>
      </c>
      <c r="X64" s="61"/>
      <c r="Y64" s="61"/>
      <c r="Z64" s="61"/>
    </row>
    <row r="65" spans="1:26" ht="13.5"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3">H66</f>
        <v>99600000</v>
      </c>
      <c r="I65" s="41">
        <f t="shared" si="33"/>
        <v>0</v>
      </c>
      <c r="J65" s="41">
        <f t="shared" si="33"/>
        <v>5000000</v>
      </c>
      <c r="K65" s="41">
        <f t="shared" si="33"/>
        <v>10000000</v>
      </c>
      <c r="L65" s="41">
        <f t="shared" si="33"/>
        <v>15000000</v>
      </c>
      <c r="M65" s="41">
        <f t="shared" si="33"/>
        <v>5000000</v>
      </c>
      <c r="N65" s="41">
        <f t="shared" si="33"/>
        <v>30000000</v>
      </c>
      <c r="O65" s="41">
        <f t="shared" si="33"/>
        <v>0</v>
      </c>
      <c r="P65" s="41">
        <f t="shared" si="33"/>
        <v>30000000</v>
      </c>
      <c r="Q65" s="41">
        <f t="shared" si="33"/>
        <v>5000000</v>
      </c>
      <c r="R65" s="41">
        <f t="shared" si="33"/>
        <v>10000000</v>
      </c>
      <c r="S65" s="41">
        <f t="shared" si="33"/>
        <v>10000000</v>
      </c>
      <c r="T65" s="41">
        <f t="shared" si="33"/>
        <v>5000000</v>
      </c>
      <c r="U65" s="41">
        <f t="shared" si="1"/>
        <v>125000000</v>
      </c>
      <c r="V65" s="41">
        <f t="shared" si="2"/>
        <v>-25400000</v>
      </c>
      <c r="W65" s="61"/>
      <c r="X65" s="61"/>
      <c r="Y65" s="61"/>
      <c r="Z65" s="61"/>
    </row>
    <row r="66" spans="1:26" ht="13.5"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44">
        <v>5000000</v>
      </c>
      <c r="K66" s="44">
        <v>10000000</v>
      </c>
      <c r="L66" s="44">
        <v>15000000</v>
      </c>
      <c r="M66" s="44">
        <v>5000000</v>
      </c>
      <c r="N66" s="44">
        <v>30000000</v>
      </c>
      <c r="O66" s="44">
        <v>0</v>
      </c>
      <c r="P66" s="44">
        <v>30000000</v>
      </c>
      <c r="Q66" s="44">
        <v>5000000</v>
      </c>
      <c r="R66" s="44">
        <v>10000000</v>
      </c>
      <c r="S66" s="44">
        <v>10000000</v>
      </c>
      <c r="T66" s="44">
        <v>5000000</v>
      </c>
      <c r="U66" s="44">
        <f t="shared" si="1"/>
        <v>125000000</v>
      </c>
      <c r="V66" s="44">
        <f t="shared" si="2"/>
        <v>-25400000</v>
      </c>
      <c r="W66" s="61">
        <v>1</v>
      </c>
      <c r="X66" s="61"/>
      <c r="Y66" s="61"/>
      <c r="Z66" s="61"/>
    </row>
    <row r="67" spans="1:26" ht="13.5"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4">SUM(H68,H74)</f>
        <v>76710000</v>
      </c>
      <c r="I67" s="38">
        <f t="shared" si="34"/>
        <v>0</v>
      </c>
      <c r="J67" s="38">
        <f t="shared" si="34"/>
        <v>0</v>
      </c>
      <c r="K67" s="38">
        <f t="shared" si="34"/>
        <v>0</v>
      </c>
      <c r="L67" s="38">
        <f t="shared" si="34"/>
        <v>2070000</v>
      </c>
      <c r="M67" s="38">
        <f t="shared" si="34"/>
        <v>18070000</v>
      </c>
      <c r="N67" s="38">
        <f t="shared" si="34"/>
        <v>18760000</v>
      </c>
      <c r="O67" s="38">
        <f t="shared" si="34"/>
        <v>0</v>
      </c>
      <c r="P67" s="38">
        <f t="shared" si="34"/>
        <v>32928000</v>
      </c>
      <c r="Q67" s="38">
        <f t="shared" si="34"/>
        <v>0</v>
      </c>
      <c r="R67" s="38">
        <f t="shared" si="34"/>
        <v>0</v>
      </c>
      <c r="S67" s="38">
        <f t="shared" si="34"/>
        <v>0</v>
      </c>
      <c r="T67" s="38">
        <f t="shared" si="34"/>
        <v>1000000</v>
      </c>
      <c r="U67" s="38">
        <f t="shared" si="1"/>
        <v>72828000</v>
      </c>
      <c r="V67" s="38">
        <f t="shared" si="2"/>
        <v>3882000</v>
      </c>
      <c r="W67" s="61"/>
      <c r="X67" s="61"/>
      <c r="Y67" s="61"/>
      <c r="Z67" s="61"/>
    </row>
    <row r="68" spans="1:26" ht="13.5"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5">SUM(H69:H73)</f>
        <v>43510000</v>
      </c>
      <c r="I68" s="41">
        <f t="shared" si="35"/>
        <v>0</v>
      </c>
      <c r="J68" s="41">
        <f t="shared" si="35"/>
        <v>0</v>
      </c>
      <c r="K68" s="41">
        <f t="shared" si="35"/>
        <v>0</v>
      </c>
      <c r="L68" s="41">
        <f t="shared" si="35"/>
        <v>2070000</v>
      </c>
      <c r="M68" s="41">
        <f t="shared" si="35"/>
        <v>18070000</v>
      </c>
      <c r="N68" s="41">
        <f t="shared" si="35"/>
        <v>2760000</v>
      </c>
      <c r="O68" s="41">
        <f t="shared" si="35"/>
        <v>0</v>
      </c>
      <c r="P68" s="41">
        <f t="shared" si="35"/>
        <v>16500000</v>
      </c>
      <c r="Q68" s="41">
        <f t="shared" si="35"/>
        <v>0</v>
      </c>
      <c r="R68" s="41">
        <f t="shared" si="35"/>
        <v>0</v>
      </c>
      <c r="S68" s="41">
        <f t="shared" si="35"/>
        <v>0</v>
      </c>
      <c r="T68" s="41">
        <f t="shared" si="35"/>
        <v>1000000</v>
      </c>
      <c r="U68" s="41">
        <f t="shared" si="1"/>
        <v>40400000</v>
      </c>
      <c r="V68" s="41">
        <f t="shared" si="2"/>
        <v>3110000</v>
      </c>
      <c r="W68" s="61"/>
      <c r="X68" s="61"/>
      <c r="Y68" s="61"/>
      <c r="Z68" s="61"/>
    </row>
    <row r="69" spans="1:26" ht="13.5"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6">ROUNDDOWN(E69*G69,-3)</f>
        <v>2760000</v>
      </c>
      <c r="I69" s="44">
        <v>0</v>
      </c>
      <c r="J69" s="44">
        <v>0</v>
      </c>
      <c r="K69" s="44">
        <v>0</v>
      </c>
      <c r="L69" s="44">
        <v>2070000</v>
      </c>
      <c r="M69" s="44">
        <v>2070000</v>
      </c>
      <c r="N69" s="44">
        <v>2760000</v>
      </c>
      <c r="O69" s="44">
        <v>0</v>
      </c>
      <c r="P69" s="44">
        <v>3450000</v>
      </c>
      <c r="Q69" s="44">
        <v>0</v>
      </c>
      <c r="R69" s="44">
        <v>0</v>
      </c>
      <c r="S69" s="44">
        <v>0</v>
      </c>
      <c r="T69" s="44">
        <v>0</v>
      </c>
      <c r="U69" s="44">
        <f t="shared" si="1"/>
        <v>10350000</v>
      </c>
      <c r="V69" s="44">
        <f t="shared" si="2"/>
        <v>-7590000</v>
      </c>
      <c r="W69" s="61">
        <v>1</v>
      </c>
      <c r="X69" s="61"/>
      <c r="Y69" s="61"/>
      <c r="Z69" s="61"/>
    </row>
    <row r="70" spans="1:26" ht="13.5"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6"/>
        <v>2000000</v>
      </c>
      <c r="I70" s="44">
        <v>0</v>
      </c>
      <c r="J70" s="44">
        <v>0</v>
      </c>
      <c r="K70" s="44">
        <v>0</v>
      </c>
      <c r="L70" s="44">
        <v>0</v>
      </c>
      <c r="M70" s="44">
        <v>0</v>
      </c>
      <c r="N70" s="44">
        <v>0</v>
      </c>
      <c r="O70" s="44">
        <v>0</v>
      </c>
      <c r="P70" s="44">
        <v>0</v>
      </c>
      <c r="Q70" s="44">
        <v>0</v>
      </c>
      <c r="R70" s="44">
        <v>0</v>
      </c>
      <c r="S70" s="44">
        <v>0</v>
      </c>
      <c r="T70" s="44">
        <v>1000000</v>
      </c>
      <c r="U70" s="44">
        <f t="shared" si="1"/>
        <v>1000000</v>
      </c>
      <c r="V70" s="44">
        <f t="shared" si="2"/>
        <v>1000000</v>
      </c>
      <c r="W70" s="61">
        <v>1</v>
      </c>
      <c r="X70" s="61"/>
      <c r="Y70" s="61"/>
      <c r="Z70" s="61"/>
    </row>
    <row r="71" spans="1:26" ht="13.5"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6"/>
        <v>2000000</v>
      </c>
      <c r="I71" s="44">
        <v>0</v>
      </c>
      <c r="J71" s="44">
        <v>0</v>
      </c>
      <c r="K71" s="44">
        <v>0</v>
      </c>
      <c r="L71" s="44">
        <v>0</v>
      </c>
      <c r="M71" s="44">
        <v>1000000</v>
      </c>
      <c r="N71" s="44">
        <v>0</v>
      </c>
      <c r="O71" s="44">
        <v>0</v>
      </c>
      <c r="P71" s="44">
        <v>0</v>
      </c>
      <c r="Q71" s="44">
        <v>0</v>
      </c>
      <c r="R71" s="44">
        <v>0</v>
      </c>
      <c r="S71" s="44">
        <v>0</v>
      </c>
      <c r="T71" s="44">
        <v>0</v>
      </c>
      <c r="U71" s="44">
        <f t="shared" si="1"/>
        <v>1000000</v>
      </c>
      <c r="V71" s="44">
        <f t="shared" si="2"/>
        <v>1000000</v>
      </c>
      <c r="W71" s="61">
        <v>1</v>
      </c>
      <c r="X71" s="61"/>
      <c r="Y71" s="61"/>
      <c r="Z71" s="61"/>
    </row>
    <row r="72" spans="1:26" ht="13.5"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6"/>
        <v>3000000</v>
      </c>
      <c r="I72" s="44">
        <v>0</v>
      </c>
      <c r="J72" s="44">
        <v>0</v>
      </c>
      <c r="K72" s="44">
        <v>0</v>
      </c>
      <c r="L72" s="44">
        <v>0</v>
      </c>
      <c r="M72" s="44">
        <v>1500000</v>
      </c>
      <c r="N72" s="44">
        <v>0</v>
      </c>
      <c r="O72" s="44">
        <v>0</v>
      </c>
      <c r="P72" s="44">
        <v>0</v>
      </c>
      <c r="Q72" s="44">
        <v>0</v>
      </c>
      <c r="R72" s="44">
        <v>0</v>
      </c>
      <c r="S72" s="44">
        <v>0</v>
      </c>
      <c r="T72" s="44">
        <v>0</v>
      </c>
      <c r="U72" s="44">
        <f t="shared" si="1"/>
        <v>1500000</v>
      </c>
      <c r="V72" s="44">
        <f t="shared" si="2"/>
        <v>1500000</v>
      </c>
      <c r="W72" s="61">
        <v>1</v>
      </c>
      <c r="X72" s="61"/>
      <c r="Y72" s="61"/>
      <c r="Z72" s="61"/>
    </row>
    <row r="73" spans="1:26" ht="13.5"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6"/>
        <v>33750000</v>
      </c>
      <c r="I73" s="44">
        <v>0</v>
      </c>
      <c r="J73" s="44">
        <v>0</v>
      </c>
      <c r="K73" s="44">
        <v>0</v>
      </c>
      <c r="L73" s="44">
        <v>0</v>
      </c>
      <c r="M73" s="44">
        <v>13500000</v>
      </c>
      <c r="N73" s="44">
        <v>0</v>
      </c>
      <c r="O73" s="44">
        <v>0</v>
      </c>
      <c r="P73" s="44">
        <v>13050000</v>
      </c>
      <c r="Q73" s="44">
        <v>0</v>
      </c>
      <c r="R73" s="44">
        <v>0</v>
      </c>
      <c r="S73" s="44">
        <v>0</v>
      </c>
      <c r="T73" s="44">
        <v>0</v>
      </c>
      <c r="U73" s="44">
        <f t="shared" si="1"/>
        <v>26550000</v>
      </c>
      <c r="V73" s="44">
        <f t="shared" si="2"/>
        <v>7200000</v>
      </c>
      <c r="W73" s="61">
        <v>1</v>
      </c>
      <c r="X73" s="61"/>
      <c r="Y73" s="61"/>
      <c r="Z73" s="61"/>
    </row>
    <row r="74" spans="1:26" ht="13.5"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7">H75</f>
        <v>33200000</v>
      </c>
      <c r="I74" s="41">
        <f t="shared" si="37"/>
        <v>0</v>
      </c>
      <c r="J74" s="41">
        <f t="shared" si="37"/>
        <v>0</v>
      </c>
      <c r="K74" s="41">
        <f t="shared" si="37"/>
        <v>0</v>
      </c>
      <c r="L74" s="41">
        <f t="shared" si="37"/>
        <v>0</v>
      </c>
      <c r="M74" s="41">
        <f t="shared" si="37"/>
        <v>0</v>
      </c>
      <c r="N74" s="41">
        <f t="shared" si="37"/>
        <v>16000000</v>
      </c>
      <c r="O74" s="41">
        <f t="shared" si="37"/>
        <v>0</v>
      </c>
      <c r="P74" s="41">
        <f t="shared" si="37"/>
        <v>16428000</v>
      </c>
      <c r="Q74" s="41">
        <f t="shared" si="37"/>
        <v>0</v>
      </c>
      <c r="R74" s="41">
        <f t="shared" si="37"/>
        <v>0</v>
      </c>
      <c r="S74" s="41">
        <f t="shared" si="37"/>
        <v>0</v>
      </c>
      <c r="T74" s="41">
        <f t="shared" si="37"/>
        <v>0</v>
      </c>
      <c r="U74" s="41">
        <f t="shared" si="1"/>
        <v>32428000</v>
      </c>
      <c r="V74" s="41">
        <f t="shared" si="2"/>
        <v>772000</v>
      </c>
      <c r="W74" s="61"/>
      <c r="X74" s="61"/>
      <c r="Y74" s="61"/>
      <c r="Z74" s="61"/>
    </row>
    <row r="75" spans="1:26" ht="13.5"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44">
        <v>0</v>
      </c>
      <c r="P75" s="44">
        <v>16428000</v>
      </c>
      <c r="Q75" s="44">
        <v>0</v>
      </c>
      <c r="R75" s="44">
        <v>0</v>
      </c>
      <c r="S75" s="44">
        <v>0</v>
      </c>
      <c r="T75" s="44">
        <v>0</v>
      </c>
      <c r="U75" s="44">
        <f t="shared" si="1"/>
        <v>32428000</v>
      </c>
      <c r="V75" s="44">
        <f t="shared" si="2"/>
        <v>772000</v>
      </c>
      <c r="W75" s="61">
        <v>1</v>
      </c>
      <c r="X75" s="61"/>
      <c r="Y75" s="61"/>
      <c r="Z75" s="61"/>
    </row>
    <row r="76" spans="1:26" ht="13.5"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8">SUM(H77,H83)</f>
        <v>63300000</v>
      </c>
      <c r="I76" s="38">
        <f t="shared" si="38"/>
        <v>0</v>
      </c>
      <c r="J76" s="38">
        <f t="shared" si="38"/>
        <v>7500000</v>
      </c>
      <c r="K76" s="38">
        <f t="shared" si="38"/>
        <v>3000000</v>
      </c>
      <c r="L76" s="38">
        <f t="shared" si="38"/>
        <v>0</v>
      </c>
      <c r="M76" s="38">
        <f t="shared" si="38"/>
        <v>0</v>
      </c>
      <c r="N76" s="38">
        <f t="shared" si="38"/>
        <v>0</v>
      </c>
      <c r="O76" s="38">
        <f t="shared" si="38"/>
        <v>14000000</v>
      </c>
      <c r="P76" s="38">
        <f t="shared" si="38"/>
        <v>4000000</v>
      </c>
      <c r="Q76" s="38">
        <f t="shared" si="38"/>
        <v>4000000</v>
      </c>
      <c r="R76" s="38">
        <f t="shared" si="38"/>
        <v>0</v>
      </c>
      <c r="S76" s="38">
        <f t="shared" si="38"/>
        <v>0</v>
      </c>
      <c r="T76" s="38">
        <f t="shared" si="38"/>
        <v>1000000</v>
      </c>
      <c r="U76" s="38">
        <f t="shared" si="1"/>
        <v>33500000</v>
      </c>
      <c r="V76" s="38">
        <f t="shared" si="2"/>
        <v>29800000</v>
      </c>
      <c r="W76" s="61"/>
      <c r="X76" s="61"/>
      <c r="Y76" s="61"/>
      <c r="Z76" s="61"/>
    </row>
    <row r="77" spans="1:26" ht="13.5"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39">SUM(H78:H82)</f>
        <v>13500000</v>
      </c>
      <c r="I77" s="41">
        <f t="shared" si="39"/>
        <v>0</v>
      </c>
      <c r="J77" s="41">
        <f t="shared" si="39"/>
        <v>2500000</v>
      </c>
      <c r="K77" s="41">
        <f t="shared" si="39"/>
        <v>0</v>
      </c>
      <c r="L77" s="41">
        <f t="shared" si="39"/>
        <v>0</v>
      </c>
      <c r="M77" s="41">
        <f t="shared" si="39"/>
        <v>0</v>
      </c>
      <c r="N77" s="41">
        <f t="shared" si="39"/>
        <v>0</v>
      </c>
      <c r="O77" s="41">
        <f t="shared" si="39"/>
        <v>10000000</v>
      </c>
      <c r="P77" s="41">
        <f t="shared" si="39"/>
        <v>0</v>
      </c>
      <c r="Q77" s="41">
        <f t="shared" si="39"/>
        <v>0</v>
      </c>
      <c r="R77" s="41">
        <f t="shared" si="39"/>
        <v>0</v>
      </c>
      <c r="S77" s="41">
        <f t="shared" si="39"/>
        <v>0</v>
      </c>
      <c r="T77" s="41">
        <f t="shared" si="39"/>
        <v>1000000</v>
      </c>
      <c r="U77" s="41">
        <f t="shared" si="1"/>
        <v>13500000</v>
      </c>
      <c r="V77" s="41">
        <f t="shared" si="2"/>
        <v>0</v>
      </c>
      <c r="W77" s="61"/>
      <c r="X77" s="61"/>
      <c r="Y77" s="61"/>
      <c r="Z77" s="61"/>
    </row>
    <row r="78" spans="1:26" ht="13.5"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0">ROUNDDOWN(E78*G78,-3)</f>
        <v>1000000</v>
      </c>
      <c r="I78" s="44">
        <v>0</v>
      </c>
      <c r="J78" s="44">
        <v>0</v>
      </c>
      <c r="K78" s="44">
        <v>0</v>
      </c>
      <c r="L78" s="44">
        <v>0</v>
      </c>
      <c r="M78" s="44">
        <v>0</v>
      </c>
      <c r="N78" s="44">
        <v>0</v>
      </c>
      <c r="O78" s="44">
        <v>0</v>
      </c>
      <c r="P78" s="44">
        <v>0</v>
      </c>
      <c r="Q78" s="44">
        <v>0</v>
      </c>
      <c r="R78" s="44">
        <v>0</v>
      </c>
      <c r="S78" s="44">
        <v>0</v>
      </c>
      <c r="T78" s="44">
        <v>1000000</v>
      </c>
      <c r="U78" s="44">
        <f t="shared" si="1"/>
        <v>1000000</v>
      </c>
      <c r="V78" s="44">
        <f t="shared" si="2"/>
        <v>0</v>
      </c>
      <c r="W78" s="61">
        <v>1</v>
      </c>
      <c r="X78" s="61"/>
      <c r="Y78" s="61"/>
      <c r="Z78" s="61"/>
    </row>
    <row r="79" spans="1:26" ht="13.5"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0"/>
        <v>1000000</v>
      </c>
      <c r="I79" s="44">
        <v>0</v>
      </c>
      <c r="J79" s="44">
        <v>1000000</v>
      </c>
      <c r="K79" s="44">
        <v>0</v>
      </c>
      <c r="L79" s="44">
        <v>0</v>
      </c>
      <c r="M79" s="44">
        <v>0</v>
      </c>
      <c r="N79" s="44">
        <v>0</v>
      </c>
      <c r="O79" s="44">
        <v>0</v>
      </c>
      <c r="P79" s="44">
        <v>0</v>
      </c>
      <c r="Q79" s="44">
        <v>0</v>
      </c>
      <c r="R79" s="44">
        <v>0</v>
      </c>
      <c r="S79" s="44">
        <v>0</v>
      </c>
      <c r="T79" s="44">
        <v>0</v>
      </c>
      <c r="U79" s="44">
        <f t="shared" si="1"/>
        <v>1000000</v>
      </c>
      <c r="V79" s="44">
        <f t="shared" si="2"/>
        <v>0</v>
      </c>
      <c r="W79" s="61">
        <v>1</v>
      </c>
      <c r="X79" s="61"/>
      <c r="Y79" s="61"/>
      <c r="Z79" s="61"/>
    </row>
    <row r="80" spans="1:26" ht="13.5"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0"/>
        <v>1500000</v>
      </c>
      <c r="I80" s="44">
        <v>0</v>
      </c>
      <c r="J80" s="44">
        <v>1500000</v>
      </c>
      <c r="K80" s="44">
        <v>0</v>
      </c>
      <c r="L80" s="44">
        <v>0</v>
      </c>
      <c r="M80" s="44">
        <v>0</v>
      </c>
      <c r="N80" s="44">
        <v>0</v>
      </c>
      <c r="O80" s="44">
        <v>0</v>
      </c>
      <c r="P80" s="44">
        <v>0</v>
      </c>
      <c r="Q80" s="44">
        <v>0</v>
      </c>
      <c r="R80" s="44">
        <v>0</v>
      </c>
      <c r="S80" s="44">
        <v>0</v>
      </c>
      <c r="T80" s="44">
        <v>0</v>
      </c>
      <c r="U80" s="44">
        <f t="shared" si="1"/>
        <v>1500000</v>
      </c>
      <c r="V80" s="44">
        <f t="shared" si="2"/>
        <v>0</v>
      </c>
      <c r="W80" s="61">
        <v>1</v>
      </c>
      <c r="X80" s="61"/>
      <c r="Y80" s="61"/>
      <c r="Z80" s="61"/>
    </row>
    <row r="81" spans="1:26" ht="13.5"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0"/>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v>1</v>
      </c>
      <c r="X81" s="61"/>
      <c r="Y81" s="61"/>
      <c r="Z81" s="61"/>
    </row>
    <row r="82" spans="1:26" ht="13.5"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0"/>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v>1</v>
      </c>
      <c r="X82" s="61"/>
      <c r="Y82" s="61"/>
      <c r="Z82" s="61"/>
    </row>
    <row r="83" spans="1:26" ht="13.5"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1">H84</f>
        <v>49800000</v>
      </c>
      <c r="I83" s="41">
        <f t="shared" si="41"/>
        <v>0</v>
      </c>
      <c r="J83" s="41">
        <f t="shared" si="41"/>
        <v>5000000</v>
      </c>
      <c r="K83" s="41">
        <f t="shared" si="41"/>
        <v>3000000</v>
      </c>
      <c r="L83" s="41">
        <f t="shared" si="41"/>
        <v>0</v>
      </c>
      <c r="M83" s="41">
        <f t="shared" si="41"/>
        <v>0</v>
      </c>
      <c r="N83" s="41">
        <f t="shared" si="41"/>
        <v>0</v>
      </c>
      <c r="O83" s="41">
        <f t="shared" si="41"/>
        <v>4000000</v>
      </c>
      <c r="P83" s="41">
        <f t="shared" si="41"/>
        <v>4000000</v>
      </c>
      <c r="Q83" s="41">
        <f t="shared" si="41"/>
        <v>4000000</v>
      </c>
      <c r="R83" s="41">
        <f t="shared" si="41"/>
        <v>0</v>
      </c>
      <c r="S83" s="41">
        <f t="shared" si="41"/>
        <v>0</v>
      </c>
      <c r="T83" s="41">
        <f t="shared" si="41"/>
        <v>0</v>
      </c>
      <c r="U83" s="41">
        <f t="shared" si="1"/>
        <v>20000000</v>
      </c>
      <c r="V83" s="41">
        <f t="shared" si="2"/>
        <v>29800000</v>
      </c>
      <c r="W83" s="61"/>
      <c r="X83" s="61"/>
      <c r="Y83" s="61"/>
      <c r="Z83" s="61"/>
    </row>
    <row r="84" spans="1:26" ht="13.5"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44">
        <v>0</v>
      </c>
      <c r="M84" s="44">
        <v>0</v>
      </c>
      <c r="N84" s="44">
        <v>0</v>
      </c>
      <c r="O84" s="44">
        <v>4000000</v>
      </c>
      <c r="P84" s="44">
        <v>4000000</v>
      </c>
      <c r="Q84" s="44">
        <v>4000000</v>
      </c>
      <c r="R84" s="44">
        <v>0</v>
      </c>
      <c r="S84" s="44">
        <v>0</v>
      </c>
      <c r="T84" s="44">
        <v>0</v>
      </c>
      <c r="U84" s="44">
        <f t="shared" si="1"/>
        <v>20000000</v>
      </c>
      <c r="V84" s="44">
        <f t="shared" si="2"/>
        <v>29800000</v>
      </c>
      <c r="W84" s="61">
        <v>1</v>
      </c>
      <c r="X84" s="61"/>
      <c r="Y84" s="61"/>
      <c r="Z84" s="61"/>
    </row>
    <row r="85" spans="1:26" ht="13.5"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2">SUM(H86,H104)</f>
        <v>313099000</v>
      </c>
      <c r="I85" s="34">
        <f t="shared" si="42"/>
        <v>5585000</v>
      </c>
      <c r="J85" s="34">
        <f t="shared" si="42"/>
        <v>11688500</v>
      </c>
      <c r="K85" s="34">
        <f t="shared" si="42"/>
        <v>251841000</v>
      </c>
      <c r="L85" s="34">
        <f t="shared" si="42"/>
        <v>14620000</v>
      </c>
      <c r="M85" s="34">
        <f t="shared" si="42"/>
        <v>179965000</v>
      </c>
      <c r="N85" s="34">
        <f t="shared" si="42"/>
        <v>14620000</v>
      </c>
      <c r="O85" s="34">
        <f t="shared" si="42"/>
        <v>10930000</v>
      </c>
      <c r="P85" s="34">
        <f t="shared" si="42"/>
        <v>9585000</v>
      </c>
      <c r="Q85" s="34">
        <f t="shared" si="42"/>
        <v>8391500</v>
      </c>
      <c r="R85" s="34">
        <f t="shared" si="42"/>
        <v>8000000</v>
      </c>
      <c r="S85" s="34">
        <f t="shared" si="42"/>
        <v>8000000</v>
      </c>
      <c r="T85" s="34">
        <f t="shared" si="42"/>
        <v>0</v>
      </c>
      <c r="U85" s="34">
        <f t="shared" si="1"/>
        <v>523226000</v>
      </c>
      <c r="V85" s="34">
        <f t="shared" si="2"/>
        <v>-210127000</v>
      </c>
      <c r="W85" s="61"/>
      <c r="X85" s="61"/>
      <c r="Y85" s="61"/>
      <c r="Z85" s="61"/>
    </row>
    <row r="86" spans="1:26" ht="13.5" customHeight="1" x14ac:dyDescent="0.2">
      <c r="A86" s="2" t="s">
        <v>707</v>
      </c>
      <c r="B86" s="50" t="str">
        <f t="array" ref="B86">INDEX(PAGU_REAL!$AF$1:$AF$168,MATCH(MID(A86,1,21),MID(PAGU_REAL!$AK$1:$AK$168,1,21),0))</f>
        <v>Kelembagaan</v>
      </c>
      <c r="C86" s="36" t="s">
        <v>39</v>
      </c>
      <c r="D86" s="37" t="s">
        <v>708</v>
      </c>
      <c r="E86" s="38">
        <v>0</v>
      </c>
      <c r="F86" s="39" t="s">
        <v>24</v>
      </c>
      <c r="G86" s="38">
        <v>0</v>
      </c>
      <c r="H86" s="38">
        <f>SUM(H87,H90,H93,H96,H98,H100,H102)</f>
        <v>169091000</v>
      </c>
      <c r="I86" s="38">
        <f t="shared" ref="I86:T86" si="43">SUM(I87,I90,I93,I96,I100,I102)</f>
        <v>5585000</v>
      </c>
      <c r="J86" s="38">
        <f t="shared" si="43"/>
        <v>7585000</v>
      </c>
      <c r="K86" s="38">
        <f t="shared" si="43"/>
        <v>244806000</v>
      </c>
      <c r="L86" s="38">
        <f t="shared" si="43"/>
        <v>7585000</v>
      </c>
      <c r="M86" s="38">
        <f t="shared" si="43"/>
        <v>7335000</v>
      </c>
      <c r="N86" s="38">
        <f t="shared" si="43"/>
        <v>7335000</v>
      </c>
      <c r="O86" s="38">
        <f t="shared" si="43"/>
        <v>4645000</v>
      </c>
      <c r="P86" s="38">
        <f t="shared" si="43"/>
        <v>4300000</v>
      </c>
      <c r="Q86" s="38">
        <f t="shared" si="43"/>
        <v>4150000</v>
      </c>
      <c r="R86" s="38">
        <f t="shared" si="43"/>
        <v>4000000</v>
      </c>
      <c r="S86" s="38">
        <f t="shared" si="43"/>
        <v>4000000</v>
      </c>
      <c r="T86" s="38">
        <f t="shared" si="43"/>
        <v>0</v>
      </c>
      <c r="U86" s="38">
        <f t="shared" si="1"/>
        <v>301326000</v>
      </c>
      <c r="V86" s="38">
        <f t="shared" si="2"/>
        <v>-132235000</v>
      </c>
      <c r="W86" s="61"/>
      <c r="X86" s="61"/>
      <c r="Y86" s="61"/>
      <c r="Z86" s="61"/>
    </row>
    <row r="87" spans="1:26" ht="13.5"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4">SUM(H88:H89)</f>
        <v>24900000</v>
      </c>
      <c r="I87" s="41">
        <f t="shared" si="44"/>
        <v>2535000</v>
      </c>
      <c r="J87" s="41">
        <f t="shared" si="44"/>
        <v>2535000</v>
      </c>
      <c r="K87" s="41">
        <f t="shared" si="44"/>
        <v>9780000</v>
      </c>
      <c r="L87" s="41">
        <f t="shared" si="44"/>
        <v>2535000</v>
      </c>
      <c r="M87" s="41">
        <f t="shared" si="44"/>
        <v>2535000</v>
      </c>
      <c r="N87" s="41">
        <f t="shared" si="44"/>
        <v>2535000</v>
      </c>
      <c r="O87" s="41">
        <f t="shared" si="44"/>
        <v>1845000</v>
      </c>
      <c r="P87" s="41">
        <f t="shared" si="44"/>
        <v>1500000</v>
      </c>
      <c r="Q87" s="41">
        <f t="shared" si="44"/>
        <v>1500000</v>
      </c>
      <c r="R87" s="41">
        <f t="shared" si="44"/>
        <v>1500000</v>
      </c>
      <c r="S87" s="41">
        <f t="shared" si="44"/>
        <v>1500000</v>
      </c>
      <c r="T87" s="41">
        <f t="shared" si="44"/>
        <v>0</v>
      </c>
      <c r="U87" s="41">
        <f t="shared" si="1"/>
        <v>30300000</v>
      </c>
      <c r="V87" s="41">
        <f t="shared" si="2"/>
        <v>-5400000</v>
      </c>
      <c r="W87" s="61"/>
      <c r="X87" s="61"/>
      <c r="Y87" s="61"/>
      <c r="Z87" s="61"/>
    </row>
    <row r="88" spans="1:26" ht="13.5"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5">ROUNDDOWN(E88*G88,-3)</f>
        <v>6900000</v>
      </c>
      <c r="I88" s="44">
        <v>1035000</v>
      </c>
      <c r="J88" s="44">
        <v>1035000</v>
      </c>
      <c r="K88" s="44">
        <v>8280000</v>
      </c>
      <c r="L88" s="44">
        <v>1035000</v>
      </c>
      <c r="M88" s="44">
        <v>1035000</v>
      </c>
      <c r="N88" s="44">
        <v>1035000</v>
      </c>
      <c r="O88" s="44">
        <v>345000</v>
      </c>
      <c r="P88" s="44">
        <v>0</v>
      </c>
      <c r="Q88" s="44">
        <v>0</v>
      </c>
      <c r="R88" s="44">
        <v>0</v>
      </c>
      <c r="S88" s="44">
        <v>0</v>
      </c>
      <c r="T88" s="44">
        <v>0</v>
      </c>
      <c r="U88" s="44">
        <f t="shared" si="1"/>
        <v>13800000</v>
      </c>
      <c r="V88" s="44">
        <f t="shared" si="2"/>
        <v>-6900000</v>
      </c>
      <c r="W88" s="61">
        <v>1</v>
      </c>
      <c r="X88" s="61"/>
      <c r="Y88" s="61"/>
      <c r="Z88" s="61"/>
    </row>
    <row r="89" spans="1:26" ht="13.5"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5"/>
        <v>18000000</v>
      </c>
      <c r="I89" s="44">
        <v>1500000</v>
      </c>
      <c r="J89" s="44">
        <v>1500000</v>
      </c>
      <c r="K89" s="44">
        <v>1500000</v>
      </c>
      <c r="L89" s="44">
        <v>1500000</v>
      </c>
      <c r="M89" s="44">
        <v>1500000</v>
      </c>
      <c r="N89" s="44">
        <v>1500000</v>
      </c>
      <c r="O89" s="44">
        <v>1500000</v>
      </c>
      <c r="P89" s="44">
        <v>1500000</v>
      </c>
      <c r="Q89" s="44">
        <v>1500000</v>
      </c>
      <c r="R89" s="44">
        <v>1500000</v>
      </c>
      <c r="S89" s="44">
        <v>1500000</v>
      </c>
      <c r="T89" s="44">
        <v>0</v>
      </c>
      <c r="U89" s="44">
        <f t="shared" si="1"/>
        <v>16500000</v>
      </c>
      <c r="V89" s="44">
        <f t="shared" si="2"/>
        <v>1500000</v>
      </c>
      <c r="W89" s="61">
        <v>1</v>
      </c>
      <c r="X89" s="61"/>
      <c r="Y89" s="61"/>
      <c r="Z89" s="61"/>
    </row>
    <row r="90" spans="1:26" ht="13.5"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6">SUM(H91:H92)</f>
        <v>6750000</v>
      </c>
      <c r="I90" s="41">
        <f t="shared" si="46"/>
        <v>250000</v>
      </c>
      <c r="J90" s="41">
        <f t="shared" si="46"/>
        <v>250000</v>
      </c>
      <c r="K90" s="41">
        <f t="shared" si="46"/>
        <v>250000</v>
      </c>
      <c r="L90" s="41">
        <f t="shared" si="46"/>
        <v>250000</v>
      </c>
      <c r="M90" s="41">
        <f t="shared" si="46"/>
        <v>0</v>
      </c>
      <c r="N90" s="41">
        <f t="shared" si="46"/>
        <v>0</v>
      </c>
      <c r="O90" s="41">
        <f t="shared" si="46"/>
        <v>0</v>
      </c>
      <c r="P90" s="41">
        <f t="shared" si="46"/>
        <v>0</v>
      </c>
      <c r="Q90" s="41">
        <f t="shared" si="46"/>
        <v>0</v>
      </c>
      <c r="R90" s="41">
        <f t="shared" si="46"/>
        <v>0</v>
      </c>
      <c r="S90" s="41">
        <f t="shared" si="46"/>
        <v>0</v>
      </c>
      <c r="T90" s="41">
        <f t="shared" si="46"/>
        <v>0</v>
      </c>
      <c r="U90" s="41">
        <f t="shared" si="1"/>
        <v>1000000</v>
      </c>
      <c r="V90" s="41">
        <f t="shared" si="2"/>
        <v>5750000</v>
      </c>
      <c r="W90" s="61"/>
      <c r="X90" s="61"/>
      <c r="Y90" s="61"/>
      <c r="Z90" s="61"/>
    </row>
    <row r="91" spans="1:26" ht="13.5"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7">ROUNDDOWN(E91*G91,-3)</f>
        <v>1750000</v>
      </c>
      <c r="I91" s="44">
        <v>250000</v>
      </c>
      <c r="J91" s="44">
        <v>250000</v>
      </c>
      <c r="K91" s="44">
        <v>250000</v>
      </c>
      <c r="L91" s="44">
        <v>250000</v>
      </c>
      <c r="M91" s="44">
        <v>0</v>
      </c>
      <c r="N91" s="44">
        <v>0</v>
      </c>
      <c r="O91" s="44">
        <v>0</v>
      </c>
      <c r="P91" s="44">
        <v>0</v>
      </c>
      <c r="Q91" s="44">
        <v>0</v>
      </c>
      <c r="R91" s="44">
        <v>0</v>
      </c>
      <c r="S91" s="44">
        <v>0</v>
      </c>
      <c r="T91" s="44">
        <v>0</v>
      </c>
      <c r="U91" s="44">
        <f t="shared" si="1"/>
        <v>1000000</v>
      </c>
      <c r="V91" s="44">
        <f t="shared" si="2"/>
        <v>750000</v>
      </c>
      <c r="W91" s="61">
        <v>1</v>
      </c>
      <c r="X91" s="61"/>
      <c r="Y91" s="61"/>
      <c r="Z91" s="61"/>
    </row>
    <row r="92" spans="1:26" ht="13.5"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7"/>
        <v>5000000</v>
      </c>
      <c r="I92" s="44"/>
      <c r="J92" s="44"/>
      <c r="K92" s="44"/>
      <c r="L92" s="44"/>
      <c r="M92" s="44"/>
      <c r="N92" s="44"/>
      <c r="O92" s="44"/>
      <c r="P92" s="44"/>
      <c r="Q92" s="44"/>
      <c r="R92" s="44"/>
      <c r="S92" s="44"/>
      <c r="T92" s="44"/>
      <c r="U92" s="44">
        <f t="shared" si="1"/>
        <v>0</v>
      </c>
      <c r="V92" s="44">
        <f t="shared" si="2"/>
        <v>5000000</v>
      </c>
      <c r="W92" s="61">
        <v>1</v>
      </c>
      <c r="X92" s="61"/>
      <c r="Y92" s="61"/>
      <c r="Z92" s="61"/>
    </row>
    <row r="93" spans="1:26" ht="13.5"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8">SUM(H94:H95)</f>
        <v>30000000</v>
      </c>
      <c r="I93" s="41">
        <f t="shared" si="48"/>
        <v>2500000</v>
      </c>
      <c r="J93" s="41">
        <f t="shared" si="48"/>
        <v>2500000</v>
      </c>
      <c r="K93" s="41">
        <f t="shared" si="48"/>
        <v>2500000</v>
      </c>
      <c r="L93" s="41">
        <f t="shared" si="48"/>
        <v>2500000</v>
      </c>
      <c r="M93" s="41">
        <f t="shared" si="48"/>
        <v>2500000</v>
      </c>
      <c r="N93" s="41">
        <f t="shared" si="48"/>
        <v>2500000</v>
      </c>
      <c r="O93" s="41">
        <f t="shared" si="48"/>
        <v>2500000</v>
      </c>
      <c r="P93" s="41">
        <f t="shared" si="48"/>
        <v>2500000</v>
      </c>
      <c r="Q93" s="41">
        <f t="shared" si="48"/>
        <v>2500000</v>
      </c>
      <c r="R93" s="41">
        <f t="shared" si="48"/>
        <v>2500000</v>
      </c>
      <c r="S93" s="41">
        <f t="shared" si="48"/>
        <v>2500000</v>
      </c>
      <c r="T93" s="41">
        <f t="shared" si="48"/>
        <v>0</v>
      </c>
      <c r="U93" s="41">
        <f t="shared" si="1"/>
        <v>27500000</v>
      </c>
      <c r="V93" s="41">
        <f t="shared" si="2"/>
        <v>2500000</v>
      </c>
      <c r="W93" s="61"/>
      <c r="X93" s="61"/>
      <c r="Y93" s="61"/>
      <c r="Z93" s="61"/>
    </row>
    <row r="94" spans="1:26" ht="13.5"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49">ROUNDDOWN(E94*G94,-3)</f>
        <v>12000000</v>
      </c>
      <c r="I94" s="44">
        <v>1000000</v>
      </c>
      <c r="J94" s="44">
        <v>1000000</v>
      </c>
      <c r="K94" s="44">
        <v>1000000</v>
      </c>
      <c r="L94" s="44">
        <v>1000000</v>
      </c>
      <c r="M94" s="44">
        <v>1000000</v>
      </c>
      <c r="N94" s="44">
        <v>1000000</v>
      </c>
      <c r="O94" s="44">
        <v>1000000</v>
      </c>
      <c r="P94" s="44">
        <v>1000000</v>
      </c>
      <c r="Q94" s="44">
        <v>1000000</v>
      </c>
      <c r="R94" s="44">
        <v>1000000</v>
      </c>
      <c r="S94" s="44">
        <v>1000000</v>
      </c>
      <c r="T94" s="44">
        <v>0</v>
      </c>
      <c r="U94" s="44">
        <f t="shared" si="1"/>
        <v>11000000</v>
      </c>
      <c r="V94" s="44">
        <f t="shared" si="2"/>
        <v>1000000</v>
      </c>
      <c r="W94" s="61">
        <v>1</v>
      </c>
      <c r="X94" s="61"/>
      <c r="Y94" s="61"/>
      <c r="Z94" s="61"/>
    </row>
    <row r="95" spans="1:26" ht="13.5"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49"/>
        <v>18000000</v>
      </c>
      <c r="I95" s="44">
        <v>1500000</v>
      </c>
      <c r="J95" s="44">
        <v>1500000</v>
      </c>
      <c r="K95" s="44">
        <v>1500000</v>
      </c>
      <c r="L95" s="44">
        <v>1500000</v>
      </c>
      <c r="M95" s="44">
        <v>1500000</v>
      </c>
      <c r="N95" s="44">
        <v>1500000</v>
      </c>
      <c r="O95" s="44">
        <v>1500000</v>
      </c>
      <c r="P95" s="44">
        <v>1500000</v>
      </c>
      <c r="Q95" s="44">
        <v>1500000</v>
      </c>
      <c r="R95" s="44">
        <v>1500000</v>
      </c>
      <c r="S95" s="44">
        <v>1500000</v>
      </c>
      <c r="T95" s="44">
        <v>0</v>
      </c>
      <c r="U95" s="44">
        <f t="shared" si="1"/>
        <v>16500000</v>
      </c>
      <c r="V95" s="44">
        <f t="shared" si="2"/>
        <v>1500000</v>
      </c>
      <c r="W95" s="61">
        <v>1</v>
      </c>
      <c r="X95" s="61"/>
      <c r="Y95" s="61"/>
      <c r="Z95" s="61"/>
    </row>
    <row r="96" spans="1:26" ht="13.5"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0">H97</f>
        <v>9000000</v>
      </c>
      <c r="I96" s="41">
        <f t="shared" si="50"/>
        <v>0</v>
      </c>
      <c r="J96" s="41">
        <f t="shared" si="50"/>
        <v>2000000</v>
      </c>
      <c r="K96" s="41">
        <f t="shared" si="50"/>
        <v>12000000</v>
      </c>
      <c r="L96" s="41">
        <f t="shared" si="50"/>
        <v>2000000</v>
      </c>
      <c r="M96" s="41">
        <f t="shared" si="50"/>
        <v>2000000</v>
      </c>
      <c r="N96" s="41">
        <f t="shared" si="50"/>
        <v>2000000</v>
      </c>
      <c r="O96" s="41">
        <f t="shared" si="50"/>
        <v>0</v>
      </c>
      <c r="P96" s="41">
        <f t="shared" si="50"/>
        <v>0</v>
      </c>
      <c r="Q96" s="41">
        <f t="shared" si="50"/>
        <v>0</v>
      </c>
      <c r="R96" s="41">
        <f t="shared" si="50"/>
        <v>0</v>
      </c>
      <c r="S96" s="41">
        <f t="shared" si="50"/>
        <v>0</v>
      </c>
      <c r="T96" s="41">
        <f t="shared" si="50"/>
        <v>0</v>
      </c>
      <c r="U96" s="41">
        <f t="shared" si="1"/>
        <v>20000000</v>
      </c>
      <c r="V96" s="41">
        <f t="shared" si="2"/>
        <v>-11000000</v>
      </c>
      <c r="W96" s="61"/>
      <c r="X96" s="61"/>
      <c r="Y96" s="61"/>
      <c r="Z96" s="61"/>
    </row>
    <row r="97" spans="1:26" ht="13.5" customHeight="1"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44">
        <v>2000000</v>
      </c>
      <c r="K97" s="44">
        <v>12000000</v>
      </c>
      <c r="L97" s="44">
        <v>2000000</v>
      </c>
      <c r="M97" s="44">
        <v>2000000</v>
      </c>
      <c r="N97" s="44">
        <v>2000000</v>
      </c>
      <c r="O97" s="44">
        <v>0</v>
      </c>
      <c r="P97" s="44">
        <v>0</v>
      </c>
      <c r="Q97" s="44">
        <v>0</v>
      </c>
      <c r="R97" s="44">
        <v>0</v>
      </c>
      <c r="S97" s="44">
        <v>0</v>
      </c>
      <c r="T97" s="44">
        <v>0</v>
      </c>
      <c r="U97" s="44">
        <f t="shared" si="1"/>
        <v>20000000</v>
      </c>
      <c r="V97" s="44">
        <f t="shared" si="2"/>
        <v>-11000000</v>
      </c>
      <c r="W97" s="61">
        <v>1</v>
      </c>
      <c r="X97" s="61"/>
      <c r="Y97" s="61"/>
      <c r="Z97" s="61"/>
    </row>
    <row r="98" spans="1:26" ht="13.5" customHeight="1" x14ac:dyDescent="0.2">
      <c r="A98" s="2" t="s">
        <v>3824</v>
      </c>
      <c r="B98" s="50"/>
      <c r="C98" s="15">
        <v>522192</v>
      </c>
      <c r="D98" s="40" t="s">
        <v>3812</v>
      </c>
      <c r="E98" s="41">
        <v>0</v>
      </c>
      <c r="F98" s="15" t="s">
        <v>24</v>
      </c>
      <c r="G98" s="41">
        <v>0</v>
      </c>
      <c r="H98" s="41">
        <f t="shared" ref="H98:T98" si="51">H99</f>
        <v>10800000</v>
      </c>
      <c r="I98" s="41">
        <f t="shared" si="51"/>
        <v>0</v>
      </c>
      <c r="J98" s="41">
        <f t="shared" si="51"/>
        <v>0</v>
      </c>
      <c r="K98" s="41">
        <f t="shared" si="51"/>
        <v>0</v>
      </c>
      <c r="L98" s="41">
        <f t="shared" si="51"/>
        <v>0</v>
      </c>
      <c r="M98" s="41">
        <f t="shared" si="51"/>
        <v>0</v>
      </c>
      <c r="N98" s="41">
        <f t="shared" si="51"/>
        <v>0</v>
      </c>
      <c r="O98" s="41">
        <f t="shared" si="51"/>
        <v>0</v>
      </c>
      <c r="P98" s="41">
        <f t="shared" si="51"/>
        <v>0</v>
      </c>
      <c r="Q98" s="41">
        <f t="shared" si="51"/>
        <v>0</v>
      </c>
      <c r="R98" s="41">
        <f t="shared" si="51"/>
        <v>0</v>
      </c>
      <c r="S98" s="41">
        <f t="shared" si="51"/>
        <v>0</v>
      </c>
      <c r="T98" s="41">
        <f t="shared" si="51"/>
        <v>0</v>
      </c>
      <c r="U98" s="41">
        <f t="shared" si="1"/>
        <v>0</v>
      </c>
      <c r="V98" s="41">
        <f t="shared" si="2"/>
        <v>10800000</v>
      </c>
      <c r="W98" s="61"/>
      <c r="X98" s="61"/>
      <c r="Y98" s="61"/>
      <c r="Z98" s="61"/>
    </row>
    <row r="99" spans="1:26" ht="13.5" customHeight="1" x14ac:dyDescent="0.2">
      <c r="A99" s="2" t="s">
        <v>3825</v>
      </c>
      <c r="B99" s="50"/>
      <c r="C99" s="42" t="s">
        <v>24</v>
      </c>
      <c r="D99" s="43" t="s">
        <v>1866</v>
      </c>
      <c r="E99" s="44">
        <v>12</v>
      </c>
      <c r="F99" s="45" t="s">
        <v>613</v>
      </c>
      <c r="G99" s="44">
        <v>900000</v>
      </c>
      <c r="H99" s="44">
        <f>ROUNDDOWN(E99*G99,-3)</f>
        <v>10800000</v>
      </c>
      <c r="I99" s="44"/>
      <c r="J99" s="44"/>
      <c r="K99" s="44"/>
      <c r="L99" s="44"/>
      <c r="M99" s="44"/>
      <c r="N99" s="44"/>
      <c r="O99" s="44"/>
      <c r="P99" s="44"/>
      <c r="Q99" s="44"/>
      <c r="R99" s="44"/>
      <c r="S99" s="44"/>
      <c r="T99" s="44"/>
      <c r="U99" s="44">
        <f t="shared" si="1"/>
        <v>0</v>
      </c>
      <c r="V99" s="44">
        <f t="shared" si="2"/>
        <v>10800000</v>
      </c>
      <c r="W99" s="61">
        <v>1</v>
      </c>
      <c r="X99" s="61"/>
      <c r="Y99" s="61"/>
      <c r="Z99" s="61"/>
    </row>
    <row r="100" spans="1:26" ht="13.5" customHeight="1"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2">H101</f>
        <v>86141000</v>
      </c>
      <c r="I100" s="41">
        <f t="shared" si="52"/>
        <v>0</v>
      </c>
      <c r="J100" s="41">
        <f t="shared" si="52"/>
        <v>0</v>
      </c>
      <c r="K100" s="41">
        <f t="shared" si="52"/>
        <v>219976000</v>
      </c>
      <c r="L100" s="41">
        <f t="shared" si="52"/>
        <v>0</v>
      </c>
      <c r="M100" s="41">
        <f t="shared" si="52"/>
        <v>0</v>
      </c>
      <c r="N100" s="41">
        <f t="shared" si="52"/>
        <v>0</v>
      </c>
      <c r="O100" s="41">
        <f t="shared" si="52"/>
        <v>0</v>
      </c>
      <c r="P100" s="41">
        <f t="shared" si="52"/>
        <v>0</v>
      </c>
      <c r="Q100" s="41">
        <f t="shared" si="52"/>
        <v>0</v>
      </c>
      <c r="R100" s="41">
        <f t="shared" si="52"/>
        <v>0</v>
      </c>
      <c r="S100" s="41">
        <f t="shared" si="52"/>
        <v>0</v>
      </c>
      <c r="T100" s="41">
        <f t="shared" si="52"/>
        <v>0</v>
      </c>
      <c r="U100" s="41">
        <f t="shared" si="1"/>
        <v>219976000</v>
      </c>
      <c r="V100" s="41">
        <f t="shared" si="2"/>
        <v>-133835000</v>
      </c>
      <c r="W100" s="61"/>
      <c r="X100" s="61"/>
      <c r="Y100" s="61"/>
      <c r="Z100" s="61"/>
    </row>
    <row r="101" spans="1:26" ht="13.5" customHeight="1"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44">
        <v>219976000</v>
      </c>
      <c r="L101" s="44">
        <v>0</v>
      </c>
      <c r="M101" s="44">
        <v>0</v>
      </c>
      <c r="N101" s="44">
        <v>0</v>
      </c>
      <c r="O101" s="44">
        <v>0</v>
      </c>
      <c r="P101" s="44">
        <v>0</v>
      </c>
      <c r="Q101" s="44">
        <v>0</v>
      </c>
      <c r="R101" s="44">
        <v>0</v>
      </c>
      <c r="S101" s="44">
        <v>0</v>
      </c>
      <c r="T101" s="44">
        <v>0</v>
      </c>
      <c r="U101" s="44">
        <f t="shared" si="1"/>
        <v>219976000</v>
      </c>
      <c r="V101" s="44">
        <f t="shared" si="2"/>
        <v>-133835000</v>
      </c>
      <c r="W101" s="61">
        <v>1</v>
      </c>
      <c r="X101" s="61"/>
      <c r="Y101" s="61"/>
      <c r="Z101" s="61"/>
    </row>
    <row r="102" spans="1:26" ht="13.5"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3">H103</f>
        <v>1500000</v>
      </c>
      <c r="I102" s="41">
        <f t="shared" si="53"/>
        <v>300000</v>
      </c>
      <c r="J102" s="41">
        <f t="shared" si="53"/>
        <v>300000</v>
      </c>
      <c r="K102" s="41">
        <f t="shared" si="53"/>
        <v>300000</v>
      </c>
      <c r="L102" s="41">
        <f t="shared" si="53"/>
        <v>300000</v>
      </c>
      <c r="M102" s="41">
        <f t="shared" si="53"/>
        <v>300000</v>
      </c>
      <c r="N102" s="41">
        <f t="shared" si="53"/>
        <v>300000</v>
      </c>
      <c r="O102" s="41">
        <f t="shared" si="53"/>
        <v>300000</v>
      </c>
      <c r="P102" s="41">
        <f t="shared" si="53"/>
        <v>300000</v>
      </c>
      <c r="Q102" s="41">
        <f t="shared" si="53"/>
        <v>150000</v>
      </c>
      <c r="R102" s="41">
        <f t="shared" si="53"/>
        <v>0</v>
      </c>
      <c r="S102" s="41">
        <f t="shared" si="53"/>
        <v>0</v>
      </c>
      <c r="T102" s="41">
        <f t="shared" si="53"/>
        <v>0</v>
      </c>
      <c r="U102" s="41">
        <f t="shared" si="1"/>
        <v>2550000</v>
      </c>
      <c r="V102" s="41">
        <f t="shared" si="2"/>
        <v>-1050000</v>
      </c>
      <c r="W102" s="61"/>
      <c r="X102" s="61"/>
      <c r="Y102" s="61"/>
      <c r="Z102" s="61"/>
    </row>
    <row r="103" spans="1:26" ht="13.5"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44">
        <v>300000</v>
      </c>
      <c r="J103" s="44">
        <v>300000</v>
      </c>
      <c r="K103" s="44">
        <v>300000</v>
      </c>
      <c r="L103" s="44">
        <v>300000</v>
      </c>
      <c r="M103" s="44">
        <v>300000</v>
      </c>
      <c r="N103" s="44">
        <v>300000</v>
      </c>
      <c r="O103" s="44">
        <v>300000</v>
      </c>
      <c r="P103" s="44">
        <v>300000</v>
      </c>
      <c r="Q103" s="44">
        <v>150000</v>
      </c>
      <c r="R103" s="44">
        <v>0</v>
      </c>
      <c r="S103" s="44">
        <v>0</v>
      </c>
      <c r="T103" s="44">
        <v>0</v>
      </c>
      <c r="U103" s="44">
        <f t="shared" si="1"/>
        <v>2550000</v>
      </c>
      <c r="V103" s="44">
        <f t="shared" si="2"/>
        <v>-1050000</v>
      </c>
      <c r="W103" s="61">
        <v>1</v>
      </c>
      <c r="X103" s="61"/>
      <c r="Y103" s="61"/>
      <c r="Z103" s="61"/>
    </row>
    <row r="104" spans="1:26" ht="13.5"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SUM(H105,H108,H111,H114,H116,H118)</f>
        <v>144008000</v>
      </c>
      <c r="I104" s="38">
        <f t="shared" ref="I104:T104" si="54">SUM(I105,I108,I111,I114,I118)</f>
        <v>0</v>
      </c>
      <c r="J104" s="38">
        <f t="shared" si="54"/>
        <v>4103500</v>
      </c>
      <c r="K104" s="38">
        <f t="shared" si="54"/>
        <v>7035000</v>
      </c>
      <c r="L104" s="38">
        <f t="shared" si="54"/>
        <v>7035000</v>
      </c>
      <c r="M104" s="38">
        <f t="shared" si="54"/>
        <v>172630000</v>
      </c>
      <c r="N104" s="38">
        <f t="shared" si="54"/>
        <v>7285000</v>
      </c>
      <c r="O104" s="38">
        <f t="shared" si="54"/>
        <v>6285000</v>
      </c>
      <c r="P104" s="38">
        <f t="shared" si="54"/>
        <v>5285000</v>
      </c>
      <c r="Q104" s="38">
        <f t="shared" si="54"/>
        <v>4241500</v>
      </c>
      <c r="R104" s="38">
        <f t="shared" si="54"/>
        <v>4000000</v>
      </c>
      <c r="S104" s="38">
        <f t="shared" si="54"/>
        <v>4000000</v>
      </c>
      <c r="T104" s="38">
        <f t="shared" si="54"/>
        <v>0</v>
      </c>
      <c r="U104" s="38">
        <f t="shared" si="1"/>
        <v>221900000</v>
      </c>
      <c r="V104" s="38">
        <f t="shared" si="2"/>
        <v>-77892000</v>
      </c>
      <c r="W104" s="61"/>
      <c r="X104" s="61"/>
      <c r="Y104" s="61"/>
      <c r="Z104" s="61"/>
    </row>
    <row r="105" spans="1:26" ht="13.5"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5">SUM(H106:H107)</f>
        <v>31956000</v>
      </c>
      <c r="I105" s="41">
        <f t="shared" si="55"/>
        <v>0</v>
      </c>
      <c r="J105" s="41">
        <f t="shared" si="55"/>
        <v>1603500</v>
      </c>
      <c r="K105" s="41">
        <f t="shared" si="55"/>
        <v>2535000</v>
      </c>
      <c r="L105" s="41">
        <f t="shared" si="55"/>
        <v>2535000</v>
      </c>
      <c r="M105" s="41">
        <f t="shared" si="55"/>
        <v>9780000</v>
      </c>
      <c r="N105" s="41">
        <f t="shared" si="55"/>
        <v>2535000</v>
      </c>
      <c r="O105" s="41">
        <f t="shared" si="55"/>
        <v>2535000</v>
      </c>
      <c r="P105" s="41">
        <f t="shared" si="55"/>
        <v>2535000</v>
      </c>
      <c r="Q105" s="41">
        <f t="shared" si="55"/>
        <v>1741500</v>
      </c>
      <c r="R105" s="41">
        <f t="shared" si="55"/>
        <v>1500000</v>
      </c>
      <c r="S105" s="41">
        <f t="shared" si="55"/>
        <v>1500000</v>
      </c>
      <c r="T105" s="41">
        <f t="shared" si="55"/>
        <v>0</v>
      </c>
      <c r="U105" s="41">
        <f t="shared" si="1"/>
        <v>28800000</v>
      </c>
      <c r="V105" s="41">
        <f t="shared" si="2"/>
        <v>3156000</v>
      </c>
      <c r="W105" s="61"/>
      <c r="X105" s="61"/>
      <c r="Y105" s="61"/>
      <c r="Z105" s="61"/>
    </row>
    <row r="106" spans="1:26" ht="13.5"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6">ROUNDDOWN(E106*G106,-3)</f>
        <v>15456000</v>
      </c>
      <c r="I106" s="44">
        <v>0</v>
      </c>
      <c r="J106" s="44">
        <v>103500</v>
      </c>
      <c r="K106" s="44">
        <v>1035000</v>
      </c>
      <c r="L106" s="44">
        <v>1035000</v>
      </c>
      <c r="M106" s="44">
        <v>8280000</v>
      </c>
      <c r="N106" s="44">
        <v>1035000</v>
      </c>
      <c r="O106" s="44">
        <v>1035000</v>
      </c>
      <c r="P106" s="44">
        <v>1035000</v>
      </c>
      <c r="Q106" s="44">
        <v>241500</v>
      </c>
      <c r="R106" s="44">
        <v>0</v>
      </c>
      <c r="S106" s="44">
        <v>0</v>
      </c>
      <c r="T106" s="44">
        <v>0</v>
      </c>
      <c r="U106" s="44">
        <f t="shared" si="1"/>
        <v>13800000</v>
      </c>
      <c r="V106" s="44">
        <f t="shared" si="2"/>
        <v>1656000</v>
      </c>
      <c r="W106" s="61">
        <v>1</v>
      </c>
      <c r="X106" s="61"/>
      <c r="Y106" s="61"/>
      <c r="Z106" s="61"/>
    </row>
    <row r="107" spans="1:26" ht="13.5"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6"/>
        <v>16500000</v>
      </c>
      <c r="I107" s="44">
        <v>0</v>
      </c>
      <c r="J107" s="44">
        <v>1500000</v>
      </c>
      <c r="K107" s="44">
        <v>1500000</v>
      </c>
      <c r="L107" s="44">
        <v>1500000</v>
      </c>
      <c r="M107" s="44">
        <v>1500000</v>
      </c>
      <c r="N107" s="44">
        <v>1500000</v>
      </c>
      <c r="O107" s="44">
        <v>1500000</v>
      </c>
      <c r="P107" s="44">
        <v>1500000</v>
      </c>
      <c r="Q107" s="44">
        <v>1500000</v>
      </c>
      <c r="R107" s="44">
        <v>1500000</v>
      </c>
      <c r="S107" s="44">
        <v>1500000</v>
      </c>
      <c r="T107" s="44">
        <v>0</v>
      </c>
      <c r="U107" s="44">
        <f t="shared" si="1"/>
        <v>15000000</v>
      </c>
      <c r="V107" s="44">
        <f t="shared" si="2"/>
        <v>1500000</v>
      </c>
      <c r="W107" s="61">
        <v>1</v>
      </c>
      <c r="X107" s="61"/>
      <c r="Y107" s="61"/>
      <c r="Z107" s="61"/>
    </row>
    <row r="108" spans="1:26" ht="13.5"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7">SUM(H109:H110)</f>
        <v>5000000</v>
      </c>
      <c r="I108" s="41">
        <f t="shared" si="57"/>
        <v>0</v>
      </c>
      <c r="J108" s="41">
        <f t="shared" si="57"/>
        <v>0</v>
      </c>
      <c r="K108" s="41">
        <f t="shared" si="57"/>
        <v>0</v>
      </c>
      <c r="L108" s="41">
        <f t="shared" si="57"/>
        <v>0</v>
      </c>
      <c r="M108" s="41">
        <f t="shared" si="57"/>
        <v>250000</v>
      </c>
      <c r="N108" s="41">
        <f t="shared" si="57"/>
        <v>250000</v>
      </c>
      <c r="O108" s="41">
        <f t="shared" si="57"/>
        <v>250000</v>
      </c>
      <c r="P108" s="41">
        <f t="shared" si="57"/>
        <v>250000</v>
      </c>
      <c r="Q108" s="41">
        <f t="shared" si="57"/>
        <v>0</v>
      </c>
      <c r="R108" s="41">
        <f t="shared" si="57"/>
        <v>0</v>
      </c>
      <c r="S108" s="41">
        <f t="shared" si="57"/>
        <v>0</v>
      </c>
      <c r="T108" s="41">
        <f t="shared" si="57"/>
        <v>0</v>
      </c>
      <c r="U108" s="41">
        <f t="shared" si="1"/>
        <v>1000000</v>
      </c>
      <c r="V108" s="41">
        <f t="shared" si="2"/>
        <v>4000000</v>
      </c>
      <c r="W108" s="61"/>
      <c r="X108" s="61"/>
      <c r="Y108" s="61"/>
      <c r="Z108" s="61"/>
    </row>
    <row r="109" spans="1:26" ht="13.5" customHeight="1"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8">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v>1</v>
      </c>
      <c r="X109" s="61"/>
      <c r="Y109" s="61"/>
      <c r="Z109" s="61"/>
    </row>
    <row r="110" spans="1:26" ht="13.5" customHeight="1" x14ac:dyDescent="0.2">
      <c r="A110" s="2" t="s">
        <v>3826</v>
      </c>
      <c r="B110" s="50"/>
      <c r="C110" s="42"/>
      <c r="D110" s="43" t="s">
        <v>3827</v>
      </c>
      <c r="E110" s="44">
        <v>1</v>
      </c>
      <c r="F110" s="45" t="s">
        <v>899</v>
      </c>
      <c r="G110" s="44">
        <v>4000000</v>
      </c>
      <c r="H110" s="44">
        <f t="shared" si="58"/>
        <v>4000000</v>
      </c>
      <c r="I110" s="44"/>
      <c r="J110" s="44"/>
      <c r="K110" s="44"/>
      <c r="L110" s="44"/>
      <c r="M110" s="44"/>
      <c r="N110" s="44"/>
      <c r="O110" s="44"/>
      <c r="P110" s="44"/>
      <c r="Q110" s="44"/>
      <c r="R110" s="44"/>
      <c r="S110" s="44"/>
      <c r="T110" s="44"/>
      <c r="U110" s="44">
        <f t="shared" si="1"/>
        <v>0</v>
      </c>
      <c r="V110" s="44">
        <f t="shared" si="2"/>
        <v>4000000</v>
      </c>
      <c r="W110" s="61">
        <v>1</v>
      </c>
      <c r="X110" s="61"/>
      <c r="Y110" s="61"/>
      <c r="Z110" s="61"/>
    </row>
    <row r="111" spans="1:26" ht="13.5" customHeight="1"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59">SUM(H112:H113)</f>
        <v>27500000</v>
      </c>
      <c r="I111" s="41">
        <f t="shared" si="59"/>
        <v>0</v>
      </c>
      <c r="J111" s="41">
        <f t="shared" si="59"/>
        <v>2500000</v>
      </c>
      <c r="K111" s="41">
        <f t="shared" si="59"/>
        <v>2500000</v>
      </c>
      <c r="L111" s="41">
        <f t="shared" si="59"/>
        <v>2500000</v>
      </c>
      <c r="M111" s="41">
        <f t="shared" si="59"/>
        <v>2500000</v>
      </c>
      <c r="N111" s="41">
        <f t="shared" si="59"/>
        <v>2500000</v>
      </c>
      <c r="O111" s="41">
        <f t="shared" si="59"/>
        <v>2500000</v>
      </c>
      <c r="P111" s="41">
        <f t="shared" si="59"/>
        <v>2500000</v>
      </c>
      <c r="Q111" s="41">
        <f t="shared" si="59"/>
        <v>2500000</v>
      </c>
      <c r="R111" s="41">
        <f t="shared" si="59"/>
        <v>2500000</v>
      </c>
      <c r="S111" s="41">
        <f t="shared" si="59"/>
        <v>2500000</v>
      </c>
      <c r="T111" s="41">
        <f t="shared" si="59"/>
        <v>0</v>
      </c>
      <c r="U111" s="41">
        <f t="shared" si="1"/>
        <v>25000000</v>
      </c>
      <c r="V111" s="41">
        <f t="shared" si="2"/>
        <v>2500000</v>
      </c>
      <c r="W111" s="61"/>
      <c r="X111" s="61"/>
      <c r="Y111" s="61"/>
      <c r="Z111" s="61"/>
    </row>
    <row r="112" spans="1:26" ht="13.5" customHeight="1"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0">ROUNDDOWN(E112*G112,-3)</f>
        <v>11000000</v>
      </c>
      <c r="I112" s="44">
        <v>0</v>
      </c>
      <c r="J112" s="44">
        <v>1000000</v>
      </c>
      <c r="K112" s="44">
        <v>1000000</v>
      </c>
      <c r="L112" s="44">
        <v>1000000</v>
      </c>
      <c r="M112" s="44">
        <v>1000000</v>
      </c>
      <c r="N112" s="44">
        <v>1000000</v>
      </c>
      <c r="O112" s="44">
        <v>1000000</v>
      </c>
      <c r="P112" s="44">
        <v>1000000</v>
      </c>
      <c r="Q112" s="44">
        <v>1000000</v>
      </c>
      <c r="R112" s="44">
        <v>1000000</v>
      </c>
      <c r="S112" s="44">
        <v>1000000</v>
      </c>
      <c r="T112" s="44">
        <v>0</v>
      </c>
      <c r="U112" s="44">
        <f t="shared" si="1"/>
        <v>10000000</v>
      </c>
      <c r="V112" s="44">
        <f t="shared" si="2"/>
        <v>1000000</v>
      </c>
      <c r="W112" s="61">
        <v>1</v>
      </c>
      <c r="X112" s="61"/>
      <c r="Y112" s="61"/>
      <c r="Z112" s="61"/>
    </row>
    <row r="113" spans="1:26" ht="13.5"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0"/>
        <v>16500000</v>
      </c>
      <c r="I113" s="44">
        <v>0</v>
      </c>
      <c r="J113" s="44">
        <v>1500000</v>
      </c>
      <c r="K113" s="44">
        <v>1500000</v>
      </c>
      <c r="L113" s="44">
        <v>1500000</v>
      </c>
      <c r="M113" s="44">
        <v>1500000</v>
      </c>
      <c r="N113" s="44">
        <v>1500000</v>
      </c>
      <c r="O113" s="44">
        <v>1500000</v>
      </c>
      <c r="P113" s="44">
        <v>1500000</v>
      </c>
      <c r="Q113" s="44">
        <v>1500000</v>
      </c>
      <c r="R113" s="44">
        <v>1500000</v>
      </c>
      <c r="S113" s="44">
        <v>1500000</v>
      </c>
      <c r="T113" s="44">
        <v>0</v>
      </c>
      <c r="U113" s="44">
        <f t="shared" si="1"/>
        <v>15000000</v>
      </c>
      <c r="V113" s="44">
        <f t="shared" si="2"/>
        <v>1500000</v>
      </c>
      <c r="W113" s="61">
        <v>1</v>
      </c>
      <c r="X113" s="61"/>
      <c r="Y113" s="61"/>
      <c r="Z113" s="61"/>
    </row>
    <row r="114" spans="1:26" ht="13.5"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1">H115</f>
        <v>9000000</v>
      </c>
      <c r="I114" s="41">
        <f t="shared" si="61"/>
        <v>0</v>
      </c>
      <c r="J114" s="41">
        <f t="shared" si="61"/>
        <v>0</v>
      </c>
      <c r="K114" s="41">
        <f t="shared" si="61"/>
        <v>2000000</v>
      </c>
      <c r="L114" s="41">
        <f t="shared" si="61"/>
        <v>2000000</v>
      </c>
      <c r="M114" s="41">
        <f t="shared" si="61"/>
        <v>12000000</v>
      </c>
      <c r="N114" s="41">
        <f t="shared" si="61"/>
        <v>2000000</v>
      </c>
      <c r="O114" s="41">
        <f t="shared" si="61"/>
        <v>1000000</v>
      </c>
      <c r="P114" s="41">
        <f t="shared" si="61"/>
        <v>0</v>
      </c>
      <c r="Q114" s="41">
        <f t="shared" si="61"/>
        <v>0</v>
      </c>
      <c r="R114" s="41">
        <f t="shared" si="61"/>
        <v>0</v>
      </c>
      <c r="S114" s="41">
        <f t="shared" si="61"/>
        <v>0</v>
      </c>
      <c r="T114" s="41">
        <f t="shared" si="61"/>
        <v>0</v>
      </c>
      <c r="U114" s="41">
        <f t="shared" si="1"/>
        <v>19000000</v>
      </c>
      <c r="V114" s="41">
        <f t="shared" si="2"/>
        <v>-10000000</v>
      </c>
      <c r="W114" s="61"/>
      <c r="X114" s="61"/>
      <c r="Y114" s="61"/>
      <c r="Z114" s="61"/>
    </row>
    <row r="115" spans="1:26" ht="13.5" customHeight="1"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44">
        <v>0</v>
      </c>
      <c r="K115" s="44">
        <v>2000000</v>
      </c>
      <c r="L115" s="44">
        <v>2000000</v>
      </c>
      <c r="M115" s="44">
        <v>12000000</v>
      </c>
      <c r="N115" s="44">
        <v>2000000</v>
      </c>
      <c r="O115" s="44">
        <v>1000000</v>
      </c>
      <c r="P115" s="44">
        <v>0</v>
      </c>
      <c r="Q115" s="44">
        <v>0</v>
      </c>
      <c r="R115" s="44">
        <v>0</v>
      </c>
      <c r="S115" s="44">
        <v>0</v>
      </c>
      <c r="T115" s="44">
        <v>0</v>
      </c>
      <c r="U115" s="44">
        <f t="shared" si="1"/>
        <v>19000000</v>
      </c>
      <c r="V115" s="44">
        <f t="shared" si="2"/>
        <v>-10000000</v>
      </c>
      <c r="W115" s="61">
        <v>1</v>
      </c>
      <c r="X115" s="61"/>
      <c r="Y115" s="61"/>
      <c r="Z115" s="61"/>
    </row>
    <row r="116" spans="1:26" ht="13.5" customHeight="1" x14ac:dyDescent="0.2">
      <c r="A116" s="2" t="s">
        <v>3829</v>
      </c>
      <c r="B116" s="50"/>
      <c r="C116" s="15">
        <v>522192</v>
      </c>
      <c r="D116" s="40" t="s">
        <v>3812</v>
      </c>
      <c r="E116" s="41"/>
      <c r="F116" s="15"/>
      <c r="G116" s="41"/>
      <c r="H116" s="41">
        <f t="shared" ref="H116:T116" si="62">H117</f>
        <v>7200000</v>
      </c>
      <c r="I116" s="41">
        <f t="shared" si="62"/>
        <v>0</v>
      </c>
      <c r="J116" s="41">
        <f t="shared" si="62"/>
        <v>0</v>
      </c>
      <c r="K116" s="41">
        <f t="shared" si="62"/>
        <v>0</v>
      </c>
      <c r="L116" s="41">
        <f t="shared" si="62"/>
        <v>0</v>
      </c>
      <c r="M116" s="41">
        <f t="shared" si="62"/>
        <v>0</v>
      </c>
      <c r="N116" s="41">
        <f t="shared" si="62"/>
        <v>0</v>
      </c>
      <c r="O116" s="41">
        <f t="shared" si="62"/>
        <v>0</v>
      </c>
      <c r="P116" s="41">
        <f t="shared" si="62"/>
        <v>0</v>
      </c>
      <c r="Q116" s="41">
        <f t="shared" si="62"/>
        <v>0</v>
      </c>
      <c r="R116" s="41">
        <f t="shared" si="62"/>
        <v>0</v>
      </c>
      <c r="S116" s="41">
        <f t="shared" si="62"/>
        <v>0</v>
      </c>
      <c r="T116" s="41">
        <f t="shared" si="62"/>
        <v>0</v>
      </c>
      <c r="U116" s="41">
        <f t="shared" si="1"/>
        <v>0</v>
      </c>
      <c r="V116" s="41">
        <f t="shared" si="2"/>
        <v>7200000</v>
      </c>
      <c r="W116" s="61"/>
      <c r="X116" s="61"/>
      <c r="Y116" s="61"/>
      <c r="Z116" s="61"/>
    </row>
    <row r="117" spans="1:26" ht="13.5" customHeight="1" x14ac:dyDescent="0.2">
      <c r="A117" s="2" t="s">
        <v>3830</v>
      </c>
      <c r="B117" s="50"/>
      <c r="C117" s="42" t="s">
        <v>24</v>
      </c>
      <c r="D117" s="43" t="s">
        <v>3828</v>
      </c>
      <c r="E117" s="44">
        <v>8</v>
      </c>
      <c r="F117" s="45" t="s">
        <v>613</v>
      </c>
      <c r="G117" s="44">
        <v>900000</v>
      </c>
      <c r="H117" s="44">
        <f>ROUNDDOWN(E117*G117,-3)</f>
        <v>7200000</v>
      </c>
      <c r="I117" s="44"/>
      <c r="J117" s="44"/>
      <c r="K117" s="44"/>
      <c r="L117" s="44"/>
      <c r="M117" s="44"/>
      <c r="N117" s="44"/>
      <c r="O117" s="44"/>
      <c r="P117" s="44"/>
      <c r="Q117" s="44"/>
      <c r="R117" s="44"/>
      <c r="S117" s="44"/>
      <c r="T117" s="44"/>
      <c r="U117" s="44">
        <f t="shared" si="1"/>
        <v>0</v>
      </c>
      <c r="V117" s="44">
        <f t="shared" si="2"/>
        <v>7200000</v>
      </c>
      <c r="W117" s="61">
        <v>1</v>
      </c>
      <c r="X117" s="61"/>
      <c r="Y117" s="61"/>
      <c r="Z117" s="61"/>
    </row>
    <row r="118" spans="1:26" ht="13.5" customHeight="1"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3">H119</f>
        <v>63352000</v>
      </c>
      <c r="I118" s="41">
        <f t="shared" si="63"/>
        <v>0</v>
      </c>
      <c r="J118" s="41">
        <f t="shared" si="63"/>
        <v>0</v>
      </c>
      <c r="K118" s="41">
        <f t="shared" si="63"/>
        <v>0</v>
      </c>
      <c r="L118" s="41">
        <f t="shared" si="63"/>
        <v>0</v>
      </c>
      <c r="M118" s="41">
        <f t="shared" si="63"/>
        <v>148100000</v>
      </c>
      <c r="N118" s="41">
        <f t="shared" si="63"/>
        <v>0</v>
      </c>
      <c r="O118" s="41">
        <f t="shared" si="63"/>
        <v>0</v>
      </c>
      <c r="P118" s="41">
        <f t="shared" si="63"/>
        <v>0</v>
      </c>
      <c r="Q118" s="41">
        <f t="shared" si="63"/>
        <v>0</v>
      </c>
      <c r="R118" s="41">
        <f t="shared" si="63"/>
        <v>0</v>
      </c>
      <c r="S118" s="41">
        <f t="shared" si="63"/>
        <v>0</v>
      </c>
      <c r="T118" s="41">
        <f t="shared" si="63"/>
        <v>0</v>
      </c>
      <c r="U118" s="41">
        <f t="shared" si="1"/>
        <v>148100000</v>
      </c>
      <c r="V118" s="41">
        <f t="shared" si="2"/>
        <v>-84748000</v>
      </c>
      <c r="W118" s="61"/>
      <c r="X118" s="61"/>
      <c r="Y118" s="61"/>
      <c r="Z118" s="61"/>
    </row>
    <row r="119" spans="1:26" ht="13.5" customHeight="1"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44">
        <v>148100000</v>
      </c>
      <c r="N119" s="44">
        <v>0</v>
      </c>
      <c r="O119" s="44">
        <v>0</v>
      </c>
      <c r="P119" s="44">
        <v>0</v>
      </c>
      <c r="Q119" s="44">
        <v>0</v>
      </c>
      <c r="R119" s="44">
        <v>0</v>
      </c>
      <c r="S119" s="44">
        <v>0</v>
      </c>
      <c r="T119" s="44">
        <v>0</v>
      </c>
      <c r="U119" s="44">
        <f t="shared" si="1"/>
        <v>148100000</v>
      </c>
      <c r="V119" s="44">
        <f t="shared" si="2"/>
        <v>-84748000</v>
      </c>
      <c r="W119" s="61">
        <v>1</v>
      </c>
      <c r="X119" s="61"/>
      <c r="Y119" s="61"/>
      <c r="Z119" s="61"/>
    </row>
    <row r="120" spans="1:26" ht="13.5" customHeight="1"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4">SUM(H121)</f>
        <v>38406000</v>
      </c>
      <c r="I120" s="34">
        <f t="shared" si="64"/>
        <v>2150000</v>
      </c>
      <c r="J120" s="34">
        <f t="shared" si="64"/>
        <v>60086000</v>
      </c>
      <c r="K120" s="34">
        <f t="shared" si="64"/>
        <v>2150000</v>
      </c>
      <c r="L120" s="34">
        <f t="shared" si="64"/>
        <v>0</v>
      </c>
      <c r="M120" s="34">
        <f t="shared" si="64"/>
        <v>0</v>
      </c>
      <c r="N120" s="34">
        <f t="shared" si="64"/>
        <v>0</v>
      </c>
      <c r="O120" s="34">
        <f t="shared" si="64"/>
        <v>0</v>
      </c>
      <c r="P120" s="34">
        <f t="shared" si="64"/>
        <v>0</v>
      </c>
      <c r="Q120" s="34">
        <f t="shared" si="64"/>
        <v>0</v>
      </c>
      <c r="R120" s="34">
        <f t="shared" si="64"/>
        <v>0</v>
      </c>
      <c r="S120" s="34">
        <f t="shared" si="64"/>
        <v>0</v>
      </c>
      <c r="T120" s="34">
        <f t="shared" si="64"/>
        <v>0</v>
      </c>
      <c r="U120" s="34">
        <f t="shared" si="1"/>
        <v>64386000</v>
      </c>
      <c r="V120" s="34">
        <f t="shared" si="2"/>
        <v>-25980000</v>
      </c>
      <c r="W120" s="61"/>
      <c r="X120" s="61"/>
      <c r="Y120" s="61"/>
      <c r="Z120" s="61"/>
    </row>
    <row r="121" spans="1:26" ht="13.5" customHeight="1"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5">SUM(H122,H128,H130,H132)</f>
        <v>38406000</v>
      </c>
      <c r="I121" s="38">
        <f t="shared" si="65"/>
        <v>2150000</v>
      </c>
      <c r="J121" s="38">
        <f t="shared" si="65"/>
        <v>60086000</v>
      </c>
      <c r="K121" s="38">
        <f t="shared" si="65"/>
        <v>2150000</v>
      </c>
      <c r="L121" s="38">
        <f t="shared" si="65"/>
        <v>0</v>
      </c>
      <c r="M121" s="38">
        <f t="shared" si="65"/>
        <v>0</v>
      </c>
      <c r="N121" s="38">
        <f t="shared" si="65"/>
        <v>0</v>
      </c>
      <c r="O121" s="38">
        <f t="shared" si="65"/>
        <v>0</v>
      </c>
      <c r="P121" s="38">
        <f t="shared" si="65"/>
        <v>0</v>
      </c>
      <c r="Q121" s="38">
        <f t="shared" si="65"/>
        <v>0</v>
      </c>
      <c r="R121" s="38">
        <f t="shared" si="65"/>
        <v>0</v>
      </c>
      <c r="S121" s="38">
        <f t="shared" si="65"/>
        <v>0</v>
      </c>
      <c r="T121" s="38">
        <f t="shared" si="65"/>
        <v>0</v>
      </c>
      <c r="U121" s="38">
        <f t="shared" si="1"/>
        <v>64386000</v>
      </c>
      <c r="V121" s="38">
        <f t="shared" si="2"/>
        <v>-25980000</v>
      </c>
      <c r="W121" s="61"/>
      <c r="X121" s="61"/>
      <c r="Y121" s="61"/>
      <c r="Z121" s="61"/>
    </row>
    <row r="122" spans="1:26" ht="13.5" customHeight="1"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6">SUM(H123:H127)</f>
        <v>16100000</v>
      </c>
      <c r="I122" s="41">
        <f t="shared" si="66"/>
        <v>1400000</v>
      </c>
      <c r="J122" s="41">
        <f t="shared" si="66"/>
        <v>47500000</v>
      </c>
      <c r="K122" s="41">
        <f t="shared" si="66"/>
        <v>1400000</v>
      </c>
      <c r="L122" s="41">
        <f t="shared" si="66"/>
        <v>0</v>
      </c>
      <c r="M122" s="41">
        <f t="shared" si="66"/>
        <v>0</v>
      </c>
      <c r="N122" s="41">
        <f t="shared" si="66"/>
        <v>0</v>
      </c>
      <c r="O122" s="41">
        <f t="shared" si="66"/>
        <v>0</v>
      </c>
      <c r="P122" s="41">
        <f t="shared" si="66"/>
        <v>0</v>
      </c>
      <c r="Q122" s="41">
        <f t="shared" si="66"/>
        <v>0</v>
      </c>
      <c r="R122" s="41">
        <f t="shared" si="66"/>
        <v>0</v>
      </c>
      <c r="S122" s="41">
        <f t="shared" si="66"/>
        <v>0</v>
      </c>
      <c r="T122" s="41">
        <f t="shared" si="66"/>
        <v>0</v>
      </c>
      <c r="U122" s="41">
        <f t="shared" si="1"/>
        <v>50300000</v>
      </c>
      <c r="V122" s="41">
        <f t="shared" si="2"/>
        <v>-34200000</v>
      </c>
      <c r="W122" s="61"/>
      <c r="X122" s="61"/>
      <c r="Y122" s="61"/>
      <c r="Z122" s="61"/>
    </row>
    <row r="123" spans="1:26" ht="13.5"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7">ROUNDDOWN(E123*G123,-3)</f>
        <v>2100000</v>
      </c>
      <c r="I123" s="44">
        <v>1400000</v>
      </c>
      <c r="J123" s="44">
        <v>14000000</v>
      </c>
      <c r="K123" s="44">
        <v>1400000</v>
      </c>
      <c r="L123" s="44">
        <v>0</v>
      </c>
      <c r="M123" s="44">
        <v>0</v>
      </c>
      <c r="N123" s="44">
        <v>0</v>
      </c>
      <c r="O123" s="44">
        <v>0</v>
      </c>
      <c r="P123" s="44">
        <v>0</v>
      </c>
      <c r="Q123" s="44">
        <v>0</v>
      </c>
      <c r="R123" s="44">
        <v>0</v>
      </c>
      <c r="S123" s="44">
        <v>0</v>
      </c>
      <c r="T123" s="44">
        <v>0</v>
      </c>
      <c r="U123" s="44">
        <f t="shared" si="1"/>
        <v>16800000</v>
      </c>
      <c r="V123" s="44">
        <f t="shared" si="2"/>
        <v>-14700000</v>
      </c>
      <c r="W123" s="61">
        <v>1</v>
      </c>
      <c r="X123" s="61"/>
      <c r="Y123" s="61"/>
      <c r="Z123" s="61"/>
    </row>
    <row r="124" spans="1:26" ht="13.5"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7"/>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v>1</v>
      </c>
      <c r="X124" s="61"/>
      <c r="Y124" s="61"/>
      <c r="Z124" s="61"/>
    </row>
    <row r="125" spans="1:26" ht="13.5"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7"/>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v>1</v>
      </c>
      <c r="X125" s="61"/>
      <c r="Y125" s="61"/>
      <c r="Z125" s="61"/>
    </row>
    <row r="126" spans="1:26" ht="13.5"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7"/>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v>1</v>
      </c>
      <c r="X126" s="61"/>
      <c r="Y126" s="61"/>
      <c r="Z126" s="61"/>
    </row>
    <row r="127" spans="1:26" ht="13.5"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7"/>
        <v>6000000</v>
      </c>
      <c r="I127" s="44">
        <v>0</v>
      </c>
      <c r="J127" s="44">
        <v>25500000</v>
      </c>
      <c r="K127" s="44">
        <v>0</v>
      </c>
      <c r="L127" s="44">
        <v>0</v>
      </c>
      <c r="M127" s="44">
        <v>0</v>
      </c>
      <c r="N127" s="44">
        <v>0</v>
      </c>
      <c r="O127" s="44">
        <v>0</v>
      </c>
      <c r="P127" s="44">
        <v>0</v>
      </c>
      <c r="Q127" s="44">
        <v>0</v>
      </c>
      <c r="R127" s="44">
        <v>0</v>
      </c>
      <c r="S127" s="44">
        <v>0</v>
      </c>
      <c r="T127" s="44">
        <v>0</v>
      </c>
      <c r="U127" s="44">
        <f t="shared" si="1"/>
        <v>25500000</v>
      </c>
      <c r="V127" s="44">
        <f t="shared" si="2"/>
        <v>-19500000</v>
      </c>
      <c r="W127" s="61">
        <v>1</v>
      </c>
      <c r="X127" s="61"/>
      <c r="Y127" s="61"/>
      <c r="Z127" s="61"/>
    </row>
    <row r="128" spans="1:26" ht="13.5"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8">H129</f>
        <v>2006000</v>
      </c>
      <c r="I128" s="41">
        <f t="shared" si="68"/>
        <v>0</v>
      </c>
      <c r="J128" s="41">
        <f t="shared" si="68"/>
        <v>2086000</v>
      </c>
      <c r="K128" s="41">
        <f t="shared" si="68"/>
        <v>0</v>
      </c>
      <c r="L128" s="41">
        <f t="shared" si="68"/>
        <v>0</v>
      </c>
      <c r="M128" s="41">
        <f t="shared" si="68"/>
        <v>0</v>
      </c>
      <c r="N128" s="41">
        <f t="shared" si="68"/>
        <v>0</v>
      </c>
      <c r="O128" s="41">
        <f t="shared" si="68"/>
        <v>0</v>
      </c>
      <c r="P128" s="41">
        <f t="shared" si="68"/>
        <v>0</v>
      </c>
      <c r="Q128" s="41">
        <f t="shared" si="68"/>
        <v>0</v>
      </c>
      <c r="R128" s="41">
        <f t="shared" si="68"/>
        <v>0</v>
      </c>
      <c r="S128" s="41">
        <f t="shared" si="68"/>
        <v>0</v>
      </c>
      <c r="T128" s="41">
        <f t="shared" si="68"/>
        <v>0</v>
      </c>
      <c r="U128" s="41">
        <f t="shared" si="1"/>
        <v>2086000</v>
      </c>
      <c r="V128" s="41">
        <f t="shared" si="2"/>
        <v>-80000</v>
      </c>
      <c r="W128" s="61"/>
      <c r="X128" s="61"/>
      <c r="Y128" s="61"/>
      <c r="Z128" s="61"/>
    </row>
    <row r="129" spans="1:26" ht="13.5"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44">
        <v>2086000</v>
      </c>
      <c r="K129" s="44">
        <v>0</v>
      </c>
      <c r="L129" s="44">
        <v>0</v>
      </c>
      <c r="M129" s="44">
        <v>0</v>
      </c>
      <c r="N129" s="44">
        <v>0</v>
      </c>
      <c r="O129" s="44">
        <v>0</v>
      </c>
      <c r="P129" s="44">
        <v>0</v>
      </c>
      <c r="Q129" s="44">
        <v>0</v>
      </c>
      <c r="R129" s="44">
        <v>0</v>
      </c>
      <c r="S129" s="44">
        <v>0</v>
      </c>
      <c r="T129" s="44">
        <v>0</v>
      </c>
      <c r="U129" s="44">
        <f t="shared" si="1"/>
        <v>2086000</v>
      </c>
      <c r="V129" s="44">
        <f t="shared" si="2"/>
        <v>-80000</v>
      </c>
      <c r="W129" s="61">
        <v>1</v>
      </c>
      <c r="X129" s="61"/>
      <c r="Y129" s="61"/>
      <c r="Z129" s="61"/>
    </row>
    <row r="130" spans="1:26" ht="13.5"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69">H131</f>
        <v>20000000</v>
      </c>
      <c r="I130" s="41">
        <f t="shared" si="69"/>
        <v>0</v>
      </c>
      <c r="J130" s="41">
        <f t="shared" si="69"/>
        <v>9000000</v>
      </c>
      <c r="K130" s="41">
        <f t="shared" si="69"/>
        <v>0</v>
      </c>
      <c r="L130" s="41">
        <f t="shared" si="69"/>
        <v>0</v>
      </c>
      <c r="M130" s="41">
        <f t="shared" si="69"/>
        <v>0</v>
      </c>
      <c r="N130" s="41">
        <f t="shared" si="69"/>
        <v>0</v>
      </c>
      <c r="O130" s="41">
        <f t="shared" si="69"/>
        <v>0</v>
      </c>
      <c r="P130" s="41">
        <f t="shared" si="69"/>
        <v>0</v>
      </c>
      <c r="Q130" s="41">
        <f t="shared" si="69"/>
        <v>0</v>
      </c>
      <c r="R130" s="41">
        <f t="shared" si="69"/>
        <v>0</v>
      </c>
      <c r="S130" s="41">
        <f t="shared" si="69"/>
        <v>0</v>
      </c>
      <c r="T130" s="41">
        <f t="shared" si="69"/>
        <v>0</v>
      </c>
      <c r="U130" s="41">
        <f t="shared" si="1"/>
        <v>9000000</v>
      </c>
      <c r="V130" s="41">
        <f t="shared" si="2"/>
        <v>11000000</v>
      </c>
      <c r="W130" s="61"/>
      <c r="X130" s="61"/>
      <c r="Y130" s="61"/>
      <c r="Z130" s="61"/>
    </row>
    <row r="131" spans="1:26" ht="13.5"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44">
        <v>9000000</v>
      </c>
      <c r="K131" s="44">
        <v>0</v>
      </c>
      <c r="L131" s="44">
        <v>0</v>
      </c>
      <c r="M131" s="44">
        <v>0</v>
      </c>
      <c r="N131" s="44">
        <v>0</v>
      </c>
      <c r="O131" s="44">
        <v>0</v>
      </c>
      <c r="P131" s="44">
        <v>0</v>
      </c>
      <c r="Q131" s="44">
        <v>0</v>
      </c>
      <c r="R131" s="44">
        <v>0</v>
      </c>
      <c r="S131" s="44">
        <v>0</v>
      </c>
      <c r="T131" s="44">
        <v>0</v>
      </c>
      <c r="U131" s="44">
        <f t="shared" si="1"/>
        <v>9000000</v>
      </c>
      <c r="V131" s="44">
        <f t="shared" si="2"/>
        <v>11000000</v>
      </c>
      <c r="W131" s="61">
        <v>1</v>
      </c>
      <c r="X131" s="61"/>
      <c r="Y131" s="61"/>
      <c r="Z131" s="61"/>
    </row>
    <row r="132" spans="1:26" ht="13.5"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0">H133</f>
        <v>300000</v>
      </c>
      <c r="I132" s="41">
        <f t="shared" si="70"/>
        <v>750000</v>
      </c>
      <c r="J132" s="41">
        <f t="shared" si="70"/>
        <v>1500000</v>
      </c>
      <c r="K132" s="41">
        <f t="shared" si="70"/>
        <v>750000</v>
      </c>
      <c r="L132" s="41">
        <f t="shared" si="70"/>
        <v>0</v>
      </c>
      <c r="M132" s="41">
        <f t="shared" si="70"/>
        <v>0</v>
      </c>
      <c r="N132" s="41">
        <f t="shared" si="70"/>
        <v>0</v>
      </c>
      <c r="O132" s="41">
        <f t="shared" si="70"/>
        <v>0</v>
      </c>
      <c r="P132" s="41">
        <f t="shared" si="70"/>
        <v>0</v>
      </c>
      <c r="Q132" s="41">
        <f t="shared" si="70"/>
        <v>0</v>
      </c>
      <c r="R132" s="41">
        <f t="shared" si="70"/>
        <v>0</v>
      </c>
      <c r="S132" s="41">
        <f t="shared" si="70"/>
        <v>0</v>
      </c>
      <c r="T132" s="41">
        <f t="shared" si="70"/>
        <v>0</v>
      </c>
      <c r="U132" s="41">
        <f t="shared" si="1"/>
        <v>3000000</v>
      </c>
      <c r="V132" s="41">
        <f t="shared" si="2"/>
        <v>-2700000</v>
      </c>
      <c r="W132" s="61"/>
      <c r="X132" s="61"/>
      <c r="Y132" s="61"/>
      <c r="Z132" s="61"/>
    </row>
    <row r="133" spans="1:26" ht="13.5"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44">
        <v>750000</v>
      </c>
      <c r="J133" s="44">
        <v>1500000</v>
      </c>
      <c r="K133" s="44">
        <v>750000</v>
      </c>
      <c r="L133" s="44">
        <v>0</v>
      </c>
      <c r="M133" s="44">
        <v>0</v>
      </c>
      <c r="N133" s="44">
        <v>0</v>
      </c>
      <c r="O133" s="44">
        <v>0</v>
      </c>
      <c r="P133" s="44">
        <v>0</v>
      </c>
      <c r="Q133" s="44">
        <v>0</v>
      </c>
      <c r="R133" s="44">
        <v>0</v>
      </c>
      <c r="S133" s="44">
        <v>0</v>
      </c>
      <c r="T133" s="44">
        <v>0</v>
      </c>
      <c r="U133" s="44">
        <f t="shared" si="1"/>
        <v>3000000</v>
      </c>
      <c r="V133" s="44">
        <f t="shared" si="2"/>
        <v>-2700000</v>
      </c>
      <c r="W133" s="61">
        <v>1</v>
      </c>
      <c r="X133" s="61"/>
      <c r="Y133" s="61"/>
      <c r="Z133" s="61"/>
    </row>
    <row r="134" spans="1:26" ht="13.5"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1">SUM(H135,H529)</f>
        <v>20319548000</v>
      </c>
      <c r="I134" s="18">
        <f t="shared" si="71"/>
        <v>292998641</v>
      </c>
      <c r="J134" s="18">
        <f t="shared" si="71"/>
        <v>2444371939</v>
      </c>
      <c r="K134" s="18">
        <f t="shared" si="71"/>
        <v>1053062550</v>
      </c>
      <c r="L134" s="18">
        <f t="shared" si="71"/>
        <v>2320897188</v>
      </c>
      <c r="M134" s="18">
        <f t="shared" si="71"/>
        <v>2535772888</v>
      </c>
      <c r="N134" s="18">
        <f t="shared" si="71"/>
        <v>2277336763</v>
      </c>
      <c r="O134" s="18">
        <f t="shared" si="71"/>
        <v>1758044413</v>
      </c>
      <c r="P134" s="18">
        <f t="shared" si="71"/>
        <v>2299887363</v>
      </c>
      <c r="Q134" s="18">
        <f t="shared" si="71"/>
        <v>2052870403</v>
      </c>
      <c r="R134" s="18">
        <f t="shared" si="71"/>
        <v>1377738918</v>
      </c>
      <c r="S134" s="18">
        <f t="shared" si="71"/>
        <v>1286002063</v>
      </c>
      <c r="T134" s="18">
        <f t="shared" si="71"/>
        <v>820564871</v>
      </c>
      <c r="U134" s="18">
        <f t="shared" si="1"/>
        <v>20519548000</v>
      </c>
      <c r="V134" s="18">
        <f t="shared" si="2"/>
        <v>-200000000</v>
      </c>
      <c r="W134" s="61"/>
      <c r="X134" s="61"/>
      <c r="Y134" s="61"/>
      <c r="Z134" s="61"/>
    </row>
    <row r="135" spans="1:26" ht="13.5"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2">SUM(H136,H152,H257,H297,H481)</f>
        <v>12343918000</v>
      </c>
      <c r="I135" s="22">
        <f t="shared" si="72"/>
        <v>292998641</v>
      </c>
      <c r="J135" s="22">
        <f t="shared" si="72"/>
        <v>780146939</v>
      </c>
      <c r="K135" s="22">
        <f t="shared" si="72"/>
        <v>852500550</v>
      </c>
      <c r="L135" s="22">
        <f t="shared" si="72"/>
        <v>963267188</v>
      </c>
      <c r="M135" s="22">
        <f t="shared" si="72"/>
        <v>1324129888</v>
      </c>
      <c r="N135" s="22">
        <f t="shared" si="72"/>
        <v>2023586763</v>
      </c>
      <c r="O135" s="22">
        <f t="shared" si="72"/>
        <v>1504704413</v>
      </c>
      <c r="P135" s="22">
        <f t="shared" si="72"/>
        <v>950807363</v>
      </c>
      <c r="Q135" s="22">
        <f t="shared" si="72"/>
        <v>1050776403</v>
      </c>
      <c r="R135" s="22">
        <f t="shared" si="72"/>
        <v>1066872918</v>
      </c>
      <c r="S135" s="22">
        <f t="shared" si="72"/>
        <v>991712063</v>
      </c>
      <c r="T135" s="22">
        <f t="shared" si="72"/>
        <v>742414871</v>
      </c>
      <c r="U135" s="22">
        <f t="shared" si="1"/>
        <v>12543918000</v>
      </c>
      <c r="V135" s="22">
        <f t="shared" si="2"/>
        <v>-200000000</v>
      </c>
      <c r="W135" s="61"/>
      <c r="X135" s="61"/>
      <c r="Y135" s="61"/>
      <c r="Z135" s="61"/>
    </row>
    <row r="136" spans="1:26" ht="13.5"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3">H137</f>
        <v>165080000</v>
      </c>
      <c r="I136" s="26">
        <f t="shared" si="73"/>
        <v>0</v>
      </c>
      <c r="J136" s="26">
        <f t="shared" si="73"/>
        <v>2500000</v>
      </c>
      <c r="K136" s="26">
        <f t="shared" si="73"/>
        <v>4050000</v>
      </c>
      <c r="L136" s="26">
        <f t="shared" si="73"/>
        <v>28530000</v>
      </c>
      <c r="M136" s="26">
        <f t="shared" si="73"/>
        <v>1500000</v>
      </c>
      <c r="N136" s="26">
        <f t="shared" si="73"/>
        <v>47460000</v>
      </c>
      <c r="O136" s="26">
        <f t="shared" si="73"/>
        <v>7050000</v>
      </c>
      <c r="P136" s="26">
        <f t="shared" si="73"/>
        <v>24480000</v>
      </c>
      <c r="Q136" s="26">
        <f t="shared" si="73"/>
        <v>1500000</v>
      </c>
      <c r="R136" s="26">
        <f t="shared" si="73"/>
        <v>23030000</v>
      </c>
      <c r="S136" s="26">
        <f t="shared" si="73"/>
        <v>3000000</v>
      </c>
      <c r="T136" s="26">
        <f t="shared" si="73"/>
        <v>21980000</v>
      </c>
      <c r="U136" s="26">
        <f t="shared" si="1"/>
        <v>165080000</v>
      </c>
      <c r="V136" s="26">
        <f t="shared" si="2"/>
        <v>0</v>
      </c>
      <c r="W136" s="61"/>
      <c r="X136" s="61"/>
      <c r="Y136" s="61"/>
      <c r="Z136" s="61"/>
    </row>
    <row r="137" spans="1:26" ht="13.5"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4">SUM(H138)</f>
        <v>165080000</v>
      </c>
      <c r="I137" s="30">
        <f t="shared" si="74"/>
        <v>0</v>
      </c>
      <c r="J137" s="30">
        <f t="shared" si="74"/>
        <v>2500000</v>
      </c>
      <c r="K137" s="30">
        <f t="shared" si="74"/>
        <v>4050000</v>
      </c>
      <c r="L137" s="30">
        <f t="shared" si="74"/>
        <v>28530000</v>
      </c>
      <c r="M137" s="30">
        <f t="shared" si="74"/>
        <v>1500000</v>
      </c>
      <c r="N137" s="30">
        <f t="shared" si="74"/>
        <v>47460000</v>
      </c>
      <c r="O137" s="30">
        <f t="shared" si="74"/>
        <v>7050000</v>
      </c>
      <c r="P137" s="30">
        <f t="shared" si="74"/>
        <v>24480000</v>
      </c>
      <c r="Q137" s="30">
        <f t="shared" si="74"/>
        <v>1500000</v>
      </c>
      <c r="R137" s="30">
        <f t="shared" si="74"/>
        <v>23030000</v>
      </c>
      <c r="S137" s="30">
        <f t="shared" si="74"/>
        <v>3000000</v>
      </c>
      <c r="T137" s="30">
        <f t="shared" si="74"/>
        <v>21980000</v>
      </c>
      <c r="U137" s="30">
        <f t="shared" si="1"/>
        <v>165080000</v>
      </c>
      <c r="V137" s="30">
        <f t="shared" si="2"/>
        <v>0</v>
      </c>
      <c r="W137" s="61"/>
      <c r="X137" s="61"/>
      <c r="Y137" s="61"/>
      <c r="Z137" s="61"/>
    </row>
    <row r="138" spans="1:26" ht="13.5"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5">SUM(H139)</f>
        <v>165080000</v>
      </c>
      <c r="I138" s="34">
        <f t="shared" si="75"/>
        <v>0</v>
      </c>
      <c r="J138" s="34">
        <f t="shared" si="75"/>
        <v>2500000</v>
      </c>
      <c r="K138" s="34">
        <f t="shared" si="75"/>
        <v>4050000</v>
      </c>
      <c r="L138" s="34">
        <f t="shared" si="75"/>
        <v>28530000</v>
      </c>
      <c r="M138" s="34">
        <f t="shared" si="75"/>
        <v>1500000</v>
      </c>
      <c r="N138" s="34">
        <f t="shared" si="75"/>
        <v>47460000</v>
      </c>
      <c r="O138" s="34">
        <f t="shared" si="75"/>
        <v>7050000</v>
      </c>
      <c r="P138" s="34">
        <f t="shared" si="75"/>
        <v>24480000</v>
      </c>
      <c r="Q138" s="34">
        <f t="shared" si="75"/>
        <v>1500000</v>
      </c>
      <c r="R138" s="34">
        <f t="shared" si="75"/>
        <v>23030000</v>
      </c>
      <c r="S138" s="34">
        <f t="shared" si="75"/>
        <v>3000000</v>
      </c>
      <c r="T138" s="34">
        <f t="shared" si="75"/>
        <v>21980000</v>
      </c>
      <c r="U138" s="34">
        <f t="shared" si="1"/>
        <v>165080000</v>
      </c>
      <c r="V138" s="34">
        <f t="shared" si="2"/>
        <v>0</v>
      </c>
      <c r="W138" s="61"/>
      <c r="X138" s="61"/>
      <c r="Y138" s="61"/>
      <c r="Z138" s="61"/>
    </row>
    <row r="139" spans="1:26" ht="13.5"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6">SUM(H140,H143,H145,H148,H150)</f>
        <v>165080000</v>
      </c>
      <c r="I139" s="38">
        <f t="shared" si="76"/>
        <v>0</v>
      </c>
      <c r="J139" s="38">
        <f t="shared" si="76"/>
        <v>2500000</v>
      </c>
      <c r="K139" s="38">
        <f t="shared" si="76"/>
        <v>4050000</v>
      </c>
      <c r="L139" s="38">
        <f t="shared" si="76"/>
        <v>28530000</v>
      </c>
      <c r="M139" s="38">
        <f t="shared" si="76"/>
        <v>1500000</v>
      </c>
      <c r="N139" s="38">
        <f t="shared" si="76"/>
        <v>47460000</v>
      </c>
      <c r="O139" s="38">
        <f t="shared" si="76"/>
        <v>7050000</v>
      </c>
      <c r="P139" s="38">
        <f t="shared" si="76"/>
        <v>24480000</v>
      </c>
      <c r="Q139" s="38">
        <f t="shared" si="76"/>
        <v>1500000</v>
      </c>
      <c r="R139" s="38">
        <f t="shared" si="76"/>
        <v>23030000</v>
      </c>
      <c r="S139" s="38">
        <f t="shared" si="76"/>
        <v>3000000</v>
      </c>
      <c r="T139" s="38">
        <f t="shared" si="76"/>
        <v>21980000</v>
      </c>
      <c r="U139" s="38">
        <f t="shared" si="1"/>
        <v>165080000</v>
      </c>
      <c r="V139" s="38">
        <f t="shared" si="2"/>
        <v>0</v>
      </c>
      <c r="W139" s="61"/>
      <c r="X139" s="61"/>
      <c r="Y139" s="61"/>
      <c r="Z139" s="61"/>
    </row>
    <row r="140" spans="1:26" ht="13.5"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7">SUM(H141:H142)</f>
        <v>16200000</v>
      </c>
      <c r="I140" s="41">
        <f t="shared" si="77"/>
        <v>0</v>
      </c>
      <c r="J140" s="41">
        <f t="shared" si="77"/>
        <v>0</v>
      </c>
      <c r="K140" s="41">
        <f t="shared" si="77"/>
        <v>4050000</v>
      </c>
      <c r="L140" s="41">
        <f t="shared" si="77"/>
        <v>1050000</v>
      </c>
      <c r="M140" s="41">
        <f t="shared" si="77"/>
        <v>1500000</v>
      </c>
      <c r="N140" s="41">
        <f t="shared" si="77"/>
        <v>0</v>
      </c>
      <c r="O140" s="41">
        <f t="shared" si="77"/>
        <v>4050000</v>
      </c>
      <c r="P140" s="41">
        <f t="shared" si="77"/>
        <v>0</v>
      </c>
      <c r="Q140" s="41">
        <f t="shared" si="77"/>
        <v>1500000</v>
      </c>
      <c r="R140" s="41">
        <f t="shared" si="77"/>
        <v>1050000</v>
      </c>
      <c r="S140" s="41">
        <f t="shared" si="77"/>
        <v>3000000</v>
      </c>
      <c r="T140" s="41">
        <f t="shared" si="77"/>
        <v>0</v>
      </c>
      <c r="U140" s="41">
        <f t="shared" si="1"/>
        <v>16200000</v>
      </c>
      <c r="V140" s="41">
        <f t="shared" si="2"/>
        <v>0</v>
      </c>
      <c r="W140" s="61"/>
      <c r="X140" s="61"/>
      <c r="Y140" s="61"/>
      <c r="Z140" s="61"/>
    </row>
    <row r="141" spans="1:26" ht="13.5"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8">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v>1</v>
      </c>
      <c r="X141" s="61"/>
      <c r="Y141" s="61"/>
      <c r="Z141" s="61"/>
    </row>
    <row r="142" spans="1:26" ht="13.5"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8"/>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v>1</v>
      </c>
      <c r="X142" s="61"/>
      <c r="Y142" s="61"/>
      <c r="Z142" s="61"/>
    </row>
    <row r="143" spans="1:26" ht="13.5"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79">H144</f>
        <v>6000000</v>
      </c>
      <c r="I143" s="41">
        <f t="shared" si="79"/>
        <v>0</v>
      </c>
      <c r="J143" s="41">
        <f t="shared" si="79"/>
        <v>0</v>
      </c>
      <c r="K143" s="41">
        <f t="shared" si="79"/>
        <v>0</v>
      </c>
      <c r="L143" s="41">
        <f t="shared" si="79"/>
        <v>0</v>
      </c>
      <c r="M143" s="41">
        <f t="shared" si="79"/>
        <v>0</v>
      </c>
      <c r="N143" s="41">
        <f t="shared" si="79"/>
        <v>6000000</v>
      </c>
      <c r="O143" s="41">
        <f t="shared" si="79"/>
        <v>0</v>
      </c>
      <c r="P143" s="41">
        <f t="shared" si="79"/>
        <v>0</v>
      </c>
      <c r="Q143" s="41">
        <f t="shared" si="79"/>
        <v>0</v>
      </c>
      <c r="R143" s="41">
        <f t="shared" si="79"/>
        <v>0</v>
      </c>
      <c r="S143" s="41">
        <f t="shared" si="79"/>
        <v>0</v>
      </c>
      <c r="T143" s="41">
        <f t="shared" si="79"/>
        <v>0</v>
      </c>
      <c r="U143" s="41">
        <f t="shared" si="1"/>
        <v>6000000</v>
      </c>
      <c r="V143" s="41">
        <f t="shared" si="2"/>
        <v>0</v>
      </c>
      <c r="W143" s="61"/>
      <c r="X143" s="61"/>
      <c r="Y143" s="61"/>
      <c r="Z143" s="61"/>
    </row>
    <row r="144" spans="1:26" ht="13.5"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v>1</v>
      </c>
      <c r="X144" s="61"/>
      <c r="Y144" s="61"/>
      <c r="Z144" s="61"/>
    </row>
    <row r="145" spans="1:26" ht="13.5"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0">SUM(H146:H147)</f>
        <v>20000000</v>
      </c>
      <c r="I145" s="41">
        <f t="shared" si="80"/>
        <v>0</v>
      </c>
      <c r="J145" s="41">
        <f t="shared" si="80"/>
        <v>2500000</v>
      </c>
      <c r="K145" s="41">
        <f t="shared" si="80"/>
        <v>0</v>
      </c>
      <c r="L145" s="41">
        <f t="shared" si="80"/>
        <v>5000000</v>
      </c>
      <c r="M145" s="41">
        <f t="shared" si="80"/>
        <v>0</v>
      </c>
      <c r="N145" s="41">
        <f t="shared" si="80"/>
        <v>2500000</v>
      </c>
      <c r="O145" s="41">
        <f t="shared" si="80"/>
        <v>0</v>
      </c>
      <c r="P145" s="41">
        <f t="shared" si="80"/>
        <v>5000000</v>
      </c>
      <c r="Q145" s="41">
        <f t="shared" si="80"/>
        <v>0</v>
      </c>
      <c r="R145" s="41">
        <f t="shared" si="80"/>
        <v>2500000</v>
      </c>
      <c r="S145" s="41">
        <f t="shared" si="80"/>
        <v>0</v>
      </c>
      <c r="T145" s="41">
        <f t="shared" si="80"/>
        <v>2500000</v>
      </c>
      <c r="U145" s="41">
        <f t="shared" si="1"/>
        <v>20000000</v>
      </c>
      <c r="V145" s="41">
        <f t="shared" si="2"/>
        <v>0</v>
      </c>
      <c r="W145" s="61"/>
      <c r="X145" s="61"/>
      <c r="Y145" s="61"/>
      <c r="Z145" s="61"/>
    </row>
    <row r="146" spans="1:26" ht="13.5"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1">ROUNDDOWN(E146*G146,-3)</f>
        <v>8000000</v>
      </c>
      <c r="I146" s="44">
        <v>0</v>
      </c>
      <c r="J146" s="44">
        <v>1000000</v>
      </c>
      <c r="K146" s="44">
        <v>0</v>
      </c>
      <c r="L146" s="44">
        <v>2000000</v>
      </c>
      <c r="M146" s="44">
        <v>0</v>
      </c>
      <c r="N146" s="44">
        <v>1000000</v>
      </c>
      <c r="O146" s="44">
        <v>0</v>
      </c>
      <c r="P146" s="44">
        <v>2000000</v>
      </c>
      <c r="Q146" s="44">
        <v>0</v>
      </c>
      <c r="R146" s="44">
        <v>1000000</v>
      </c>
      <c r="S146" s="44">
        <v>0</v>
      </c>
      <c r="T146" s="44">
        <v>1000000</v>
      </c>
      <c r="U146" s="44">
        <f t="shared" si="1"/>
        <v>8000000</v>
      </c>
      <c r="V146" s="44">
        <f t="shared" si="2"/>
        <v>0</v>
      </c>
      <c r="W146" s="61">
        <v>1</v>
      </c>
      <c r="X146" s="61"/>
      <c r="Y146" s="61"/>
      <c r="Z146" s="61"/>
    </row>
    <row r="147" spans="1:26" ht="13.5"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1"/>
        <v>12000000</v>
      </c>
      <c r="I147" s="44">
        <v>0</v>
      </c>
      <c r="J147" s="44">
        <v>1500000</v>
      </c>
      <c r="K147" s="44">
        <v>0</v>
      </c>
      <c r="L147" s="44">
        <v>3000000</v>
      </c>
      <c r="M147" s="44">
        <v>0</v>
      </c>
      <c r="N147" s="44">
        <v>1500000</v>
      </c>
      <c r="O147" s="44">
        <v>0</v>
      </c>
      <c r="P147" s="44">
        <v>3000000</v>
      </c>
      <c r="Q147" s="44">
        <v>0</v>
      </c>
      <c r="R147" s="44">
        <v>1500000</v>
      </c>
      <c r="S147" s="44">
        <v>0</v>
      </c>
      <c r="T147" s="44">
        <v>1500000</v>
      </c>
      <c r="U147" s="44">
        <f t="shared" si="1"/>
        <v>12000000</v>
      </c>
      <c r="V147" s="44">
        <f t="shared" si="2"/>
        <v>0</v>
      </c>
      <c r="W147" s="61">
        <v>1</v>
      </c>
      <c r="X147" s="61"/>
      <c r="Y147" s="61"/>
      <c r="Z147" s="61"/>
    </row>
    <row r="148" spans="1:26" ht="13.5"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2">H149</f>
        <v>6000000</v>
      </c>
      <c r="I148" s="41">
        <f t="shared" si="82"/>
        <v>0</v>
      </c>
      <c r="J148" s="41">
        <f t="shared" si="82"/>
        <v>0</v>
      </c>
      <c r="K148" s="41">
        <f t="shared" si="82"/>
        <v>0</v>
      </c>
      <c r="L148" s="41">
        <f t="shared" si="82"/>
        <v>3000000</v>
      </c>
      <c r="M148" s="41">
        <f t="shared" si="82"/>
        <v>0</v>
      </c>
      <c r="N148" s="41">
        <f t="shared" si="82"/>
        <v>0</v>
      </c>
      <c r="O148" s="41">
        <f t="shared" si="82"/>
        <v>3000000</v>
      </c>
      <c r="P148" s="41">
        <f t="shared" si="82"/>
        <v>0</v>
      </c>
      <c r="Q148" s="41">
        <f t="shared" si="82"/>
        <v>0</v>
      </c>
      <c r="R148" s="41">
        <f t="shared" si="82"/>
        <v>0</v>
      </c>
      <c r="S148" s="41">
        <f t="shared" si="82"/>
        <v>0</v>
      </c>
      <c r="T148" s="41">
        <f t="shared" si="82"/>
        <v>0</v>
      </c>
      <c r="U148" s="41">
        <f t="shared" si="1"/>
        <v>6000000</v>
      </c>
      <c r="V148" s="41">
        <f t="shared" si="2"/>
        <v>0</v>
      </c>
      <c r="W148" s="61"/>
      <c r="X148" s="61"/>
      <c r="Y148" s="61"/>
      <c r="Z148" s="61"/>
    </row>
    <row r="149" spans="1:26" ht="13.5"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v>1</v>
      </c>
      <c r="X149" s="61"/>
      <c r="Y149" s="61"/>
      <c r="Z149" s="61"/>
    </row>
    <row r="150" spans="1:26" ht="13.5"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3">H151</f>
        <v>116880000</v>
      </c>
      <c r="I150" s="41">
        <f t="shared" si="83"/>
        <v>0</v>
      </c>
      <c r="J150" s="41">
        <f t="shared" si="83"/>
        <v>0</v>
      </c>
      <c r="K150" s="41">
        <f t="shared" si="83"/>
        <v>0</v>
      </c>
      <c r="L150" s="41">
        <f t="shared" si="83"/>
        <v>19480000</v>
      </c>
      <c r="M150" s="41">
        <f t="shared" si="83"/>
        <v>0</v>
      </c>
      <c r="N150" s="41">
        <f t="shared" si="83"/>
        <v>38960000</v>
      </c>
      <c r="O150" s="41">
        <f t="shared" si="83"/>
        <v>0</v>
      </c>
      <c r="P150" s="41">
        <f t="shared" si="83"/>
        <v>19480000</v>
      </c>
      <c r="Q150" s="41">
        <f t="shared" si="83"/>
        <v>0</v>
      </c>
      <c r="R150" s="41">
        <f t="shared" si="83"/>
        <v>19480000</v>
      </c>
      <c r="S150" s="41">
        <f t="shared" si="83"/>
        <v>0</v>
      </c>
      <c r="T150" s="41">
        <f t="shared" si="83"/>
        <v>19480000</v>
      </c>
      <c r="U150" s="41">
        <f t="shared" si="1"/>
        <v>116880000</v>
      </c>
      <c r="V150" s="41">
        <f t="shared" si="2"/>
        <v>0</v>
      </c>
      <c r="W150" s="61"/>
      <c r="X150" s="61"/>
      <c r="Y150" s="61"/>
      <c r="Z150" s="61"/>
    </row>
    <row r="151" spans="1:26" ht="13.5"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0</v>
      </c>
      <c r="T151" s="44">
        <v>19480000</v>
      </c>
      <c r="U151" s="44">
        <f t="shared" si="1"/>
        <v>116880000</v>
      </c>
      <c r="V151" s="44">
        <f t="shared" si="2"/>
        <v>0</v>
      </c>
      <c r="W151" s="61">
        <v>1</v>
      </c>
      <c r="X151" s="61"/>
      <c r="Y151" s="61"/>
      <c r="Z151" s="61"/>
    </row>
    <row r="152" spans="1:26" ht="13.5"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4">H153</f>
        <v>8566166000</v>
      </c>
      <c r="I152" s="26">
        <f t="shared" si="84"/>
        <v>280215057</v>
      </c>
      <c r="J152" s="26">
        <f t="shared" si="84"/>
        <v>629231760</v>
      </c>
      <c r="K152" s="26">
        <f t="shared" si="84"/>
        <v>679787859</v>
      </c>
      <c r="L152" s="26">
        <f t="shared" si="84"/>
        <v>758707209</v>
      </c>
      <c r="M152" s="26">
        <f t="shared" si="84"/>
        <v>1151520209</v>
      </c>
      <c r="N152" s="26">
        <f t="shared" si="84"/>
        <v>1168030209</v>
      </c>
      <c r="O152" s="26">
        <f t="shared" si="84"/>
        <v>722473559</v>
      </c>
      <c r="P152" s="26">
        <f t="shared" si="84"/>
        <v>659209209</v>
      </c>
      <c r="Q152" s="26">
        <f t="shared" si="84"/>
        <v>639499209</v>
      </c>
      <c r="R152" s="26">
        <f t="shared" si="84"/>
        <v>655489209</v>
      </c>
      <c r="S152" s="26">
        <f t="shared" si="84"/>
        <v>677999499</v>
      </c>
      <c r="T152" s="26">
        <f t="shared" si="84"/>
        <v>544003012</v>
      </c>
      <c r="U152" s="26">
        <f t="shared" si="1"/>
        <v>8566166000</v>
      </c>
      <c r="V152" s="26">
        <f t="shared" si="2"/>
        <v>0</v>
      </c>
      <c r="W152" s="61"/>
      <c r="X152" s="61"/>
      <c r="Y152" s="61"/>
      <c r="Z152" s="61"/>
    </row>
    <row r="153" spans="1:26" ht="13.5"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5">SUM(H154,H197)</f>
        <v>8566166000</v>
      </c>
      <c r="I153" s="30">
        <f t="shared" si="85"/>
        <v>280215057</v>
      </c>
      <c r="J153" s="30">
        <f t="shared" si="85"/>
        <v>629231760</v>
      </c>
      <c r="K153" s="30">
        <f t="shared" si="85"/>
        <v>679787859</v>
      </c>
      <c r="L153" s="30">
        <f t="shared" si="85"/>
        <v>758707209</v>
      </c>
      <c r="M153" s="30">
        <f t="shared" si="85"/>
        <v>1151520209</v>
      </c>
      <c r="N153" s="30">
        <f t="shared" si="85"/>
        <v>1168030209</v>
      </c>
      <c r="O153" s="30">
        <f t="shared" si="85"/>
        <v>722473559</v>
      </c>
      <c r="P153" s="30">
        <f t="shared" si="85"/>
        <v>659209209</v>
      </c>
      <c r="Q153" s="30">
        <f t="shared" si="85"/>
        <v>639499209</v>
      </c>
      <c r="R153" s="30">
        <f t="shared" si="85"/>
        <v>655489209</v>
      </c>
      <c r="S153" s="30">
        <f t="shared" si="85"/>
        <v>677999499</v>
      </c>
      <c r="T153" s="30">
        <f t="shared" si="85"/>
        <v>544003012</v>
      </c>
      <c r="U153" s="30">
        <f t="shared" si="1"/>
        <v>8566166000</v>
      </c>
      <c r="V153" s="30">
        <f t="shared" si="2"/>
        <v>0</v>
      </c>
      <c r="W153" s="61"/>
      <c r="X153" s="61"/>
      <c r="Y153" s="61"/>
      <c r="Z153" s="61"/>
    </row>
    <row r="154" spans="1:26" ht="13.5"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6">SUM(H155,H192)</f>
        <v>6497236000</v>
      </c>
      <c r="I154" s="34">
        <f t="shared" si="86"/>
        <v>216435367</v>
      </c>
      <c r="J154" s="34">
        <f t="shared" si="86"/>
        <v>534141670</v>
      </c>
      <c r="K154" s="34">
        <f t="shared" si="86"/>
        <v>512805769</v>
      </c>
      <c r="L154" s="34">
        <f t="shared" si="86"/>
        <v>508305769</v>
      </c>
      <c r="M154" s="34">
        <f t="shared" si="86"/>
        <v>935466769</v>
      </c>
      <c r="N154" s="34">
        <f t="shared" si="86"/>
        <v>921796769</v>
      </c>
      <c r="O154" s="34">
        <f t="shared" si="86"/>
        <v>503985769</v>
      </c>
      <c r="P154" s="34">
        <f t="shared" si="86"/>
        <v>503985769</v>
      </c>
      <c r="Q154" s="34">
        <f t="shared" si="86"/>
        <v>503985769</v>
      </c>
      <c r="R154" s="34">
        <f t="shared" si="86"/>
        <v>503985769</v>
      </c>
      <c r="S154" s="34">
        <f t="shared" si="86"/>
        <v>500676709</v>
      </c>
      <c r="T154" s="34">
        <f t="shared" si="86"/>
        <v>351664102</v>
      </c>
      <c r="U154" s="34">
        <f t="shared" si="1"/>
        <v>6497236000</v>
      </c>
      <c r="V154" s="34">
        <f t="shared" si="2"/>
        <v>0</v>
      </c>
      <c r="W154" s="61"/>
      <c r="X154" s="61"/>
      <c r="Y154" s="61"/>
      <c r="Z154" s="61"/>
    </row>
    <row r="155" spans="1:26" ht="13.5"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7">SUM(H156,H160,H164,H168,H172,H176,H180,H184,H186,H188)</f>
        <v>3501408000</v>
      </c>
      <c r="I155" s="38">
        <f t="shared" si="87"/>
        <v>216435367</v>
      </c>
      <c r="J155" s="38">
        <f t="shared" si="87"/>
        <v>279708164</v>
      </c>
      <c r="K155" s="38">
        <f t="shared" si="87"/>
        <v>258372263</v>
      </c>
      <c r="L155" s="38">
        <f t="shared" si="87"/>
        <v>253872263</v>
      </c>
      <c r="M155" s="38">
        <f t="shared" si="87"/>
        <v>453632263</v>
      </c>
      <c r="N155" s="38">
        <f t="shared" si="87"/>
        <v>439962263</v>
      </c>
      <c r="O155" s="38">
        <f t="shared" si="87"/>
        <v>249552263</v>
      </c>
      <c r="P155" s="38">
        <f t="shared" si="87"/>
        <v>249552263</v>
      </c>
      <c r="Q155" s="38">
        <f t="shared" si="87"/>
        <v>249552263</v>
      </c>
      <c r="R155" s="38">
        <f t="shared" si="87"/>
        <v>249552263</v>
      </c>
      <c r="S155" s="38">
        <f t="shared" si="87"/>
        <v>249552263</v>
      </c>
      <c r="T155" s="38">
        <f t="shared" si="87"/>
        <v>351664102</v>
      </c>
      <c r="U155" s="38">
        <f t="shared" si="1"/>
        <v>3501408000</v>
      </c>
      <c r="V155" s="38">
        <f t="shared" si="2"/>
        <v>0</v>
      </c>
      <c r="W155" s="61"/>
      <c r="X155" s="61"/>
      <c r="Y155" s="61"/>
      <c r="Z155" s="61"/>
    </row>
    <row r="156" spans="1:26" ht="13.5"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8">SUM(H157:H159)</f>
        <v>2425308000</v>
      </c>
      <c r="I156" s="41">
        <f t="shared" si="88"/>
        <v>172790300</v>
      </c>
      <c r="J156" s="41">
        <f t="shared" si="88"/>
        <v>197400520</v>
      </c>
      <c r="K156" s="41">
        <f t="shared" si="88"/>
        <v>174000000</v>
      </c>
      <c r="L156" s="41">
        <f t="shared" si="88"/>
        <v>174000000</v>
      </c>
      <c r="M156" s="41">
        <f t="shared" si="88"/>
        <v>344822000</v>
      </c>
      <c r="N156" s="41">
        <f t="shared" si="88"/>
        <v>344822000</v>
      </c>
      <c r="O156" s="41">
        <f t="shared" si="88"/>
        <v>174000000</v>
      </c>
      <c r="P156" s="41">
        <f t="shared" si="88"/>
        <v>174000000</v>
      </c>
      <c r="Q156" s="41">
        <f t="shared" si="88"/>
        <v>174000000</v>
      </c>
      <c r="R156" s="41">
        <f t="shared" si="88"/>
        <v>174000000</v>
      </c>
      <c r="S156" s="41">
        <f t="shared" si="88"/>
        <v>174000000</v>
      </c>
      <c r="T156" s="41">
        <f t="shared" si="88"/>
        <v>147473180</v>
      </c>
      <c r="U156" s="41">
        <f t="shared" si="1"/>
        <v>2425308000</v>
      </c>
      <c r="V156" s="41">
        <f t="shared" si="2"/>
        <v>0</v>
      </c>
      <c r="W156" s="61"/>
      <c r="X156" s="61"/>
      <c r="Y156" s="61"/>
      <c r="Z156" s="61"/>
    </row>
    <row r="157" spans="1:26" ht="13.5"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89">ROUNDDOWN(E157*G157,-3)</f>
        <v>2083664000</v>
      </c>
      <c r="I157" s="44">
        <v>172790300</v>
      </c>
      <c r="J157" s="44">
        <f>2955500+173546300+13088800+7809920</f>
        <v>197400520</v>
      </c>
      <c r="K157" s="44">
        <v>174000000</v>
      </c>
      <c r="L157" s="44">
        <v>174000000</v>
      </c>
      <c r="M157" s="44">
        <v>174000000</v>
      </c>
      <c r="N157" s="44">
        <v>174000000</v>
      </c>
      <c r="O157" s="44">
        <v>174000000</v>
      </c>
      <c r="P157" s="44">
        <v>174000000</v>
      </c>
      <c r="Q157" s="44">
        <v>174000000</v>
      </c>
      <c r="R157" s="44">
        <v>174000000</v>
      </c>
      <c r="S157" s="44">
        <v>174000000</v>
      </c>
      <c r="T157" s="62">
        <v>147473180</v>
      </c>
      <c r="U157" s="44">
        <f t="shared" si="1"/>
        <v>2083664000</v>
      </c>
      <c r="V157" s="44">
        <f t="shared" si="2"/>
        <v>0</v>
      </c>
      <c r="W157" s="61"/>
      <c r="X157" s="61"/>
      <c r="Y157" s="61"/>
      <c r="Z157" s="61"/>
    </row>
    <row r="158" spans="1:26" ht="13.5"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89"/>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c r="X158" s="61"/>
      <c r="Y158" s="61"/>
      <c r="Z158" s="61"/>
    </row>
    <row r="159" spans="1:26" ht="13.5"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89"/>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c r="X159" s="61"/>
      <c r="Y159" s="61"/>
      <c r="Z159" s="61"/>
    </row>
    <row r="160" spans="1:26" ht="13.5"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0">SUM(H161:H163)</f>
        <v>56000</v>
      </c>
      <c r="I160" s="41">
        <f t="shared" si="90"/>
        <v>2130</v>
      </c>
      <c r="J160" s="41">
        <f t="shared" si="90"/>
        <v>3201</v>
      </c>
      <c r="K160" s="41">
        <f t="shared" si="90"/>
        <v>2263</v>
      </c>
      <c r="L160" s="41">
        <f t="shared" si="90"/>
        <v>2263</v>
      </c>
      <c r="M160" s="41">
        <f t="shared" si="90"/>
        <v>4263</v>
      </c>
      <c r="N160" s="41">
        <f t="shared" si="90"/>
        <v>4263</v>
      </c>
      <c r="O160" s="41">
        <f t="shared" si="90"/>
        <v>2263</v>
      </c>
      <c r="P160" s="41">
        <f t="shared" si="90"/>
        <v>2263</v>
      </c>
      <c r="Q160" s="41">
        <f t="shared" si="90"/>
        <v>2263</v>
      </c>
      <c r="R160" s="41">
        <f t="shared" si="90"/>
        <v>2263</v>
      </c>
      <c r="S160" s="41">
        <f t="shared" si="90"/>
        <v>2263</v>
      </c>
      <c r="T160" s="41">
        <f t="shared" si="90"/>
        <v>26302</v>
      </c>
      <c r="U160" s="41">
        <f t="shared" si="1"/>
        <v>56000</v>
      </c>
      <c r="V160" s="41">
        <f t="shared" si="2"/>
        <v>0</v>
      </c>
      <c r="W160" s="61"/>
      <c r="X160" s="61"/>
      <c r="Y160" s="61"/>
      <c r="Z160" s="61"/>
    </row>
    <row r="161" spans="1:26" ht="13.5"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1">ROUNDDOWN(E161*G161,-3)</f>
        <v>52000</v>
      </c>
      <c r="I161" s="44">
        <v>2130</v>
      </c>
      <c r="J161" s="44">
        <f>781+2116+188+116</f>
        <v>3201</v>
      </c>
      <c r="K161" s="44">
        <v>2263</v>
      </c>
      <c r="L161" s="44">
        <v>2263</v>
      </c>
      <c r="M161" s="44">
        <v>2263</v>
      </c>
      <c r="N161" s="44">
        <v>2263</v>
      </c>
      <c r="O161" s="44">
        <v>2263</v>
      </c>
      <c r="P161" s="44">
        <v>2263</v>
      </c>
      <c r="Q161" s="44">
        <v>2263</v>
      </c>
      <c r="R161" s="44">
        <v>2263</v>
      </c>
      <c r="S161" s="44">
        <v>2263</v>
      </c>
      <c r="T161" s="62">
        <v>26302</v>
      </c>
      <c r="U161" s="44">
        <f t="shared" si="1"/>
        <v>52000</v>
      </c>
      <c r="V161" s="44">
        <f t="shared" si="2"/>
        <v>0</v>
      </c>
      <c r="W161" s="61"/>
      <c r="X161" s="61"/>
      <c r="Y161" s="61"/>
      <c r="Z161" s="61"/>
    </row>
    <row r="162" spans="1:26" ht="13.5"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1"/>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c r="X162" s="61"/>
      <c r="Y162" s="61"/>
      <c r="Z162" s="61"/>
    </row>
    <row r="163" spans="1:26" ht="13.5"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1"/>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c r="X163" s="61"/>
      <c r="Y163" s="61"/>
      <c r="Z163" s="61"/>
    </row>
    <row r="164" spans="1:26" ht="13.5"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2">SUM(H165:H167)</f>
        <v>166738000</v>
      </c>
      <c r="I164" s="41">
        <f t="shared" si="92"/>
        <v>11955020</v>
      </c>
      <c r="J164" s="41">
        <f t="shared" si="92"/>
        <v>13530380</v>
      </c>
      <c r="K164" s="41">
        <f t="shared" si="92"/>
        <v>12200000</v>
      </c>
      <c r="L164" s="41">
        <f t="shared" si="92"/>
        <v>12200000</v>
      </c>
      <c r="M164" s="41">
        <f t="shared" si="92"/>
        <v>24013000</v>
      </c>
      <c r="N164" s="41">
        <f t="shared" si="92"/>
        <v>24013000</v>
      </c>
      <c r="O164" s="41">
        <f t="shared" si="92"/>
        <v>12200000</v>
      </c>
      <c r="P164" s="41">
        <f t="shared" si="92"/>
        <v>12200000</v>
      </c>
      <c r="Q164" s="41">
        <f t="shared" si="92"/>
        <v>12200000</v>
      </c>
      <c r="R164" s="41">
        <f t="shared" si="92"/>
        <v>12200000</v>
      </c>
      <c r="S164" s="41">
        <f t="shared" si="92"/>
        <v>12200000</v>
      </c>
      <c r="T164" s="41">
        <f t="shared" si="92"/>
        <v>7826600</v>
      </c>
      <c r="U164" s="41">
        <f t="shared" si="1"/>
        <v>166738000</v>
      </c>
      <c r="V164" s="41">
        <f t="shared" si="2"/>
        <v>0</v>
      </c>
      <c r="W164" s="61"/>
      <c r="X164" s="61"/>
      <c r="Y164" s="61"/>
      <c r="Z164" s="61"/>
    </row>
    <row r="165" spans="1:26" ht="13.5"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3">ROUNDDOWN(E165*G165,-3)</f>
        <v>143112000</v>
      </c>
      <c r="I165" s="44">
        <v>11955020</v>
      </c>
      <c r="J165" s="44">
        <f>217100+12004400+1308880</f>
        <v>13530380</v>
      </c>
      <c r="K165" s="44">
        <v>12200000</v>
      </c>
      <c r="L165" s="44">
        <v>12200000</v>
      </c>
      <c r="M165" s="44">
        <v>12200000</v>
      </c>
      <c r="N165" s="44">
        <v>12200000</v>
      </c>
      <c r="O165" s="44">
        <v>12200000</v>
      </c>
      <c r="P165" s="44">
        <v>12200000</v>
      </c>
      <c r="Q165" s="44">
        <v>12200000</v>
      </c>
      <c r="R165" s="44">
        <v>12200000</v>
      </c>
      <c r="S165" s="44">
        <v>12200000</v>
      </c>
      <c r="T165" s="62">
        <v>7826600</v>
      </c>
      <c r="U165" s="44">
        <f t="shared" si="1"/>
        <v>143112000</v>
      </c>
      <c r="V165" s="44">
        <f t="shared" si="2"/>
        <v>0</v>
      </c>
      <c r="W165" s="61"/>
      <c r="X165" s="61"/>
      <c r="Y165" s="61"/>
      <c r="Z165" s="61"/>
    </row>
    <row r="166" spans="1:26" ht="13.5"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3"/>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c r="X166" s="61"/>
      <c r="Y166" s="61"/>
      <c r="Z166" s="61"/>
    </row>
    <row r="167" spans="1:26" ht="13.5"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3"/>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c r="X167" s="61"/>
      <c r="Y167" s="61"/>
      <c r="Z167" s="61"/>
    </row>
    <row r="168" spans="1:26" ht="13.5"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4">SUM(H169:H171)</f>
        <v>45154000</v>
      </c>
      <c r="I168" s="41">
        <f t="shared" si="94"/>
        <v>3125292</v>
      </c>
      <c r="J168" s="41">
        <f t="shared" si="94"/>
        <v>3477518</v>
      </c>
      <c r="K168" s="41">
        <f t="shared" si="94"/>
        <v>3400000</v>
      </c>
      <c r="L168" s="41">
        <f t="shared" si="94"/>
        <v>3400000</v>
      </c>
      <c r="M168" s="41">
        <f t="shared" si="94"/>
        <v>6528000</v>
      </c>
      <c r="N168" s="41">
        <f t="shared" si="94"/>
        <v>6528000</v>
      </c>
      <c r="O168" s="41">
        <f t="shared" si="94"/>
        <v>3400000</v>
      </c>
      <c r="P168" s="41">
        <f t="shared" si="94"/>
        <v>3400000</v>
      </c>
      <c r="Q168" s="41">
        <f t="shared" si="94"/>
        <v>3400000</v>
      </c>
      <c r="R168" s="41">
        <f t="shared" si="94"/>
        <v>3400000</v>
      </c>
      <c r="S168" s="41">
        <f t="shared" si="94"/>
        <v>3400000</v>
      </c>
      <c r="T168" s="41">
        <f t="shared" si="94"/>
        <v>1695190</v>
      </c>
      <c r="U168" s="41">
        <f t="shared" si="1"/>
        <v>45154000</v>
      </c>
      <c r="V168" s="41">
        <f t="shared" si="2"/>
        <v>0</v>
      </c>
      <c r="W168" s="61"/>
      <c r="X168" s="61"/>
      <c r="Y168" s="61"/>
      <c r="Z168" s="61"/>
    </row>
    <row r="169" spans="1:26" ht="13.5"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5">ROUNDDOWN(E169*G169,-3)</f>
        <v>38898000</v>
      </c>
      <c r="I169" s="44">
        <v>3125292</v>
      </c>
      <c r="J169" s="44">
        <f>75266+3140476+261776</f>
        <v>3477518</v>
      </c>
      <c r="K169" s="44">
        <v>3400000</v>
      </c>
      <c r="L169" s="44">
        <v>3400000</v>
      </c>
      <c r="M169" s="44">
        <v>3400000</v>
      </c>
      <c r="N169" s="44">
        <v>3400000</v>
      </c>
      <c r="O169" s="44">
        <v>3400000</v>
      </c>
      <c r="P169" s="44">
        <v>3400000</v>
      </c>
      <c r="Q169" s="44">
        <v>3400000</v>
      </c>
      <c r="R169" s="44">
        <v>3400000</v>
      </c>
      <c r="S169" s="44">
        <v>3400000</v>
      </c>
      <c r="T169" s="62">
        <v>1695190</v>
      </c>
      <c r="U169" s="44">
        <f t="shared" si="1"/>
        <v>38898000</v>
      </c>
      <c r="V169" s="44">
        <f t="shared" si="2"/>
        <v>0</v>
      </c>
      <c r="W169" s="61"/>
      <c r="X169" s="61"/>
      <c r="Y169" s="61"/>
      <c r="Z169" s="61"/>
    </row>
    <row r="170" spans="1:26" ht="13.5"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5"/>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c r="X170" s="61"/>
      <c r="Y170" s="61"/>
      <c r="Z170" s="61"/>
    </row>
    <row r="171" spans="1:26" ht="13.5"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5"/>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c r="X171" s="61"/>
      <c r="Y171" s="61"/>
      <c r="Z171" s="61"/>
    </row>
    <row r="172" spans="1:26" ht="13.5"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6">SUM(H173:H175)</f>
        <v>161420000</v>
      </c>
      <c r="I172" s="41">
        <f t="shared" si="96"/>
        <v>13330000</v>
      </c>
      <c r="J172" s="41">
        <f t="shared" si="96"/>
        <v>13330000</v>
      </c>
      <c r="K172" s="41">
        <f t="shared" si="96"/>
        <v>12070000</v>
      </c>
      <c r="L172" s="41">
        <f t="shared" si="96"/>
        <v>3250000</v>
      </c>
      <c r="M172" s="41">
        <f t="shared" si="96"/>
        <v>14780000</v>
      </c>
      <c r="N172" s="41">
        <f t="shared" si="96"/>
        <v>14780000</v>
      </c>
      <c r="O172" s="41">
        <f t="shared" si="96"/>
        <v>3250000</v>
      </c>
      <c r="P172" s="41">
        <f t="shared" si="96"/>
        <v>3250000</v>
      </c>
      <c r="Q172" s="41">
        <f t="shared" si="96"/>
        <v>3250000</v>
      </c>
      <c r="R172" s="41">
        <f t="shared" si="96"/>
        <v>3250000</v>
      </c>
      <c r="S172" s="41">
        <f t="shared" si="96"/>
        <v>3250000</v>
      </c>
      <c r="T172" s="41">
        <f t="shared" si="96"/>
        <v>73630000</v>
      </c>
      <c r="U172" s="41">
        <f t="shared" si="1"/>
        <v>161420000</v>
      </c>
      <c r="V172" s="41">
        <f t="shared" si="2"/>
        <v>0</v>
      </c>
      <c r="W172" s="61"/>
      <c r="X172" s="61"/>
      <c r="Y172" s="61"/>
      <c r="Z172" s="61"/>
    </row>
    <row r="173" spans="1:26" ht="13.5"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7">ROUNDDOWN(E173*G173,-3)</f>
        <v>138360000</v>
      </c>
      <c r="I173" s="44">
        <v>13330000</v>
      </c>
      <c r="J173" s="44">
        <v>13330000</v>
      </c>
      <c r="K173" s="44">
        <v>12070000</v>
      </c>
      <c r="L173" s="44">
        <v>3250000</v>
      </c>
      <c r="M173" s="44">
        <v>3250000</v>
      </c>
      <c r="N173" s="44">
        <v>3250000</v>
      </c>
      <c r="O173" s="44">
        <v>3250000</v>
      </c>
      <c r="P173" s="44">
        <v>3250000</v>
      </c>
      <c r="Q173" s="44">
        <v>3250000</v>
      </c>
      <c r="R173" s="44">
        <v>3250000</v>
      </c>
      <c r="S173" s="44">
        <v>3250000</v>
      </c>
      <c r="T173" s="62">
        <v>73630000</v>
      </c>
      <c r="U173" s="44">
        <f t="shared" si="1"/>
        <v>138360000</v>
      </c>
      <c r="V173" s="44">
        <f t="shared" si="2"/>
        <v>0</v>
      </c>
      <c r="W173" s="61"/>
      <c r="X173" s="61"/>
      <c r="Y173" s="61"/>
      <c r="Z173" s="61"/>
    </row>
    <row r="174" spans="1:26" ht="13.5"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7"/>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c r="X174" s="61"/>
      <c r="Y174" s="61"/>
      <c r="Z174" s="61"/>
    </row>
    <row r="175" spans="1:26" ht="13.5"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7"/>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c r="X175" s="61"/>
      <c r="Y175" s="61"/>
      <c r="Z175" s="61"/>
    </row>
    <row r="176" spans="1:26" ht="13.5"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8">SUM(H177:H179)</f>
        <v>5040000</v>
      </c>
      <c r="I176" s="41">
        <f t="shared" si="98"/>
        <v>0</v>
      </c>
      <c r="J176" s="41">
        <f t="shared" si="98"/>
        <v>0</v>
      </c>
      <c r="K176" s="41">
        <f t="shared" si="98"/>
        <v>0</v>
      </c>
      <c r="L176" s="41">
        <f t="shared" si="98"/>
        <v>4320000</v>
      </c>
      <c r="M176" s="41">
        <f t="shared" si="98"/>
        <v>360000</v>
      </c>
      <c r="N176" s="41">
        <f t="shared" si="98"/>
        <v>360000</v>
      </c>
      <c r="O176" s="41">
        <f t="shared" si="98"/>
        <v>0</v>
      </c>
      <c r="P176" s="41">
        <f t="shared" si="98"/>
        <v>0</v>
      </c>
      <c r="Q176" s="41">
        <f t="shared" si="98"/>
        <v>0</v>
      </c>
      <c r="R176" s="41">
        <f t="shared" si="98"/>
        <v>0</v>
      </c>
      <c r="S176" s="41">
        <f t="shared" si="98"/>
        <v>0</v>
      </c>
      <c r="T176" s="41">
        <f t="shared" si="98"/>
        <v>0</v>
      </c>
      <c r="U176" s="41">
        <f t="shared" si="1"/>
        <v>5040000</v>
      </c>
      <c r="V176" s="41">
        <f t="shared" si="2"/>
        <v>0</v>
      </c>
      <c r="W176" s="61"/>
      <c r="X176" s="61"/>
      <c r="Y176" s="61"/>
      <c r="Z176" s="61"/>
    </row>
    <row r="177" spans="1:26" ht="13.5"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99">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c r="X177" s="61"/>
      <c r="Y177" s="61"/>
      <c r="Z177" s="61"/>
    </row>
    <row r="178" spans="1:26" ht="13.5"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99"/>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c r="X178" s="61"/>
      <c r="Y178" s="61"/>
      <c r="Z178" s="61"/>
    </row>
    <row r="179" spans="1:26" ht="13.5"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99"/>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c r="X179" s="61"/>
      <c r="Y179" s="61"/>
      <c r="Z179" s="61"/>
    </row>
    <row r="180" spans="1:26" ht="13.5"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0">SUM(H181:H183)</f>
        <v>8343000</v>
      </c>
      <c r="I180" s="41">
        <f t="shared" si="100"/>
        <v>287385</v>
      </c>
      <c r="J180" s="41">
        <f t="shared" si="100"/>
        <v>293585</v>
      </c>
      <c r="K180" s="41">
        <f t="shared" si="100"/>
        <v>400000</v>
      </c>
      <c r="L180" s="41">
        <f t="shared" si="100"/>
        <v>400000</v>
      </c>
      <c r="M180" s="41">
        <f t="shared" si="100"/>
        <v>710000</v>
      </c>
      <c r="N180" s="41">
        <f t="shared" si="100"/>
        <v>710000</v>
      </c>
      <c r="O180" s="41">
        <f t="shared" si="100"/>
        <v>400000</v>
      </c>
      <c r="P180" s="41">
        <f t="shared" si="100"/>
        <v>400000</v>
      </c>
      <c r="Q180" s="41">
        <f t="shared" si="100"/>
        <v>400000</v>
      </c>
      <c r="R180" s="41">
        <f t="shared" si="100"/>
        <v>400000</v>
      </c>
      <c r="S180" s="41">
        <f t="shared" si="100"/>
        <v>400000</v>
      </c>
      <c r="T180" s="41">
        <f t="shared" si="100"/>
        <v>3542030</v>
      </c>
      <c r="U180" s="41">
        <f t="shared" si="1"/>
        <v>8343000</v>
      </c>
      <c r="V180" s="41">
        <f t="shared" si="2"/>
        <v>0</v>
      </c>
      <c r="W180" s="61"/>
      <c r="X180" s="61"/>
      <c r="Y180" s="61"/>
      <c r="Z180" s="61"/>
    </row>
    <row r="181" spans="1:26" ht="13.5"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1">ROUNDDOWN(E181*G181,-3)</f>
        <v>7723000</v>
      </c>
      <c r="I181" s="44">
        <v>287385</v>
      </c>
      <c r="J181" s="62">
        <v>293585</v>
      </c>
      <c r="K181" s="44">
        <v>400000</v>
      </c>
      <c r="L181" s="44">
        <v>400000</v>
      </c>
      <c r="M181" s="44">
        <v>400000</v>
      </c>
      <c r="N181" s="44">
        <v>400000</v>
      </c>
      <c r="O181" s="44">
        <v>400000</v>
      </c>
      <c r="P181" s="44">
        <v>400000</v>
      </c>
      <c r="Q181" s="44">
        <v>400000</v>
      </c>
      <c r="R181" s="44">
        <v>400000</v>
      </c>
      <c r="S181" s="44">
        <v>400000</v>
      </c>
      <c r="T181" s="62">
        <v>3542030</v>
      </c>
      <c r="U181" s="44">
        <f t="shared" si="1"/>
        <v>7723000</v>
      </c>
      <c r="V181" s="44">
        <f t="shared" si="2"/>
        <v>0</v>
      </c>
      <c r="W181" s="61"/>
      <c r="X181" s="61"/>
      <c r="Y181" s="61"/>
      <c r="Z181" s="61"/>
    </row>
    <row r="182" spans="1:26" ht="13.5"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1"/>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c r="X182" s="61"/>
      <c r="Y182" s="61"/>
      <c r="Z182" s="61"/>
    </row>
    <row r="183" spans="1:26" ht="13.5"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1"/>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c r="X183" s="61"/>
      <c r="Y183" s="61"/>
      <c r="Z183" s="61"/>
    </row>
    <row r="184" spans="1:26" ht="13.5"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2">H185</f>
        <v>131443000</v>
      </c>
      <c r="I184" s="41">
        <f t="shared" si="102"/>
        <v>8835240</v>
      </c>
      <c r="J184" s="41">
        <f t="shared" si="102"/>
        <v>9993960</v>
      </c>
      <c r="K184" s="41">
        <f t="shared" si="102"/>
        <v>9100000</v>
      </c>
      <c r="L184" s="41">
        <f t="shared" si="102"/>
        <v>9100000</v>
      </c>
      <c r="M184" s="41">
        <f t="shared" si="102"/>
        <v>9100000</v>
      </c>
      <c r="N184" s="41">
        <f t="shared" si="102"/>
        <v>9100000</v>
      </c>
      <c r="O184" s="41">
        <f t="shared" si="102"/>
        <v>9100000</v>
      </c>
      <c r="P184" s="41">
        <f t="shared" si="102"/>
        <v>9100000</v>
      </c>
      <c r="Q184" s="41">
        <f t="shared" si="102"/>
        <v>9100000</v>
      </c>
      <c r="R184" s="41">
        <f t="shared" si="102"/>
        <v>9100000</v>
      </c>
      <c r="S184" s="41">
        <f t="shared" si="102"/>
        <v>9100000</v>
      </c>
      <c r="T184" s="41">
        <f t="shared" si="102"/>
        <v>30713800</v>
      </c>
      <c r="U184" s="41">
        <f t="shared" si="1"/>
        <v>131443000</v>
      </c>
      <c r="V184" s="41">
        <f t="shared" si="2"/>
        <v>0</v>
      </c>
      <c r="W184" s="61"/>
      <c r="X184" s="61"/>
      <c r="Y184" s="61"/>
      <c r="Z184" s="61"/>
    </row>
    <row r="185" spans="1:26" ht="13.5"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f>8835240+869040+289680</f>
        <v>9993960</v>
      </c>
      <c r="K185" s="44">
        <v>9100000</v>
      </c>
      <c r="L185" s="44">
        <v>9100000</v>
      </c>
      <c r="M185" s="44">
        <v>9100000</v>
      </c>
      <c r="N185" s="44">
        <v>9100000</v>
      </c>
      <c r="O185" s="44">
        <v>9100000</v>
      </c>
      <c r="P185" s="44">
        <v>9100000</v>
      </c>
      <c r="Q185" s="44">
        <v>9100000</v>
      </c>
      <c r="R185" s="44">
        <v>9100000</v>
      </c>
      <c r="S185" s="44">
        <v>9100000</v>
      </c>
      <c r="T185" s="62">
        <v>30713800</v>
      </c>
      <c r="U185" s="44">
        <f t="shared" si="1"/>
        <v>131443000</v>
      </c>
      <c r="V185" s="44">
        <f t="shared" si="2"/>
        <v>0</v>
      </c>
      <c r="W185" s="61"/>
      <c r="X185" s="61"/>
      <c r="Y185" s="61"/>
      <c r="Z185" s="61"/>
    </row>
    <row r="186" spans="1:26" ht="13.5"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3">H187</f>
        <v>472296000</v>
      </c>
      <c r="I186" s="41">
        <f t="shared" si="103"/>
        <v>0</v>
      </c>
      <c r="J186" s="41">
        <f t="shared" si="103"/>
        <v>34099000</v>
      </c>
      <c r="K186" s="41">
        <f t="shared" si="103"/>
        <v>41000000</v>
      </c>
      <c r="L186" s="41">
        <f t="shared" si="103"/>
        <v>41000000</v>
      </c>
      <c r="M186" s="41">
        <f t="shared" si="103"/>
        <v>41000000</v>
      </c>
      <c r="N186" s="41">
        <f t="shared" si="103"/>
        <v>27330000</v>
      </c>
      <c r="O186" s="41">
        <f t="shared" si="103"/>
        <v>41000000</v>
      </c>
      <c r="P186" s="41">
        <f t="shared" si="103"/>
        <v>41000000</v>
      </c>
      <c r="Q186" s="41">
        <f t="shared" si="103"/>
        <v>41000000</v>
      </c>
      <c r="R186" s="41">
        <f t="shared" si="103"/>
        <v>41000000</v>
      </c>
      <c r="S186" s="41">
        <f t="shared" si="103"/>
        <v>41000000</v>
      </c>
      <c r="T186" s="41">
        <f t="shared" si="103"/>
        <v>82867000</v>
      </c>
      <c r="U186" s="41">
        <f t="shared" si="1"/>
        <v>472296000</v>
      </c>
      <c r="V186" s="41">
        <f t="shared" si="2"/>
        <v>0</v>
      </c>
      <c r="W186" s="61"/>
      <c r="X186" s="61"/>
      <c r="Y186" s="61"/>
      <c r="Z186" s="61"/>
    </row>
    <row r="187" spans="1:26" ht="13.5"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62">
        <v>34099000</v>
      </c>
      <c r="K187" s="44">
        <v>41000000</v>
      </c>
      <c r="L187" s="44">
        <v>41000000</v>
      </c>
      <c r="M187" s="44">
        <v>41000000</v>
      </c>
      <c r="N187" s="44">
        <v>27330000</v>
      </c>
      <c r="O187" s="44">
        <v>41000000</v>
      </c>
      <c r="P187" s="44">
        <v>41000000</v>
      </c>
      <c r="Q187" s="44">
        <v>41000000</v>
      </c>
      <c r="R187" s="44">
        <v>41000000</v>
      </c>
      <c r="S187" s="44">
        <v>41000000</v>
      </c>
      <c r="T187" s="62">
        <v>82867000</v>
      </c>
      <c r="U187" s="44">
        <f t="shared" si="1"/>
        <v>472296000</v>
      </c>
      <c r="V187" s="44">
        <f t="shared" si="2"/>
        <v>0</v>
      </c>
      <c r="W187" s="61"/>
      <c r="X187" s="61"/>
      <c r="Y187" s="61"/>
      <c r="Z187" s="61"/>
    </row>
    <row r="188" spans="1:26" ht="13.5"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4">SUM(H189:H191)</f>
        <v>85610000</v>
      </c>
      <c r="I188" s="41">
        <f t="shared" si="104"/>
        <v>6110000</v>
      </c>
      <c r="J188" s="41">
        <f t="shared" si="104"/>
        <v>7580000</v>
      </c>
      <c r="K188" s="41">
        <f t="shared" si="104"/>
        <v>6200000</v>
      </c>
      <c r="L188" s="41">
        <f t="shared" si="104"/>
        <v>6200000</v>
      </c>
      <c r="M188" s="41">
        <f t="shared" si="104"/>
        <v>12315000</v>
      </c>
      <c r="N188" s="41">
        <f t="shared" si="104"/>
        <v>12315000</v>
      </c>
      <c r="O188" s="41">
        <f t="shared" si="104"/>
        <v>6200000</v>
      </c>
      <c r="P188" s="41">
        <f t="shared" si="104"/>
        <v>6200000</v>
      </c>
      <c r="Q188" s="41">
        <f t="shared" si="104"/>
        <v>6200000</v>
      </c>
      <c r="R188" s="41">
        <f t="shared" si="104"/>
        <v>6200000</v>
      </c>
      <c r="S188" s="41">
        <f t="shared" si="104"/>
        <v>6200000</v>
      </c>
      <c r="T188" s="41">
        <f t="shared" si="104"/>
        <v>3890000</v>
      </c>
      <c r="U188" s="41">
        <f t="shared" si="1"/>
        <v>85610000</v>
      </c>
      <c r="V188" s="41">
        <f t="shared" si="2"/>
        <v>0</v>
      </c>
      <c r="W188" s="61"/>
      <c r="X188" s="61"/>
      <c r="Y188" s="61"/>
      <c r="Z188" s="61"/>
    </row>
    <row r="189" spans="1:26" ht="13.5"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5">ROUNDDOWN(E189*G189,-3)</f>
        <v>73380000</v>
      </c>
      <c r="I189" s="44">
        <v>6110000</v>
      </c>
      <c r="J189" s="44">
        <f>6110000+740000+730000</f>
        <v>7580000</v>
      </c>
      <c r="K189" s="44">
        <v>6200000</v>
      </c>
      <c r="L189" s="44">
        <v>6200000</v>
      </c>
      <c r="M189" s="44">
        <v>6200000</v>
      </c>
      <c r="N189" s="44">
        <v>6200000</v>
      </c>
      <c r="O189" s="44">
        <v>6200000</v>
      </c>
      <c r="P189" s="44">
        <v>6200000</v>
      </c>
      <c r="Q189" s="44">
        <v>6200000</v>
      </c>
      <c r="R189" s="44">
        <v>6200000</v>
      </c>
      <c r="S189" s="44">
        <v>6200000</v>
      </c>
      <c r="T189" s="62">
        <v>3890000</v>
      </c>
      <c r="U189" s="44">
        <f t="shared" si="1"/>
        <v>73380000</v>
      </c>
      <c r="V189" s="44">
        <f t="shared" si="2"/>
        <v>0</v>
      </c>
      <c r="W189" s="61"/>
      <c r="X189" s="61"/>
      <c r="Y189" s="61"/>
      <c r="Z189" s="61"/>
    </row>
    <row r="190" spans="1:26" ht="13.5"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5"/>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c r="X190" s="61"/>
      <c r="Y190" s="61"/>
      <c r="Z190" s="61"/>
    </row>
    <row r="191" spans="1:26" ht="13.5"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5"/>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c r="X191" s="61"/>
      <c r="Y191" s="61"/>
      <c r="Z191" s="61"/>
    </row>
    <row r="192" spans="1:26" ht="13.5"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6">SUM(H193)</f>
        <v>2995828000</v>
      </c>
      <c r="I192" s="38">
        <f t="shared" si="106"/>
        <v>0</v>
      </c>
      <c r="J192" s="38">
        <f t="shared" si="106"/>
        <v>254433506</v>
      </c>
      <c r="K192" s="38">
        <f t="shared" si="106"/>
        <v>254433506</v>
      </c>
      <c r="L192" s="38">
        <f t="shared" si="106"/>
        <v>254433506</v>
      </c>
      <c r="M192" s="38">
        <f t="shared" si="106"/>
        <v>481834506</v>
      </c>
      <c r="N192" s="38">
        <f t="shared" si="106"/>
        <v>481834506</v>
      </c>
      <c r="O192" s="38">
        <f t="shared" si="106"/>
        <v>254433506</v>
      </c>
      <c r="P192" s="38">
        <f t="shared" si="106"/>
        <v>254433506</v>
      </c>
      <c r="Q192" s="38">
        <f t="shared" si="106"/>
        <v>254433506</v>
      </c>
      <c r="R192" s="38">
        <f t="shared" si="106"/>
        <v>254433506</v>
      </c>
      <c r="S192" s="38">
        <f t="shared" si="106"/>
        <v>251124446</v>
      </c>
      <c r="T192" s="38">
        <f t="shared" si="106"/>
        <v>0</v>
      </c>
      <c r="U192" s="38">
        <f t="shared" si="1"/>
        <v>2995828000</v>
      </c>
      <c r="V192" s="38">
        <f t="shared" si="2"/>
        <v>0</v>
      </c>
      <c r="W192" s="61"/>
      <c r="X192" s="61"/>
      <c r="Y192" s="61"/>
      <c r="Z192" s="61"/>
    </row>
    <row r="193" spans="1:26" ht="13.5"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7">SUM(H194:H196)</f>
        <v>2995828000</v>
      </c>
      <c r="I193" s="41">
        <f t="shared" si="107"/>
        <v>0</v>
      </c>
      <c r="J193" s="41">
        <f t="shared" si="107"/>
        <v>254433506</v>
      </c>
      <c r="K193" s="41">
        <f t="shared" si="107"/>
        <v>254433506</v>
      </c>
      <c r="L193" s="41">
        <f t="shared" si="107"/>
        <v>254433506</v>
      </c>
      <c r="M193" s="41">
        <f t="shared" si="107"/>
        <v>481834506</v>
      </c>
      <c r="N193" s="41">
        <f t="shared" si="107"/>
        <v>481834506</v>
      </c>
      <c r="O193" s="41">
        <f t="shared" si="107"/>
        <v>254433506</v>
      </c>
      <c r="P193" s="41">
        <f t="shared" si="107"/>
        <v>254433506</v>
      </c>
      <c r="Q193" s="41">
        <f t="shared" si="107"/>
        <v>254433506</v>
      </c>
      <c r="R193" s="41">
        <f t="shared" si="107"/>
        <v>254433506</v>
      </c>
      <c r="S193" s="41">
        <f t="shared" si="107"/>
        <v>251124446</v>
      </c>
      <c r="T193" s="41">
        <f t="shared" si="107"/>
        <v>0</v>
      </c>
      <c r="U193" s="41">
        <f t="shared" si="1"/>
        <v>2995828000</v>
      </c>
      <c r="V193" s="41">
        <f t="shared" si="2"/>
        <v>0</v>
      </c>
      <c r="W193" s="61"/>
      <c r="X193" s="61"/>
      <c r="Y193" s="61"/>
      <c r="Z193" s="61"/>
    </row>
    <row r="194" spans="1:26" ht="13.5"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8">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c r="X194" s="61"/>
      <c r="Y194" s="61"/>
      <c r="Z194" s="61"/>
    </row>
    <row r="195" spans="1:26" ht="13.5"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8"/>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c r="X195" s="61"/>
      <c r="Y195" s="61"/>
      <c r="Z195" s="61"/>
    </row>
    <row r="196" spans="1:26" ht="13.5"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8"/>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c r="X196" s="61"/>
      <c r="Y196" s="61"/>
      <c r="Z196" s="61"/>
    </row>
    <row r="197" spans="1:26" ht="13.5"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09">SUM(H198,H220,H226,H240)</f>
        <v>2068930000</v>
      </c>
      <c r="I197" s="34">
        <f t="shared" si="109"/>
        <v>63779690</v>
      </c>
      <c r="J197" s="34">
        <f t="shared" si="109"/>
        <v>95090090</v>
      </c>
      <c r="K197" s="34">
        <f t="shared" si="109"/>
        <v>166982090</v>
      </c>
      <c r="L197" s="34">
        <f t="shared" si="109"/>
        <v>250401440</v>
      </c>
      <c r="M197" s="34">
        <f t="shared" si="109"/>
        <v>216053440</v>
      </c>
      <c r="N197" s="34">
        <f t="shared" si="109"/>
        <v>246233440</v>
      </c>
      <c r="O197" s="34">
        <f t="shared" si="109"/>
        <v>218487790</v>
      </c>
      <c r="P197" s="34">
        <f t="shared" si="109"/>
        <v>155223440</v>
      </c>
      <c r="Q197" s="34">
        <f t="shared" si="109"/>
        <v>135513440</v>
      </c>
      <c r="R197" s="34">
        <f t="shared" si="109"/>
        <v>151503440</v>
      </c>
      <c r="S197" s="34">
        <f t="shared" si="109"/>
        <v>177322790</v>
      </c>
      <c r="T197" s="34">
        <f t="shared" si="109"/>
        <v>192338910</v>
      </c>
      <c r="U197" s="34">
        <f t="shared" si="1"/>
        <v>2068930000</v>
      </c>
      <c r="V197" s="34">
        <f t="shared" si="2"/>
        <v>0</v>
      </c>
      <c r="W197" s="61"/>
      <c r="X197" s="61"/>
      <c r="Y197" s="61"/>
      <c r="Z197" s="61"/>
    </row>
    <row r="198" spans="1:26" ht="13.5"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0">SUM(H199,H208)</f>
        <v>1255650000</v>
      </c>
      <c r="I198" s="38">
        <f t="shared" si="110"/>
        <v>63779690</v>
      </c>
      <c r="J198" s="38">
        <f t="shared" si="110"/>
        <v>85045090</v>
      </c>
      <c r="K198" s="38">
        <f t="shared" si="110"/>
        <v>102767090</v>
      </c>
      <c r="L198" s="38">
        <f t="shared" si="110"/>
        <v>174666440</v>
      </c>
      <c r="M198" s="38">
        <f t="shared" si="110"/>
        <v>89660940</v>
      </c>
      <c r="N198" s="38">
        <f t="shared" si="110"/>
        <v>89660940</v>
      </c>
      <c r="O198" s="38">
        <f t="shared" si="110"/>
        <v>147635290</v>
      </c>
      <c r="P198" s="38">
        <f t="shared" si="110"/>
        <v>88160940</v>
      </c>
      <c r="Q198" s="38">
        <f t="shared" si="110"/>
        <v>89660940</v>
      </c>
      <c r="R198" s="38">
        <f t="shared" si="110"/>
        <v>89660940</v>
      </c>
      <c r="S198" s="38">
        <f t="shared" si="110"/>
        <v>126470290</v>
      </c>
      <c r="T198" s="38">
        <f t="shared" si="110"/>
        <v>108481410</v>
      </c>
      <c r="U198" s="38">
        <f t="shared" si="1"/>
        <v>1255650000</v>
      </c>
      <c r="V198" s="38">
        <f t="shared" si="2"/>
        <v>0</v>
      </c>
      <c r="W198" s="61"/>
      <c r="X198" s="61"/>
      <c r="Y198" s="61"/>
      <c r="Z198" s="61"/>
    </row>
    <row r="199" spans="1:26" ht="13.5"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1">SUM(H200:H207)</f>
        <v>1032192000</v>
      </c>
      <c r="I199" s="41">
        <f t="shared" si="111"/>
        <v>63779690</v>
      </c>
      <c r="J199" s="41">
        <f t="shared" si="111"/>
        <v>73834090</v>
      </c>
      <c r="K199" s="41">
        <f t="shared" si="111"/>
        <v>73379790</v>
      </c>
      <c r="L199" s="41">
        <f t="shared" si="111"/>
        <v>162722440</v>
      </c>
      <c r="M199" s="41">
        <f t="shared" si="111"/>
        <v>76216940</v>
      </c>
      <c r="N199" s="41">
        <f t="shared" si="111"/>
        <v>76216940</v>
      </c>
      <c r="O199" s="41">
        <f t="shared" si="111"/>
        <v>76216940</v>
      </c>
      <c r="P199" s="41">
        <f t="shared" si="111"/>
        <v>76216940</v>
      </c>
      <c r="Q199" s="41">
        <f t="shared" si="111"/>
        <v>76216940</v>
      </c>
      <c r="R199" s="41">
        <f t="shared" si="111"/>
        <v>76216940</v>
      </c>
      <c r="S199" s="41">
        <f t="shared" si="111"/>
        <v>106216940</v>
      </c>
      <c r="T199" s="41">
        <f t="shared" si="111"/>
        <v>94957410</v>
      </c>
      <c r="U199" s="41">
        <f t="shared" si="1"/>
        <v>1032192000</v>
      </c>
      <c r="V199" s="41">
        <f t="shared" si="2"/>
        <v>0</v>
      </c>
      <c r="W199" s="61"/>
      <c r="X199" s="61"/>
      <c r="Y199" s="61"/>
      <c r="Z199" s="61"/>
    </row>
    <row r="200" spans="1:26" ht="13.5"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2">ROUNDDOWN(E200*G200,-3)</f>
        <v>59765000</v>
      </c>
      <c r="I200" s="62">
        <v>0</v>
      </c>
      <c r="J200" s="62">
        <v>0</v>
      </c>
      <c r="K200" s="44">
        <f>(17*22000)+(16*22000)</f>
        <v>726000</v>
      </c>
      <c r="L200" s="44">
        <v>4980000</v>
      </c>
      <c r="M200" s="44">
        <v>4980000</v>
      </c>
      <c r="N200" s="44">
        <v>4980000</v>
      </c>
      <c r="O200" s="44">
        <v>4980000</v>
      </c>
      <c r="P200" s="44">
        <v>4980000</v>
      </c>
      <c r="Q200" s="44">
        <v>4980000</v>
      </c>
      <c r="R200" s="44">
        <v>4980000</v>
      </c>
      <c r="S200" s="44">
        <v>4980000</v>
      </c>
      <c r="T200" s="44">
        <f>4985000+14214000</f>
        <v>19199000</v>
      </c>
      <c r="U200" s="44">
        <f t="shared" si="1"/>
        <v>59765000</v>
      </c>
      <c r="V200" s="44">
        <f t="shared" si="2"/>
        <v>0</v>
      </c>
      <c r="W200" s="61"/>
      <c r="X200" s="61"/>
      <c r="Y200" s="61"/>
      <c r="Z200" s="61"/>
    </row>
    <row r="201" spans="1:26" ht="13.5"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2"/>
        <v>69600000</v>
      </c>
      <c r="I201" s="62">
        <v>0</v>
      </c>
      <c r="J201" s="62">
        <v>9694400</v>
      </c>
      <c r="K201" s="44">
        <f>2332000+2437100+1745000+2000000</f>
        <v>8514100</v>
      </c>
      <c r="L201" s="62">
        <v>5711500</v>
      </c>
      <c r="M201" s="62">
        <v>5710000</v>
      </c>
      <c r="N201" s="62">
        <v>5710000</v>
      </c>
      <c r="O201" s="62">
        <v>5710000</v>
      </c>
      <c r="P201" s="62">
        <v>5710000</v>
      </c>
      <c r="Q201" s="62">
        <v>5710000</v>
      </c>
      <c r="R201" s="62">
        <v>5710000</v>
      </c>
      <c r="S201" s="62">
        <v>5710000</v>
      </c>
      <c r="T201" s="62">
        <v>5710000</v>
      </c>
      <c r="U201" s="44">
        <f t="shared" si="1"/>
        <v>69600000</v>
      </c>
      <c r="V201" s="44">
        <f t="shared" si="2"/>
        <v>0</v>
      </c>
      <c r="W201" s="61"/>
      <c r="X201" s="61"/>
      <c r="Y201" s="61"/>
      <c r="Z201" s="61"/>
    </row>
    <row r="202" spans="1:26" ht="13.5"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2"/>
        <v>55000000</v>
      </c>
      <c r="I202" s="44">
        <v>0</v>
      </c>
      <c r="J202" s="44">
        <v>0</v>
      </c>
      <c r="K202" s="62">
        <v>0</v>
      </c>
      <c r="L202" s="62">
        <v>25000000</v>
      </c>
      <c r="M202" s="44">
        <v>0</v>
      </c>
      <c r="N202" s="44">
        <v>0</v>
      </c>
      <c r="O202" s="44">
        <v>0</v>
      </c>
      <c r="P202" s="44">
        <v>0</v>
      </c>
      <c r="Q202" s="44">
        <v>0</v>
      </c>
      <c r="R202" s="44">
        <v>0</v>
      </c>
      <c r="S202" s="44">
        <v>30000000</v>
      </c>
      <c r="T202" s="44">
        <v>0</v>
      </c>
      <c r="U202" s="44">
        <f t="shared" si="1"/>
        <v>55000000</v>
      </c>
      <c r="V202" s="44">
        <f t="shared" si="2"/>
        <v>0</v>
      </c>
      <c r="W202" s="61"/>
      <c r="X202" s="61"/>
      <c r="Y202" s="61"/>
      <c r="Z202" s="61"/>
    </row>
    <row r="203" spans="1:26" ht="13.5"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2"/>
        <v>20967000</v>
      </c>
      <c r="I203" s="62">
        <v>0</v>
      </c>
      <c r="J203" s="62">
        <v>360000</v>
      </c>
      <c r="K203" s="62">
        <v>360000</v>
      </c>
      <c r="L203" s="44">
        <v>1747250</v>
      </c>
      <c r="M203" s="44">
        <v>1747250</v>
      </c>
      <c r="N203" s="44">
        <v>1747250</v>
      </c>
      <c r="O203" s="44">
        <v>1747250</v>
      </c>
      <c r="P203" s="44">
        <v>1747250</v>
      </c>
      <c r="Q203" s="44">
        <v>1747250</v>
      </c>
      <c r="R203" s="44">
        <v>1747250</v>
      </c>
      <c r="S203" s="44">
        <v>1747250</v>
      </c>
      <c r="T203" s="44">
        <f>1747250+4521750</f>
        <v>6269000</v>
      </c>
      <c r="U203" s="44">
        <f t="shared" si="1"/>
        <v>20967000</v>
      </c>
      <c r="V203" s="44">
        <f t="shared" si="2"/>
        <v>0</v>
      </c>
      <c r="W203" s="61"/>
      <c r="X203" s="61"/>
      <c r="Y203" s="61"/>
      <c r="Z203" s="61"/>
    </row>
    <row r="204" spans="1:26" ht="13.5"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2"/>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c r="X204" s="61"/>
      <c r="Y204" s="61"/>
      <c r="Z204" s="61"/>
    </row>
    <row r="205" spans="1:26" ht="13.5"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2"/>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c r="X205" s="61"/>
      <c r="Y205" s="61"/>
      <c r="Z205" s="61"/>
    </row>
    <row r="206" spans="1:26" ht="13.5"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2"/>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c r="X206" s="61"/>
      <c r="Y206" s="61"/>
      <c r="Z206" s="61"/>
    </row>
    <row r="207" spans="1:26" ht="13.5"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2"/>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c r="X207" s="61"/>
      <c r="Y207" s="61"/>
      <c r="Z207" s="61"/>
    </row>
    <row r="208" spans="1:26" ht="13.5"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3">SUM(H209:H219)</f>
        <v>223458000</v>
      </c>
      <c r="I208" s="41">
        <f t="shared" si="113"/>
        <v>0</v>
      </c>
      <c r="J208" s="41">
        <f t="shared" si="113"/>
        <v>11211000</v>
      </c>
      <c r="K208" s="41">
        <f t="shared" si="113"/>
        <v>29387300</v>
      </c>
      <c r="L208" s="41">
        <f t="shared" si="113"/>
        <v>11944000</v>
      </c>
      <c r="M208" s="41">
        <f t="shared" si="113"/>
        <v>13444000</v>
      </c>
      <c r="N208" s="41">
        <f t="shared" si="113"/>
        <v>13444000</v>
      </c>
      <c r="O208" s="41">
        <f t="shared" si="113"/>
        <v>71418350</v>
      </c>
      <c r="P208" s="41">
        <f t="shared" si="113"/>
        <v>11944000</v>
      </c>
      <c r="Q208" s="41">
        <f t="shared" si="113"/>
        <v>13444000</v>
      </c>
      <c r="R208" s="41">
        <f t="shared" si="113"/>
        <v>13444000</v>
      </c>
      <c r="S208" s="41">
        <f t="shared" si="113"/>
        <v>20253350</v>
      </c>
      <c r="T208" s="41">
        <f t="shared" si="113"/>
        <v>13524000</v>
      </c>
      <c r="U208" s="41">
        <f t="shared" si="1"/>
        <v>223458000</v>
      </c>
      <c r="V208" s="41">
        <f t="shared" si="2"/>
        <v>0</v>
      </c>
      <c r="W208" s="61"/>
      <c r="X208" s="61"/>
      <c r="Y208" s="61"/>
      <c r="Z208" s="61"/>
    </row>
    <row r="209" spans="1:26" ht="13.5"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4">ROUNDDOWN(E209*G209,-3)</f>
        <v>56000000</v>
      </c>
      <c r="I209" s="62">
        <v>0</v>
      </c>
      <c r="J209" s="62">
        <v>3982000</v>
      </c>
      <c r="K209" s="44">
        <f>995000+1000000+993000+995000</f>
        <v>3983000</v>
      </c>
      <c r="L209" s="44">
        <v>4660000</v>
      </c>
      <c r="M209" s="44">
        <v>4660000</v>
      </c>
      <c r="N209" s="44">
        <v>4660000</v>
      </c>
      <c r="O209" s="44">
        <f>4660000+3007500</f>
        <v>7667500</v>
      </c>
      <c r="P209" s="44">
        <v>4660000</v>
      </c>
      <c r="Q209" s="44">
        <v>4660000</v>
      </c>
      <c r="R209" s="44">
        <v>4660000</v>
      </c>
      <c r="S209" s="44">
        <f>7667500</f>
        <v>7667500</v>
      </c>
      <c r="T209" s="44">
        <v>4740000</v>
      </c>
      <c r="U209" s="44">
        <f t="shared" si="1"/>
        <v>56000000</v>
      </c>
      <c r="V209" s="44">
        <f t="shared" si="2"/>
        <v>0</v>
      </c>
      <c r="W209" s="61"/>
      <c r="X209" s="61"/>
      <c r="Y209" s="61"/>
      <c r="Z209" s="61"/>
    </row>
    <row r="210" spans="1:26" ht="13.5"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4"/>
        <v>84000000</v>
      </c>
      <c r="I210" s="62">
        <v>0</v>
      </c>
      <c r="J210" s="62">
        <v>5945000</v>
      </c>
      <c r="K210" s="44">
        <f>1499000+1497300+1465000+1490000</f>
        <v>5951300</v>
      </c>
      <c r="L210" s="44">
        <v>6000000</v>
      </c>
      <c r="M210" s="44">
        <v>7500000</v>
      </c>
      <c r="N210" s="62">
        <v>7500000</v>
      </c>
      <c r="O210" s="62">
        <v>11301850</v>
      </c>
      <c r="P210" s="44">
        <v>6000000</v>
      </c>
      <c r="Q210" s="44">
        <v>7500000</v>
      </c>
      <c r="R210" s="44">
        <v>7500000</v>
      </c>
      <c r="S210" s="44">
        <f>6000000+5301850</f>
        <v>11301850</v>
      </c>
      <c r="T210" s="44">
        <v>7500000</v>
      </c>
      <c r="U210" s="44">
        <f t="shared" si="1"/>
        <v>84000000</v>
      </c>
      <c r="V210" s="44">
        <f t="shared" si="2"/>
        <v>0</v>
      </c>
      <c r="W210" s="61"/>
      <c r="X210" s="61"/>
      <c r="Y210" s="61"/>
      <c r="Z210" s="61"/>
    </row>
    <row r="211" spans="1:26" ht="13.5"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4"/>
        <v>7488000</v>
      </c>
      <c r="I211" s="62">
        <v>0</v>
      </c>
      <c r="J211" s="44">
        <v>624000</v>
      </c>
      <c r="K211" s="44">
        <f>624000*2</f>
        <v>1248000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c r="X211" s="61"/>
      <c r="Y211" s="61"/>
      <c r="Z211" s="61"/>
    </row>
    <row r="212" spans="1:26" ht="13.5"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4"/>
        <v>7920000</v>
      </c>
      <c r="I212" s="62">
        <v>0</v>
      </c>
      <c r="J212" s="44">
        <v>660000</v>
      </c>
      <c r="K212" s="44">
        <f>660000*2</f>
        <v>1320000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c r="X212" s="61"/>
      <c r="Y212" s="61"/>
      <c r="Z212" s="61"/>
    </row>
    <row r="213" spans="1:26" ht="13.5"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4"/>
        <v>13200000</v>
      </c>
      <c r="I213" s="44">
        <v>0</v>
      </c>
      <c r="J213" s="62">
        <v>0</v>
      </c>
      <c r="K213" s="62">
        <f>6000000+600000</f>
        <v>6600000</v>
      </c>
      <c r="L213" s="44">
        <v>0</v>
      </c>
      <c r="M213" s="44">
        <v>0</v>
      </c>
      <c r="N213" s="44">
        <v>0</v>
      </c>
      <c r="O213" s="44">
        <v>6600000</v>
      </c>
      <c r="P213" s="44">
        <v>0</v>
      </c>
      <c r="Q213" s="44">
        <v>0</v>
      </c>
      <c r="R213" s="44">
        <v>0</v>
      </c>
      <c r="S213" s="44">
        <v>0</v>
      </c>
      <c r="T213" s="44">
        <v>0</v>
      </c>
      <c r="U213" s="44">
        <f t="shared" si="1"/>
        <v>13200000</v>
      </c>
      <c r="V213" s="44">
        <f t="shared" si="2"/>
        <v>0</v>
      </c>
      <c r="W213" s="61"/>
      <c r="X213" s="61"/>
      <c r="Y213" s="61"/>
      <c r="Z213" s="61"/>
    </row>
    <row r="214" spans="1:26" ht="13.5"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4"/>
        <v>9600000</v>
      </c>
      <c r="I214" s="44">
        <v>0</v>
      </c>
      <c r="J214" s="62">
        <v>0</v>
      </c>
      <c r="K214" s="62">
        <f>4350000+435000</f>
        <v>4785000</v>
      </c>
      <c r="L214" s="44">
        <v>0</v>
      </c>
      <c r="M214" s="44">
        <v>0</v>
      </c>
      <c r="N214" s="44">
        <v>0</v>
      </c>
      <c r="O214" s="44">
        <f>4800000+15000</f>
        <v>4815000</v>
      </c>
      <c r="P214" s="44">
        <v>0</v>
      </c>
      <c r="Q214" s="44">
        <v>0</v>
      </c>
      <c r="R214" s="44">
        <v>0</v>
      </c>
      <c r="S214" s="44">
        <v>0</v>
      </c>
      <c r="T214" s="44">
        <v>0</v>
      </c>
      <c r="U214" s="44">
        <f t="shared" si="1"/>
        <v>9600000</v>
      </c>
      <c r="V214" s="44">
        <f t="shared" si="2"/>
        <v>0</v>
      </c>
      <c r="W214" s="61"/>
      <c r="X214" s="61"/>
      <c r="Y214" s="61"/>
      <c r="Z214" s="61"/>
    </row>
    <row r="215" spans="1:26" ht="13.5"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4"/>
        <v>3750000</v>
      </c>
      <c r="I215" s="44">
        <v>0</v>
      </c>
      <c r="J215" s="62">
        <v>0</v>
      </c>
      <c r="K215" s="62">
        <v>0</v>
      </c>
      <c r="L215" s="44">
        <v>0</v>
      </c>
      <c r="M215" s="44">
        <v>0</v>
      </c>
      <c r="N215" s="44">
        <v>0</v>
      </c>
      <c r="O215" s="62">
        <v>3750000</v>
      </c>
      <c r="P215" s="44">
        <v>0</v>
      </c>
      <c r="Q215" s="44">
        <v>0</v>
      </c>
      <c r="R215" s="44">
        <v>0</v>
      </c>
      <c r="S215" s="44">
        <v>0</v>
      </c>
      <c r="T215" s="44">
        <v>0</v>
      </c>
      <c r="U215" s="44">
        <f t="shared" si="1"/>
        <v>3750000</v>
      </c>
      <c r="V215" s="44">
        <f t="shared" si="2"/>
        <v>0</v>
      </c>
      <c r="W215" s="61"/>
      <c r="X215" s="61"/>
      <c r="Y215" s="61"/>
      <c r="Z215" s="61"/>
    </row>
    <row r="216" spans="1:26" ht="13.5"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4"/>
        <v>11000000</v>
      </c>
      <c r="I216" s="44">
        <v>0</v>
      </c>
      <c r="J216" s="62">
        <v>0</v>
      </c>
      <c r="K216" s="62">
        <f>5000000+500000</f>
        <v>5500000</v>
      </c>
      <c r="L216" s="44">
        <v>0</v>
      </c>
      <c r="M216" s="44">
        <v>0</v>
      </c>
      <c r="N216" s="44">
        <v>0</v>
      </c>
      <c r="O216" s="62">
        <v>5500000</v>
      </c>
      <c r="P216" s="44">
        <v>0</v>
      </c>
      <c r="Q216" s="44">
        <v>0</v>
      </c>
      <c r="R216" s="44">
        <v>0</v>
      </c>
      <c r="S216" s="44">
        <v>0</v>
      </c>
      <c r="T216" s="44">
        <v>0</v>
      </c>
      <c r="U216" s="44">
        <f t="shared" si="1"/>
        <v>11000000</v>
      </c>
      <c r="V216" s="44">
        <f t="shared" si="2"/>
        <v>0</v>
      </c>
      <c r="W216" s="61"/>
      <c r="X216" s="61"/>
      <c r="Y216" s="61"/>
      <c r="Z216" s="61"/>
    </row>
    <row r="217" spans="1:26" ht="13.5"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4"/>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c r="X217" s="61"/>
      <c r="Y217" s="61"/>
      <c r="Z217" s="61"/>
    </row>
    <row r="218" spans="1:26" ht="13.5"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4"/>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c r="X218" s="61"/>
      <c r="Y218" s="61"/>
      <c r="Z218" s="61"/>
    </row>
    <row r="219" spans="1:26" ht="13.5"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4"/>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c r="X219" s="61"/>
      <c r="Y219" s="61"/>
      <c r="Z219" s="61"/>
    </row>
    <row r="220" spans="1:26" ht="13.5"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5">SUM(H221,H223)</f>
        <v>122400000</v>
      </c>
      <c r="I220" s="38">
        <f t="shared" si="115"/>
        <v>0</v>
      </c>
      <c r="J220" s="38">
        <f t="shared" si="115"/>
        <v>0</v>
      </c>
      <c r="K220" s="38">
        <f t="shared" si="115"/>
        <v>11100000</v>
      </c>
      <c r="L220" s="38">
        <f t="shared" si="115"/>
        <v>5000000</v>
      </c>
      <c r="M220" s="38">
        <f t="shared" si="115"/>
        <v>65000000</v>
      </c>
      <c r="N220" s="38">
        <f t="shared" si="115"/>
        <v>5000000</v>
      </c>
      <c r="O220" s="38">
        <f t="shared" si="115"/>
        <v>5200000</v>
      </c>
      <c r="P220" s="38">
        <f t="shared" si="115"/>
        <v>5200000</v>
      </c>
      <c r="Q220" s="38">
        <f t="shared" si="115"/>
        <v>5200000</v>
      </c>
      <c r="R220" s="38">
        <f t="shared" si="115"/>
        <v>5200000</v>
      </c>
      <c r="S220" s="38">
        <f t="shared" si="115"/>
        <v>5200000</v>
      </c>
      <c r="T220" s="38">
        <f t="shared" si="115"/>
        <v>10300000</v>
      </c>
      <c r="U220" s="38">
        <f t="shared" si="1"/>
        <v>122400000</v>
      </c>
      <c r="V220" s="38">
        <f t="shared" si="2"/>
        <v>0</v>
      </c>
      <c r="W220" s="61"/>
      <c r="X220" s="61"/>
      <c r="Y220" s="61"/>
      <c r="Z220" s="61"/>
    </row>
    <row r="221" spans="1:26" ht="13.5"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6">H222</f>
        <v>2400000</v>
      </c>
      <c r="I221" s="41">
        <f t="shared" si="116"/>
        <v>0</v>
      </c>
      <c r="J221" s="41">
        <f t="shared" si="116"/>
        <v>0</v>
      </c>
      <c r="K221" s="41">
        <f t="shared" si="116"/>
        <v>1200000</v>
      </c>
      <c r="L221" s="41">
        <f t="shared" si="116"/>
        <v>0</v>
      </c>
      <c r="M221" s="41">
        <f t="shared" si="116"/>
        <v>0</v>
      </c>
      <c r="N221" s="41">
        <f t="shared" si="116"/>
        <v>0</v>
      </c>
      <c r="O221" s="41">
        <f t="shared" si="116"/>
        <v>200000</v>
      </c>
      <c r="P221" s="41">
        <f t="shared" si="116"/>
        <v>200000</v>
      </c>
      <c r="Q221" s="41">
        <f t="shared" si="116"/>
        <v>200000</v>
      </c>
      <c r="R221" s="41">
        <f t="shared" si="116"/>
        <v>200000</v>
      </c>
      <c r="S221" s="41">
        <f t="shared" si="116"/>
        <v>200000</v>
      </c>
      <c r="T221" s="41">
        <f t="shared" si="116"/>
        <v>200000</v>
      </c>
      <c r="U221" s="41">
        <f t="shared" si="1"/>
        <v>2400000</v>
      </c>
      <c r="V221" s="41">
        <f t="shared" si="2"/>
        <v>0</v>
      </c>
      <c r="W221" s="61"/>
      <c r="X221" s="61"/>
      <c r="Y221" s="61"/>
      <c r="Z221" s="61"/>
    </row>
    <row r="222" spans="1:26" ht="13.5"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62">
        <v>0</v>
      </c>
      <c r="J222" s="62">
        <v>0</v>
      </c>
      <c r="K222" s="62">
        <v>1200000</v>
      </c>
      <c r="L222" s="62">
        <v>0</v>
      </c>
      <c r="M222" s="62">
        <v>0</v>
      </c>
      <c r="N222" s="62">
        <v>0</v>
      </c>
      <c r="O222" s="44">
        <v>200000</v>
      </c>
      <c r="P222" s="44">
        <v>200000</v>
      </c>
      <c r="Q222" s="44">
        <v>200000</v>
      </c>
      <c r="R222" s="44">
        <v>200000</v>
      </c>
      <c r="S222" s="44">
        <v>200000</v>
      </c>
      <c r="T222" s="44">
        <v>200000</v>
      </c>
      <c r="U222" s="44">
        <f t="shared" si="1"/>
        <v>2400000</v>
      </c>
      <c r="V222" s="44">
        <f t="shared" si="2"/>
        <v>0</v>
      </c>
      <c r="W222" s="61"/>
      <c r="X222" s="61"/>
      <c r="Y222" s="61"/>
      <c r="Z222" s="61"/>
    </row>
    <row r="223" spans="1:26" ht="13.5"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7">SUM(H224:H225)</f>
        <v>120000000</v>
      </c>
      <c r="I223" s="41">
        <f t="shared" si="117"/>
        <v>0</v>
      </c>
      <c r="J223" s="41">
        <f t="shared" si="117"/>
        <v>0</v>
      </c>
      <c r="K223" s="41">
        <f t="shared" si="117"/>
        <v>9900000</v>
      </c>
      <c r="L223" s="41">
        <f t="shared" si="117"/>
        <v>5000000</v>
      </c>
      <c r="M223" s="41">
        <f t="shared" si="117"/>
        <v>65000000</v>
      </c>
      <c r="N223" s="41">
        <f t="shared" si="117"/>
        <v>5000000</v>
      </c>
      <c r="O223" s="41">
        <f t="shared" si="117"/>
        <v>5000000</v>
      </c>
      <c r="P223" s="41">
        <f t="shared" si="117"/>
        <v>5000000</v>
      </c>
      <c r="Q223" s="41">
        <f t="shared" si="117"/>
        <v>5000000</v>
      </c>
      <c r="R223" s="41">
        <f t="shared" si="117"/>
        <v>5000000</v>
      </c>
      <c r="S223" s="41">
        <f t="shared" si="117"/>
        <v>5000000</v>
      </c>
      <c r="T223" s="41">
        <f t="shared" si="117"/>
        <v>10100000</v>
      </c>
      <c r="U223" s="41">
        <f t="shared" si="1"/>
        <v>120000000</v>
      </c>
      <c r="V223" s="41">
        <f t="shared" si="2"/>
        <v>0</v>
      </c>
      <c r="W223" s="61"/>
      <c r="X223" s="61"/>
      <c r="Y223" s="61"/>
      <c r="Z223" s="61"/>
    </row>
    <row r="224" spans="1:26" ht="13.5"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8">ROUNDDOWN(E224*G224,-3)</f>
        <v>60000000</v>
      </c>
      <c r="I224" s="62">
        <v>0</v>
      </c>
      <c r="J224" s="62">
        <v>0</v>
      </c>
      <c r="K224" s="44">
        <f>4950000*2</f>
        <v>9900000</v>
      </c>
      <c r="L224" s="44">
        <v>5000000</v>
      </c>
      <c r="M224" s="44">
        <v>5000000</v>
      </c>
      <c r="N224" s="44">
        <v>5000000</v>
      </c>
      <c r="O224" s="44">
        <v>5000000</v>
      </c>
      <c r="P224" s="44">
        <v>5000000</v>
      </c>
      <c r="Q224" s="44">
        <v>5000000</v>
      </c>
      <c r="R224" s="44">
        <v>5000000</v>
      </c>
      <c r="S224" s="44">
        <v>5000000</v>
      </c>
      <c r="T224" s="44">
        <f>5000000+5100000</f>
        <v>10100000</v>
      </c>
      <c r="U224" s="44">
        <f t="shared" si="1"/>
        <v>60000000</v>
      </c>
      <c r="V224" s="44">
        <f t="shared" si="2"/>
        <v>0</v>
      </c>
      <c r="W224" s="61"/>
      <c r="X224" s="61"/>
      <c r="Y224" s="61"/>
      <c r="Z224" s="61"/>
    </row>
    <row r="225" spans="1:26" ht="13.5"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8"/>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c r="X225" s="61"/>
      <c r="Y225" s="61"/>
      <c r="Z225" s="61"/>
    </row>
    <row r="226" spans="1:26" ht="13.5"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19">SUM(H227,H238)</f>
        <v>422120000</v>
      </c>
      <c r="I226" s="38">
        <f t="shared" si="119"/>
        <v>0</v>
      </c>
      <c r="J226" s="38">
        <f t="shared" si="119"/>
        <v>10045000</v>
      </c>
      <c r="K226" s="38">
        <f t="shared" si="119"/>
        <v>51515000</v>
      </c>
      <c r="L226" s="38">
        <f t="shared" si="119"/>
        <v>27505000</v>
      </c>
      <c r="M226" s="38">
        <f t="shared" si="119"/>
        <v>46982500</v>
      </c>
      <c r="N226" s="38">
        <f t="shared" si="119"/>
        <v>42922500</v>
      </c>
      <c r="O226" s="38">
        <f t="shared" si="119"/>
        <v>51242500</v>
      </c>
      <c r="P226" s="38">
        <f t="shared" si="119"/>
        <v>47452500</v>
      </c>
      <c r="Q226" s="38">
        <f t="shared" si="119"/>
        <v>26242500</v>
      </c>
      <c r="R226" s="38">
        <f t="shared" si="119"/>
        <v>42232500</v>
      </c>
      <c r="S226" s="38">
        <f t="shared" si="119"/>
        <v>31242500</v>
      </c>
      <c r="T226" s="38">
        <f t="shared" si="119"/>
        <v>44737500</v>
      </c>
      <c r="U226" s="38">
        <f t="shared" si="1"/>
        <v>422120000</v>
      </c>
      <c r="V226" s="38">
        <f t="shared" si="2"/>
        <v>0</v>
      </c>
      <c r="W226" s="61"/>
      <c r="X226" s="61"/>
      <c r="Y226" s="61"/>
      <c r="Z226" s="61"/>
    </row>
    <row r="227" spans="1:26" ht="13.5"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0">SUM(H228:H237)</f>
        <v>404120000</v>
      </c>
      <c r="I227" s="41">
        <f t="shared" si="120"/>
        <v>0</v>
      </c>
      <c r="J227" s="41">
        <f t="shared" si="120"/>
        <v>8545000</v>
      </c>
      <c r="K227" s="41">
        <f t="shared" si="120"/>
        <v>50015000</v>
      </c>
      <c r="L227" s="41">
        <f t="shared" si="120"/>
        <v>26005000</v>
      </c>
      <c r="M227" s="41">
        <f t="shared" si="120"/>
        <v>45482500</v>
      </c>
      <c r="N227" s="41">
        <f t="shared" si="120"/>
        <v>41422500</v>
      </c>
      <c r="O227" s="41">
        <f t="shared" si="120"/>
        <v>49742500</v>
      </c>
      <c r="P227" s="41">
        <f t="shared" si="120"/>
        <v>45952500</v>
      </c>
      <c r="Q227" s="41">
        <f t="shared" si="120"/>
        <v>24742500</v>
      </c>
      <c r="R227" s="41">
        <f t="shared" si="120"/>
        <v>40732500</v>
      </c>
      <c r="S227" s="41">
        <f t="shared" si="120"/>
        <v>29742500</v>
      </c>
      <c r="T227" s="41">
        <f t="shared" si="120"/>
        <v>41737500</v>
      </c>
      <c r="U227" s="41">
        <f t="shared" si="1"/>
        <v>404120000</v>
      </c>
      <c r="V227" s="41">
        <f t="shared" si="2"/>
        <v>0</v>
      </c>
      <c r="W227" s="61"/>
      <c r="X227" s="61"/>
      <c r="Y227" s="61"/>
      <c r="Z227" s="61"/>
    </row>
    <row r="228" spans="1:26" ht="13.5"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1">ROUNDDOWN(E228*G228,-3)</f>
        <v>38730000</v>
      </c>
      <c r="I228" s="62">
        <v>0</v>
      </c>
      <c r="J228" s="44">
        <f>3235000</f>
        <v>3235000</v>
      </c>
      <c r="K228" s="62">
        <v>5175000</v>
      </c>
      <c r="L228" s="62">
        <v>4500000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c r="X228" s="61"/>
      <c r="Y228" s="61"/>
      <c r="Z228" s="61"/>
    </row>
    <row r="229" spans="1:26" ht="13.5"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1"/>
        <v>201900000</v>
      </c>
      <c r="I229" s="62">
        <v>0</v>
      </c>
      <c r="J229" s="44">
        <f>1900000+3410000</f>
        <v>5310000</v>
      </c>
      <c r="K229" s="44">
        <f>8300000*2</f>
        <v>16600000</v>
      </c>
      <c r="L229" s="62">
        <f>19990000</f>
        <v>19990000</v>
      </c>
      <c r="M229" s="62">
        <v>20000000</v>
      </c>
      <c r="N229" s="62">
        <v>20000000</v>
      </c>
      <c r="O229" s="62">
        <v>20000000</v>
      </c>
      <c r="P229" s="62">
        <v>20000000</v>
      </c>
      <c r="Q229" s="62">
        <v>20000000</v>
      </c>
      <c r="R229" s="62">
        <v>20000000</v>
      </c>
      <c r="S229" s="62">
        <v>20000000</v>
      </c>
      <c r="T229" s="62">
        <v>20000000</v>
      </c>
      <c r="U229" s="44">
        <f t="shared" si="1"/>
        <v>201900000</v>
      </c>
      <c r="V229" s="44">
        <f t="shared" si="2"/>
        <v>0</v>
      </c>
      <c r="W229" s="61"/>
      <c r="X229" s="61"/>
      <c r="Y229" s="61"/>
      <c r="Z229" s="61"/>
    </row>
    <row r="230" spans="1:26" ht="13.5"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1"/>
        <v>18200000</v>
      </c>
      <c r="I230" s="62">
        <v>0</v>
      </c>
      <c r="J230" s="62">
        <v>0</v>
      </c>
      <c r="K230" s="44">
        <f>1200000</f>
        <v>1200000</v>
      </c>
      <c r="L230" s="44">
        <v>1515000</v>
      </c>
      <c r="M230" s="44">
        <v>1515000</v>
      </c>
      <c r="N230" s="44">
        <v>1515000</v>
      </c>
      <c r="O230" s="44">
        <v>1515000</v>
      </c>
      <c r="P230" s="44">
        <v>1515000</v>
      </c>
      <c r="Q230" s="44">
        <v>1515000</v>
      </c>
      <c r="R230" s="44">
        <v>1515000</v>
      </c>
      <c r="S230" s="44">
        <v>1515000</v>
      </c>
      <c r="T230" s="44">
        <f>1535000+3345000</f>
        <v>4880000</v>
      </c>
      <c r="U230" s="44">
        <f t="shared" si="1"/>
        <v>18200000</v>
      </c>
      <c r="V230" s="44">
        <f t="shared" si="2"/>
        <v>0</v>
      </c>
      <c r="W230" s="61"/>
      <c r="X230" s="61"/>
      <c r="Y230" s="61"/>
      <c r="Z230" s="61"/>
    </row>
    <row r="231" spans="1:26" ht="13.5"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1"/>
        <v>35040000</v>
      </c>
      <c r="I231" s="44">
        <v>0</v>
      </c>
      <c r="J231" s="62">
        <v>0</v>
      </c>
      <c r="K231" s="62">
        <v>5840000</v>
      </c>
      <c r="L231" s="62">
        <v>0</v>
      </c>
      <c r="M231" s="62">
        <v>5840000</v>
      </c>
      <c r="N231" s="44">
        <v>5840000</v>
      </c>
      <c r="O231" s="44">
        <v>0</v>
      </c>
      <c r="P231" s="44">
        <v>5840000</v>
      </c>
      <c r="Q231" s="44">
        <v>0</v>
      </c>
      <c r="R231" s="44">
        <v>5840000</v>
      </c>
      <c r="S231" s="44">
        <v>0</v>
      </c>
      <c r="T231" s="44">
        <v>5840000</v>
      </c>
      <c r="U231" s="44">
        <f t="shared" si="1"/>
        <v>35040000</v>
      </c>
      <c r="V231" s="44">
        <f t="shared" si="2"/>
        <v>0</v>
      </c>
      <c r="W231" s="61"/>
      <c r="X231" s="61"/>
      <c r="Y231" s="61"/>
      <c r="Z231" s="61"/>
    </row>
    <row r="232" spans="1:26" ht="13.5"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1"/>
        <v>25550000</v>
      </c>
      <c r="I232" s="44">
        <v>0</v>
      </c>
      <c r="J232" s="62">
        <v>0</v>
      </c>
      <c r="K232" s="62">
        <v>4380000</v>
      </c>
      <c r="L232" s="62">
        <v>0</v>
      </c>
      <c r="M232" s="62">
        <v>4380000</v>
      </c>
      <c r="N232" s="44">
        <v>4380000</v>
      </c>
      <c r="O232" s="44">
        <v>0</v>
      </c>
      <c r="P232" s="44">
        <v>4380000</v>
      </c>
      <c r="Q232" s="44">
        <v>0</v>
      </c>
      <c r="R232" s="44">
        <v>4380000</v>
      </c>
      <c r="S232" s="44">
        <v>0</v>
      </c>
      <c r="T232" s="44">
        <v>3650000</v>
      </c>
      <c r="U232" s="44">
        <f t="shared" si="1"/>
        <v>25550000</v>
      </c>
      <c r="V232" s="44">
        <f t="shared" si="2"/>
        <v>0</v>
      </c>
      <c r="W232" s="61"/>
      <c r="X232" s="61"/>
      <c r="Y232" s="61"/>
      <c r="Z232" s="61"/>
    </row>
    <row r="233" spans="1:26" ht="13.5"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1"/>
        <v>31050000</v>
      </c>
      <c r="I233" s="44">
        <v>0</v>
      </c>
      <c r="J233" s="62">
        <v>0</v>
      </c>
      <c r="K233" s="62">
        <v>5520000</v>
      </c>
      <c r="L233" s="62">
        <v>0</v>
      </c>
      <c r="M233" s="62">
        <v>5520000</v>
      </c>
      <c r="N233" s="44">
        <v>5520000</v>
      </c>
      <c r="O233" s="44">
        <v>0</v>
      </c>
      <c r="P233" s="44">
        <v>5520000</v>
      </c>
      <c r="Q233" s="44">
        <v>0</v>
      </c>
      <c r="R233" s="44">
        <v>4830000</v>
      </c>
      <c r="S233" s="44">
        <v>0</v>
      </c>
      <c r="T233" s="44">
        <v>4140000</v>
      </c>
      <c r="U233" s="44">
        <f t="shared" si="1"/>
        <v>31050000</v>
      </c>
      <c r="V233" s="44">
        <f t="shared" si="2"/>
        <v>0</v>
      </c>
      <c r="W233" s="61"/>
      <c r="X233" s="61"/>
      <c r="Y233" s="61"/>
      <c r="Z233" s="61"/>
    </row>
    <row r="234" spans="1:26" ht="13.5"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1"/>
        <v>20000000</v>
      </c>
      <c r="I234" s="44">
        <v>0</v>
      </c>
      <c r="J234" s="62">
        <v>0</v>
      </c>
      <c r="K234" s="62">
        <v>5000000</v>
      </c>
      <c r="L234" s="44">
        <v>0</v>
      </c>
      <c r="M234" s="44">
        <v>5000000</v>
      </c>
      <c r="N234" s="44">
        <v>0</v>
      </c>
      <c r="O234" s="44">
        <v>0</v>
      </c>
      <c r="P234" s="44">
        <v>5000000</v>
      </c>
      <c r="Q234" s="44">
        <v>0</v>
      </c>
      <c r="R234" s="44">
        <v>0</v>
      </c>
      <c r="S234" s="44">
        <v>5000000</v>
      </c>
      <c r="T234" s="44">
        <v>0</v>
      </c>
      <c r="U234" s="44">
        <f t="shared" si="1"/>
        <v>20000000</v>
      </c>
      <c r="V234" s="44">
        <f t="shared" si="2"/>
        <v>0</v>
      </c>
      <c r="W234" s="61"/>
      <c r="X234" s="61"/>
      <c r="Y234" s="61"/>
      <c r="Z234" s="61"/>
    </row>
    <row r="235" spans="1:26" ht="13.5"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1"/>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c r="X235" s="61"/>
      <c r="Y235" s="61"/>
      <c r="Z235" s="61"/>
    </row>
    <row r="236" spans="1:26" ht="13.5"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1"/>
        <v>3290000</v>
      </c>
      <c r="I236" s="44">
        <v>0</v>
      </c>
      <c r="J236" s="62">
        <v>0</v>
      </c>
      <c r="K236" s="62">
        <v>940000</v>
      </c>
      <c r="L236" s="44">
        <v>0</v>
      </c>
      <c r="M236" s="44">
        <v>0</v>
      </c>
      <c r="N236" s="44">
        <v>940000</v>
      </c>
      <c r="O236" s="44">
        <v>0</v>
      </c>
      <c r="P236" s="44">
        <v>470000</v>
      </c>
      <c r="Q236" s="44">
        <v>0</v>
      </c>
      <c r="R236" s="44">
        <v>940000</v>
      </c>
      <c r="S236" s="44">
        <v>0</v>
      </c>
      <c r="T236" s="44">
        <v>0</v>
      </c>
      <c r="U236" s="44">
        <f t="shared" si="1"/>
        <v>3290000</v>
      </c>
      <c r="V236" s="44">
        <f t="shared" si="2"/>
        <v>0</v>
      </c>
      <c r="W236" s="61"/>
      <c r="X236" s="61"/>
      <c r="Y236" s="61"/>
      <c r="Z236" s="61"/>
    </row>
    <row r="237" spans="1:26" ht="13.5"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1"/>
        <v>5360000</v>
      </c>
      <c r="I237" s="44">
        <v>0</v>
      </c>
      <c r="J237" s="62">
        <v>0</v>
      </c>
      <c r="K237" s="44">
        <f>5360000</f>
        <v>5360000</v>
      </c>
      <c r="L237" s="62">
        <v>0</v>
      </c>
      <c r="M237" s="44">
        <v>0</v>
      </c>
      <c r="N237" s="62">
        <v>0</v>
      </c>
      <c r="O237" s="44">
        <v>0</v>
      </c>
      <c r="P237" s="62">
        <v>0</v>
      </c>
      <c r="Q237" s="44">
        <v>0</v>
      </c>
      <c r="R237" s="62">
        <v>0</v>
      </c>
      <c r="S237" s="44">
        <v>0</v>
      </c>
      <c r="T237" s="62">
        <v>0</v>
      </c>
      <c r="U237" s="44">
        <f t="shared" si="1"/>
        <v>5360000</v>
      </c>
      <c r="V237" s="44">
        <f t="shared" si="2"/>
        <v>0</v>
      </c>
      <c r="W237" s="61"/>
      <c r="X237" s="61"/>
      <c r="Y237" s="61"/>
      <c r="Z237" s="61"/>
    </row>
    <row r="238" spans="1:26" ht="13.5"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2">H239</f>
        <v>18000000</v>
      </c>
      <c r="I238" s="41">
        <f t="shared" si="122"/>
        <v>0</v>
      </c>
      <c r="J238" s="41">
        <f t="shared" si="122"/>
        <v>1500000</v>
      </c>
      <c r="K238" s="41">
        <f t="shared" si="122"/>
        <v>1500000</v>
      </c>
      <c r="L238" s="41">
        <f t="shared" si="122"/>
        <v>1500000</v>
      </c>
      <c r="M238" s="41">
        <f t="shared" si="122"/>
        <v>1500000</v>
      </c>
      <c r="N238" s="41">
        <f t="shared" si="122"/>
        <v>1500000</v>
      </c>
      <c r="O238" s="41">
        <f t="shared" si="122"/>
        <v>1500000</v>
      </c>
      <c r="P238" s="41">
        <f t="shared" si="122"/>
        <v>1500000</v>
      </c>
      <c r="Q238" s="41">
        <f t="shared" si="122"/>
        <v>1500000</v>
      </c>
      <c r="R238" s="41">
        <f t="shared" si="122"/>
        <v>1500000</v>
      </c>
      <c r="S238" s="41">
        <f t="shared" si="122"/>
        <v>1500000</v>
      </c>
      <c r="T238" s="41">
        <f t="shared" si="122"/>
        <v>3000000</v>
      </c>
      <c r="U238" s="41">
        <f t="shared" si="1"/>
        <v>18000000</v>
      </c>
      <c r="V238" s="41">
        <f t="shared" si="2"/>
        <v>0</v>
      </c>
      <c r="W238" s="61"/>
      <c r="X238" s="61"/>
      <c r="Y238" s="61"/>
      <c r="Z238" s="61"/>
    </row>
    <row r="239" spans="1:26" ht="13.5"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62">
        <v>0</v>
      </c>
      <c r="J239" s="44">
        <v>1500000</v>
      </c>
      <c r="K239" s="44">
        <v>1500000</v>
      </c>
      <c r="L239" s="44">
        <v>1500000</v>
      </c>
      <c r="M239" s="44">
        <v>1500000</v>
      </c>
      <c r="N239" s="44">
        <v>1500000</v>
      </c>
      <c r="O239" s="44">
        <v>1500000</v>
      </c>
      <c r="P239" s="44">
        <v>1500000</v>
      </c>
      <c r="Q239" s="44">
        <v>1500000</v>
      </c>
      <c r="R239" s="44">
        <v>1500000</v>
      </c>
      <c r="S239" s="44">
        <v>1500000</v>
      </c>
      <c r="T239" s="44">
        <f>1500000*2</f>
        <v>3000000</v>
      </c>
      <c r="U239" s="44">
        <f t="shared" si="1"/>
        <v>18000000</v>
      </c>
      <c r="V239" s="44">
        <f t="shared" si="2"/>
        <v>0</v>
      </c>
      <c r="W239" s="61"/>
      <c r="X239" s="61"/>
      <c r="Y239" s="61"/>
      <c r="Z239" s="61"/>
    </row>
    <row r="240" spans="1:26" ht="13.5"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3">SUM(H241,H244)</f>
        <v>268760000</v>
      </c>
      <c r="I240" s="38">
        <f t="shared" si="123"/>
        <v>0</v>
      </c>
      <c r="J240" s="38">
        <f t="shared" si="123"/>
        <v>0</v>
      </c>
      <c r="K240" s="38">
        <f t="shared" si="123"/>
        <v>1600000</v>
      </c>
      <c r="L240" s="38">
        <f t="shared" si="123"/>
        <v>43230000</v>
      </c>
      <c r="M240" s="38">
        <f t="shared" si="123"/>
        <v>14410000</v>
      </c>
      <c r="N240" s="38">
        <f t="shared" si="123"/>
        <v>108650000</v>
      </c>
      <c r="O240" s="38">
        <f t="shared" si="123"/>
        <v>14410000</v>
      </c>
      <c r="P240" s="38">
        <f t="shared" si="123"/>
        <v>14410000</v>
      </c>
      <c r="Q240" s="38">
        <f t="shared" si="123"/>
        <v>14410000</v>
      </c>
      <c r="R240" s="38">
        <f t="shared" si="123"/>
        <v>14410000</v>
      </c>
      <c r="S240" s="38">
        <f t="shared" si="123"/>
        <v>14410000</v>
      </c>
      <c r="T240" s="38">
        <f t="shared" si="123"/>
        <v>28820000</v>
      </c>
      <c r="U240" s="38">
        <f t="shared" si="1"/>
        <v>268760000</v>
      </c>
      <c r="V240" s="38">
        <f t="shared" si="2"/>
        <v>0</v>
      </c>
      <c r="W240" s="61"/>
      <c r="X240" s="61"/>
      <c r="Y240" s="61"/>
      <c r="Z240" s="61"/>
    </row>
    <row r="241" spans="1:26" ht="13.5"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4">SUM(H242:H243)</f>
        <v>94240000</v>
      </c>
      <c r="I241" s="41">
        <f t="shared" si="124"/>
        <v>0</v>
      </c>
      <c r="J241" s="41">
        <f t="shared" si="124"/>
        <v>0</v>
      </c>
      <c r="K241" s="41">
        <f t="shared" si="124"/>
        <v>0</v>
      </c>
      <c r="L241" s="41">
        <f t="shared" si="124"/>
        <v>0</v>
      </c>
      <c r="M241" s="41">
        <f t="shared" si="124"/>
        <v>0</v>
      </c>
      <c r="N241" s="41">
        <f t="shared" si="124"/>
        <v>94240000</v>
      </c>
      <c r="O241" s="41">
        <f t="shared" si="124"/>
        <v>0</v>
      </c>
      <c r="P241" s="41">
        <f t="shared" si="124"/>
        <v>0</v>
      </c>
      <c r="Q241" s="41">
        <f t="shared" si="124"/>
        <v>0</v>
      </c>
      <c r="R241" s="41">
        <f t="shared" si="124"/>
        <v>0</v>
      </c>
      <c r="S241" s="41">
        <f t="shared" si="124"/>
        <v>0</v>
      </c>
      <c r="T241" s="41">
        <f t="shared" si="124"/>
        <v>0</v>
      </c>
      <c r="U241" s="41">
        <f t="shared" si="1"/>
        <v>94240000</v>
      </c>
      <c r="V241" s="41">
        <f t="shared" si="2"/>
        <v>0</v>
      </c>
      <c r="W241" s="61"/>
      <c r="X241" s="61"/>
      <c r="Y241" s="61"/>
      <c r="Z241" s="61"/>
    </row>
    <row r="242" spans="1:26" ht="13.5"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5">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c r="X242" s="61"/>
      <c r="Y242" s="61"/>
      <c r="Z242" s="61"/>
    </row>
    <row r="243" spans="1:26" ht="13.5"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5"/>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c r="X243" s="61"/>
      <c r="Y243" s="61"/>
      <c r="Z243" s="61"/>
    </row>
    <row r="244" spans="1:26" ht="13.5"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6">SUM(H245:H256)</f>
        <v>174520000</v>
      </c>
      <c r="I244" s="41">
        <f t="shared" si="126"/>
        <v>0</v>
      </c>
      <c r="J244" s="41">
        <f t="shared" si="126"/>
        <v>0</v>
      </c>
      <c r="K244" s="41">
        <f t="shared" si="126"/>
        <v>1600000</v>
      </c>
      <c r="L244" s="41">
        <f t="shared" si="126"/>
        <v>43230000</v>
      </c>
      <c r="M244" s="41">
        <f t="shared" si="126"/>
        <v>14410000</v>
      </c>
      <c r="N244" s="41">
        <f t="shared" si="126"/>
        <v>14410000</v>
      </c>
      <c r="O244" s="41">
        <f t="shared" si="126"/>
        <v>14410000</v>
      </c>
      <c r="P244" s="41">
        <f t="shared" si="126"/>
        <v>14410000</v>
      </c>
      <c r="Q244" s="41">
        <f t="shared" si="126"/>
        <v>14410000</v>
      </c>
      <c r="R244" s="41">
        <f t="shared" si="126"/>
        <v>14410000</v>
      </c>
      <c r="S244" s="41">
        <f t="shared" si="126"/>
        <v>14410000</v>
      </c>
      <c r="T244" s="41">
        <f t="shared" si="126"/>
        <v>28820000</v>
      </c>
      <c r="U244" s="41">
        <f t="shared" si="1"/>
        <v>174520000</v>
      </c>
      <c r="V244" s="41">
        <f t="shared" si="2"/>
        <v>0</v>
      </c>
      <c r="W244" s="61"/>
      <c r="X244" s="61"/>
      <c r="Y244" s="61"/>
      <c r="Z244" s="61"/>
    </row>
    <row r="245" spans="1:26" ht="13.5"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7">ROUNDDOWN(E245*G245,-3)</f>
        <v>39840000</v>
      </c>
      <c r="I245" s="62">
        <v>0</v>
      </c>
      <c r="J245" s="62">
        <v>0</v>
      </c>
      <c r="K245" s="62">
        <v>0</v>
      </c>
      <c r="L245" s="44">
        <f>3320000*3</f>
        <v>9960000</v>
      </c>
      <c r="M245" s="44">
        <v>3320000</v>
      </c>
      <c r="N245" s="44">
        <v>3320000</v>
      </c>
      <c r="O245" s="44">
        <v>3320000</v>
      </c>
      <c r="P245" s="44">
        <v>3320000</v>
      </c>
      <c r="Q245" s="44">
        <v>3320000</v>
      </c>
      <c r="R245" s="44">
        <v>3320000</v>
      </c>
      <c r="S245" s="44">
        <v>3320000</v>
      </c>
      <c r="T245" s="44">
        <f>3320000*2</f>
        <v>6640000</v>
      </c>
      <c r="U245" s="44">
        <f t="shared" si="1"/>
        <v>39840000</v>
      </c>
      <c r="V245" s="44">
        <f t="shared" si="2"/>
        <v>0</v>
      </c>
      <c r="W245" s="61"/>
      <c r="X245" s="61"/>
      <c r="Y245" s="61"/>
      <c r="Z245" s="61"/>
    </row>
    <row r="246" spans="1:26" ht="13.5"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7"/>
        <v>47040000</v>
      </c>
      <c r="I246" s="62">
        <v>0</v>
      </c>
      <c r="J246" s="62">
        <v>0</v>
      </c>
      <c r="K246" s="62">
        <v>0</v>
      </c>
      <c r="L246" s="44">
        <f>3920000*3</f>
        <v>11760000</v>
      </c>
      <c r="M246" s="44">
        <v>3920000</v>
      </c>
      <c r="N246" s="44">
        <v>3920000</v>
      </c>
      <c r="O246" s="44">
        <v>3920000</v>
      </c>
      <c r="P246" s="44">
        <v>3920000</v>
      </c>
      <c r="Q246" s="44">
        <v>3920000</v>
      </c>
      <c r="R246" s="44">
        <v>3920000</v>
      </c>
      <c r="S246" s="44">
        <v>3920000</v>
      </c>
      <c r="T246" s="44">
        <f>3920000*2</f>
        <v>7840000</v>
      </c>
      <c r="U246" s="44">
        <f t="shared" si="1"/>
        <v>47040000</v>
      </c>
      <c r="V246" s="44">
        <f t="shared" si="2"/>
        <v>0</v>
      </c>
      <c r="W246" s="61"/>
      <c r="X246" s="61"/>
      <c r="Y246" s="61"/>
      <c r="Z246" s="61"/>
    </row>
    <row r="247" spans="1:26" ht="13.5"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7"/>
        <v>23520000</v>
      </c>
      <c r="I247" s="62">
        <v>0</v>
      </c>
      <c r="J247" s="62">
        <v>0</v>
      </c>
      <c r="K247" s="62">
        <v>0</v>
      </c>
      <c r="L247" s="44">
        <f>1960000*3</f>
        <v>5880000</v>
      </c>
      <c r="M247" s="44">
        <v>1960000</v>
      </c>
      <c r="N247" s="44">
        <v>1960000</v>
      </c>
      <c r="O247" s="44">
        <v>1960000</v>
      </c>
      <c r="P247" s="44">
        <v>1960000</v>
      </c>
      <c r="Q247" s="44">
        <v>1960000</v>
      </c>
      <c r="R247" s="44">
        <v>1960000</v>
      </c>
      <c r="S247" s="44">
        <v>1960000</v>
      </c>
      <c r="T247" s="44">
        <f>1960000*2</f>
        <v>3920000</v>
      </c>
      <c r="U247" s="44">
        <f t="shared" si="1"/>
        <v>23520000</v>
      </c>
      <c r="V247" s="44">
        <f t="shared" si="2"/>
        <v>0</v>
      </c>
      <c r="W247" s="61"/>
      <c r="X247" s="61"/>
      <c r="Y247" s="61"/>
      <c r="Z247" s="61"/>
    </row>
    <row r="248" spans="1:26" ht="13.5"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7"/>
        <v>24480000</v>
      </c>
      <c r="I248" s="62">
        <v>0</v>
      </c>
      <c r="J248" s="62">
        <v>0</v>
      </c>
      <c r="K248" s="62">
        <v>0</v>
      </c>
      <c r="L248" s="44">
        <f>2040000*3</f>
        <v>6120000</v>
      </c>
      <c r="M248" s="44">
        <v>2040000</v>
      </c>
      <c r="N248" s="44">
        <v>2040000</v>
      </c>
      <c r="O248" s="44">
        <v>2040000</v>
      </c>
      <c r="P248" s="44">
        <v>2040000</v>
      </c>
      <c r="Q248" s="44">
        <v>2040000</v>
      </c>
      <c r="R248" s="44">
        <v>2040000</v>
      </c>
      <c r="S248" s="44">
        <v>2040000</v>
      </c>
      <c r="T248" s="44">
        <f>2040000*2</f>
        <v>4080000</v>
      </c>
      <c r="U248" s="44">
        <f t="shared" si="1"/>
        <v>24480000</v>
      </c>
      <c r="V248" s="44">
        <f t="shared" si="2"/>
        <v>0</v>
      </c>
      <c r="W248" s="61"/>
      <c r="X248" s="61"/>
      <c r="Y248" s="61"/>
      <c r="Z248" s="61"/>
    </row>
    <row r="249" spans="1:26" ht="13.5"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7"/>
        <v>7200000</v>
      </c>
      <c r="I249" s="62">
        <v>0</v>
      </c>
      <c r="J249" s="62">
        <v>0</v>
      </c>
      <c r="K249" s="62">
        <v>0</v>
      </c>
      <c r="L249" s="44">
        <f t="shared" ref="L249:L250" si="128">600000*3</f>
        <v>1800000</v>
      </c>
      <c r="M249" s="44">
        <v>600000</v>
      </c>
      <c r="N249" s="44">
        <v>600000</v>
      </c>
      <c r="O249" s="44">
        <v>600000</v>
      </c>
      <c r="P249" s="44">
        <v>600000</v>
      </c>
      <c r="Q249" s="44">
        <v>600000</v>
      </c>
      <c r="R249" s="44">
        <v>600000</v>
      </c>
      <c r="S249" s="44">
        <v>600000</v>
      </c>
      <c r="T249" s="44">
        <f t="shared" ref="T249:T250" si="129">600000*2</f>
        <v>1200000</v>
      </c>
      <c r="U249" s="44">
        <f t="shared" si="1"/>
        <v>7200000</v>
      </c>
      <c r="V249" s="44">
        <f t="shared" si="2"/>
        <v>0</v>
      </c>
      <c r="W249" s="61"/>
      <c r="X249" s="61"/>
      <c r="Y249" s="61"/>
      <c r="Z249" s="61"/>
    </row>
    <row r="250" spans="1:26" ht="13.5"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7"/>
        <v>7200000</v>
      </c>
      <c r="I250" s="62">
        <v>0</v>
      </c>
      <c r="J250" s="62">
        <v>0</v>
      </c>
      <c r="K250" s="62">
        <v>0</v>
      </c>
      <c r="L250" s="44">
        <f t="shared" si="128"/>
        <v>1800000</v>
      </c>
      <c r="M250" s="44">
        <v>600000</v>
      </c>
      <c r="N250" s="44">
        <v>600000</v>
      </c>
      <c r="O250" s="44">
        <v>600000</v>
      </c>
      <c r="P250" s="44">
        <v>600000</v>
      </c>
      <c r="Q250" s="44">
        <v>600000</v>
      </c>
      <c r="R250" s="44">
        <v>600000</v>
      </c>
      <c r="S250" s="44">
        <f>600000</f>
        <v>600000</v>
      </c>
      <c r="T250" s="44">
        <f t="shared" si="129"/>
        <v>1200000</v>
      </c>
      <c r="U250" s="44">
        <f t="shared" si="1"/>
        <v>7200000</v>
      </c>
      <c r="V250" s="44">
        <f t="shared" si="2"/>
        <v>0</v>
      </c>
      <c r="W250" s="61"/>
      <c r="X250" s="61"/>
      <c r="Y250" s="61"/>
      <c r="Z250" s="61"/>
    </row>
    <row r="251" spans="1:26" ht="13.5"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7"/>
        <v>6000000</v>
      </c>
      <c r="I251" s="62">
        <v>0</v>
      </c>
      <c r="J251" s="62">
        <v>0</v>
      </c>
      <c r="K251" s="62">
        <v>0</v>
      </c>
      <c r="L251" s="44">
        <f>500000*3</f>
        <v>1500000</v>
      </c>
      <c r="M251" s="44">
        <v>500000</v>
      </c>
      <c r="N251" s="44">
        <v>500000</v>
      </c>
      <c r="O251" s="44">
        <v>500000</v>
      </c>
      <c r="P251" s="44">
        <v>500000</v>
      </c>
      <c r="Q251" s="44">
        <v>500000</v>
      </c>
      <c r="R251" s="44">
        <v>500000</v>
      </c>
      <c r="S251" s="44">
        <f>500000</f>
        <v>500000</v>
      </c>
      <c r="T251" s="44">
        <f>500000*2</f>
        <v>1000000</v>
      </c>
      <c r="U251" s="44">
        <f t="shared" si="1"/>
        <v>6000000</v>
      </c>
      <c r="V251" s="44">
        <f t="shared" si="2"/>
        <v>0</v>
      </c>
      <c r="W251" s="61"/>
      <c r="X251" s="61"/>
      <c r="Y251" s="61"/>
      <c r="Z251" s="61"/>
    </row>
    <row r="252" spans="1:26" ht="13.5"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7"/>
        <v>10800000</v>
      </c>
      <c r="I252" s="62">
        <v>0</v>
      </c>
      <c r="J252" s="62">
        <v>0</v>
      </c>
      <c r="K252" s="62">
        <v>0</v>
      </c>
      <c r="L252" s="44">
        <f>900000*3</f>
        <v>2700000</v>
      </c>
      <c r="M252" s="44">
        <v>900000</v>
      </c>
      <c r="N252" s="44">
        <v>900000</v>
      </c>
      <c r="O252" s="44">
        <v>900000</v>
      </c>
      <c r="P252" s="44">
        <v>900000</v>
      </c>
      <c r="Q252" s="44">
        <v>900000</v>
      </c>
      <c r="R252" s="44">
        <v>900000</v>
      </c>
      <c r="S252" s="44">
        <f>900000</f>
        <v>900000</v>
      </c>
      <c r="T252" s="44">
        <f>900000*2</f>
        <v>1800000</v>
      </c>
      <c r="U252" s="44">
        <f t="shared" si="1"/>
        <v>10800000</v>
      </c>
      <c r="V252" s="44">
        <f t="shared" si="2"/>
        <v>0</v>
      </c>
      <c r="W252" s="61"/>
      <c r="X252" s="61"/>
      <c r="Y252" s="61"/>
      <c r="Z252" s="61"/>
    </row>
    <row r="253" spans="1:26" ht="13.5"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7"/>
        <v>6840000</v>
      </c>
      <c r="I253" s="62">
        <v>0</v>
      </c>
      <c r="J253" s="62">
        <v>0</v>
      </c>
      <c r="K253" s="62">
        <v>0</v>
      </c>
      <c r="L253" s="44">
        <f>570000*3</f>
        <v>1710000</v>
      </c>
      <c r="M253" s="44">
        <v>570000</v>
      </c>
      <c r="N253" s="44">
        <v>570000</v>
      </c>
      <c r="O253" s="44">
        <v>570000</v>
      </c>
      <c r="P253" s="44">
        <v>570000</v>
      </c>
      <c r="Q253" s="44">
        <v>570000</v>
      </c>
      <c r="R253" s="44">
        <v>570000</v>
      </c>
      <c r="S253" s="44">
        <v>570000</v>
      </c>
      <c r="T253" s="44">
        <f>570000*2</f>
        <v>1140000</v>
      </c>
      <c r="U253" s="44">
        <f t="shared" si="1"/>
        <v>6840000</v>
      </c>
      <c r="V253" s="44">
        <f t="shared" si="2"/>
        <v>0</v>
      </c>
      <c r="W253" s="61"/>
      <c r="X253" s="61"/>
      <c r="Y253" s="61"/>
      <c r="Z253" s="61"/>
    </row>
    <row r="254" spans="1:26" ht="13.5"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7"/>
        <v>400000</v>
      </c>
      <c r="I254" s="44">
        <v>0</v>
      </c>
      <c r="J254" s="44">
        <v>0</v>
      </c>
      <c r="K254" s="62">
        <v>400000</v>
      </c>
      <c r="L254" s="62">
        <v>0</v>
      </c>
      <c r="M254" s="44">
        <v>0</v>
      </c>
      <c r="N254" s="44">
        <v>0</v>
      </c>
      <c r="O254" s="44">
        <v>0</v>
      </c>
      <c r="P254" s="44">
        <v>0</v>
      </c>
      <c r="Q254" s="44">
        <v>0</v>
      </c>
      <c r="R254" s="44">
        <v>0</v>
      </c>
      <c r="S254" s="44">
        <v>0</v>
      </c>
      <c r="T254" s="44">
        <v>0</v>
      </c>
      <c r="U254" s="44">
        <f t="shared" si="1"/>
        <v>400000</v>
      </c>
      <c r="V254" s="44">
        <f t="shared" si="2"/>
        <v>0</v>
      </c>
      <c r="W254" s="61"/>
      <c r="X254" s="61"/>
      <c r="Y254" s="61"/>
      <c r="Z254" s="61"/>
    </row>
    <row r="255" spans="1:26" ht="13.5"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7"/>
        <v>300000</v>
      </c>
      <c r="I255" s="44">
        <v>0</v>
      </c>
      <c r="J255" s="44">
        <v>0</v>
      </c>
      <c r="K255" s="62">
        <v>300000</v>
      </c>
      <c r="L255" s="62">
        <v>0</v>
      </c>
      <c r="M255" s="44">
        <v>0</v>
      </c>
      <c r="N255" s="44">
        <v>0</v>
      </c>
      <c r="O255" s="44">
        <v>0</v>
      </c>
      <c r="P255" s="44">
        <v>0</v>
      </c>
      <c r="Q255" s="44">
        <v>0</v>
      </c>
      <c r="R255" s="44">
        <v>0</v>
      </c>
      <c r="S255" s="44">
        <v>0</v>
      </c>
      <c r="T255" s="44">
        <v>0</v>
      </c>
      <c r="U255" s="44">
        <f t="shared" si="1"/>
        <v>300000</v>
      </c>
      <c r="V255" s="44">
        <f t="shared" si="2"/>
        <v>0</v>
      </c>
      <c r="W255" s="61"/>
      <c r="X255" s="61"/>
      <c r="Y255" s="61"/>
      <c r="Z255" s="61"/>
    </row>
    <row r="256" spans="1:26" ht="13.5"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7"/>
        <v>900000</v>
      </c>
      <c r="I256" s="44">
        <v>0</v>
      </c>
      <c r="J256" s="44">
        <v>0</v>
      </c>
      <c r="K256" s="62">
        <v>900000</v>
      </c>
      <c r="L256" s="62">
        <v>0</v>
      </c>
      <c r="M256" s="44">
        <v>0</v>
      </c>
      <c r="N256" s="44">
        <v>0</v>
      </c>
      <c r="O256" s="44">
        <v>0</v>
      </c>
      <c r="P256" s="44">
        <v>0</v>
      </c>
      <c r="Q256" s="44">
        <v>0</v>
      </c>
      <c r="R256" s="44">
        <v>0</v>
      </c>
      <c r="S256" s="44">
        <v>0</v>
      </c>
      <c r="T256" s="44">
        <v>0</v>
      </c>
      <c r="U256" s="44">
        <f t="shared" si="1"/>
        <v>900000</v>
      </c>
      <c r="V256" s="44">
        <f t="shared" si="2"/>
        <v>0</v>
      </c>
      <c r="W256" s="61"/>
      <c r="X256" s="61"/>
      <c r="Y256" s="61"/>
      <c r="Z256" s="61"/>
    </row>
    <row r="257" spans="1:26" ht="13.5"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30">H258</f>
        <v>523638000</v>
      </c>
      <c r="I257" s="26">
        <f t="shared" si="130"/>
        <v>0</v>
      </c>
      <c r="J257" s="26">
        <f t="shared" si="130"/>
        <v>22642000</v>
      </c>
      <c r="K257" s="26">
        <f t="shared" si="130"/>
        <v>38036000</v>
      </c>
      <c r="L257" s="26">
        <f t="shared" si="130"/>
        <v>33753000</v>
      </c>
      <c r="M257" s="26">
        <f t="shared" si="130"/>
        <v>38036000</v>
      </c>
      <c r="N257" s="26">
        <f t="shared" si="130"/>
        <v>45260000</v>
      </c>
      <c r="O257" s="26">
        <f t="shared" si="130"/>
        <v>45236000</v>
      </c>
      <c r="P257" s="26">
        <f t="shared" si="130"/>
        <v>62410000</v>
      </c>
      <c r="Q257" s="26">
        <f t="shared" si="130"/>
        <v>90344000</v>
      </c>
      <c r="R257" s="26">
        <f t="shared" si="130"/>
        <v>56210000</v>
      </c>
      <c r="S257" s="26">
        <f t="shared" si="130"/>
        <v>64011000</v>
      </c>
      <c r="T257" s="26">
        <f t="shared" si="130"/>
        <v>27700000</v>
      </c>
      <c r="U257" s="26">
        <f t="shared" si="1"/>
        <v>523638000</v>
      </c>
      <c r="V257" s="26">
        <f t="shared" si="2"/>
        <v>0</v>
      </c>
      <c r="W257" s="61"/>
      <c r="X257" s="61"/>
      <c r="Y257" s="61"/>
      <c r="Z257" s="61"/>
    </row>
    <row r="258" spans="1:26" ht="13.5"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31">SUM(H259)</f>
        <v>523638000</v>
      </c>
      <c r="I258" s="30">
        <f t="shared" si="131"/>
        <v>0</v>
      </c>
      <c r="J258" s="30">
        <f t="shared" si="131"/>
        <v>22642000</v>
      </c>
      <c r="K258" s="30">
        <f t="shared" si="131"/>
        <v>38036000</v>
      </c>
      <c r="L258" s="30">
        <f t="shared" si="131"/>
        <v>33753000</v>
      </c>
      <c r="M258" s="30">
        <f t="shared" si="131"/>
        <v>38036000</v>
      </c>
      <c r="N258" s="30">
        <f t="shared" si="131"/>
        <v>45260000</v>
      </c>
      <c r="O258" s="30">
        <f t="shared" si="131"/>
        <v>45236000</v>
      </c>
      <c r="P258" s="30">
        <f t="shared" si="131"/>
        <v>62410000</v>
      </c>
      <c r="Q258" s="30">
        <f t="shared" si="131"/>
        <v>90344000</v>
      </c>
      <c r="R258" s="30">
        <f t="shared" si="131"/>
        <v>56210000</v>
      </c>
      <c r="S258" s="30">
        <f t="shared" si="131"/>
        <v>64011000</v>
      </c>
      <c r="T258" s="30">
        <f t="shared" si="131"/>
        <v>27700000</v>
      </c>
      <c r="U258" s="30">
        <f t="shared" si="1"/>
        <v>523638000</v>
      </c>
      <c r="V258" s="30">
        <f t="shared" si="2"/>
        <v>0</v>
      </c>
      <c r="W258" s="61"/>
      <c r="X258" s="61"/>
      <c r="Y258" s="61"/>
      <c r="Z258" s="61"/>
    </row>
    <row r="259" spans="1:26" ht="13.5"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2">SUM(H260,H272,H286)</f>
        <v>523638000</v>
      </c>
      <c r="I259" s="34">
        <f t="shared" si="132"/>
        <v>0</v>
      </c>
      <c r="J259" s="34">
        <f t="shared" si="132"/>
        <v>22642000</v>
      </c>
      <c r="K259" s="34">
        <f t="shared" si="132"/>
        <v>38036000</v>
      </c>
      <c r="L259" s="34">
        <f t="shared" si="132"/>
        <v>33753000</v>
      </c>
      <c r="M259" s="34">
        <f t="shared" si="132"/>
        <v>38036000</v>
      </c>
      <c r="N259" s="34">
        <f t="shared" si="132"/>
        <v>45260000</v>
      </c>
      <c r="O259" s="34">
        <f t="shared" si="132"/>
        <v>45236000</v>
      </c>
      <c r="P259" s="34">
        <f t="shared" si="132"/>
        <v>62410000</v>
      </c>
      <c r="Q259" s="34">
        <f t="shared" si="132"/>
        <v>90344000</v>
      </c>
      <c r="R259" s="34">
        <f t="shared" si="132"/>
        <v>56210000</v>
      </c>
      <c r="S259" s="34">
        <f t="shared" si="132"/>
        <v>64011000</v>
      </c>
      <c r="T259" s="34">
        <f t="shared" si="132"/>
        <v>27700000</v>
      </c>
      <c r="U259" s="34">
        <f t="shared" si="1"/>
        <v>523638000</v>
      </c>
      <c r="V259" s="34">
        <f t="shared" si="2"/>
        <v>0</v>
      </c>
      <c r="W259" s="61"/>
      <c r="X259" s="61"/>
      <c r="Y259" s="61"/>
      <c r="Z259" s="61"/>
    </row>
    <row r="260" spans="1:26" ht="13.5"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3">SUM(H261,H265,H268,H270)</f>
        <v>88478000</v>
      </c>
      <c r="I260" s="38">
        <f t="shared" si="133"/>
        <v>0</v>
      </c>
      <c r="J260" s="38">
        <f t="shared" si="133"/>
        <v>2500000</v>
      </c>
      <c r="K260" s="38">
        <f t="shared" si="133"/>
        <v>7386000</v>
      </c>
      <c r="L260" s="38">
        <f t="shared" si="133"/>
        <v>7386000</v>
      </c>
      <c r="M260" s="38">
        <f t="shared" si="133"/>
        <v>7386000</v>
      </c>
      <c r="N260" s="38">
        <f t="shared" si="133"/>
        <v>3000000</v>
      </c>
      <c r="O260" s="38">
        <f t="shared" si="133"/>
        <v>11086000</v>
      </c>
      <c r="P260" s="38">
        <f t="shared" si="133"/>
        <v>12100000</v>
      </c>
      <c r="Q260" s="38">
        <f t="shared" si="133"/>
        <v>19484000</v>
      </c>
      <c r="R260" s="38">
        <f t="shared" si="133"/>
        <v>9600000</v>
      </c>
      <c r="S260" s="38">
        <f t="shared" si="133"/>
        <v>0</v>
      </c>
      <c r="T260" s="38">
        <f t="shared" si="133"/>
        <v>8550000</v>
      </c>
      <c r="U260" s="38">
        <f t="shared" si="1"/>
        <v>88478000</v>
      </c>
      <c r="V260" s="38">
        <f t="shared" si="2"/>
        <v>0</v>
      </c>
      <c r="W260" s="61"/>
      <c r="X260" s="61"/>
      <c r="Y260" s="61"/>
      <c r="Z260" s="61"/>
    </row>
    <row r="261" spans="1:26" ht="13.5"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4">SUM(H262:H264)</f>
        <v>30550000</v>
      </c>
      <c r="I261" s="41">
        <f t="shared" si="134"/>
        <v>0</v>
      </c>
      <c r="J261" s="41">
        <f t="shared" si="134"/>
        <v>0</v>
      </c>
      <c r="K261" s="41">
        <f t="shared" si="134"/>
        <v>0</v>
      </c>
      <c r="L261" s="41">
        <f t="shared" si="134"/>
        <v>0</v>
      </c>
      <c r="M261" s="41">
        <f t="shared" si="134"/>
        <v>0</v>
      </c>
      <c r="N261" s="41">
        <f t="shared" si="134"/>
        <v>3000000</v>
      </c>
      <c r="O261" s="41">
        <f t="shared" si="134"/>
        <v>3700000</v>
      </c>
      <c r="P261" s="41">
        <f t="shared" si="134"/>
        <v>5100000</v>
      </c>
      <c r="Q261" s="41">
        <f t="shared" si="134"/>
        <v>5100000</v>
      </c>
      <c r="R261" s="41">
        <f t="shared" si="134"/>
        <v>5100000</v>
      </c>
      <c r="S261" s="41">
        <f t="shared" si="134"/>
        <v>0</v>
      </c>
      <c r="T261" s="41">
        <f t="shared" si="134"/>
        <v>8550000</v>
      </c>
      <c r="U261" s="41">
        <f t="shared" si="1"/>
        <v>30550000</v>
      </c>
      <c r="V261" s="41">
        <f t="shared" si="2"/>
        <v>0</v>
      </c>
      <c r="W261" s="61"/>
      <c r="X261" s="61"/>
      <c r="Y261" s="61"/>
      <c r="Z261" s="61"/>
    </row>
    <row r="262" spans="1:26" ht="13.5"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5">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v>1</v>
      </c>
      <c r="X262" s="61"/>
      <c r="Y262" s="61"/>
      <c r="Z262" s="61"/>
    </row>
    <row r="263" spans="1:26" ht="13.5"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5"/>
        <v>15000000</v>
      </c>
      <c r="I263" s="44">
        <v>0</v>
      </c>
      <c r="J263" s="44">
        <v>0</v>
      </c>
      <c r="K263" s="44">
        <v>0</v>
      </c>
      <c r="L263" s="44">
        <v>0</v>
      </c>
      <c r="M263" s="44">
        <v>0</v>
      </c>
      <c r="N263" s="44">
        <v>3000000</v>
      </c>
      <c r="O263" s="44">
        <v>0</v>
      </c>
      <c r="P263" s="44">
        <v>3000000</v>
      </c>
      <c r="Q263" s="44">
        <v>3000000</v>
      </c>
      <c r="R263" s="44">
        <v>3000000</v>
      </c>
      <c r="S263" s="44">
        <v>0</v>
      </c>
      <c r="T263" s="44">
        <v>3000000</v>
      </c>
      <c r="U263" s="44">
        <f t="shared" si="1"/>
        <v>15000000</v>
      </c>
      <c r="V263" s="44">
        <f t="shared" si="2"/>
        <v>0</v>
      </c>
      <c r="W263" s="61">
        <v>1</v>
      </c>
      <c r="X263" s="61"/>
      <c r="Y263" s="61"/>
      <c r="Z263" s="61"/>
    </row>
    <row r="264" spans="1:26" ht="13.5"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5"/>
        <v>9250000</v>
      </c>
      <c r="I264" s="44">
        <v>0</v>
      </c>
      <c r="J264" s="44">
        <v>0</v>
      </c>
      <c r="K264" s="44">
        <v>0</v>
      </c>
      <c r="L264" s="44">
        <v>0</v>
      </c>
      <c r="M264" s="44">
        <v>0</v>
      </c>
      <c r="N264" s="44">
        <v>0</v>
      </c>
      <c r="O264" s="44">
        <v>3700000</v>
      </c>
      <c r="P264" s="44">
        <v>0</v>
      </c>
      <c r="Q264" s="44">
        <v>0</v>
      </c>
      <c r="R264" s="44">
        <v>0</v>
      </c>
      <c r="S264" s="44">
        <v>0</v>
      </c>
      <c r="T264" s="44">
        <v>5550000</v>
      </c>
      <c r="U264" s="44">
        <f t="shared" si="1"/>
        <v>9250000</v>
      </c>
      <c r="V264" s="44">
        <f t="shared" si="2"/>
        <v>0</v>
      </c>
      <c r="W264" s="61">
        <v>1</v>
      </c>
      <c r="X264" s="61"/>
      <c r="Y264" s="61"/>
      <c r="Z264" s="61"/>
    </row>
    <row r="265" spans="1:26" ht="13.5"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6">SUM(H266:H267)</f>
        <v>15000000</v>
      </c>
      <c r="I265" s="41">
        <f t="shared" si="136"/>
        <v>0</v>
      </c>
      <c r="J265" s="41">
        <f t="shared" si="136"/>
        <v>2500000</v>
      </c>
      <c r="K265" s="41">
        <f t="shared" si="136"/>
        <v>0</v>
      </c>
      <c r="L265" s="41">
        <f t="shared" si="136"/>
        <v>0</v>
      </c>
      <c r="M265" s="41">
        <f t="shared" si="136"/>
        <v>0</v>
      </c>
      <c r="N265" s="41">
        <f t="shared" si="136"/>
        <v>0</v>
      </c>
      <c r="O265" s="41">
        <f t="shared" si="136"/>
        <v>0</v>
      </c>
      <c r="P265" s="41">
        <f t="shared" si="136"/>
        <v>5000000</v>
      </c>
      <c r="Q265" s="41">
        <f t="shared" si="136"/>
        <v>5000000</v>
      </c>
      <c r="R265" s="41">
        <f t="shared" si="136"/>
        <v>2500000</v>
      </c>
      <c r="S265" s="41">
        <f t="shared" si="136"/>
        <v>0</v>
      </c>
      <c r="T265" s="41">
        <f t="shared" si="136"/>
        <v>0</v>
      </c>
      <c r="U265" s="41">
        <f t="shared" si="1"/>
        <v>15000000</v>
      </c>
      <c r="V265" s="41">
        <f t="shared" si="2"/>
        <v>0</v>
      </c>
      <c r="W265" s="61"/>
      <c r="X265" s="61"/>
      <c r="Y265" s="61"/>
      <c r="Z265" s="61"/>
    </row>
    <row r="266" spans="1:26" ht="13.5"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7">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v>1</v>
      </c>
      <c r="X266" s="61"/>
      <c r="Y266" s="61"/>
      <c r="Z266" s="61"/>
    </row>
    <row r="267" spans="1:26" ht="13.5"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7"/>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v>1</v>
      </c>
      <c r="X267" s="61"/>
      <c r="Y267" s="61"/>
      <c r="Z267" s="61"/>
    </row>
    <row r="268" spans="1:26" ht="13.5"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8">H269</f>
        <v>6000000</v>
      </c>
      <c r="I268" s="41">
        <f t="shared" si="138"/>
        <v>0</v>
      </c>
      <c r="J268" s="41">
        <f t="shared" si="138"/>
        <v>0</v>
      </c>
      <c r="K268" s="41">
        <f t="shared" si="138"/>
        <v>0</v>
      </c>
      <c r="L268" s="41">
        <f t="shared" si="138"/>
        <v>0</v>
      </c>
      <c r="M268" s="41">
        <f t="shared" si="138"/>
        <v>0</v>
      </c>
      <c r="N268" s="41">
        <f t="shared" si="138"/>
        <v>0</v>
      </c>
      <c r="O268" s="41">
        <f t="shared" si="138"/>
        <v>0</v>
      </c>
      <c r="P268" s="41">
        <f t="shared" si="138"/>
        <v>2000000</v>
      </c>
      <c r="Q268" s="41">
        <f t="shared" si="138"/>
        <v>2000000</v>
      </c>
      <c r="R268" s="41">
        <f t="shared" si="138"/>
        <v>2000000</v>
      </c>
      <c r="S268" s="41">
        <f t="shared" si="138"/>
        <v>0</v>
      </c>
      <c r="T268" s="41">
        <f t="shared" si="138"/>
        <v>0</v>
      </c>
      <c r="U268" s="41">
        <f t="shared" si="1"/>
        <v>6000000</v>
      </c>
      <c r="V268" s="41">
        <f t="shared" si="2"/>
        <v>0</v>
      </c>
      <c r="W268" s="61"/>
      <c r="X268" s="61"/>
      <c r="Y268" s="61"/>
      <c r="Z268" s="61"/>
    </row>
    <row r="269" spans="1:26" ht="13.5"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v>1</v>
      </c>
      <c r="X269" s="61"/>
      <c r="Y269" s="61"/>
      <c r="Z269" s="61"/>
    </row>
    <row r="270" spans="1:26" ht="13.5"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9">H271</f>
        <v>36928000</v>
      </c>
      <c r="I270" s="41">
        <f t="shared" si="139"/>
        <v>0</v>
      </c>
      <c r="J270" s="41">
        <f t="shared" si="139"/>
        <v>0</v>
      </c>
      <c r="K270" s="41">
        <f t="shared" si="139"/>
        <v>7386000</v>
      </c>
      <c r="L270" s="41">
        <f t="shared" si="139"/>
        <v>7386000</v>
      </c>
      <c r="M270" s="41">
        <f t="shared" si="139"/>
        <v>7386000</v>
      </c>
      <c r="N270" s="41">
        <f t="shared" si="139"/>
        <v>0</v>
      </c>
      <c r="O270" s="41">
        <f t="shared" si="139"/>
        <v>7386000</v>
      </c>
      <c r="P270" s="41">
        <f t="shared" si="139"/>
        <v>0</v>
      </c>
      <c r="Q270" s="41">
        <f t="shared" si="139"/>
        <v>7384000</v>
      </c>
      <c r="R270" s="41">
        <f t="shared" si="139"/>
        <v>0</v>
      </c>
      <c r="S270" s="41">
        <f t="shared" si="139"/>
        <v>0</v>
      </c>
      <c r="T270" s="41">
        <f t="shared" si="139"/>
        <v>0</v>
      </c>
      <c r="U270" s="41">
        <f t="shared" si="1"/>
        <v>36928000</v>
      </c>
      <c r="V270" s="41">
        <f t="shared" si="2"/>
        <v>0</v>
      </c>
      <c r="W270" s="61"/>
      <c r="X270" s="61"/>
      <c r="Y270" s="61"/>
      <c r="Z270" s="61"/>
    </row>
    <row r="271" spans="1:26" ht="13.5"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7386000</v>
      </c>
      <c r="L271" s="44">
        <v>7386000</v>
      </c>
      <c r="M271" s="44">
        <v>7386000</v>
      </c>
      <c r="N271" s="44">
        <v>0</v>
      </c>
      <c r="O271" s="44">
        <v>7386000</v>
      </c>
      <c r="P271" s="44">
        <v>0</v>
      </c>
      <c r="Q271" s="44">
        <v>7384000</v>
      </c>
      <c r="R271" s="44">
        <v>0</v>
      </c>
      <c r="S271" s="44">
        <v>0</v>
      </c>
      <c r="T271" s="44">
        <v>0</v>
      </c>
      <c r="U271" s="44">
        <f t="shared" si="1"/>
        <v>36928000</v>
      </c>
      <c r="V271" s="44">
        <f t="shared" si="2"/>
        <v>0</v>
      </c>
      <c r="W271" s="61">
        <v>1</v>
      </c>
      <c r="X271" s="61"/>
      <c r="Y271" s="61"/>
      <c r="Z271" s="61"/>
    </row>
    <row r="272" spans="1:26" ht="13.5"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40">SUM(H273,H277,H279,H282,H284)</f>
        <v>234159000</v>
      </c>
      <c r="I272" s="38">
        <f t="shared" si="140"/>
        <v>0</v>
      </c>
      <c r="J272" s="38">
        <f t="shared" si="140"/>
        <v>17642000</v>
      </c>
      <c r="K272" s="38">
        <f t="shared" si="140"/>
        <v>0</v>
      </c>
      <c r="L272" s="38">
        <f t="shared" si="140"/>
        <v>16717000</v>
      </c>
      <c r="M272" s="38">
        <f t="shared" si="140"/>
        <v>0</v>
      </c>
      <c r="N272" s="38">
        <f t="shared" si="140"/>
        <v>32860000</v>
      </c>
      <c r="O272" s="38">
        <f t="shared" si="140"/>
        <v>3250000</v>
      </c>
      <c r="P272" s="38">
        <f t="shared" si="140"/>
        <v>40910000</v>
      </c>
      <c r="Q272" s="38">
        <f t="shared" si="140"/>
        <v>40210000</v>
      </c>
      <c r="R272" s="38">
        <f t="shared" si="140"/>
        <v>36960000</v>
      </c>
      <c r="S272" s="38">
        <f t="shared" si="140"/>
        <v>33360000</v>
      </c>
      <c r="T272" s="38">
        <f t="shared" si="140"/>
        <v>12250000</v>
      </c>
      <c r="U272" s="38">
        <f t="shared" si="1"/>
        <v>234159000</v>
      </c>
      <c r="V272" s="38">
        <f t="shared" si="2"/>
        <v>0</v>
      </c>
      <c r="W272" s="61"/>
      <c r="X272" s="61"/>
      <c r="Y272" s="61"/>
      <c r="Z272" s="61"/>
    </row>
    <row r="273" spans="1:26" ht="13.5"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41">SUM(H274:H276)</f>
        <v>31250000</v>
      </c>
      <c r="I273" s="41">
        <f t="shared" si="141"/>
        <v>0</v>
      </c>
      <c r="J273" s="41">
        <f t="shared" si="141"/>
        <v>0</v>
      </c>
      <c r="K273" s="41">
        <f t="shared" si="141"/>
        <v>0</v>
      </c>
      <c r="L273" s="41">
        <f t="shared" si="141"/>
        <v>0</v>
      </c>
      <c r="M273" s="41">
        <f t="shared" si="141"/>
        <v>0</v>
      </c>
      <c r="N273" s="41">
        <f t="shared" si="141"/>
        <v>0</v>
      </c>
      <c r="O273" s="41">
        <f t="shared" si="141"/>
        <v>3000000</v>
      </c>
      <c r="P273" s="41">
        <f t="shared" si="141"/>
        <v>5800000</v>
      </c>
      <c r="Q273" s="41">
        <f t="shared" si="141"/>
        <v>5100000</v>
      </c>
      <c r="R273" s="41">
        <f t="shared" si="141"/>
        <v>2100000</v>
      </c>
      <c r="S273" s="41">
        <f t="shared" si="141"/>
        <v>3000000</v>
      </c>
      <c r="T273" s="41">
        <f t="shared" si="141"/>
        <v>12250000</v>
      </c>
      <c r="U273" s="41">
        <f t="shared" si="1"/>
        <v>31250000</v>
      </c>
      <c r="V273" s="41">
        <f t="shared" si="2"/>
        <v>0</v>
      </c>
      <c r="W273" s="61"/>
      <c r="X273" s="61"/>
      <c r="Y273" s="61"/>
      <c r="Z273" s="61"/>
    </row>
    <row r="274" spans="1:26" ht="13.5"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2">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v>1</v>
      </c>
      <c r="X274" s="61"/>
      <c r="Y274" s="61"/>
      <c r="Z274" s="61"/>
    </row>
    <row r="275" spans="1:26" ht="13.5"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2"/>
        <v>15000000</v>
      </c>
      <c r="I275" s="44">
        <v>0</v>
      </c>
      <c r="J275" s="44">
        <v>0</v>
      </c>
      <c r="K275" s="44">
        <v>0</v>
      </c>
      <c r="L275" s="44">
        <v>0</v>
      </c>
      <c r="M275" s="44">
        <v>0</v>
      </c>
      <c r="N275" s="44">
        <v>0</v>
      </c>
      <c r="O275" s="44">
        <v>3000000</v>
      </c>
      <c r="P275" s="44">
        <v>3000000</v>
      </c>
      <c r="Q275" s="44">
        <v>3000000</v>
      </c>
      <c r="R275" s="44">
        <v>0</v>
      </c>
      <c r="S275" s="44">
        <v>3000000</v>
      </c>
      <c r="T275" s="44">
        <v>3000000</v>
      </c>
      <c r="U275" s="44">
        <f t="shared" si="1"/>
        <v>15000000</v>
      </c>
      <c r="V275" s="44">
        <f t="shared" si="2"/>
        <v>0</v>
      </c>
      <c r="W275" s="61">
        <v>1</v>
      </c>
      <c r="X275" s="61"/>
      <c r="Y275" s="61"/>
      <c r="Z275" s="61"/>
    </row>
    <row r="276" spans="1:26" ht="13.5"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2"/>
        <v>9250000</v>
      </c>
      <c r="I276" s="44">
        <v>0</v>
      </c>
      <c r="J276" s="44">
        <v>0</v>
      </c>
      <c r="K276" s="44">
        <v>0</v>
      </c>
      <c r="L276" s="44">
        <v>0</v>
      </c>
      <c r="M276" s="44">
        <v>0</v>
      </c>
      <c r="N276" s="44">
        <v>0</v>
      </c>
      <c r="O276" s="44">
        <v>0</v>
      </c>
      <c r="P276" s="44">
        <v>0</v>
      </c>
      <c r="Q276" s="44">
        <v>0</v>
      </c>
      <c r="R276" s="44">
        <v>0</v>
      </c>
      <c r="S276" s="44">
        <v>0</v>
      </c>
      <c r="T276" s="44">
        <v>9250000</v>
      </c>
      <c r="U276" s="44">
        <f t="shared" si="1"/>
        <v>9250000</v>
      </c>
      <c r="V276" s="44">
        <f t="shared" si="2"/>
        <v>0</v>
      </c>
      <c r="W276" s="61">
        <v>1</v>
      </c>
      <c r="X276" s="61"/>
      <c r="Y276" s="61"/>
      <c r="Z276" s="61"/>
    </row>
    <row r="277" spans="1:26" ht="13.5"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3">H278</f>
        <v>750000</v>
      </c>
      <c r="I277" s="41">
        <f t="shared" si="143"/>
        <v>0</v>
      </c>
      <c r="J277" s="41">
        <f t="shared" si="143"/>
        <v>0</v>
      </c>
      <c r="K277" s="41">
        <f t="shared" si="143"/>
        <v>0</v>
      </c>
      <c r="L277" s="41">
        <f t="shared" si="143"/>
        <v>0</v>
      </c>
      <c r="M277" s="41">
        <f t="shared" si="143"/>
        <v>0</v>
      </c>
      <c r="N277" s="41">
        <f t="shared" si="143"/>
        <v>0</v>
      </c>
      <c r="O277" s="41">
        <f t="shared" si="143"/>
        <v>250000</v>
      </c>
      <c r="P277" s="41">
        <f t="shared" si="143"/>
        <v>250000</v>
      </c>
      <c r="Q277" s="41">
        <f t="shared" si="143"/>
        <v>250000</v>
      </c>
      <c r="R277" s="41">
        <f t="shared" si="143"/>
        <v>0</v>
      </c>
      <c r="S277" s="41">
        <f t="shared" si="143"/>
        <v>0</v>
      </c>
      <c r="T277" s="41">
        <f t="shared" si="143"/>
        <v>0</v>
      </c>
      <c r="U277" s="41">
        <f t="shared" si="1"/>
        <v>750000</v>
      </c>
      <c r="V277" s="41">
        <f t="shared" si="2"/>
        <v>0</v>
      </c>
      <c r="W277" s="61"/>
      <c r="X277" s="61"/>
      <c r="Y277" s="61"/>
      <c r="Z277" s="61"/>
    </row>
    <row r="278" spans="1:26" ht="13.5"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v>1</v>
      </c>
      <c r="X278" s="61"/>
      <c r="Y278" s="61"/>
      <c r="Z278" s="61"/>
    </row>
    <row r="279" spans="1:26" ht="13.5"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4">SUM(H280:H281)</f>
        <v>25000000</v>
      </c>
      <c r="I279" s="41">
        <f t="shared" si="144"/>
        <v>0</v>
      </c>
      <c r="J279" s="41">
        <f t="shared" si="144"/>
        <v>2500000</v>
      </c>
      <c r="K279" s="41">
        <f t="shared" si="144"/>
        <v>0</v>
      </c>
      <c r="L279" s="41">
        <f t="shared" si="144"/>
        <v>0</v>
      </c>
      <c r="M279" s="41">
        <f t="shared" si="144"/>
        <v>0</v>
      </c>
      <c r="N279" s="41">
        <f t="shared" si="144"/>
        <v>5000000</v>
      </c>
      <c r="O279" s="41">
        <f t="shared" si="144"/>
        <v>0</v>
      </c>
      <c r="P279" s="41">
        <f t="shared" si="144"/>
        <v>5000000</v>
      </c>
      <c r="Q279" s="41">
        <f t="shared" si="144"/>
        <v>5000000</v>
      </c>
      <c r="R279" s="41">
        <f t="shared" si="144"/>
        <v>5000000</v>
      </c>
      <c r="S279" s="41">
        <f t="shared" si="144"/>
        <v>2500000</v>
      </c>
      <c r="T279" s="41">
        <f t="shared" si="144"/>
        <v>0</v>
      </c>
      <c r="U279" s="41">
        <f t="shared" si="1"/>
        <v>25000000</v>
      </c>
      <c r="V279" s="41">
        <f t="shared" si="2"/>
        <v>0</v>
      </c>
      <c r="W279" s="61"/>
      <c r="X279" s="61"/>
      <c r="Y279" s="61"/>
      <c r="Z279" s="61"/>
    </row>
    <row r="280" spans="1:26" ht="13.5"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5">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v>1</v>
      </c>
      <c r="X280" s="61"/>
      <c r="Y280" s="61"/>
      <c r="Z280" s="61"/>
    </row>
    <row r="281" spans="1:26" ht="13.5"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5"/>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v>1</v>
      </c>
      <c r="X281" s="61"/>
      <c r="Y281" s="61"/>
      <c r="Z281" s="61"/>
    </row>
    <row r="282" spans="1:26" ht="13.5"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6">H283</f>
        <v>10000000</v>
      </c>
      <c r="I282" s="41">
        <f t="shared" si="146"/>
        <v>0</v>
      </c>
      <c r="J282" s="41">
        <f t="shared" si="146"/>
        <v>4000000</v>
      </c>
      <c r="K282" s="41">
        <f t="shared" si="146"/>
        <v>0</v>
      </c>
      <c r="L282" s="41">
        <f t="shared" si="146"/>
        <v>0</v>
      </c>
      <c r="M282" s="41">
        <f t="shared" si="146"/>
        <v>0</v>
      </c>
      <c r="N282" s="41">
        <f t="shared" si="146"/>
        <v>0</v>
      </c>
      <c r="O282" s="41">
        <f t="shared" si="146"/>
        <v>0</v>
      </c>
      <c r="P282" s="41">
        <f t="shared" si="146"/>
        <v>2000000</v>
      </c>
      <c r="Q282" s="41">
        <f t="shared" si="146"/>
        <v>2000000</v>
      </c>
      <c r="R282" s="41">
        <f t="shared" si="146"/>
        <v>2000000</v>
      </c>
      <c r="S282" s="41">
        <f t="shared" si="146"/>
        <v>0</v>
      </c>
      <c r="T282" s="41">
        <f t="shared" si="146"/>
        <v>0</v>
      </c>
      <c r="U282" s="41">
        <f t="shared" si="1"/>
        <v>10000000</v>
      </c>
      <c r="V282" s="41">
        <f t="shared" si="2"/>
        <v>0</v>
      </c>
      <c r="W282" s="61"/>
      <c r="X282" s="61"/>
      <c r="Y282" s="61"/>
      <c r="Z282" s="61"/>
    </row>
    <row r="283" spans="1:26" ht="13.5"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44">
        <v>4000000</v>
      </c>
      <c r="K283" s="44">
        <v>0</v>
      </c>
      <c r="L283" s="44">
        <v>0</v>
      </c>
      <c r="M283" s="44">
        <v>0</v>
      </c>
      <c r="N283" s="44">
        <v>0</v>
      </c>
      <c r="O283" s="44">
        <v>0</v>
      </c>
      <c r="P283" s="44">
        <v>2000000</v>
      </c>
      <c r="Q283" s="44">
        <v>2000000</v>
      </c>
      <c r="R283" s="44">
        <v>2000000</v>
      </c>
      <c r="S283" s="44">
        <v>0</v>
      </c>
      <c r="T283" s="44">
        <v>0</v>
      </c>
      <c r="U283" s="44">
        <f t="shared" si="1"/>
        <v>10000000</v>
      </c>
      <c r="V283" s="44">
        <f t="shared" si="2"/>
        <v>0</v>
      </c>
      <c r="W283" s="61">
        <v>1</v>
      </c>
      <c r="X283" s="61"/>
      <c r="Y283" s="61"/>
      <c r="Z283" s="61"/>
    </row>
    <row r="284" spans="1:26" ht="13.5"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7">H285</f>
        <v>167159000</v>
      </c>
      <c r="I284" s="41">
        <f t="shared" si="147"/>
        <v>0</v>
      </c>
      <c r="J284" s="41">
        <f t="shared" si="147"/>
        <v>11142000</v>
      </c>
      <c r="K284" s="41">
        <f t="shared" si="147"/>
        <v>0</v>
      </c>
      <c r="L284" s="41">
        <f t="shared" si="147"/>
        <v>16717000</v>
      </c>
      <c r="M284" s="41">
        <f t="shared" si="147"/>
        <v>0</v>
      </c>
      <c r="N284" s="41">
        <f t="shared" si="147"/>
        <v>27860000</v>
      </c>
      <c r="O284" s="41">
        <f t="shared" si="147"/>
        <v>0</v>
      </c>
      <c r="P284" s="41">
        <f t="shared" si="147"/>
        <v>27860000</v>
      </c>
      <c r="Q284" s="41">
        <f t="shared" si="147"/>
        <v>27860000</v>
      </c>
      <c r="R284" s="41">
        <f t="shared" si="147"/>
        <v>27860000</v>
      </c>
      <c r="S284" s="41">
        <f t="shared" si="147"/>
        <v>27860000</v>
      </c>
      <c r="T284" s="41">
        <f t="shared" si="147"/>
        <v>0</v>
      </c>
      <c r="U284" s="41">
        <f t="shared" si="1"/>
        <v>167159000</v>
      </c>
      <c r="V284" s="41">
        <f t="shared" si="2"/>
        <v>0</v>
      </c>
      <c r="W284" s="61"/>
      <c r="X284" s="61"/>
      <c r="Y284" s="61"/>
      <c r="Z284" s="61"/>
    </row>
    <row r="285" spans="1:26" ht="13.5"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v>1</v>
      </c>
      <c r="X285" s="61"/>
      <c r="Y285" s="61"/>
      <c r="Z285" s="61"/>
    </row>
    <row r="286" spans="1:26" ht="13.5"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8">SUM(H287,H290,H292,H295)</f>
        <v>201001000</v>
      </c>
      <c r="I286" s="38">
        <f t="shared" si="148"/>
        <v>0</v>
      </c>
      <c r="J286" s="38">
        <f t="shared" si="148"/>
        <v>2500000</v>
      </c>
      <c r="K286" s="38">
        <f t="shared" si="148"/>
        <v>30650000</v>
      </c>
      <c r="L286" s="38">
        <f t="shared" si="148"/>
        <v>9650000</v>
      </c>
      <c r="M286" s="38">
        <f t="shared" si="148"/>
        <v>30650000</v>
      </c>
      <c r="N286" s="38">
        <f t="shared" si="148"/>
        <v>9400000</v>
      </c>
      <c r="O286" s="38">
        <f t="shared" si="148"/>
        <v>30900000</v>
      </c>
      <c r="P286" s="38">
        <f t="shared" si="148"/>
        <v>9400000</v>
      </c>
      <c r="Q286" s="38">
        <f t="shared" si="148"/>
        <v>30650000</v>
      </c>
      <c r="R286" s="38">
        <f t="shared" si="148"/>
        <v>9650000</v>
      </c>
      <c r="S286" s="38">
        <f t="shared" si="148"/>
        <v>30651000</v>
      </c>
      <c r="T286" s="38">
        <f t="shared" si="148"/>
        <v>6900000</v>
      </c>
      <c r="U286" s="38">
        <f t="shared" si="1"/>
        <v>201001000</v>
      </c>
      <c r="V286" s="38">
        <f t="shared" si="2"/>
        <v>0</v>
      </c>
      <c r="W286" s="61"/>
      <c r="X286" s="61"/>
      <c r="Y286" s="61"/>
      <c r="Z286" s="61"/>
    </row>
    <row r="287" spans="1:26" ht="13.5"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9">SUM(H288:H289)</f>
        <v>29000000</v>
      </c>
      <c r="I287" s="41">
        <f t="shared" si="149"/>
        <v>0</v>
      </c>
      <c r="J287" s="41">
        <f t="shared" si="149"/>
        <v>0</v>
      </c>
      <c r="K287" s="41">
        <f t="shared" si="149"/>
        <v>1400000</v>
      </c>
      <c r="L287" s="41">
        <f t="shared" si="149"/>
        <v>4400000</v>
      </c>
      <c r="M287" s="41">
        <f t="shared" si="149"/>
        <v>1400000</v>
      </c>
      <c r="N287" s="41">
        <f t="shared" si="149"/>
        <v>4400000</v>
      </c>
      <c r="O287" s="41">
        <f t="shared" si="149"/>
        <v>1400000</v>
      </c>
      <c r="P287" s="41">
        <f t="shared" si="149"/>
        <v>4400000</v>
      </c>
      <c r="Q287" s="41">
        <f t="shared" si="149"/>
        <v>1400000</v>
      </c>
      <c r="R287" s="41">
        <f t="shared" si="149"/>
        <v>4400000</v>
      </c>
      <c r="S287" s="41">
        <f t="shared" si="149"/>
        <v>1400000</v>
      </c>
      <c r="T287" s="41">
        <f t="shared" si="149"/>
        <v>4400000</v>
      </c>
      <c r="U287" s="41">
        <f t="shared" si="1"/>
        <v>29000000</v>
      </c>
      <c r="V287" s="41">
        <f t="shared" si="2"/>
        <v>0</v>
      </c>
      <c r="W287" s="61"/>
      <c r="X287" s="61"/>
      <c r="Y287" s="61"/>
      <c r="Z287" s="61"/>
    </row>
    <row r="288" spans="1:26" ht="13.5"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50">ROUNDDOWN(E288*G288,-3)</f>
        <v>14000000</v>
      </c>
      <c r="I288" s="44">
        <v>0</v>
      </c>
      <c r="J288" s="44">
        <v>0</v>
      </c>
      <c r="K288" s="44">
        <v>1400000</v>
      </c>
      <c r="L288" s="44">
        <v>1400000</v>
      </c>
      <c r="M288" s="44">
        <v>1400000</v>
      </c>
      <c r="N288" s="44">
        <v>1400000</v>
      </c>
      <c r="O288" s="44">
        <v>1400000</v>
      </c>
      <c r="P288" s="44">
        <v>1400000</v>
      </c>
      <c r="Q288" s="44">
        <v>1400000</v>
      </c>
      <c r="R288" s="44">
        <v>1400000</v>
      </c>
      <c r="S288" s="44">
        <v>1400000</v>
      </c>
      <c r="T288" s="44">
        <v>1400000</v>
      </c>
      <c r="U288" s="44">
        <f t="shared" si="1"/>
        <v>14000000</v>
      </c>
      <c r="V288" s="44">
        <f t="shared" si="2"/>
        <v>0</v>
      </c>
      <c r="W288" s="61">
        <v>1</v>
      </c>
      <c r="X288" s="61"/>
      <c r="Y288" s="61"/>
      <c r="Z288" s="61"/>
    </row>
    <row r="289" spans="1:26" ht="13.5"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50"/>
        <v>15000000</v>
      </c>
      <c r="I289" s="44">
        <v>0</v>
      </c>
      <c r="J289" s="44">
        <v>0</v>
      </c>
      <c r="K289" s="44">
        <v>0</v>
      </c>
      <c r="L289" s="44">
        <v>3000000</v>
      </c>
      <c r="M289" s="44">
        <v>0</v>
      </c>
      <c r="N289" s="44">
        <v>3000000</v>
      </c>
      <c r="O289" s="44">
        <v>0</v>
      </c>
      <c r="P289" s="44">
        <v>3000000</v>
      </c>
      <c r="Q289" s="44">
        <v>0</v>
      </c>
      <c r="R289" s="44">
        <v>3000000</v>
      </c>
      <c r="S289" s="44">
        <v>0</v>
      </c>
      <c r="T289" s="44">
        <v>3000000</v>
      </c>
      <c r="U289" s="44">
        <f t="shared" si="1"/>
        <v>15000000</v>
      </c>
      <c r="V289" s="44">
        <f t="shared" si="2"/>
        <v>0</v>
      </c>
      <c r="W289" s="61">
        <v>1</v>
      </c>
      <c r="X289" s="61"/>
      <c r="Y289" s="61"/>
      <c r="Z289" s="61"/>
    </row>
    <row r="290" spans="1:26" ht="13.5"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51">H291</f>
        <v>750000</v>
      </c>
      <c r="I290" s="41">
        <f t="shared" si="151"/>
        <v>0</v>
      </c>
      <c r="J290" s="41">
        <f t="shared" si="151"/>
        <v>0</v>
      </c>
      <c r="K290" s="41">
        <f t="shared" si="151"/>
        <v>0</v>
      </c>
      <c r="L290" s="41">
        <f t="shared" si="151"/>
        <v>250000</v>
      </c>
      <c r="M290" s="41">
        <f t="shared" si="151"/>
        <v>0</v>
      </c>
      <c r="N290" s="41">
        <f t="shared" si="151"/>
        <v>0</v>
      </c>
      <c r="O290" s="41">
        <f t="shared" si="151"/>
        <v>250000</v>
      </c>
      <c r="P290" s="41">
        <f t="shared" si="151"/>
        <v>0</v>
      </c>
      <c r="Q290" s="41">
        <f t="shared" si="151"/>
        <v>0</v>
      </c>
      <c r="R290" s="41">
        <f t="shared" si="151"/>
        <v>250000</v>
      </c>
      <c r="S290" s="41">
        <f t="shared" si="151"/>
        <v>0</v>
      </c>
      <c r="T290" s="41">
        <f t="shared" si="151"/>
        <v>0</v>
      </c>
      <c r="U290" s="41">
        <f t="shared" si="1"/>
        <v>750000</v>
      </c>
      <c r="V290" s="41">
        <f t="shared" si="2"/>
        <v>0</v>
      </c>
      <c r="W290" s="61"/>
      <c r="X290" s="61"/>
      <c r="Y290" s="61"/>
      <c r="Z290" s="61"/>
    </row>
    <row r="291" spans="1:26" ht="13.5"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v>1</v>
      </c>
      <c r="X291" s="61"/>
      <c r="Y291" s="61"/>
      <c r="Z291" s="61"/>
    </row>
    <row r="292" spans="1:26" ht="13.5"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2">SUM(H293:H294)</f>
        <v>25000000</v>
      </c>
      <c r="I292" s="41">
        <f t="shared" si="152"/>
        <v>0</v>
      </c>
      <c r="J292" s="41">
        <f t="shared" si="152"/>
        <v>2500000</v>
      </c>
      <c r="K292" s="41">
        <f t="shared" si="152"/>
        <v>0</v>
      </c>
      <c r="L292" s="41">
        <f t="shared" si="152"/>
        <v>5000000</v>
      </c>
      <c r="M292" s="41">
        <f t="shared" si="152"/>
        <v>0</v>
      </c>
      <c r="N292" s="41">
        <f t="shared" si="152"/>
        <v>5000000</v>
      </c>
      <c r="O292" s="41">
        <f t="shared" si="152"/>
        <v>0</v>
      </c>
      <c r="P292" s="41">
        <f t="shared" si="152"/>
        <v>5000000</v>
      </c>
      <c r="Q292" s="41">
        <f t="shared" si="152"/>
        <v>0</v>
      </c>
      <c r="R292" s="41">
        <f t="shared" si="152"/>
        <v>5000000</v>
      </c>
      <c r="S292" s="41">
        <f t="shared" si="152"/>
        <v>0</v>
      </c>
      <c r="T292" s="41">
        <f t="shared" si="152"/>
        <v>2500000</v>
      </c>
      <c r="U292" s="41">
        <f t="shared" si="1"/>
        <v>25000000</v>
      </c>
      <c r="V292" s="41">
        <f t="shared" si="2"/>
        <v>0</v>
      </c>
      <c r="W292" s="61"/>
      <c r="X292" s="61"/>
      <c r="Y292" s="61"/>
      <c r="Z292" s="61"/>
    </row>
    <row r="293" spans="1:26" ht="13.5"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3">ROUNDDOWN(E293*G293,-3)</f>
        <v>10000000</v>
      </c>
      <c r="I293" s="44">
        <v>0</v>
      </c>
      <c r="J293" s="44">
        <v>1000000</v>
      </c>
      <c r="K293" s="44">
        <v>0</v>
      </c>
      <c r="L293" s="44">
        <v>2000000</v>
      </c>
      <c r="M293" s="44">
        <v>0</v>
      </c>
      <c r="N293" s="44">
        <v>2000000</v>
      </c>
      <c r="O293" s="44">
        <v>0</v>
      </c>
      <c r="P293" s="44">
        <v>2000000</v>
      </c>
      <c r="Q293" s="44">
        <v>0</v>
      </c>
      <c r="R293" s="44">
        <v>2000000</v>
      </c>
      <c r="S293" s="44">
        <v>0</v>
      </c>
      <c r="T293" s="44">
        <v>1000000</v>
      </c>
      <c r="U293" s="44">
        <f t="shared" si="1"/>
        <v>10000000</v>
      </c>
      <c r="V293" s="44">
        <f t="shared" si="2"/>
        <v>0</v>
      </c>
      <c r="W293" s="61">
        <v>1</v>
      </c>
      <c r="X293" s="61"/>
      <c r="Y293" s="61"/>
      <c r="Z293" s="61"/>
    </row>
    <row r="294" spans="1:26" ht="13.5"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3"/>
        <v>15000000</v>
      </c>
      <c r="I294" s="44">
        <v>0</v>
      </c>
      <c r="J294" s="44">
        <v>1500000</v>
      </c>
      <c r="K294" s="44">
        <v>0</v>
      </c>
      <c r="L294" s="44">
        <v>3000000</v>
      </c>
      <c r="M294" s="44">
        <v>0</v>
      </c>
      <c r="N294" s="44">
        <v>3000000</v>
      </c>
      <c r="O294" s="44">
        <v>0</v>
      </c>
      <c r="P294" s="44">
        <v>3000000</v>
      </c>
      <c r="Q294" s="44">
        <v>0</v>
      </c>
      <c r="R294" s="44">
        <v>3000000</v>
      </c>
      <c r="S294" s="44">
        <v>0</v>
      </c>
      <c r="T294" s="44">
        <v>1500000</v>
      </c>
      <c r="U294" s="44">
        <f t="shared" si="1"/>
        <v>15000000</v>
      </c>
      <c r="V294" s="44">
        <f t="shared" si="2"/>
        <v>0</v>
      </c>
      <c r="W294" s="61">
        <v>1</v>
      </c>
      <c r="X294" s="61"/>
      <c r="Y294" s="61"/>
      <c r="Z294" s="61"/>
    </row>
    <row r="295" spans="1:26" ht="13.5"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4">H296</f>
        <v>146251000</v>
      </c>
      <c r="I295" s="41">
        <f t="shared" si="154"/>
        <v>0</v>
      </c>
      <c r="J295" s="41">
        <f t="shared" si="154"/>
        <v>0</v>
      </c>
      <c r="K295" s="41">
        <f t="shared" si="154"/>
        <v>29250000</v>
      </c>
      <c r="L295" s="41">
        <f t="shared" si="154"/>
        <v>0</v>
      </c>
      <c r="M295" s="41">
        <f t="shared" si="154"/>
        <v>29250000</v>
      </c>
      <c r="N295" s="41">
        <f t="shared" si="154"/>
        <v>0</v>
      </c>
      <c r="O295" s="41">
        <f t="shared" si="154"/>
        <v>29250000</v>
      </c>
      <c r="P295" s="41">
        <f t="shared" si="154"/>
        <v>0</v>
      </c>
      <c r="Q295" s="41">
        <f t="shared" si="154"/>
        <v>29250000</v>
      </c>
      <c r="R295" s="41">
        <f t="shared" si="154"/>
        <v>0</v>
      </c>
      <c r="S295" s="41">
        <f t="shared" si="154"/>
        <v>29251000</v>
      </c>
      <c r="T295" s="41">
        <f t="shared" si="154"/>
        <v>0</v>
      </c>
      <c r="U295" s="41">
        <f t="shared" si="1"/>
        <v>146251000</v>
      </c>
      <c r="V295" s="41">
        <f t="shared" si="2"/>
        <v>0</v>
      </c>
      <c r="W295" s="61"/>
      <c r="X295" s="61"/>
      <c r="Y295" s="61"/>
      <c r="Z295" s="61"/>
    </row>
    <row r="296" spans="1:26" ht="13.5"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v>1</v>
      </c>
      <c r="X296" s="61"/>
      <c r="Y296" s="61"/>
      <c r="Z296" s="61"/>
    </row>
    <row r="297" spans="1:26" ht="13.5"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5">H298</f>
        <v>2536502000</v>
      </c>
      <c r="I297" s="26">
        <f t="shared" si="155"/>
        <v>12783584</v>
      </c>
      <c r="J297" s="26">
        <f t="shared" si="155"/>
        <v>121123179</v>
      </c>
      <c r="K297" s="26">
        <f t="shared" si="155"/>
        <v>103532601</v>
      </c>
      <c r="L297" s="26">
        <f t="shared" si="155"/>
        <v>120666809</v>
      </c>
      <c r="M297" s="26">
        <f t="shared" si="155"/>
        <v>107475384</v>
      </c>
      <c r="N297" s="26">
        <f t="shared" si="155"/>
        <v>721926384</v>
      </c>
      <c r="O297" s="26">
        <f t="shared" si="155"/>
        <v>705334684</v>
      </c>
      <c r="P297" s="26">
        <f t="shared" si="155"/>
        <v>120601984</v>
      </c>
      <c r="Q297" s="26">
        <f t="shared" si="155"/>
        <v>229827384</v>
      </c>
      <c r="R297" s="26">
        <f t="shared" si="155"/>
        <v>222061584</v>
      </c>
      <c r="S297" s="26">
        <f t="shared" si="155"/>
        <v>152436564</v>
      </c>
      <c r="T297" s="26">
        <f t="shared" si="155"/>
        <v>118731859</v>
      </c>
      <c r="U297" s="26">
        <f t="shared" si="1"/>
        <v>2736502000</v>
      </c>
      <c r="V297" s="26">
        <f t="shared" si="2"/>
        <v>-200000000</v>
      </c>
      <c r="W297" s="61"/>
      <c r="X297" s="61"/>
      <c r="Y297" s="61"/>
      <c r="Z297" s="61"/>
    </row>
    <row r="298" spans="1:26" ht="13.5"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6">SUM(H299,H374,H387)</f>
        <v>2536502000</v>
      </c>
      <c r="I298" s="30">
        <f t="shared" si="156"/>
        <v>12783584</v>
      </c>
      <c r="J298" s="30">
        <f t="shared" si="156"/>
        <v>121123179</v>
      </c>
      <c r="K298" s="30">
        <f t="shared" si="156"/>
        <v>103532601</v>
      </c>
      <c r="L298" s="30">
        <f t="shared" si="156"/>
        <v>120666809</v>
      </c>
      <c r="M298" s="30">
        <f t="shared" si="156"/>
        <v>107475384</v>
      </c>
      <c r="N298" s="30">
        <f t="shared" si="156"/>
        <v>721926384</v>
      </c>
      <c r="O298" s="30">
        <f t="shared" si="156"/>
        <v>705334684</v>
      </c>
      <c r="P298" s="30">
        <f t="shared" si="156"/>
        <v>120601984</v>
      </c>
      <c r="Q298" s="30">
        <f t="shared" si="156"/>
        <v>229827384</v>
      </c>
      <c r="R298" s="30">
        <f t="shared" si="156"/>
        <v>222061584</v>
      </c>
      <c r="S298" s="30">
        <f t="shared" si="156"/>
        <v>152436564</v>
      </c>
      <c r="T298" s="30">
        <f t="shared" si="156"/>
        <v>118731859</v>
      </c>
      <c r="U298" s="30">
        <f t="shared" si="1"/>
        <v>2736502000</v>
      </c>
      <c r="V298" s="30">
        <f t="shared" si="2"/>
        <v>-200000000</v>
      </c>
      <c r="W298" s="61"/>
      <c r="X298" s="61"/>
      <c r="Y298" s="61"/>
      <c r="Z298" s="61"/>
    </row>
    <row r="299" spans="1:26" ht="13.5"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7">SUM(H300,H314,H324,H335,H348,H361)</f>
        <v>328920000</v>
      </c>
      <c r="I299" s="34">
        <f t="shared" si="157"/>
        <v>0</v>
      </c>
      <c r="J299" s="34">
        <f t="shared" si="157"/>
        <v>19023000</v>
      </c>
      <c r="K299" s="34">
        <f t="shared" si="157"/>
        <v>44659000</v>
      </c>
      <c r="L299" s="34">
        <f t="shared" si="157"/>
        <v>16605000</v>
      </c>
      <c r="M299" s="34">
        <f t="shared" si="157"/>
        <v>20983000</v>
      </c>
      <c r="N299" s="34">
        <f t="shared" si="157"/>
        <v>42865000</v>
      </c>
      <c r="O299" s="34">
        <f t="shared" si="157"/>
        <v>23403000</v>
      </c>
      <c r="P299" s="34">
        <f t="shared" si="157"/>
        <v>22935000</v>
      </c>
      <c r="Q299" s="34">
        <f t="shared" si="157"/>
        <v>20448000</v>
      </c>
      <c r="R299" s="34">
        <f t="shared" si="157"/>
        <v>40588000</v>
      </c>
      <c r="S299" s="34">
        <f t="shared" si="157"/>
        <v>25153000</v>
      </c>
      <c r="T299" s="34">
        <f t="shared" si="157"/>
        <v>52258000</v>
      </c>
      <c r="U299" s="34">
        <f t="shared" si="1"/>
        <v>328920000</v>
      </c>
      <c r="V299" s="34">
        <f t="shared" si="2"/>
        <v>0</v>
      </c>
      <c r="W299" s="61"/>
      <c r="X299" s="61"/>
      <c r="Y299" s="61"/>
      <c r="Z299" s="61"/>
    </row>
    <row r="300" spans="1:26" ht="13.5"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8">SUM(H301,H305,H308,H310,H312)</f>
        <v>53700000</v>
      </c>
      <c r="I300" s="38">
        <f t="shared" si="158"/>
        <v>0</v>
      </c>
      <c r="J300" s="38">
        <f t="shared" si="158"/>
        <v>9220000</v>
      </c>
      <c r="K300" s="38">
        <f t="shared" si="158"/>
        <v>3330000</v>
      </c>
      <c r="L300" s="38">
        <f t="shared" si="158"/>
        <v>2950000</v>
      </c>
      <c r="M300" s="38">
        <f t="shared" si="158"/>
        <v>2490000</v>
      </c>
      <c r="N300" s="38">
        <f t="shared" si="158"/>
        <v>3835000</v>
      </c>
      <c r="O300" s="38">
        <f t="shared" si="158"/>
        <v>3200000</v>
      </c>
      <c r="P300" s="38">
        <f t="shared" si="158"/>
        <v>3490000</v>
      </c>
      <c r="Q300" s="38">
        <f t="shared" si="158"/>
        <v>990000</v>
      </c>
      <c r="R300" s="38">
        <f t="shared" si="158"/>
        <v>5700000</v>
      </c>
      <c r="S300" s="38">
        <f t="shared" si="158"/>
        <v>2735000</v>
      </c>
      <c r="T300" s="38">
        <f t="shared" si="158"/>
        <v>15760000</v>
      </c>
      <c r="U300" s="38">
        <f t="shared" si="1"/>
        <v>53700000</v>
      </c>
      <c r="V300" s="38">
        <f t="shared" si="2"/>
        <v>0</v>
      </c>
      <c r="W300" s="61"/>
      <c r="X300" s="61"/>
      <c r="Y300" s="61"/>
      <c r="Z300" s="61"/>
    </row>
    <row r="301" spans="1:26" ht="13.5"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9">SUM(H302:H304)</f>
        <v>18900000</v>
      </c>
      <c r="I301" s="41">
        <f t="shared" si="159"/>
        <v>0</v>
      </c>
      <c r="J301" s="41">
        <f t="shared" si="159"/>
        <v>0</v>
      </c>
      <c r="K301" s="41">
        <f t="shared" si="159"/>
        <v>2880000</v>
      </c>
      <c r="L301" s="41">
        <f t="shared" si="159"/>
        <v>0</v>
      </c>
      <c r="M301" s="41">
        <f t="shared" si="159"/>
        <v>2190000</v>
      </c>
      <c r="N301" s="41">
        <f t="shared" si="159"/>
        <v>1035000</v>
      </c>
      <c r="O301" s="41">
        <f t="shared" si="159"/>
        <v>1500000</v>
      </c>
      <c r="P301" s="41">
        <f t="shared" si="159"/>
        <v>690000</v>
      </c>
      <c r="Q301" s="41">
        <f t="shared" si="159"/>
        <v>690000</v>
      </c>
      <c r="R301" s="41">
        <f t="shared" si="159"/>
        <v>1500000</v>
      </c>
      <c r="S301" s="41">
        <f t="shared" si="159"/>
        <v>1035000</v>
      </c>
      <c r="T301" s="41">
        <f t="shared" si="159"/>
        <v>7380000</v>
      </c>
      <c r="U301" s="41">
        <f t="shared" si="1"/>
        <v>18900000</v>
      </c>
      <c r="V301" s="41">
        <f t="shared" si="2"/>
        <v>0</v>
      </c>
      <c r="W301" s="61"/>
      <c r="X301" s="61"/>
      <c r="Y301" s="61"/>
      <c r="Z301" s="61"/>
    </row>
    <row r="302" spans="1:26" ht="13.5"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60">ROUNDDOWN(E302*G302,-3)</f>
        <v>6900000</v>
      </c>
      <c r="I302" s="44">
        <v>0</v>
      </c>
      <c r="J302" s="62">
        <v>0</v>
      </c>
      <c r="K302" s="62">
        <v>1380000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c r="X302" s="61"/>
      <c r="Y302" s="61"/>
      <c r="Z302" s="61"/>
    </row>
    <row r="303" spans="1:26" ht="13.5"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60"/>
        <v>6000000</v>
      </c>
      <c r="I303" s="44">
        <v>0</v>
      </c>
      <c r="J303" s="62">
        <v>0</v>
      </c>
      <c r="K303" s="62">
        <v>1500000</v>
      </c>
      <c r="L303" s="44">
        <v>0</v>
      </c>
      <c r="M303" s="44">
        <v>1500000</v>
      </c>
      <c r="N303" s="44">
        <v>0</v>
      </c>
      <c r="O303" s="44">
        <v>1500000</v>
      </c>
      <c r="P303" s="44">
        <v>0</v>
      </c>
      <c r="Q303" s="44">
        <v>0</v>
      </c>
      <c r="R303" s="44">
        <v>1500000</v>
      </c>
      <c r="S303" s="44">
        <v>0</v>
      </c>
      <c r="T303" s="44">
        <v>0</v>
      </c>
      <c r="U303" s="44">
        <f t="shared" si="1"/>
        <v>6000000</v>
      </c>
      <c r="V303" s="44">
        <f t="shared" si="2"/>
        <v>0</v>
      </c>
      <c r="W303" s="61"/>
      <c r="X303" s="61"/>
      <c r="Y303" s="61"/>
      <c r="Z303" s="61"/>
    </row>
    <row r="304" spans="1:26" ht="13.5"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60"/>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c r="X304" s="61"/>
      <c r="Y304" s="61"/>
      <c r="Z304" s="61"/>
    </row>
    <row r="305" spans="1:26" ht="13.5"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61">SUM(H306:H307)</f>
        <v>15000000</v>
      </c>
      <c r="I305" s="41">
        <f t="shared" si="161"/>
        <v>0</v>
      </c>
      <c r="J305" s="41">
        <f t="shared" si="161"/>
        <v>2480000</v>
      </c>
      <c r="K305" s="41">
        <f t="shared" si="161"/>
        <v>0</v>
      </c>
      <c r="L305" s="41">
        <f t="shared" si="161"/>
        <v>2500000</v>
      </c>
      <c r="M305" s="41">
        <f t="shared" si="161"/>
        <v>0</v>
      </c>
      <c r="N305" s="41">
        <f t="shared" si="161"/>
        <v>2500000</v>
      </c>
      <c r="O305" s="41">
        <f t="shared" si="161"/>
        <v>0</v>
      </c>
      <c r="P305" s="41">
        <f t="shared" si="161"/>
        <v>2500000</v>
      </c>
      <c r="Q305" s="41">
        <f t="shared" si="161"/>
        <v>0</v>
      </c>
      <c r="R305" s="41">
        <f t="shared" si="161"/>
        <v>2500000</v>
      </c>
      <c r="S305" s="41">
        <f t="shared" si="161"/>
        <v>0</v>
      </c>
      <c r="T305" s="41">
        <f t="shared" si="161"/>
        <v>2520000</v>
      </c>
      <c r="U305" s="41">
        <f t="shared" si="1"/>
        <v>15000000</v>
      </c>
      <c r="V305" s="41">
        <f t="shared" si="2"/>
        <v>0</v>
      </c>
      <c r="W305" s="61"/>
      <c r="X305" s="61"/>
      <c r="Y305" s="61"/>
      <c r="Z305" s="61"/>
    </row>
    <row r="306" spans="1:26" ht="13.5"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2">ROUNDDOWN(E306*G306,-3)</f>
        <v>6000000</v>
      </c>
      <c r="I306" s="44">
        <v>0</v>
      </c>
      <c r="J306" s="62">
        <v>980000</v>
      </c>
      <c r="K306" s="44">
        <v>0</v>
      </c>
      <c r="L306" s="44">
        <v>1000000</v>
      </c>
      <c r="M306" s="44">
        <v>0</v>
      </c>
      <c r="N306" s="44">
        <v>1000000</v>
      </c>
      <c r="O306" s="44">
        <v>0</v>
      </c>
      <c r="P306" s="44">
        <v>1000000</v>
      </c>
      <c r="Q306" s="44">
        <v>0</v>
      </c>
      <c r="R306" s="44">
        <v>1000000</v>
      </c>
      <c r="S306" s="44">
        <v>0</v>
      </c>
      <c r="T306" s="62">
        <v>1020000</v>
      </c>
      <c r="U306" s="44">
        <f t="shared" si="1"/>
        <v>6000000</v>
      </c>
      <c r="V306" s="44">
        <f t="shared" si="2"/>
        <v>0</v>
      </c>
      <c r="W306" s="61"/>
      <c r="X306" s="61"/>
      <c r="Y306" s="61"/>
      <c r="Z306" s="61"/>
    </row>
    <row r="307" spans="1:26" ht="13.5"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2"/>
        <v>9000000</v>
      </c>
      <c r="I307" s="44">
        <v>0</v>
      </c>
      <c r="J307" s="62">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c r="X307" s="61"/>
      <c r="Y307" s="61"/>
      <c r="Z307" s="61"/>
    </row>
    <row r="308" spans="1:26" ht="13.5"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3">H309</f>
        <v>3000000</v>
      </c>
      <c r="I308" s="41">
        <f t="shared" si="163"/>
        <v>0</v>
      </c>
      <c r="J308" s="41">
        <f t="shared" si="163"/>
        <v>0</v>
      </c>
      <c r="K308" s="41">
        <f t="shared" si="163"/>
        <v>0</v>
      </c>
      <c r="L308" s="41">
        <f t="shared" si="163"/>
        <v>0</v>
      </c>
      <c r="M308" s="41">
        <f t="shared" si="163"/>
        <v>0</v>
      </c>
      <c r="N308" s="41">
        <f t="shared" si="163"/>
        <v>0</v>
      </c>
      <c r="O308" s="41">
        <f t="shared" si="163"/>
        <v>0</v>
      </c>
      <c r="P308" s="41">
        <f t="shared" si="163"/>
        <v>0</v>
      </c>
      <c r="Q308" s="41">
        <f t="shared" si="163"/>
        <v>0</v>
      </c>
      <c r="R308" s="41">
        <f t="shared" si="163"/>
        <v>0</v>
      </c>
      <c r="S308" s="41">
        <f t="shared" si="163"/>
        <v>0</v>
      </c>
      <c r="T308" s="41">
        <f t="shared" si="163"/>
        <v>3000000</v>
      </c>
      <c r="U308" s="41">
        <f t="shared" si="1"/>
        <v>3000000</v>
      </c>
      <c r="V308" s="41">
        <f t="shared" si="2"/>
        <v>0</v>
      </c>
      <c r="W308" s="61"/>
      <c r="X308" s="61"/>
      <c r="Y308" s="61"/>
      <c r="Z308" s="61"/>
    </row>
    <row r="309" spans="1:26" ht="13.5"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c r="X309" s="61"/>
      <c r="Y309" s="61"/>
      <c r="Z309" s="61"/>
    </row>
    <row r="310" spans="1:26" ht="13.5"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4">H311</f>
        <v>13500000</v>
      </c>
      <c r="I310" s="41">
        <f t="shared" si="164"/>
        <v>0</v>
      </c>
      <c r="J310" s="41">
        <f t="shared" si="164"/>
        <v>6740000</v>
      </c>
      <c r="K310" s="41">
        <f t="shared" si="164"/>
        <v>0</v>
      </c>
      <c r="L310" s="41">
        <f t="shared" si="164"/>
        <v>0</v>
      </c>
      <c r="M310" s="41">
        <f t="shared" si="164"/>
        <v>0</v>
      </c>
      <c r="N310" s="41">
        <f t="shared" si="164"/>
        <v>0</v>
      </c>
      <c r="O310" s="41">
        <f t="shared" si="164"/>
        <v>1400000</v>
      </c>
      <c r="P310" s="41">
        <f t="shared" si="164"/>
        <v>0</v>
      </c>
      <c r="Q310" s="41">
        <f t="shared" si="164"/>
        <v>0</v>
      </c>
      <c r="R310" s="41">
        <f t="shared" si="164"/>
        <v>1400000</v>
      </c>
      <c r="S310" s="41">
        <f t="shared" si="164"/>
        <v>1400000</v>
      </c>
      <c r="T310" s="41">
        <f t="shared" si="164"/>
        <v>2560000</v>
      </c>
      <c r="U310" s="41">
        <f t="shared" si="1"/>
        <v>13500000</v>
      </c>
      <c r="V310" s="41">
        <f t="shared" si="2"/>
        <v>0</v>
      </c>
      <c r="W310" s="61"/>
      <c r="X310" s="61"/>
      <c r="Y310" s="61"/>
      <c r="Z310" s="61"/>
    </row>
    <row r="311" spans="1:26" ht="13.5"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62">
        <v>0</v>
      </c>
      <c r="J311" s="62">
        <v>6740000</v>
      </c>
      <c r="K311" s="44">
        <v>0</v>
      </c>
      <c r="L311" s="44">
        <v>0</v>
      </c>
      <c r="M311" s="44">
        <v>0</v>
      </c>
      <c r="N311" s="44">
        <v>0</v>
      </c>
      <c r="O311" s="62">
        <v>1400000</v>
      </c>
      <c r="P311" s="62">
        <v>0</v>
      </c>
      <c r="Q311" s="62">
        <v>0</v>
      </c>
      <c r="R311" s="62">
        <v>1400000</v>
      </c>
      <c r="S311" s="62">
        <v>1400000</v>
      </c>
      <c r="T311" s="62">
        <v>2560000</v>
      </c>
      <c r="U311" s="44">
        <f t="shared" si="1"/>
        <v>13500000</v>
      </c>
      <c r="V311" s="44">
        <f t="shared" si="2"/>
        <v>0</v>
      </c>
      <c r="W311" s="61"/>
      <c r="X311" s="61"/>
      <c r="Y311" s="61"/>
      <c r="Z311" s="61"/>
    </row>
    <row r="312" spans="1:26" ht="13.5"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5">H313</f>
        <v>3300000</v>
      </c>
      <c r="I312" s="41">
        <f t="shared" si="165"/>
        <v>0</v>
      </c>
      <c r="J312" s="41">
        <f t="shared" si="165"/>
        <v>0</v>
      </c>
      <c r="K312" s="41">
        <f t="shared" si="165"/>
        <v>450000</v>
      </c>
      <c r="L312" s="41">
        <f t="shared" si="165"/>
        <v>450000</v>
      </c>
      <c r="M312" s="41">
        <f t="shared" si="165"/>
        <v>300000</v>
      </c>
      <c r="N312" s="41">
        <f t="shared" si="165"/>
        <v>300000</v>
      </c>
      <c r="O312" s="41">
        <f t="shared" si="165"/>
        <v>300000</v>
      </c>
      <c r="P312" s="41">
        <f t="shared" si="165"/>
        <v>300000</v>
      </c>
      <c r="Q312" s="41">
        <f t="shared" si="165"/>
        <v>300000</v>
      </c>
      <c r="R312" s="41">
        <f t="shared" si="165"/>
        <v>300000</v>
      </c>
      <c r="S312" s="41">
        <f t="shared" si="165"/>
        <v>300000</v>
      </c>
      <c r="T312" s="41">
        <f t="shared" si="165"/>
        <v>300000</v>
      </c>
      <c r="U312" s="41">
        <f t="shared" si="1"/>
        <v>3300000</v>
      </c>
      <c r="V312" s="41">
        <f t="shared" si="2"/>
        <v>0</v>
      </c>
      <c r="W312" s="61"/>
      <c r="X312" s="61"/>
      <c r="Y312" s="61"/>
      <c r="Z312" s="61"/>
    </row>
    <row r="313" spans="1:26" ht="13.5"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62">
        <v>0</v>
      </c>
      <c r="K313" s="62">
        <v>450000</v>
      </c>
      <c r="L313" s="62">
        <v>450000</v>
      </c>
      <c r="M313" s="44">
        <v>300000</v>
      </c>
      <c r="N313" s="44">
        <v>300000</v>
      </c>
      <c r="O313" s="44">
        <v>300000</v>
      </c>
      <c r="P313" s="44">
        <v>300000</v>
      </c>
      <c r="Q313" s="44">
        <v>300000</v>
      </c>
      <c r="R313" s="44">
        <v>300000</v>
      </c>
      <c r="S313" s="44">
        <v>300000</v>
      </c>
      <c r="T313" s="44">
        <v>300000</v>
      </c>
      <c r="U313" s="44">
        <f t="shared" si="1"/>
        <v>3300000</v>
      </c>
      <c r="V313" s="44">
        <f t="shared" si="2"/>
        <v>0</v>
      </c>
      <c r="W313" s="61"/>
      <c r="X313" s="61"/>
      <c r="Y313" s="61"/>
      <c r="Z313" s="61"/>
    </row>
    <row r="314" spans="1:26" ht="13.5"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6">SUM(H315,H320,H322)</f>
        <v>52008000</v>
      </c>
      <c r="I314" s="38">
        <f t="shared" si="166"/>
        <v>0</v>
      </c>
      <c r="J314" s="38">
        <f t="shared" si="166"/>
        <v>0</v>
      </c>
      <c r="K314" s="38">
        <f t="shared" si="166"/>
        <v>15940000</v>
      </c>
      <c r="L314" s="38">
        <f t="shared" si="166"/>
        <v>840000</v>
      </c>
      <c r="M314" s="38">
        <f t="shared" si="166"/>
        <v>840000</v>
      </c>
      <c r="N314" s="38">
        <f t="shared" si="166"/>
        <v>840000</v>
      </c>
      <c r="O314" s="38">
        <f t="shared" si="166"/>
        <v>11250000</v>
      </c>
      <c r="P314" s="38">
        <f t="shared" si="166"/>
        <v>4840000</v>
      </c>
      <c r="Q314" s="38">
        <f t="shared" si="166"/>
        <v>840000</v>
      </c>
      <c r="R314" s="38">
        <f t="shared" si="166"/>
        <v>11250000</v>
      </c>
      <c r="S314" s="38">
        <f t="shared" si="166"/>
        <v>4540000</v>
      </c>
      <c r="T314" s="38">
        <f t="shared" si="166"/>
        <v>828000</v>
      </c>
      <c r="U314" s="38">
        <f t="shared" si="1"/>
        <v>52008000</v>
      </c>
      <c r="V314" s="38">
        <f t="shared" si="2"/>
        <v>0</v>
      </c>
      <c r="W314" s="61"/>
      <c r="X314" s="61"/>
      <c r="Y314" s="61"/>
      <c r="Z314" s="61"/>
    </row>
    <row r="315" spans="1:26" ht="13.5"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7">SUM(H316:H319)</f>
        <v>13658000</v>
      </c>
      <c r="I315" s="41">
        <f t="shared" si="167"/>
        <v>0</v>
      </c>
      <c r="J315" s="41">
        <f t="shared" si="167"/>
        <v>0</v>
      </c>
      <c r="K315" s="41">
        <f t="shared" si="167"/>
        <v>4690000</v>
      </c>
      <c r="L315" s="41">
        <f t="shared" si="167"/>
        <v>690000</v>
      </c>
      <c r="M315" s="41">
        <f t="shared" si="167"/>
        <v>690000</v>
      </c>
      <c r="N315" s="41">
        <f t="shared" si="167"/>
        <v>690000</v>
      </c>
      <c r="O315" s="41">
        <f t="shared" si="167"/>
        <v>0</v>
      </c>
      <c r="P315" s="41">
        <f t="shared" si="167"/>
        <v>4690000</v>
      </c>
      <c r="Q315" s="41">
        <f t="shared" si="167"/>
        <v>690000</v>
      </c>
      <c r="R315" s="41">
        <f t="shared" si="167"/>
        <v>0</v>
      </c>
      <c r="S315" s="41">
        <f t="shared" si="167"/>
        <v>690000</v>
      </c>
      <c r="T315" s="41">
        <f t="shared" si="167"/>
        <v>828000</v>
      </c>
      <c r="U315" s="41">
        <f t="shared" si="1"/>
        <v>13658000</v>
      </c>
      <c r="V315" s="41">
        <f t="shared" si="2"/>
        <v>0</v>
      </c>
      <c r="W315" s="61"/>
      <c r="X315" s="61"/>
      <c r="Y315" s="61"/>
      <c r="Z315" s="61"/>
    </row>
    <row r="316" spans="1:26" ht="13.5"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8">ROUNDDOWN(E316*G316,-3)</f>
        <v>5658000</v>
      </c>
      <c r="I316" s="44">
        <v>0</v>
      </c>
      <c r="J316" s="62">
        <v>0</v>
      </c>
      <c r="K316" s="44">
        <v>690000</v>
      </c>
      <c r="L316" s="62">
        <v>690000</v>
      </c>
      <c r="M316" s="44">
        <v>690000</v>
      </c>
      <c r="N316" s="44">
        <v>690000</v>
      </c>
      <c r="O316" s="44">
        <v>0</v>
      </c>
      <c r="P316" s="44">
        <v>690000</v>
      </c>
      <c r="Q316" s="44">
        <v>690000</v>
      </c>
      <c r="R316" s="44">
        <v>0</v>
      </c>
      <c r="S316" s="44">
        <v>690000</v>
      </c>
      <c r="T316" s="44">
        <v>828000</v>
      </c>
      <c r="U316" s="44">
        <f t="shared" si="1"/>
        <v>5658000</v>
      </c>
      <c r="V316" s="44">
        <f t="shared" si="2"/>
        <v>0</v>
      </c>
      <c r="W316" s="61"/>
      <c r="X316" s="61"/>
      <c r="Y316" s="61"/>
      <c r="Z316" s="61"/>
    </row>
    <row r="317" spans="1:26" ht="13.5"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8"/>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c r="X317" s="61"/>
      <c r="Y317" s="61"/>
      <c r="Z317" s="61"/>
    </row>
    <row r="318" spans="1:26" ht="13.5"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8"/>
        <v>3000000</v>
      </c>
      <c r="I318" s="44">
        <v>0</v>
      </c>
      <c r="J318" s="44">
        <v>0</v>
      </c>
      <c r="K318" s="62">
        <v>1500000</v>
      </c>
      <c r="L318" s="62">
        <v>0</v>
      </c>
      <c r="M318" s="44">
        <v>0</v>
      </c>
      <c r="N318" s="44">
        <v>0</v>
      </c>
      <c r="O318" s="44">
        <v>0</v>
      </c>
      <c r="P318" s="62">
        <v>1500000</v>
      </c>
      <c r="Q318" s="62">
        <v>0</v>
      </c>
      <c r="R318" s="44">
        <v>0</v>
      </c>
      <c r="S318" s="44">
        <v>0</v>
      </c>
      <c r="T318" s="44">
        <v>0</v>
      </c>
      <c r="U318" s="44">
        <f t="shared" si="1"/>
        <v>3000000</v>
      </c>
      <c r="V318" s="44">
        <f t="shared" si="2"/>
        <v>0</v>
      </c>
      <c r="W318" s="61"/>
      <c r="X318" s="61"/>
      <c r="Y318" s="61"/>
      <c r="Z318" s="61"/>
    </row>
    <row r="319" spans="1:26" ht="13.5"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8"/>
        <v>3000000</v>
      </c>
      <c r="I319" s="44">
        <v>0</v>
      </c>
      <c r="J319" s="44">
        <v>0</v>
      </c>
      <c r="K319" s="62">
        <v>1500000</v>
      </c>
      <c r="L319" s="62">
        <v>0</v>
      </c>
      <c r="M319" s="44">
        <v>0</v>
      </c>
      <c r="N319" s="44">
        <v>0</v>
      </c>
      <c r="O319" s="44">
        <v>0</v>
      </c>
      <c r="P319" s="62">
        <v>1500000</v>
      </c>
      <c r="Q319" s="62">
        <v>0</v>
      </c>
      <c r="R319" s="44">
        <v>0</v>
      </c>
      <c r="S319" s="44">
        <v>0</v>
      </c>
      <c r="T319" s="44">
        <v>0</v>
      </c>
      <c r="U319" s="44">
        <f t="shared" si="1"/>
        <v>3000000</v>
      </c>
      <c r="V319" s="44">
        <f t="shared" si="2"/>
        <v>0</v>
      </c>
      <c r="W319" s="61"/>
      <c r="X319" s="61"/>
      <c r="Y319" s="61"/>
      <c r="Z319" s="61"/>
    </row>
    <row r="320" spans="1:26" ht="13.5"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9">H321</f>
        <v>37000000</v>
      </c>
      <c r="I320" s="41">
        <f t="shared" si="169"/>
        <v>0</v>
      </c>
      <c r="J320" s="41">
        <f t="shared" si="169"/>
        <v>0</v>
      </c>
      <c r="K320" s="41">
        <f t="shared" si="169"/>
        <v>11100000</v>
      </c>
      <c r="L320" s="41">
        <f t="shared" si="169"/>
        <v>0</v>
      </c>
      <c r="M320" s="41">
        <f t="shared" si="169"/>
        <v>0</v>
      </c>
      <c r="N320" s="41">
        <f t="shared" si="169"/>
        <v>0</v>
      </c>
      <c r="O320" s="41">
        <f t="shared" si="169"/>
        <v>11100000</v>
      </c>
      <c r="P320" s="41">
        <f t="shared" si="169"/>
        <v>0</v>
      </c>
      <c r="Q320" s="41">
        <f t="shared" si="169"/>
        <v>0</v>
      </c>
      <c r="R320" s="41">
        <f t="shared" si="169"/>
        <v>11100000</v>
      </c>
      <c r="S320" s="41">
        <f t="shared" si="169"/>
        <v>3700000</v>
      </c>
      <c r="T320" s="41">
        <f t="shared" si="169"/>
        <v>0</v>
      </c>
      <c r="U320" s="41">
        <f t="shared" si="1"/>
        <v>37000000</v>
      </c>
      <c r="V320" s="41">
        <f t="shared" si="2"/>
        <v>0</v>
      </c>
      <c r="W320" s="61"/>
      <c r="X320" s="61"/>
      <c r="Y320" s="61"/>
      <c r="Z320" s="61"/>
    </row>
    <row r="321" spans="1:26" ht="13.5"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c r="X321" s="61"/>
      <c r="Y321" s="61"/>
      <c r="Z321" s="61"/>
    </row>
    <row r="322" spans="1:26" ht="13.5"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70">H323</f>
        <v>1350000</v>
      </c>
      <c r="I322" s="41">
        <f t="shared" si="170"/>
        <v>0</v>
      </c>
      <c r="J322" s="41">
        <f t="shared" si="170"/>
        <v>0</v>
      </c>
      <c r="K322" s="41">
        <f t="shared" si="170"/>
        <v>150000</v>
      </c>
      <c r="L322" s="41">
        <f t="shared" si="170"/>
        <v>150000</v>
      </c>
      <c r="M322" s="41">
        <f t="shared" si="170"/>
        <v>150000</v>
      </c>
      <c r="N322" s="41">
        <f t="shared" si="170"/>
        <v>150000</v>
      </c>
      <c r="O322" s="41">
        <f t="shared" si="170"/>
        <v>150000</v>
      </c>
      <c r="P322" s="41">
        <f t="shared" si="170"/>
        <v>150000</v>
      </c>
      <c r="Q322" s="41">
        <f t="shared" si="170"/>
        <v>150000</v>
      </c>
      <c r="R322" s="41">
        <f t="shared" si="170"/>
        <v>150000</v>
      </c>
      <c r="S322" s="41">
        <f t="shared" si="170"/>
        <v>150000</v>
      </c>
      <c r="T322" s="41">
        <f t="shared" si="170"/>
        <v>0</v>
      </c>
      <c r="U322" s="41">
        <f t="shared" si="1"/>
        <v>1350000</v>
      </c>
      <c r="V322" s="41">
        <f t="shared" si="2"/>
        <v>0</v>
      </c>
      <c r="W322" s="61"/>
      <c r="X322" s="61"/>
      <c r="Y322" s="61"/>
      <c r="Z322" s="61"/>
    </row>
    <row r="323" spans="1:26" ht="13.5"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c r="X323" s="61"/>
      <c r="Y323" s="61"/>
      <c r="Z323" s="61"/>
    </row>
    <row r="324" spans="1:26" ht="13.5"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71">SUM(H325,H328,H331,H333)</f>
        <v>59770000</v>
      </c>
      <c r="I324" s="38">
        <f t="shared" si="171"/>
        <v>0</v>
      </c>
      <c r="J324" s="38">
        <f t="shared" si="171"/>
        <v>0</v>
      </c>
      <c r="K324" s="38">
        <f t="shared" si="171"/>
        <v>11790000</v>
      </c>
      <c r="L324" s="38">
        <f t="shared" si="171"/>
        <v>990000</v>
      </c>
      <c r="M324" s="38">
        <f t="shared" si="171"/>
        <v>8290000</v>
      </c>
      <c r="N324" s="38">
        <f t="shared" si="171"/>
        <v>11790000</v>
      </c>
      <c r="O324" s="38">
        <f t="shared" si="171"/>
        <v>0</v>
      </c>
      <c r="P324" s="38">
        <f t="shared" si="171"/>
        <v>990000</v>
      </c>
      <c r="Q324" s="38">
        <f t="shared" si="171"/>
        <v>11790000</v>
      </c>
      <c r="R324" s="38">
        <f t="shared" si="171"/>
        <v>0</v>
      </c>
      <c r="S324" s="38">
        <f t="shared" si="171"/>
        <v>1590000</v>
      </c>
      <c r="T324" s="38">
        <f t="shared" si="171"/>
        <v>12540000</v>
      </c>
      <c r="U324" s="38">
        <f t="shared" si="1"/>
        <v>59770000</v>
      </c>
      <c r="V324" s="38">
        <f t="shared" si="2"/>
        <v>0</v>
      </c>
      <c r="W324" s="61"/>
      <c r="X324" s="61"/>
      <c r="Y324" s="61"/>
      <c r="Z324" s="61"/>
    </row>
    <row r="325" spans="1:26" ht="13.5"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2">SUM(H326:H327)</f>
        <v>9520000</v>
      </c>
      <c r="I325" s="41">
        <f t="shared" si="172"/>
        <v>0</v>
      </c>
      <c r="J325" s="41">
        <f t="shared" si="172"/>
        <v>0</v>
      </c>
      <c r="K325" s="41">
        <f t="shared" si="172"/>
        <v>1690000</v>
      </c>
      <c r="L325" s="41">
        <f t="shared" si="172"/>
        <v>690000</v>
      </c>
      <c r="M325" s="41">
        <f t="shared" si="172"/>
        <v>690000</v>
      </c>
      <c r="N325" s="41">
        <f t="shared" si="172"/>
        <v>1690000</v>
      </c>
      <c r="O325" s="41">
        <f t="shared" si="172"/>
        <v>0</v>
      </c>
      <c r="P325" s="41">
        <f t="shared" si="172"/>
        <v>690000</v>
      </c>
      <c r="Q325" s="41">
        <f t="shared" si="172"/>
        <v>1690000</v>
      </c>
      <c r="R325" s="41">
        <f t="shared" si="172"/>
        <v>0</v>
      </c>
      <c r="S325" s="41">
        <f t="shared" si="172"/>
        <v>690000</v>
      </c>
      <c r="T325" s="41">
        <f t="shared" si="172"/>
        <v>1690000</v>
      </c>
      <c r="U325" s="41">
        <f t="shared" si="1"/>
        <v>9520000</v>
      </c>
      <c r="V325" s="41">
        <f t="shared" si="2"/>
        <v>0</v>
      </c>
      <c r="W325" s="61"/>
      <c r="X325" s="61"/>
      <c r="Y325" s="61"/>
      <c r="Z325" s="61"/>
    </row>
    <row r="326" spans="1:26" ht="13.5"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3">ROUNDDOWN(E326*G326,-3)</f>
        <v>5520000</v>
      </c>
      <c r="I326" s="44">
        <v>0</v>
      </c>
      <c r="J326" s="62">
        <v>0</v>
      </c>
      <c r="K326" s="44">
        <v>690000</v>
      </c>
      <c r="L326" s="62">
        <v>690000</v>
      </c>
      <c r="M326" s="44">
        <v>690000</v>
      </c>
      <c r="N326" s="44">
        <v>690000</v>
      </c>
      <c r="O326" s="44">
        <v>0</v>
      </c>
      <c r="P326" s="44">
        <v>690000</v>
      </c>
      <c r="Q326" s="44">
        <v>690000</v>
      </c>
      <c r="R326" s="44">
        <v>0</v>
      </c>
      <c r="S326" s="44">
        <v>690000</v>
      </c>
      <c r="T326" s="44">
        <v>690000</v>
      </c>
      <c r="U326" s="44">
        <f t="shared" si="1"/>
        <v>5520000</v>
      </c>
      <c r="V326" s="44">
        <f t="shared" si="2"/>
        <v>0</v>
      </c>
      <c r="W326" s="61"/>
      <c r="X326" s="61"/>
      <c r="Y326" s="61"/>
      <c r="Z326" s="61"/>
    </row>
    <row r="327" spans="1:26" ht="13.5"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3"/>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c r="X327" s="61"/>
      <c r="Y327" s="61"/>
      <c r="Z327" s="61"/>
    </row>
    <row r="328" spans="1:26" ht="13.5"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4">SUM(H329:H330)</f>
        <v>10000000</v>
      </c>
      <c r="I328" s="41">
        <f t="shared" si="174"/>
        <v>0</v>
      </c>
      <c r="J328" s="41">
        <f t="shared" si="174"/>
        <v>0</v>
      </c>
      <c r="K328" s="41">
        <f t="shared" si="174"/>
        <v>2500000</v>
      </c>
      <c r="L328" s="41">
        <f t="shared" si="174"/>
        <v>0</v>
      </c>
      <c r="M328" s="41">
        <f t="shared" si="174"/>
        <v>0</v>
      </c>
      <c r="N328" s="41">
        <f t="shared" si="174"/>
        <v>2500000</v>
      </c>
      <c r="O328" s="41">
        <f t="shared" si="174"/>
        <v>0</v>
      </c>
      <c r="P328" s="41">
        <f t="shared" si="174"/>
        <v>0</v>
      </c>
      <c r="Q328" s="41">
        <f t="shared" si="174"/>
        <v>2500000</v>
      </c>
      <c r="R328" s="41">
        <f t="shared" si="174"/>
        <v>0</v>
      </c>
      <c r="S328" s="41">
        <f t="shared" si="174"/>
        <v>0</v>
      </c>
      <c r="T328" s="41">
        <f t="shared" si="174"/>
        <v>2500000</v>
      </c>
      <c r="U328" s="41">
        <f t="shared" si="1"/>
        <v>10000000</v>
      </c>
      <c r="V328" s="41">
        <f t="shared" si="2"/>
        <v>0</v>
      </c>
      <c r="W328" s="61"/>
      <c r="X328" s="61"/>
      <c r="Y328" s="61"/>
      <c r="Z328" s="61"/>
    </row>
    <row r="329" spans="1:26" ht="13.5"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5">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c r="X329" s="61"/>
      <c r="Y329" s="61"/>
      <c r="Z329" s="61"/>
    </row>
    <row r="330" spans="1:26" ht="13.5"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5"/>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c r="X330" s="61"/>
      <c r="Y330" s="61"/>
      <c r="Z330" s="61"/>
    </row>
    <row r="331" spans="1:26" ht="13.5"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6">H332</f>
        <v>36500000</v>
      </c>
      <c r="I331" s="41">
        <f t="shared" si="176"/>
        <v>0</v>
      </c>
      <c r="J331" s="41">
        <f t="shared" si="176"/>
        <v>0</v>
      </c>
      <c r="K331" s="41">
        <f t="shared" si="176"/>
        <v>7300000</v>
      </c>
      <c r="L331" s="41">
        <f t="shared" si="176"/>
        <v>0</v>
      </c>
      <c r="M331" s="41">
        <f t="shared" si="176"/>
        <v>7300000</v>
      </c>
      <c r="N331" s="41">
        <f t="shared" si="176"/>
        <v>7300000</v>
      </c>
      <c r="O331" s="41">
        <f t="shared" si="176"/>
        <v>0</v>
      </c>
      <c r="P331" s="41">
        <f t="shared" si="176"/>
        <v>0</v>
      </c>
      <c r="Q331" s="41">
        <f t="shared" si="176"/>
        <v>7300000</v>
      </c>
      <c r="R331" s="41">
        <f t="shared" si="176"/>
        <v>0</v>
      </c>
      <c r="S331" s="41">
        <f t="shared" si="176"/>
        <v>0</v>
      </c>
      <c r="T331" s="41">
        <f t="shared" si="176"/>
        <v>7300000</v>
      </c>
      <c r="U331" s="41">
        <f t="shared" si="1"/>
        <v>36500000</v>
      </c>
      <c r="V331" s="41">
        <f t="shared" si="2"/>
        <v>0</v>
      </c>
      <c r="W331" s="61"/>
      <c r="X331" s="61"/>
      <c r="Y331" s="61"/>
      <c r="Z331" s="61"/>
    </row>
    <row r="332" spans="1:26" ht="13.5"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c r="X332" s="61"/>
      <c r="Y332" s="61"/>
      <c r="Z332" s="61"/>
    </row>
    <row r="333" spans="1:26" ht="13.5"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7">H334</f>
        <v>3750000</v>
      </c>
      <c r="I333" s="41">
        <f t="shared" si="177"/>
        <v>0</v>
      </c>
      <c r="J333" s="41">
        <f t="shared" si="177"/>
        <v>0</v>
      </c>
      <c r="K333" s="41">
        <f t="shared" si="177"/>
        <v>300000</v>
      </c>
      <c r="L333" s="41">
        <f t="shared" si="177"/>
        <v>300000</v>
      </c>
      <c r="M333" s="41">
        <f t="shared" si="177"/>
        <v>300000</v>
      </c>
      <c r="N333" s="41">
        <f t="shared" si="177"/>
        <v>300000</v>
      </c>
      <c r="O333" s="41">
        <f t="shared" si="177"/>
        <v>0</v>
      </c>
      <c r="P333" s="41">
        <f t="shared" si="177"/>
        <v>300000</v>
      </c>
      <c r="Q333" s="41">
        <f t="shared" si="177"/>
        <v>300000</v>
      </c>
      <c r="R333" s="41">
        <f t="shared" si="177"/>
        <v>0</v>
      </c>
      <c r="S333" s="41">
        <f t="shared" si="177"/>
        <v>900000</v>
      </c>
      <c r="T333" s="41">
        <f t="shared" si="177"/>
        <v>1050000</v>
      </c>
      <c r="U333" s="41">
        <f t="shared" si="1"/>
        <v>3750000</v>
      </c>
      <c r="V333" s="41">
        <f t="shared" si="2"/>
        <v>0</v>
      </c>
      <c r="W333" s="61"/>
      <c r="X333" s="61"/>
      <c r="Y333" s="61"/>
      <c r="Z333" s="61"/>
    </row>
    <row r="334" spans="1:26" ht="13.5"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62">
        <v>0</v>
      </c>
      <c r="K334" s="44">
        <v>300000</v>
      </c>
      <c r="L334" s="62">
        <v>300000</v>
      </c>
      <c r="M334" s="44">
        <v>300000</v>
      </c>
      <c r="N334" s="44">
        <v>300000</v>
      </c>
      <c r="O334" s="44">
        <v>0</v>
      </c>
      <c r="P334" s="44">
        <v>300000</v>
      </c>
      <c r="Q334" s="44">
        <v>300000</v>
      </c>
      <c r="R334" s="44">
        <v>0</v>
      </c>
      <c r="S334" s="44">
        <v>900000</v>
      </c>
      <c r="T334" s="44">
        <v>1050000</v>
      </c>
      <c r="U334" s="44">
        <f t="shared" si="1"/>
        <v>3750000</v>
      </c>
      <c r="V334" s="44">
        <f t="shared" si="2"/>
        <v>0</v>
      </c>
      <c r="W334" s="61"/>
      <c r="X334" s="61"/>
      <c r="Y334" s="61"/>
      <c r="Z334" s="61"/>
    </row>
    <row r="335" spans="1:26" ht="13.5"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8">SUM(H336,H339,H342,H344,H346)</f>
        <v>50500000</v>
      </c>
      <c r="I335" s="38">
        <f t="shared" si="178"/>
        <v>0</v>
      </c>
      <c r="J335" s="38">
        <f t="shared" si="178"/>
        <v>2442000</v>
      </c>
      <c r="K335" s="38">
        <f t="shared" si="178"/>
        <v>2680000</v>
      </c>
      <c r="L335" s="38">
        <f t="shared" si="178"/>
        <v>5625000</v>
      </c>
      <c r="M335" s="38">
        <f t="shared" si="178"/>
        <v>1300000</v>
      </c>
      <c r="N335" s="38">
        <f t="shared" si="178"/>
        <v>4880000</v>
      </c>
      <c r="O335" s="38">
        <f t="shared" si="178"/>
        <v>5925000</v>
      </c>
      <c r="P335" s="38">
        <f t="shared" si="178"/>
        <v>3880000</v>
      </c>
      <c r="Q335" s="38">
        <f t="shared" si="178"/>
        <v>1300000</v>
      </c>
      <c r="R335" s="38">
        <f t="shared" si="178"/>
        <v>7125000</v>
      </c>
      <c r="S335" s="38">
        <f t="shared" si="178"/>
        <v>5180000</v>
      </c>
      <c r="T335" s="38">
        <f t="shared" si="178"/>
        <v>10163000</v>
      </c>
      <c r="U335" s="38">
        <f t="shared" si="1"/>
        <v>50500000</v>
      </c>
      <c r="V335" s="38">
        <f t="shared" si="2"/>
        <v>0</v>
      </c>
      <c r="W335" s="61"/>
      <c r="X335" s="61"/>
      <c r="Y335" s="61"/>
      <c r="Z335" s="61"/>
    </row>
    <row r="336" spans="1:26" ht="13.5"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9">SUM(H337:H338)</f>
        <v>12900000</v>
      </c>
      <c r="I336" s="41">
        <f t="shared" si="179"/>
        <v>0</v>
      </c>
      <c r="J336" s="41">
        <f t="shared" si="179"/>
        <v>0</v>
      </c>
      <c r="K336" s="41">
        <f t="shared" si="179"/>
        <v>2380000</v>
      </c>
      <c r="L336" s="41">
        <f t="shared" si="179"/>
        <v>1000000</v>
      </c>
      <c r="M336" s="41">
        <f t="shared" si="179"/>
        <v>1000000</v>
      </c>
      <c r="N336" s="41">
        <f t="shared" si="179"/>
        <v>1380000</v>
      </c>
      <c r="O336" s="41">
        <f t="shared" si="179"/>
        <v>1000000</v>
      </c>
      <c r="P336" s="41">
        <f t="shared" si="179"/>
        <v>1380000</v>
      </c>
      <c r="Q336" s="41">
        <f t="shared" si="179"/>
        <v>1000000</v>
      </c>
      <c r="R336" s="41">
        <f t="shared" si="179"/>
        <v>0</v>
      </c>
      <c r="S336" s="41">
        <f t="shared" si="179"/>
        <v>2380000</v>
      </c>
      <c r="T336" s="41">
        <f t="shared" si="179"/>
        <v>1380000</v>
      </c>
      <c r="U336" s="41">
        <f t="shared" si="1"/>
        <v>12900000</v>
      </c>
      <c r="V336" s="41">
        <f t="shared" si="2"/>
        <v>0</v>
      </c>
      <c r="W336" s="61"/>
      <c r="X336" s="61"/>
      <c r="Y336" s="61"/>
      <c r="Z336" s="61"/>
    </row>
    <row r="337" spans="1:26" ht="13.5"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80">ROUNDDOWN(E337*G337,-3)</f>
        <v>6900000</v>
      </c>
      <c r="I337" s="44">
        <v>0</v>
      </c>
      <c r="J337" s="44">
        <v>0</v>
      </c>
      <c r="K337" s="44">
        <v>1380000</v>
      </c>
      <c r="L337" s="44">
        <v>0</v>
      </c>
      <c r="M337" s="44">
        <v>0</v>
      </c>
      <c r="N337" s="44">
        <v>1380000</v>
      </c>
      <c r="O337" s="44">
        <v>0</v>
      </c>
      <c r="P337" s="44">
        <v>1380000</v>
      </c>
      <c r="Q337" s="44">
        <v>0</v>
      </c>
      <c r="R337" s="44">
        <v>0</v>
      </c>
      <c r="S337" s="44">
        <v>1380000</v>
      </c>
      <c r="T337" s="62">
        <v>1380000</v>
      </c>
      <c r="U337" s="44">
        <f t="shared" si="1"/>
        <v>6900000</v>
      </c>
      <c r="V337" s="44">
        <f t="shared" si="2"/>
        <v>0</v>
      </c>
      <c r="W337" s="61"/>
      <c r="X337" s="61"/>
      <c r="Y337" s="61"/>
      <c r="Z337" s="61"/>
    </row>
    <row r="338" spans="1:26" ht="13.5"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80"/>
        <v>6000000</v>
      </c>
      <c r="I338" s="44">
        <v>0</v>
      </c>
      <c r="J338" s="62">
        <v>0</v>
      </c>
      <c r="K338" s="62">
        <v>1000000</v>
      </c>
      <c r="L338" s="62">
        <v>1000000</v>
      </c>
      <c r="M338" s="44">
        <v>1000000</v>
      </c>
      <c r="N338" s="44">
        <v>0</v>
      </c>
      <c r="O338" s="62">
        <v>1000000</v>
      </c>
      <c r="P338" s="62">
        <v>0</v>
      </c>
      <c r="Q338" s="62">
        <v>1000000</v>
      </c>
      <c r="R338" s="44">
        <v>0</v>
      </c>
      <c r="S338" s="44">
        <v>1000000</v>
      </c>
      <c r="T338" s="62">
        <v>0</v>
      </c>
      <c r="U338" s="44">
        <f t="shared" si="1"/>
        <v>6000000</v>
      </c>
      <c r="V338" s="44">
        <f t="shared" si="2"/>
        <v>0</v>
      </c>
      <c r="W338" s="61"/>
      <c r="X338" s="61"/>
      <c r="Y338" s="61"/>
      <c r="Z338" s="61"/>
    </row>
    <row r="339" spans="1:26" ht="13.5"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81">SUM(H340:H341)</f>
        <v>15000000</v>
      </c>
      <c r="I339" s="41">
        <f t="shared" si="181"/>
        <v>0</v>
      </c>
      <c r="J339" s="41">
        <f t="shared" si="181"/>
        <v>2442000</v>
      </c>
      <c r="K339" s="41">
        <f t="shared" si="181"/>
        <v>0</v>
      </c>
      <c r="L339" s="41">
        <f t="shared" si="181"/>
        <v>0</v>
      </c>
      <c r="M339" s="41">
        <f t="shared" si="181"/>
        <v>0</v>
      </c>
      <c r="N339" s="41">
        <f t="shared" si="181"/>
        <v>2500000</v>
      </c>
      <c r="O339" s="41">
        <f t="shared" si="181"/>
        <v>0</v>
      </c>
      <c r="P339" s="41">
        <f t="shared" si="181"/>
        <v>2500000</v>
      </c>
      <c r="Q339" s="41">
        <f t="shared" si="181"/>
        <v>0</v>
      </c>
      <c r="R339" s="41">
        <f t="shared" si="181"/>
        <v>2500000</v>
      </c>
      <c r="S339" s="41">
        <f t="shared" si="181"/>
        <v>2500000</v>
      </c>
      <c r="T339" s="41">
        <f t="shared" si="181"/>
        <v>2558000</v>
      </c>
      <c r="U339" s="41">
        <f t="shared" si="1"/>
        <v>15000000</v>
      </c>
      <c r="V339" s="41">
        <f t="shared" si="2"/>
        <v>0</v>
      </c>
      <c r="W339" s="61"/>
      <c r="X339" s="61"/>
      <c r="Y339" s="61"/>
      <c r="Z339" s="61"/>
    </row>
    <row r="340" spans="1:26" ht="13.5"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2">ROUNDDOWN(E340*G340,-3)</f>
        <v>6000000</v>
      </c>
      <c r="I340" s="44">
        <v>0</v>
      </c>
      <c r="J340" s="62">
        <v>992000</v>
      </c>
      <c r="K340" s="62">
        <v>0</v>
      </c>
      <c r="L340" s="44">
        <v>0</v>
      </c>
      <c r="M340" s="44">
        <v>0</v>
      </c>
      <c r="N340" s="44">
        <v>1000000</v>
      </c>
      <c r="O340" s="44">
        <v>0</v>
      </c>
      <c r="P340" s="44">
        <v>1000000</v>
      </c>
      <c r="Q340" s="44">
        <v>0</v>
      </c>
      <c r="R340" s="44">
        <v>1000000</v>
      </c>
      <c r="S340" s="44">
        <v>1000000</v>
      </c>
      <c r="T340" s="62">
        <v>1008000</v>
      </c>
      <c r="U340" s="44">
        <f t="shared" si="1"/>
        <v>6000000</v>
      </c>
      <c r="V340" s="44">
        <f t="shared" si="2"/>
        <v>0</v>
      </c>
      <c r="W340" s="61"/>
      <c r="X340" s="61"/>
      <c r="Y340" s="61"/>
      <c r="Z340" s="61"/>
    </row>
    <row r="341" spans="1:26" ht="13.5"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2"/>
        <v>9000000</v>
      </c>
      <c r="I341" s="44">
        <v>0</v>
      </c>
      <c r="J341" s="62">
        <v>1450000</v>
      </c>
      <c r="K341" s="62">
        <v>0</v>
      </c>
      <c r="L341" s="44">
        <v>0</v>
      </c>
      <c r="M341" s="44">
        <v>0</v>
      </c>
      <c r="N341" s="44">
        <v>1500000</v>
      </c>
      <c r="O341" s="44">
        <v>0</v>
      </c>
      <c r="P341" s="44">
        <v>1500000</v>
      </c>
      <c r="Q341" s="44">
        <v>0</v>
      </c>
      <c r="R341" s="44">
        <v>1500000</v>
      </c>
      <c r="S341" s="44">
        <v>1500000</v>
      </c>
      <c r="T341" s="62">
        <v>1550000</v>
      </c>
      <c r="U341" s="44">
        <f t="shared" si="1"/>
        <v>9000000</v>
      </c>
      <c r="V341" s="44">
        <f t="shared" si="2"/>
        <v>0</v>
      </c>
      <c r="W341" s="61"/>
      <c r="X341" s="61"/>
      <c r="Y341" s="61"/>
      <c r="Z341" s="61"/>
    </row>
    <row r="342" spans="1:26" ht="13.5"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3">H343</f>
        <v>2000000</v>
      </c>
      <c r="I342" s="41">
        <f t="shared" si="183"/>
        <v>0</v>
      </c>
      <c r="J342" s="41">
        <f t="shared" si="183"/>
        <v>0</v>
      </c>
      <c r="K342" s="41">
        <f t="shared" si="183"/>
        <v>0</v>
      </c>
      <c r="L342" s="41">
        <f t="shared" si="183"/>
        <v>0</v>
      </c>
      <c r="M342" s="41">
        <f t="shared" si="183"/>
        <v>0</v>
      </c>
      <c r="N342" s="41">
        <f t="shared" si="183"/>
        <v>1000000</v>
      </c>
      <c r="O342" s="41">
        <f t="shared" si="183"/>
        <v>0</v>
      </c>
      <c r="P342" s="41">
        <f t="shared" si="183"/>
        <v>0</v>
      </c>
      <c r="Q342" s="41">
        <f t="shared" si="183"/>
        <v>0</v>
      </c>
      <c r="R342" s="41">
        <f t="shared" si="183"/>
        <v>0</v>
      </c>
      <c r="S342" s="41">
        <f t="shared" si="183"/>
        <v>0</v>
      </c>
      <c r="T342" s="41">
        <f t="shared" si="183"/>
        <v>1000000</v>
      </c>
      <c r="U342" s="41">
        <f t="shared" si="1"/>
        <v>2000000</v>
      </c>
      <c r="V342" s="41">
        <f t="shared" si="2"/>
        <v>0</v>
      </c>
      <c r="W342" s="61"/>
      <c r="X342" s="61"/>
      <c r="Y342" s="61"/>
      <c r="Z342" s="61"/>
    </row>
    <row r="343" spans="1:26" ht="13.5"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c r="X343" s="61"/>
      <c r="Y343" s="61"/>
      <c r="Z343" s="61"/>
    </row>
    <row r="344" spans="1:26" ht="13.5"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4">H345</f>
        <v>18500000</v>
      </c>
      <c r="I344" s="41">
        <f t="shared" si="184"/>
        <v>0</v>
      </c>
      <c r="J344" s="41">
        <f t="shared" si="184"/>
        <v>0</v>
      </c>
      <c r="K344" s="41">
        <f t="shared" si="184"/>
        <v>0</v>
      </c>
      <c r="L344" s="41">
        <f t="shared" si="184"/>
        <v>4625000</v>
      </c>
      <c r="M344" s="41">
        <f t="shared" si="184"/>
        <v>0</v>
      </c>
      <c r="N344" s="41">
        <f t="shared" si="184"/>
        <v>0</v>
      </c>
      <c r="O344" s="41">
        <f t="shared" si="184"/>
        <v>4625000</v>
      </c>
      <c r="P344" s="41">
        <f t="shared" si="184"/>
        <v>0</v>
      </c>
      <c r="Q344" s="41">
        <f t="shared" si="184"/>
        <v>0</v>
      </c>
      <c r="R344" s="41">
        <f t="shared" si="184"/>
        <v>4625000</v>
      </c>
      <c r="S344" s="41">
        <f t="shared" si="184"/>
        <v>0</v>
      </c>
      <c r="T344" s="41">
        <f t="shared" si="184"/>
        <v>4625000</v>
      </c>
      <c r="U344" s="41">
        <f t="shared" si="1"/>
        <v>18500000</v>
      </c>
      <c r="V344" s="41">
        <f t="shared" si="2"/>
        <v>0</v>
      </c>
      <c r="W344" s="61"/>
      <c r="X344" s="61"/>
      <c r="Y344" s="61"/>
      <c r="Z344" s="61"/>
    </row>
    <row r="345" spans="1:26" ht="13.5"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c r="X345" s="61"/>
      <c r="Y345" s="61"/>
      <c r="Z345" s="61"/>
    </row>
    <row r="346" spans="1:26" ht="13.5"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5">H347</f>
        <v>2100000</v>
      </c>
      <c r="I346" s="41">
        <f t="shared" si="185"/>
        <v>0</v>
      </c>
      <c r="J346" s="41">
        <f t="shared" si="185"/>
        <v>0</v>
      </c>
      <c r="K346" s="41">
        <f t="shared" si="185"/>
        <v>300000</v>
      </c>
      <c r="L346" s="41">
        <f t="shared" si="185"/>
        <v>0</v>
      </c>
      <c r="M346" s="41">
        <f t="shared" si="185"/>
        <v>300000</v>
      </c>
      <c r="N346" s="41">
        <f t="shared" si="185"/>
        <v>0</v>
      </c>
      <c r="O346" s="41">
        <f t="shared" si="185"/>
        <v>300000</v>
      </c>
      <c r="P346" s="41">
        <f t="shared" si="185"/>
        <v>0</v>
      </c>
      <c r="Q346" s="41">
        <f t="shared" si="185"/>
        <v>300000</v>
      </c>
      <c r="R346" s="41">
        <f t="shared" si="185"/>
        <v>0</v>
      </c>
      <c r="S346" s="41">
        <f t="shared" si="185"/>
        <v>300000</v>
      </c>
      <c r="T346" s="41">
        <f t="shared" si="185"/>
        <v>600000</v>
      </c>
      <c r="U346" s="41">
        <f t="shared" si="1"/>
        <v>2100000</v>
      </c>
      <c r="V346" s="41">
        <f t="shared" si="2"/>
        <v>0</v>
      </c>
      <c r="W346" s="61"/>
      <c r="X346" s="61"/>
      <c r="Y346" s="61"/>
      <c r="Z346" s="61"/>
    </row>
    <row r="347" spans="1:26" ht="13.5"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62">
        <v>0</v>
      </c>
      <c r="J347" s="44">
        <v>0</v>
      </c>
      <c r="K347" s="62">
        <v>300000</v>
      </c>
      <c r="L347" s="44">
        <v>0</v>
      </c>
      <c r="M347" s="44">
        <v>300000</v>
      </c>
      <c r="N347" s="44">
        <v>0</v>
      </c>
      <c r="O347" s="44">
        <v>300000</v>
      </c>
      <c r="P347" s="44">
        <v>0</v>
      </c>
      <c r="Q347" s="44">
        <v>300000</v>
      </c>
      <c r="R347" s="44">
        <v>0</v>
      </c>
      <c r="S347" s="44">
        <v>300000</v>
      </c>
      <c r="T347" s="62">
        <v>600000</v>
      </c>
      <c r="U347" s="44">
        <f t="shared" si="1"/>
        <v>2100000</v>
      </c>
      <c r="V347" s="44">
        <f t="shared" si="2"/>
        <v>0</v>
      </c>
      <c r="W347" s="61"/>
      <c r="X347" s="61"/>
      <c r="Y347" s="61"/>
      <c r="Z347" s="61"/>
    </row>
    <row r="348" spans="1:26" ht="13.5"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6">SUM(H349,H352,H355,H357,H359)</f>
        <v>50880000</v>
      </c>
      <c r="I348" s="38">
        <f t="shared" si="186"/>
        <v>0</v>
      </c>
      <c r="J348" s="38">
        <f t="shared" si="186"/>
        <v>2472000</v>
      </c>
      <c r="K348" s="38">
        <f t="shared" si="186"/>
        <v>4284000</v>
      </c>
      <c r="L348" s="38">
        <f t="shared" si="186"/>
        <v>4300000</v>
      </c>
      <c r="M348" s="38">
        <f t="shared" si="186"/>
        <v>1128000</v>
      </c>
      <c r="N348" s="38">
        <f t="shared" si="186"/>
        <v>12550000</v>
      </c>
      <c r="O348" s="38">
        <f t="shared" si="186"/>
        <v>1128000</v>
      </c>
      <c r="P348" s="38">
        <f t="shared" si="186"/>
        <v>4300000</v>
      </c>
      <c r="Q348" s="38">
        <f t="shared" si="186"/>
        <v>1128000</v>
      </c>
      <c r="R348" s="38">
        <f t="shared" si="186"/>
        <v>12078000</v>
      </c>
      <c r="S348" s="38">
        <f t="shared" si="186"/>
        <v>1828000</v>
      </c>
      <c r="T348" s="38">
        <f t="shared" si="186"/>
        <v>5684000</v>
      </c>
      <c r="U348" s="38">
        <f t="shared" si="1"/>
        <v>50880000</v>
      </c>
      <c r="V348" s="38">
        <f t="shared" si="2"/>
        <v>0</v>
      </c>
      <c r="W348" s="61"/>
      <c r="X348" s="61"/>
      <c r="Y348" s="61"/>
      <c r="Z348" s="61"/>
    </row>
    <row r="349" spans="1:26" ht="13.5"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7">SUM(H350:H351)</f>
        <v>17280000</v>
      </c>
      <c r="I349" s="41">
        <f t="shared" si="187"/>
        <v>0</v>
      </c>
      <c r="J349" s="41">
        <f t="shared" si="187"/>
        <v>0</v>
      </c>
      <c r="K349" s="41">
        <f t="shared" si="187"/>
        <v>3984000</v>
      </c>
      <c r="L349" s="41">
        <f t="shared" si="187"/>
        <v>1500000</v>
      </c>
      <c r="M349" s="41">
        <f t="shared" si="187"/>
        <v>828000</v>
      </c>
      <c r="N349" s="41">
        <f t="shared" si="187"/>
        <v>1500000</v>
      </c>
      <c r="O349" s="41">
        <f t="shared" si="187"/>
        <v>828000</v>
      </c>
      <c r="P349" s="41">
        <f t="shared" si="187"/>
        <v>1500000</v>
      </c>
      <c r="Q349" s="41">
        <f t="shared" si="187"/>
        <v>828000</v>
      </c>
      <c r="R349" s="41">
        <f t="shared" si="187"/>
        <v>2328000</v>
      </c>
      <c r="S349" s="41">
        <f t="shared" si="187"/>
        <v>828000</v>
      </c>
      <c r="T349" s="41">
        <f t="shared" si="187"/>
        <v>3156000</v>
      </c>
      <c r="U349" s="41">
        <f t="shared" si="1"/>
        <v>17280000</v>
      </c>
      <c r="V349" s="41">
        <f t="shared" si="2"/>
        <v>0</v>
      </c>
      <c r="W349" s="61"/>
      <c r="X349" s="61"/>
      <c r="Y349" s="61"/>
      <c r="Z349" s="61"/>
    </row>
    <row r="350" spans="1:26" ht="13.5"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8">ROUNDDOWN(E350*G350,-3)</f>
        <v>8280000</v>
      </c>
      <c r="I350" s="62">
        <v>0</v>
      </c>
      <c r="J350" s="44">
        <v>0</v>
      </c>
      <c r="K350" s="44">
        <v>2484000</v>
      </c>
      <c r="L350" s="44">
        <v>0</v>
      </c>
      <c r="M350" s="44">
        <v>828000</v>
      </c>
      <c r="N350" s="44">
        <v>0</v>
      </c>
      <c r="O350" s="44">
        <v>828000</v>
      </c>
      <c r="P350" s="44">
        <v>0</v>
      </c>
      <c r="Q350" s="44">
        <v>828000</v>
      </c>
      <c r="R350" s="44">
        <v>828000</v>
      </c>
      <c r="S350" s="44">
        <v>828000</v>
      </c>
      <c r="T350" s="62">
        <v>1656000</v>
      </c>
      <c r="U350" s="44">
        <f t="shared" si="1"/>
        <v>8280000</v>
      </c>
      <c r="V350" s="44">
        <f t="shared" si="2"/>
        <v>0</v>
      </c>
      <c r="W350" s="61"/>
      <c r="X350" s="61"/>
      <c r="Y350" s="61"/>
      <c r="Z350" s="61"/>
    </row>
    <row r="351" spans="1:26" ht="13.5"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8"/>
        <v>9000000</v>
      </c>
      <c r="I351" s="44">
        <v>0</v>
      </c>
      <c r="J351" s="62">
        <v>0</v>
      </c>
      <c r="K351" s="62">
        <v>1500000</v>
      </c>
      <c r="L351" s="44">
        <v>1500000</v>
      </c>
      <c r="M351" s="44">
        <v>0</v>
      </c>
      <c r="N351" s="44">
        <v>1500000</v>
      </c>
      <c r="O351" s="44">
        <v>0</v>
      </c>
      <c r="P351" s="44">
        <v>1500000</v>
      </c>
      <c r="Q351" s="44">
        <v>0</v>
      </c>
      <c r="R351" s="44">
        <v>1500000</v>
      </c>
      <c r="S351" s="44">
        <v>0</v>
      </c>
      <c r="T351" s="44">
        <v>1500000</v>
      </c>
      <c r="U351" s="44">
        <f t="shared" si="1"/>
        <v>9000000</v>
      </c>
      <c r="V351" s="44">
        <f t="shared" si="2"/>
        <v>0</v>
      </c>
      <c r="W351" s="61"/>
      <c r="X351" s="61"/>
      <c r="Y351" s="61"/>
      <c r="Z351" s="61"/>
    </row>
    <row r="352" spans="1:26" ht="13.5"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9">SUM(H353:H354)</f>
        <v>15000000</v>
      </c>
      <c r="I352" s="41">
        <f t="shared" si="189"/>
        <v>0</v>
      </c>
      <c r="J352" s="41">
        <f t="shared" si="189"/>
        <v>2472000</v>
      </c>
      <c r="K352" s="41">
        <f t="shared" si="189"/>
        <v>0</v>
      </c>
      <c r="L352" s="41">
        <f t="shared" si="189"/>
        <v>2500000</v>
      </c>
      <c r="M352" s="41">
        <f t="shared" si="189"/>
        <v>0</v>
      </c>
      <c r="N352" s="41">
        <f t="shared" si="189"/>
        <v>2500000</v>
      </c>
      <c r="O352" s="41">
        <f t="shared" si="189"/>
        <v>0</v>
      </c>
      <c r="P352" s="41">
        <f t="shared" si="189"/>
        <v>2500000</v>
      </c>
      <c r="Q352" s="41">
        <f t="shared" si="189"/>
        <v>0</v>
      </c>
      <c r="R352" s="41">
        <f t="shared" si="189"/>
        <v>2500000</v>
      </c>
      <c r="S352" s="41">
        <f t="shared" si="189"/>
        <v>0</v>
      </c>
      <c r="T352" s="41">
        <f t="shared" si="189"/>
        <v>2528000</v>
      </c>
      <c r="U352" s="41">
        <f t="shared" si="1"/>
        <v>15000000</v>
      </c>
      <c r="V352" s="41">
        <f t="shared" si="2"/>
        <v>0</v>
      </c>
      <c r="W352" s="61"/>
      <c r="X352" s="61"/>
      <c r="Y352" s="61"/>
      <c r="Z352" s="61"/>
    </row>
    <row r="353" spans="1:26" ht="13.5"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90">ROUNDDOWN(E353*G353,-3)</f>
        <v>6000000</v>
      </c>
      <c r="I353" s="44">
        <v>0</v>
      </c>
      <c r="J353" s="62">
        <v>985000</v>
      </c>
      <c r="K353" s="44">
        <v>0</v>
      </c>
      <c r="L353" s="44">
        <v>1000000</v>
      </c>
      <c r="M353" s="44">
        <v>0</v>
      </c>
      <c r="N353" s="44">
        <v>1000000</v>
      </c>
      <c r="O353" s="44">
        <v>0</v>
      </c>
      <c r="P353" s="44">
        <v>1000000</v>
      </c>
      <c r="Q353" s="44">
        <v>0</v>
      </c>
      <c r="R353" s="44">
        <v>1000000</v>
      </c>
      <c r="S353" s="44">
        <v>0</v>
      </c>
      <c r="T353" s="62">
        <v>1015000</v>
      </c>
      <c r="U353" s="44">
        <f t="shared" si="1"/>
        <v>6000000</v>
      </c>
      <c r="V353" s="44">
        <f t="shared" si="2"/>
        <v>0</v>
      </c>
      <c r="W353" s="61"/>
      <c r="X353" s="61"/>
      <c r="Y353" s="61"/>
      <c r="Z353" s="61"/>
    </row>
    <row r="354" spans="1:26" ht="13.5"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90"/>
        <v>9000000</v>
      </c>
      <c r="I354" s="44">
        <v>0</v>
      </c>
      <c r="J354" s="62">
        <v>1487000</v>
      </c>
      <c r="K354" s="62">
        <v>0</v>
      </c>
      <c r="L354" s="62">
        <v>1500000</v>
      </c>
      <c r="M354" s="62">
        <v>0</v>
      </c>
      <c r="N354" s="62">
        <v>1500000</v>
      </c>
      <c r="O354" s="62">
        <v>0</v>
      </c>
      <c r="P354" s="62">
        <v>1500000</v>
      </c>
      <c r="Q354" s="62">
        <v>0</v>
      </c>
      <c r="R354" s="62">
        <v>1500000</v>
      </c>
      <c r="S354" s="62">
        <v>0</v>
      </c>
      <c r="T354" s="62">
        <v>1513000</v>
      </c>
      <c r="U354" s="44">
        <f t="shared" si="1"/>
        <v>9000000</v>
      </c>
      <c r="V354" s="44">
        <f t="shared" si="2"/>
        <v>0</v>
      </c>
      <c r="W354" s="61"/>
      <c r="X354" s="61"/>
      <c r="Y354" s="61"/>
      <c r="Z354" s="61"/>
    </row>
    <row r="355" spans="1:26" ht="13.5"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91">H356</f>
        <v>2000000</v>
      </c>
      <c r="I355" s="41">
        <f t="shared" si="191"/>
        <v>0</v>
      </c>
      <c r="J355" s="41">
        <f t="shared" si="191"/>
        <v>0</v>
      </c>
      <c r="K355" s="41">
        <f t="shared" si="191"/>
        <v>0</v>
      </c>
      <c r="L355" s="41">
        <f t="shared" si="191"/>
        <v>0</v>
      </c>
      <c r="M355" s="41">
        <f t="shared" si="191"/>
        <v>0</v>
      </c>
      <c r="N355" s="41">
        <f t="shared" si="191"/>
        <v>1000000</v>
      </c>
      <c r="O355" s="41">
        <f t="shared" si="191"/>
        <v>0</v>
      </c>
      <c r="P355" s="41">
        <f t="shared" si="191"/>
        <v>0</v>
      </c>
      <c r="Q355" s="41">
        <f t="shared" si="191"/>
        <v>0</v>
      </c>
      <c r="R355" s="41">
        <f t="shared" si="191"/>
        <v>0</v>
      </c>
      <c r="S355" s="41">
        <f t="shared" si="191"/>
        <v>1000000</v>
      </c>
      <c r="T355" s="41">
        <f t="shared" si="191"/>
        <v>0</v>
      </c>
      <c r="U355" s="41">
        <f t="shared" si="1"/>
        <v>2000000</v>
      </c>
      <c r="V355" s="41">
        <f t="shared" si="2"/>
        <v>0</v>
      </c>
      <c r="W355" s="61"/>
      <c r="X355" s="61"/>
      <c r="Y355" s="61"/>
      <c r="Z355" s="61"/>
    </row>
    <row r="356" spans="1:26" ht="13.5"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c r="X356" s="61"/>
      <c r="Y356" s="61"/>
      <c r="Z356" s="61"/>
    </row>
    <row r="357" spans="1:26" ht="13.5"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2">H358</f>
        <v>14500000</v>
      </c>
      <c r="I357" s="41">
        <f t="shared" si="192"/>
        <v>0</v>
      </c>
      <c r="J357" s="41">
        <f t="shared" si="192"/>
        <v>0</v>
      </c>
      <c r="K357" s="41">
        <f t="shared" si="192"/>
        <v>0</v>
      </c>
      <c r="L357" s="41">
        <f t="shared" si="192"/>
        <v>0</v>
      </c>
      <c r="M357" s="41">
        <f t="shared" si="192"/>
        <v>0</v>
      </c>
      <c r="N357" s="41">
        <f t="shared" si="192"/>
        <v>7250000</v>
      </c>
      <c r="O357" s="41">
        <f t="shared" si="192"/>
        <v>0</v>
      </c>
      <c r="P357" s="41">
        <f t="shared" si="192"/>
        <v>0</v>
      </c>
      <c r="Q357" s="41">
        <f t="shared" si="192"/>
        <v>0</v>
      </c>
      <c r="R357" s="41">
        <f t="shared" si="192"/>
        <v>7250000</v>
      </c>
      <c r="S357" s="41">
        <f t="shared" si="192"/>
        <v>0</v>
      </c>
      <c r="T357" s="41">
        <f t="shared" si="192"/>
        <v>0</v>
      </c>
      <c r="U357" s="41">
        <f t="shared" si="1"/>
        <v>14500000</v>
      </c>
      <c r="V357" s="41">
        <f t="shared" si="2"/>
        <v>0</v>
      </c>
      <c r="W357" s="61"/>
      <c r="X357" s="61"/>
      <c r="Y357" s="61"/>
      <c r="Z357" s="61"/>
    </row>
    <row r="358" spans="1:26" ht="13.5"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c r="X358" s="61"/>
      <c r="Y358" s="61"/>
      <c r="Z358" s="61"/>
    </row>
    <row r="359" spans="1:26" ht="13.5"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3">H360</f>
        <v>2100000</v>
      </c>
      <c r="I359" s="41">
        <f t="shared" si="193"/>
        <v>0</v>
      </c>
      <c r="J359" s="41">
        <f t="shared" si="193"/>
        <v>0</v>
      </c>
      <c r="K359" s="41">
        <f t="shared" si="193"/>
        <v>300000</v>
      </c>
      <c r="L359" s="41">
        <f t="shared" si="193"/>
        <v>300000</v>
      </c>
      <c r="M359" s="41">
        <f t="shared" si="193"/>
        <v>300000</v>
      </c>
      <c r="N359" s="41">
        <f t="shared" si="193"/>
        <v>300000</v>
      </c>
      <c r="O359" s="41">
        <f t="shared" si="193"/>
        <v>300000</v>
      </c>
      <c r="P359" s="41">
        <f t="shared" si="193"/>
        <v>300000</v>
      </c>
      <c r="Q359" s="41">
        <f t="shared" si="193"/>
        <v>300000</v>
      </c>
      <c r="R359" s="41">
        <f t="shared" si="193"/>
        <v>0</v>
      </c>
      <c r="S359" s="41">
        <f t="shared" si="193"/>
        <v>0</v>
      </c>
      <c r="T359" s="41">
        <f t="shared" si="193"/>
        <v>0</v>
      </c>
      <c r="U359" s="41">
        <f t="shared" si="1"/>
        <v>2100000</v>
      </c>
      <c r="V359" s="41">
        <f t="shared" si="2"/>
        <v>0</v>
      </c>
      <c r="W359" s="61"/>
      <c r="X359" s="61"/>
      <c r="Y359" s="61"/>
      <c r="Z359" s="61"/>
    </row>
    <row r="360" spans="1:26" ht="13.5"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62">
        <v>0</v>
      </c>
      <c r="K360" s="44">
        <v>300000</v>
      </c>
      <c r="L360" s="44">
        <v>300000</v>
      </c>
      <c r="M360" s="44">
        <v>300000</v>
      </c>
      <c r="N360" s="44">
        <v>300000</v>
      </c>
      <c r="O360" s="44">
        <v>300000</v>
      </c>
      <c r="P360" s="44">
        <v>300000</v>
      </c>
      <c r="Q360" s="62">
        <v>300000</v>
      </c>
      <c r="R360" s="44">
        <v>0</v>
      </c>
      <c r="S360" s="44">
        <v>0</v>
      </c>
      <c r="T360" s="44">
        <v>0</v>
      </c>
      <c r="U360" s="44">
        <f t="shared" si="1"/>
        <v>2100000</v>
      </c>
      <c r="V360" s="44">
        <f t="shared" si="2"/>
        <v>0</v>
      </c>
      <c r="W360" s="61"/>
      <c r="X360" s="61"/>
      <c r="Y360" s="61"/>
      <c r="Z360" s="61"/>
    </row>
    <row r="361" spans="1:26" ht="13.5"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4">SUM(H362,H365,H368,H370,H372)</f>
        <v>62062000</v>
      </c>
      <c r="I361" s="38">
        <f t="shared" si="194"/>
        <v>0</v>
      </c>
      <c r="J361" s="38">
        <f t="shared" si="194"/>
        <v>4889000</v>
      </c>
      <c r="K361" s="38">
        <f t="shared" si="194"/>
        <v>6635000</v>
      </c>
      <c r="L361" s="38">
        <f t="shared" si="194"/>
        <v>1900000</v>
      </c>
      <c r="M361" s="38">
        <f t="shared" si="194"/>
        <v>6935000</v>
      </c>
      <c r="N361" s="38">
        <f t="shared" si="194"/>
        <v>8970000</v>
      </c>
      <c r="O361" s="38">
        <f t="shared" si="194"/>
        <v>1900000</v>
      </c>
      <c r="P361" s="38">
        <f t="shared" si="194"/>
        <v>5435000</v>
      </c>
      <c r="Q361" s="38">
        <f t="shared" si="194"/>
        <v>4400000</v>
      </c>
      <c r="R361" s="38">
        <f t="shared" si="194"/>
        <v>4435000</v>
      </c>
      <c r="S361" s="38">
        <f t="shared" si="194"/>
        <v>9280000</v>
      </c>
      <c r="T361" s="38">
        <f t="shared" si="194"/>
        <v>7283000</v>
      </c>
      <c r="U361" s="38">
        <f t="shared" si="1"/>
        <v>62062000</v>
      </c>
      <c r="V361" s="38">
        <f t="shared" si="2"/>
        <v>0</v>
      </c>
      <c r="W361" s="61"/>
      <c r="X361" s="61"/>
      <c r="Y361" s="61"/>
      <c r="Z361" s="61"/>
    </row>
    <row r="362" spans="1:26" ht="13.5"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5">SUM(H363:H364)</f>
        <v>19350000</v>
      </c>
      <c r="I362" s="41">
        <f t="shared" si="195"/>
        <v>0</v>
      </c>
      <c r="J362" s="41">
        <f t="shared" si="195"/>
        <v>1675000</v>
      </c>
      <c r="K362" s="41">
        <f t="shared" si="195"/>
        <v>2535000</v>
      </c>
      <c r="L362" s="41">
        <f t="shared" si="195"/>
        <v>0</v>
      </c>
      <c r="M362" s="41">
        <f t="shared" si="195"/>
        <v>2535000</v>
      </c>
      <c r="N362" s="41">
        <f t="shared" si="195"/>
        <v>3570000</v>
      </c>
      <c r="O362" s="41">
        <f t="shared" si="195"/>
        <v>0</v>
      </c>
      <c r="P362" s="41">
        <f t="shared" si="195"/>
        <v>1035000</v>
      </c>
      <c r="Q362" s="41">
        <f t="shared" si="195"/>
        <v>0</v>
      </c>
      <c r="R362" s="41">
        <f t="shared" si="195"/>
        <v>2535000</v>
      </c>
      <c r="S362" s="41">
        <f t="shared" si="195"/>
        <v>2880000</v>
      </c>
      <c r="T362" s="41">
        <f t="shared" si="195"/>
        <v>2585000</v>
      </c>
      <c r="U362" s="41">
        <f t="shared" si="1"/>
        <v>19350000</v>
      </c>
      <c r="V362" s="41">
        <f t="shared" si="2"/>
        <v>0</v>
      </c>
      <c r="W362" s="61"/>
      <c r="X362" s="61"/>
      <c r="Y362" s="61"/>
      <c r="Z362" s="61"/>
    </row>
    <row r="363" spans="1:26" ht="13.5"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6">ROUNDDOWN(E363*G363,-3)</f>
        <v>10350000</v>
      </c>
      <c r="I363" s="44">
        <v>0</v>
      </c>
      <c r="J363" s="62">
        <v>1675000</v>
      </c>
      <c r="K363" s="44">
        <v>1035000</v>
      </c>
      <c r="L363" s="44">
        <v>0</v>
      </c>
      <c r="M363" s="44">
        <v>1035000</v>
      </c>
      <c r="N363" s="44">
        <v>2070000</v>
      </c>
      <c r="O363" s="44">
        <v>0</v>
      </c>
      <c r="P363" s="44">
        <v>1035000</v>
      </c>
      <c r="Q363" s="44">
        <v>0</v>
      </c>
      <c r="R363" s="44">
        <v>1035000</v>
      </c>
      <c r="S363" s="62">
        <v>1380000</v>
      </c>
      <c r="T363" s="62">
        <v>1085000</v>
      </c>
      <c r="U363" s="44">
        <f t="shared" si="1"/>
        <v>10350000</v>
      </c>
      <c r="V363" s="44">
        <f t="shared" si="2"/>
        <v>0</v>
      </c>
      <c r="W363" s="61"/>
      <c r="X363" s="61"/>
      <c r="Y363" s="61"/>
      <c r="Z363" s="61"/>
    </row>
    <row r="364" spans="1:26" ht="13.5"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6"/>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c r="X364" s="61"/>
      <c r="Y364" s="61"/>
      <c r="Z364" s="61"/>
    </row>
    <row r="365" spans="1:26" ht="13.5"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7">SUM(H366:H367)</f>
        <v>20000000</v>
      </c>
      <c r="I365" s="41">
        <f t="shared" si="197"/>
        <v>0</v>
      </c>
      <c r="J365" s="41">
        <f t="shared" si="197"/>
        <v>2494000</v>
      </c>
      <c r="K365" s="41">
        <f t="shared" si="197"/>
        <v>2500000</v>
      </c>
      <c r="L365" s="41">
        <f t="shared" si="197"/>
        <v>0</v>
      </c>
      <c r="M365" s="41">
        <f t="shared" si="197"/>
        <v>2500000</v>
      </c>
      <c r="N365" s="41">
        <f t="shared" si="197"/>
        <v>2500000</v>
      </c>
      <c r="O365" s="41">
        <f t="shared" si="197"/>
        <v>0</v>
      </c>
      <c r="P365" s="41">
        <f t="shared" si="197"/>
        <v>2500000</v>
      </c>
      <c r="Q365" s="41">
        <f t="shared" si="197"/>
        <v>2500000</v>
      </c>
      <c r="R365" s="41">
        <f t="shared" si="197"/>
        <v>0</v>
      </c>
      <c r="S365" s="41">
        <f t="shared" si="197"/>
        <v>2500000</v>
      </c>
      <c r="T365" s="41">
        <f t="shared" si="197"/>
        <v>2506000</v>
      </c>
      <c r="U365" s="41">
        <f t="shared" si="1"/>
        <v>20000000</v>
      </c>
      <c r="V365" s="41">
        <f t="shared" si="2"/>
        <v>0</v>
      </c>
      <c r="W365" s="61"/>
      <c r="X365" s="61"/>
      <c r="Y365" s="61"/>
      <c r="Z365" s="61"/>
    </row>
    <row r="366" spans="1:26" ht="13.5"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8">ROUNDDOWN(E366*G366,-3)</f>
        <v>8000000</v>
      </c>
      <c r="I366" s="44">
        <v>0</v>
      </c>
      <c r="J366" s="62">
        <v>999000</v>
      </c>
      <c r="K366" s="44">
        <v>1000000</v>
      </c>
      <c r="L366" s="44">
        <v>0</v>
      </c>
      <c r="M366" s="62">
        <v>1000000</v>
      </c>
      <c r="N366" s="44">
        <v>1000000</v>
      </c>
      <c r="O366" s="62">
        <v>0</v>
      </c>
      <c r="P366" s="62">
        <v>1000000</v>
      </c>
      <c r="Q366" s="44">
        <v>1000000</v>
      </c>
      <c r="R366" s="62">
        <v>0</v>
      </c>
      <c r="S366" s="44">
        <v>1000000</v>
      </c>
      <c r="T366" s="62">
        <v>1001000</v>
      </c>
      <c r="U366" s="44">
        <f t="shared" si="1"/>
        <v>8000000</v>
      </c>
      <c r="V366" s="44">
        <f t="shared" si="2"/>
        <v>0</v>
      </c>
      <c r="W366" s="61"/>
      <c r="X366" s="61"/>
      <c r="Y366" s="61"/>
      <c r="Z366" s="61"/>
    </row>
    <row r="367" spans="1:26" ht="13.5"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8"/>
        <v>12000000</v>
      </c>
      <c r="I367" s="44">
        <v>0</v>
      </c>
      <c r="J367" s="62">
        <v>1495000</v>
      </c>
      <c r="K367" s="44">
        <v>1500000</v>
      </c>
      <c r="L367" s="44">
        <v>0</v>
      </c>
      <c r="M367" s="62">
        <v>1500000</v>
      </c>
      <c r="N367" s="44">
        <v>1500000</v>
      </c>
      <c r="O367" s="62">
        <v>0</v>
      </c>
      <c r="P367" s="62">
        <v>1500000</v>
      </c>
      <c r="Q367" s="44">
        <v>1500000</v>
      </c>
      <c r="R367" s="62">
        <v>0</v>
      </c>
      <c r="S367" s="44">
        <v>1500000</v>
      </c>
      <c r="T367" s="62">
        <v>1505000</v>
      </c>
      <c r="U367" s="44">
        <f t="shared" si="1"/>
        <v>12000000</v>
      </c>
      <c r="V367" s="44">
        <f t="shared" si="2"/>
        <v>0</v>
      </c>
      <c r="W367" s="61"/>
      <c r="X367" s="61"/>
      <c r="Y367" s="61"/>
      <c r="Z367" s="61"/>
    </row>
    <row r="368" spans="1:26" ht="13.5"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9">H369</f>
        <v>3000000</v>
      </c>
      <c r="I368" s="41">
        <f t="shared" si="199"/>
        <v>0</v>
      </c>
      <c r="J368" s="41">
        <f t="shared" si="199"/>
        <v>0</v>
      </c>
      <c r="K368" s="41">
        <f t="shared" si="199"/>
        <v>0</v>
      </c>
      <c r="L368" s="41">
        <f t="shared" si="199"/>
        <v>0</v>
      </c>
      <c r="M368" s="41">
        <f t="shared" si="199"/>
        <v>0</v>
      </c>
      <c r="N368" s="41">
        <f t="shared" si="199"/>
        <v>1000000</v>
      </c>
      <c r="O368" s="41">
        <f t="shared" si="199"/>
        <v>0</v>
      </c>
      <c r="P368" s="41">
        <f t="shared" si="199"/>
        <v>0</v>
      </c>
      <c r="Q368" s="41">
        <f t="shared" si="199"/>
        <v>0</v>
      </c>
      <c r="R368" s="41">
        <f t="shared" si="199"/>
        <v>0</v>
      </c>
      <c r="S368" s="41">
        <f t="shared" si="199"/>
        <v>2000000</v>
      </c>
      <c r="T368" s="41">
        <f t="shared" si="199"/>
        <v>0</v>
      </c>
      <c r="U368" s="41">
        <f t="shared" si="1"/>
        <v>3000000</v>
      </c>
      <c r="V368" s="41">
        <f t="shared" si="2"/>
        <v>0</v>
      </c>
      <c r="W368" s="61"/>
      <c r="X368" s="61"/>
      <c r="Y368" s="61"/>
      <c r="Z368" s="61"/>
    </row>
    <row r="369" spans="1:26" ht="13.5"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c r="X369" s="61"/>
      <c r="Y369" s="61"/>
      <c r="Z369" s="61"/>
    </row>
    <row r="370" spans="1:26" ht="13.5"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200">H371</f>
        <v>10712000</v>
      </c>
      <c r="I370" s="41">
        <f t="shared" si="200"/>
        <v>0</v>
      </c>
      <c r="J370" s="41">
        <f t="shared" si="200"/>
        <v>420000</v>
      </c>
      <c r="K370" s="41">
        <f t="shared" si="200"/>
        <v>1000000</v>
      </c>
      <c r="L370" s="41">
        <f t="shared" si="200"/>
        <v>1000000</v>
      </c>
      <c r="M370" s="41">
        <f t="shared" si="200"/>
        <v>1000000</v>
      </c>
      <c r="N370" s="41">
        <f t="shared" si="200"/>
        <v>1000000</v>
      </c>
      <c r="O370" s="41">
        <f t="shared" si="200"/>
        <v>1000000</v>
      </c>
      <c r="P370" s="41">
        <f t="shared" si="200"/>
        <v>1000000</v>
      </c>
      <c r="Q370" s="41">
        <f t="shared" si="200"/>
        <v>1000000</v>
      </c>
      <c r="R370" s="41">
        <f t="shared" si="200"/>
        <v>1000000</v>
      </c>
      <c r="S370" s="41">
        <f t="shared" si="200"/>
        <v>1000000</v>
      </c>
      <c r="T370" s="41">
        <f t="shared" si="200"/>
        <v>1292000</v>
      </c>
      <c r="U370" s="41">
        <f t="shared" si="1"/>
        <v>10712000</v>
      </c>
      <c r="V370" s="41">
        <f t="shared" si="2"/>
        <v>0</v>
      </c>
      <c r="W370" s="61"/>
      <c r="X370" s="61"/>
      <c r="Y370" s="61"/>
      <c r="Z370" s="61"/>
    </row>
    <row r="371" spans="1:26" ht="13.5"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62">
        <v>420000</v>
      </c>
      <c r="K371" s="62">
        <v>1000000</v>
      </c>
      <c r="L371" s="62">
        <v>1000000</v>
      </c>
      <c r="M371" s="62">
        <v>1000000</v>
      </c>
      <c r="N371" s="62">
        <v>1000000</v>
      </c>
      <c r="O371" s="62">
        <v>1000000</v>
      </c>
      <c r="P371" s="62">
        <v>1000000</v>
      </c>
      <c r="Q371" s="62">
        <v>1000000</v>
      </c>
      <c r="R371" s="62">
        <v>1000000</v>
      </c>
      <c r="S371" s="62">
        <v>1000000</v>
      </c>
      <c r="T371" s="62">
        <v>1292000</v>
      </c>
      <c r="U371" s="44">
        <f t="shared" si="1"/>
        <v>10712000</v>
      </c>
      <c r="V371" s="44">
        <f t="shared" si="2"/>
        <v>0</v>
      </c>
      <c r="W371" s="61"/>
      <c r="X371" s="61"/>
      <c r="Y371" s="61"/>
      <c r="Z371" s="61"/>
    </row>
    <row r="372" spans="1:26" ht="13.5"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201">H373</f>
        <v>9000000</v>
      </c>
      <c r="I372" s="41">
        <f t="shared" si="201"/>
        <v>0</v>
      </c>
      <c r="J372" s="41">
        <f t="shared" si="201"/>
        <v>300000</v>
      </c>
      <c r="K372" s="41">
        <f t="shared" si="201"/>
        <v>600000</v>
      </c>
      <c r="L372" s="41">
        <f t="shared" si="201"/>
        <v>900000</v>
      </c>
      <c r="M372" s="41">
        <f t="shared" si="201"/>
        <v>900000</v>
      </c>
      <c r="N372" s="41">
        <f t="shared" si="201"/>
        <v>900000</v>
      </c>
      <c r="O372" s="41">
        <f t="shared" si="201"/>
        <v>900000</v>
      </c>
      <c r="P372" s="41">
        <f t="shared" si="201"/>
        <v>900000</v>
      </c>
      <c r="Q372" s="41">
        <f t="shared" si="201"/>
        <v>900000</v>
      </c>
      <c r="R372" s="41">
        <f t="shared" si="201"/>
        <v>900000</v>
      </c>
      <c r="S372" s="41">
        <f t="shared" si="201"/>
        <v>900000</v>
      </c>
      <c r="T372" s="41">
        <f t="shared" si="201"/>
        <v>900000</v>
      </c>
      <c r="U372" s="41">
        <f t="shared" si="1"/>
        <v>9000000</v>
      </c>
      <c r="V372" s="41">
        <f t="shared" si="2"/>
        <v>0</v>
      </c>
      <c r="W372" s="61"/>
      <c r="X372" s="61"/>
      <c r="Y372" s="61"/>
      <c r="Z372" s="61"/>
    </row>
    <row r="373" spans="1:26" ht="13.5"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62">
        <v>300000</v>
      </c>
      <c r="K373" s="62">
        <v>600000</v>
      </c>
      <c r="L373" s="62">
        <v>900000</v>
      </c>
      <c r="M373" s="44">
        <v>900000</v>
      </c>
      <c r="N373" s="44">
        <v>900000</v>
      </c>
      <c r="O373" s="62">
        <v>900000</v>
      </c>
      <c r="P373" s="62">
        <v>900000</v>
      </c>
      <c r="Q373" s="62">
        <v>900000</v>
      </c>
      <c r="R373" s="62">
        <v>900000</v>
      </c>
      <c r="S373" s="62">
        <v>900000</v>
      </c>
      <c r="T373" s="62">
        <v>900000</v>
      </c>
      <c r="U373" s="44">
        <f t="shared" si="1"/>
        <v>9000000</v>
      </c>
      <c r="V373" s="44">
        <f t="shared" si="2"/>
        <v>0</v>
      </c>
      <c r="W373" s="61"/>
      <c r="X373" s="61"/>
      <c r="Y373" s="61"/>
      <c r="Z373" s="61"/>
    </row>
    <row r="374" spans="1:26" ht="13.5"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2">SUM(H375)</f>
        <v>75300000</v>
      </c>
      <c r="I374" s="34">
        <f t="shared" si="202"/>
        <v>0</v>
      </c>
      <c r="J374" s="34">
        <f t="shared" si="202"/>
        <v>11011500</v>
      </c>
      <c r="K374" s="34">
        <f t="shared" si="202"/>
        <v>2310000</v>
      </c>
      <c r="L374" s="34">
        <f t="shared" si="202"/>
        <v>8725000</v>
      </c>
      <c r="M374" s="34">
        <f t="shared" si="202"/>
        <v>6755000</v>
      </c>
      <c r="N374" s="34">
        <f t="shared" si="202"/>
        <v>690000</v>
      </c>
      <c r="O374" s="34">
        <f t="shared" si="202"/>
        <v>12605000</v>
      </c>
      <c r="P374" s="34">
        <f t="shared" si="202"/>
        <v>6605000</v>
      </c>
      <c r="Q374" s="34">
        <f t="shared" si="202"/>
        <v>690000</v>
      </c>
      <c r="R374" s="34">
        <f t="shared" si="202"/>
        <v>10608500</v>
      </c>
      <c r="S374" s="34">
        <f t="shared" si="202"/>
        <v>8305000</v>
      </c>
      <c r="T374" s="34">
        <f t="shared" si="202"/>
        <v>6995000</v>
      </c>
      <c r="U374" s="34">
        <f t="shared" si="1"/>
        <v>75300000</v>
      </c>
      <c r="V374" s="34">
        <f t="shared" si="2"/>
        <v>0</v>
      </c>
      <c r="W374" s="61"/>
      <c r="X374" s="61"/>
      <c r="Y374" s="61"/>
      <c r="Z374" s="61"/>
    </row>
    <row r="375" spans="1:26" ht="13.5"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3">SUM(H376,H381,H383,H385)</f>
        <v>75300000</v>
      </c>
      <c r="I375" s="38">
        <f t="shared" si="203"/>
        <v>0</v>
      </c>
      <c r="J375" s="38">
        <f t="shared" si="203"/>
        <v>11011500</v>
      </c>
      <c r="K375" s="38">
        <f t="shared" si="203"/>
        <v>2310000</v>
      </c>
      <c r="L375" s="38">
        <f t="shared" si="203"/>
        <v>8725000</v>
      </c>
      <c r="M375" s="38">
        <f t="shared" si="203"/>
        <v>6755000</v>
      </c>
      <c r="N375" s="38">
        <f t="shared" si="203"/>
        <v>690000</v>
      </c>
      <c r="O375" s="38">
        <f t="shared" si="203"/>
        <v>12605000</v>
      </c>
      <c r="P375" s="38">
        <f t="shared" si="203"/>
        <v>6605000</v>
      </c>
      <c r="Q375" s="38">
        <f t="shared" si="203"/>
        <v>690000</v>
      </c>
      <c r="R375" s="38">
        <f t="shared" si="203"/>
        <v>10608500</v>
      </c>
      <c r="S375" s="38">
        <f t="shared" si="203"/>
        <v>8305000</v>
      </c>
      <c r="T375" s="38">
        <f t="shared" si="203"/>
        <v>6995000</v>
      </c>
      <c r="U375" s="38">
        <f t="shared" si="1"/>
        <v>75300000</v>
      </c>
      <c r="V375" s="38">
        <f t="shared" si="2"/>
        <v>0</v>
      </c>
      <c r="W375" s="61"/>
      <c r="X375" s="61"/>
      <c r="Y375" s="61"/>
      <c r="Z375" s="61"/>
    </row>
    <row r="376" spans="1:26" ht="13.5"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4">SUM(H377:H380)</f>
        <v>24280000</v>
      </c>
      <c r="I376" s="41">
        <f t="shared" si="204"/>
        <v>0</v>
      </c>
      <c r="J376" s="41">
        <f t="shared" si="204"/>
        <v>3996500</v>
      </c>
      <c r="K376" s="41">
        <f t="shared" si="204"/>
        <v>0</v>
      </c>
      <c r="L376" s="41">
        <f t="shared" si="204"/>
        <v>6070000</v>
      </c>
      <c r="M376" s="41">
        <f t="shared" si="204"/>
        <v>690000</v>
      </c>
      <c r="N376" s="41">
        <f t="shared" si="204"/>
        <v>690000</v>
      </c>
      <c r="O376" s="41">
        <f t="shared" si="204"/>
        <v>4690000</v>
      </c>
      <c r="P376" s="41">
        <f t="shared" si="204"/>
        <v>690000</v>
      </c>
      <c r="Q376" s="41">
        <f t="shared" si="204"/>
        <v>690000</v>
      </c>
      <c r="R376" s="41">
        <f t="shared" si="204"/>
        <v>4693500</v>
      </c>
      <c r="S376" s="41">
        <f t="shared" si="204"/>
        <v>690000</v>
      </c>
      <c r="T376" s="41">
        <f t="shared" si="204"/>
        <v>1380000</v>
      </c>
      <c r="U376" s="41">
        <f t="shared" si="1"/>
        <v>24280000</v>
      </c>
      <c r="V376" s="41">
        <f t="shared" si="2"/>
        <v>0</v>
      </c>
      <c r="W376" s="61"/>
      <c r="X376" s="61"/>
      <c r="Y376" s="61"/>
      <c r="Z376" s="61"/>
    </row>
    <row r="377" spans="1:26" ht="13.5"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5">ROUNDDOWN(E377*G377,-3)</f>
        <v>8280000</v>
      </c>
      <c r="I377" s="62">
        <v>0</v>
      </c>
      <c r="J377" s="62">
        <v>0</v>
      </c>
      <c r="K377" s="62">
        <v>0</v>
      </c>
      <c r="L377" s="44">
        <f>690000*3</f>
        <v>2070000</v>
      </c>
      <c r="M377" s="44">
        <v>690000</v>
      </c>
      <c r="N377" s="44">
        <v>690000</v>
      </c>
      <c r="O377" s="44">
        <v>690000</v>
      </c>
      <c r="P377" s="44">
        <v>690000</v>
      </c>
      <c r="Q377" s="44">
        <v>690000</v>
      </c>
      <c r="R377" s="44">
        <v>690000</v>
      </c>
      <c r="S377" s="44">
        <v>690000</v>
      </c>
      <c r="T377" s="44">
        <f>690000*2</f>
        <v>1380000</v>
      </c>
      <c r="U377" s="44">
        <f t="shared" si="1"/>
        <v>8280000</v>
      </c>
      <c r="V377" s="44">
        <f t="shared" si="2"/>
        <v>0</v>
      </c>
      <c r="W377" s="61"/>
      <c r="X377" s="61"/>
      <c r="Y377" s="61"/>
      <c r="Z377" s="61"/>
    </row>
    <row r="378" spans="1:26" ht="13.5"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5"/>
        <v>6000000</v>
      </c>
      <c r="I378" s="62">
        <v>0</v>
      </c>
      <c r="J378" s="62">
        <v>1500000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c r="X378" s="61"/>
      <c r="Y378" s="61"/>
      <c r="Z378" s="61"/>
    </row>
    <row r="379" spans="1:26" ht="13.5"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5"/>
        <v>4000000</v>
      </c>
      <c r="I379" s="62">
        <v>0</v>
      </c>
      <c r="J379" s="62">
        <v>996500</v>
      </c>
      <c r="K379" s="44">
        <v>0</v>
      </c>
      <c r="L379" s="44">
        <v>1000000</v>
      </c>
      <c r="M379" s="44">
        <v>0</v>
      </c>
      <c r="N379" s="44">
        <v>0</v>
      </c>
      <c r="O379" s="44">
        <v>1000000</v>
      </c>
      <c r="P379" s="44">
        <v>0</v>
      </c>
      <c r="Q379" s="44">
        <v>0</v>
      </c>
      <c r="R379" s="44">
        <f>1000000+3500</f>
        <v>1003500</v>
      </c>
      <c r="S379" s="44">
        <v>0</v>
      </c>
      <c r="T379" s="44">
        <v>0</v>
      </c>
      <c r="U379" s="44">
        <f t="shared" si="1"/>
        <v>4000000</v>
      </c>
      <c r="V379" s="44">
        <f t="shared" si="2"/>
        <v>0</v>
      </c>
      <c r="W379" s="61"/>
      <c r="X379" s="61"/>
      <c r="Y379" s="61"/>
      <c r="Z379" s="61"/>
    </row>
    <row r="380" spans="1:26" ht="13.5"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5"/>
        <v>6000000</v>
      </c>
      <c r="I380" s="62">
        <v>0</v>
      </c>
      <c r="J380" s="62">
        <v>1500000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c r="X380" s="61"/>
      <c r="Y380" s="61"/>
      <c r="Z380" s="61"/>
    </row>
    <row r="381" spans="1:26" ht="13.5"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6">H382</f>
        <v>4000000</v>
      </c>
      <c r="I381" s="41">
        <f t="shared" si="206"/>
        <v>0</v>
      </c>
      <c r="J381" s="41">
        <f t="shared" si="206"/>
        <v>0</v>
      </c>
      <c r="K381" s="41">
        <f t="shared" si="206"/>
        <v>0</v>
      </c>
      <c r="L381" s="41">
        <f t="shared" si="206"/>
        <v>0</v>
      </c>
      <c r="M381" s="41">
        <f t="shared" si="206"/>
        <v>0</v>
      </c>
      <c r="N381" s="41">
        <f t="shared" si="206"/>
        <v>0</v>
      </c>
      <c r="O381" s="41">
        <f t="shared" si="206"/>
        <v>2000000</v>
      </c>
      <c r="P381" s="41">
        <f t="shared" si="206"/>
        <v>0</v>
      </c>
      <c r="Q381" s="41">
        <f t="shared" si="206"/>
        <v>0</v>
      </c>
      <c r="R381" s="41">
        <f t="shared" si="206"/>
        <v>0</v>
      </c>
      <c r="S381" s="41">
        <f t="shared" si="206"/>
        <v>2000000</v>
      </c>
      <c r="T381" s="41">
        <f t="shared" si="206"/>
        <v>0</v>
      </c>
      <c r="U381" s="41">
        <f t="shared" si="1"/>
        <v>4000000</v>
      </c>
      <c r="V381" s="41">
        <f t="shared" si="2"/>
        <v>0</v>
      </c>
      <c r="W381" s="61"/>
      <c r="X381" s="61"/>
      <c r="Y381" s="61"/>
      <c r="Z381" s="61"/>
    </row>
    <row r="382" spans="1:26" ht="13.5"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62">
        <v>0</v>
      </c>
      <c r="J382" s="44">
        <v>0</v>
      </c>
      <c r="K382" s="44">
        <v>0</v>
      </c>
      <c r="L382" s="44">
        <v>0</v>
      </c>
      <c r="M382" s="44">
        <v>0</v>
      </c>
      <c r="N382" s="44">
        <v>0</v>
      </c>
      <c r="O382" s="44">
        <v>2000000</v>
      </c>
      <c r="P382" s="44">
        <v>0</v>
      </c>
      <c r="Q382" s="44">
        <v>0</v>
      </c>
      <c r="R382" s="44">
        <v>0</v>
      </c>
      <c r="S382" s="62">
        <v>2000000</v>
      </c>
      <c r="T382" s="44">
        <v>0</v>
      </c>
      <c r="U382" s="44">
        <f t="shared" si="1"/>
        <v>4000000</v>
      </c>
      <c r="V382" s="44">
        <f t="shared" si="2"/>
        <v>0</v>
      </c>
      <c r="W382" s="61"/>
      <c r="X382" s="61"/>
      <c r="Y382" s="61"/>
      <c r="Z382" s="61"/>
    </row>
    <row r="383" spans="1:26" ht="13.5"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7">H384</f>
        <v>44920000</v>
      </c>
      <c r="I383" s="41">
        <f t="shared" si="207"/>
        <v>0</v>
      </c>
      <c r="J383" s="41">
        <f t="shared" si="207"/>
        <v>6265000</v>
      </c>
      <c r="K383" s="41">
        <f t="shared" si="207"/>
        <v>2310000</v>
      </c>
      <c r="L383" s="41">
        <f t="shared" si="207"/>
        <v>2655000</v>
      </c>
      <c r="M383" s="41">
        <f t="shared" si="207"/>
        <v>5615000</v>
      </c>
      <c r="N383" s="41">
        <f t="shared" si="207"/>
        <v>0</v>
      </c>
      <c r="O383" s="41">
        <f t="shared" si="207"/>
        <v>5615000</v>
      </c>
      <c r="P383" s="41">
        <f t="shared" si="207"/>
        <v>5615000</v>
      </c>
      <c r="Q383" s="41">
        <f t="shared" si="207"/>
        <v>0</v>
      </c>
      <c r="R383" s="41">
        <f t="shared" si="207"/>
        <v>5615000</v>
      </c>
      <c r="S383" s="41">
        <f t="shared" si="207"/>
        <v>5615000</v>
      </c>
      <c r="T383" s="41">
        <f t="shared" si="207"/>
        <v>5615000</v>
      </c>
      <c r="U383" s="41">
        <f t="shared" si="1"/>
        <v>44920000</v>
      </c>
      <c r="V383" s="41">
        <f t="shared" si="2"/>
        <v>0</v>
      </c>
      <c r="W383" s="61"/>
      <c r="X383" s="61"/>
      <c r="Y383" s="61"/>
      <c r="Z383" s="61"/>
    </row>
    <row r="384" spans="1:26" ht="13.5"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62">
        <v>0</v>
      </c>
      <c r="J384" s="62">
        <v>6265000</v>
      </c>
      <c r="K384" s="44">
        <f>630000+(420000*4)</f>
        <v>2310000</v>
      </c>
      <c r="L384" s="62">
        <v>2655000</v>
      </c>
      <c r="M384" s="44">
        <v>5615000</v>
      </c>
      <c r="N384" s="44">
        <v>0</v>
      </c>
      <c r="O384" s="44">
        <v>5615000</v>
      </c>
      <c r="P384" s="44">
        <v>5615000</v>
      </c>
      <c r="Q384" s="44">
        <v>0</v>
      </c>
      <c r="R384" s="44">
        <v>5615000</v>
      </c>
      <c r="S384" s="44">
        <v>5615000</v>
      </c>
      <c r="T384" s="44">
        <f>5615000</f>
        <v>5615000</v>
      </c>
      <c r="U384" s="44">
        <f t="shared" si="1"/>
        <v>44920000</v>
      </c>
      <c r="V384" s="44">
        <f t="shared" si="2"/>
        <v>0</v>
      </c>
      <c r="W384" s="61"/>
      <c r="X384" s="61"/>
      <c r="Y384" s="61"/>
      <c r="Z384" s="61"/>
    </row>
    <row r="385" spans="1:26" ht="13.5"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8">H386</f>
        <v>2100000</v>
      </c>
      <c r="I385" s="41">
        <f t="shared" si="208"/>
        <v>0</v>
      </c>
      <c r="J385" s="41">
        <f t="shared" si="208"/>
        <v>750000</v>
      </c>
      <c r="K385" s="41">
        <f t="shared" si="208"/>
        <v>0</v>
      </c>
      <c r="L385" s="41">
        <f t="shared" si="208"/>
        <v>0</v>
      </c>
      <c r="M385" s="41">
        <f t="shared" si="208"/>
        <v>450000</v>
      </c>
      <c r="N385" s="41">
        <f t="shared" si="208"/>
        <v>0</v>
      </c>
      <c r="O385" s="41">
        <f t="shared" si="208"/>
        <v>300000</v>
      </c>
      <c r="P385" s="41">
        <f t="shared" si="208"/>
        <v>300000</v>
      </c>
      <c r="Q385" s="41">
        <f t="shared" si="208"/>
        <v>0</v>
      </c>
      <c r="R385" s="41">
        <f t="shared" si="208"/>
        <v>300000</v>
      </c>
      <c r="S385" s="41">
        <f t="shared" si="208"/>
        <v>0</v>
      </c>
      <c r="T385" s="41">
        <f t="shared" si="208"/>
        <v>0</v>
      </c>
      <c r="U385" s="41">
        <f t="shared" si="1"/>
        <v>2100000</v>
      </c>
      <c r="V385" s="41">
        <f t="shared" si="2"/>
        <v>0</v>
      </c>
      <c r="W385" s="61"/>
      <c r="X385" s="61"/>
      <c r="Y385" s="61"/>
      <c r="Z385" s="61"/>
    </row>
    <row r="386" spans="1:26" ht="13.5"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62">
        <v>0</v>
      </c>
      <c r="J386" s="62">
        <v>750000</v>
      </c>
      <c r="K386" s="62">
        <v>0</v>
      </c>
      <c r="L386" s="62">
        <v>0</v>
      </c>
      <c r="M386" s="62">
        <v>450000</v>
      </c>
      <c r="N386" s="44">
        <v>0</v>
      </c>
      <c r="O386" s="44">
        <v>300000</v>
      </c>
      <c r="P386" s="44">
        <v>300000</v>
      </c>
      <c r="Q386" s="44">
        <v>0</v>
      </c>
      <c r="R386" s="44">
        <v>300000</v>
      </c>
      <c r="S386" s="44">
        <v>0</v>
      </c>
      <c r="T386" s="44">
        <v>0</v>
      </c>
      <c r="U386" s="44">
        <f t="shared" si="1"/>
        <v>2100000</v>
      </c>
      <c r="V386" s="44">
        <f t="shared" si="2"/>
        <v>0</v>
      </c>
      <c r="W386" s="61"/>
      <c r="X386" s="61"/>
      <c r="Y386" s="61"/>
      <c r="Z386" s="61"/>
    </row>
    <row r="387" spans="1:26" ht="13.5"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9">SUM(H388,H404,H410,H422,H434,H444,H451,H466)</f>
        <v>2132282000</v>
      </c>
      <c r="I387" s="34">
        <f t="shared" si="209"/>
        <v>12783584</v>
      </c>
      <c r="J387" s="34">
        <f t="shared" si="209"/>
        <v>91088679</v>
      </c>
      <c r="K387" s="34">
        <f t="shared" si="209"/>
        <v>56563601</v>
      </c>
      <c r="L387" s="34">
        <f t="shared" si="209"/>
        <v>95336809</v>
      </c>
      <c r="M387" s="34">
        <f t="shared" si="209"/>
        <v>79737384</v>
      </c>
      <c r="N387" s="34">
        <f t="shared" si="209"/>
        <v>678371384</v>
      </c>
      <c r="O387" s="34">
        <f t="shared" si="209"/>
        <v>669326684</v>
      </c>
      <c r="P387" s="34">
        <f t="shared" si="209"/>
        <v>91061984</v>
      </c>
      <c r="Q387" s="34">
        <f t="shared" si="209"/>
        <v>208689384</v>
      </c>
      <c r="R387" s="34">
        <f t="shared" si="209"/>
        <v>170865084</v>
      </c>
      <c r="S387" s="34">
        <f t="shared" si="209"/>
        <v>118978564</v>
      </c>
      <c r="T387" s="34">
        <f t="shared" si="209"/>
        <v>59478859</v>
      </c>
      <c r="U387" s="34">
        <f t="shared" si="1"/>
        <v>2332282000</v>
      </c>
      <c r="V387" s="34">
        <f t="shared" si="2"/>
        <v>-200000000</v>
      </c>
      <c r="W387" s="61"/>
      <c r="X387" s="61"/>
      <c r="Y387" s="61"/>
      <c r="Z387" s="61"/>
    </row>
    <row r="388" spans="1:26" ht="13.5"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10">SUM(H389,H394,H396,H398,H400,H402)</f>
        <v>67550000</v>
      </c>
      <c r="I388" s="38">
        <f t="shared" si="210"/>
        <v>0</v>
      </c>
      <c r="J388" s="38">
        <f t="shared" si="210"/>
        <v>3996300</v>
      </c>
      <c r="K388" s="38">
        <f t="shared" si="210"/>
        <v>9520000</v>
      </c>
      <c r="L388" s="38">
        <f t="shared" si="210"/>
        <v>11859400</v>
      </c>
      <c r="M388" s="38">
        <f t="shared" si="210"/>
        <v>8786400</v>
      </c>
      <c r="N388" s="38">
        <f t="shared" si="210"/>
        <v>7486400</v>
      </c>
      <c r="O388" s="38">
        <f t="shared" si="210"/>
        <v>7235700</v>
      </c>
      <c r="P388" s="38">
        <f t="shared" si="210"/>
        <v>2542000</v>
      </c>
      <c r="Q388" s="38">
        <f t="shared" si="210"/>
        <v>6244400</v>
      </c>
      <c r="R388" s="38">
        <f t="shared" si="210"/>
        <v>2335000</v>
      </c>
      <c r="S388" s="38">
        <f t="shared" si="210"/>
        <v>6244400</v>
      </c>
      <c r="T388" s="38">
        <f t="shared" si="210"/>
        <v>1300000</v>
      </c>
      <c r="U388" s="38">
        <f t="shared" si="1"/>
        <v>67550000</v>
      </c>
      <c r="V388" s="38">
        <f t="shared" si="2"/>
        <v>0</v>
      </c>
      <c r="W388" s="61"/>
      <c r="X388" s="61"/>
      <c r="Y388" s="61"/>
      <c r="Z388" s="61"/>
    </row>
    <row r="389" spans="1:26" ht="13.5"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11">SUM(H390:H393)</f>
        <v>15728000</v>
      </c>
      <c r="I389" s="41">
        <f t="shared" si="211"/>
        <v>0</v>
      </c>
      <c r="J389" s="41">
        <f t="shared" si="211"/>
        <v>3996300</v>
      </c>
      <c r="K389" s="41">
        <f t="shared" si="211"/>
        <v>0</v>
      </c>
      <c r="L389" s="41">
        <f t="shared" si="211"/>
        <v>1035000</v>
      </c>
      <c r="M389" s="41">
        <f t="shared" si="211"/>
        <v>1242000</v>
      </c>
      <c r="N389" s="41">
        <f t="shared" si="211"/>
        <v>1242000</v>
      </c>
      <c r="O389" s="41">
        <f t="shared" si="211"/>
        <v>5935700</v>
      </c>
      <c r="P389" s="41">
        <f t="shared" si="211"/>
        <v>1242000</v>
      </c>
      <c r="Q389" s="41">
        <f t="shared" si="211"/>
        <v>0</v>
      </c>
      <c r="R389" s="41">
        <f t="shared" si="211"/>
        <v>1035000</v>
      </c>
      <c r="S389" s="41">
        <f t="shared" si="211"/>
        <v>0</v>
      </c>
      <c r="T389" s="41">
        <f t="shared" si="211"/>
        <v>0</v>
      </c>
      <c r="U389" s="41">
        <f t="shared" si="1"/>
        <v>15728000</v>
      </c>
      <c r="V389" s="41">
        <f t="shared" si="2"/>
        <v>0</v>
      </c>
      <c r="W389" s="61"/>
      <c r="X389" s="61"/>
      <c r="Y389" s="61"/>
      <c r="Z389" s="61"/>
    </row>
    <row r="390" spans="1:26" ht="13.5"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2">ROUNDDOWN(E390*G390,-3)</f>
        <v>7728000</v>
      </c>
      <c r="I390" s="62">
        <v>0</v>
      </c>
      <c r="J390" s="62">
        <v>0</v>
      </c>
      <c r="K390" s="44">
        <v>0</v>
      </c>
      <c r="L390" s="44">
        <v>1035000</v>
      </c>
      <c r="M390" s="62">
        <v>1242000</v>
      </c>
      <c r="N390" s="44">
        <v>1242000</v>
      </c>
      <c r="O390" s="62">
        <v>1932000</v>
      </c>
      <c r="P390" s="44">
        <v>1242000</v>
      </c>
      <c r="Q390" s="44">
        <v>0</v>
      </c>
      <c r="R390" s="44">
        <v>1035000</v>
      </c>
      <c r="S390" s="44">
        <v>0</v>
      </c>
      <c r="T390" s="44">
        <v>0</v>
      </c>
      <c r="U390" s="44">
        <f t="shared" si="1"/>
        <v>7728000</v>
      </c>
      <c r="V390" s="44">
        <f t="shared" si="2"/>
        <v>0</v>
      </c>
      <c r="W390" s="61"/>
      <c r="X390" s="61"/>
      <c r="Y390" s="61"/>
      <c r="Z390" s="61"/>
    </row>
    <row r="391" spans="1:26" ht="13.5"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2"/>
        <v>3000000</v>
      </c>
      <c r="I391" s="62">
        <v>0</v>
      </c>
      <c r="J391" s="62">
        <v>1500000</v>
      </c>
      <c r="K391" s="44">
        <v>0</v>
      </c>
      <c r="L391" s="44">
        <v>0</v>
      </c>
      <c r="M391" s="44">
        <v>0</v>
      </c>
      <c r="N391" s="44">
        <v>0</v>
      </c>
      <c r="O391" s="44">
        <v>1500000</v>
      </c>
      <c r="P391" s="44">
        <v>0</v>
      </c>
      <c r="Q391" s="44">
        <v>0</v>
      </c>
      <c r="R391" s="44">
        <v>0</v>
      </c>
      <c r="S391" s="44">
        <v>0</v>
      </c>
      <c r="T391" s="44">
        <v>0</v>
      </c>
      <c r="U391" s="44">
        <f t="shared" si="1"/>
        <v>3000000</v>
      </c>
      <c r="V391" s="44">
        <f t="shared" si="2"/>
        <v>0</v>
      </c>
      <c r="W391" s="61"/>
      <c r="X391" s="61"/>
      <c r="Y391" s="61"/>
      <c r="Z391" s="61"/>
    </row>
    <row r="392" spans="1:26" ht="13.5"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2"/>
        <v>2000000</v>
      </c>
      <c r="I392" s="62">
        <v>0</v>
      </c>
      <c r="J392" s="62">
        <v>996500</v>
      </c>
      <c r="K392" s="44">
        <v>0</v>
      </c>
      <c r="L392" s="44">
        <v>0</v>
      </c>
      <c r="M392" s="44">
        <v>0</v>
      </c>
      <c r="N392" s="44">
        <v>0</v>
      </c>
      <c r="O392" s="44">
        <f>1000000+3500</f>
        <v>1003500</v>
      </c>
      <c r="P392" s="44">
        <v>0</v>
      </c>
      <c r="Q392" s="44">
        <v>0</v>
      </c>
      <c r="R392" s="44">
        <v>0</v>
      </c>
      <c r="S392" s="44">
        <v>0</v>
      </c>
      <c r="T392" s="44">
        <v>0</v>
      </c>
      <c r="U392" s="44">
        <f t="shared" si="1"/>
        <v>2000000</v>
      </c>
      <c r="V392" s="44">
        <f t="shared" si="2"/>
        <v>0</v>
      </c>
      <c r="W392" s="61"/>
      <c r="X392" s="61"/>
      <c r="Y392" s="61"/>
      <c r="Z392" s="61"/>
    </row>
    <row r="393" spans="1:26" ht="13.5"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2"/>
        <v>3000000</v>
      </c>
      <c r="I393" s="62">
        <v>0</v>
      </c>
      <c r="J393" s="62">
        <v>1499800</v>
      </c>
      <c r="K393" s="44">
        <v>0</v>
      </c>
      <c r="L393" s="44">
        <v>0</v>
      </c>
      <c r="M393" s="44">
        <v>0</v>
      </c>
      <c r="N393" s="44">
        <v>0</v>
      </c>
      <c r="O393" s="44">
        <f>1500000+200</f>
        <v>1500200</v>
      </c>
      <c r="P393" s="44">
        <v>0</v>
      </c>
      <c r="Q393" s="44">
        <v>0</v>
      </c>
      <c r="R393" s="44">
        <v>0</v>
      </c>
      <c r="S393" s="44">
        <v>0</v>
      </c>
      <c r="T393" s="44">
        <v>0</v>
      </c>
      <c r="U393" s="44">
        <f t="shared" si="1"/>
        <v>3000000</v>
      </c>
      <c r="V393" s="44">
        <f t="shared" si="2"/>
        <v>0</v>
      </c>
      <c r="W393" s="61"/>
      <c r="X393" s="61"/>
      <c r="Y393" s="61"/>
      <c r="Z393" s="61"/>
    </row>
    <row r="394" spans="1:26" ht="13.5"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3">H395</f>
        <v>12000000</v>
      </c>
      <c r="I394" s="41">
        <f t="shared" si="213"/>
        <v>0</v>
      </c>
      <c r="J394" s="41">
        <f t="shared" si="213"/>
        <v>0</v>
      </c>
      <c r="K394" s="41">
        <f t="shared" si="213"/>
        <v>0</v>
      </c>
      <c r="L394" s="41">
        <f t="shared" si="213"/>
        <v>4000000</v>
      </c>
      <c r="M394" s="41">
        <f t="shared" si="213"/>
        <v>1000000</v>
      </c>
      <c r="N394" s="41">
        <f t="shared" si="213"/>
        <v>1000000</v>
      </c>
      <c r="O394" s="41">
        <f t="shared" si="213"/>
        <v>1000000</v>
      </c>
      <c r="P394" s="41">
        <f t="shared" si="213"/>
        <v>1000000</v>
      </c>
      <c r="Q394" s="41">
        <f t="shared" si="213"/>
        <v>1000000</v>
      </c>
      <c r="R394" s="41">
        <f t="shared" si="213"/>
        <v>1000000</v>
      </c>
      <c r="S394" s="41">
        <f t="shared" si="213"/>
        <v>1000000</v>
      </c>
      <c r="T394" s="41">
        <f t="shared" si="213"/>
        <v>1000000</v>
      </c>
      <c r="U394" s="41">
        <f t="shared" si="1"/>
        <v>12000000</v>
      </c>
      <c r="V394" s="41">
        <f t="shared" si="2"/>
        <v>0</v>
      </c>
      <c r="W394" s="61"/>
      <c r="X394" s="61"/>
      <c r="Y394" s="61"/>
      <c r="Z394" s="61"/>
    </row>
    <row r="395" spans="1:26" ht="13.5"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62">
        <v>0</v>
      </c>
      <c r="J395" s="62">
        <v>0</v>
      </c>
      <c r="K395" s="62">
        <v>0</v>
      </c>
      <c r="L395" s="62">
        <v>4000000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c r="X395" s="61"/>
      <c r="Y395" s="61"/>
      <c r="Z395" s="61"/>
    </row>
    <row r="396" spans="1:26" ht="13.5"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4">H397</f>
        <v>7500000</v>
      </c>
      <c r="I396" s="41">
        <f t="shared" si="214"/>
        <v>0</v>
      </c>
      <c r="J396" s="41">
        <f t="shared" si="214"/>
        <v>0</v>
      </c>
      <c r="K396" s="41">
        <f t="shared" si="214"/>
        <v>7500000</v>
      </c>
      <c r="L396" s="41">
        <f t="shared" si="214"/>
        <v>0</v>
      </c>
      <c r="M396" s="41">
        <f t="shared" si="214"/>
        <v>0</v>
      </c>
      <c r="N396" s="41">
        <f t="shared" si="214"/>
        <v>0</v>
      </c>
      <c r="O396" s="41">
        <f t="shared" si="214"/>
        <v>0</v>
      </c>
      <c r="P396" s="41">
        <f t="shared" si="214"/>
        <v>0</v>
      </c>
      <c r="Q396" s="41">
        <f t="shared" si="214"/>
        <v>0</v>
      </c>
      <c r="R396" s="41">
        <f t="shared" si="214"/>
        <v>0</v>
      </c>
      <c r="S396" s="41">
        <f t="shared" si="214"/>
        <v>0</v>
      </c>
      <c r="T396" s="41">
        <f t="shared" si="214"/>
        <v>0</v>
      </c>
      <c r="U396" s="41">
        <f t="shared" si="1"/>
        <v>7500000</v>
      </c>
      <c r="V396" s="41">
        <f t="shared" si="2"/>
        <v>0</v>
      </c>
      <c r="W396" s="61"/>
      <c r="X396" s="61"/>
      <c r="Y396" s="61"/>
      <c r="Z396" s="61"/>
    </row>
    <row r="397" spans="1:26" ht="13.5"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62">
        <v>0</v>
      </c>
      <c r="J397" s="44">
        <v>0</v>
      </c>
      <c r="K397" s="62">
        <v>7500000</v>
      </c>
      <c r="L397" s="44">
        <v>0</v>
      </c>
      <c r="M397" s="44">
        <v>0</v>
      </c>
      <c r="N397" s="44">
        <v>0</v>
      </c>
      <c r="O397" s="44">
        <v>0</v>
      </c>
      <c r="P397" s="44">
        <v>0</v>
      </c>
      <c r="Q397" s="44">
        <v>0</v>
      </c>
      <c r="R397" s="44">
        <v>0</v>
      </c>
      <c r="S397" s="44">
        <v>0</v>
      </c>
      <c r="T397" s="44">
        <v>0</v>
      </c>
      <c r="U397" s="44">
        <f t="shared" si="1"/>
        <v>7500000</v>
      </c>
      <c r="V397" s="44">
        <f t="shared" si="2"/>
        <v>0</v>
      </c>
      <c r="W397" s="61"/>
      <c r="X397" s="61"/>
      <c r="Y397" s="61"/>
      <c r="Z397" s="61"/>
    </row>
    <row r="398" spans="1:26" ht="13.5"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5">H399</f>
        <v>4000000</v>
      </c>
      <c r="I398" s="41">
        <f t="shared" si="215"/>
        <v>0</v>
      </c>
      <c r="J398" s="41">
        <f t="shared" si="215"/>
        <v>0</v>
      </c>
      <c r="K398" s="41">
        <f t="shared" si="215"/>
        <v>0</v>
      </c>
      <c r="L398" s="41">
        <f t="shared" si="215"/>
        <v>3000000</v>
      </c>
      <c r="M398" s="41">
        <f t="shared" si="215"/>
        <v>1000000</v>
      </c>
      <c r="N398" s="41">
        <f t="shared" si="215"/>
        <v>0</v>
      </c>
      <c r="O398" s="41">
        <f t="shared" si="215"/>
        <v>0</v>
      </c>
      <c r="P398" s="41">
        <f t="shared" si="215"/>
        <v>0</v>
      </c>
      <c r="Q398" s="41">
        <f t="shared" si="215"/>
        <v>0</v>
      </c>
      <c r="R398" s="41">
        <f t="shared" si="215"/>
        <v>0</v>
      </c>
      <c r="S398" s="41">
        <f t="shared" si="215"/>
        <v>0</v>
      </c>
      <c r="T398" s="41">
        <f t="shared" si="215"/>
        <v>0</v>
      </c>
      <c r="U398" s="41">
        <f t="shared" si="1"/>
        <v>4000000</v>
      </c>
      <c r="V398" s="41">
        <f t="shared" si="2"/>
        <v>0</v>
      </c>
      <c r="W398" s="61"/>
      <c r="X398" s="61"/>
      <c r="Y398" s="61"/>
      <c r="Z398" s="61"/>
    </row>
    <row r="399" spans="1:26" ht="13.5"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62">
        <v>0</v>
      </c>
      <c r="K399" s="44">
        <v>0</v>
      </c>
      <c r="L399" s="62">
        <v>3000000</v>
      </c>
      <c r="M399" s="44">
        <v>1000000</v>
      </c>
      <c r="N399" s="44">
        <v>0</v>
      </c>
      <c r="O399" s="44">
        <v>0</v>
      </c>
      <c r="P399" s="44">
        <v>0</v>
      </c>
      <c r="Q399" s="44">
        <v>0</v>
      </c>
      <c r="R399" s="44">
        <v>0</v>
      </c>
      <c r="S399" s="44">
        <v>0</v>
      </c>
      <c r="T399" s="44">
        <v>0</v>
      </c>
      <c r="U399" s="44">
        <f t="shared" si="1"/>
        <v>4000000</v>
      </c>
      <c r="V399" s="44">
        <f t="shared" si="2"/>
        <v>0</v>
      </c>
      <c r="W399" s="61"/>
      <c r="X399" s="61"/>
      <c r="Y399" s="61"/>
      <c r="Z399" s="61"/>
    </row>
    <row r="400" spans="1:26" ht="13.5"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6">H401</f>
        <v>24722000</v>
      </c>
      <c r="I400" s="41">
        <f t="shared" si="216"/>
        <v>0</v>
      </c>
      <c r="J400" s="41">
        <f t="shared" si="216"/>
        <v>0</v>
      </c>
      <c r="K400" s="41">
        <f t="shared" si="216"/>
        <v>1720000</v>
      </c>
      <c r="L400" s="41">
        <f t="shared" si="216"/>
        <v>3224400</v>
      </c>
      <c r="M400" s="41">
        <f t="shared" si="216"/>
        <v>4944400</v>
      </c>
      <c r="N400" s="41">
        <f t="shared" si="216"/>
        <v>4944400</v>
      </c>
      <c r="O400" s="41">
        <f t="shared" si="216"/>
        <v>0</v>
      </c>
      <c r="P400" s="41">
        <f t="shared" si="216"/>
        <v>0</v>
      </c>
      <c r="Q400" s="41">
        <f t="shared" si="216"/>
        <v>4944400</v>
      </c>
      <c r="R400" s="41">
        <f t="shared" si="216"/>
        <v>0</v>
      </c>
      <c r="S400" s="41">
        <f t="shared" si="216"/>
        <v>4944400</v>
      </c>
      <c r="T400" s="41">
        <f t="shared" si="216"/>
        <v>0</v>
      </c>
      <c r="U400" s="41">
        <f t="shared" si="1"/>
        <v>24722000</v>
      </c>
      <c r="V400" s="41">
        <f t="shared" si="2"/>
        <v>0</v>
      </c>
      <c r="W400" s="61"/>
      <c r="X400" s="61"/>
      <c r="Y400" s="61"/>
      <c r="Z400" s="61"/>
    </row>
    <row r="401" spans="1:26" ht="13.5"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62">
        <f>860000*2</f>
        <v>1720000</v>
      </c>
      <c r="L401" s="62">
        <v>3224400</v>
      </c>
      <c r="M401" s="44">
        <v>4944400</v>
      </c>
      <c r="N401" s="44">
        <v>4944400</v>
      </c>
      <c r="O401" s="44">
        <v>0</v>
      </c>
      <c r="P401" s="44">
        <v>0</v>
      </c>
      <c r="Q401" s="44">
        <v>4944400</v>
      </c>
      <c r="R401" s="44">
        <v>0</v>
      </c>
      <c r="S401" s="44">
        <v>4944400</v>
      </c>
      <c r="T401" s="44">
        <v>0</v>
      </c>
      <c r="U401" s="44">
        <f t="shared" si="1"/>
        <v>24722000</v>
      </c>
      <c r="V401" s="44">
        <f t="shared" si="2"/>
        <v>0</v>
      </c>
      <c r="W401" s="61"/>
      <c r="X401" s="61"/>
      <c r="Y401" s="61"/>
      <c r="Z401" s="61"/>
    </row>
    <row r="402" spans="1:26" ht="13.5"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7">H403</f>
        <v>3600000</v>
      </c>
      <c r="I402" s="41">
        <f t="shared" si="217"/>
        <v>0</v>
      </c>
      <c r="J402" s="41">
        <f t="shared" si="217"/>
        <v>0</v>
      </c>
      <c r="K402" s="41">
        <f t="shared" si="217"/>
        <v>300000</v>
      </c>
      <c r="L402" s="41">
        <f t="shared" si="217"/>
        <v>600000</v>
      </c>
      <c r="M402" s="41">
        <f t="shared" si="217"/>
        <v>600000</v>
      </c>
      <c r="N402" s="41">
        <f t="shared" si="217"/>
        <v>300000</v>
      </c>
      <c r="O402" s="41">
        <f t="shared" si="217"/>
        <v>300000</v>
      </c>
      <c r="P402" s="41">
        <f t="shared" si="217"/>
        <v>300000</v>
      </c>
      <c r="Q402" s="41">
        <f t="shared" si="217"/>
        <v>300000</v>
      </c>
      <c r="R402" s="41">
        <f t="shared" si="217"/>
        <v>300000</v>
      </c>
      <c r="S402" s="41">
        <f t="shared" si="217"/>
        <v>300000</v>
      </c>
      <c r="T402" s="41">
        <f t="shared" si="217"/>
        <v>300000</v>
      </c>
      <c r="U402" s="41">
        <f t="shared" si="1"/>
        <v>3600000</v>
      </c>
      <c r="V402" s="41">
        <f t="shared" si="2"/>
        <v>0</v>
      </c>
      <c r="W402" s="61"/>
      <c r="X402" s="61"/>
      <c r="Y402" s="61"/>
      <c r="Z402" s="61"/>
    </row>
    <row r="403" spans="1:26" ht="13.5"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62">
        <v>0</v>
      </c>
      <c r="J403" s="62">
        <v>0</v>
      </c>
      <c r="K403" s="62">
        <v>300000</v>
      </c>
      <c r="L403" s="62">
        <v>600000</v>
      </c>
      <c r="M403" s="62">
        <v>600000</v>
      </c>
      <c r="N403" s="44">
        <v>300000</v>
      </c>
      <c r="O403" s="44">
        <v>300000</v>
      </c>
      <c r="P403" s="44">
        <v>300000</v>
      </c>
      <c r="Q403" s="44">
        <v>300000</v>
      </c>
      <c r="R403" s="44">
        <v>300000</v>
      </c>
      <c r="S403" s="44">
        <v>300000</v>
      </c>
      <c r="T403" s="44">
        <v>300000</v>
      </c>
      <c r="U403" s="44">
        <f t="shared" si="1"/>
        <v>3600000</v>
      </c>
      <c r="V403" s="44">
        <f t="shared" si="2"/>
        <v>0</v>
      </c>
      <c r="W403" s="61"/>
      <c r="X403" s="61"/>
      <c r="Y403" s="61"/>
      <c r="Z403" s="61"/>
    </row>
    <row r="404" spans="1:26" ht="13.5"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8">SUM(H405,H407)</f>
        <v>395000000</v>
      </c>
      <c r="I404" s="38">
        <f t="shared" si="218"/>
        <v>0</v>
      </c>
      <c r="J404" s="38">
        <f t="shared" si="218"/>
        <v>27831820</v>
      </c>
      <c r="K404" s="38">
        <f t="shared" si="218"/>
        <v>12635617</v>
      </c>
      <c r="L404" s="38">
        <f t="shared" si="218"/>
        <v>40250000</v>
      </c>
      <c r="M404" s="38">
        <f t="shared" si="218"/>
        <v>40250000</v>
      </c>
      <c r="N404" s="38">
        <f t="shared" si="218"/>
        <v>40250000</v>
      </c>
      <c r="O404" s="38">
        <f t="shared" si="218"/>
        <v>40250000</v>
      </c>
      <c r="P404" s="38">
        <f t="shared" si="218"/>
        <v>40250000</v>
      </c>
      <c r="Q404" s="38">
        <f t="shared" si="218"/>
        <v>45250000</v>
      </c>
      <c r="R404" s="38">
        <f t="shared" si="218"/>
        <v>35575100</v>
      </c>
      <c r="S404" s="38">
        <f t="shared" si="218"/>
        <v>39702180</v>
      </c>
      <c r="T404" s="38">
        <f t="shared" si="218"/>
        <v>32755283</v>
      </c>
      <c r="U404" s="38">
        <f t="shared" si="1"/>
        <v>395000000</v>
      </c>
      <c r="V404" s="38">
        <f t="shared" si="2"/>
        <v>0</v>
      </c>
      <c r="W404" s="61"/>
      <c r="X404" s="61"/>
      <c r="Y404" s="61"/>
      <c r="Z404" s="61"/>
    </row>
    <row r="405" spans="1:26" ht="13.5"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9">H406</f>
        <v>3000000</v>
      </c>
      <c r="I405" s="41">
        <f t="shared" si="219"/>
        <v>0</v>
      </c>
      <c r="J405" s="41">
        <f t="shared" si="219"/>
        <v>0</v>
      </c>
      <c r="K405" s="41">
        <f t="shared" si="219"/>
        <v>744717</v>
      </c>
      <c r="L405" s="41">
        <f t="shared" si="219"/>
        <v>250000</v>
      </c>
      <c r="M405" s="41">
        <f t="shared" si="219"/>
        <v>250000</v>
      </c>
      <c r="N405" s="41">
        <f t="shared" si="219"/>
        <v>250000</v>
      </c>
      <c r="O405" s="41">
        <f t="shared" si="219"/>
        <v>250000</v>
      </c>
      <c r="P405" s="41">
        <f t="shared" si="219"/>
        <v>250000</v>
      </c>
      <c r="Q405" s="41">
        <f t="shared" si="219"/>
        <v>250000</v>
      </c>
      <c r="R405" s="41">
        <f t="shared" si="219"/>
        <v>250000</v>
      </c>
      <c r="S405" s="41">
        <f t="shared" si="219"/>
        <v>250000</v>
      </c>
      <c r="T405" s="41">
        <f t="shared" si="219"/>
        <v>255283</v>
      </c>
      <c r="U405" s="41">
        <f t="shared" si="1"/>
        <v>3000000</v>
      </c>
      <c r="V405" s="41">
        <f t="shared" si="2"/>
        <v>0</v>
      </c>
      <c r="W405" s="61"/>
      <c r="X405" s="61"/>
      <c r="Y405" s="61"/>
      <c r="Z405" s="61"/>
    </row>
    <row r="406" spans="1:26" ht="13.5"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62">
        <v>0</v>
      </c>
      <c r="J406" s="62">
        <v>0</v>
      </c>
      <c r="K406" s="62">
        <f>373222+371495</f>
        <v>744717</v>
      </c>
      <c r="L406" s="44">
        <v>250000</v>
      </c>
      <c r="M406" s="44">
        <v>250000</v>
      </c>
      <c r="N406" s="44">
        <v>250000</v>
      </c>
      <c r="O406" s="44">
        <v>250000</v>
      </c>
      <c r="P406" s="44">
        <v>250000</v>
      </c>
      <c r="Q406" s="44">
        <v>250000</v>
      </c>
      <c r="R406" s="44">
        <v>250000</v>
      </c>
      <c r="S406" s="44">
        <v>250000</v>
      </c>
      <c r="T406" s="44">
        <f>250000+5283</f>
        <v>255283</v>
      </c>
      <c r="U406" s="44">
        <f t="shared" si="1"/>
        <v>3000000</v>
      </c>
      <c r="V406" s="44">
        <f t="shared" si="2"/>
        <v>0</v>
      </c>
      <c r="W406" s="61"/>
      <c r="X406" s="61"/>
      <c r="Y406" s="61"/>
      <c r="Z406" s="61"/>
    </row>
    <row r="407" spans="1:26" ht="13.5"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20">SUM(H408:H409)</f>
        <v>392000000</v>
      </c>
      <c r="I407" s="41">
        <f t="shared" si="220"/>
        <v>0</v>
      </c>
      <c r="J407" s="41">
        <f t="shared" si="220"/>
        <v>27831820</v>
      </c>
      <c r="K407" s="41">
        <f t="shared" si="220"/>
        <v>11890900</v>
      </c>
      <c r="L407" s="41">
        <f t="shared" si="220"/>
        <v>40000000</v>
      </c>
      <c r="M407" s="41">
        <f t="shared" si="220"/>
        <v>40000000</v>
      </c>
      <c r="N407" s="41">
        <f t="shared" si="220"/>
        <v>40000000</v>
      </c>
      <c r="O407" s="41">
        <f t="shared" si="220"/>
        <v>40000000</v>
      </c>
      <c r="P407" s="41">
        <f t="shared" si="220"/>
        <v>40000000</v>
      </c>
      <c r="Q407" s="41">
        <f t="shared" si="220"/>
        <v>45000000</v>
      </c>
      <c r="R407" s="41">
        <f t="shared" si="220"/>
        <v>35325100</v>
      </c>
      <c r="S407" s="41">
        <f t="shared" si="220"/>
        <v>39452180</v>
      </c>
      <c r="T407" s="41">
        <f t="shared" si="220"/>
        <v>32500000</v>
      </c>
      <c r="U407" s="41">
        <f t="shared" si="1"/>
        <v>392000000</v>
      </c>
      <c r="V407" s="41">
        <f t="shared" si="2"/>
        <v>0</v>
      </c>
      <c r="W407" s="61"/>
      <c r="X407" s="61"/>
      <c r="Y407" s="61"/>
      <c r="Z407" s="61"/>
    </row>
    <row r="408" spans="1:26" ht="13.5"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21">ROUNDDOWN(E408*G408,-3)</f>
        <v>272000000</v>
      </c>
      <c r="I408" s="62">
        <v>0</v>
      </c>
      <c r="J408" s="62">
        <v>10012000</v>
      </c>
      <c r="K408" s="44">
        <f>4399400+4763500</f>
        <v>9162900</v>
      </c>
      <c r="L408" s="62">
        <v>30000000</v>
      </c>
      <c r="M408" s="62">
        <v>30000000</v>
      </c>
      <c r="N408" s="62">
        <v>30000000</v>
      </c>
      <c r="O408" s="62">
        <v>30000000</v>
      </c>
      <c r="P408" s="62">
        <v>30000000</v>
      </c>
      <c r="Q408" s="62">
        <v>30000000</v>
      </c>
      <c r="R408" s="62">
        <v>25325100</v>
      </c>
      <c r="S408" s="62">
        <v>25000000</v>
      </c>
      <c r="T408" s="62">
        <v>22500000</v>
      </c>
      <c r="U408" s="44">
        <f t="shared" si="1"/>
        <v>272000000</v>
      </c>
      <c r="V408" s="44">
        <f t="shared" si="2"/>
        <v>0</v>
      </c>
      <c r="W408" s="61"/>
      <c r="X408" s="61"/>
      <c r="Y408" s="61"/>
      <c r="Z408" s="61"/>
    </row>
    <row r="409" spans="1:26" ht="13.5"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21"/>
        <v>120000000</v>
      </c>
      <c r="I409" s="62">
        <v>0</v>
      </c>
      <c r="J409" s="44">
        <f>8407820+9412000</f>
        <v>17819820</v>
      </c>
      <c r="K409" s="44">
        <f>1618000+1110000</f>
        <v>2728000</v>
      </c>
      <c r="L409" s="44">
        <v>10000000</v>
      </c>
      <c r="M409" s="44">
        <v>10000000</v>
      </c>
      <c r="N409" s="44">
        <v>10000000</v>
      </c>
      <c r="O409" s="44">
        <v>10000000</v>
      </c>
      <c r="P409" s="44">
        <v>10000000</v>
      </c>
      <c r="Q409" s="62">
        <v>15000000</v>
      </c>
      <c r="R409" s="44">
        <v>10000000</v>
      </c>
      <c r="S409" s="62">
        <v>14452180</v>
      </c>
      <c r="T409" s="44">
        <v>10000000</v>
      </c>
      <c r="U409" s="44">
        <f t="shared" si="1"/>
        <v>120000000</v>
      </c>
      <c r="V409" s="44">
        <f t="shared" si="2"/>
        <v>0</v>
      </c>
      <c r="W409" s="61"/>
      <c r="X409" s="61"/>
      <c r="Y409" s="61"/>
      <c r="Z409" s="61"/>
    </row>
    <row r="410" spans="1:26" ht="13.5"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2">SUM(H411,H416,H418,H420)</f>
        <v>64804000</v>
      </c>
      <c r="I410" s="38">
        <f t="shared" si="222"/>
        <v>0</v>
      </c>
      <c r="J410" s="38">
        <f t="shared" si="222"/>
        <v>0</v>
      </c>
      <c r="K410" s="38">
        <f t="shared" si="222"/>
        <v>3000000</v>
      </c>
      <c r="L410" s="38">
        <f t="shared" si="222"/>
        <v>11525000</v>
      </c>
      <c r="M410" s="38">
        <f t="shared" si="222"/>
        <v>4800000</v>
      </c>
      <c r="N410" s="38">
        <f t="shared" si="222"/>
        <v>8025000</v>
      </c>
      <c r="O410" s="38">
        <f t="shared" si="222"/>
        <v>3804000</v>
      </c>
      <c r="P410" s="38">
        <f t="shared" si="222"/>
        <v>4800000</v>
      </c>
      <c r="Q410" s="38">
        <f t="shared" si="222"/>
        <v>10525000</v>
      </c>
      <c r="R410" s="38">
        <f t="shared" si="222"/>
        <v>4500000</v>
      </c>
      <c r="S410" s="38">
        <f t="shared" si="222"/>
        <v>4800000</v>
      </c>
      <c r="T410" s="38">
        <f t="shared" si="222"/>
        <v>9025000</v>
      </c>
      <c r="U410" s="38">
        <f t="shared" si="1"/>
        <v>64804000</v>
      </c>
      <c r="V410" s="38">
        <f t="shared" si="2"/>
        <v>0</v>
      </c>
      <c r="W410" s="61"/>
      <c r="X410" s="61"/>
      <c r="Y410" s="61"/>
      <c r="Z410" s="61"/>
    </row>
    <row r="411" spans="1:26" ht="13.5"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3">SUM(H412:H415)</f>
        <v>19900000</v>
      </c>
      <c r="I411" s="41">
        <f t="shared" si="223"/>
        <v>0</v>
      </c>
      <c r="J411" s="41">
        <f t="shared" si="223"/>
        <v>0</v>
      </c>
      <c r="K411" s="41">
        <f t="shared" si="223"/>
        <v>3000000</v>
      </c>
      <c r="L411" s="41">
        <f t="shared" si="223"/>
        <v>2725000</v>
      </c>
      <c r="M411" s="41">
        <f t="shared" si="223"/>
        <v>0</v>
      </c>
      <c r="N411" s="41">
        <f t="shared" si="223"/>
        <v>4225000</v>
      </c>
      <c r="O411" s="41">
        <f t="shared" si="223"/>
        <v>0</v>
      </c>
      <c r="P411" s="41">
        <f t="shared" si="223"/>
        <v>0</v>
      </c>
      <c r="Q411" s="41">
        <f t="shared" si="223"/>
        <v>5725000</v>
      </c>
      <c r="R411" s="41">
        <f t="shared" si="223"/>
        <v>0</v>
      </c>
      <c r="S411" s="41">
        <f t="shared" si="223"/>
        <v>0</v>
      </c>
      <c r="T411" s="41">
        <f t="shared" si="223"/>
        <v>4225000</v>
      </c>
      <c r="U411" s="41">
        <f t="shared" si="1"/>
        <v>19900000</v>
      </c>
      <c r="V411" s="41">
        <f t="shared" si="2"/>
        <v>0</v>
      </c>
      <c r="W411" s="61"/>
      <c r="X411" s="61"/>
      <c r="Y411" s="61"/>
      <c r="Z411" s="61"/>
    </row>
    <row r="412" spans="1:26" ht="13.5"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4">ROUNDDOWN(E412*G412,-3)</f>
        <v>4000000</v>
      </c>
      <c r="I412" s="44">
        <v>0</v>
      </c>
      <c r="J412" s="44">
        <v>0</v>
      </c>
      <c r="K412" s="62">
        <v>0</v>
      </c>
      <c r="L412" s="62">
        <v>1000000</v>
      </c>
      <c r="M412" s="62">
        <v>0</v>
      </c>
      <c r="N412" s="44">
        <v>1000000</v>
      </c>
      <c r="O412" s="44">
        <v>0</v>
      </c>
      <c r="P412" s="44">
        <v>0</v>
      </c>
      <c r="Q412" s="44">
        <v>1000000</v>
      </c>
      <c r="R412" s="44">
        <v>0</v>
      </c>
      <c r="S412" s="44">
        <v>0</v>
      </c>
      <c r="T412" s="44">
        <v>1000000</v>
      </c>
      <c r="U412" s="44">
        <f t="shared" si="1"/>
        <v>4000000</v>
      </c>
      <c r="V412" s="44">
        <f t="shared" si="2"/>
        <v>0</v>
      </c>
      <c r="W412" s="61"/>
      <c r="X412" s="61"/>
      <c r="Y412" s="61"/>
      <c r="Z412" s="61"/>
    </row>
    <row r="413" spans="1:26" ht="13.5"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4"/>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c r="X413" s="61"/>
      <c r="Y413" s="61"/>
      <c r="Z413" s="61"/>
    </row>
    <row r="414" spans="1:26" ht="13.5"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4"/>
        <v>6900000</v>
      </c>
      <c r="I414" s="44">
        <v>0</v>
      </c>
      <c r="J414" s="44">
        <v>0</v>
      </c>
      <c r="K414" s="62">
        <v>0</v>
      </c>
      <c r="L414" s="62">
        <v>1725000</v>
      </c>
      <c r="M414" s="44">
        <v>0</v>
      </c>
      <c r="N414" s="44">
        <v>1725000</v>
      </c>
      <c r="O414" s="44">
        <v>0</v>
      </c>
      <c r="P414" s="44">
        <v>0</v>
      </c>
      <c r="Q414" s="44">
        <v>1725000</v>
      </c>
      <c r="R414" s="44">
        <v>0</v>
      </c>
      <c r="S414" s="44">
        <v>0</v>
      </c>
      <c r="T414" s="44">
        <v>1725000</v>
      </c>
      <c r="U414" s="44">
        <f t="shared" si="1"/>
        <v>6900000</v>
      </c>
      <c r="V414" s="44">
        <f t="shared" si="2"/>
        <v>0</v>
      </c>
      <c r="W414" s="61"/>
      <c r="X414" s="61"/>
      <c r="Y414" s="61"/>
      <c r="Z414" s="61"/>
    </row>
    <row r="415" spans="1:26" ht="13.5"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4"/>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c r="X415" s="61"/>
      <c r="Y415" s="61"/>
      <c r="Z415" s="61"/>
    </row>
    <row r="416" spans="1:26" ht="13.5"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5">H417</f>
        <v>2000000</v>
      </c>
      <c r="I416" s="41">
        <f t="shared" si="225"/>
        <v>0</v>
      </c>
      <c r="J416" s="41">
        <f t="shared" si="225"/>
        <v>0</v>
      </c>
      <c r="K416" s="41">
        <f t="shared" si="225"/>
        <v>0</v>
      </c>
      <c r="L416" s="41">
        <f t="shared" si="225"/>
        <v>1000000</v>
      </c>
      <c r="M416" s="41">
        <f t="shared" si="225"/>
        <v>0</v>
      </c>
      <c r="N416" s="41">
        <f t="shared" si="225"/>
        <v>0</v>
      </c>
      <c r="O416" s="41">
        <f t="shared" si="225"/>
        <v>0</v>
      </c>
      <c r="P416" s="41">
        <f t="shared" si="225"/>
        <v>0</v>
      </c>
      <c r="Q416" s="41">
        <f t="shared" si="225"/>
        <v>1000000</v>
      </c>
      <c r="R416" s="41">
        <f t="shared" si="225"/>
        <v>0</v>
      </c>
      <c r="S416" s="41">
        <f t="shared" si="225"/>
        <v>0</v>
      </c>
      <c r="T416" s="41">
        <f t="shared" si="225"/>
        <v>0</v>
      </c>
      <c r="U416" s="41">
        <f t="shared" si="1"/>
        <v>2000000</v>
      </c>
      <c r="V416" s="41">
        <f t="shared" si="2"/>
        <v>0</v>
      </c>
      <c r="W416" s="61"/>
      <c r="X416" s="61"/>
      <c r="Y416" s="61"/>
      <c r="Z416" s="61"/>
    </row>
    <row r="417" spans="1:26" ht="13.5"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62">
        <v>0</v>
      </c>
      <c r="L417" s="62">
        <v>1000000</v>
      </c>
      <c r="M417" s="44">
        <v>0</v>
      </c>
      <c r="N417" s="44">
        <v>0</v>
      </c>
      <c r="O417" s="44">
        <v>0</v>
      </c>
      <c r="P417" s="44">
        <v>0</v>
      </c>
      <c r="Q417" s="44">
        <v>1000000</v>
      </c>
      <c r="R417" s="44">
        <v>0</v>
      </c>
      <c r="S417" s="44">
        <v>0</v>
      </c>
      <c r="T417" s="44">
        <v>0</v>
      </c>
      <c r="U417" s="44">
        <f t="shared" si="1"/>
        <v>2000000</v>
      </c>
      <c r="V417" s="44">
        <f t="shared" si="2"/>
        <v>0</v>
      </c>
      <c r="W417" s="61"/>
      <c r="X417" s="61"/>
      <c r="Y417" s="61"/>
      <c r="Z417" s="61"/>
    </row>
    <row r="418" spans="1:26" ht="13.5"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6">H419</f>
        <v>40804000</v>
      </c>
      <c r="I418" s="41">
        <f t="shared" si="226"/>
        <v>0</v>
      </c>
      <c r="J418" s="41">
        <f t="shared" si="226"/>
        <v>0</v>
      </c>
      <c r="K418" s="41">
        <f t="shared" si="226"/>
        <v>0</v>
      </c>
      <c r="L418" s="41">
        <f t="shared" si="226"/>
        <v>7500000</v>
      </c>
      <c r="M418" s="41">
        <f t="shared" si="226"/>
        <v>4500000</v>
      </c>
      <c r="N418" s="41">
        <f t="shared" si="226"/>
        <v>3500000</v>
      </c>
      <c r="O418" s="41">
        <f t="shared" si="226"/>
        <v>3804000</v>
      </c>
      <c r="P418" s="41">
        <f t="shared" si="226"/>
        <v>4500000</v>
      </c>
      <c r="Q418" s="41">
        <f t="shared" si="226"/>
        <v>3500000</v>
      </c>
      <c r="R418" s="41">
        <f t="shared" si="226"/>
        <v>4500000</v>
      </c>
      <c r="S418" s="41">
        <f t="shared" si="226"/>
        <v>4500000</v>
      </c>
      <c r="T418" s="41">
        <f t="shared" si="226"/>
        <v>4500000</v>
      </c>
      <c r="U418" s="41">
        <f t="shared" si="1"/>
        <v>40804000</v>
      </c>
      <c r="V418" s="41">
        <f t="shared" si="2"/>
        <v>0</v>
      </c>
      <c r="W418" s="61"/>
      <c r="X418" s="61"/>
      <c r="Y418" s="61"/>
      <c r="Z418" s="61"/>
    </row>
    <row r="419" spans="1:26" ht="13.5"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62">
        <v>0</v>
      </c>
      <c r="K419" s="62">
        <v>0</v>
      </c>
      <c r="L419" s="62">
        <v>7500000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c r="X419" s="61"/>
      <c r="Y419" s="61"/>
      <c r="Z419" s="61"/>
    </row>
    <row r="420" spans="1:26" ht="13.5"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7">H421</f>
        <v>2100000</v>
      </c>
      <c r="I420" s="41">
        <f t="shared" si="227"/>
        <v>0</v>
      </c>
      <c r="J420" s="41">
        <f t="shared" si="227"/>
        <v>0</v>
      </c>
      <c r="K420" s="41">
        <f t="shared" si="227"/>
        <v>0</v>
      </c>
      <c r="L420" s="41">
        <f t="shared" si="227"/>
        <v>300000</v>
      </c>
      <c r="M420" s="41">
        <f t="shared" si="227"/>
        <v>300000</v>
      </c>
      <c r="N420" s="41">
        <f t="shared" si="227"/>
        <v>300000</v>
      </c>
      <c r="O420" s="41">
        <f t="shared" si="227"/>
        <v>0</v>
      </c>
      <c r="P420" s="41">
        <f t="shared" si="227"/>
        <v>300000</v>
      </c>
      <c r="Q420" s="41">
        <f t="shared" si="227"/>
        <v>300000</v>
      </c>
      <c r="R420" s="41">
        <f t="shared" si="227"/>
        <v>0</v>
      </c>
      <c r="S420" s="41">
        <f t="shared" si="227"/>
        <v>300000</v>
      </c>
      <c r="T420" s="41">
        <f t="shared" si="227"/>
        <v>300000</v>
      </c>
      <c r="U420" s="41">
        <f t="shared" si="1"/>
        <v>2100000</v>
      </c>
      <c r="V420" s="41">
        <f t="shared" si="2"/>
        <v>0</v>
      </c>
      <c r="W420" s="61"/>
      <c r="X420" s="61"/>
      <c r="Y420" s="61"/>
      <c r="Z420" s="61"/>
    </row>
    <row r="421" spans="1:26" ht="13.5"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62">
        <v>0</v>
      </c>
      <c r="L421" s="44">
        <v>300000</v>
      </c>
      <c r="M421" s="62">
        <v>300000</v>
      </c>
      <c r="N421" s="44">
        <v>300000</v>
      </c>
      <c r="O421" s="44">
        <v>0</v>
      </c>
      <c r="P421" s="44">
        <v>300000</v>
      </c>
      <c r="Q421" s="44">
        <v>300000</v>
      </c>
      <c r="R421" s="44">
        <v>0</v>
      </c>
      <c r="S421" s="44">
        <v>300000</v>
      </c>
      <c r="T421" s="44">
        <v>300000</v>
      </c>
      <c r="U421" s="44">
        <f t="shared" si="1"/>
        <v>2100000</v>
      </c>
      <c r="V421" s="44">
        <f t="shared" si="2"/>
        <v>0</v>
      </c>
      <c r="W421" s="61"/>
      <c r="X421" s="61"/>
      <c r="Y421" s="61"/>
      <c r="Z421" s="61"/>
    </row>
    <row r="422" spans="1:26" ht="13.5"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8">SUM(H423,H428,H430,H432)</f>
        <v>62664000</v>
      </c>
      <c r="I422" s="38">
        <f t="shared" si="228"/>
        <v>0</v>
      </c>
      <c r="J422" s="38">
        <f t="shared" si="228"/>
        <v>4486975</v>
      </c>
      <c r="K422" s="38">
        <f t="shared" si="228"/>
        <v>8424400</v>
      </c>
      <c r="L422" s="38">
        <f t="shared" si="228"/>
        <v>6296825</v>
      </c>
      <c r="M422" s="38">
        <f t="shared" si="228"/>
        <v>5554400</v>
      </c>
      <c r="N422" s="38">
        <f t="shared" si="228"/>
        <v>4864400</v>
      </c>
      <c r="O422" s="38">
        <f t="shared" si="228"/>
        <v>7554400</v>
      </c>
      <c r="P422" s="38">
        <f t="shared" si="228"/>
        <v>8224400</v>
      </c>
      <c r="Q422" s="38">
        <f t="shared" si="228"/>
        <v>4174400</v>
      </c>
      <c r="R422" s="38">
        <f t="shared" si="228"/>
        <v>7209400</v>
      </c>
      <c r="S422" s="38">
        <f t="shared" si="228"/>
        <v>3874400</v>
      </c>
      <c r="T422" s="38">
        <f t="shared" si="228"/>
        <v>2000000</v>
      </c>
      <c r="U422" s="38">
        <f t="shared" si="1"/>
        <v>62664000</v>
      </c>
      <c r="V422" s="38">
        <f t="shared" si="2"/>
        <v>0</v>
      </c>
      <c r="W422" s="61"/>
      <c r="X422" s="61"/>
      <c r="Y422" s="61"/>
      <c r="Z422" s="61"/>
    </row>
    <row r="423" spans="1:26" ht="13.5"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9">SUM(H424:H427)</f>
        <v>13520000</v>
      </c>
      <c r="I423" s="41">
        <f t="shared" si="229"/>
        <v>0</v>
      </c>
      <c r="J423" s="41">
        <f t="shared" si="229"/>
        <v>0</v>
      </c>
      <c r="K423" s="41">
        <f t="shared" si="229"/>
        <v>3950000</v>
      </c>
      <c r="L423" s="41">
        <f t="shared" si="229"/>
        <v>1035000</v>
      </c>
      <c r="M423" s="41">
        <f t="shared" si="229"/>
        <v>1380000</v>
      </c>
      <c r="N423" s="41">
        <f t="shared" si="229"/>
        <v>690000</v>
      </c>
      <c r="O423" s="41">
        <f t="shared" si="229"/>
        <v>1380000</v>
      </c>
      <c r="P423" s="41">
        <f t="shared" si="229"/>
        <v>4050000</v>
      </c>
      <c r="Q423" s="41">
        <f t="shared" si="229"/>
        <v>0</v>
      </c>
      <c r="R423" s="41">
        <f t="shared" si="229"/>
        <v>1035000</v>
      </c>
      <c r="S423" s="41">
        <f t="shared" si="229"/>
        <v>0</v>
      </c>
      <c r="T423" s="41">
        <f t="shared" si="229"/>
        <v>0</v>
      </c>
      <c r="U423" s="41">
        <f t="shared" si="1"/>
        <v>13520000</v>
      </c>
      <c r="V423" s="41">
        <f t="shared" si="2"/>
        <v>0</v>
      </c>
      <c r="W423" s="61"/>
      <c r="X423" s="61"/>
      <c r="Y423" s="61"/>
      <c r="Z423" s="61"/>
    </row>
    <row r="424" spans="1:26" ht="13.5"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30">ROUNDDOWN(E424*G424,-3)</f>
        <v>5520000</v>
      </c>
      <c r="I424" s="44">
        <v>0</v>
      </c>
      <c r="J424" s="62">
        <v>0</v>
      </c>
      <c r="K424" s="62">
        <v>0</v>
      </c>
      <c r="L424" s="44">
        <v>1035000</v>
      </c>
      <c r="M424" s="62">
        <v>1380000</v>
      </c>
      <c r="N424" s="44">
        <v>690000</v>
      </c>
      <c r="O424" s="44">
        <v>1380000</v>
      </c>
      <c r="P424" s="44">
        <v>0</v>
      </c>
      <c r="Q424" s="44">
        <v>0</v>
      </c>
      <c r="R424" s="44">
        <v>1035000</v>
      </c>
      <c r="S424" s="44">
        <v>0</v>
      </c>
      <c r="T424" s="44">
        <v>0</v>
      </c>
      <c r="U424" s="44">
        <f t="shared" si="1"/>
        <v>5520000</v>
      </c>
      <c r="V424" s="44">
        <f t="shared" si="2"/>
        <v>0</v>
      </c>
      <c r="W424" s="61"/>
      <c r="X424" s="61"/>
      <c r="Y424" s="61"/>
      <c r="Z424" s="61"/>
    </row>
    <row r="425" spans="1:26" ht="13.5"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30"/>
        <v>3000000</v>
      </c>
      <c r="I425" s="44">
        <v>0</v>
      </c>
      <c r="J425" s="62">
        <v>0</v>
      </c>
      <c r="K425" s="62">
        <v>1500000</v>
      </c>
      <c r="L425" s="44">
        <v>0</v>
      </c>
      <c r="M425" s="44">
        <v>0</v>
      </c>
      <c r="N425" s="44">
        <v>0</v>
      </c>
      <c r="O425" s="44">
        <v>0</v>
      </c>
      <c r="P425" s="44">
        <v>1500000</v>
      </c>
      <c r="Q425" s="44">
        <v>0</v>
      </c>
      <c r="R425" s="44">
        <v>0</v>
      </c>
      <c r="S425" s="44">
        <v>0</v>
      </c>
      <c r="T425" s="44">
        <v>0</v>
      </c>
      <c r="U425" s="44">
        <f t="shared" si="1"/>
        <v>3000000</v>
      </c>
      <c r="V425" s="44">
        <f t="shared" si="2"/>
        <v>0</v>
      </c>
      <c r="W425" s="61"/>
      <c r="X425" s="61"/>
      <c r="Y425" s="61"/>
      <c r="Z425" s="61"/>
    </row>
    <row r="426" spans="1:26" ht="13.5"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30"/>
        <v>2000000</v>
      </c>
      <c r="I426" s="44">
        <v>0</v>
      </c>
      <c r="J426" s="62">
        <v>0</v>
      </c>
      <c r="K426" s="62">
        <v>1000000</v>
      </c>
      <c r="L426" s="44">
        <v>0</v>
      </c>
      <c r="M426" s="44">
        <v>0</v>
      </c>
      <c r="N426" s="44">
        <v>0</v>
      </c>
      <c r="O426" s="44">
        <v>0</v>
      </c>
      <c r="P426" s="44">
        <v>1000000</v>
      </c>
      <c r="Q426" s="44">
        <v>0</v>
      </c>
      <c r="R426" s="44">
        <v>0</v>
      </c>
      <c r="S426" s="44">
        <v>0</v>
      </c>
      <c r="T426" s="44">
        <v>0</v>
      </c>
      <c r="U426" s="44">
        <f t="shared" si="1"/>
        <v>2000000</v>
      </c>
      <c r="V426" s="44">
        <f t="shared" si="2"/>
        <v>0</v>
      </c>
      <c r="W426" s="61"/>
      <c r="X426" s="61"/>
      <c r="Y426" s="61"/>
      <c r="Z426" s="61"/>
    </row>
    <row r="427" spans="1:26" ht="13.5"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30"/>
        <v>3000000</v>
      </c>
      <c r="I427" s="44">
        <v>0</v>
      </c>
      <c r="J427" s="62">
        <v>0</v>
      </c>
      <c r="K427" s="62">
        <v>1450000</v>
      </c>
      <c r="L427" s="44">
        <v>0</v>
      </c>
      <c r="M427" s="44">
        <v>0</v>
      </c>
      <c r="N427" s="44">
        <v>0</v>
      </c>
      <c r="O427" s="44">
        <v>0</v>
      </c>
      <c r="P427" s="62">
        <v>1550000</v>
      </c>
      <c r="Q427" s="44">
        <v>0</v>
      </c>
      <c r="R427" s="44">
        <v>0</v>
      </c>
      <c r="S427" s="44">
        <v>0</v>
      </c>
      <c r="T427" s="44">
        <v>0</v>
      </c>
      <c r="U427" s="44">
        <f t="shared" si="1"/>
        <v>3000000</v>
      </c>
      <c r="V427" s="44">
        <f t="shared" si="2"/>
        <v>0</v>
      </c>
      <c r="W427" s="61"/>
      <c r="X427" s="61"/>
      <c r="Y427" s="61"/>
      <c r="Z427" s="61"/>
    </row>
    <row r="428" spans="1:26" ht="13.5"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31">H429</f>
        <v>8000000</v>
      </c>
      <c r="I428" s="41">
        <f t="shared" si="231"/>
        <v>0</v>
      </c>
      <c r="J428" s="41">
        <f t="shared" si="231"/>
        <v>0</v>
      </c>
      <c r="K428" s="41">
        <f t="shared" si="231"/>
        <v>0</v>
      </c>
      <c r="L428" s="41">
        <f t="shared" si="231"/>
        <v>2000000</v>
      </c>
      <c r="M428" s="41">
        <f t="shared" si="231"/>
        <v>0</v>
      </c>
      <c r="N428" s="41">
        <f t="shared" si="231"/>
        <v>0</v>
      </c>
      <c r="O428" s="41">
        <f t="shared" si="231"/>
        <v>2000000</v>
      </c>
      <c r="P428" s="41">
        <f t="shared" si="231"/>
        <v>0</v>
      </c>
      <c r="Q428" s="41">
        <f t="shared" si="231"/>
        <v>0</v>
      </c>
      <c r="R428" s="41">
        <f t="shared" si="231"/>
        <v>2000000</v>
      </c>
      <c r="S428" s="41">
        <f t="shared" si="231"/>
        <v>0</v>
      </c>
      <c r="T428" s="41">
        <f t="shared" si="231"/>
        <v>2000000</v>
      </c>
      <c r="U428" s="41">
        <f t="shared" si="1"/>
        <v>8000000</v>
      </c>
      <c r="V428" s="41">
        <f t="shared" si="2"/>
        <v>0</v>
      </c>
      <c r="W428" s="61"/>
      <c r="X428" s="61"/>
      <c r="Y428" s="61"/>
      <c r="Z428" s="61"/>
    </row>
    <row r="429" spans="1:26" ht="13.5"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62">
        <v>0</v>
      </c>
      <c r="K429" s="44">
        <v>0</v>
      </c>
      <c r="L429" s="44">
        <v>2000000</v>
      </c>
      <c r="M429" s="44">
        <v>0</v>
      </c>
      <c r="N429" s="44">
        <v>0</v>
      </c>
      <c r="O429" s="44">
        <v>2000000</v>
      </c>
      <c r="P429" s="44">
        <v>0</v>
      </c>
      <c r="Q429" s="44">
        <v>0</v>
      </c>
      <c r="R429" s="44">
        <v>2000000</v>
      </c>
      <c r="S429" s="44">
        <v>0</v>
      </c>
      <c r="T429" s="62">
        <v>2000000</v>
      </c>
      <c r="U429" s="44">
        <f t="shared" si="1"/>
        <v>8000000</v>
      </c>
      <c r="V429" s="44">
        <f t="shared" si="2"/>
        <v>0</v>
      </c>
      <c r="W429" s="61"/>
      <c r="X429" s="61"/>
      <c r="Y429" s="61"/>
      <c r="Z429" s="61"/>
    </row>
    <row r="430" spans="1:26" ht="13.5"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2">H431</f>
        <v>38744000</v>
      </c>
      <c r="I430" s="41">
        <f t="shared" si="232"/>
        <v>0</v>
      </c>
      <c r="J430" s="41">
        <f t="shared" si="232"/>
        <v>4486975</v>
      </c>
      <c r="K430" s="41">
        <f t="shared" si="232"/>
        <v>3874400</v>
      </c>
      <c r="L430" s="41">
        <f t="shared" si="232"/>
        <v>3261825</v>
      </c>
      <c r="M430" s="41">
        <f t="shared" si="232"/>
        <v>3874400</v>
      </c>
      <c r="N430" s="41">
        <f t="shared" si="232"/>
        <v>3874400</v>
      </c>
      <c r="O430" s="41">
        <f t="shared" si="232"/>
        <v>3874400</v>
      </c>
      <c r="P430" s="41">
        <f t="shared" si="232"/>
        <v>3874400</v>
      </c>
      <c r="Q430" s="41">
        <f t="shared" si="232"/>
        <v>3874400</v>
      </c>
      <c r="R430" s="41">
        <f t="shared" si="232"/>
        <v>3874400</v>
      </c>
      <c r="S430" s="41">
        <f t="shared" si="232"/>
        <v>3874400</v>
      </c>
      <c r="T430" s="41">
        <f t="shared" si="232"/>
        <v>0</v>
      </c>
      <c r="U430" s="41">
        <f t="shared" si="1"/>
        <v>38744000</v>
      </c>
      <c r="V430" s="41">
        <f t="shared" si="2"/>
        <v>0</v>
      </c>
      <c r="W430" s="61"/>
      <c r="X430" s="61"/>
      <c r="Y430" s="61"/>
      <c r="Z430" s="61"/>
    </row>
    <row r="431" spans="1:26" ht="13.5"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62">
        <v>4486975</v>
      </c>
      <c r="K431" s="44">
        <v>3874400</v>
      </c>
      <c r="L431" s="62">
        <v>3261825</v>
      </c>
      <c r="M431" s="44">
        <v>3874400</v>
      </c>
      <c r="N431" s="44">
        <v>3874400</v>
      </c>
      <c r="O431" s="44">
        <v>3874400</v>
      </c>
      <c r="P431" s="44">
        <v>3874400</v>
      </c>
      <c r="Q431" s="44">
        <v>3874400</v>
      </c>
      <c r="R431" s="44">
        <v>3874400</v>
      </c>
      <c r="S431" s="44">
        <v>3874400</v>
      </c>
      <c r="T431" s="44">
        <v>0</v>
      </c>
      <c r="U431" s="44">
        <f t="shared" si="1"/>
        <v>38744000</v>
      </c>
      <c r="V431" s="44">
        <f t="shared" si="2"/>
        <v>0</v>
      </c>
      <c r="W431" s="61"/>
      <c r="X431" s="61"/>
      <c r="Y431" s="61"/>
      <c r="Z431" s="61"/>
    </row>
    <row r="432" spans="1:26" ht="13.5"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3">H433</f>
        <v>2400000</v>
      </c>
      <c r="I432" s="41">
        <f t="shared" si="233"/>
        <v>0</v>
      </c>
      <c r="J432" s="41">
        <f t="shared" si="233"/>
        <v>0</v>
      </c>
      <c r="K432" s="41">
        <f t="shared" si="233"/>
        <v>600000</v>
      </c>
      <c r="L432" s="41">
        <f t="shared" si="233"/>
        <v>0</v>
      </c>
      <c r="M432" s="41">
        <f t="shared" si="233"/>
        <v>300000</v>
      </c>
      <c r="N432" s="41">
        <f t="shared" si="233"/>
        <v>300000</v>
      </c>
      <c r="O432" s="41">
        <f t="shared" si="233"/>
        <v>300000</v>
      </c>
      <c r="P432" s="41">
        <f t="shared" si="233"/>
        <v>300000</v>
      </c>
      <c r="Q432" s="41">
        <f t="shared" si="233"/>
        <v>300000</v>
      </c>
      <c r="R432" s="41">
        <f t="shared" si="233"/>
        <v>300000</v>
      </c>
      <c r="S432" s="41">
        <f t="shared" si="233"/>
        <v>0</v>
      </c>
      <c r="T432" s="41">
        <f t="shared" si="233"/>
        <v>0</v>
      </c>
      <c r="U432" s="41">
        <f t="shared" si="1"/>
        <v>2400000</v>
      </c>
      <c r="V432" s="41">
        <f t="shared" si="2"/>
        <v>0</v>
      </c>
      <c r="W432" s="61"/>
      <c r="X432" s="61"/>
      <c r="Y432" s="61"/>
      <c r="Z432" s="61"/>
    </row>
    <row r="433" spans="1:26" ht="13.5"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62">
        <v>0</v>
      </c>
      <c r="K433" s="44">
        <f>300000*2</f>
        <v>600000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c r="X433" s="61"/>
      <c r="Y433" s="61"/>
      <c r="Z433" s="61"/>
    </row>
    <row r="434" spans="1:26" ht="13.5"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4">SUM(H435,H440,H442)</f>
        <v>162933000</v>
      </c>
      <c r="I434" s="38">
        <f t="shared" si="234"/>
        <v>11083584</v>
      </c>
      <c r="J434" s="38">
        <f t="shared" si="234"/>
        <v>17083584</v>
      </c>
      <c r="K434" s="38">
        <f t="shared" si="234"/>
        <v>13083584</v>
      </c>
      <c r="L434" s="38">
        <f t="shared" si="234"/>
        <v>13014584</v>
      </c>
      <c r="M434" s="38">
        <f t="shared" si="234"/>
        <v>12945584</v>
      </c>
      <c r="N434" s="38">
        <f t="shared" si="234"/>
        <v>16945584</v>
      </c>
      <c r="O434" s="38">
        <f t="shared" si="234"/>
        <v>12945584</v>
      </c>
      <c r="P434" s="38">
        <f t="shared" si="234"/>
        <v>12945584</v>
      </c>
      <c r="Q434" s="38">
        <f t="shared" si="234"/>
        <v>16945584</v>
      </c>
      <c r="R434" s="38">
        <f t="shared" si="234"/>
        <v>12945584</v>
      </c>
      <c r="S434" s="38">
        <f t="shared" si="234"/>
        <v>12945584</v>
      </c>
      <c r="T434" s="38">
        <f t="shared" si="234"/>
        <v>10048576</v>
      </c>
      <c r="U434" s="38">
        <f t="shared" si="1"/>
        <v>162933000</v>
      </c>
      <c r="V434" s="38">
        <f t="shared" si="2"/>
        <v>0</v>
      </c>
      <c r="W434" s="61"/>
      <c r="X434" s="61"/>
      <c r="Y434" s="61"/>
      <c r="Z434" s="61"/>
    </row>
    <row r="435" spans="1:26" ht="13.5"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5">SUM(H436:H439)</f>
        <v>22350000</v>
      </c>
      <c r="I435" s="41">
        <f t="shared" si="235"/>
        <v>1035000</v>
      </c>
      <c r="J435" s="41">
        <f t="shared" si="235"/>
        <v>5035000</v>
      </c>
      <c r="K435" s="41">
        <f t="shared" si="235"/>
        <v>1035000</v>
      </c>
      <c r="L435" s="41">
        <f t="shared" si="235"/>
        <v>966000</v>
      </c>
      <c r="M435" s="41">
        <f t="shared" si="235"/>
        <v>897000</v>
      </c>
      <c r="N435" s="41">
        <f t="shared" si="235"/>
        <v>4897000</v>
      </c>
      <c r="O435" s="41">
        <f t="shared" si="235"/>
        <v>897000</v>
      </c>
      <c r="P435" s="41">
        <f t="shared" si="235"/>
        <v>897000</v>
      </c>
      <c r="Q435" s="41">
        <f t="shared" si="235"/>
        <v>4897000</v>
      </c>
      <c r="R435" s="41">
        <f t="shared" si="235"/>
        <v>897000</v>
      </c>
      <c r="S435" s="41">
        <f t="shared" si="235"/>
        <v>897000</v>
      </c>
      <c r="T435" s="41">
        <f t="shared" si="235"/>
        <v>0</v>
      </c>
      <c r="U435" s="41">
        <f t="shared" si="1"/>
        <v>22350000</v>
      </c>
      <c r="V435" s="41">
        <f t="shared" si="2"/>
        <v>0</v>
      </c>
      <c r="W435" s="61"/>
      <c r="X435" s="61"/>
      <c r="Y435" s="61"/>
      <c r="Z435" s="61"/>
    </row>
    <row r="436" spans="1:26" ht="13.5"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6">ROUNDDOWN(E436*G436,-3)</f>
        <v>10350000</v>
      </c>
      <c r="I436" s="44">
        <v>1035000</v>
      </c>
      <c r="J436" s="44">
        <v>1035000</v>
      </c>
      <c r="K436" s="44">
        <v>1035000</v>
      </c>
      <c r="L436" s="44">
        <v>966000</v>
      </c>
      <c r="M436" s="44">
        <v>897000</v>
      </c>
      <c r="N436" s="44">
        <v>897000</v>
      </c>
      <c r="O436" s="44">
        <v>897000</v>
      </c>
      <c r="P436" s="44">
        <v>897000</v>
      </c>
      <c r="Q436" s="44">
        <v>897000</v>
      </c>
      <c r="R436" s="44">
        <v>897000</v>
      </c>
      <c r="S436" s="44">
        <v>897000</v>
      </c>
      <c r="T436" s="44">
        <v>0</v>
      </c>
      <c r="U436" s="44">
        <f t="shared" si="1"/>
        <v>10350000</v>
      </c>
      <c r="V436" s="44">
        <f t="shared" si="2"/>
        <v>0</v>
      </c>
      <c r="W436" s="61">
        <v>1</v>
      </c>
      <c r="X436" s="61"/>
      <c r="Y436" s="61"/>
      <c r="Z436" s="61"/>
    </row>
    <row r="437" spans="1:26" ht="13.5"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6"/>
        <v>4500000</v>
      </c>
      <c r="I437" s="44">
        <v>0</v>
      </c>
      <c r="J437" s="44">
        <v>1500000</v>
      </c>
      <c r="K437" s="44">
        <v>0</v>
      </c>
      <c r="L437" s="44">
        <v>0</v>
      </c>
      <c r="M437" s="44">
        <v>0</v>
      </c>
      <c r="N437" s="44">
        <v>1500000</v>
      </c>
      <c r="O437" s="44">
        <v>0</v>
      </c>
      <c r="P437" s="44">
        <v>0</v>
      </c>
      <c r="Q437" s="44">
        <v>1500000</v>
      </c>
      <c r="R437" s="44">
        <v>0</v>
      </c>
      <c r="S437" s="44">
        <v>0</v>
      </c>
      <c r="T437" s="44">
        <v>0</v>
      </c>
      <c r="U437" s="44">
        <f t="shared" si="1"/>
        <v>4500000</v>
      </c>
      <c r="V437" s="44">
        <f t="shared" si="2"/>
        <v>0</v>
      </c>
      <c r="W437" s="61">
        <v>1</v>
      </c>
      <c r="X437" s="61"/>
      <c r="Y437" s="61"/>
      <c r="Z437" s="61"/>
    </row>
    <row r="438" spans="1:26" ht="13.5"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6"/>
        <v>3000000</v>
      </c>
      <c r="I438" s="44">
        <v>0</v>
      </c>
      <c r="J438" s="44">
        <v>1000000</v>
      </c>
      <c r="K438" s="44">
        <v>0</v>
      </c>
      <c r="L438" s="44">
        <v>0</v>
      </c>
      <c r="M438" s="44">
        <v>0</v>
      </c>
      <c r="N438" s="44">
        <v>1000000</v>
      </c>
      <c r="O438" s="44">
        <v>0</v>
      </c>
      <c r="P438" s="44">
        <v>0</v>
      </c>
      <c r="Q438" s="44">
        <v>1000000</v>
      </c>
      <c r="R438" s="44">
        <v>0</v>
      </c>
      <c r="S438" s="44">
        <v>0</v>
      </c>
      <c r="T438" s="44">
        <v>0</v>
      </c>
      <c r="U438" s="44">
        <f t="shared" si="1"/>
        <v>3000000</v>
      </c>
      <c r="V438" s="44">
        <f t="shared" si="2"/>
        <v>0</v>
      </c>
      <c r="W438" s="61">
        <v>1</v>
      </c>
      <c r="X438" s="61"/>
      <c r="Y438" s="61"/>
      <c r="Z438" s="61"/>
    </row>
    <row r="439" spans="1:26" ht="13.5"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6"/>
        <v>4500000</v>
      </c>
      <c r="I439" s="44">
        <v>0</v>
      </c>
      <c r="J439" s="44">
        <v>1500000</v>
      </c>
      <c r="K439" s="44">
        <v>0</v>
      </c>
      <c r="L439" s="44">
        <v>0</v>
      </c>
      <c r="M439" s="44">
        <v>0</v>
      </c>
      <c r="N439" s="44">
        <v>1500000</v>
      </c>
      <c r="O439" s="44">
        <v>0</v>
      </c>
      <c r="P439" s="44">
        <v>0</v>
      </c>
      <c r="Q439" s="44">
        <v>1500000</v>
      </c>
      <c r="R439" s="44">
        <v>0</v>
      </c>
      <c r="S439" s="44">
        <v>0</v>
      </c>
      <c r="T439" s="44">
        <v>0</v>
      </c>
      <c r="U439" s="44">
        <f t="shared" si="1"/>
        <v>4500000</v>
      </c>
      <c r="V439" s="44">
        <f t="shared" si="2"/>
        <v>0</v>
      </c>
      <c r="W439" s="61">
        <v>1</v>
      </c>
      <c r="X439" s="61"/>
      <c r="Y439" s="61"/>
      <c r="Z439" s="61"/>
    </row>
    <row r="440" spans="1:26" ht="13.5"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7">H441</f>
        <v>20000000</v>
      </c>
      <c r="I440" s="41">
        <f t="shared" si="237"/>
        <v>0</v>
      </c>
      <c r="J440" s="41">
        <f t="shared" si="237"/>
        <v>2000000</v>
      </c>
      <c r="K440" s="41">
        <f t="shared" si="237"/>
        <v>2000000</v>
      </c>
      <c r="L440" s="41">
        <f t="shared" si="237"/>
        <v>2000000</v>
      </c>
      <c r="M440" s="41">
        <f t="shared" si="237"/>
        <v>2000000</v>
      </c>
      <c r="N440" s="41">
        <f t="shared" si="237"/>
        <v>2000000</v>
      </c>
      <c r="O440" s="41">
        <f t="shared" si="237"/>
        <v>2000000</v>
      </c>
      <c r="P440" s="41">
        <f t="shared" si="237"/>
        <v>2000000</v>
      </c>
      <c r="Q440" s="41">
        <f t="shared" si="237"/>
        <v>2000000</v>
      </c>
      <c r="R440" s="41">
        <f t="shared" si="237"/>
        <v>2000000</v>
      </c>
      <c r="S440" s="41">
        <f t="shared" si="237"/>
        <v>2000000</v>
      </c>
      <c r="T440" s="41">
        <f t="shared" si="237"/>
        <v>0</v>
      </c>
      <c r="U440" s="41">
        <f t="shared" si="1"/>
        <v>20000000</v>
      </c>
      <c r="V440" s="41">
        <f t="shared" si="2"/>
        <v>0</v>
      </c>
      <c r="W440" s="61"/>
      <c r="X440" s="61"/>
      <c r="Y440" s="61"/>
      <c r="Z440" s="61"/>
    </row>
    <row r="441" spans="1:26" ht="13.5"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44">
        <v>2000000</v>
      </c>
      <c r="K441" s="44">
        <v>2000000</v>
      </c>
      <c r="L441" s="44">
        <v>2000000</v>
      </c>
      <c r="M441" s="44">
        <v>2000000</v>
      </c>
      <c r="N441" s="44">
        <v>2000000</v>
      </c>
      <c r="O441" s="44">
        <v>2000000</v>
      </c>
      <c r="P441" s="44">
        <v>2000000</v>
      </c>
      <c r="Q441" s="44">
        <v>2000000</v>
      </c>
      <c r="R441" s="44">
        <v>2000000</v>
      </c>
      <c r="S441" s="44">
        <v>2000000</v>
      </c>
      <c r="T441" s="44">
        <v>0</v>
      </c>
      <c r="U441" s="44">
        <f t="shared" si="1"/>
        <v>20000000</v>
      </c>
      <c r="V441" s="44">
        <f t="shared" si="2"/>
        <v>0</v>
      </c>
      <c r="W441" s="61">
        <v>1</v>
      </c>
      <c r="X441" s="61"/>
      <c r="Y441" s="61"/>
      <c r="Z441" s="61"/>
    </row>
    <row r="442" spans="1:26" ht="13.5"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8">H443</f>
        <v>120583000</v>
      </c>
      <c r="I442" s="41">
        <f t="shared" si="238"/>
        <v>10048584</v>
      </c>
      <c r="J442" s="41">
        <f t="shared" si="238"/>
        <v>10048584</v>
      </c>
      <c r="K442" s="41">
        <f t="shared" si="238"/>
        <v>10048584</v>
      </c>
      <c r="L442" s="41">
        <f t="shared" si="238"/>
        <v>10048584</v>
      </c>
      <c r="M442" s="41">
        <f t="shared" si="238"/>
        <v>10048584</v>
      </c>
      <c r="N442" s="41">
        <f t="shared" si="238"/>
        <v>10048584</v>
      </c>
      <c r="O442" s="41">
        <f t="shared" si="238"/>
        <v>10048584</v>
      </c>
      <c r="P442" s="41">
        <f t="shared" si="238"/>
        <v>10048584</v>
      </c>
      <c r="Q442" s="41">
        <f t="shared" si="238"/>
        <v>10048584</v>
      </c>
      <c r="R442" s="41">
        <f t="shared" si="238"/>
        <v>10048584</v>
      </c>
      <c r="S442" s="41">
        <f t="shared" si="238"/>
        <v>10048584</v>
      </c>
      <c r="T442" s="41">
        <f t="shared" si="238"/>
        <v>10048576</v>
      </c>
      <c r="U442" s="41">
        <f t="shared" si="1"/>
        <v>120583000</v>
      </c>
      <c r="V442" s="41">
        <f t="shared" si="2"/>
        <v>0</v>
      </c>
      <c r="W442" s="61"/>
      <c r="X442" s="61"/>
      <c r="Y442" s="61"/>
      <c r="Z442" s="61"/>
    </row>
    <row r="443" spans="1:26" ht="13.5"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44">
        <v>10048584</v>
      </c>
      <c r="J443" s="44">
        <v>10048584</v>
      </c>
      <c r="K443" s="44">
        <v>10048584</v>
      </c>
      <c r="L443" s="44">
        <v>10048584</v>
      </c>
      <c r="M443" s="44">
        <v>10048584</v>
      </c>
      <c r="N443" s="44">
        <v>10048584</v>
      </c>
      <c r="O443" s="44">
        <v>10048584</v>
      </c>
      <c r="P443" s="44">
        <v>10048584</v>
      </c>
      <c r="Q443" s="44">
        <v>10048584</v>
      </c>
      <c r="R443" s="44">
        <v>10048584</v>
      </c>
      <c r="S443" s="44">
        <v>10048584</v>
      </c>
      <c r="T443" s="44">
        <v>10048576</v>
      </c>
      <c r="U443" s="44">
        <f t="shared" si="1"/>
        <v>120583000</v>
      </c>
      <c r="V443" s="44">
        <f t="shared" si="2"/>
        <v>0</v>
      </c>
      <c r="W443" s="61">
        <v>1</v>
      </c>
      <c r="X443" s="61"/>
      <c r="Y443" s="61"/>
      <c r="Z443" s="61"/>
    </row>
    <row r="444" spans="1:26" ht="13.5"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9">SUM(H445,H449)</f>
        <v>64531000</v>
      </c>
      <c r="I444" s="38">
        <f t="shared" si="239"/>
        <v>0</v>
      </c>
      <c r="J444" s="38">
        <f t="shared" si="239"/>
        <v>1290000</v>
      </c>
      <c r="K444" s="38">
        <f t="shared" si="239"/>
        <v>8350000</v>
      </c>
      <c r="L444" s="38">
        <f t="shared" si="239"/>
        <v>12091000</v>
      </c>
      <c r="M444" s="38">
        <f t="shared" si="239"/>
        <v>4350000</v>
      </c>
      <c r="N444" s="38">
        <f t="shared" si="239"/>
        <v>8350000</v>
      </c>
      <c r="O444" s="38">
        <f t="shared" si="239"/>
        <v>4350000</v>
      </c>
      <c r="P444" s="38">
        <f t="shared" si="239"/>
        <v>4350000</v>
      </c>
      <c r="Q444" s="38">
        <f t="shared" si="239"/>
        <v>8350000</v>
      </c>
      <c r="R444" s="38">
        <f t="shared" si="239"/>
        <v>4350000</v>
      </c>
      <c r="S444" s="38">
        <f t="shared" si="239"/>
        <v>4350000</v>
      </c>
      <c r="T444" s="38">
        <f t="shared" si="239"/>
        <v>4350000</v>
      </c>
      <c r="U444" s="38">
        <f t="shared" si="1"/>
        <v>64531000</v>
      </c>
      <c r="V444" s="38">
        <f t="shared" si="2"/>
        <v>0</v>
      </c>
      <c r="W444" s="61"/>
      <c r="X444" s="61"/>
      <c r="Y444" s="61"/>
      <c r="Z444" s="61"/>
    </row>
    <row r="445" spans="1:26" ht="13.5"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40">SUM(H446:H448)</f>
        <v>12000000</v>
      </c>
      <c r="I445" s="41">
        <f t="shared" si="240"/>
        <v>0</v>
      </c>
      <c r="J445" s="41">
        <f t="shared" si="240"/>
        <v>0</v>
      </c>
      <c r="K445" s="41">
        <f t="shared" si="240"/>
        <v>4000000</v>
      </c>
      <c r="L445" s="41">
        <f t="shared" si="240"/>
        <v>0</v>
      </c>
      <c r="M445" s="41">
        <f t="shared" si="240"/>
        <v>0</v>
      </c>
      <c r="N445" s="41">
        <f t="shared" si="240"/>
        <v>4000000</v>
      </c>
      <c r="O445" s="41">
        <f t="shared" si="240"/>
        <v>0</v>
      </c>
      <c r="P445" s="41">
        <f t="shared" si="240"/>
        <v>0</v>
      </c>
      <c r="Q445" s="41">
        <f t="shared" si="240"/>
        <v>4000000</v>
      </c>
      <c r="R445" s="41">
        <f t="shared" si="240"/>
        <v>0</v>
      </c>
      <c r="S445" s="41">
        <f t="shared" si="240"/>
        <v>0</v>
      </c>
      <c r="T445" s="41">
        <f t="shared" si="240"/>
        <v>0</v>
      </c>
      <c r="U445" s="41">
        <f t="shared" si="1"/>
        <v>12000000</v>
      </c>
      <c r="V445" s="41">
        <f t="shared" si="2"/>
        <v>0</v>
      </c>
      <c r="W445" s="61"/>
      <c r="X445" s="61"/>
      <c r="Y445" s="61"/>
      <c r="Z445" s="61"/>
    </row>
    <row r="446" spans="1:26" ht="13.5"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41">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c r="X446" s="61"/>
      <c r="Y446" s="61"/>
      <c r="Z446" s="61"/>
    </row>
    <row r="447" spans="1:26" ht="13.5"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41"/>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c r="X447" s="61"/>
      <c r="Y447" s="61"/>
      <c r="Z447" s="61"/>
    </row>
    <row r="448" spans="1:26" ht="13.5"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41"/>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c r="X448" s="61"/>
      <c r="Y448" s="61"/>
      <c r="Z448" s="61"/>
    </row>
    <row r="449" spans="1:26" ht="13.5"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2">H450</f>
        <v>52531000</v>
      </c>
      <c r="I449" s="41">
        <f t="shared" si="242"/>
        <v>0</v>
      </c>
      <c r="J449" s="41">
        <f t="shared" si="242"/>
        <v>1290000</v>
      </c>
      <c r="K449" s="41">
        <f t="shared" si="242"/>
        <v>4350000</v>
      </c>
      <c r="L449" s="41">
        <f t="shared" si="242"/>
        <v>12091000</v>
      </c>
      <c r="M449" s="41">
        <f t="shared" si="242"/>
        <v>4350000</v>
      </c>
      <c r="N449" s="41">
        <f t="shared" si="242"/>
        <v>4350000</v>
      </c>
      <c r="O449" s="41">
        <f t="shared" si="242"/>
        <v>4350000</v>
      </c>
      <c r="P449" s="41">
        <f t="shared" si="242"/>
        <v>4350000</v>
      </c>
      <c r="Q449" s="41">
        <f t="shared" si="242"/>
        <v>4350000</v>
      </c>
      <c r="R449" s="41">
        <f t="shared" si="242"/>
        <v>4350000</v>
      </c>
      <c r="S449" s="41">
        <f t="shared" si="242"/>
        <v>4350000</v>
      </c>
      <c r="T449" s="41">
        <f t="shared" si="242"/>
        <v>4350000</v>
      </c>
      <c r="U449" s="41">
        <f t="shared" si="1"/>
        <v>52531000</v>
      </c>
      <c r="V449" s="41">
        <f t="shared" si="2"/>
        <v>0</v>
      </c>
      <c r="W449" s="61"/>
      <c r="X449" s="61"/>
      <c r="Y449" s="61"/>
      <c r="Z449" s="61"/>
    </row>
    <row r="450" spans="1:26" ht="13.5"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62">
        <v>0</v>
      </c>
      <c r="J450" s="62">
        <v>1290000</v>
      </c>
      <c r="K450" s="44">
        <v>4350000</v>
      </c>
      <c r="L450" s="44">
        <f>4350000+7741000</f>
        <v>12091000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c r="X450" s="61"/>
      <c r="Y450" s="61"/>
      <c r="Z450" s="61"/>
    </row>
    <row r="451" spans="1:26" ht="13.5"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3">SUM(H452,H458,H460,H462,H464)</f>
        <v>1169800000</v>
      </c>
      <c r="I451" s="38">
        <f t="shared" si="243"/>
        <v>1700000</v>
      </c>
      <c r="J451" s="38">
        <f t="shared" si="243"/>
        <v>36400000</v>
      </c>
      <c r="K451" s="38">
        <f t="shared" si="243"/>
        <v>1550000</v>
      </c>
      <c r="L451" s="38">
        <f t="shared" si="243"/>
        <v>300000</v>
      </c>
      <c r="M451" s="38">
        <f t="shared" si="243"/>
        <v>3051000</v>
      </c>
      <c r="N451" s="38">
        <f t="shared" si="243"/>
        <v>592450000</v>
      </c>
      <c r="O451" s="38">
        <f t="shared" si="243"/>
        <v>593187000</v>
      </c>
      <c r="P451" s="38">
        <f t="shared" si="243"/>
        <v>1700000</v>
      </c>
      <c r="Q451" s="38">
        <f t="shared" si="243"/>
        <v>46200000</v>
      </c>
      <c r="R451" s="38">
        <f t="shared" si="243"/>
        <v>46200000</v>
      </c>
      <c r="S451" s="38">
        <f t="shared" si="243"/>
        <v>47062000</v>
      </c>
      <c r="T451" s="38">
        <f t="shared" si="243"/>
        <v>0</v>
      </c>
      <c r="U451" s="38">
        <f t="shared" si="1"/>
        <v>1369800000</v>
      </c>
      <c r="V451" s="38">
        <f t="shared" si="2"/>
        <v>-200000000</v>
      </c>
      <c r="W451" s="61"/>
      <c r="X451" s="61"/>
      <c r="Y451" s="61"/>
      <c r="Z451" s="61"/>
    </row>
    <row r="452" spans="1:26" ht="13.5"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4">SUM(H453:H457)</f>
        <v>54200000</v>
      </c>
      <c r="I452" s="41">
        <f t="shared" si="244"/>
        <v>1400000</v>
      </c>
      <c r="J452" s="41">
        <f t="shared" si="244"/>
        <v>10100000</v>
      </c>
      <c r="K452" s="41">
        <f t="shared" si="244"/>
        <v>1400000</v>
      </c>
      <c r="L452" s="41">
        <f t="shared" si="244"/>
        <v>0</v>
      </c>
      <c r="M452" s="41">
        <f t="shared" si="244"/>
        <v>1400000</v>
      </c>
      <c r="N452" s="41">
        <f t="shared" si="244"/>
        <v>10400000</v>
      </c>
      <c r="O452" s="41">
        <f t="shared" si="244"/>
        <v>10400000</v>
      </c>
      <c r="P452" s="41">
        <f t="shared" si="244"/>
        <v>1400000</v>
      </c>
      <c r="Q452" s="41">
        <f t="shared" si="244"/>
        <v>5900000</v>
      </c>
      <c r="R452" s="41">
        <f t="shared" si="244"/>
        <v>5900000</v>
      </c>
      <c r="S452" s="41">
        <f t="shared" si="244"/>
        <v>5900000</v>
      </c>
      <c r="T452" s="41">
        <f t="shared" si="244"/>
        <v>0</v>
      </c>
      <c r="U452" s="41">
        <f t="shared" si="1"/>
        <v>54200000</v>
      </c>
      <c r="V452" s="41">
        <f t="shared" si="2"/>
        <v>0</v>
      </c>
      <c r="W452" s="61"/>
      <c r="X452" s="61"/>
      <c r="Y452" s="61"/>
      <c r="Z452" s="61"/>
    </row>
    <row r="453" spans="1:26" ht="13.5"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5">ROUNDDOWN(E453*G453,-3)</f>
        <v>18200000</v>
      </c>
      <c r="I453" s="44">
        <v>1400000</v>
      </c>
      <c r="J453" s="44">
        <v>5600000</v>
      </c>
      <c r="K453" s="44">
        <v>1400000</v>
      </c>
      <c r="L453" s="44">
        <v>0</v>
      </c>
      <c r="M453" s="44">
        <v>1400000</v>
      </c>
      <c r="N453" s="44">
        <v>1400000</v>
      </c>
      <c r="O453" s="44">
        <v>1400000</v>
      </c>
      <c r="P453" s="44">
        <v>1400000</v>
      </c>
      <c r="Q453" s="44">
        <v>1400000</v>
      </c>
      <c r="R453" s="44">
        <v>1400000</v>
      </c>
      <c r="S453" s="44">
        <v>1400000</v>
      </c>
      <c r="T453" s="44">
        <v>0</v>
      </c>
      <c r="U453" s="44">
        <f t="shared" si="1"/>
        <v>18200000</v>
      </c>
      <c r="V453" s="44">
        <f t="shared" si="2"/>
        <v>0</v>
      </c>
      <c r="W453" s="61">
        <v>1</v>
      </c>
      <c r="X453" s="61"/>
      <c r="Y453" s="61"/>
      <c r="Z453" s="61"/>
    </row>
    <row r="454" spans="1:26" ht="13.5"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5"/>
        <v>12000000</v>
      </c>
      <c r="I454" s="44">
        <v>0</v>
      </c>
      <c r="J454" s="44">
        <v>1500000</v>
      </c>
      <c r="K454" s="44">
        <v>0</v>
      </c>
      <c r="L454" s="44">
        <v>0</v>
      </c>
      <c r="M454" s="44">
        <v>0</v>
      </c>
      <c r="N454" s="44">
        <v>3000000</v>
      </c>
      <c r="O454" s="44">
        <v>3000000</v>
      </c>
      <c r="P454" s="44">
        <v>0</v>
      </c>
      <c r="Q454" s="44">
        <v>1500000</v>
      </c>
      <c r="R454" s="44">
        <v>1500000</v>
      </c>
      <c r="S454" s="44">
        <v>1500000</v>
      </c>
      <c r="T454" s="44">
        <v>0</v>
      </c>
      <c r="U454" s="44">
        <f t="shared" si="1"/>
        <v>12000000</v>
      </c>
      <c r="V454" s="44">
        <f t="shared" si="2"/>
        <v>0</v>
      </c>
      <c r="W454" s="61">
        <v>1</v>
      </c>
      <c r="X454" s="61"/>
      <c r="Y454" s="61"/>
      <c r="Z454" s="61"/>
    </row>
    <row r="455" spans="1:26" ht="13.5"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5"/>
        <v>8000000</v>
      </c>
      <c r="I455" s="44">
        <v>0</v>
      </c>
      <c r="J455" s="44">
        <v>1000000</v>
      </c>
      <c r="K455" s="44">
        <v>0</v>
      </c>
      <c r="L455" s="44">
        <v>0</v>
      </c>
      <c r="M455" s="44">
        <v>0</v>
      </c>
      <c r="N455" s="44">
        <v>2000000</v>
      </c>
      <c r="O455" s="44">
        <v>2000000</v>
      </c>
      <c r="P455" s="44">
        <v>0</v>
      </c>
      <c r="Q455" s="44">
        <v>1000000</v>
      </c>
      <c r="R455" s="44">
        <v>1000000</v>
      </c>
      <c r="S455" s="44">
        <v>1000000</v>
      </c>
      <c r="T455" s="44">
        <v>0</v>
      </c>
      <c r="U455" s="44">
        <f t="shared" si="1"/>
        <v>8000000</v>
      </c>
      <c r="V455" s="44">
        <f t="shared" si="2"/>
        <v>0</v>
      </c>
      <c r="W455" s="61">
        <v>1</v>
      </c>
      <c r="X455" s="61"/>
      <c r="Y455" s="61"/>
      <c r="Z455" s="61"/>
    </row>
    <row r="456" spans="1:26" ht="13.5"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5"/>
        <v>12000000</v>
      </c>
      <c r="I456" s="44">
        <v>0</v>
      </c>
      <c r="J456" s="44">
        <v>1500000</v>
      </c>
      <c r="K456" s="44">
        <v>0</v>
      </c>
      <c r="L456" s="44">
        <v>0</v>
      </c>
      <c r="M456" s="44">
        <v>0</v>
      </c>
      <c r="N456" s="44">
        <v>3000000</v>
      </c>
      <c r="O456" s="44">
        <v>3000000</v>
      </c>
      <c r="P456" s="44">
        <v>0</v>
      </c>
      <c r="Q456" s="44">
        <v>1500000</v>
      </c>
      <c r="R456" s="44">
        <v>1500000</v>
      </c>
      <c r="S456" s="44">
        <v>1500000</v>
      </c>
      <c r="T456" s="44">
        <v>0</v>
      </c>
      <c r="U456" s="44">
        <f t="shared" si="1"/>
        <v>12000000</v>
      </c>
      <c r="V456" s="44">
        <f t="shared" si="2"/>
        <v>0</v>
      </c>
      <c r="W456" s="61">
        <v>1</v>
      </c>
      <c r="X456" s="61"/>
      <c r="Y456" s="61"/>
      <c r="Z456" s="61"/>
    </row>
    <row r="457" spans="1:26" ht="13.5"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5"/>
        <v>4000000</v>
      </c>
      <c r="I457" s="44">
        <v>0</v>
      </c>
      <c r="J457" s="44">
        <v>500000</v>
      </c>
      <c r="K457" s="44">
        <v>0</v>
      </c>
      <c r="L457" s="44">
        <v>0</v>
      </c>
      <c r="M457" s="44">
        <v>0</v>
      </c>
      <c r="N457" s="44">
        <v>1000000</v>
      </c>
      <c r="O457" s="44">
        <v>1000000</v>
      </c>
      <c r="P457" s="44">
        <v>0</v>
      </c>
      <c r="Q457" s="44">
        <v>500000</v>
      </c>
      <c r="R457" s="44">
        <v>500000</v>
      </c>
      <c r="S457" s="44">
        <v>500000</v>
      </c>
      <c r="T457" s="44">
        <v>0</v>
      </c>
      <c r="U457" s="44">
        <f t="shared" si="1"/>
        <v>4000000</v>
      </c>
      <c r="V457" s="44">
        <f t="shared" si="2"/>
        <v>0</v>
      </c>
      <c r="W457" s="61">
        <v>1</v>
      </c>
      <c r="X457" s="61"/>
      <c r="Y457" s="61"/>
      <c r="Z457" s="61"/>
    </row>
    <row r="458" spans="1:26" ht="13.5"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6">H459</f>
        <v>694237000</v>
      </c>
      <c r="I458" s="41">
        <f t="shared" si="246"/>
        <v>0</v>
      </c>
      <c r="J458" s="41">
        <f t="shared" si="246"/>
        <v>0</v>
      </c>
      <c r="K458" s="41">
        <f t="shared" si="246"/>
        <v>0</v>
      </c>
      <c r="L458" s="41">
        <f t="shared" si="246"/>
        <v>0</v>
      </c>
      <c r="M458" s="41">
        <f t="shared" si="246"/>
        <v>0</v>
      </c>
      <c r="N458" s="41">
        <f t="shared" si="246"/>
        <v>331750000</v>
      </c>
      <c r="O458" s="41">
        <f t="shared" si="246"/>
        <v>332487000</v>
      </c>
      <c r="P458" s="41">
        <f t="shared" si="246"/>
        <v>0</v>
      </c>
      <c r="Q458" s="41">
        <f t="shared" si="246"/>
        <v>10000000</v>
      </c>
      <c r="R458" s="41">
        <f t="shared" si="246"/>
        <v>10000000</v>
      </c>
      <c r="S458" s="41">
        <f t="shared" si="246"/>
        <v>10000000</v>
      </c>
      <c r="T458" s="41">
        <f t="shared" si="246"/>
        <v>0</v>
      </c>
      <c r="U458" s="41">
        <f t="shared" si="1"/>
        <v>694237000</v>
      </c>
      <c r="V458" s="41">
        <f t="shared" si="2"/>
        <v>0</v>
      </c>
      <c r="W458" s="61"/>
      <c r="X458" s="61"/>
      <c r="Y458" s="61"/>
      <c r="Z458" s="61"/>
    </row>
    <row r="459" spans="1:26" ht="13.5"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v>1</v>
      </c>
      <c r="X459" s="61"/>
      <c r="Y459" s="61"/>
      <c r="Z459" s="61"/>
    </row>
    <row r="460" spans="1:26" ht="13.5"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7">H461</f>
        <v>26000000</v>
      </c>
      <c r="I460" s="41">
        <f t="shared" si="247"/>
        <v>0</v>
      </c>
      <c r="J460" s="41">
        <f t="shared" si="247"/>
        <v>26000000</v>
      </c>
      <c r="K460" s="41">
        <f t="shared" si="247"/>
        <v>0</v>
      </c>
      <c r="L460" s="41">
        <f t="shared" si="247"/>
        <v>0</v>
      </c>
      <c r="M460" s="41">
        <f t="shared" si="247"/>
        <v>0</v>
      </c>
      <c r="N460" s="41">
        <f t="shared" si="247"/>
        <v>0</v>
      </c>
      <c r="O460" s="41">
        <f t="shared" si="247"/>
        <v>0</v>
      </c>
      <c r="P460" s="41">
        <f t="shared" si="247"/>
        <v>0</v>
      </c>
      <c r="Q460" s="41">
        <f t="shared" si="247"/>
        <v>0</v>
      </c>
      <c r="R460" s="41">
        <f t="shared" si="247"/>
        <v>0</v>
      </c>
      <c r="S460" s="41">
        <f t="shared" si="247"/>
        <v>0</v>
      </c>
      <c r="T460" s="41">
        <f t="shared" si="247"/>
        <v>0</v>
      </c>
      <c r="U460" s="41">
        <f t="shared" si="1"/>
        <v>26000000</v>
      </c>
      <c r="V460" s="41">
        <f t="shared" si="2"/>
        <v>0</v>
      </c>
      <c r="W460" s="61"/>
      <c r="X460" s="61"/>
      <c r="Y460" s="61"/>
      <c r="Z460" s="61"/>
    </row>
    <row r="461" spans="1:26" ht="13.5"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44">
        <v>26000000</v>
      </c>
      <c r="K461" s="44">
        <v>0</v>
      </c>
      <c r="L461" s="44">
        <v>0</v>
      </c>
      <c r="M461" s="44">
        <v>0</v>
      </c>
      <c r="N461" s="44">
        <v>0</v>
      </c>
      <c r="O461" s="44">
        <v>0</v>
      </c>
      <c r="P461" s="44">
        <v>0</v>
      </c>
      <c r="Q461" s="44">
        <v>0</v>
      </c>
      <c r="R461" s="44">
        <v>0</v>
      </c>
      <c r="S461" s="44">
        <v>0</v>
      </c>
      <c r="T461" s="44">
        <v>0</v>
      </c>
      <c r="U461" s="44">
        <f t="shared" si="1"/>
        <v>26000000</v>
      </c>
      <c r="V461" s="44">
        <f t="shared" si="2"/>
        <v>0</v>
      </c>
      <c r="W461" s="61">
        <v>1</v>
      </c>
      <c r="X461" s="61"/>
      <c r="Y461" s="61"/>
      <c r="Z461" s="61"/>
    </row>
    <row r="462" spans="1:26" ht="13.5"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8">H463</f>
        <v>392363000</v>
      </c>
      <c r="I462" s="41">
        <f t="shared" si="248"/>
        <v>0</v>
      </c>
      <c r="J462" s="41">
        <f t="shared" si="248"/>
        <v>0</v>
      </c>
      <c r="K462" s="41">
        <f t="shared" si="248"/>
        <v>0</v>
      </c>
      <c r="L462" s="41">
        <f t="shared" si="248"/>
        <v>0</v>
      </c>
      <c r="M462" s="41">
        <f t="shared" si="248"/>
        <v>1351000</v>
      </c>
      <c r="N462" s="41">
        <f t="shared" si="248"/>
        <v>250000000</v>
      </c>
      <c r="O462" s="41">
        <f t="shared" si="248"/>
        <v>250000000</v>
      </c>
      <c r="P462" s="41">
        <f t="shared" si="248"/>
        <v>0</v>
      </c>
      <c r="Q462" s="41">
        <f t="shared" si="248"/>
        <v>30000000</v>
      </c>
      <c r="R462" s="41">
        <f t="shared" si="248"/>
        <v>30000000</v>
      </c>
      <c r="S462" s="41">
        <f t="shared" si="248"/>
        <v>31012000</v>
      </c>
      <c r="T462" s="41">
        <f t="shared" si="248"/>
        <v>0</v>
      </c>
      <c r="U462" s="41">
        <f t="shared" si="1"/>
        <v>592363000</v>
      </c>
      <c r="V462" s="41">
        <f t="shared" si="2"/>
        <v>-200000000</v>
      </c>
      <c r="W462" s="61"/>
      <c r="X462" s="61"/>
      <c r="Y462" s="61"/>
      <c r="Z462" s="61"/>
    </row>
    <row r="463" spans="1:26" ht="13.5"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44">
        <v>250000000</v>
      </c>
      <c r="O463" s="44">
        <v>250000000</v>
      </c>
      <c r="P463" s="44">
        <v>0</v>
      </c>
      <c r="Q463" s="44">
        <v>30000000</v>
      </c>
      <c r="R463" s="44">
        <v>30000000</v>
      </c>
      <c r="S463" s="44">
        <v>31012000</v>
      </c>
      <c r="T463" s="44">
        <v>0</v>
      </c>
      <c r="U463" s="44">
        <f t="shared" si="1"/>
        <v>592363000</v>
      </c>
      <c r="V463" s="44">
        <f t="shared" si="2"/>
        <v>-200000000</v>
      </c>
      <c r="W463" s="61">
        <v>1</v>
      </c>
      <c r="X463" s="61"/>
      <c r="Y463" s="61"/>
      <c r="Z463" s="61"/>
    </row>
    <row r="464" spans="1:26" ht="13.5"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9">H465</f>
        <v>3000000</v>
      </c>
      <c r="I464" s="41">
        <f t="shared" si="249"/>
        <v>300000</v>
      </c>
      <c r="J464" s="41">
        <f t="shared" si="249"/>
        <v>300000</v>
      </c>
      <c r="K464" s="41">
        <f t="shared" si="249"/>
        <v>150000</v>
      </c>
      <c r="L464" s="41">
        <f t="shared" si="249"/>
        <v>300000</v>
      </c>
      <c r="M464" s="41">
        <f t="shared" si="249"/>
        <v>300000</v>
      </c>
      <c r="N464" s="41">
        <f t="shared" si="249"/>
        <v>300000</v>
      </c>
      <c r="O464" s="41">
        <f t="shared" si="249"/>
        <v>300000</v>
      </c>
      <c r="P464" s="41">
        <f t="shared" si="249"/>
        <v>300000</v>
      </c>
      <c r="Q464" s="41">
        <f t="shared" si="249"/>
        <v>300000</v>
      </c>
      <c r="R464" s="41">
        <f t="shared" si="249"/>
        <v>300000</v>
      </c>
      <c r="S464" s="41">
        <f t="shared" si="249"/>
        <v>150000</v>
      </c>
      <c r="T464" s="41">
        <f t="shared" si="249"/>
        <v>0</v>
      </c>
      <c r="U464" s="41">
        <f t="shared" si="1"/>
        <v>3000000</v>
      </c>
      <c r="V464" s="41">
        <f t="shared" si="2"/>
        <v>0</v>
      </c>
      <c r="W464" s="61"/>
      <c r="X464" s="61"/>
      <c r="Y464" s="61"/>
      <c r="Z464" s="61"/>
    </row>
    <row r="465" spans="1:26" ht="13.5"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44">
        <v>300000</v>
      </c>
      <c r="J465" s="44">
        <v>300000</v>
      </c>
      <c r="K465" s="44">
        <v>150000</v>
      </c>
      <c r="L465" s="44">
        <v>300000</v>
      </c>
      <c r="M465" s="44">
        <v>300000</v>
      </c>
      <c r="N465" s="44">
        <v>300000</v>
      </c>
      <c r="O465" s="44">
        <v>300000</v>
      </c>
      <c r="P465" s="44">
        <v>300000</v>
      </c>
      <c r="Q465" s="44">
        <v>300000</v>
      </c>
      <c r="R465" s="44">
        <v>300000</v>
      </c>
      <c r="S465" s="44">
        <v>150000</v>
      </c>
      <c r="T465" s="44">
        <v>0</v>
      </c>
      <c r="U465" s="44">
        <f t="shared" si="1"/>
        <v>3000000</v>
      </c>
      <c r="V465" s="44">
        <f t="shared" si="2"/>
        <v>0</v>
      </c>
      <c r="W465" s="61">
        <v>1</v>
      </c>
      <c r="X465" s="61"/>
      <c r="Y465" s="61"/>
      <c r="Z465" s="61"/>
    </row>
    <row r="466" spans="1:26" ht="13.5"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50">SUM(H467,H473,H475,H477,H479)</f>
        <v>145000000</v>
      </c>
      <c r="I466" s="38">
        <f t="shared" si="250"/>
        <v>0</v>
      </c>
      <c r="J466" s="38">
        <f t="shared" si="250"/>
        <v>0</v>
      </c>
      <c r="K466" s="38">
        <f t="shared" si="250"/>
        <v>0</v>
      </c>
      <c r="L466" s="38">
        <f t="shared" si="250"/>
        <v>0</v>
      </c>
      <c r="M466" s="38">
        <f t="shared" si="250"/>
        <v>0</v>
      </c>
      <c r="N466" s="38">
        <f t="shared" si="250"/>
        <v>0</v>
      </c>
      <c r="O466" s="38">
        <f t="shared" si="250"/>
        <v>0</v>
      </c>
      <c r="P466" s="38">
        <f t="shared" si="250"/>
        <v>16250000</v>
      </c>
      <c r="Q466" s="38">
        <f t="shared" si="250"/>
        <v>71000000</v>
      </c>
      <c r="R466" s="38">
        <f t="shared" si="250"/>
        <v>57750000</v>
      </c>
      <c r="S466" s="38">
        <f t="shared" si="250"/>
        <v>0</v>
      </c>
      <c r="T466" s="38">
        <f t="shared" si="250"/>
        <v>0</v>
      </c>
      <c r="U466" s="38">
        <f t="shared" si="1"/>
        <v>145000000</v>
      </c>
      <c r="V466" s="38">
        <f t="shared" si="2"/>
        <v>0</v>
      </c>
      <c r="W466" s="61"/>
      <c r="X466" s="61"/>
      <c r="Y466" s="61"/>
      <c r="Z466" s="61"/>
    </row>
    <row r="467" spans="1:26" ht="13.5"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51">SUM(H468:H472)</f>
        <v>58500000</v>
      </c>
      <c r="I467" s="41">
        <f t="shared" si="251"/>
        <v>0</v>
      </c>
      <c r="J467" s="41">
        <f t="shared" si="251"/>
        <v>0</v>
      </c>
      <c r="K467" s="41">
        <f t="shared" si="251"/>
        <v>0</v>
      </c>
      <c r="L467" s="41">
        <f t="shared" si="251"/>
        <v>0</v>
      </c>
      <c r="M467" s="41">
        <f t="shared" si="251"/>
        <v>0</v>
      </c>
      <c r="N467" s="41">
        <f t="shared" si="251"/>
        <v>0</v>
      </c>
      <c r="O467" s="41">
        <f t="shared" si="251"/>
        <v>0</v>
      </c>
      <c r="P467" s="41">
        <f t="shared" si="251"/>
        <v>7500000</v>
      </c>
      <c r="Q467" s="41">
        <f t="shared" si="251"/>
        <v>39000000</v>
      </c>
      <c r="R467" s="41">
        <f t="shared" si="251"/>
        <v>12000000</v>
      </c>
      <c r="S467" s="41">
        <f t="shared" si="251"/>
        <v>0</v>
      </c>
      <c r="T467" s="41">
        <f t="shared" si="251"/>
        <v>0</v>
      </c>
      <c r="U467" s="41">
        <f t="shared" si="1"/>
        <v>58500000</v>
      </c>
      <c r="V467" s="41">
        <f t="shared" si="2"/>
        <v>0</v>
      </c>
      <c r="W467" s="61"/>
      <c r="X467" s="61"/>
      <c r="Y467" s="61"/>
      <c r="Z467" s="61"/>
    </row>
    <row r="468" spans="1:26" ht="13.5"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2">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v>1</v>
      </c>
      <c r="X468" s="61"/>
      <c r="Y468" s="61"/>
      <c r="Z468" s="61"/>
    </row>
    <row r="469" spans="1:26" ht="13.5"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2"/>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v>1</v>
      </c>
      <c r="X469" s="61"/>
      <c r="Y469" s="61"/>
      <c r="Z469" s="61"/>
    </row>
    <row r="470" spans="1:26" ht="13.5"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2"/>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v>1</v>
      </c>
      <c r="X470" s="61"/>
      <c r="Y470" s="61"/>
      <c r="Z470" s="61"/>
    </row>
    <row r="471" spans="1:26" ht="13.5"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2"/>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v>1</v>
      </c>
      <c r="X471" s="61"/>
      <c r="Y471" s="61"/>
      <c r="Z471" s="61"/>
    </row>
    <row r="472" spans="1:26" ht="13.5"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2"/>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v>1</v>
      </c>
      <c r="X472" s="61"/>
      <c r="Y472" s="61"/>
      <c r="Z472" s="61"/>
    </row>
    <row r="473" spans="1:26" ht="13.5"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3">H474</f>
        <v>4200000</v>
      </c>
      <c r="I473" s="41">
        <f t="shared" si="253"/>
        <v>0</v>
      </c>
      <c r="J473" s="41">
        <f t="shared" si="253"/>
        <v>0</v>
      </c>
      <c r="K473" s="41">
        <f t="shared" si="253"/>
        <v>0</v>
      </c>
      <c r="L473" s="41">
        <f t="shared" si="253"/>
        <v>0</v>
      </c>
      <c r="M473" s="41">
        <f t="shared" si="253"/>
        <v>0</v>
      </c>
      <c r="N473" s="41">
        <f t="shared" si="253"/>
        <v>0</v>
      </c>
      <c r="O473" s="41">
        <f t="shared" si="253"/>
        <v>0</v>
      </c>
      <c r="P473" s="41">
        <f t="shared" si="253"/>
        <v>0</v>
      </c>
      <c r="Q473" s="41">
        <f t="shared" si="253"/>
        <v>4200000</v>
      </c>
      <c r="R473" s="41">
        <f t="shared" si="253"/>
        <v>0</v>
      </c>
      <c r="S473" s="41">
        <f t="shared" si="253"/>
        <v>0</v>
      </c>
      <c r="T473" s="41">
        <f t="shared" si="253"/>
        <v>0</v>
      </c>
      <c r="U473" s="41">
        <f t="shared" si="1"/>
        <v>4200000</v>
      </c>
      <c r="V473" s="41">
        <f t="shared" si="2"/>
        <v>0</v>
      </c>
      <c r="W473" s="61"/>
      <c r="X473" s="61"/>
      <c r="Y473" s="61"/>
      <c r="Z473" s="61"/>
    </row>
    <row r="474" spans="1:26" ht="13.5"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v>1</v>
      </c>
      <c r="X474" s="61"/>
      <c r="Y474" s="61"/>
      <c r="Z474" s="61"/>
    </row>
    <row r="475" spans="1:26" ht="13.5"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4">H476</f>
        <v>12000000</v>
      </c>
      <c r="I475" s="41">
        <f t="shared" si="254"/>
        <v>0</v>
      </c>
      <c r="J475" s="41">
        <f t="shared" si="254"/>
        <v>0</v>
      </c>
      <c r="K475" s="41">
        <f t="shared" si="254"/>
        <v>0</v>
      </c>
      <c r="L475" s="41">
        <f t="shared" si="254"/>
        <v>0</v>
      </c>
      <c r="M475" s="41">
        <f t="shared" si="254"/>
        <v>0</v>
      </c>
      <c r="N475" s="41">
        <f t="shared" si="254"/>
        <v>0</v>
      </c>
      <c r="O475" s="41">
        <f t="shared" si="254"/>
        <v>0</v>
      </c>
      <c r="P475" s="41">
        <f t="shared" si="254"/>
        <v>3000000</v>
      </c>
      <c r="Q475" s="41">
        <f t="shared" si="254"/>
        <v>6000000</v>
      </c>
      <c r="R475" s="41">
        <f t="shared" si="254"/>
        <v>3000000</v>
      </c>
      <c r="S475" s="41">
        <f t="shared" si="254"/>
        <v>0</v>
      </c>
      <c r="T475" s="41">
        <f t="shared" si="254"/>
        <v>0</v>
      </c>
      <c r="U475" s="41">
        <f t="shared" si="1"/>
        <v>12000000</v>
      </c>
      <c r="V475" s="41">
        <f t="shared" si="2"/>
        <v>0</v>
      </c>
      <c r="W475" s="61"/>
      <c r="X475" s="61"/>
      <c r="Y475" s="61"/>
      <c r="Z475" s="61"/>
    </row>
    <row r="476" spans="1:26" ht="13.5"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v>1</v>
      </c>
      <c r="X476" s="61"/>
      <c r="Y476" s="61"/>
      <c r="Z476" s="61"/>
    </row>
    <row r="477" spans="1:26" ht="13.5"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5">H478</f>
        <v>67300000</v>
      </c>
      <c r="I477" s="41">
        <f t="shared" si="255"/>
        <v>0</v>
      </c>
      <c r="J477" s="41">
        <f t="shared" si="255"/>
        <v>0</v>
      </c>
      <c r="K477" s="41">
        <f t="shared" si="255"/>
        <v>0</v>
      </c>
      <c r="L477" s="41">
        <f t="shared" si="255"/>
        <v>0</v>
      </c>
      <c r="M477" s="41">
        <f t="shared" si="255"/>
        <v>0</v>
      </c>
      <c r="N477" s="41">
        <f t="shared" si="255"/>
        <v>0</v>
      </c>
      <c r="O477" s="41">
        <f t="shared" si="255"/>
        <v>0</v>
      </c>
      <c r="P477" s="41">
        <f t="shared" si="255"/>
        <v>5000000</v>
      </c>
      <c r="Q477" s="41">
        <f t="shared" si="255"/>
        <v>20300000</v>
      </c>
      <c r="R477" s="41">
        <f t="shared" si="255"/>
        <v>42000000</v>
      </c>
      <c r="S477" s="41">
        <f t="shared" si="255"/>
        <v>0</v>
      </c>
      <c r="T477" s="41">
        <f t="shared" si="255"/>
        <v>0</v>
      </c>
      <c r="U477" s="41">
        <f t="shared" si="1"/>
        <v>67300000</v>
      </c>
      <c r="V477" s="41">
        <f t="shared" si="2"/>
        <v>0</v>
      </c>
      <c r="W477" s="61"/>
      <c r="X477" s="61"/>
      <c r="Y477" s="61"/>
      <c r="Z477" s="61"/>
    </row>
    <row r="478" spans="1:26" ht="13.5"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v>1</v>
      </c>
      <c r="X478" s="61"/>
      <c r="Y478" s="61"/>
      <c r="Z478" s="61"/>
    </row>
    <row r="479" spans="1:26" ht="13.5"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6">H480</f>
        <v>3000000</v>
      </c>
      <c r="I479" s="41">
        <f t="shared" si="256"/>
        <v>0</v>
      </c>
      <c r="J479" s="41">
        <f t="shared" si="256"/>
        <v>0</v>
      </c>
      <c r="K479" s="41">
        <f t="shared" si="256"/>
        <v>0</v>
      </c>
      <c r="L479" s="41">
        <f t="shared" si="256"/>
        <v>0</v>
      </c>
      <c r="M479" s="41">
        <f t="shared" si="256"/>
        <v>0</v>
      </c>
      <c r="N479" s="41">
        <f t="shared" si="256"/>
        <v>0</v>
      </c>
      <c r="O479" s="41">
        <f t="shared" si="256"/>
        <v>0</v>
      </c>
      <c r="P479" s="41">
        <f t="shared" si="256"/>
        <v>750000</v>
      </c>
      <c r="Q479" s="41">
        <f t="shared" si="256"/>
        <v>1500000</v>
      </c>
      <c r="R479" s="41">
        <f t="shared" si="256"/>
        <v>750000</v>
      </c>
      <c r="S479" s="41">
        <f t="shared" si="256"/>
        <v>0</v>
      </c>
      <c r="T479" s="41">
        <f t="shared" si="256"/>
        <v>0</v>
      </c>
      <c r="U479" s="41">
        <f t="shared" si="1"/>
        <v>3000000</v>
      </c>
      <c r="V479" s="41">
        <f t="shared" si="2"/>
        <v>0</v>
      </c>
      <c r="W479" s="61"/>
      <c r="X479" s="61"/>
      <c r="Y479" s="61"/>
      <c r="Z479" s="61"/>
    </row>
    <row r="480" spans="1:26" ht="13.5"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v>1</v>
      </c>
      <c r="X480" s="61"/>
      <c r="Y480" s="61"/>
      <c r="Z480" s="61"/>
    </row>
    <row r="481" spans="1:26" ht="13.5"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7">H482</f>
        <v>552532000</v>
      </c>
      <c r="I481" s="26">
        <f t="shared" si="257"/>
        <v>0</v>
      </c>
      <c r="J481" s="26">
        <f t="shared" si="257"/>
        <v>4650000</v>
      </c>
      <c r="K481" s="26">
        <f t="shared" si="257"/>
        <v>27094090</v>
      </c>
      <c r="L481" s="26">
        <f t="shared" si="257"/>
        <v>21610170</v>
      </c>
      <c r="M481" s="26">
        <f t="shared" si="257"/>
        <v>25598295</v>
      </c>
      <c r="N481" s="26">
        <f t="shared" si="257"/>
        <v>40910170</v>
      </c>
      <c r="O481" s="26">
        <f t="shared" si="257"/>
        <v>24610170</v>
      </c>
      <c r="P481" s="26">
        <f t="shared" si="257"/>
        <v>84106170</v>
      </c>
      <c r="Q481" s="26">
        <f t="shared" si="257"/>
        <v>89605810</v>
      </c>
      <c r="R481" s="26">
        <f t="shared" si="257"/>
        <v>110082125</v>
      </c>
      <c r="S481" s="26">
        <f t="shared" si="257"/>
        <v>94265000</v>
      </c>
      <c r="T481" s="26">
        <f t="shared" si="257"/>
        <v>30000000</v>
      </c>
      <c r="U481" s="26">
        <f t="shared" si="1"/>
        <v>552532000</v>
      </c>
      <c r="V481" s="26">
        <f t="shared" si="2"/>
        <v>0</v>
      </c>
      <c r="W481" s="61"/>
      <c r="X481" s="61"/>
      <c r="Y481" s="61"/>
      <c r="Z481" s="61"/>
    </row>
    <row r="482" spans="1:26" ht="13.5"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8">SUM(H483)</f>
        <v>552532000</v>
      </c>
      <c r="I482" s="30">
        <f t="shared" si="258"/>
        <v>0</v>
      </c>
      <c r="J482" s="30">
        <f t="shared" si="258"/>
        <v>4650000</v>
      </c>
      <c r="K482" s="30">
        <f t="shared" si="258"/>
        <v>27094090</v>
      </c>
      <c r="L482" s="30">
        <f t="shared" si="258"/>
        <v>21610170</v>
      </c>
      <c r="M482" s="30">
        <f t="shared" si="258"/>
        <v>25598295</v>
      </c>
      <c r="N482" s="30">
        <f t="shared" si="258"/>
        <v>40910170</v>
      </c>
      <c r="O482" s="30">
        <f t="shared" si="258"/>
        <v>24610170</v>
      </c>
      <c r="P482" s="30">
        <f t="shared" si="258"/>
        <v>84106170</v>
      </c>
      <c r="Q482" s="30">
        <f t="shared" si="258"/>
        <v>89605810</v>
      </c>
      <c r="R482" s="30">
        <f t="shared" si="258"/>
        <v>110082125</v>
      </c>
      <c r="S482" s="30">
        <f t="shared" si="258"/>
        <v>94265000</v>
      </c>
      <c r="T482" s="30">
        <f t="shared" si="258"/>
        <v>30000000</v>
      </c>
      <c r="U482" s="30">
        <f t="shared" si="1"/>
        <v>552532000</v>
      </c>
      <c r="V482" s="30">
        <f t="shared" si="2"/>
        <v>0</v>
      </c>
      <c r="W482" s="61"/>
      <c r="X482" s="61"/>
      <c r="Y482" s="61"/>
      <c r="Z482" s="61"/>
    </row>
    <row r="483" spans="1:26" ht="13.5"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9">SUM(H484,H497,H516)</f>
        <v>552532000</v>
      </c>
      <c r="I483" s="34">
        <f t="shared" si="259"/>
        <v>0</v>
      </c>
      <c r="J483" s="34">
        <f t="shared" si="259"/>
        <v>4650000</v>
      </c>
      <c r="K483" s="34">
        <f t="shared" si="259"/>
        <v>27094090</v>
      </c>
      <c r="L483" s="34">
        <f t="shared" si="259"/>
        <v>21610170</v>
      </c>
      <c r="M483" s="34">
        <f t="shared" si="259"/>
        <v>25598295</v>
      </c>
      <c r="N483" s="34">
        <f t="shared" si="259"/>
        <v>40910170</v>
      </c>
      <c r="O483" s="34">
        <f t="shared" si="259"/>
        <v>24610170</v>
      </c>
      <c r="P483" s="34">
        <f t="shared" si="259"/>
        <v>84106170</v>
      </c>
      <c r="Q483" s="34">
        <f t="shared" si="259"/>
        <v>89605810</v>
      </c>
      <c r="R483" s="34">
        <f t="shared" si="259"/>
        <v>110082125</v>
      </c>
      <c r="S483" s="34">
        <f t="shared" si="259"/>
        <v>94265000</v>
      </c>
      <c r="T483" s="34">
        <f t="shared" si="259"/>
        <v>30000000</v>
      </c>
      <c r="U483" s="34">
        <f t="shared" si="1"/>
        <v>552532000</v>
      </c>
      <c r="V483" s="34">
        <f t="shared" si="2"/>
        <v>0</v>
      </c>
      <c r="W483" s="61"/>
      <c r="X483" s="61"/>
      <c r="Y483" s="61"/>
      <c r="Z483" s="61"/>
    </row>
    <row r="484" spans="1:26" ht="13.5"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60">SUM(H485,H491,H493,H495)</f>
        <v>281084000</v>
      </c>
      <c r="I484" s="38">
        <f t="shared" si="260"/>
        <v>0</v>
      </c>
      <c r="J484" s="38">
        <f t="shared" si="260"/>
        <v>1400000</v>
      </c>
      <c r="K484" s="38">
        <f t="shared" si="260"/>
        <v>3300000</v>
      </c>
      <c r="L484" s="38">
        <f t="shared" si="260"/>
        <v>6400000</v>
      </c>
      <c r="M484" s="38">
        <f t="shared" si="260"/>
        <v>1400000</v>
      </c>
      <c r="N484" s="38">
        <f t="shared" si="260"/>
        <v>1400000</v>
      </c>
      <c r="O484" s="38">
        <f t="shared" si="260"/>
        <v>6900000</v>
      </c>
      <c r="P484" s="38">
        <f t="shared" si="260"/>
        <v>62096000</v>
      </c>
      <c r="Q484" s="38">
        <f t="shared" si="260"/>
        <v>66096000</v>
      </c>
      <c r="R484" s="38">
        <f t="shared" si="260"/>
        <v>91944000</v>
      </c>
      <c r="S484" s="38">
        <f t="shared" si="260"/>
        <v>32748000</v>
      </c>
      <c r="T484" s="38">
        <f t="shared" si="260"/>
        <v>7400000</v>
      </c>
      <c r="U484" s="38">
        <f t="shared" si="1"/>
        <v>281084000</v>
      </c>
      <c r="V484" s="38">
        <f t="shared" si="2"/>
        <v>0</v>
      </c>
      <c r="W484" s="61"/>
      <c r="X484" s="61"/>
      <c r="Y484" s="61"/>
      <c r="Z484" s="61"/>
    </row>
    <row r="485" spans="1:26" ht="13.5"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61">SUM(H486:H490)</f>
        <v>37800000</v>
      </c>
      <c r="I485" s="41">
        <f t="shared" si="261"/>
        <v>0</v>
      </c>
      <c r="J485" s="41">
        <f t="shared" si="261"/>
        <v>1400000</v>
      </c>
      <c r="K485" s="41">
        <f t="shared" si="261"/>
        <v>2800000</v>
      </c>
      <c r="L485" s="41">
        <f t="shared" si="261"/>
        <v>6400000</v>
      </c>
      <c r="M485" s="41">
        <f t="shared" si="261"/>
        <v>1400000</v>
      </c>
      <c r="N485" s="41">
        <f t="shared" si="261"/>
        <v>1400000</v>
      </c>
      <c r="O485" s="41">
        <f t="shared" si="261"/>
        <v>6400000</v>
      </c>
      <c r="P485" s="41">
        <f t="shared" si="261"/>
        <v>1400000</v>
      </c>
      <c r="Q485" s="41">
        <f t="shared" si="261"/>
        <v>6400000</v>
      </c>
      <c r="R485" s="41">
        <f t="shared" si="261"/>
        <v>1400000</v>
      </c>
      <c r="S485" s="41">
        <f t="shared" si="261"/>
        <v>1400000</v>
      </c>
      <c r="T485" s="41">
        <f t="shared" si="261"/>
        <v>7400000</v>
      </c>
      <c r="U485" s="41">
        <f t="shared" si="1"/>
        <v>37800000</v>
      </c>
      <c r="V485" s="41">
        <f t="shared" si="2"/>
        <v>0</v>
      </c>
      <c r="W485" s="61"/>
      <c r="X485" s="61"/>
      <c r="Y485" s="61"/>
      <c r="Z485" s="61"/>
    </row>
    <row r="486" spans="1:26" ht="13.5"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2">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v>1</v>
      </c>
      <c r="X486" s="61"/>
      <c r="Y486" s="61"/>
      <c r="Z486" s="61"/>
    </row>
    <row r="487" spans="1:26" ht="13.5"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2"/>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v>1</v>
      </c>
      <c r="X487" s="61"/>
      <c r="Y487" s="61"/>
      <c r="Z487" s="61"/>
    </row>
    <row r="488" spans="1:26" ht="13.5"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2"/>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v>1</v>
      </c>
      <c r="X488" s="61"/>
      <c r="Y488" s="61"/>
      <c r="Z488" s="61"/>
    </row>
    <row r="489" spans="1:26" ht="13.5"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2"/>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v>1</v>
      </c>
      <c r="X489" s="61"/>
      <c r="Y489" s="61"/>
      <c r="Z489" s="61"/>
    </row>
    <row r="490" spans="1:26" ht="13.5"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2"/>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v>1</v>
      </c>
      <c r="X490" s="61"/>
      <c r="Y490" s="61"/>
      <c r="Z490" s="61"/>
    </row>
    <row r="491" spans="1:26" ht="13.5"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3">H492</f>
        <v>1500000</v>
      </c>
      <c r="I491" s="41">
        <f t="shared" si="263"/>
        <v>0</v>
      </c>
      <c r="J491" s="41">
        <f t="shared" si="263"/>
        <v>0</v>
      </c>
      <c r="K491" s="41">
        <f t="shared" si="263"/>
        <v>500000</v>
      </c>
      <c r="L491" s="41">
        <f t="shared" si="263"/>
        <v>0</v>
      </c>
      <c r="M491" s="41">
        <f t="shared" si="263"/>
        <v>0</v>
      </c>
      <c r="N491" s="41">
        <f t="shared" si="263"/>
        <v>0</v>
      </c>
      <c r="O491" s="41">
        <f t="shared" si="263"/>
        <v>500000</v>
      </c>
      <c r="P491" s="41">
        <f t="shared" si="263"/>
        <v>0</v>
      </c>
      <c r="Q491" s="41">
        <f t="shared" si="263"/>
        <v>0</v>
      </c>
      <c r="R491" s="41">
        <f t="shared" si="263"/>
        <v>0</v>
      </c>
      <c r="S491" s="41">
        <f t="shared" si="263"/>
        <v>500000</v>
      </c>
      <c r="T491" s="41">
        <f t="shared" si="263"/>
        <v>0</v>
      </c>
      <c r="U491" s="41">
        <f t="shared" si="1"/>
        <v>1500000</v>
      </c>
      <c r="V491" s="41">
        <f t="shared" si="2"/>
        <v>0</v>
      </c>
      <c r="W491" s="61"/>
      <c r="X491" s="61"/>
      <c r="Y491" s="61"/>
      <c r="Z491" s="61"/>
    </row>
    <row r="492" spans="1:26" ht="13.5"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v>1</v>
      </c>
      <c r="X492" s="61"/>
      <c r="Y492" s="61"/>
      <c r="Z492" s="61"/>
    </row>
    <row r="493" spans="1:26" ht="13.5"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4">H494</f>
        <v>3000000</v>
      </c>
      <c r="I493" s="41">
        <f t="shared" si="264"/>
        <v>0</v>
      </c>
      <c r="J493" s="41">
        <f t="shared" si="264"/>
        <v>0</v>
      </c>
      <c r="K493" s="41">
        <f t="shared" si="264"/>
        <v>0</v>
      </c>
      <c r="L493" s="41">
        <f t="shared" si="264"/>
        <v>0</v>
      </c>
      <c r="M493" s="41">
        <f t="shared" si="264"/>
        <v>0</v>
      </c>
      <c r="N493" s="41">
        <f t="shared" si="264"/>
        <v>0</v>
      </c>
      <c r="O493" s="41">
        <f t="shared" si="264"/>
        <v>0</v>
      </c>
      <c r="P493" s="41">
        <f t="shared" si="264"/>
        <v>1000000</v>
      </c>
      <c r="Q493" s="41">
        <f t="shared" si="264"/>
        <v>0</v>
      </c>
      <c r="R493" s="41">
        <f t="shared" si="264"/>
        <v>1000000</v>
      </c>
      <c r="S493" s="41">
        <f t="shared" si="264"/>
        <v>1000000</v>
      </c>
      <c r="T493" s="41">
        <f t="shared" si="264"/>
        <v>0</v>
      </c>
      <c r="U493" s="41">
        <f t="shared" si="1"/>
        <v>3000000</v>
      </c>
      <c r="V493" s="41">
        <f t="shared" si="2"/>
        <v>0</v>
      </c>
      <c r="W493" s="61"/>
      <c r="X493" s="61"/>
      <c r="Y493" s="61"/>
      <c r="Z493" s="61"/>
    </row>
    <row r="494" spans="1:26" ht="13.5"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v>1</v>
      </c>
      <c r="X494" s="61"/>
      <c r="Y494" s="61"/>
      <c r="Z494" s="61"/>
    </row>
    <row r="495" spans="1:26" ht="13.5"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5">H496</f>
        <v>238784000</v>
      </c>
      <c r="I495" s="41">
        <f t="shared" si="265"/>
        <v>0</v>
      </c>
      <c r="J495" s="41">
        <f t="shared" si="265"/>
        <v>0</v>
      </c>
      <c r="K495" s="41">
        <f t="shared" si="265"/>
        <v>0</v>
      </c>
      <c r="L495" s="41">
        <f t="shared" si="265"/>
        <v>0</v>
      </c>
      <c r="M495" s="41">
        <f t="shared" si="265"/>
        <v>0</v>
      </c>
      <c r="N495" s="41">
        <f t="shared" si="265"/>
        <v>0</v>
      </c>
      <c r="O495" s="41">
        <f t="shared" si="265"/>
        <v>0</v>
      </c>
      <c r="P495" s="41">
        <f t="shared" si="265"/>
        <v>59696000</v>
      </c>
      <c r="Q495" s="41">
        <f t="shared" si="265"/>
        <v>59696000</v>
      </c>
      <c r="R495" s="41">
        <f t="shared" si="265"/>
        <v>89544000</v>
      </c>
      <c r="S495" s="41">
        <f t="shared" si="265"/>
        <v>29848000</v>
      </c>
      <c r="T495" s="41">
        <f t="shared" si="265"/>
        <v>0</v>
      </c>
      <c r="U495" s="41">
        <f t="shared" si="1"/>
        <v>238784000</v>
      </c>
      <c r="V495" s="41">
        <f t="shared" si="2"/>
        <v>0</v>
      </c>
      <c r="W495" s="61"/>
      <c r="X495" s="61"/>
      <c r="Y495" s="61"/>
      <c r="Z495" s="61"/>
    </row>
    <row r="496" spans="1:26" ht="13.5"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44">
        <v>59696000</v>
      </c>
      <c r="Q496" s="44">
        <v>59696000</v>
      </c>
      <c r="R496" s="44">
        <v>89544000</v>
      </c>
      <c r="S496" s="44">
        <v>29848000</v>
      </c>
      <c r="T496" s="44">
        <v>0</v>
      </c>
      <c r="U496" s="44">
        <f t="shared" si="1"/>
        <v>238784000</v>
      </c>
      <c r="V496" s="44">
        <f t="shared" si="2"/>
        <v>0</v>
      </c>
      <c r="W496" s="61">
        <v>1</v>
      </c>
      <c r="X496" s="61"/>
      <c r="Y496" s="61"/>
      <c r="Z496" s="61"/>
    </row>
    <row r="497" spans="1:26" ht="13.5"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6">SUM(H498,H505,H508,H510,H512,H514)</f>
        <v>192943000</v>
      </c>
      <c r="I497" s="38">
        <f t="shared" si="266"/>
        <v>0</v>
      </c>
      <c r="J497" s="38">
        <f t="shared" si="266"/>
        <v>1400000</v>
      </c>
      <c r="K497" s="38">
        <f t="shared" si="266"/>
        <v>23794090</v>
      </c>
      <c r="L497" s="38">
        <f t="shared" si="266"/>
        <v>7022045</v>
      </c>
      <c r="M497" s="38">
        <f t="shared" si="266"/>
        <v>7022045</v>
      </c>
      <c r="N497" s="38">
        <f t="shared" si="266"/>
        <v>29272045</v>
      </c>
      <c r="O497" s="38">
        <f t="shared" si="266"/>
        <v>9522045</v>
      </c>
      <c r="P497" s="38">
        <f t="shared" si="266"/>
        <v>11522045</v>
      </c>
      <c r="Q497" s="38">
        <f t="shared" si="266"/>
        <v>17271685</v>
      </c>
      <c r="R497" s="38">
        <f t="shared" si="266"/>
        <v>9950000</v>
      </c>
      <c r="S497" s="38">
        <f t="shared" si="266"/>
        <v>56517000</v>
      </c>
      <c r="T497" s="38">
        <f t="shared" si="266"/>
        <v>19650000</v>
      </c>
      <c r="U497" s="38">
        <f t="shared" si="1"/>
        <v>192943000</v>
      </c>
      <c r="V497" s="38">
        <f t="shared" si="2"/>
        <v>0</v>
      </c>
      <c r="W497" s="61"/>
      <c r="X497" s="61"/>
      <c r="Y497" s="61"/>
      <c r="Z497" s="61"/>
    </row>
    <row r="498" spans="1:26" ht="13.5"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7">SUM(H499:H504)</f>
        <v>45300000</v>
      </c>
      <c r="I498" s="41">
        <f t="shared" si="267"/>
        <v>0</v>
      </c>
      <c r="J498" s="41">
        <f t="shared" si="267"/>
        <v>1400000</v>
      </c>
      <c r="K498" s="41">
        <f t="shared" si="267"/>
        <v>9800000</v>
      </c>
      <c r="L498" s="41">
        <f t="shared" si="267"/>
        <v>1400000</v>
      </c>
      <c r="M498" s="41">
        <f t="shared" si="267"/>
        <v>1400000</v>
      </c>
      <c r="N498" s="41">
        <f t="shared" si="267"/>
        <v>8400000</v>
      </c>
      <c r="O498" s="41">
        <f t="shared" si="267"/>
        <v>1400000</v>
      </c>
      <c r="P498" s="41">
        <f t="shared" si="267"/>
        <v>5900000</v>
      </c>
      <c r="Q498" s="41">
        <f t="shared" si="267"/>
        <v>3900000</v>
      </c>
      <c r="R498" s="41">
        <f t="shared" si="267"/>
        <v>1400000</v>
      </c>
      <c r="S498" s="41">
        <f t="shared" si="267"/>
        <v>5900000</v>
      </c>
      <c r="T498" s="41">
        <f t="shared" si="267"/>
        <v>4400000</v>
      </c>
      <c r="U498" s="41">
        <f t="shared" si="1"/>
        <v>45300000</v>
      </c>
      <c r="V498" s="41">
        <f t="shared" si="2"/>
        <v>0</v>
      </c>
      <c r="W498" s="61"/>
      <c r="X498" s="61"/>
      <c r="Y498" s="61"/>
      <c r="Z498" s="61"/>
    </row>
    <row r="499" spans="1:26" ht="13.5"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8">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v>1</v>
      </c>
      <c r="X499" s="61"/>
      <c r="Y499" s="61"/>
      <c r="Z499" s="61"/>
    </row>
    <row r="500" spans="1:26" ht="13.5"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8"/>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v>1</v>
      </c>
      <c r="X500" s="61"/>
      <c r="Y500" s="61"/>
      <c r="Z500" s="61"/>
    </row>
    <row r="501" spans="1:26" ht="13.5"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8"/>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v>1</v>
      </c>
      <c r="X501" s="61"/>
      <c r="Y501" s="61"/>
      <c r="Z501" s="61"/>
    </row>
    <row r="502" spans="1:26" ht="13.5"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8"/>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v>1</v>
      </c>
      <c r="X502" s="61"/>
      <c r="Y502" s="61"/>
      <c r="Z502" s="61"/>
    </row>
    <row r="503" spans="1:26" ht="13.5"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8"/>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v>1</v>
      </c>
      <c r="X503" s="61"/>
      <c r="Y503" s="61"/>
      <c r="Z503" s="61"/>
    </row>
    <row r="504" spans="1:26" ht="13.5"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8"/>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v>1</v>
      </c>
      <c r="X504" s="61"/>
      <c r="Y504" s="61"/>
      <c r="Z504" s="61"/>
    </row>
    <row r="505" spans="1:26" ht="13.5"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9">SUM(H506:H507)</f>
        <v>31000000</v>
      </c>
      <c r="I505" s="41">
        <f t="shared" si="269"/>
        <v>0</v>
      </c>
      <c r="J505" s="41">
        <f t="shared" si="269"/>
        <v>0</v>
      </c>
      <c r="K505" s="41">
        <f t="shared" si="269"/>
        <v>250000</v>
      </c>
      <c r="L505" s="41">
        <f t="shared" si="269"/>
        <v>0</v>
      </c>
      <c r="M505" s="41">
        <f t="shared" si="269"/>
        <v>0</v>
      </c>
      <c r="N505" s="41">
        <f t="shared" si="269"/>
        <v>15250000</v>
      </c>
      <c r="O505" s="41">
        <f t="shared" si="269"/>
        <v>0</v>
      </c>
      <c r="P505" s="41">
        <f t="shared" si="269"/>
        <v>0</v>
      </c>
      <c r="Q505" s="41">
        <f t="shared" si="269"/>
        <v>250000</v>
      </c>
      <c r="R505" s="41">
        <f t="shared" si="269"/>
        <v>0</v>
      </c>
      <c r="S505" s="41">
        <f t="shared" si="269"/>
        <v>0</v>
      </c>
      <c r="T505" s="41">
        <f t="shared" si="269"/>
        <v>15250000</v>
      </c>
      <c r="U505" s="41">
        <f t="shared" si="1"/>
        <v>31000000</v>
      </c>
      <c r="V505" s="41">
        <f t="shared" si="2"/>
        <v>0</v>
      </c>
      <c r="W505" s="61"/>
      <c r="X505" s="61"/>
      <c r="Y505" s="61"/>
      <c r="Z505" s="61"/>
    </row>
    <row r="506" spans="1:26" ht="13.5"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70">ROUNDDOWN(E506*G506,-3)</f>
        <v>30000000</v>
      </c>
      <c r="I506" s="44">
        <v>0</v>
      </c>
      <c r="J506" s="44">
        <v>0</v>
      </c>
      <c r="K506" s="44">
        <v>0</v>
      </c>
      <c r="L506" s="44">
        <v>0</v>
      </c>
      <c r="M506" s="44">
        <v>0</v>
      </c>
      <c r="N506" s="44">
        <v>15000000</v>
      </c>
      <c r="O506" s="44">
        <v>0</v>
      </c>
      <c r="P506" s="44">
        <v>0</v>
      </c>
      <c r="Q506" s="44">
        <v>0</v>
      </c>
      <c r="R506" s="44">
        <v>0</v>
      </c>
      <c r="S506" s="44">
        <v>0</v>
      </c>
      <c r="T506" s="44">
        <v>15000000</v>
      </c>
      <c r="U506" s="44">
        <f t="shared" si="1"/>
        <v>30000000</v>
      </c>
      <c r="V506" s="44">
        <f t="shared" si="2"/>
        <v>0</v>
      </c>
      <c r="W506" s="61">
        <v>1</v>
      </c>
      <c r="X506" s="61"/>
      <c r="Y506" s="61"/>
      <c r="Z506" s="61"/>
    </row>
    <row r="507" spans="1:26" ht="13.5"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70"/>
        <v>1000000</v>
      </c>
      <c r="I507" s="44">
        <v>0</v>
      </c>
      <c r="J507" s="44">
        <v>0</v>
      </c>
      <c r="K507" s="44">
        <v>250000</v>
      </c>
      <c r="L507" s="44">
        <v>0</v>
      </c>
      <c r="M507" s="44">
        <v>0</v>
      </c>
      <c r="N507" s="44">
        <v>250000</v>
      </c>
      <c r="O507" s="44">
        <v>0</v>
      </c>
      <c r="P507" s="44">
        <v>0</v>
      </c>
      <c r="Q507" s="44">
        <v>250000</v>
      </c>
      <c r="R507" s="44">
        <v>0</v>
      </c>
      <c r="S507" s="44">
        <v>0</v>
      </c>
      <c r="T507" s="44">
        <v>250000</v>
      </c>
      <c r="U507" s="44">
        <f t="shared" si="1"/>
        <v>1000000</v>
      </c>
      <c r="V507" s="44">
        <f t="shared" si="2"/>
        <v>0</v>
      </c>
      <c r="W507" s="61">
        <v>1</v>
      </c>
      <c r="X507" s="61"/>
      <c r="Y507" s="61"/>
      <c r="Z507" s="61"/>
    </row>
    <row r="508" spans="1:26" ht="13.5"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71">H509</f>
        <v>20000000</v>
      </c>
      <c r="I508" s="41">
        <f t="shared" si="271"/>
        <v>0</v>
      </c>
      <c r="J508" s="41">
        <f t="shared" si="271"/>
        <v>0</v>
      </c>
      <c r="K508" s="41">
        <f t="shared" si="271"/>
        <v>2500000</v>
      </c>
      <c r="L508" s="41">
        <f t="shared" si="271"/>
        <v>0</v>
      </c>
      <c r="M508" s="41">
        <f t="shared" si="271"/>
        <v>0</v>
      </c>
      <c r="N508" s="41">
        <f t="shared" si="271"/>
        <v>0</v>
      </c>
      <c r="O508" s="41">
        <f t="shared" si="271"/>
        <v>2500000</v>
      </c>
      <c r="P508" s="41">
        <f t="shared" si="271"/>
        <v>0</v>
      </c>
      <c r="Q508" s="41">
        <f t="shared" si="271"/>
        <v>7500000</v>
      </c>
      <c r="R508" s="41">
        <f t="shared" si="271"/>
        <v>7500000</v>
      </c>
      <c r="S508" s="41">
        <f t="shared" si="271"/>
        <v>0</v>
      </c>
      <c r="T508" s="41">
        <f t="shared" si="271"/>
        <v>0</v>
      </c>
      <c r="U508" s="41">
        <f t="shared" si="1"/>
        <v>20000000</v>
      </c>
      <c r="V508" s="41">
        <f t="shared" si="2"/>
        <v>0</v>
      </c>
      <c r="W508" s="61"/>
      <c r="X508" s="61"/>
      <c r="Y508" s="61"/>
      <c r="Z508" s="61"/>
    </row>
    <row r="509" spans="1:26" ht="13.5"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v>1</v>
      </c>
      <c r="X509" s="61"/>
      <c r="Y509" s="61"/>
      <c r="Z509" s="61"/>
    </row>
    <row r="510" spans="1:26" ht="13.5"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2">H511</f>
        <v>49567000</v>
      </c>
      <c r="I510" s="41">
        <f t="shared" si="272"/>
        <v>0</v>
      </c>
      <c r="J510" s="41">
        <f t="shared" si="272"/>
        <v>0</v>
      </c>
      <c r="K510" s="41">
        <f t="shared" si="272"/>
        <v>0</v>
      </c>
      <c r="L510" s="41">
        <f t="shared" si="272"/>
        <v>0</v>
      </c>
      <c r="M510" s="41">
        <f t="shared" si="272"/>
        <v>0</v>
      </c>
      <c r="N510" s="41">
        <f t="shared" si="272"/>
        <v>0</v>
      </c>
      <c r="O510" s="41">
        <f t="shared" si="272"/>
        <v>0</v>
      </c>
      <c r="P510" s="41">
        <f t="shared" si="272"/>
        <v>0</v>
      </c>
      <c r="Q510" s="41">
        <f t="shared" si="272"/>
        <v>0</v>
      </c>
      <c r="R510" s="41">
        <f t="shared" si="272"/>
        <v>0</v>
      </c>
      <c r="S510" s="41">
        <f t="shared" si="272"/>
        <v>49567000</v>
      </c>
      <c r="T510" s="41">
        <f t="shared" si="272"/>
        <v>0</v>
      </c>
      <c r="U510" s="41">
        <f t="shared" si="1"/>
        <v>49567000</v>
      </c>
      <c r="V510" s="41">
        <f t="shared" si="2"/>
        <v>0</v>
      </c>
      <c r="W510" s="61"/>
      <c r="X510" s="61"/>
      <c r="Y510" s="61"/>
      <c r="Z510" s="61"/>
    </row>
    <row r="511" spans="1:26" ht="13.5"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v>1</v>
      </c>
      <c r="X511" s="61"/>
      <c r="Y511" s="61"/>
      <c r="Z511" s="61"/>
    </row>
    <row r="512" spans="1:26" ht="13.5"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3">H513</f>
        <v>36576000</v>
      </c>
      <c r="I512" s="41">
        <f t="shared" si="273"/>
        <v>0</v>
      </c>
      <c r="J512" s="41">
        <f t="shared" si="273"/>
        <v>0</v>
      </c>
      <c r="K512" s="41">
        <f t="shared" si="273"/>
        <v>9144090</v>
      </c>
      <c r="L512" s="41">
        <f t="shared" si="273"/>
        <v>4572045</v>
      </c>
      <c r="M512" s="41">
        <f t="shared" si="273"/>
        <v>4572045</v>
      </c>
      <c r="N512" s="41">
        <f t="shared" si="273"/>
        <v>4572045</v>
      </c>
      <c r="O512" s="41">
        <f t="shared" si="273"/>
        <v>4572045</v>
      </c>
      <c r="P512" s="41">
        <f t="shared" si="273"/>
        <v>4572045</v>
      </c>
      <c r="Q512" s="41">
        <f t="shared" si="273"/>
        <v>4571685</v>
      </c>
      <c r="R512" s="41">
        <f t="shared" si="273"/>
        <v>0</v>
      </c>
      <c r="S512" s="41">
        <f t="shared" si="273"/>
        <v>0</v>
      </c>
      <c r="T512" s="41">
        <f t="shared" si="273"/>
        <v>0</v>
      </c>
      <c r="U512" s="41">
        <f t="shared" si="1"/>
        <v>36576000</v>
      </c>
      <c r="V512" s="41">
        <f t="shared" si="2"/>
        <v>0</v>
      </c>
      <c r="W512" s="61"/>
      <c r="X512" s="61"/>
      <c r="Y512" s="61"/>
      <c r="Z512" s="61"/>
    </row>
    <row r="513" spans="1:26" ht="13.5"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v>1</v>
      </c>
      <c r="X513" s="61"/>
      <c r="Y513" s="61"/>
      <c r="Z513" s="61"/>
    </row>
    <row r="514" spans="1:26" ht="13.5"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4">H515</f>
        <v>10500000</v>
      </c>
      <c r="I514" s="41">
        <f t="shared" si="274"/>
        <v>0</v>
      </c>
      <c r="J514" s="41">
        <f t="shared" si="274"/>
        <v>0</v>
      </c>
      <c r="K514" s="41">
        <f t="shared" si="274"/>
        <v>2100000</v>
      </c>
      <c r="L514" s="41">
        <f t="shared" si="274"/>
        <v>1050000</v>
      </c>
      <c r="M514" s="41">
        <f t="shared" si="274"/>
        <v>1050000</v>
      </c>
      <c r="N514" s="41">
        <f t="shared" si="274"/>
        <v>1050000</v>
      </c>
      <c r="O514" s="41">
        <f t="shared" si="274"/>
        <v>1050000</v>
      </c>
      <c r="P514" s="41">
        <f t="shared" si="274"/>
        <v>1050000</v>
      </c>
      <c r="Q514" s="41">
        <f t="shared" si="274"/>
        <v>1050000</v>
      </c>
      <c r="R514" s="41">
        <f t="shared" si="274"/>
        <v>1050000</v>
      </c>
      <c r="S514" s="41">
        <f t="shared" si="274"/>
        <v>1050000</v>
      </c>
      <c r="T514" s="41">
        <f t="shared" si="274"/>
        <v>0</v>
      </c>
      <c r="U514" s="41">
        <f t="shared" si="1"/>
        <v>10500000</v>
      </c>
      <c r="V514" s="41">
        <f t="shared" si="2"/>
        <v>0</v>
      </c>
      <c r="W514" s="61"/>
      <c r="X514" s="61"/>
      <c r="Y514" s="61"/>
      <c r="Z514" s="61"/>
    </row>
    <row r="515" spans="1:26" ht="13.5"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v>1</v>
      </c>
      <c r="X515" s="61"/>
      <c r="Y515" s="61"/>
      <c r="Z515" s="61"/>
    </row>
    <row r="516" spans="1:26" ht="13.5"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5">SUM(H517,H523,H525,H527)</f>
        <v>78505000</v>
      </c>
      <c r="I516" s="38">
        <f t="shared" si="275"/>
        <v>0</v>
      </c>
      <c r="J516" s="38">
        <f t="shared" si="275"/>
        <v>1850000</v>
      </c>
      <c r="K516" s="38">
        <f t="shared" si="275"/>
        <v>0</v>
      </c>
      <c r="L516" s="38">
        <f t="shared" si="275"/>
        <v>8188125</v>
      </c>
      <c r="M516" s="38">
        <f t="shared" si="275"/>
        <v>17176250</v>
      </c>
      <c r="N516" s="38">
        <f t="shared" si="275"/>
        <v>10238125</v>
      </c>
      <c r="O516" s="38">
        <f t="shared" si="275"/>
        <v>8188125</v>
      </c>
      <c r="P516" s="38">
        <f t="shared" si="275"/>
        <v>10488125</v>
      </c>
      <c r="Q516" s="38">
        <f t="shared" si="275"/>
        <v>6238125</v>
      </c>
      <c r="R516" s="38">
        <f t="shared" si="275"/>
        <v>8188125</v>
      </c>
      <c r="S516" s="38">
        <f t="shared" si="275"/>
        <v>5000000</v>
      </c>
      <c r="T516" s="38">
        <f t="shared" si="275"/>
        <v>2950000</v>
      </c>
      <c r="U516" s="38">
        <f t="shared" si="1"/>
        <v>78505000</v>
      </c>
      <c r="V516" s="38">
        <f t="shared" si="2"/>
        <v>0</v>
      </c>
      <c r="W516" s="61"/>
      <c r="X516" s="61"/>
      <c r="Y516" s="61"/>
      <c r="Z516" s="61"/>
    </row>
    <row r="517" spans="1:26" ht="13.5"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6">SUM(H518:H522)</f>
        <v>30400000</v>
      </c>
      <c r="I517" s="41">
        <f t="shared" si="276"/>
        <v>0</v>
      </c>
      <c r="J517" s="41">
        <f t="shared" si="276"/>
        <v>700000</v>
      </c>
      <c r="K517" s="41">
        <f t="shared" si="276"/>
        <v>0</v>
      </c>
      <c r="L517" s="41">
        <f t="shared" si="276"/>
        <v>2200000</v>
      </c>
      <c r="M517" s="41">
        <f t="shared" si="276"/>
        <v>6100000</v>
      </c>
      <c r="N517" s="41">
        <f t="shared" si="276"/>
        <v>4700000</v>
      </c>
      <c r="O517" s="41">
        <f t="shared" si="276"/>
        <v>2200000</v>
      </c>
      <c r="P517" s="41">
        <f t="shared" si="276"/>
        <v>4700000</v>
      </c>
      <c r="Q517" s="41">
        <f t="shared" si="276"/>
        <v>700000</v>
      </c>
      <c r="R517" s="41">
        <f t="shared" si="276"/>
        <v>2200000</v>
      </c>
      <c r="S517" s="41">
        <f t="shared" si="276"/>
        <v>4700000</v>
      </c>
      <c r="T517" s="41">
        <f t="shared" si="276"/>
        <v>2200000</v>
      </c>
      <c r="U517" s="41">
        <f t="shared" si="1"/>
        <v>30400000</v>
      </c>
      <c r="V517" s="41">
        <f t="shared" si="2"/>
        <v>0</v>
      </c>
      <c r="W517" s="61"/>
      <c r="X517" s="61"/>
      <c r="Y517" s="61"/>
      <c r="Z517" s="61"/>
    </row>
    <row r="518" spans="1:26" ht="13.5"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7">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v>1</v>
      </c>
      <c r="X518" s="61"/>
      <c r="Y518" s="61"/>
      <c r="Z518" s="61"/>
    </row>
    <row r="519" spans="1:26" ht="13.5"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7"/>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v>1</v>
      </c>
      <c r="X519" s="61"/>
      <c r="Y519" s="61"/>
      <c r="Z519" s="61"/>
    </row>
    <row r="520" spans="1:26" ht="13.5"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7"/>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v>1</v>
      </c>
      <c r="X520" s="61"/>
      <c r="Y520" s="61"/>
      <c r="Z520" s="61"/>
    </row>
    <row r="521" spans="1:26" ht="13.5"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7"/>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v>1</v>
      </c>
      <c r="X521" s="61"/>
      <c r="Y521" s="61"/>
      <c r="Z521" s="61"/>
    </row>
    <row r="522" spans="1:26" ht="13.5"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7"/>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v>1</v>
      </c>
      <c r="X522" s="61"/>
      <c r="Y522" s="61"/>
      <c r="Z522" s="61"/>
    </row>
    <row r="523" spans="1:26" ht="13.5"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8">H524</f>
        <v>500000</v>
      </c>
      <c r="I523" s="41">
        <f t="shared" si="278"/>
        <v>0</v>
      </c>
      <c r="J523" s="41">
        <f t="shared" si="278"/>
        <v>250000</v>
      </c>
      <c r="K523" s="41">
        <f t="shared" si="278"/>
        <v>0</v>
      </c>
      <c r="L523" s="41">
        <f t="shared" si="278"/>
        <v>0</v>
      </c>
      <c r="M523" s="41">
        <f t="shared" si="278"/>
        <v>0</v>
      </c>
      <c r="N523" s="41">
        <f t="shared" si="278"/>
        <v>0</v>
      </c>
      <c r="O523" s="41">
        <f t="shared" si="278"/>
        <v>0</v>
      </c>
      <c r="P523" s="41">
        <f t="shared" si="278"/>
        <v>250000</v>
      </c>
      <c r="Q523" s="41">
        <f t="shared" si="278"/>
        <v>0</v>
      </c>
      <c r="R523" s="41">
        <f t="shared" si="278"/>
        <v>0</v>
      </c>
      <c r="S523" s="41">
        <f t="shared" si="278"/>
        <v>0</v>
      </c>
      <c r="T523" s="41">
        <f t="shared" si="278"/>
        <v>0</v>
      </c>
      <c r="U523" s="41">
        <f t="shared" si="1"/>
        <v>500000</v>
      </c>
      <c r="V523" s="41">
        <f t="shared" si="2"/>
        <v>0</v>
      </c>
      <c r="W523" s="61"/>
      <c r="X523" s="61"/>
      <c r="Y523" s="61"/>
      <c r="Z523" s="61"/>
    </row>
    <row r="524" spans="1:26" ht="13.5"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v>1</v>
      </c>
      <c r="X524" s="61"/>
      <c r="Y524" s="61"/>
      <c r="Z524" s="61"/>
    </row>
    <row r="525" spans="1:26" ht="13.5"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9">H526</f>
        <v>41905000</v>
      </c>
      <c r="I525" s="41">
        <f t="shared" si="279"/>
        <v>0</v>
      </c>
      <c r="J525" s="41">
        <f t="shared" si="279"/>
        <v>0</v>
      </c>
      <c r="K525" s="41">
        <f t="shared" si="279"/>
        <v>0</v>
      </c>
      <c r="L525" s="41">
        <f t="shared" si="279"/>
        <v>5238125</v>
      </c>
      <c r="M525" s="41">
        <f t="shared" si="279"/>
        <v>10476250</v>
      </c>
      <c r="N525" s="41">
        <f t="shared" si="279"/>
        <v>5238125</v>
      </c>
      <c r="O525" s="41">
        <f t="shared" si="279"/>
        <v>5238125</v>
      </c>
      <c r="P525" s="41">
        <f t="shared" si="279"/>
        <v>5238125</v>
      </c>
      <c r="Q525" s="41">
        <f t="shared" si="279"/>
        <v>5238125</v>
      </c>
      <c r="R525" s="41">
        <f t="shared" si="279"/>
        <v>5238125</v>
      </c>
      <c r="S525" s="41">
        <f t="shared" si="279"/>
        <v>0</v>
      </c>
      <c r="T525" s="41">
        <f t="shared" si="279"/>
        <v>0</v>
      </c>
      <c r="U525" s="41">
        <f t="shared" si="1"/>
        <v>41905000</v>
      </c>
      <c r="V525" s="41">
        <f t="shared" si="2"/>
        <v>0</v>
      </c>
      <c r="W525" s="61"/>
      <c r="X525" s="61"/>
      <c r="Y525" s="61"/>
      <c r="Z525" s="61"/>
    </row>
    <row r="526" spans="1:26" ht="13.5"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v>1</v>
      </c>
      <c r="X526" s="61"/>
      <c r="Y526" s="61"/>
      <c r="Z526" s="61"/>
    </row>
    <row r="527" spans="1:26" ht="13.5"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80">H528</f>
        <v>5700000</v>
      </c>
      <c r="I527" s="41">
        <f t="shared" si="280"/>
        <v>0</v>
      </c>
      <c r="J527" s="41">
        <f t="shared" si="280"/>
        <v>900000</v>
      </c>
      <c r="K527" s="41">
        <f t="shared" si="280"/>
        <v>0</v>
      </c>
      <c r="L527" s="41">
        <f t="shared" si="280"/>
        <v>750000</v>
      </c>
      <c r="M527" s="41">
        <f t="shared" si="280"/>
        <v>600000</v>
      </c>
      <c r="N527" s="41">
        <f t="shared" si="280"/>
        <v>300000</v>
      </c>
      <c r="O527" s="41">
        <f t="shared" si="280"/>
        <v>750000</v>
      </c>
      <c r="P527" s="41">
        <f t="shared" si="280"/>
        <v>300000</v>
      </c>
      <c r="Q527" s="41">
        <f t="shared" si="280"/>
        <v>300000</v>
      </c>
      <c r="R527" s="41">
        <f t="shared" si="280"/>
        <v>750000</v>
      </c>
      <c r="S527" s="41">
        <f t="shared" si="280"/>
        <v>300000</v>
      </c>
      <c r="T527" s="41">
        <f t="shared" si="280"/>
        <v>750000</v>
      </c>
      <c r="U527" s="41">
        <f t="shared" si="1"/>
        <v>5700000</v>
      </c>
      <c r="V527" s="41">
        <f t="shared" si="2"/>
        <v>0</v>
      </c>
      <c r="W527" s="61"/>
      <c r="X527" s="61"/>
      <c r="Y527" s="61"/>
      <c r="Z527" s="61"/>
    </row>
    <row r="528" spans="1:26" ht="13.5"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v>1</v>
      </c>
      <c r="X528" s="61"/>
      <c r="Y528" s="61"/>
      <c r="Z528" s="61"/>
    </row>
    <row r="529" spans="1:26" ht="13.5"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81">SUM(H530)</f>
        <v>7975630000</v>
      </c>
      <c r="I529" s="22">
        <f t="shared" si="281"/>
        <v>0</v>
      </c>
      <c r="J529" s="22">
        <f t="shared" si="281"/>
        <v>1664225000</v>
      </c>
      <c r="K529" s="22">
        <f t="shared" si="281"/>
        <v>200562000</v>
      </c>
      <c r="L529" s="22">
        <f t="shared" si="281"/>
        <v>1357630000</v>
      </c>
      <c r="M529" s="22">
        <f t="shared" si="281"/>
        <v>1211643000</v>
      </c>
      <c r="N529" s="22">
        <f t="shared" si="281"/>
        <v>253750000</v>
      </c>
      <c r="O529" s="22">
        <f t="shared" si="281"/>
        <v>253340000</v>
      </c>
      <c r="P529" s="22">
        <f t="shared" si="281"/>
        <v>1349080000</v>
      </c>
      <c r="Q529" s="22">
        <f t="shared" si="281"/>
        <v>1002094000</v>
      </c>
      <c r="R529" s="22">
        <f t="shared" si="281"/>
        <v>310866000</v>
      </c>
      <c r="S529" s="22">
        <f t="shared" si="281"/>
        <v>294290000</v>
      </c>
      <c r="T529" s="22">
        <f t="shared" si="281"/>
        <v>78150000</v>
      </c>
      <c r="U529" s="22">
        <f t="shared" si="1"/>
        <v>7975630000</v>
      </c>
      <c r="V529" s="22">
        <f t="shared" si="2"/>
        <v>0</v>
      </c>
      <c r="W529" s="61"/>
      <c r="X529" s="61"/>
      <c r="Y529" s="61"/>
      <c r="Z529" s="61"/>
    </row>
    <row r="530" spans="1:26" ht="13.5"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2">SUM(H531,H571)</f>
        <v>7975630000</v>
      </c>
      <c r="I530" s="26">
        <f t="shared" si="282"/>
        <v>0</v>
      </c>
      <c r="J530" s="26">
        <f t="shared" si="282"/>
        <v>1664225000</v>
      </c>
      <c r="K530" s="26">
        <f t="shared" si="282"/>
        <v>200562000</v>
      </c>
      <c r="L530" s="26">
        <f t="shared" si="282"/>
        <v>1357630000</v>
      </c>
      <c r="M530" s="26">
        <f t="shared" si="282"/>
        <v>1211643000</v>
      </c>
      <c r="N530" s="26">
        <f t="shared" si="282"/>
        <v>253750000</v>
      </c>
      <c r="O530" s="26">
        <f t="shared" si="282"/>
        <v>253340000</v>
      </c>
      <c r="P530" s="26">
        <f t="shared" si="282"/>
        <v>1349080000</v>
      </c>
      <c r="Q530" s="26">
        <f t="shared" si="282"/>
        <v>1002094000</v>
      </c>
      <c r="R530" s="26">
        <f t="shared" si="282"/>
        <v>310866000</v>
      </c>
      <c r="S530" s="26">
        <f t="shared" si="282"/>
        <v>294290000</v>
      </c>
      <c r="T530" s="26">
        <f t="shared" si="282"/>
        <v>78150000</v>
      </c>
      <c r="U530" s="26">
        <f t="shared" si="1"/>
        <v>7975630000</v>
      </c>
      <c r="V530" s="26">
        <f t="shared" si="2"/>
        <v>0</v>
      </c>
      <c r="W530" s="61"/>
      <c r="X530" s="61"/>
      <c r="Y530" s="61"/>
      <c r="Z530" s="61"/>
    </row>
    <row r="531" spans="1:26" ht="13.5"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3">SUM(H532)</f>
        <v>7910110000</v>
      </c>
      <c r="I531" s="30">
        <f t="shared" si="283"/>
        <v>0</v>
      </c>
      <c r="J531" s="30">
        <f t="shared" si="283"/>
        <v>1661725000</v>
      </c>
      <c r="K531" s="30">
        <f t="shared" si="283"/>
        <v>187822000</v>
      </c>
      <c r="L531" s="30">
        <f t="shared" si="283"/>
        <v>1353630000</v>
      </c>
      <c r="M531" s="30">
        <f t="shared" si="283"/>
        <v>1207643000</v>
      </c>
      <c r="N531" s="30">
        <f t="shared" si="283"/>
        <v>247650000</v>
      </c>
      <c r="O531" s="30">
        <f t="shared" si="283"/>
        <v>241200000</v>
      </c>
      <c r="P531" s="30">
        <f t="shared" si="283"/>
        <v>1345080000</v>
      </c>
      <c r="Q531" s="30">
        <f t="shared" si="283"/>
        <v>998094000</v>
      </c>
      <c r="R531" s="30">
        <f t="shared" si="283"/>
        <v>305466000</v>
      </c>
      <c r="S531" s="30">
        <f t="shared" si="283"/>
        <v>283650000</v>
      </c>
      <c r="T531" s="30">
        <f t="shared" si="283"/>
        <v>78150000</v>
      </c>
      <c r="U531" s="30">
        <f t="shared" si="1"/>
        <v>7910110000</v>
      </c>
      <c r="V531" s="30">
        <f t="shared" si="2"/>
        <v>0</v>
      </c>
      <c r="W531" s="61"/>
      <c r="X531" s="61"/>
      <c r="Y531" s="61"/>
      <c r="Z531" s="61"/>
    </row>
    <row r="532" spans="1:26" ht="13.5"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4">SUM(H533,H551,H566)</f>
        <v>7910110000</v>
      </c>
      <c r="I532" s="34">
        <f t="shared" si="284"/>
        <v>0</v>
      </c>
      <c r="J532" s="34">
        <f t="shared" si="284"/>
        <v>1661725000</v>
      </c>
      <c r="K532" s="34">
        <f t="shared" si="284"/>
        <v>187822000</v>
      </c>
      <c r="L532" s="34">
        <f t="shared" si="284"/>
        <v>1353630000</v>
      </c>
      <c r="M532" s="34">
        <f t="shared" si="284"/>
        <v>1207643000</v>
      </c>
      <c r="N532" s="34">
        <f t="shared" si="284"/>
        <v>247650000</v>
      </c>
      <c r="O532" s="34">
        <f t="shared" si="284"/>
        <v>241200000</v>
      </c>
      <c r="P532" s="34">
        <f t="shared" si="284"/>
        <v>1345080000</v>
      </c>
      <c r="Q532" s="34">
        <f t="shared" si="284"/>
        <v>998094000</v>
      </c>
      <c r="R532" s="34">
        <f t="shared" si="284"/>
        <v>305466000</v>
      </c>
      <c r="S532" s="34">
        <f t="shared" si="284"/>
        <v>283650000</v>
      </c>
      <c r="T532" s="34">
        <f t="shared" si="284"/>
        <v>78150000</v>
      </c>
      <c r="U532" s="34">
        <f t="shared" si="1"/>
        <v>7910110000</v>
      </c>
      <c r="V532" s="34">
        <f t="shared" si="2"/>
        <v>0</v>
      </c>
      <c r="W532" s="61"/>
      <c r="X532" s="61"/>
      <c r="Y532" s="61"/>
      <c r="Z532" s="61"/>
    </row>
    <row r="533" spans="1:26" ht="13.5"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5">SUM(H534,H538,H541,H544,H546,H548)</f>
        <v>791559000</v>
      </c>
      <c r="I533" s="38">
        <f t="shared" si="285"/>
        <v>0</v>
      </c>
      <c r="J533" s="38">
        <f t="shared" si="285"/>
        <v>2500000</v>
      </c>
      <c r="K533" s="38">
        <f t="shared" si="285"/>
        <v>24990000</v>
      </c>
      <c r="L533" s="38">
        <f t="shared" si="285"/>
        <v>11900000</v>
      </c>
      <c r="M533" s="38">
        <f t="shared" si="285"/>
        <v>5400000</v>
      </c>
      <c r="N533" s="38">
        <f t="shared" si="285"/>
        <v>12650000</v>
      </c>
      <c r="O533" s="38">
        <f t="shared" si="285"/>
        <v>3150000</v>
      </c>
      <c r="P533" s="38">
        <f t="shared" si="285"/>
        <v>17650000</v>
      </c>
      <c r="Q533" s="38">
        <f t="shared" si="285"/>
        <v>589053000</v>
      </c>
      <c r="R533" s="38">
        <f t="shared" si="285"/>
        <v>69966000</v>
      </c>
      <c r="S533" s="38">
        <f t="shared" si="285"/>
        <v>51150000</v>
      </c>
      <c r="T533" s="38">
        <f t="shared" si="285"/>
        <v>3150000</v>
      </c>
      <c r="U533" s="38">
        <f t="shared" si="1"/>
        <v>791559000</v>
      </c>
      <c r="V533" s="38">
        <f t="shared" si="2"/>
        <v>0</v>
      </c>
      <c r="W533" s="61"/>
      <c r="X533" s="61"/>
      <c r="Y533" s="61"/>
      <c r="Z533" s="61"/>
    </row>
    <row r="534" spans="1:26" ht="13.5"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6">SUM(H535:H537)</f>
        <v>64500000</v>
      </c>
      <c r="I534" s="41">
        <f t="shared" si="286"/>
        <v>0</v>
      </c>
      <c r="J534" s="41">
        <f t="shared" si="286"/>
        <v>0</v>
      </c>
      <c r="K534" s="41">
        <f t="shared" si="286"/>
        <v>3150000</v>
      </c>
      <c r="L534" s="41">
        <f t="shared" si="286"/>
        <v>7650000</v>
      </c>
      <c r="M534" s="41">
        <f t="shared" si="286"/>
        <v>3150000</v>
      </c>
      <c r="N534" s="41">
        <f t="shared" si="286"/>
        <v>7650000</v>
      </c>
      <c r="O534" s="41">
        <f t="shared" si="286"/>
        <v>3150000</v>
      </c>
      <c r="P534" s="41">
        <f t="shared" si="286"/>
        <v>7650000</v>
      </c>
      <c r="Q534" s="41">
        <f t="shared" si="286"/>
        <v>21150000</v>
      </c>
      <c r="R534" s="41">
        <f t="shared" si="286"/>
        <v>4650000</v>
      </c>
      <c r="S534" s="41">
        <f t="shared" si="286"/>
        <v>3150000</v>
      </c>
      <c r="T534" s="41">
        <f t="shared" si="286"/>
        <v>3150000</v>
      </c>
      <c r="U534" s="41">
        <f t="shared" si="1"/>
        <v>64500000</v>
      </c>
      <c r="V534" s="41">
        <f t="shared" si="2"/>
        <v>0</v>
      </c>
      <c r="W534" s="61"/>
      <c r="X534" s="61"/>
      <c r="Y534" s="61"/>
      <c r="Z534" s="61"/>
    </row>
    <row r="535" spans="1:26" ht="13.5"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7">ROUNDDOWN(E535*G535,-3)</f>
        <v>31500000</v>
      </c>
      <c r="I535" s="44">
        <v>0</v>
      </c>
      <c r="J535" s="44">
        <v>0</v>
      </c>
      <c r="K535" s="44">
        <v>3150000</v>
      </c>
      <c r="L535" s="44">
        <v>3150000</v>
      </c>
      <c r="M535" s="44">
        <v>3150000</v>
      </c>
      <c r="N535" s="44">
        <v>3150000</v>
      </c>
      <c r="O535" s="44">
        <v>3150000</v>
      </c>
      <c r="P535" s="44">
        <v>3150000</v>
      </c>
      <c r="Q535" s="44">
        <v>3150000</v>
      </c>
      <c r="R535" s="44">
        <v>3150000</v>
      </c>
      <c r="S535" s="44">
        <v>3150000</v>
      </c>
      <c r="T535" s="44">
        <v>3150000</v>
      </c>
      <c r="U535" s="44">
        <f t="shared" si="1"/>
        <v>31500000</v>
      </c>
      <c r="V535" s="44">
        <f t="shared" si="2"/>
        <v>0</v>
      </c>
      <c r="W535" s="61">
        <v>1</v>
      </c>
      <c r="X535" s="61"/>
      <c r="Y535" s="61"/>
      <c r="Z535" s="61"/>
    </row>
    <row r="536" spans="1:26" ht="13.5"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7"/>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v>1</v>
      </c>
      <c r="X536" s="61"/>
      <c r="Y536" s="61"/>
      <c r="Z536" s="61"/>
    </row>
    <row r="537" spans="1:26" ht="13.5"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7"/>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v>1</v>
      </c>
      <c r="X537" s="61"/>
      <c r="Y537" s="61"/>
      <c r="Z537" s="61"/>
    </row>
    <row r="538" spans="1:26" ht="13.5"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8">SUM(H539:H540)</f>
        <v>499540000</v>
      </c>
      <c r="I538" s="41">
        <f t="shared" si="288"/>
        <v>0</v>
      </c>
      <c r="J538" s="41">
        <f t="shared" si="288"/>
        <v>0</v>
      </c>
      <c r="K538" s="41">
        <f t="shared" si="288"/>
        <v>250000</v>
      </c>
      <c r="L538" s="41">
        <f t="shared" si="288"/>
        <v>250000</v>
      </c>
      <c r="M538" s="41">
        <f t="shared" si="288"/>
        <v>250000</v>
      </c>
      <c r="N538" s="41">
        <f t="shared" si="288"/>
        <v>0</v>
      </c>
      <c r="O538" s="41">
        <f t="shared" si="288"/>
        <v>0</v>
      </c>
      <c r="P538" s="41">
        <f t="shared" si="288"/>
        <v>0</v>
      </c>
      <c r="Q538" s="41">
        <f t="shared" si="288"/>
        <v>498790000</v>
      </c>
      <c r="R538" s="41">
        <f t="shared" si="288"/>
        <v>0</v>
      </c>
      <c r="S538" s="41">
        <f t="shared" si="288"/>
        <v>0</v>
      </c>
      <c r="T538" s="41">
        <f t="shared" si="288"/>
        <v>0</v>
      </c>
      <c r="U538" s="41">
        <f t="shared" si="1"/>
        <v>499540000</v>
      </c>
      <c r="V538" s="41">
        <f t="shared" si="2"/>
        <v>0</v>
      </c>
      <c r="W538" s="61"/>
      <c r="X538" s="61"/>
      <c r="Y538" s="61"/>
      <c r="Z538" s="61"/>
    </row>
    <row r="539" spans="1:26" ht="13.5"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9">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v>1</v>
      </c>
      <c r="X539" s="61"/>
      <c r="Y539" s="61"/>
      <c r="Z539" s="61"/>
    </row>
    <row r="540" spans="1:26" ht="13.5"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9"/>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v>1</v>
      </c>
      <c r="X540" s="61"/>
      <c r="Y540" s="61"/>
      <c r="Z540" s="61"/>
    </row>
    <row r="541" spans="1:26" ht="13.5"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90">SUM(H542:H543)</f>
        <v>25000000</v>
      </c>
      <c r="I541" s="41">
        <f t="shared" si="290"/>
        <v>0</v>
      </c>
      <c r="J541" s="41">
        <f t="shared" si="290"/>
        <v>2500000</v>
      </c>
      <c r="K541" s="41">
        <f t="shared" si="290"/>
        <v>5000000</v>
      </c>
      <c r="L541" s="41">
        <f t="shared" si="290"/>
        <v>0</v>
      </c>
      <c r="M541" s="41">
        <f t="shared" si="290"/>
        <v>0</v>
      </c>
      <c r="N541" s="41">
        <f t="shared" si="290"/>
        <v>5000000</v>
      </c>
      <c r="O541" s="41">
        <f t="shared" si="290"/>
        <v>0</v>
      </c>
      <c r="P541" s="41">
        <f t="shared" si="290"/>
        <v>10000000</v>
      </c>
      <c r="Q541" s="41">
        <f t="shared" si="290"/>
        <v>0</v>
      </c>
      <c r="R541" s="41">
        <f t="shared" si="290"/>
        <v>2500000</v>
      </c>
      <c r="S541" s="41">
        <f t="shared" si="290"/>
        <v>0</v>
      </c>
      <c r="T541" s="41">
        <f t="shared" si="290"/>
        <v>0</v>
      </c>
      <c r="U541" s="41">
        <f t="shared" si="1"/>
        <v>25000000</v>
      </c>
      <c r="V541" s="41">
        <f t="shared" si="2"/>
        <v>0</v>
      </c>
      <c r="W541" s="61"/>
      <c r="X541" s="61"/>
      <c r="Y541" s="61"/>
      <c r="Z541" s="61"/>
    </row>
    <row r="542" spans="1:26" ht="13.5"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91">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v>1</v>
      </c>
      <c r="X542" s="61"/>
      <c r="Y542" s="61"/>
      <c r="Z542" s="61"/>
    </row>
    <row r="543" spans="1:26" ht="13.5"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91"/>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v>1</v>
      </c>
      <c r="X543" s="61"/>
      <c r="Y543" s="61"/>
      <c r="Z543" s="61"/>
    </row>
    <row r="544" spans="1:26" ht="13.5"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2">H545</f>
        <v>10000000</v>
      </c>
      <c r="I544" s="41">
        <f t="shared" si="292"/>
        <v>0</v>
      </c>
      <c r="J544" s="41">
        <f t="shared" si="292"/>
        <v>0</v>
      </c>
      <c r="K544" s="41">
        <f t="shared" si="292"/>
        <v>4000000</v>
      </c>
      <c r="L544" s="41">
        <f t="shared" si="292"/>
        <v>4000000</v>
      </c>
      <c r="M544" s="41">
        <f t="shared" si="292"/>
        <v>2000000</v>
      </c>
      <c r="N544" s="41">
        <f t="shared" si="292"/>
        <v>0</v>
      </c>
      <c r="O544" s="41">
        <f t="shared" si="292"/>
        <v>0</v>
      </c>
      <c r="P544" s="41">
        <f t="shared" si="292"/>
        <v>0</v>
      </c>
      <c r="Q544" s="41">
        <f t="shared" si="292"/>
        <v>0</v>
      </c>
      <c r="R544" s="41">
        <f t="shared" si="292"/>
        <v>0</v>
      </c>
      <c r="S544" s="41">
        <f t="shared" si="292"/>
        <v>0</v>
      </c>
      <c r="T544" s="41">
        <f t="shared" si="292"/>
        <v>0</v>
      </c>
      <c r="U544" s="41">
        <f t="shared" si="1"/>
        <v>10000000</v>
      </c>
      <c r="V544" s="41">
        <f t="shared" si="2"/>
        <v>0</v>
      </c>
      <c r="W544" s="61"/>
      <c r="X544" s="61"/>
      <c r="Y544" s="61"/>
      <c r="Z544" s="61"/>
    </row>
    <row r="545" spans="1:26" ht="13.5"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v>1</v>
      </c>
      <c r="X545" s="61"/>
      <c r="Y545" s="61"/>
      <c r="Z545" s="61"/>
    </row>
    <row r="546" spans="1:26" ht="13.5"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3">H547</f>
        <v>48000000</v>
      </c>
      <c r="I546" s="41">
        <f t="shared" si="293"/>
        <v>0</v>
      </c>
      <c r="J546" s="41">
        <f t="shared" si="293"/>
        <v>0</v>
      </c>
      <c r="K546" s="41">
        <f t="shared" si="293"/>
        <v>0</v>
      </c>
      <c r="L546" s="41">
        <f t="shared" si="293"/>
        <v>0</v>
      </c>
      <c r="M546" s="41">
        <f t="shared" si="293"/>
        <v>0</v>
      </c>
      <c r="N546" s="41">
        <f t="shared" si="293"/>
        <v>0</v>
      </c>
      <c r="O546" s="41">
        <f t="shared" si="293"/>
        <v>0</v>
      </c>
      <c r="P546" s="41">
        <f t="shared" si="293"/>
        <v>0</v>
      </c>
      <c r="Q546" s="41">
        <f t="shared" si="293"/>
        <v>0</v>
      </c>
      <c r="R546" s="41">
        <f t="shared" si="293"/>
        <v>0</v>
      </c>
      <c r="S546" s="41">
        <f t="shared" si="293"/>
        <v>48000000</v>
      </c>
      <c r="T546" s="41">
        <f t="shared" si="293"/>
        <v>0</v>
      </c>
      <c r="U546" s="41">
        <f t="shared" si="1"/>
        <v>48000000</v>
      </c>
      <c r="V546" s="41">
        <f t="shared" si="2"/>
        <v>0</v>
      </c>
      <c r="W546" s="61"/>
      <c r="X546" s="61"/>
      <c r="Y546" s="61"/>
      <c r="Z546" s="61"/>
    </row>
    <row r="547" spans="1:26" ht="13.5"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v>1</v>
      </c>
      <c r="X547" s="61"/>
      <c r="Y547" s="61"/>
      <c r="Z547" s="61"/>
    </row>
    <row r="548" spans="1:26" ht="13.5"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4">SUM(H549:H550)</f>
        <v>144519000</v>
      </c>
      <c r="I548" s="41">
        <f t="shared" si="294"/>
        <v>0</v>
      </c>
      <c r="J548" s="41">
        <f t="shared" si="294"/>
        <v>0</v>
      </c>
      <c r="K548" s="41">
        <f t="shared" si="294"/>
        <v>12590000</v>
      </c>
      <c r="L548" s="41">
        <f t="shared" si="294"/>
        <v>0</v>
      </c>
      <c r="M548" s="41">
        <f t="shared" si="294"/>
        <v>0</v>
      </c>
      <c r="N548" s="41">
        <f t="shared" si="294"/>
        <v>0</v>
      </c>
      <c r="O548" s="41">
        <f t="shared" si="294"/>
        <v>0</v>
      </c>
      <c r="P548" s="41">
        <f t="shared" si="294"/>
        <v>0</v>
      </c>
      <c r="Q548" s="41">
        <f t="shared" si="294"/>
        <v>69113000</v>
      </c>
      <c r="R548" s="41">
        <f t="shared" si="294"/>
        <v>62816000</v>
      </c>
      <c r="S548" s="41">
        <f t="shared" si="294"/>
        <v>0</v>
      </c>
      <c r="T548" s="41">
        <f t="shared" si="294"/>
        <v>0</v>
      </c>
      <c r="U548" s="41">
        <f t="shared" si="1"/>
        <v>144519000</v>
      </c>
      <c r="V548" s="41">
        <f t="shared" si="2"/>
        <v>0</v>
      </c>
      <c r="W548" s="61"/>
      <c r="X548" s="61"/>
      <c r="Y548" s="61"/>
      <c r="Z548" s="61"/>
    </row>
    <row r="549" spans="1:26" ht="13.5"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5">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v>1</v>
      </c>
      <c r="X549" s="61"/>
      <c r="Y549" s="61"/>
      <c r="Z549" s="61"/>
    </row>
    <row r="550" spans="1:26" ht="13.5"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5"/>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v>1</v>
      </c>
      <c r="X550" s="61"/>
      <c r="Y550" s="61"/>
      <c r="Z550" s="61"/>
    </row>
    <row r="551" spans="1:26" ht="13.5"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6">SUM(H552,H555,H558,H561,H563)</f>
        <v>6949510000</v>
      </c>
      <c r="I551" s="38">
        <f t="shared" si="296"/>
        <v>0</v>
      </c>
      <c r="J551" s="38">
        <f t="shared" si="296"/>
        <v>1659225000</v>
      </c>
      <c r="K551" s="38">
        <f t="shared" si="296"/>
        <v>162832000</v>
      </c>
      <c r="L551" s="38">
        <f t="shared" si="296"/>
        <v>1341730000</v>
      </c>
      <c r="M551" s="38">
        <f t="shared" si="296"/>
        <v>1202243000</v>
      </c>
      <c r="N551" s="38">
        <f t="shared" si="296"/>
        <v>235000000</v>
      </c>
      <c r="O551" s="38">
        <f t="shared" si="296"/>
        <v>238050000</v>
      </c>
      <c r="P551" s="38">
        <f t="shared" si="296"/>
        <v>1297430000</v>
      </c>
      <c r="Q551" s="38">
        <f t="shared" si="296"/>
        <v>270000000</v>
      </c>
      <c r="R551" s="38">
        <f t="shared" si="296"/>
        <v>235500000</v>
      </c>
      <c r="S551" s="38">
        <f t="shared" si="296"/>
        <v>232500000</v>
      </c>
      <c r="T551" s="38">
        <f t="shared" si="296"/>
        <v>75000000</v>
      </c>
      <c r="U551" s="38">
        <f t="shared" si="1"/>
        <v>6949510000</v>
      </c>
      <c r="V551" s="38">
        <f t="shared" si="2"/>
        <v>0</v>
      </c>
      <c r="W551" s="61"/>
      <c r="X551" s="61"/>
      <c r="Y551" s="61"/>
      <c r="Z551" s="61"/>
    </row>
    <row r="552" spans="1:26" ht="13.5"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7">SUM(H553:H554)</f>
        <v>23400000</v>
      </c>
      <c r="I552" s="41">
        <f t="shared" si="297"/>
        <v>0</v>
      </c>
      <c r="J552" s="41">
        <f t="shared" si="297"/>
        <v>0</v>
      </c>
      <c r="K552" s="41">
        <f t="shared" si="297"/>
        <v>3000000</v>
      </c>
      <c r="L552" s="41">
        <f t="shared" si="297"/>
        <v>2800000</v>
      </c>
      <c r="M552" s="41">
        <f t="shared" si="297"/>
        <v>5800000</v>
      </c>
      <c r="N552" s="41">
        <f t="shared" si="297"/>
        <v>0</v>
      </c>
      <c r="O552" s="41">
        <f t="shared" si="297"/>
        <v>5800000</v>
      </c>
      <c r="P552" s="41">
        <f t="shared" si="297"/>
        <v>3000000</v>
      </c>
      <c r="Q552" s="41">
        <f t="shared" si="297"/>
        <v>0</v>
      </c>
      <c r="R552" s="41">
        <f t="shared" si="297"/>
        <v>3000000</v>
      </c>
      <c r="S552" s="41">
        <f t="shared" si="297"/>
        <v>0</v>
      </c>
      <c r="T552" s="41">
        <f t="shared" si="297"/>
        <v>0</v>
      </c>
      <c r="U552" s="41">
        <f t="shared" si="1"/>
        <v>23400000</v>
      </c>
      <c r="V552" s="41">
        <f t="shared" si="2"/>
        <v>0</v>
      </c>
      <c r="W552" s="61"/>
      <c r="X552" s="61"/>
      <c r="Y552" s="61"/>
      <c r="Z552" s="61"/>
    </row>
    <row r="553" spans="1:26" ht="13.5"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8">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v>1</v>
      </c>
      <c r="X553" s="61"/>
      <c r="Y553" s="61"/>
      <c r="Z553" s="61"/>
    </row>
    <row r="554" spans="1:26" ht="13.5"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8"/>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v>1</v>
      </c>
      <c r="X554" s="61"/>
      <c r="Y554" s="61"/>
      <c r="Z554" s="61"/>
    </row>
    <row r="555" spans="1:26" ht="13.5"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9">SUM(H556:H557)</f>
        <v>6791750000</v>
      </c>
      <c r="I555" s="41">
        <f t="shared" si="299"/>
        <v>0</v>
      </c>
      <c r="J555" s="41">
        <f t="shared" si="299"/>
        <v>1656725000</v>
      </c>
      <c r="K555" s="41">
        <f t="shared" si="299"/>
        <v>154832000</v>
      </c>
      <c r="L555" s="41">
        <f t="shared" si="299"/>
        <v>1305250000</v>
      </c>
      <c r="M555" s="41">
        <f t="shared" si="299"/>
        <v>1160263000</v>
      </c>
      <c r="N555" s="41">
        <f t="shared" si="299"/>
        <v>230000000</v>
      </c>
      <c r="O555" s="41">
        <f t="shared" si="299"/>
        <v>230250000</v>
      </c>
      <c r="P555" s="41">
        <f t="shared" si="299"/>
        <v>1289430000</v>
      </c>
      <c r="Q555" s="41">
        <f t="shared" si="299"/>
        <v>230000000</v>
      </c>
      <c r="R555" s="41">
        <f t="shared" si="299"/>
        <v>230000000</v>
      </c>
      <c r="S555" s="41">
        <f t="shared" si="299"/>
        <v>230000000</v>
      </c>
      <c r="T555" s="41">
        <f t="shared" si="299"/>
        <v>75000000</v>
      </c>
      <c r="U555" s="41">
        <f t="shared" si="1"/>
        <v>6791750000</v>
      </c>
      <c r="V555" s="41">
        <f t="shared" si="2"/>
        <v>0</v>
      </c>
      <c r="W555" s="61"/>
      <c r="X555" s="61"/>
      <c r="Y555" s="61"/>
      <c r="Z555" s="61"/>
    </row>
    <row r="556" spans="1:26" ht="13.5"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300">ROUNDDOWN(E556*G556,-3)</f>
        <v>6791000000</v>
      </c>
      <c r="I556" s="44">
        <v>0</v>
      </c>
      <c r="J556" s="44">
        <v>1656725000</v>
      </c>
      <c r="K556" s="44">
        <v>154832000</v>
      </c>
      <c r="L556" s="44">
        <v>1305000000</v>
      </c>
      <c r="M556" s="44">
        <v>1160013000</v>
      </c>
      <c r="N556" s="44">
        <v>230000000</v>
      </c>
      <c r="O556" s="44">
        <v>230000000</v>
      </c>
      <c r="P556" s="44">
        <v>1289430000</v>
      </c>
      <c r="Q556" s="44">
        <v>230000000</v>
      </c>
      <c r="R556" s="44">
        <v>230000000</v>
      </c>
      <c r="S556" s="44">
        <v>230000000</v>
      </c>
      <c r="T556" s="44">
        <v>75000000</v>
      </c>
      <c r="U556" s="44">
        <f t="shared" si="1"/>
        <v>6791000000</v>
      </c>
      <c r="V556" s="44">
        <f t="shared" si="2"/>
        <v>0</v>
      </c>
      <c r="W556" s="61">
        <v>1</v>
      </c>
      <c r="X556" s="61"/>
      <c r="Y556" s="61"/>
      <c r="Z556" s="61"/>
    </row>
    <row r="557" spans="1:26" ht="13.5"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300"/>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v>1</v>
      </c>
      <c r="X557" s="61"/>
      <c r="Y557" s="61"/>
      <c r="Z557" s="61"/>
    </row>
    <row r="558" spans="1:26" ht="13.5"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301">SUM(H559:H560)</f>
        <v>25000000</v>
      </c>
      <c r="I558" s="41">
        <f t="shared" si="301"/>
        <v>0</v>
      </c>
      <c r="J558" s="41">
        <f t="shared" si="301"/>
        <v>2500000</v>
      </c>
      <c r="K558" s="41">
        <f t="shared" si="301"/>
        <v>5000000</v>
      </c>
      <c r="L558" s="41">
        <f t="shared" si="301"/>
        <v>0</v>
      </c>
      <c r="M558" s="41">
        <f t="shared" si="301"/>
        <v>2500000</v>
      </c>
      <c r="N558" s="41">
        <f t="shared" si="301"/>
        <v>5000000</v>
      </c>
      <c r="O558" s="41">
        <f t="shared" si="301"/>
        <v>0</v>
      </c>
      <c r="P558" s="41">
        <f t="shared" si="301"/>
        <v>5000000</v>
      </c>
      <c r="Q558" s="41">
        <f t="shared" si="301"/>
        <v>0</v>
      </c>
      <c r="R558" s="41">
        <f t="shared" si="301"/>
        <v>2500000</v>
      </c>
      <c r="S558" s="41">
        <f t="shared" si="301"/>
        <v>2500000</v>
      </c>
      <c r="T558" s="41">
        <f t="shared" si="301"/>
        <v>0</v>
      </c>
      <c r="U558" s="41">
        <f t="shared" si="1"/>
        <v>25000000</v>
      </c>
      <c r="V558" s="41">
        <f t="shared" si="2"/>
        <v>0</v>
      </c>
      <c r="W558" s="61"/>
      <c r="X558" s="61"/>
      <c r="Y558" s="61"/>
      <c r="Z558" s="61"/>
    </row>
    <row r="559" spans="1:26" ht="13.5"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2">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v>1</v>
      </c>
      <c r="X559" s="61"/>
      <c r="Y559" s="61"/>
      <c r="Z559" s="61"/>
    </row>
    <row r="560" spans="1:26" ht="13.5"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2"/>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v>1</v>
      </c>
      <c r="X560" s="61"/>
      <c r="Y560" s="61"/>
      <c r="Z560" s="61"/>
    </row>
    <row r="561" spans="1:26" ht="13.5"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3">H562</f>
        <v>8000000</v>
      </c>
      <c r="I561" s="41">
        <f t="shared" si="303"/>
        <v>0</v>
      </c>
      <c r="J561" s="41">
        <f t="shared" si="303"/>
        <v>0</v>
      </c>
      <c r="K561" s="41">
        <f t="shared" si="303"/>
        <v>0</v>
      </c>
      <c r="L561" s="41">
        <f t="shared" si="303"/>
        <v>3000000</v>
      </c>
      <c r="M561" s="41">
        <f t="shared" si="303"/>
        <v>3000000</v>
      </c>
      <c r="N561" s="41">
        <f t="shared" si="303"/>
        <v>0</v>
      </c>
      <c r="O561" s="41">
        <f t="shared" si="303"/>
        <v>2000000</v>
      </c>
      <c r="P561" s="41">
        <f t="shared" si="303"/>
        <v>0</v>
      </c>
      <c r="Q561" s="41">
        <f t="shared" si="303"/>
        <v>0</v>
      </c>
      <c r="R561" s="41">
        <f t="shared" si="303"/>
        <v>0</v>
      </c>
      <c r="S561" s="41">
        <f t="shared" si="303"/>
        <v>0</v>
      </c>
      <c r="T561" s="41">
        <f t="shared" si="303"/>
        <v>0</v>
      </c>
      <c r="U561" s="41">
        <f t="shared" si="1"/>
        <v>8000000</v>
      </c>
      <c r="V561" s="41">
        <f t="shared" si="2"/>
        <v>0</v>
      </c>
      <c r="W561" s="61"/>
      <c r="X561" s="61"/>
      <c r="Y561" s="61"/>
      <c r="Z561" s="61"/>
    </row>
    <row r="562" spans="1:26" ht="13.5"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v>1</v>
      </c>
      <c r="X562" s="61"/>
      <c r="Y562" s="61"/>
      <c r="Z562" s="61"/>
    </row>
    <row r="563" spans="1:26" ht="13.5"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4">SUM(H564:H565)</f>
        <v>101360000</v>
      </c>
      <c r="I563" s="41">
        <f t="shared" si="304"/>
        <v>0</v>
      </c>
      <c r="J563" s="41">
        <f t="shared" si="304"/>
        <v>0</v>
      </c>
      <c r="K563" s="41">
        <f t="shared" si="304"/>
        <v>0</v>
      </c>
      <c r="L563" s="41">
        <f t="shared" si="304"/>
        <v>30680000</v>
      </c>
      <c r="M563" s="41">
        <f t="shared" si="304"/>
        <v>30680000</v>
      </c>
      <c r="N563" s="41">
        <f t="shared" si="304"/>
        <v>0</v>
      </c>
      <c r="O563" s="41">
        <f t="shared" si="304"/>
        <v>0</v>
      </c>
      <c r="P563" s="41">
        <f t="shared" si="304"/>
        <v>0</v>
      </c>
      <c r="Q563" s="41">
        <f t="shared" si="304"/>
        <v>40000000</v>
      </c>
      <c r="R563" s="41">
        <f t="shared" si="304"/>
        <v>0</v>
      </c>
      <c r="S563" s="41">
        <f t="shared" si="304"/>
        <v>0</v>
      </c>
      <c r="T563" s="41">
        <f t="shared" si="304"/>
        <v>0</v>
      </c>
      <c r="U563" s="41">
        <f t="shared" si="1"/>
        <v>101360000</v>
      </c>
      <c r="V563" s="41">
        <f t="shared" si="2"/>
        <v>0</v>
      </c>
      <c r="W563" s="61"/>
      <c r="X563" s="61"/>
      <c r="Y563" s="61"/>
      <c r="Z563" s="61"/>
    </row>
    <row r="564" spans="1:26" ht="13.5"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5">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v>1</v>
      </c>
      <c r="X564" s="61"/>
      <c r="Y564" s="61"/>
      <c r="Z564" s="61"/>
    </row>
    <row r="565" spans="1:26" ht="13.5"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5"/>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v>1</v>
      </c>
      <c r="X565" s="61"/>
      <c r="Y565" s="61"/>
      <c r="Z565" s="61"/>
    </row>
    <row r="566" spans="1:26" ht="13.5"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6">SUM(H567,H569)</f>
        <v>169041000</v>
      </c>
      <c r="I566" s="38">
        <f t="shared" si="306"/>
        <v>0</v>
      </c>
      <c r="J566" s="38">
        <f t="shared" si="306"/>
        <v>0</v>
      </c>
      <c r="K566" s="38">
        <f t="shared" si="306"/>
        <v>0</v>
      </c>
      <c r="L566" s="38">
        <f t="shared" si="306"/>
        <v>0</v>
      </c>
      <c r="M566" s="38">
        <f t="shared" si="306"/>
        <v>0</v>
      </c>
      <c r="N566" s="38">
        <f t="shared" si="306"/>
        <v>0</v>
      </c>
      <c r="O566" s="38">
        <f t="shared" si="306"/>
        <v>0</v>
      </c>
      <c r="P566" s="38">
        <f t="shared" si="306"/>
        <v>30000000</v>
      </c>
      <c r="Q566" s="38">
        <f t="shared" si="306"/>
        <v>139041000</v>
      </c>
      <c r="R566" s="38">
        <f t="shared" si="306"/>
        <v>0</v>
      </c>
      <c r="S566" s="38">
        <f t="shared" si="306"/>
        <v>0</v>
      </c>
      <c r="T566" s="38">
        <f t="shared" si="306"/>
        <v>0</v>
      </c>
      <c r="U566" s="38">
        <f t="shared" si="1"/>
        <v>169041000</v>
      </c>
      <c r="V566" s="38">
        <f t="shared" si="2"/>
        <v>0</v>
      </c>
      <c r="W566" s="61"/>
      <c r="X566" s="61"/>
      <c r="Y566" s="61"/>
      <c r="Z566" s="61"/>
    </row>
    <row r="567" spans="1:26" ht="13.5"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7">H568</f>
        <v>30000000</v>
      </c>
      <c r="I567" s="41">
        <f t="shared" si="307"/>
        <v>0</v>
      </c>
      <c r="J567" s="41">
        <f t="shared" si="307"/>
        <v>0</v>
      </c>
      <c r="K567" s="41">
        <f t="shared" si="307"/>
        <v>0</v>
      </c>
      <c r="L567" s="41">
        <f t="shared" si="307"/>
        <v>0</v>
      </c>
      <c r="M567" s="41">
        <f t="shared" si="307"/>
        <v>0</v>
      </c>
      <c r="N567" s="41">
        <f t="shared" si="307"/>
        <v>0</v>
      </c>
      <c r="O567" s="41">
        <f t="shared" si="307"/>
        <v>0</v>
      </c>
      <c r="P567" s="41">
        <f t="shared" si="307"/>
        <v>30000000</v>
      </c>
      <c r="Q567" s="41">
        <f t="shared" si="307"/>
        <v>0</v>
      </c>
      <c r="R567" s="41">
        <f t="shared" si="307"/>
        <v>0</v>
      </c>
      <c r="S567" s="41">
        <f t="shared" si="307"/>
        <v>0</v>
      </c>
      <c r="T567" s="41">
        <f t="shared" si="307"/>
        <v>0</v>
      </c>
      <c r="U567" s="41">
        <f t="shared" si="1"/>
        <v>30000000</v>
      </c>
      <c r="V567" s="41">
        <f t="shared" si="2"/>
        <v>0</v>
      </c>
      <c r="W567" s="61"/>
      <c r="X567" s="61"/>
      <c r="Y567" s="61"/>
      <c r="Z567" s="61"/>
    </row>
    <row r="568" spans="1:26" ht="13.5"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v>1</v>
      </c>
      <c r="X568" s="61"/>
      <c r="Y568" s="61"/>
      <c r="Z568" s="61"/>
    </row>
    <row r="569" spans="1:26" ht="13.5"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8">H570</f>
        <v>139041000</v>
      </c>
      <c r="I569" s="41">
        <f t="shared" si="308"/>
        <v>0</v>
      </c>
      <c r="J569" s="41">
        <f t="shared" si="308"/>
        <v>0</v>
      </c>
      <c r="K569" s="41">
        <f t="shared" si="308"/>
        <v>0</v>
      </c>
      <c r="L569" s="41">
        <f t="shared" si="308"/>
        <v>0</v>
      </c>
      <c r="M569" s="41">
        <f t="shared" si="308"/>
        <v>0</v>
      </c>
      <c r="N569" s="41">
        <f t="shared" si="308"/>
        <v>0</v>
      </c>
      <c r="O569" s="41">
        <f t="shared" si="308"/>
        <v>0</v>
      </c>
      <c r="P569" s="41">
        <f t="shared" si="308"/>
        <v>0</v>
      </c>
      <c r="Q569" s="41">
        <f t="shared" si="308"/>
        <v>139041000</v>
      </c>
      <c r="R569" s="41">
        <f t="shared" si="308"/>
        <v>0</v>
      </c>
      <c r="S569" s="41">
        <f t="shared" si="308"/>
        <v>0</v>
      </c>
      <c r="T569" s="41">
        <f t="shared" si="308"/>
        <v>0</v>
      </c>
      <c r="U569" s="41">
        <f t="shared" si="1"/>
        <v>139041000</v>
      </c>
      <c r="V569" s="41">
        <f t="shared" si="2"/>
        <v>0</v>
      </c>
      <c r="W569" s="61"/>
      <c r="X569" s="61"/>
      <c r="Y569" s="61"/>
      <c r="Z569" s="61"/>
    </row>
    <row r="570" spans="1:26" ht="13.5"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44">
        <v>139041000</v>
      </c>
      <c r="R570" s="44">
        <v>0</v>
      </c>
      <c r="S570" s="44">
        <v>0</v>
      </c>
      <c r="T570" s="44">
        <v>0</v>
      </c>
      <c r="U570" s="44">
        <f t="shared" si="1"/>
        <v>139041000</v>
      </c>
      <c r="V570" s="44">
        <f t="shared" si="2"/>
        <v>0</v>
      </c>
      <c r="W570" s="61">
        <v>1</v>
      </c>
      <c r="X570" s="61"/>
      <c r="Y570" s="61"/>
      <c r="Z570" s="61"/>
    </row>
    <row r="571" spans="1:26" ht="13.5"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9">SUM(H572)</f>
        <v>65520000</v>
      </c>
      <c r="I571" s="30">
        <f t="shared" si="309"/>
        <v>0</v>
      </c>
      <c r="J571" s="30">
        <f t="shared" si="309"/>
        <v>2500000</v>
      </c>
      <c r="K571" s="30">
        <f t="shared" si="309"/>
        <v>12740000</v>
      </c>
      <c r="L571" s="30">
        <f t="shared" si="309"/>
        <v>4000000</v>
      </c>
      <c r="M571" s="30">
        <f t="shared" si="309"/>
        <v>4000000</v>
      </c>
      <c r="N571" s="30">
        <f t="shared" si="309"/>
        <v>6100000</v>
      </c>
      <c r="O571" s="30">
        <f t="shared" si="309"/>
        <v>12140000</v>
      </c>
      <c r="P571" s="30">
        <f t="shared" si="309"/>
        <v>4000000</v>
      </c>
      <c r="Q571" s="30">
        <f t="shared" si="309"/>
        <v>4000000</v>
      </c>
      <c r="R571" s="30">
        <f t="shared" si="309"/>
        <v>5400000</v>
      </c>
      <c r="S571" s="30">
        <f t="shared" si="309"/>
        <v>10640000</v>
      </c>
      <c r="T571" s="30">
        <f t="shared" si="309"/>
        <v>0</v>
      </c>
      <c r="U571" s="30">
        <f t="shared" si="1"/>
        <v>65520000</v>
      </c>
      <c r="V571" s="30">
        <f t="shared" si="2"/>
        <v>0</v>
      </c>
      <c r="W571" s="61"/>
      <c r="X571" s="61"/>
      <c r="Y571" s="61"/>
      <c r="Z571" s="61"/>
    </row>
    <row r="572" spans="1:26" ht="13.5"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10">SUM(H573)</f>
        <v>65520000</v>
      </c>
      <c r="I572" s="34">
        <f t="shared" si="310"/>
        <v>0</v>
      </c>
      <c r="J572" s="34">
        <f t="shared" si="310"/>
        <v>2500000</v>
      </c>
      <c r="K572" s="34">
        <f t="shared" si="310"/>
        <v>12740000</v>
      </c>
      <c r="L572" s="34">
        <f t="shared" si="310"/>
        <v>4000000</v>
      </c>
      <c r="M572" s="34">
        <f t="shared" si="310"/>
        <v>4000000</v>
      </c>
      <c r="N572" s="34">
        <f t="shared" si="310"/>
        <v>6100000</v>
      </c>
      <c r="O572" s="34">
        <f t="shared" si="310"/>
        <v>12140000</v>
      </c>
      <c r="P572" s="34">
        <f t="shared" si="310"/>
        <v>4000000</v>
      </c>
      <c r="Q572" s="34">
        <f t="shared" si="310"/>
        <v>4000000</v>
      </c>
      <c r="R572" s="34">
        <f t="shared" si="310"/>
        <v>5400000</v>
      </c>
      <c r="S572" s="34">
        <f t="shared" si="310"/>
        <v>10640000</v>
      </c>
      <c r="T572" s="34">
        <f t="shared" si="310"/>
        <v>0</v>
      </c>
      <c r="U572" s="34">
        <f t="shared" si="1"/>
        <v>65520000</v>
      </c>
      <c r="V572" s="34">
        <f t="shared" si="2"/>
        <v>0</v>
      </c>
      <c r="W572" s="61"/>
      <c r="X572" s="61"/>
      <c r="Y572" s="61"/>
      <c r="Z572" s="61"/>
    </row>
    <row r="573" spans="1:26" ht="13.5"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11">SUM(H574,H577,H580)</f>
        <v>65520000</v>
      </c>
      <c r="I573" s="38">
        <f t="shared" si="311"/>
        <v>0</v>
      </c>
      <c r="J573" s="38">
        <f t="shared" si="311"/>
        <v>2500000</v>
      </c>
      <c r="K573" s="38">
        <f t="shared" si="311"/>
        <v>12740000</v>
      </c>
      <c r="L573" s="38">
        <f t="shared" si="311"/>
        <v>4000000</v>
      </c>
      <c r="M573" s="38">
        <f t="shared" si="311"/>
        <v>4000000</v>
      </c>
      <c r="N573" s="38">
        <f t="shared" si="311"/>
        <v>6100000</v>
      </c>
      <c r="O573" s="38">
        <f t="shared" si="311"/>
        <v>12140000</v>
      </c>
      <c r="P573" s="38">
        <f t="shared" si="311"/>
        <v>4000000</v>
      </c>
      <c r="Q573" s="38">
        <f t="shared" si="311"/>
        <v>4000000</v>
      </c>
      <c r="R573" s="38">
        <f t="shared" si="311"/>
        <v>5400000</v>
      </c>
      <c r="S573" s="38">
        <f t="shared" si="311"/>
        <v>10640000</v>
      </c>
      <c r="T573" s="38">
        <f t="shared" si="311"/>
        <v>0</v>
      </c>
      <c r="U573" s="38">
        <f t="shared" si="1"/>
        <v>65520000</v>
      </c>
      <c r="V573" s="38">
        <f t="shared" si="2"/>
        <v>0</v>
      </c>
      <c r="W573" s="61"/>
      <c r="X573" s="61"/>
      <c r="Y573" s="61"/>
      <c r="Z573" s="61"/>
    </row>
    <row r="574" spans="1:26" ht="13.5"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2">SUM(H575:H576)</f>
        <v>20600000</v>
      </c>
      <c r="I574" s="41">
        <f t="shared" si="312"/>
        <v>0</v>
      </c>
      <c r="J574" s="41">
        <f t="shared" si="312"/>
        <v>0</v>
      </c>
      <c r="K574" s="41">
        <f t="shared" si="312"/>
        <v>3600000</v>
      </c>
      <c r="L574" s="41">
        <f t="shared" si="312"/>
        <v>1500000</v>
      </c>
      <c r="M574" s="41">
        <f t="shared" si="312"/>
        <v>1500000</v>
      </c>
      <c r="N574" s="41">
        <f t="shared" si="312"/>
        <v>3600000</v>
      </c>
      <c r="O574" s="41">
        <f t="shared" si="312"/>
        <v>3000000</v>
      </c>
      <c r="P574" s="41">
        <f t="shared" si="312"/>
        <v>1500000</v>
      </c>
      <c r="Q574" s="41">
        <f t="shared" si="312"/>
        <v>1500000</v>
      </c>
      <c r="R574" s="41">
        <f t="shared" si="312"/>
        <v>2900000</v>
      </c>
      <c r="S574" s="41">
        <f t="shared" si="312"/>
        <v>1500000</v>
      </c>
      <c r="T574" s="41">
        <f t="shared" si="312"/>
        <v>0</v>
      </c>
      <c r="U574" s="41">
        <f t="shared" si="1"/>
        <v>20600000</v>
      </c>
      <c r="V574" s="41">
        <f t="shared" si="2"/>
        <v>0</v>
      </c>
      <c r="W574" s="61"/>
      <c r="X574" s="61"/>
      <c r="Y574" s="61"/>
      <c r="Z574" s="61"/>
    </row>
    <row r="575" spans="1:26" ht="13.5"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3">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v>1</v>
      </c>
      <c r="X575" s="61"/>
      <c r="Y575" s="61"/>
      <c r="Z575" s="61"/>
    </row>
    <row r="576" spans="1:26" ht="13.5"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3"/>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v>1</v>
      </c>
      <c r="X576" s="61"/>
      <c r="Y576" s="61"/>
      <c r="Z576" s="61"/>
    </row>
    <row r="577" spans="1:26" ht="13.5"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4">SUM(H578:H579)</f>
        <v>25000000</v>
      </c>
      <c r="I577" s="41">
        <f t="shared" si="314"/>
        <v>0</v>
      </c>
      <c r="J577" s="41">
        <f t="shared" si="314"/>
        <v>2500000</v>
      </c>
      <c r="K577" s="41">
        <f t="shared" si="314"/>
        <v>2500000</v>
      </c>
      <c r="L577" s="41">
        <f t="shared" si="314"/>
        <v>2500000</v>
      </c>
      <c r="M577" s="41">
        <f t="shared" si="314"/>
        <v>2500000</v>
      </c>
      <c r="N577" s="41">
        <f t="shared" si="314"/>
        <v>2500000</v>
      </c>
      <c r="O577" s="41">
        <f t="shared" si="314"/>
        <v>2500000</v>
      </c>
      <c r="P577" s="41">
        <f t="shared" si="314"/>
        <v>2500000</v>
      </c>
      <c r="Q577" s="41">
        <f t="shared" si="314"/>
        <v>2500000</v>
      </c>
      <c r="R577" s="41">
        <f t="shared" si="314"/>
        <v>2500000</v>
      </c>
      <c r="S577" s="41">
        <f t="shared" si="314"/>
        <v>2500000</v>
      </c>
      <c r="T577" s="41">
        <f t="shared" si="314"/>
        <v>0</v>
      </c>
      <c r="U577" s="41">
        <f t="shared" si="1"/>
        <v>25000000</v>
      </c>
      <c r="V577" s="41">
        <f t="shared" si="2"/>
        <v>0</v>
      </c>
      <c r="W577" s="61"/>
      <c r="X577" s="61"/>
      <c r="Y577" s="61"/>
      <c r="Z577" s="61"/>
    </row>
    <row r="578" spans="1:26" ht="13.5"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5">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v>1</v>
      </c>
      <c r="X578" s="61"/>
      <c r="Y578" s="61"/>
      <c r="Z578" s="61"/>
    </row>
    <row r="579" spans="1:26" ht="13.5"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5"/>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v>1</v>
      </c>
      <c r="X579" s="61"/>
      <c r="Y579" s="61"/>
      <c r="Z579" s="61"/>
    </row>
    <row r="580" spans="1:26" ht="13.5"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6">H581</f>
        <v>19920000</v>
      </c>
      <c r="I580" s="41">
        <f t="shared" si="316"/>
        <v>0</v>
      </c>
      <c r="J580" s="41">
        <f t="shared" si="316"/>
        <v>0</v>
      </c>
      <c r="K580" s="41">
        <f t="shared" si="316"/>
        <v>6640000</v>
      </c>
      <c r="L580" s="41">
        <f t="shared" si="316"/>
        <v>0</v>
      </c>
      <c r="M580" s="41">
        <f t="shared" si="316"/>
        <v>0</v>
      </c>
      <c r="N580" s="41">
        <f t="shared" si="316"/>
        <v>0</v>
      </c>
      <c r="O580" s="41">
        <f t="shared" si="316"/>
        <v>6640000</v>
      </c>
      <c r="P580" s="41">
        <f t="shared" si="316"/>
        <v>0</v>
      </c>
      <c r="Q580" s="41">
        <f t="shared" si="316"/>
        <v>0</v>
      </c>
      <c r="R580" s="41">
        <f t="shared" si="316"/>
        <v>0</v>
      </c>
      <c r="S580" s="41">
        <f t="shared" si="316"/>
        <v>6640000</v>
      </c>
      <c r="T580" s="41">
        <f t="shared" si="316"/>
        <v>0</v>
      </c>
      <c r="U580" s="41">
        <f t="shared" si="1"/>
        <v>19920000</v>
      </c>
      <c r="V580" s="41">
        <f t="shared" si="2"/>
        <v>0</v>
      </c>
      <c r="W580" s="61"/>
      <c r="X580" s="61"/>
      <c r="Y580" s="61"/>
      <c r="Z580" s="61"/>
    </row>
    <row r="581" spans="1:26" ht="13.5"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v>1</v>
      </c>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A5:V581" xr:uid="{00000000-0009-0000-0000-000004000000}"/>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V507 I509:V509 I511:V511 I513:V513 I515:V515 I518:V522 I524:V524 I526:V526 I528:V528 I535:V537 I539:V540 I542:V543 I545:V545 I547:V547 I549:V550 I553:V554 I556:V557 I559:V560 I562:V562 I564:V565 I568:V568 I570:V570 I575:V576 I578:V579 I581:V581">
    <cfRule type="expression" dxfId="4"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400-000000000000}">
          <x14:formula1>
            <xm:f>Referensi!$A$2:$A$9</xm:f>
          </x14:formula1>
          <xm:sqref>B2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7EC97-1E6A-4C5C-B315-4828EEE97642}">
  <dimension ref="A1:A7"/>
  <sheetViews>
    <sheetView workbookViewId="0">
      <selection activeCell="A3" sqref="A3"/>
    </sheetView>
  </sheetViews>
  <sheetFormatPr defaultRowHeight="14.25" x14ac:dyDescent="0.2"/>
  <cols>
    <col min="1" max="1" width="46.375" bestFit="1" customWidth="1"/>
  </cols>
  <sheetData>
    <row r="1" spans="1:1" s="129" customFormat="1" x14ac:dyDescent="0.2">
      <c r="A1" s="175" t="s">
        <v>3931</v>
      </c>
    </row>
    <row r="2" spans="1:1" x14ac:dyDescent="0.2">
      <c r="A2" s="229" t="s">
        <v>4146</v>
      </c>
    </row>
    <row r="3" spans="1:1" x14ac:dyDescent="0.2">
      <c r="A3" s="230" t="s">
        <v>4150</v>
      </c>
    </row>
    <row r="4" spans="1:1" x14ac:dyDescent="0.2">
      <c r="A4" s="230" t="s">
        <v>4147</v>
      </c>
    </row>
    <row r="5" spans="1:1" x14ac:dyDescent="0.2">
      <c r="A5" s="231" t="s">
        <v>4148</v>
      </c>
    </row>
    <row r="6" spans="1:1" x14ac:dyDescent="0.2">
      <c r="A6" t="s">
        <v>4149</v>
      </c>
    </row>
    <row r="7" spans="1:1" x14ac:dyDescent="0.2">
      <c r="A7" t="s">
        <v>4016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00"/>
  <sheetViews>
    <sheetView showGridLines="0" topLeftCell="C1" workbookViewId="0">
      <pane ySplit="138" topLeftCell="A527" activePane="bottomLeft" state="frozen"/>
      <selection activeCell="I532" sqref="I532:T581"/>
      <selection pane="bottomLeft" activeCell="I532" sqref="I532:T581"/>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7.625" customWidth="1"/>
    <col min="6" max="6" width="10.75" customWidth="1"/>
    <col min="7" max="7" width="13.75" customWidth="1"/>
    <col min="8"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hidden="1" customHeight="1" x14ac:dyDescent="0.2">
      <c r="A6" s="11"/>
      <c r="B6" s="11"/>
      <c r="C6" s="12" t="s">
        <v>20</v>
      </c>
      <c r="D6" s="13" t="s">
        <v>3810</v>
      </c>
      <c r="E6" s="14"/>
      <c r="F6" s="15"/>
      <c r="G6" s="14"/>
      <c r="H6" s="14">
        <f t="shared" ref="H6:T6" si="0">SUM(H7,H134)</f>
        <v>21562048000</v>
      </c>
      <c r="I6" s="14">
        <f t="shared" si="0"/>
        <v>437150391</v>
      </c>
      <c r="J6" s="14">
        <f t="shared" si="0"/>
        <v>2614923693</v>
      </c>
      <c r="K6" s="14">
        <f t="shared" si="0"/>
        <v>1337427683</v>
      </c>
      <c r="L6" s="14">
        <f t="shared" si="0"/>
        <v>2317170363</v>
      </c>
      <c r="M6" s="14">
        <f t="shared" si="0"/>
        <v>2743455888</v>
      </c>
      <c r="N6" s="14">
        <f t="shared" si="0"/>
        <v>2460737763</v>
      </c>
      <c r="O6" s="14">
        <f t="shared" si="0"/>
        <v>1838098363</v>
      </c>
      <c r="P6" s="14">
        <f t="shared" si="0"/>
        <v>2513193363</v>
      </c>
      <c r="Q6" s="14">
        <f t="shared" si="0"/>
        <v>1967495903</v>
      </c>
      <c r="R6" s="14">
        <f t="shared" si="0"/>
        <v>1616719318</v>
      </c>
      <c r="S6" s="14">
        <f t="shared" si="0"/>
        <v>1337739533</v>
      </c>
      <c r="T6" s="14">
        <f t="shared" si="0"/>
        <v>774695739</v>
      </c>
      <c r="U6" s="14">
        <f t="shared" ref="U6:U581" si="1">SUM(I6:T6)</f>
        <v>21958808000</v>
      </c>
      <c r="V6" s="14">
        <f t="shared" ref="V6:V581" si="2">H6-U6</f>
        <v>-396760000</v>
      </c>
      <c r="W6" s="61"/>
      <c r="X6" s="61"/>
      <c r="Y6" s="61"/>
      <c r="Z6" s="61"/>
    </row>
    <row r="7" spans="1:26" ht="13.5" hidden="1" customHeight="1" x14ac:dyDescent="0.2">
      <c r="A7" s="2" t="s">
        <v>22</v>
      </c>
      <c r="B7" s="50"/>
      <c r="C7" s="16" t="s">
        <v>22</v>
      </c>
      <c r="D7" s="17" t="s">
        <v>23</v>
      </c>
      <c r="E7" s="18">
        <v>0</v>
      </c>
      <c r="F7" s="19" t="s">
        <v>24</v>
      </c>
      <c r="G7" s="18">
        <v>0</v>
      </c>
      <c r="H7" s="18">
        <f t="shared" ref="H7:T7" si="3">H8</f>
        <v>1242500000</v>
      </c>
      <c r="I7" s="18">
        <f t="shared" si="3"/>
        <v>7735000</v>
      </c>
      <c r="J7" s="18">
        <f t="shared" si="3"/>
        <v>104594500</v>
      </c>
      <c r="K7" s="18">
        <f t="shared" si="3"/>
        <v>290651000</v>
      </c>
      <c r="L7" s="18">
        <f t="shared" si="3"/>
        <v>68150000</v>
      </c>
      <c r="M7" s="18">
        <f t="shared" si="3"/>
        <v>227995000</v>
      </c>
      <c r="N7" s="18">
        <f t="shared" si="3"/>
        <v>188400000</v>
      </c>
      <c r="O7" s="18">
        <f t="shared" si="3"/>
        <v>83649000</v>
      </c>
      <c r="P7" s="18">
        <f t="shared" si="3"/>
        <v>196433000</v>
      </c>
      <c r="Q7" s="18">
        <f t="shared" si="3"/>
        <v>66601500</v>
      </c>
      <c r="R7" s="18">
        <f t="shared" si="3"/>
        <v>89487000</v>
      </c>
      <c r="S7" s="18">
        <f t="shared" si="3"/>
        <v>66106000</v>
      </c>
      <c r="T7" s="18">
        <f t="shared" si="3"/>
        <v>45578000</v>
      </c>
      <c r="U7" s="18">
        <f t="shared" si="1"/>
        <v>1435380000</v>
      </c>
      <c r="V7" s="18">
        <f t="shared" si="2"/>
        <v>-192880000</v>
      </c>
      <c r="W7" s="61"/>
      <c r="X7" s="61"/>
      <c r="Y7" s="61"/>
      <c r="Z7" s="61"/>
    </row>
    <row r="8" spans="1:26" ht="13.5" hidden="1" customHeight="1" x14ac:dyDescent="0.2">
      <c r="A8" s="2" t="s">
        <v>585</v>
      </c>
      <c r="B8" s="50"/>
      <c r="C8" s="20" t="s">
        <v>586</v>
      </c>
      <c r="D8" s="21" t="s">
        <v>587</v>
      </c>
      <c r="E8" s="22">
        <v>0</v>
      </c>
      <c r="F8" s="23" t="s">
        <v>24</v>
      </c>
      <c r="G8" s="22">
        <v>0</v>
      </c>
      <c r="H8" s="22">
        <f t="shared" ref="H8:T8" si="4">SUM(H9)</f>
        <v>1242500000</v>
      </c>
      <c r="I8" s="22">
        <f t="shared" si="4"/>
        <v>7735000</v>
      </c>
      <c r="J8" s="22">
        <f t="shared" si="4"/>
        <v>104594500</v>
      </c>
      <c r="K8" s="22">
        <f t="shared" si="4"/>
        <v>290651000</v>
      </c>
      <c r="L8" s="22">
        <f t="shared" si="4"/>
        <v>68150000</v>
      </c>
      <c r="M8" s="22">
        <f t="shared" si="4"/>
        <v>227995000</v>
      </c>
      <c r="N8" s="22">
        <f t="shared" si="4"/>
        <v>188400000</v>
      </c>
      <c r="O8" s="22">
        <f t="shared" si="4"/>
        <v>83649000</v>
      </c>
      <c r="P8" s="22">
        <f t="shared" si="4"/>
        <v>196433000</v>
      </c>
      <c r="Q8" s="22">
        <f t="shared" si="4"/>
        <v>66601500</v>
      </c>
      <c r="R8" s="22">
        <f t="shared" si="4"/>
        <v>89487000</v>
      </c>
      <c r="S8" s="22">
        <f t="shared" si="4"/>
        <v>66106000</v>
      </c>
      <c r="T8" s="22">
        <f t="shared" si="4"/>
        <v>45578000</v>
      </c>
      <c r="U8" s="22">
        <f t="shared" si="1"/>
        <v>1435380000</v>
      </c>
      <c r="V8" s="22">
        <f t="shared" si="2"/>
        <v>-192880000</v>
      </c>
      <c r="W8" s="61"/>
      <c r="X8" s="61"/>
      <c r="Y8" s="61"/>
      <c r="Z8" s="61"/>
    </row>
    <row r="9" spans="1:26" ht="13.5" hidden="1" customHeight="1" x14ac:dyDescent="0.2">
      <c r="A9" s="2" t="s">
        <v>588</v>
      </c>
      <c r="B9" s="50"/>
      <c r="C9" s="24" t="s">
        <v>589</v>
      </c>
      <c r="D9" s="25" t="s">
        <v>30</v>
      </c>
      <c r="E9" s="26">
        <v>4</v>
      </c>
      <c r="F9" s="27" t="s">
        <v>31</v>
      </c>
      <c r="G9" s="26">
        <v>0</v>
      </c>
      <c r="H9" s="26">
        <f t="shared" ref="H9:T9" si="5">SUM(H10)</f>
        <v>1242500000</v>
      </c>
      <c r="I9" s="26">
        <f t="shared" si="5"/>
        <v>7735000</v>
      </c>
      <c r="J9" s="26">
        <f t="shared" si="5"/>
        <v>104594500</v>
      </c>
      <c r="K9" s="26">
        <f t="shared" si="5"/>
        <v>290651000</v>
      </c>
      <c r="L9" s="26">
        <f t="shared" si="5"/>
        <v>68150000</v>
      </c>
      <c r="M9" s="26">
        <f t="shared" si="5"/>
        <v>227995000</v>
      </c>
      <c r="N9" s="26">
        <f t="shared" si="5"/>
        <v>188400000</v>
      </c>
      <c r="O9" s="26">
        <f t="shared" si="5"/>
        <v>83649000</v>
      </c>
      <c r="P9" s="26">
        <f t="shared" si="5"/>
        <v>196433000</v>
      </c>
      <c r="Q9" s="26">
        <f t="shared" si="5"/>
        <v>66601500</v>
      </c>
      <c r="R9" s="26">
        <f t="shared" si="5"/>
        <v>89487000</v>
      </c>
      <c r="S9" s="26">
        <f t="shared" si="5"/>
        <v>66106000</v>
      </c>
      <c r="T9" s="26">
        <f t="shared" si="5"/>
        <v>45578000</v>
      </c>
      <c r="U9" s="26">
        <f t="shared" si="1"/>
        <v>1435380000</v>
      </c>
      <c r="V9" s="26">
        <f t="shared" si="2"/>
        <v>-192880000</v>
      </c>
      <c r="W9" s="61"/>
      <c r="X9" s="61"/>
      <c r="Y9" s="61"/>
      <c r="Z9" s="61"/>
    </row>
    <row r="10" spans="1:26" ht="13.5" hidden="1" customHeight="1" x14ac:dyDescent="0.2">
      <c r="A10" s="2" t="s">
        <v>590</v>
      </c>
      <c r="B10" s="50"/>
      <c r="C10" s="28" t="s">
        <v>591</v>
      </c>
      <c r="D10" s="29" t="s">
        <v>592</v>
      </c>
      <c r="E10" s="30">
        <v>0</v>
      </c>
      <c r="F10" s="31" t="s">
        <v>24</v>
      </c>
      <c r="G10" s="30">
        <v>0</v>
      </c>
      <c r="H10" s="30">
        <f t="shared" ref="H10:T10" si="6">SUM(H11,H50,H85,H120)</f>
        <v>1242500000</v>
      </c>
      <c r="I10" s="30">
        <f t="shared" si="6"/>
        <v>7735000</v>
      </c>
      <c r="J10" s="30">
        <f t="shared" si="6"/>
        <v>104594500</v>
      </c>
      <c r="K10" s="30">
        <f t="shared" si="6"/>
        <v>290651000</v>
      </c>
      <c r="L10" s="30">
        <f t="shared" si="6"/>
        <v>68150000</v>
      </c>
      <c r="M10" s="30">
        <f t="shared" si="6"/>
        <v>227995000</v>
      </c>
      <c r="N10" s="30">
        <f t="shared" si="6"/>
        <v>188400000</v>
      </c>
      <c r="O10" s="30">
        <f t="shared" si="6"/>
        <v>83649000</v>
      </c>
      <c r="P10" s="30">
        <f t="shared" si="6"/>
        <v>196433000</v>
      </c>
      <c r="Q10" s="30">
        <f t="shared" si="6"/>
        <v>66601500</v>
      </c>
      <c r="R10" s="30">
        <f t="shared" si="6"/>
        <v>89487000</v>
      </c>
      <c r="S10" s="30">
        <f t="shared" si="6"/>
        <v>66106000</v>
      </c>
      <c r="T10" s="30">
        <f t="shared" si="6"/>
        <v>45578000</v>
      </c>
      <c r="U10" s="30">
        <f t="shared" si="1"/>
        <v>1435380000</v>
      </c>
      <c r="V10" s="30">
        <f t="shared" si="2"/>
        <v>-192880000</v>
      </c>
      <c r="W10" s="61"/>
      <c r="X10" s="61"/>
      <c r="Y10" s="61"/>
      <c r="Z10" s="61"/>
    </row>
    <row r="11" spans="1:26" ht="13.5" hidden="1" customHeight="1" x14ac:dyDescent="0.2">
      <c r="A11" s="2" t="s">
        <v>593</v>
      </c>
      <c r="B11" s="50"/>
      <c r="C11" s="32" t="s">
        <v>36</v>
      </c>
      <c r="D11" s="33" t="s">
        <v>594</v>
      </c>
      <c r="E11" s="34">
        <v>0</v>
      </c>
      <c r="F11" s="35" t="s">
        <v>24</v>
      </c>
      <c r="G11" s="34">
        <v>0</v>
      </c>
      <c r="H11" s="34">
        <f t="shared" ref="H11:T11" si="7">SUM(H12,H24,H36)</f>
        <v>471832000</v>
      </c>
      <c r="I11" s="34">
        <f t="shared" si="7"/>
        <v>0</v>
      </c>
      <c r="J11" s="34">
        <f t="shared" si="7"/>
        <v>16820000</v>
      </c>
      <c r="K11" s="34">
        <f t="shared" si="7"/>
        <v>21460000</v>
      </c>
      <c r="L11" s="34">
        <f t="shared" si="7"/>
        <v>36460000</v>
      </c>
      <c r="M11" s="34">
        <f t="shared" si="7"/>
        <v>24960000</v>
      </c>
      <c r="N11" s="34">
        <f t="shared" si="7"/>
        <v>48030000</v>
      </c>
      <c r="O11" s="34">
        <f t="shared" si="7"/>
        <v>57719000</v>
      </c>
      <c r="P11" s="34">
        <f t="shared" si="7"/>
        <v>50210000</v>
      </c>
      <c r="Q11" s="34">
        <f t="shared" si="7"/>
        <v>46210000</v>
      </c>
      <c r="R11" s="34">
        <f t="shared" si="7"/>
        <v>68487000</v>
      </c>
      <c r="S11" s="34">
        <f t="shared" si="7"/>
        <v>44706000</v>
      </c>
      <c r="T11" s="34">
        <f t="shared" si="7"/>
        <v>35578000</v>
      </c>
      <c r="U11" s="34">
        <f t="shared" si="1"/>
        <v>450640000</v>
      </c>
      <c r="V11" s="34">
        <f t="shared" si="2"/>
        <v>21192000</v>
      </c>
      <c r="W11" s="61"/>
      <c r="X11" s="61"/>
      <c r="Y11" s="61"/>
      <c r="Z11" s="61"/>
    </row>
    <row r="12" spans="1:26" ht="13.5" hidden="1"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5440000</v>
      </c>
      <c r="K12" s="38">
        <f t="shared" si="8"/>
        <v>9320000</v>
      </c>
      <c r="L12" s="38">
        <f t="shared" si="8"/>
        <v>17320000</v>
      </c>
      <c r="M12" s="38">
        <f t="shared" si="8"/>
        <v>9320000</v>
      </c>
      <c r="N12" s="38">
        <f t="shared" si="8"/>
        <v>21890000</v>
      </c>
      <c r="O12" s="38">
        <f t="shared" si="8"/>
        <v>27320000</v>
      </c>
      <c r="P12" s="38">
        <f t="shared" si="8"/>
        <v>12070000</v>
      </c>
      <c r="Q12" s="38">
        <f t="shared" si="8"/>
        <v>17070000</v>
      </c>
      <c r="R12" s="38">
        <f t="shared" si="8"/>
        <v>22829000</v>
      </c>
      <c r="S12" s="38">
        <f t="shared" si="8"/>
        <v>11329000</v>
      </c>
      <c r="T12" s="38">
        <f t="shared" si="8"/>
        <v>11525000</v>
      </c>
      <c r="U12" s="38">
        <f t="shared" si="1"/>
        <v>165433000</v>
      </c>
      <c r="V12" s="38">
        <f t="shared" si="2"/>
        <v>-65841000</v>
      </c>
      <c r="W12" s="61"/>
      <c r="X12" s="61"/>
      <c r="Y12" s="61"/>
      <c r="Z12" s="61"/>
    </row>
    <row r="13" spans="1:26" ht="13.5" hidden="1"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3190000</v>
      </c>
      <c r="K13" s="41">
        <f t="shared" si="9"/>
        <v>2070000</v>
      </c>
      <c r="L13" s="41">
        <f t="shared" si="9"/>
        <v>2070000</v>
      </c>
      <c r="M13" s="41">
        <f t="shared" si="9"/>
        <v>2070000</v>
      </c>
      <c r="N13" s="41">
        <f t="shared" si="9"/>
        <v>6640000</v>
      </c>
      <c r="O13" s="41">
        <f t="shared" si="9"/>
        <v>2070000</v>
      </c>
      <c r="P13" s="41">
        <f t="shared" si="9"/>
        <v>2070000</v>
      </c>
      <c r="Q13" s="41">
        <f t="shared" si="9"/>
        <v>2070000</v>
      </c>
      <c r="R13" s="41">
        <f t="shared" si="9"/>
        <v>2829000</v>
      </c>
      <c r="S13" s="41">
        <f t="shared" si="9"/>
        <v>4329000</v>
      </c>
      <c r="T13" s="41">
        <f t="shared" si="9"/>
        <v>2880000</v>
      </c>
      <c r="U13" s="41">
        <f t="shared" si="1"/>
        <v>32288000</v>
      </c>
      <c r="V13" s="41">
        <f t="shared" si="2"/>
        <v>-19108000</v>
      </c>
      <c r="W13" s="61"/>
      <c r="X13" s="61"/>
      <c r="Y13" s="61"/>
      <c r="Z13" s="61"/>
    </row>
    <row r="14" spans="1:26" ht="13.5" hidden="1"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44">
        <v>0</v>
      </c>
      <c r="J14" s="44">
        <v>690000</v>
      </c>
      <c r="K14" s="44">
        <v>2070000</v>
      </c>
      <c r="L14" s="44">
        <v>2070000</v>
      </c>
      <c r="M14" s="44">
        <v>2070000</v>
      </c>
      <c r="N14" s="44">
        <v>4140000</v>
      </c>
      <c r="O14" s="44">
        <v>2070000</v>
      </c>
      <c r="P14" s="44">
        <v>2070000</v>
      </c>
      <c r="Q14" s="44">
        <v>2070000</v>
      </c>
      <c r="R14" s="44">
        <v>2829000</v>
      </c>
      <c r="S14" s="44">
        <v>2829000</v>
      </c>
      <c r="T14" s="44">
        <v>1380000</v>
      </c>
      <c r="U14" s="44">
        <f t="shared" si="1"/>
        <v>24288000</v>
      </c>
      <c r="V14" s="44">
        <f t="shared" si="2"/>
        <v>-19108000</v>
      </c>
      <c r="W14" s="61">
        <v>1</v>
      </c>
      <c r="X14" s="61"/>
      <c r="Y14" s="61"/>
      <c r="Z14" s="61"/>
    </row>
    <row r="15" spans="1:26" ht="13.5" hidden="1"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44">
        <v>0</v>
      </c>
      <c r="S15" s="44">
        <v>1500000</v>
      </c>
      <c r="T15" s="44">
        <v>1500000</v>
      </c>
      <c r="U15" s="44">
        <f t="shared" si="1"/>
        <v>3000000</v>
      </c>
      <c r="V15" s="44">
        <f t="shared" si="2"/>
        <v>0</v>
      </c>
      <c r="W15" s="61">
        <v>1</v>
      </c>
      <c r="X15" s="61"/>
      <c r="Y15" s="61"/>
      <c r="Z15" s="61"/>
    </row>
    <row r="16" spans="1:26" ht="13.5" hidden="1"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44">
        <v>1000000</v>
      </c>
      <c r="K16" s="44">
        <v>0</v>
      </c>
      <c r="L16" s="44">
        <v>0</v>
      </c>
      <c r="M16" s="44">
        <v>0</v>
      </c>
      <c r="N16" s="44">
        <v>1000000</v>
      </c>
      <c r="O16" s="44">
        <v>0</v>
      </c>
      <c r="P16" s="44">
        <v>0</v>
      </c>
      <c r="Q16" s="44">
        <v>0</v>
      </c>
      <c r="R16" s="44">
        <v>0</v>
      </c>
      <c r="S16" s="44">
        <v>0</v>
      </c>
      <c r="T16" s="44">
        <v>0</v>
      </c>
      <c r="U16" s="44">
        <f t="shared" si="1"/>
        <v>2000000</v>
      </c>
      <c r="V16" s="44">
        <f t="shared" si="2"/>
        <v>0</v>
      </c>
      <c r="W16" s="61">
        <v>1</v>
      </c>
      <c r="X16" s="61"/>
      <c r="Y16" s="61"/>
      <c r="Z16" s="61"/>
    </row>
    <row r="17" spans="1:26" ht="13.5" hidden="1"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44">
        <v>1500000</v>
      </c>
      <c r="K17" s="44">
        <v>0</v>
      </c>
      <c r="L17" s="44">
        <v>0</v>
      </c>
      <c r="M17" s="44">
        <v>0</v>
      </c>
      <c r="N17" s="44">
        <v>1500000</v>
      </c>
      <c r="O17" s="44">
        <v>0</v>
      </c>
      <c r="P17" s="44">
        <v>0</v>
      </c>
      <c r="Q17" s="44">
        <v>0</v>
      </c>
      <c r="R17" s="44">
        <v>0</v>
      </c>
      <c r="S17" s="44">
        <v>0</v>
      </c>
      <c r="T17" s="44">
        <v>0</v>
      </c>
      <c r="U17" s="44">
        <f t="shared" si="1"/>
        <v>3000000</v>
      </c>
      <c r="V17" s="44">
        <f t="shared" si="2"/>
        <v>0</v>
      </c>
      <c r="W17" s="61">
        <v>1</v>
      </c>
      <c r="X17" s="61"/>
      <c r="Y17" s="61"/>
      <c r="Z17" s="61"/>
    </row>
    <row r="18" spans="1:26" ht="13.5" hidden="1"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250000</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0</v>
      </c>
      <c r="U18" s="41">
        <f t="shared" si="1"/>
        <v>1500000</v>
      </c>
      <c r="V18" s="41">
        <f t="shared" si="2"/>
        <v>0</v>
      </c>
      <c r="W18" s="61"/>
      <c r="X18" s="61"/>
      <c r="Y18" s="61"/>
      <c r="Z18" s="61"/>
    </row>
    <row r="19" spans="1:26" ht="13.5" hidden="1"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44">
        <v>250000</v>
      </c>
      <c r="K19" s="44">
        <v>250000</v>
      </c>
      <c r="L19" s="44">
        <v>250000</v>
      </c>
      <c r="M19" s="44">
        <v>250000</v>
      </c>
      <c r="N19" s="44">
        <v>250000</v>
      </c>
      <c r="O19" s="44">
        <v>250000</v>
      </c>
      <c r="P19" s="44">
        <v>0</v>
      </c>
      <c r="Q19" s="44">
        <v>0</v>
      </c>
      <c r="R19" s="44">
        <v>0</v>
      </c>
      <c r="S19" s="44">
        <v>0</v>
      </c>
      <c r="T19" s="44">
        <v>0</v>
      </c>
      <c r="U19" s="44">
        <f t="shared" si="1"/>
        <v>1500000</v>
      </c>
      <c r="V19" s="44">
        <f t="shared" si="2"/>
        <v>0</v>
      </c>
      <c r="W19" s="61">
        <v>1</v>
      </c>
      <c r="X19" s="61"/>
      <c r="Y19" s="61"/>
      <c r="Z19" s="61"/>
    </row>
    <row r="20" spans="1:26" ht="13.5" hidden="1"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0</v>
      </c>
      <c r="L20" s="41">
        <f t="shared" si="12"/>
        <v>0</v>
      </c>
      <c r="M20" s="41">
        <f t="shared" si="12"/>
        <v>0</v>
      </c>
      <c r="N20" s="41">
        <f t="shared" si="12"/>
        <v>0</v>
      </c>
      <c r="O20" s="41">
        <f t="shared" si="12"/>
        <v>0</v>
      </c>
      <c r="P20" s="41">
        <f t="shared" si="12"/>
        <v>0</v>
      </c>
      <c r="Q20" s="41">
        <f t="shared" si="12"/>
        <v>0</v>
      </c>
      <c r="R20" s="41">
        <f t="shared" si="12"/>
        <v>0</v>
      </c>
      <c r="S20" s="41">
        <f t="shared" si="12"/>
        <v>0</v>
      </c>
      <c r="T20" s="41">
        <f t="shared" si="12"/>
        <v>0</v>
      </c>
      <c r="U20" s="41">
        <f t="shared" si="1"/>
        <v>0</v>
      </c>
      <c r="V20" s="41">
        <f t="shared" si="2"/>
        <v>5000000</v>
      </c>
      <c r="W20" s="61"/>
      <c r="X20" s="61"/>
      <c r="Y20" s="61"/>
      <c r="Z20" s="61"/>
    </row>
    <row r="21" spans="1:26" ht="13.5" hidden="1"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44"/>
      <c r="K21" s="44"/>
      <c r="L21" s="44"/>
      <c r="M21" s="44"/>
      <c r="N21" s="44"/>
      <c r="O21" s="44"/>
      <c r="P21" s="44"/>
      <c r="Q21" s="44"/>
      <c r="R21" s="44"/>
      <c r="S21" s="44"/>
      <c r="T21" s="44"/>
      <c r="U21" s="44">
        <f t="shared" si="1"/>
        <v>0</v>
      </c>
      <c r="V21" s="44">
        <f t="shared" si="2"/>
        <v>5000000</v>
      </c>
      <c r="W21" s="61">
        <v>1</v>
      </c>
      <c r="X21" s="61"/>
      <c r="Y21" s="61"/>
      <c r="Z21" s="61"/>
    </row>
    <row r="22" spans="1:26" ht="13.5" hidden="1"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2000000</v>
      </c>
      <c r="K22" s="41">
        <f t="shared" si="13"/>
        <v>7000000</v>
      </c>
      <c r="L22" s="41">
        <f t="shared" si="13"/>
        <v>15000000</v>
      </c>
      <c r="M22" s="41">
        <f t="shared" si="13"/>
        <v>7000000</v>
      </c>
      <c r="N22" s="41">
        <f t="shared" si="13"/>
        <v>15000000</v>
      </c>
      <c r="O22" s="41">
        <f t="shared" si="13"/>
        <v>25000000</v>
      </c>
      <c r="P22" s="41">
        <f t="shared" si="13"/>
        <v>10000000</v>
      </c>
      <c r="Q22" s="41">
        <f t="shared" si="13"/>
        <v>15000000</v>
      </c>
      <c r="R22" s="41">
        <f t="shared" si="13"/>
        <v>20000000</v>
      </c>
      <c r="S22" s="41">
        <f t="shared" si="13"/>
        <v>7000000</v>
      </c>
      <c r="T22" s="41">
        <f t="shared" si="13"/>
        <v>8645000</v>
      </c>
      <c r="U22" s="41">
        <f t="shared" si="1"/>
        <v>131645000</v>
      </c>
      <c r="V22" s="41">
        <f t="shared" si="2"/>
        <v>-51733000</v>
      </c>
      <c r="W22" s="61"/>
      <c r="X22" s="61"/>
      <c r="Y22" s="61"/>
      <c r="Z22" s="61"/>
    </row>
    <row r="23" spans="1:26" ht="13.5" hidden="1"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44">
        <v>2000000</v>
      </c>
      <c r="K23" s="44">
        <v>7000000</v>
      </c>
      <c r="L23" s="44">
        <v>15000000</v>
      </c>
      <c r="M23" s="44">
        <v>7000000</v>
      </c>
      <c r="N23" s="44">
        <v>15000000</v>
      </c>
      <c r="O23" s="44">
        <v>25000000</v>
      </c>
      <c r="P23" s="44">
        <v>10000000</v>
      </c>
      <c r="Q23" s="44">
        <v>15000000</v>
      </c>
      <c r="R23" s="44">
        <v>20000000</v>
      </c>
      <c r="S23" s="44">
        <v>7000000</v>
      </c>
      <c r="T23" s="44">
        <v>8645000</v>
      </c>
      <c r="U23" s="44">
        <f t="shared" si="1"/>
        <v>131645000</v>
      </c>
      <c r="V23" s="44">
        <f t="shared" si="2"/>
        <v>-51733000</v>
      </c>
      <c r="W23" s="61">
        <v>1</v>
      </c>
      <c r="X23" s="61"/>
      <c r="Y23" s="61"/>
      <c r="Z23" s="61"/>
    </row>
    <row r="24" spans="1:26" ht="13.5" hidden="1"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3190000</v>
      </c>
      <c r="K24" s="38">
        <f t="shared" si="14"/>
        <v>7070000</v>
      </c>
      <c r="L24" s="38">
        <f t="shared" si="14"/>
        <v>6070000</v>
      </c>
      <c r="M24" s="38">
        <f t="shared" si="14"/>
        <v>3570000</v>
      </c>
      <c r="N24" s="38">
        <f t="shared" si="14"/>
        <v>12070000</v>
      </c>
      <c r="O24" s="38">
        <f t="shared" si="14"/>
        <v>18070000</v>
      </c>
      <c r="P24" s="38">
        <f t="shared" si="14"/>
        <v>10070000</v>
      </c>
      <c r="Q24" s="38">
        <f t="shared" si="14"/>
        <v>7070000</v>
      </c>
      <c r="R24" s="38">
        <f t="shared" si="14"/>
        <v>12829000</v>
      </c>
      <c r="S24" s="38">
        <f t="shared" si="14"/>
        <v>13916000</v>
      </c>
      <c r="T24" s="38">
        <f t="shared" si="14"/>
        <v>10000000</v>
      </c>
      <c r="U24" s="38">
        <f t="shared" si="1"/>
        <v>103925000</v>
      </c>
      <c r="V24" s="38">
        <f t="shared" si="2"/>
        <v>-19510000</v>
      </c>
      <c r="W24" s="61"/>
      <c r="X24" s="61"/>
      <c r="Y24" s="61"/>
      <c r="Z24" s="61"/>
    </row>
    <row r="25" spans="1:26" ht="13.5" hidden="1"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3190000</v>
      </c>
      <c r="K25" s="41">
        <f t="shared" si="15"/>
        <v>2070000</v>
      </c>
      <c r="L25" s="41">
        <f t="shared" si="15"/>
        <v>3070000</v>
      </c>
      <c r="M25" s="41">
        <f t="shared" si="15"/>
        <v>3570000</v>
      </c>
      <c r="N25" s="41">
        <f t="shared" si="15"/>
        <v>2070000</v>
      </c>
      <c r="O25" s="41">
        <f t="shared" si="15"/>
        <v>3070000</v>
      </c>
      <c r="P25" s="41">
        <f t="shared" si="15"/>
        <v>3570000</v>
      </c>
      <c r="Q25" s="41">
        <f t="shared" si="15"/>
        <v>2070000</v>
      </c>
      <c r="R25" s="41">
        <f t="shared" si="15"/>
        <v>2829000</v>
      </c>
      <c r="S25" s="41">
        <f t="shared" si="15"/>
        <v>5916000</v>
      </c>
      <c r="T25" s="41">
        <f t="shared" si="15"/>
        <v>3000000</v>
      </c>
      <c r="U25" s="41">
        <f t="shared" si="1"/>
        <v>34425000</v>
      </c>
      <c r="V25" s="41">
        <f t="shared" si="2"/>
        <v>-18925000</v>
      </c>
      <c r="W25" s="61"/>
      <c r="X25" s="61"/>
      <c r="Y25" s="61"/>
      <c r="Z25" s="61"/>
    </row>
    <row r="26" spans="1:26" ht="13.5" hidden="1"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44">
        <v>690000</v>
      </c>
      <c r="K26" s="44">
        <v>2070000</v>
      </c>
      <c r="L26" s="44">
        <v>2070000</v>
      </c>
      <c r="M26" s="44">
        <v>2070000</v>
      </c>
      <c r="N26" s="44">
        <v>2070000</v>
      </c>
      <c r="O26" s="44">
        <v>2070000</v>
      </c>
      <c r="P26" s="44">
        <v>2070000</v>
      </c>
      <c r="Q26" s="44">
        <v>2070000</v>
      </c>
      <c r="R26" s="44">
        <v>2829000</v>
      </c>
      <c r="S26" s="44">
        <v>4416000</v>
      </c>
      <c r="T26" s="44">
        <v>0</v>
      </c>
      <c r="U26" s="44">
        <f t="shared" si="1"/>
        <v>22425000</v>
      </c>
      <c r="V26" s="44">
        <f t="shared" si="2"/>
        <v>-18925000</v>
      </c>
      <c r="W26" s="61">
        <v>1</v>
      </c>
      <c r="X26" s="61"/>
      <c r="Y26" s="61"/>
      <c r="Z26" s="61"/>
    </row>
    <row r="27" spans="1:26" ht="13.5" hidden="1"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44">
        <v>0</v>
      </c>
      <c r="Q27" s="44">
        <v>0</v>
      </c>
      <c r="R27" s="44">
        <v>0</v>
      </c>
      <c r="S27" s="44">
        <v>1500000</v>
      </c>
      <c r="T27" s="44">
        <v>3000000</v>
      </c>
      <c r="U27" s="44">
        <f t="shared" si="1"/>
        <v>4500000</v>
      </c>
      <c r="V27" s="44">
        <f t="shared" si="2"/>
        <v>0</v>
      </c>
      <c r="W27" s="61">
        <v>1</v>
      </c>
      <c r="X27" s="61"/>
      <c r="Y27" s="61"/>
      <c r="Z27" s="61"/>
    </row>
    <row r="28" spans="1:26" ht="13.5" hidden="1"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44">
        <v>1000000</v>
      </c>
      <c r="K28" s="44">
        <v>0</v>
      </c>
      <c r="L28" s="44">
        <v>1000000</v>
      </c>
      <c r="M28" s="44">
        <v>0</v>
      </c>
      <c r="N28" s="44">
        <v>0</v>
      </c>
      <c r="O28" s="44">
        <v>1000000</v>
      </c>
      <c r="P28" s="44">
        <v>0</v>
      </c>
      <c r="Q28" s="44">
        <v>0</v>
      </c>
      <c r="R28" s="44">
        <v>0</v>
      </c>
      <c r="S28" s="44">
        <v>0</v>
      </c>
      <c r="T28" s="44">
        <v>0</v>
      </c>
      <c r="U28" s="44">
        <f t="shared" si="1"/>
        <v>3000000</v>
      </c>
      <c r="V28" s="44">
        <f t="shared" si="2"/>
        <v>0</v>
      </c>
      <c r="W28" s="61">
        <v>1</v>
      </c>
      <c r="X28" s="61"/>
      <c r="Y28" s="61"/>
      <c r="Z28" s="61"/>
    </row>
    <row r="29" spans="1:26" ht="13.5" hidden="1"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44">
        <v>1500000</v>
      </c>
      <c r="K29" s="44">
        <v>0</v>
      </c>
      <c r="L29" s="44">
        <v>0</v>
      </c>
      <c r="M29" s="44">
        <v>1500000</v>
      </c>
      <c r="N29" s="44">
        <v>0</v>
      </c>
      <c r="O29" s="44">
        <v>0</v>
      </c>
      <c r="P29" s="44">
        <v>1500000</v>
      </c>
      <c r="Q29" s="44">
        <v>0</v>
      </c>
      <c r="R29" s="44">
        <v>0</v>
      </c>
      <c r="S29" s="44">
        <v>0</v>
      </c>
      <c r="T29" s="44">
        <v>0</v>
      </c>
      <c r="U29" s="44">
        <f t="shared" si="1"/>
        <v>4500000</v>
      </c>
      <c r="V29" s="44">
        <f t="shared" si="2"/>
        <v>0</v>
      </c>
      <c r="W29" s="61">
        <v>1</v>
      </c>
      <c r="X29" s="61"/>
      <c r="Y29" s="61"/>
      <c r="Z29" s="61"/>
    </row>
    <row r="30" spans="1:26" ht="13.5" hidden="1"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0</v>
      </c>
      <c r="Q30" s="41">
        <f t="shared" si="17"/>
        <v>0</v>
      </c>
      <c r="R30" s="41">
        <f t="shared" si="17"/>
        <v>0</v>
      </c>
      <c r="S30" s="41">
        <f t="shared" si="17"/>
        <v>0</v>
      </c>
      <c r="T30" s="41">
        <f t="shared" si="17"/>
        <v>0</v>
      </c>
      <c r="U30" s="41">
        <f t="shared" si="1"/>
        <v>0</v>
      </c>
      <c r="V30" s="41">
        <f t="shared" si="2"/>
        <v>1250000</v>
      </c>
      <c r="W30" s="61"/>
      <c r="X30" s="61"/>
      <c r="Y30" s="61"/>
      <c r="Z30" s="61"/>
    </row>
    <row r="31" spans="1:26" ht="13.5" hidden="1"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44"/>
      <c r="J31" s="44"/>
      <c r="K31" s="44"/>
      <c r="L31" s="44"/>
      <c r="M31" s="44"/>
      <c r="N31" s="44"/>
      <c r="O31" s="44"/>
      <c r="P31" s="44"/>
      <c r="Q31" s="44"/>
      <c r="R31" s="44"/>
      <c r="S31" s="44"/>
      <c r="T31" s="44"/>
      <c r="U31" s="44">
        <f t="shared" si="1"/>
        <v>0</v>
      </c>
      <c r="V31" s="44">
        <f t="shared" si="2"/>
        <v>1250000</v>
      </c>
      <c r="W31" s="61">
        <v>1</v>
      </c>
      <c r="X31" s="61"/>
      <c r="Y31" s="61"/>
      <c r="Z31" s="61"/>
    </row>
    <row r="32" spans="1:26" ht="13.5" hidden="1"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0</v>
      </c>
      <c r="L32" s="41">
        <f t="shared" si="18"/>
        <v>0</v>
      </c>
      <c r="M32" s="41">
        <f t="shared" si="18"/>
        <v>0</v>
      </c>
      <c r="N32" s="41">
        <f t="shared" si="18"/>
        <v>0</v>
      </c>
      <c r="O32" s="41">
        <f t="shared" si="18"/>
        <v>0</v>
      </c>
      <c r="P32" s="41">
        <f t="shared" si="18"/>
        <v>0</v>
      </c>
      <c r="Q32" s="41">
        <f t="shared" si="18"/>
        <v>0</v>
      </c>
      <c r="R32" s="41">
        <f t="shared" si="18"/>
        <v>0</v>
      </c>
      <c r="S32" s="41">
        <f t="shared" si="18"/>
        <v>0</v>
      </c>
      <c r="T32" s="41">
        <f t="shared" si="18"/>
        <v>0</v>
      </c>
      <c r="U32" s="41">
        <f t="shared" si="1"/>
        <v>0</v>
      </c>
      <c r="V32" s="41">
        <f t="shared" si="2"/>
        <v>6000000</v>
      </c>
      <c r="W32" s="61"/>
      <c r="X32" s="61"/>
      <c r="Y32" s="61"/>
      <c r="Z32" s="61"/>
    </row>
    <row r="33" spans="1:26" ht="13.5" hidden="1"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44"/>
      <c r="J33" s="44"/>
      <c r="K33" s="44"/>
      <c r="L33" s="44"/>
      <c r="M33" s="44"/>
      <c r="N33" s="44"/>
      <c r="O33" s="44"/>
      <c r="P33" s="44"/>
      <c r="Q33" s="44"/>
      <c r="R33" s="44"/>
      <c r="S33" s="44"/>
      <c r="T33" s="44"/>
      <c r="U33" s="44">
        <f t="shared" si="1"/>
        <v>0</v>
      </c>
      <c r="V33" s="44">
        <f t="shared" si="2"/>
        <v>6000000</v>
      </c>
      <c r="W33" s="61">
        <v>1</v>
      </c>
      <c r="X33" s="61"/>
      <c r="Y33" s="61"/>
      <c r="Z33" s="61"/>
    </row>
    <row r="34" spans="1:26" ht="13.5" hidden="1"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3000000</v>
      </c>
      <c r="M34" s="41">
        <f t="shared" si="19"/>
        <v>0</v>
      </c>
      <c r="N34" s="41">
        <f t="shared" si="19"/>
        <v>10000000</v>
      </c>
      <c r="O34" s="41">
        <f t="shared" si="19"/>
        <v>15000000</v>
      </c>
      <c r="P34" s="41">
        <f t="shared" si="19"/>
        <v>6500000</v>
      </c>
      <c r="Q34" s="41">
        <f t="shared" si="19"/>
        <v>5000000</v>
      </c>
      <c r="R34" s="41">
        <f t="shared" si="19"/>
        <v>10000000</v>
      </c>
      <c r="S34" s="41">
        <f t="shared" si="19"/>
        <v>8000000</v>
      </c>
      <c r="T34" s="41">
        <f t="shared" si="19"/>
        <v>7000000</v>
      </c>
      <c r="U34" s="41">
        <f t="shared" si="1"/>
        <v>69500000</v>
      </c>
      <c r="V34" s="41">
        <f t="shared" si="2"/>
        <v>-7835000</v>
      </c>
      <c r="W34" s="61"/>
      <c r="X34" s="61"/>
      <c r="Y34" s="61"/>
      <c r="Z34" s="61"/>
    </row>
    <row r="35" spans="1:26" ht="13.5" hidden="1"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44">
        <v>5000000</v>
      </c>
      <c r="L35" s="44">
        <v>3000000</v>
      </c>
      <c r="M35" s="44">
        <v>0</v>
      </c>
      <c r="N35" s="44">
        <v>10000000</v>
      </c>
      <c r="O35" s="44">
        <v>15000000</v>
      </c>
      <c r="P35" s="44">
        <v>6500000</v>
      </c>
      <c r="Q35" s="44">
        <v>5000000</v>
      </c>
      <c r="R35" s="44">
        <v>10000000</v>
      </c>
      <c r="S35" s="44">
        <v>8000000</v>
      </c>
      <c r="T35" s="44">
        <v>7000000</v>
      </c>
      <c r="U35" s="44">
        <f t="shared" si="1"/>
        <v>69500000</v>
      </c>
      <c r="V35" s="44">
        <f t="shared" si="2"/>
        <v>-7835000</v>
      </c>
      <c r="W35" s="61">
        <v>1</v>
      </c>
      <c r="X35" s="61"/>
      <c r="Y35" s="61"/>
      <c r="Z35" s="61"/>
    </row>
    <row r="36" spans="1:26" ht="13.5" hidden="1"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T36" si="20">SUM(I37,I44,I46,I48)</f>
        <v>0</v>
      </c>
      <c r="J36" s="38">
        <f t="shared" si="20"/>
        <v>8190000</v>
      </c>
      <c r="K36" s="38">
        <f t="shared" si="20"/>
        <v>5070000</v>
      </c>
      <c r="L36" s="38">
        <f t="shared" si="20"/>
        <v>13070000</v>
      </c>
      <c r="M36" s="38">
        <f t="shared" si="20"/>
        <v>12070000</v>
      </c>
      <c r="N36" s="38">
        <f t="shared" si="20"/>
        <v>14070000</v>
      </c>
      <c r="O36" s="38">
        <f t="shared" si="20"/>
        <v>12329000</v>
      </c>
      <c r="P36" s="38">
        <f t="shared" si="20"/>
        <v>28070000</v>
      </c>
      <c r="Q36" s="38">
        <f t="shared" si="20"/>
        <v>22070000</v>
      </c>
      <c r="R36" s="38">
        <f t="shared" si="20"/>
        <v>32829000</v>
      </c>
      <c r="S36" s="38">
        <f t="shared" si="20"/>
        <v>19461000</v>
      </c>
      <c r="T36" s="38">
        <f t="shared" si="20"/>
        <v>14053000</v>
      </c>
      <c r="U36" s="38">
        <f t="shared" si="1"/>
        <v>181282000</v>
      </c>
      <c r="V36" s="38">
        <f t="shared" si="2"/>
        <v>106543000</v>
      </c>
      <c r="W36" s="61"/>
      <c r="X36" s="61"/>
      <c r="Y36" s="61"/>
      <c r="Z36" s="61"/>
    </row>
    <row r="37" spans="1:26" ht="13.5" hidden="1"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1">SUM(H38:H41)</f>
        <v>15000000</v>
      </c>
      <c r="I37" s="41">
        <f t="shared" si="21"/>
        <v>0</v>
      </c>
      <c r="J37" s="41">
        <f t="shared" si="21"/>
        <v>3190000</v>
      </c>
      <c r="K37" s="41">
        <f t="shared" si="21"/>
        <v>2070000</v>
      </c>
      <c r="L37" s="41">
        <f t="shared" si="21"/>
        <v>2070000</v>
      </c>
      <c r="M37" s="41">
        <f t="shared" si="21"/>
        <v>2070000</v>
      </c>
      <c r="N37" s="41">
        <f t="shared" si="21"/>
        <v>2070000</v>
      </c>
      <c r="O37" s="41">
        <f t="shared" si="21"/>
        <v>4329000</v>
      </c>
      <c r="P37" s="41">
        <f t="shared" si="21"/>
        <v>3070000</v>
      </c>
      <c r="Q37" s="41">
        <f t="shared" si="21"/>
        <v>2070000</v>
      </c>
      <c r="R37" s="41">
        <f t="shared" si="21"/>
        <v>2829000</v>
      </c>
      <c r="S37" s="41">
        <f t="shared" si="21"/>
        <v>6279000</v>
      </c>
      <c r="T37" s="41">
        <f t="shared" si="21"/>
        <v>4053000</v>
      </c>
      <c r="U37" s="41">
        <f t="shared" si="1"/>
        <v>34100000</v>
      </c>
      <c r="V37" s="41">
        <f t="shared" si="2"/>
        <v>-19100000</v>
      </c>
      <c r="W37" s="61"/>
      <c r="X37" s="61"/>
      <c r="Y37" s="61"/>
      <c r="Z37" s="61"/>
    </row>
    <row r="38" spans="1:26" ht="13.5" hidden="1"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2">ROUNDDOWN(E38*G38,-3)</f>
        <v>7000000</v>
      </c>
      <c r="I38" s="44">
        <v>0</v>
      </c>
      <c r="J38" s="44">
        <v>690000</v>
      </c>
      <c r="K38" s="44">
        <v>2070000</v>
      </c>
      <c r="L38" s="44">
        <v>2070000</v>
      </c>
      <c r="M38" s="44">
        <v>2070000</v>
      </c>
      <c r="N38" s="44">
        <v>2070000</v>
      </c>
      <c r="O38" s="44">
        <v>2829000</v>
      </c>
      <c r="P38" s="44">
        <v>2070000</v>
      </c>
      <c r="Q38" s="44">
        <v>2070000</v>
      </c>
      <c r="R38" s="44">
        <v>2829000</v>
      </c>
      <c r="S38" s="44">
        <v>6279000</v>
      </c>
      <c r="T38" s="44">
        <v>2553000</v>
      </c>
      <c r="U38" s="44">
        <f t="shared" si="1"/>
        <v>27600000</v>
      </c>
      <c r="V38" s="44">
        <f t="shared" si="2"/>
        <v>-20600000</v>
      </c>
      <c r="W38" s="61">
        <v>1</v>
      </c>
      <c r="X38" s="61"/>
      <c r="Y38" s="61"/>
      <c r="Z38" s="61"/>
    </row>
    <row r="39" spans="1:26" ht="13.5" hidden="1"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2"/>
        <v>3000000</v>
      </c>
      <c r="I39" s="44">
        <v>0</v>
      </c>
      <c r="J39" s="44">
        <v>0</v>
      </c>
      <c r="K39" s="44">
        <v>0</v>
      </c>
      <c r="L39" s="44">
        <v>0</v>
      </c>
      <c r="M39" s="44">
        <v>0</v>
      </c>
      <c r="N39" s="44">
        <v>0</v>
      </c>
      <c r="O39" s="44">
        <v>0</v>
      </c>
      <c r="P39" s="44">
        <v>0</v>
      </c>
      <c r="Q39" s="44">
        <v>0</v>
      </c>
      <c r="R39" s="44">
        <v>0</v>
      </c>
      <c r="S39" s="44">
        <v>0</v>
      </c>
      <c r="T39" s="44">
        <v>1500000</v>
      </c>
      <c r="U39" s="44">
        <f t="shared" si="1"/>
        <v>1500000</v>
      </c>
      <c r="V39" s="44">
        <f t="shared" si="2"/>
        <v>1500000</v>
      </c>
      <c r="W39" s="61">
        <v>1</v>
      </c>
      <c r="X39" s="61"/>
      <c r="Y39" s="61"/>
      <c r="Z39" s="61"/>
    </row>
    <row r="40" spans="1:26" ht="13.5" hidden="1"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2"/>
        <v>2000000</v>
      </c>
      <c r="I40" s="44">
        <v>0</v>
      </c>
      <c r="J40" s="44">
        <v>1000000</v>
      </c>
      <c r="K40" s="44">
        <v>0</v>
      </c>
      <c r="L40" s="44">
        <v>0</v>
      </c>
      <c r="M40" s="44">
        <v>0</v>
      </c>
      <c r="N40" s="44">
        <v>0</v>
      </c>
      <c r="O40" s="44">
        <v>0</v>
      </c>
      <c r="P40" s="44">
        <v>1000000</v>
      </c>
      <c r="Q40" s="44">
        <v>0</v>
      </c>
      <c r="R40" s="44">
        <v>0</v>
      </c>
      <c r="S40" s="44">
        <v>0</v>
      </c>
      <c r="T40" s="44">
        <v>0</v>
      </c>
      <c r="U40" s="44">
        <f t="shared" si="1"/>
        <v>2000000</v>
      </c>
      <c r="V40" s="44">
        <f t="shared" si="2"/>
        <v>0</v>
      </c>
      <c r="W40" s="61">
        <v>1</v>
      </c>
      <c r="X40" s="61"/>
      <c r="Y40" s="61"/>
      <c r="Z40" s="61"/>
    </row>
    <row r="41" spans="1:26" ht="13.5" hidden="1"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2"/>
        <v>3000000</v>
      </c>
      <c r="I41" s="44">
        <v>0</v>
      </c>
      <c r="J41" s="44">
        <v>1500000</v>
      </c>
      <c r="K41" s="44">
        <v>0</v>
      </c>
      <c r="L41" s="44">
        <v>0</v>
      </c>
      <c r="M41" s="44">
        <v>0</v>
      </c>
      <c r="N41" s="44">
        <v>0</v>
      </c>
      <c r="O41" s="44">
        <v>1500000</v>
      </c>
      <c r="P41" s="44">
        <v>0</v>
      </c>
      <c r="Q41" s="44">
        <v>0</v>
      </c>
      <c r="R41" s="44">
        <v>0</v>
      </c>
      <c r="S41" s="44">
        <v>0</v>
      </c>
      <c r="T41" s="44">
        <v>0</v>
      </c>
      <c r="U41" s="44">
        <f t="shared" si="1"/>
        <v>3000000</v>
      </c>
      <c r="V41" s="44">
        <f t="shared" si="2"/>
        <v>0</v>
      </c>
      <c r="W41" s="61">
        <v>1</v>
      </c>
      <c r="X41" s="61"/>
      <c r="Y41" s="61"/>
      <c r="Z41" s="61"/>
    </row>
    <row r="42" spans="1:26" ht="13.5" hidden="1"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3">H43</f>
        <v>170100000</v>
      </c>
      <c r="I42" s="41">
        <f t="shared" si="23"/>
        <v>0</v>
      </c>
      <c r="J42" s="41">
        <f t="shared" si="23"/>
        <v>0</v>
      </c>
      <c r="K42" s="41">
        <f t="shared" si="23"/>
        <v>0</v>
      </c>
      <c r="L42" s="41">
        <f t="shared" si="23"/>
        <v>0</v>
      </c>
      <c r="M42" s="41">
        <f t="shared" si="23"/>
        <v>0</v>
      </c>
      <c r="N42" s="41">
        <f t="shared" si="23"/>
        <v>0</v>
      </c>
      <c r="O42" s="41">
        <f t="shared" si="23"/>
        <v>0</v>
      </c>
      <c r="P42" s="41">
        <f t="shared" si="23"/>
        <v>0</v>
      </c>
      <c r="Q42" s="41">
        <f t="shared" si="23"/>
        <v>0</v>
      </c>
      <c r="R42" s="41">
        <f t="shared" si="23"/>
        <v>0</v>
      </c>
      <c r="S42" s="41">
        <f t="shared" si="23"/>
        <v>0</v>
      </c>
      <c r="T42" s="41">
        <f t="shared" si="23"/>
        <v>0</v>
      </c>
      <c r="U42" s="41">
        <f t="shared" si="1"/>
        <v>0</v>
      </c>
      <c r="V42" s="41">
        <f t="shared" si="2"/>
        <v>170100000</v>
      </c>
      <c r="W42" s="61"/>
      <c r="X42" s="61"/>
      <c r="Y42" s="61"/>
      <c r="Z42" s="61"/>
    </row>
    <row r="43" spans="1:26" ht="13.5" hidden="1"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44"/>
      <c r="J43" s="44"/>
      <c r="K43" s="44"/>
      <c r="L43" s="44"/>
      <c r="M43" s="44"/>
      <c r="N43" s="44"/>
      <c r="O43" s="44"/>
      <c r="P43" s="44"/>
      <c r="Q43" s="44"/>
      <c r="R43" s="44"/>
      <c r="S43" s="44"/>
      <c r="T43" s="44"/>
      <c r="U43" s="44">
        <f t="shared" si="1"/>
        <v>0</v>
      </c>
      <c r="V43" s="44">
        <f t="shared" si="2"/>
        <v>170100000</v>
      </c>
      <c r="W43" s="61">
        <v>1</v>
      </c>
      <c r="X43" s="61"/>
      <c r="Y43" s="61"/>
      <c r="Z43" s="61"/>
    </row>
    <row r="44" spans="1:26" ht="13.5" hidden="1"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4">H45</f>
        <v>12000000</v>
      </c>
      <c r="I44" s="41">
        <f t="shared" si="24"/>
        <v>0</v>
      </c>
      <c r="J44" s="41">
        <f t="shared" si="24"/>
        <v>0</v>
      </c>
      <c r="K44" s="41">
        <f t="shared" si="24"/>
        <v>0</v>
      </c>
      <c r="L44" s="41">
        <f t="shared" si="24"/>
        <v>5000000</v>
      </c>
      <c r="M44" s="41">
        <f t="shared" si="24"/>
        <v>5000000</v>
      </c>
      <c r="N44" s="41">
        <f t="shared" si="24"/>
        <v>5000000</v>
      </c>
      <c r="O44" s="41">
        <f t="shared" si="24"/>
        <v>0</v>
      </c>
      <c r="P44" s="41">
        <f t="shared" si="24"/>
        <v>10000000</v>
      </c>
      <c r="Q44" s="41">
        <f t="shared" si="24"/>
        <v>0</v>
      </c>
      <c r="R44" s="41">
        <f t="shared" si="24"/>
        <v>5000000</v>
      </c>
      <c r="S44" s="41">
        <f t="shared" si="24"/>
        <v>5000000</v>
      </c>
      <c r="T44" s="41">
        <f t="shared" si="24"/>
        <v>0</v>
      </c>
      <c r="U44" s="41">
        <f t="shared" si="1"/>
        <v>35000000</v>
      </c>
      <c r="V44" s="41">
        <f t="shared" si="2"/>
        <v>-23000000</v>
      </c>
      <c r="W44" s="61"/>
      <c r="X44" s="61"/>
      <c r="Y44" s="61"/>
      <c r="Z44" s="61"/>
    </row>
    <row r="45" spans="1:26" ht="13.5" hidden="1"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44">
        <v>0</v>
      </c>
      <c r="K45" s="44">
        <v>0</v>
      </c>
      <c r="L45" s="44">
        <v>5000000</v>
      </c>
      <c r="M45" s="44">
        <v>5000000</v>
      </c>
      <c r="N45" s="44">
        <v>5000000</v>
      </c>
      <c r="O45" s="44">
        <v>0</v>
      </c>
      <c r="P45" s="44">
        <v>10000000</v>
      </c>
      <c r="Q45" s="44">
        <v>0</v>
      </c>
      <c r="R45" s="44">
        <v>5000000</v>
      </c>
      <c r="S45" s="44">
        <v>5000000</v>
      </c>
      <c r="T45" s="44">
        <v>0</v>
      </c>
      <c r="U45" s="44">
        <f t="shared" si="1"/>
        <v>35000000</v>
      </c>
      <c r="V45" s="44">
        <f t="shared" si="2"/>
        <v>-23000000</v>
      </c>
      <c r="W45" s="61">
        <v>1</v>
      </c>
      <c r="X45" s="61"/>
      <c r="Y45" s="61"/>
      <c r="Z45" s="61"/>
    </row>
    <row r="46" spans="1:26" ht="13.5" hidden="1"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5">H47</f>
        <v>36000000</v>
      </c>
      <c r="I46" s="41">
        <f t="shared" si="25"/>
        <v>0</v>
      </c>
      <c r="J46" s="41">
        <f t="shared" si="25"/>
        <v>0</v>
      </c>
      <c r="K46" s="41">
        <f t="shared" si="25"/>
        <v>0</v>
      </c>
      <c r="L46" s="41">
        <f t="shared" si="25"/>
        <v>0</v>
      </c>
      <c r="M46" s="41">
        <f t="shared" si="25"/>
        <v>0</v>
      </c>
      <c r="N46" s="41">
        <f t="shared" si="25"/>
        <v>0</v>
      </c>
      <c r="O46" s="41">
        <f t="shared" si="25"/>
        <v>0</v>
      </c>
      <c r="P46" s="41">
        <f t="shared" si="25"/>
        <v>0</v>
      </c>
      <c r="Q46" s="41">
        <f t="shared" si="25"/>
        <v>0</v>
      </c>
      <c r="R46" s="41">
        <f t="shared" si="25"/>
        <v>0</v>
      </c>
      <c r="S46" s="41">
        <f t="shared" si="25"/>
        <v>0</v>
      </c>
      <c r="T46" s="41">
        <f t="shared" si="25"/>
        <v>0</v>
      </c>
      <c r="U46" s="41">
        <f t="shared" si="1"/>
        <v>0</v>
      </c>
      <c r="V46" s="41">
        <f t="shared" si="2"/>
        <v>36000000</v>
      </c>
      <c r="W46" s="61"/>
      <c r="X46" s="61"/>
      <c r="Y46" s="61"/>
      <c r="Z46" s="61"/>
    </row>
    <row r="47" spans="1:26" ht="13.5" hidden="1"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44"/>
      <c r="J47" s="44"/>
      <c r="K47" s="44"/>
      <c r="L47" s="44"/>
      <c r="M47" s="44"/>
      <c r="N47" s="44"/>
      <c r="O47" s="44"/>
      <c r="P47" s="44"/>
      <c r="Q47" s="44"/>
      <c r="R47" s="44"/>
      <c r="S47" s="44"/>
      <c r="T47" s="44"/>
      <c r="U47" s="44">
        <f t="shared" si="1"/>
        <v>0</v>
      </c>
      <c r="V47" s="44">
        <f t="shared" si="2"/>
        <v>36000000</v>
      </c>
      <c r="W47" s="61">
        <v>1</v>
      </c>
      <c r="X47" s="61"/>
      <c r="Y47" s="61"/>
      <c r="Z47" s="61"/>
    </row>
    <row r="48" spans="1:26" ht="13.5" hidden="1"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6">H49</f>
        <v>54725000</v>
      </c>
      <c r="I48" s="41">
        <f t="shared" si="26"/>
        <v>0</v>
      </c>
      <c r="J48" s="41">
        <f t="shared" si="26"/>
        <v>5000000</v>
      </c>
      <c r="K48" s="41">
        <f t="shared" si="26"/>
        <v>3000000</v>
      </c>
      <c r="L48" s="41">
        <f t="shared" si="26"/>
        <v>6000000</v>
      </c>
      <c r="M48" s="41">
        <f t="shared" si="26"/>
        <v>5000000</v>
      </c>
      <c r="N48" s="41">
        <f t="shared" si="26"/>
        <v>7000000</v>
      </c>
      <c r="O48" s="41">
        <f t="shared" si="26"/>
        <v>8000000</v>
      </c>
      <c r="P48" s="41">
        <f t="shared" si="26"/>
        <v>15000000</v>
      </c>
      <c r="Q48" s="41">
        <f t="shared" si="26"/>
        <v>20000000</v>
      </c>
      <c r="R48" s="41">
        <f t="shared" si="26"/>
        <v>25000000</v>
      </c>
      <c r="S48" s="41">
        <f t="shared" si="26"/>
        <v>8182000</v>
      </c>
      <c r="T48" s="41">
        <f t="shared" si="26"/>
        <v>10000000</v>
      </c>
      <c r="U48" s="41">
        <f t="shared" si="1"/>
        <v>112182000</v>
      </c>
      <c r="V48" s="41">
        <f t="shared" si="2"/>
        <v>-57457000</v>
      </c>
      <c r="W48" s="61"/>
      <c r="X48" s="61"/>
      <c r="Y48" s="61"/>
      <c r="Z48" s="61"/>
    </row>
    <row r="49" spans="1:26" ht="13.5" hidden="1"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44">
        <v>5000000</v>
      </c>
      <c r="K49" s="44">
        <v>3000000</v>
      </c>
      <c r="L49" s="44">
        <v>6000000</v>
      </c>
      <c r="M49" s="44">
        <v>5000000</v>
      </c>
      <c r="N49" s="44">
        <v>7000000</v>
      </c>
      <c r="O49" s="44">
        <v>8000000</v>
      </c>
      <c r="P49" s="44">
        <v>15000000</v>
      </c>
      <c r="Q49" s="44">
        <v>20000000</v>
      </c>
      <c r="R49" s="44">
        <v>25000000</v>
      </c>
      <c r="S49" s="44">
        <v>8182000</v>
      </c>
      <c r="T49" s="44">
        <v>10000000</v>
      </c>
      <c r="U49" s="44">
        <f t="shared" si="1"/>
        <v>112182000</v>
      </c>
      <c r="V49" s="44">
        <f t="shared" si="2"/>
        <v>-57457000</v>
      </c>
      <c r="W49" s="61">
        <v>1</v>
      </c>
      <c r="X49" s="61"/>
      <c r="Y49" s="61"/>
      <c r="Z49" s="61"/>
    </row>
    <row r="50" spans="1:26" ht="13.5" hidden="1"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7">SUM(H51,H67,H76)</f>
        <v>419163000</v>
      </c>
      <c r="I50" s="34">
        <f t="shared" si="27"/>
        <v>0</v>
      </c>
      <c r="J50" s="34">
        <f t="shared" si="27"/>
        <v>16000000</v>
      </c>
      <c r="K50" s="34">
        <f t="shared" si="27"/>
        <v>15200000</v>
      </c>
      <c r="L50" s="34">
        <f t="shared" si="27"/>
        <v>17070000</v>
      </c>
      <c r="M50" s="34">
        <f t="shared" si="27"/>
        <v>23070000</v>
      </c>
      <c r="N50" s="34">
        <f t="shared" si="27"/>
        <v>125750000</v>
      </c>
      <c r="O50" s="34">
        <f t="shared" si="27"/>
        <v>15000000</v>
      </c>
      <c r="P50" s="34">
        <f t="shared" si="27"/>
        <v>136638000</v>
      </c>
      <c r="Q50" s="34">
        <f t="shared" si="27"/>
        <v>12000000</v>
      </c>
      <c r="R50" s="34">
        <f t="shared" si="27"/>
        <v>13000000</v>
      </c>
      <c r="S50" s="34">
        <f t="shared" si="27"/>
        <v>13400000</v>
      </c>
      <c r="T50" s="34">
        <f t="shared" si="27"/>
        <v>10000000</v>
      </c>
      <c r="U50" s="34">
        <f t="shared" si="1"/>
        <v>397128000</v>
      </c>
      <c r="V50" s="34">
        <f t="shared" si="2"/>
        <v>22035000</v>
      </c>
      <c r="W50" s="61"/>
      <c r="X50" s="61"/>
      <c r="Y50" s="61"/>
      <c r="Z50" s="61"/>
    </row>
    <row r="51" spans="1:26" ht="13.5" hidden="1"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8">SUM(H52,H61,H63,H65)</f>
        <v>279153000</v>
      </c>
      <c r="I51" s="38">
        <f t="shared" si="28"/>
        <v>0</v>
      </c>
      <c r="J51" s="38">
        <f t="shared" si="28"/>
        <v>8500000</v>
      </c>
      <c r="K51" s="38">
        <f t="shared" si="28"/>
        <v>12200000</v>
      </c>
      <c r="L51" s="38">
        <f t="shared" si="28"/>
        <v>15000000</v>
      </c>
      <c r="M51" s="38">
        <f t="shared" si="28"/>
        <v>5000000</v>
      </c>
      <c r="N51" s="38">
        <f t="shared" si="28"/>
        <v>106990000</v>
      </c>
      <c r="O51" s="38">
        <f t="shared" si="28"/>
        <v>1000000</v>
      </c>
      <c r="P51" s="38">
        <f t="shared" si="28"/>
        <v>99710000</v>
      </c>
      <c r="Q51" s="38">
        <f t="shared" si="28"/>
        <v>8000000</v>
      </c>
      <c r="R51" s="38">
        <f t="shared" si="28"/>
        <v>13000000</v>
      </c>
      <c r="S51" s="38">
        <f t="shared" si="28"/>
        <v>13400000</v>
      </c>
      <c r="T51" s="38">
        <f t="shared" si="28"/>
        <v>8000000</v>
      </c>
      <c r="U51" s="38">
        <f t="shared" si="1"/>
        <v>290800000</v>
      </c>
      <c r="V51" s="38">
        <f t="shared" si="2"/>
        <v>-11647000</v>
      </c>
      <c r="W51" s="61"/>
      <c r="X51" s="61"/>
      <c r="Y51" s="61"/>
      <c r="Z51" s="61"/>
    </row>
    <row r="52" spans="1:26" ht="13.5" hidden="1"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29">SUM(H53:H60)</f>
        <v>127680000</v>
      </c>
      <c r="I52" s="41">
        <f t="shared" si="29"/>
        <v>0</v>
      </c>
      <c r="J52" s="41">
        <f t="shared" si="29"/>
        <v>2500000</v>
      </c>
      <c r="K52" s="41">
        <f t="shared" si="29"/>
        <v>2200000</v>
      </c>
      <c r="L52" s="41">
        <f t="shared" si="29"/>
        <v>0</v>
      </c>
      <c r="M52" s="41">
        <f t="shared" si="29"/>
        <v>0</v>
      </c>
      <c r="N52" s="41">
        <f t="shared" si="29"/>
        <v>59910000</v>
      </c>
      <c r="O52" s="41">
        <f t="shared" si="29"/>
        <v>1000000</v>
      </c>
      <c r="P52" s="41">
        <f t="shared" si="29"/>
        <v>60710000</v>
      </c>
      <c r="Q52" s="41">
        <f t="shared" si="29"/>
        <v>3000000</v>
      </c>
      <c r="R52" s="41">
        <f t="shared" si="29"/>
        <v>3000000</v>
      </c>
      <c r="S52" s="41">
        <f t="shared" si="29"/>
        <v>3400000</v>
      </c>
      <c r="T52" s="41">
        <f t="shared" si="29"/>
        <v>3000000</v>
      </c>
      <c r="U52" s="41">
        <f t="shared" si="1"/>
        <v>138720000</v>
      </c>
      <c r="V52" s="41">
        <f t="shared" si="2"/>
        <v>-11040000</v>
      </c>
      <c r="W52" s="61"/>
      <c r="X52" s="61"/>
      <c r="Y52" s="61"/>
      <c r="Z52" s="61"/>
    </row>
    <row r="53" spans="1:26" ht="13.5" hidden="1"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0">ROUNDDOWN(E53*G53,-3)</f>
        <v>2760000</v>
      </c>
      <c r="I53" s="44">
        <v>0</v>
      </c>
      <c r="J53" s="44">
        <v>0</v>
      </c>
      <c r="K53" s="44">
        <v>2200000</v>
      </c>
      <c r="L53" s="44">
        <v>0</v>
      </c>
      <c r="M53" s="44">
        <v>0</v>
      </c>
      <c r="N53" s="44">
        <v>1200000</v>
      </c>
      <c r="O53" s="44">
        <v>0</v>
      </c>
      <c r="P53" s="44">
        <v>0</v>
      </c>
      <c r="Q53" s="44">
        <v>3000000</v>
      </c>
      <c r="R53" s="44">
        <v>3000000</v>
      </c>
      <c r="S53" s="44">
        <v>2400000</v>
      </c>
      <c r="T53" s="44">
        <v>2000000</v>
      </c>
      <c r="U53" s="44">
        <f t="shared" si="1"/>
        <v>13800000</v>
      </c>
      <c r="V53" s="44">
        <f t="shared" si="2"/>
        <v>-11040000</v>
      </c>
      <c r="W53" s="61">
        <v>1</v>
      </c>
      <c r="X53" s="61"/>
      <c r="Y53" s="61"/>
      <c r="Z53" s="61"/>
    </row>
    <row r="54" spans="1:26" ht="13.5" hidden="1"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0"/>
        <v>2000000</v>
      </c>
      <c r="I54" s="44">
        <v>0</v>
      </c>
      <c r="J54" s="44">
        <v>0</v>
      </c>
      <c r="K54" s="44">
        <v>0</v>
      </c>
      <c r="L54" s="44">
        <v>0</v>
      </c>
      <c r="M54" s="44">
        <v>0</v>
      </c>
      <c r="N54" s="44">
        <v>0</v>
      </c>
      <c r="O54" s="44">
        <v>0</v>
      </c>
      <c r="P54" s="44">
        <v>0</v>
      </c>
      <c r="Q54" s="44">
        <v>0</v>
      </c>
      <c r="R54" s="44">
        <v>0</v>
      </c>
      <c r="S54" s="44">
        <v>1000000</v>
      </c>
      <c r="T54" s="44">
        <v>1000000</v>
      </c>
      <c r="U54" s="44">
        <f t="shared" si="1"/>
        <v>2000000</v>
      </c>
      <c r="V54" s="44">
        <f t="shared" si="2"/>
        <v>0</v>
      </c>
      <c r="W54" s="61">
        <v>1</v>
      </c>
      <c r="X54" s="61"/>
      <c r="Y54" s="61"/>
      <c r="Z54" s="61"/>
    </row>
    <row r="55" spans="1:26" ht="13.5" hidden="1"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0"/>
        <v>2000000</v>
      </c>
      <c r="I55" s="44">
        <v>0</v>
      </c>
      <c r="J55" s="44">
        <v>1000000</v>
      </c>
      <c r="K55" s="44">
        <v>0</v>
      </c>
      <c r="L55" s="44">
        <v>0</v>
      </c>
      <c r="M55" s="44">
        <v>0</v>
      </c>
      <c r="N55" s="44">
        <v>0</v>
      </c>
      <c r="O55" s="44">
        <v>1000000</v>
      </c>
      <c r="P55" s="44">
        <v>0</v>
      </c>
      <c r="Q55" s="44">
        <v>0</v>
      </c>
      <c r="R55" s="44">
        <v>0</v>
      </c>
      <c r="S55" s="44">
        <v>0</v>
      </c>
      <c r="T55" s="44">
        <v>0</v>
      </c>
      <c r="U55" s="44">
        <f t="shared" si="1"/>
        <v>2000000</v>
      </c>
      <c r="V55" s="44">
        <f t="shared" si="2"/>
        <v>0</v>
      </c>
      <c r="W55" s="61">
        <v>1</v>
      </c>
      <c r="X55" s="61"/>
      <c r="Y55" s="61"/>
      <c r="Z55" s="61"/>
    </row>
    <row r="56" spans="1:26" ht="13.5" hidden="1"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0"/>
        <v>3000000</v>
      </c>
      <c r="I56" s="44">
        <v>0</v>
      </c>
      <c r="J56" s="44">
        <v>1500000</v>
      </c>
      <c r="K56" s="44">
        <v>0</v>
      </c>
      <c r="L56" s="44">
        <v>0</v>
      </c>
      <c r="M56" s="44">
        <v>0</v>
      </c>
      <c r="N56" s="44">
        <v>0</v>
      </c>
      <c r="O56" s="44">
        <v>0</v>
      </c>
      <c r="P56" s="44">
        <v>1500000</v>
      </c>
      <c r="Q56" s="44">
        <v>0</v>
      </c>
      <c r="R56" s="44">
        <v>0</v>
      </c>
      <c r="S56" s="44">
        <v>0</v>
      </c>
      <c r="T56" s="44">
        <v>0</v>
      </c>
      <c r="U56" s="44">
        <f t="shared" si="1"/>
        <v>3000000</v>
      </c>
      <c r="V56" s="44">
        <f t="shared" si="2"/>
        <v>0</v>
      </c>
      <c r="W56" s="61">
        <v>1</v>
      </c>
      <c r="X56" s="61"/>
      <c r="Y56" s="61"/>
      <c r="Z56" s="61"/>
    </row>
    <row r="57" spans="1:26" ht="13.5" hidden="1"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0"/>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v>1</v>
      </c>
      <c r="X57" s="61"/>
      <c r="Y57" s="61"/>
      <c r="Z57" s="61"/>
    </row>
    <row r="58" spans="1:26" ht="13.5" hidden="1"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0"/>
        <v>27000000</v>
      </c>
      <c r="I58" s="44">
        <v>0</v>
      </c>
      <c r="J58" s="44">
        <v>0</v>
      </c>
      <c r="K58" s="44">
        <v>0</v>
      </c>
      <c r="L58" s="44">
        <v>0</v>
      </c>
      <c r="M58" s="44">
        <v>0</v>
      </c>
      <c r="N58" s="44">
        <v>13250000</v>
      </c>
      <c r="O58" s="44">
        <v>0</v>
      </c>
      <c r="P58" s="44">
        <v>13750000</v>
      </c>
      <c r="Q58" s="44">
        <v>0</v>
      </c>
      <c r="R58" s="44">
        <v>0</v>
      </c>
      <c r="S58" s="44">
        <v>0</v>
      </c>
      <c r="T58" s="44">
        <v>0</v>
      </c>
      <c r="U58" s="44">
        <f t="shared" si="1"/>
        <v>27000000</v>
      </c>
      <c r="V58" s="44">
        <f t="shared" si="2"/>
        <v>0</v>
      </c>
      <c r="W58" s="61">
        <v>1</v>
      </c>
      <c r="X58" s="61"/>
      <c r="Y58" s="61"/>
      <c r="Z58" s="61"/>
    </row>
    <row r="59" spans="1:26" ht="13.5" hidden="1"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0"/>
        <v>66720000</v>
      </c>
      <c r="I59" s="44">
        <v>0</v>
      </c>
      <c r="J59" s="44">
        <v>0</v>
      </c>
      <c r="K59" s="44">
        <v>0</v>
      </c>
      <c r="L59" s="44">
        <v>0</v>
      </c>
      <c r="M59" s="44">
        <v>0</v>
      </c>
      <c r="N59" s="44">
        <v>33360000</v>
      </c>
      <c r="O59" s="44">
        <v>0</v>
      </c>
      <c r="P59" s="44">
        <v>33360000</v>
      </c>
      <c r="Q59" s="44">
        <v>0</v>
      </c>
      <c r="R59" s="44">
        <v>0</v>
      </c>
      <c r="S59" s="44">
        <v>0</v>
      </c>
      <c r="T59" s="44">
        <v>0</v>
      </c>
      <c r="U59" s="44">
        <f t="shared" si="1"/>
        <v>66720000</v>
      </c>
      <c r="V59" s="44">
        <f t="shared" si="2"/>
        <v>0</v>
      </c>
      <c r="W59" s="61">
        <v>1</v>
      </c>
      <c r="X59" s="61"/>
      <c r="Y59" s="61"/>
      <c r="Z59" s="61"/>
    </row>
    <row r="60" spans="1:26" ht="13.5" hidden="1"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0"/>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v>1</v>
      </c>
      <c r="X60" s="61"/>
      <c r="Y60" s="61"/>
      <c r="Z60" s="61"/>
    </row>
    <row r="61" spans="1:26" ht="13.5" hidden="1"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1">H62</f>
        <v>47873000</v>
      </c>
      <c r="I61" s="41">
        <f t="shared" si="31"/>
        <v>0</v>
      </c>
      <c r="J61" s="41">
        <f t="shared" si="31"/>
        <v>0</v>
      </c>
      <c r="K61" s="41">
        <f t="shared" si="31"/>
        <v>0</v>
      </c>
      <c r="L61" s="41">
        <f t="shared" si="31"/>
        <v>0</v>
      </c>
      <c r="M61" s="41">
        <f t="shared" si="31"/>
        <v>0</v>
      </c>
      <c r="N61" s="41">
        <f t="shared" si="31"/>
        <v>7080000</v>
      </c>
      <c r="O61" s="41">
        <f t="shared" si="31"/>
        <v>0</v>
      </c>
      <c r="P61" s="41">
        <f t="shared" si="31"/>
        <v>0</v>
      </c>
      <c r="Q61" s="41">
        <f t="shared" si="31"/>
        <v>0</v>
      </c>
      <c r="R61" s="41">
        <f t="shared" si="31"/>
        <v>0</v>
      </c>
      <c r="S61" s="41">
        <f t="shared" si="31"/>
        <v>0</v>
      </c>
      <c r="T61" s="41">
        <f t="shared" si="31"/>
        <v>0</v>
      </c>
      <c r="U61" s="41">
        <f t="shared" si="1"/>
        <v>7080000</v>
      </c>
      <c r="V61" s="41">
        <f t="shared" si="2"/>
        <v>40793000</v>
      </c>
      <c r="W61" s="61"/>
      <c r="X61" s="61"/>
      <c r="Y61" s="61"/>
      <c r="Z61" s="61"/>
    </row>
    <row r="62" spans="1:26" ht="13.5" hidden="1"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44">
        <v>7080000</v>
      </c>
      <c r="O62" s="44">
        <v>0</v>
      </c>
      <c r="P62" s="44">
        <v>0</v>
      </c>
      <c r="Q62" s="44">
        <v>0</v>
      </c>
      <c r="R62" s="44">
        <v>0</v>
      </c>
      <c r="S62" s="44">
        <v>0</v>
      </c>
      <c r="T62" s="44">
        <v>0</v>
      </c>
      <c r="U62" s="44">
        <f t="shared" si="1"/>
        <v>7080000</v>
      </c>
      <c r="V62" s="44">
        <f t="shared" si="2"/>
        <v>40793000</v>
      </c>
      <c r="W62" s="61">
        <v>1</v>
      </c>
      <c r="X62" s="61"/>
      <c r="Y62" s="61"/>
      <c r="Z62" s="61"/>
    </row>
    <row r="63" spans="1:26" ht="13.5" hidden="1"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2">H64</f>
        <v>4000000</v>
      </c>
      <c r="I63" s="41">
        <f t="shared" si="32"/>
        <v>0</v>
      </c>
      <c r="J63" s="41">
        <f t="shared" si="32"/>
        <v>1000000</v>
      </c>
      <c r="K63" s="41">
        <f t="shared" si="32"/>
        <v>0</v>
      </c>
      <c r="L63" s="41">
        <f t="shared" si="32"/>
        <v>0</v>
      </c>
      <c r="M63" s="41">
        <f t="shared" si="32"/>
        <v>0</v>
      </c>
      <c r="N63" s="41">
        <f t="shared" si="32"/>
        <v>10000000</v>
      </c>
      <c r="O63" s="41">
        <f t="shared" si="32"/>
        <v>0</v>
      </c>
      <c r="P63" s="41">
        <f t="shared" si="32"/>
        <v>9000000</v>
      </c>
      <c r="Q63" s="41">
        <f t="shared" si="32"/>
        <v>0</v>
      </c>
      <c r="R63" s="41">
        <f t="shared" si="32"/>
        <v>0</v>
      </c>
      <c r="S63" s="41">
        <f t="shared" si="32"/>
        <v>0</v>
      </c>
      <c r="T63" s="41">
        <f t="shared" si="32"/>
        <v>0</v>
      </c>
      <c r="U63" s="41">
        <f t="shared" si="1"/>
        <v>20000000</v>
      </c>
      <c r="V63" s="41">
        <f t="shared" si="2"/>
        <v>-16000000</v>
      </c>
      <c r="W63" s="61"/>
      <c r="X63" s="61"/>
      <c r="Y63" s="61"/>
      <c r="Z63" s="61"/>
    </row>
    <row r="64" spans="1:26" ht="13.5" hidden="1"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44">
        <v>1000000</v>
      </c>
      <c r="K64" s="44">
        <v>0</v>
      </c>
      <c r="L64" s="44">
        <v>0</v>
      </c>
      <c r="M64" s="44">
        <v>0</v>
      </c>
      <c r="N64" s="44">
        <v>10000000</v>
      </c>
      <c r="O64" s="44">
        <v>0</v>
      </c>
      <c r="P64" s="44">
        <v>9000000</v>
      </c>
      <c r="Q64" s="44">
        <v>0</v>
      </c>
      <c r="R64" s="44">
        <v>0</v>
      </c>
      <c r="S64" s="44">
        <v>0</v>
      </c>
      <c r="T64" s="44">
        <v>0</v>
      </c>
      <c r="U64" s="44">
        <f t="shared" si="1"/>
        <v>20000000</v>
      </c>
      <c r="V64" s="44">
        <f t="shared" si="2"/>
        <v>-16000000</v>
      </c>
      <c r="W64" s="61">
        <v>1</v>
      </c>
      <c r="X64" s="61"/>
      <c r="Y64" s="61"/>
      <c r="Z64" s="61"/>
    </row>
    <row r="65" spans="1:26" ht="13.5" hidden="1"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3">H66</f>
        <v>99600000</v>
      </c>
      <c r="I65" s="41">
        <f t="shared" si="33"/>
        <v>0</v>
      </c>
      <c r="J65" s="41">
        <f t="shared" si="33"/>
        <v>5000000</v>
      </c>
      <c r="K65" s="41">
        <f t="shared" si="33"/>
        <v>10000000</v>
      </c>
      <c r="L65" s="41">
        <f t="shared" si="33"/>
        <v>15000000</v>
      </c>
      <c r="M65" s="41">
        <f t="shared" si="33"/>
        <v>5000000</v>
      </c>
      <c r="N65" s="41">
        <f t="shared" si="33"/>
        <v>30000000</v>
      </c>
      <c r="O65" s="41">
        <f t="shared" si="33"/>
        <v>0</v>
      </c>
      <c r="P65" s="41">
        <f t="shared" si="33"/>
        <v>30000000</v>
      </c>
      <c r="Q65" s="41">
        <f t="shared" si="33"/>
        <v>5000000</v>
      </c>
      <c r="R65" s="41">
        <f t="shared" si="33"/>
        <v>10000000</v>
      </c>
      <c r="S65" s="41">
        <f t="shared" si="33"/>
        <v>10000000</v>
      </c>
      <c r="T65" s="41">
        <f t="shared" si="33"/>
        <v>5000000</v>
      </c>
      <c r="U65" s="41">
        <f t="shared" si="1"/>
        <v>125000000</v>
      </c>
      <c r="V65" s="41">
        <f t="shared" si="2"/>
        <v>-25400000</v>
      </c>
      <c r="W65" s="61"/>
      <c r="X65" s="61"/>
      <c r="Y65" s="61"/>
      <c r="Z65" s="61"/>
    </row>
    <row r="66" spans="1:26" ht="13.5" hidden="1"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44">
        <v>5000000</v>
      </c>
      <c r="K66" s="44">
        <v>10000000</v>
      </c>
      <c r="L66" s="44">
        <v>15000000</v>
      </c>
      <c r="M66" s="44">
        <v>5000000</v>
      </c>
      <c r="N66" s="44">
        <v>30000000</v>
      </c>
      <c r="O66" s="44">
        <v>0</v>
      </c>
      <c r="P66" s="44">
        <v>30000000</v>
      </c>
      <c r="Q66" s="44">
        <v>5000000</v>
      </c>
      <c r="R66" s="44">
        <v>10000000</v>
      </c>
      <c r="S66" s="44">
        <v>10000000</v>
      </c>
      <c r="T66" s="44">
        <v>5000000</v>
      </c>
      <c r="U66" s="44">
        <f t="shared" si="1"/>
        <v>125000000</v>
      </c>
      <c r="V66" s="44">
        <f t="shared" si="2"/>
        <v>-25400000</v>
      </c>
      <c r="W66" s="61">
        <v>1</v>
      </c>
      <c r="X66" s="61"/>
      <c r="Y66" s="61"/>
      <c r="Z66" s="61"/>
    </row>
    <row r="67" spans="1:26" ht="13.5" hidden="1"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4">SUM(H68,H74)</f>
        <v>76710000</v>
      </c>
      <c r="I67" s="38">
        <f t="shared" si="34"/>
        <v>0</v>
      </c>
      <c r="J67" s="38">
        <f t="shared" si="34"/>
        <v>0</v>
      </c>
      <c r="K67" s="38">
        <f t="shared" si="34"/>
        <v>0</v>
      </c>
      <c r="L67" s="38">
        <f t="shared" si="34"/>
        <v>2070000</v>
      </c>
      <c r="M67" s="38">
        <f t="shared" si="34"/>
        <v>18070000</v>
      </c>
      <c r="N67" s="38">
        <f t="shared" si="34"/>
        <v>18760000</v>
      </c>
      <c r="O67" s="38">
        <f t="shared" si="34"/>
        <v>0</v>
      </c>
      <c r="P67" s="38">
        <f t="shared" si="34"/>
        <v>32928000</v>
      </c>
      <c r="Q67" s="38">
        <f t="shared" si="34"/>
        <v>0</v>
      </c>
      <c r="R67" s="38">
        <f t="shared" si="34"/>
        <v>0</v>
      </c>
      <c r="S67" s="38">
        <f t="shared" si="34"/>
        <v>0</v>
      </c>
      <c r="T67" s="38">
        <f t="shared" si="34"/>
        <v>1000000</v>
      </c>
      <c r="U67" s="38">
        <f t="shared" si="1"/>
        <v>72828000</v>
      </c>
      <c r="V67" s="38">
        <f t="shared" si="2"/>
        <v>3882000</v>
      </c>
      <c r="W67" s="61"/>
      <c r="X67" s="61"/>
      <c r="Y67" s="61"/>
      <c r="Z67" s="61"/>
    </row>
    <row r="68" spans="1:26" ht="13.5" hidden="1"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5">SUM(H69:H73)</f>
        <v>43510000</v>
      </c>
      <c r="I68" s="41">
        <f t="shared" si="35"/>
        <v>0</v>
      </c>
      <c r="J68" s="41">
        <f t="shared" si="35"/>
        <v>0</v>
      </c>
      <c r="K68" s="41">
        <f t="shared" si="35"/>
        <v>0</v>
      </c>
      <c r="L68" s="41">
        <f t="shared" si="35"/>
        <v>2070000</v>
      </c>
      <c r="M68" s="41">
        <f t="shared" si="35"/>
        <v>18070000</v>
      </c>
      <c r="N68" s="41">
        <f t="shared" si="35"/>
        <v>2760000</v>
      </c>
      <c r="O68" s="41">
        <f t="shared" si="35"/>
        <v>0</v>
      </c>
      <c r="P68" s="41">
        <f t="shared" si="35"/>
        <v>16500000</v>
      </c>
      <c r="Q68" s="41">
        <f t="shared" si="35"/>
        <v>0</v>
      </c>
      <c r="R68" s="41">
        <f t="shared" si="35"/>
        <v>0</v>
      </c>
      <c r="S68" s="41">
        <f t="shared" si="35"/>
        <v>0</v>
      </c>
      <c r="T68" s="41">
        <f t="shared" si="35"/>
        <v>1000000</v>
      </c>
      <c r="U68" s="41">
        <f t="shared" si="1"/>
        <v>40400000</v>
      </c>
      <c r="V68" s="41">
        <f t="shared" si="2"/>
        <v>3110000</v>
      </c>
      <c r="W68" s="61"/>
      <c r="X68" s="61"/>
      <c r="Y68" s="61"/>
      <c r="Z68" s="61"/>
    </row>
    <row r="69" spans="1:26" ht="13.5" hidden="1"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6">ROUNDDOWN(E69*G69,-3)</f>
        <v>2760000</v>
      </c>
      <c r="I69" s="44">
        <v>0</v>
      </c>
      <c r="J69" s="44">
        <v>0</v>
      </c>
      <c r="K69" s="44">
        <v>0</v>
      </c>
      <c r="L69" s="44">
        <v>2070000</v>
      </c>
      <c r="M69" s="44">
        <v>2070000</v>
      </c>
      <c r="N69" s="44">
        <v>2760000</v>
      </c>
      <c r="O69" s="44">
        <v>0</v>
      </c>
      <c r="P69" s="44">
        <v>3450000</v>
      </c>
      <c r="Q69" s="44">
        <v>0</v>
      </c>
      <c r="R69" s="44">
        <v>0</v>
      </c>
      <c r="S69" s="44">
        <v>0</v>
      </c>
      <c r="T69" s="44">
        <v>0</v>
      </c>
      <c r="U69" s="44">
        <f t="shared" si="1"/>
        <v>10350000</v>
      </c>
      <c r="V69" s="44">
        <f t="shared" si="2"/>
        <v>-7590000</v>
      </c>
      <c r="W69" s="61">
        <v>1</v>
      </c>
      <c r="X69" s="61"/>
      <c r="Y69" s="61"/>
      <c r="Z69" s="61"/>
    </row>
    <row r="70" spans="1:26" ht="13.5" hidden="1"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6"/>
        <v>2000000</v>
      </c>
      <c r="I70" s="44">
        <v>0</v>
      </c>
      <c r="J70" s="44">
        <v>0</v>
      </c>
      <c r="K70" s="44">
        <v>0</v>
      </c>
      <c r="L70" s="44">
        <v>0</v>
      </c>
      <c r="M70" s="44">
        <v>0</v>
      </c>
      <c r="N70" s="44">
        <v>0</v>
      </c>
      <c r="O70" s="44">
        <v>0</v>
      </c>
      <c r="P70" s="44">
        <v>0</v>
      </c>
      <c r="Q70" s="44">
        <v>0</v>
      </c>
      <c r="R70" s="44">
        <v>0</v>
      </c>
      <c r="S70" s="44">
        <v>0</v>
      </c>
      <c r="T70" s="44">
        <v>1000000</v>
      </c>
      <c r="U70" s="44">
        <f t="shared" si="1"/>
        <v>1000000</v>
      </c>
      <c r="V70" s="44">
        <f t="shared" si="2"/>
        <v>1000000</v>
      </c>
      <c r="W70" s="61">
        <v>1</v>
      </c>
      <c r="X70" s="61"/>
      <c r="Y70" s="61"/>
      <c r="Z70" s="61"/>
    </row>
    <row r="71" spans="1:26" ht="13.5" hidden="1"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6"/>
        <v>2000000</v>
      </c>
      <c r="I71" s="44">
        <v>0</v>
      </c>
      <c r="J71" s="44">
        <v>0</v>
      </c>
      <c r="K71" s="44">
        <v>0</v>
      </c>
      <c r="L71" s="44">
        <v>0</v>
      </c>
      <c r="M71" s="44">
        <v>1000000</v>
      </c>
      <c r="N71" s="44">
        <v>0</v>
      </c>
      <c r="O71" s="44">
        <v>0</v>
      </c>
      <c r="P71" s="44">
        <v>0</v>
      </c>
      <c r="Q71" s="44">
        <v>0</v>
      </c>
      <c r="R71" s="44">
        <v>0</v>
      </c>
      <c r="S71" s="44">
        <v>0</v>
      </c>
      <c r="T71" s="44">
        <v>0</v>
      </c>
      <c r="U71" s="44">
        <f t="shared" si="1"/>
        <v>1000000</v>
      </c>
      <c r="V71" s="44">
        <f t="shared" si="2"/>
        <v>1000000</v>
      </c>
      <c r="W71" s="61">
        <v>1</v>
      </c>
      <c r="X71" s="61"/>
      <c r="Y71" s="61"/>
      <c r="Z71" s="61"/>
    </row>
    <row r="72" spans="1:26" ht="13.5" hidden="1"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6"/>
        <v>3000000</v>
      </c>
      <c r="I72" s="44">
        <v>0</v>
      </c>
      <c r="J72" s="44">
        <v>0</v>
      </c>
      <c r="K72" s="44">
        <v>0</v>
      </c>
      <c r="L72" s="44">
        <v>0</v>
      </c>
      <c r="M72" s="44">
        <v>1500000</v>
      </c>
      <c r="N72" s="44">
        <v>0</v>
      </c>
      <c r="O72" s="44">
        <v>0</v>
      </c>
      <c r="P72" s="44">
        <v>0</v>
      </c>
      <c r="Q72" s="44">
        <v>0</v>
      </c>
      <c r="R72" s="44">
        <v>0</v>
      </c>
      <c r="S72" s="44">
        <v>0</v>
      </c>
      <c r="T72" s="44">
        <v>0</v>
      </c>
      <c r="U72" s="44">
        <f t="shared" si="1"/>
        <v>1500000</v>
      </c>
      <c r="V72" s="44">
        <f t="shared" si="2"/>
        <v>1500000</v>
      </c>
      <c r="W72" s="61">
        <v>1</v>
      </c>
      <c r="X72" s="61"/>
      <c r="Y72" s="61"/>
      <c r="Z72" s="61"/>
    </row>
    <row r="73" spans="1:26" ht="13.5" hidden="1"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6"/>
        <v>33750000</v>
      </c>
      <c r="I73" s="44">
        <v>0</v>
      </c>
      <c r="J73" s="44">
        <v>0</v>
      </c>
      <c r="K73" s="44">
        <v>0</v>
      </c>
      <c r="L73" s="44">
        <v>0</v>
      </c>
      <c r="M73" s="44">
        <v>13500000</v>
      </c>
      <c r="N73" s="44">
        <v>0</v>
      </c>
      <c r="O73" s="44">
        <v>0</v>
      </c>
      <c r="P73" s="44">
        <v>13050000</v>
      </c>
      <c r="Q73" s="44">
        <v>0</v>
      </c>
      <c r="R73" s="44">
        <v>0</v>
      </c>
      <c r="S73" s="44">
        <v>0</v>
      </c>
      <c r="T73" s="44">
        <v>0</v>
      </c>
      <c r="U73" s="44">
        <f t="shared" si="1"/>
        <v>26550000</v>
      </c>
      <c r="V73" s="44">
        <f t="shared" si="2"/>
        <v>7200000</v>
      </c>
      <c r="W73" s="61">
        <v>1</v>
      </c>
      <c r="X73" s="61"/>
      <c r="Y73" s="61"/>
      <c r="Z73" s="61"/>
    </row>
    <row r="74" spans="1:26" ht="13.5" hidden="1"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7">H75</f>
        <v>33200000</v>
      </c>
      <c r="I74" s="41">
        <f t="shared" si="37"/>
        <v>0</v>
      </c>
      <c r="J74" s="41">
        <f t="shared" si="37"/>
        <v>0</v>
      </c>
      <c r="K74" s="41">
        <f t="shared" si="37"/>
        <v>0</v>
      </c>
      <c r="L74" s="41">
        <f t="shared" si="37"/>
        <v>0</v>
      </c>
      <c r="M74" s="41">
        <f t="shared" si="37"/>
        <v>0</v>
      </c>
      <c r="N74" s="41">
        <f t="shared" si="37"/>
        <v>16000000</v>
      </c>
      <c r="O74" s="41">
        <f t="shared" si="37"/>
        <v>0</v>
      </c>
      <c r="P74" s="41">
        <f t="shared" si="37"/>
        <v>16428000</v>
      </c>
      <c r="Q74" s="41">
        <f t="shared" si="37"/>
        <v>0</v>
      </c>
      <c r="R74" s="41">
        <f t="shared" si="37"/>
        <v>0</v>
      </c>
      <c r="S74" s="41">
        <f t="shared" si="37"/>
        <v>0</v>
      </c>
      <c r="T74" s="41">
        <f t="shared" si="37"/>
        <v>0</v>
      </c>
      <c r="U74" s="41">
        <f t="shared" si="1"/>
        <v>32428000</v>
      </c>
      <c r="V74" s="41">
        <f t="shared" si="2"/>
        <v>772000</v>
      </c>
      <c r="W74" s="61"/>
      <c r="X74" s="61"/>
      <c r="Y74" s="61"/>
      <c r="Z74" s="61"/>
    </row>
    <row r="75" spans="1:26" ht="13.5" hidden="1"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44">
        <v>0</v>
      </c>
      <c r="P75" s="44">
        <v>16428000</v>
      </c>
      <c r="Q75" s="44">
        <v>0</v>
      </c>
      <c r="R75" s="44">
        <v>0</v>
      </c>
      <c r="S75" s="44">
        <v>0</v>
      </c>
      <c r="T75" s="44">
        <v>0</v>
      </c>
      <c r="U75" s="44">
        <f t="shared" si="1"/>
        <v>32428000</v>
      </c>
      <c r="V75" s="44">
        <f t="shared" si="2"/>
        <v>772000</v>
      </c>
      <c r="W75" s="61">
        <v>1</v>
      </c>
      <c r="X75" s="61"/>
      <c r="Y75" s="61"/>
      <c r="Z75" s="61"/>
    </row>
    <row r="76" spans="1:26" ht="13.5" hidden="1"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8">SUM(H77,H83)</f>
        <v>63300000</v>
      </c>
      <c r="I76" s="38">
        <f t="shared" si="38"/>
        <v>0</v>
      </c>
      <c r="J76" s="38">
        <f t="shared" si="38"/>
        <v>7500000</v>
      </c>
      <c r="K76" s="38">
        <f t="shared" si="38"/>
        <v>3000000</v>
      </c>
      <c r="L76" s="38">
        <f t="shared" si="38"/>
        <v>0</v>
      </c>
      <c r="M76" s="38">
        <f t="shared" si="38"/>
        <v>0</v>
      </c>
      <c r="N76" s="38">
        <f t="shared" si="38"/>
        <v>0</v>
      </c>
      <c r="O76" s="38">
        <f t="shared" si="38"/>
        <v>14000000</v>
      </c>
      <c r="P76" s="38">
        <f t="shared" si="38"/>
        <v>4000000</v>
      </c>
      <c r="Q76" s="38">
        <f t="shared" si="38"/>
        <v>4000000</v>
      </c>
      <c r="R76" s="38">
        <f t="shared" si="38"/>
        <v>0</v>
      </c>
      <c r="S76" s="38">
        <f t="shared" si="38"/>
        <v>0</v>
      </c>
      <c r="T76" s="38">
        <f t="shared" si="38"/>
        <v>1000000</v>
      </c>
      <c r="U76" s="38">
        <f t="shared" si="1"/>
        <v>33500000</v>
      </c>
      <c r="V76" s="38">
        <f t="shared" si="2"/>
        <v>29800000</v>
      </c>
      <c r="W76" s="61"/>
      <c r="X76" s="61"/>
      <c r="Y76" s="61"/>
      <c r="Z76" s="61"/>
    </row>
    <row r="77" spans="1:26" ht="13.5" hidden="1"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39">SUM(H78:H82)</f>
        <v>13500000</v>
      </c>
      <c r="I77" s="41">
        <f t="shared" si="39"/>
        <v>0</v>
      </c>
      <c r="J77" s="41">
        <f t="shared" si="39"/>
        <v>2500000</v>
      </c>
      <c r="K77" s="41">
        <f t="shared" si="39"/>
        <v>0</v>
      </c>
      <c r="L77" s="41">
        <f t="shared" si="39"/>
        <v>0</v>
      </c>
      <c r="M77" s="41">
        <f t="shared" si="39"/>
        <v>0</v>
      </c>
      <c r="N77" s="41">
        <f t="shared" si="39"/>
        <v>0</v>
      </c>
      <c r="O77" s="41">
        <f t="shared" si="39"/>
        <v>10000000</v>
      </c>
      <c r="P77" s="41">
        <f t="shared" si="39"/>
        <v>0</v>
      </c>
      <c r="Q77" s="41">
        <f t="shared" si="39"/>
        <v>0</v>
      </c>
      <c r="R77" s="41">
        <f t="shared" si="39"/>
        <v>0</v>
      </c>
      <c r="S77" s="41">
        <f t="shared" si="39"/>
        <v>0</v>
      </c>
      <c r="T77" s="41">
        <f t="shared" si="39"/>
        <v>1000000</v>
      </c>
      <c r="U77" s="41">
        <f t="shared" si="1"/>
        <v>13500000</v>
      </c>
      <c r="V77" s="41">
        <f t="shared" si="2"/>
        <v>0</v>
      </c>
      <c r="W77" s="61"/>
      <c r="X77" s="61"/>
      <c r="Y77" s="61"/>
      <c r="Z77" s="61"/>
    </row>
    <row r="78" spans="1:26" ht="13.5" hidden="1"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0">ROUNDDOWN(E78*G78,-3)</f>
        <v>1000000</v>
      </c>
      <c r="I78" s="44">
        <v>0</v>
      </c>
      <c r="J78" s="44">
        <v>0</v>
      </c>
      <c r="K78" s="44">
        <v>0</v>
      </c>
      <c r="L78" s="44">
        <v>0</v>
      </c>
      <c r="M78" s="44">
        <v>0</v>
      </c>
      <c r="N78" s="44">
        <v>0</v>
      </c>
      <c r="O78" s="44">
        <v>0</v>
      </c>
      <c r="P78" s="44">
        <v>0</v>
      </c>
      <c r="Q78" s="44">
        <v>0</v>
      </c>
      <c r="R78" s="44">
        <v>0</v>
      </c>
      <c r="S78" s="44">
        <v>0</v>
      </c>
      <c r="T78" s="44">
        <v>1000000</v>
      </c>
      <c r="U78" s="44">
        <f t="shared" si="1"/>
        <v>1000000</v>
      </c>
      <c r="V78" s="44">
        <f t="shared" si="2"/>
        <v>0</v>
      </c>
      <c r="W78" s="61">
        <v>1</v>
      </c>
      <c r="X78" s="61"/>
      <c r="Y78" s="61"/>
      <c r="Z78" s="61"/>
    </row>
    <row r="79" spans="1:26" ht="13.5" hidden="1"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0"/>
        <v>1000000</v>
      </c>
      <c r="I79" s="44">
        <v>0</v>
      </c>
      <c r="J79" s="44">
        <v>1000000</v>
      </c>
      <c r="K79" s="44">
        <v>0</v>
      </c>
      <c r="L79" s="44">
        <v>0</v>
      </c>
      <c r="M79" s="44">
        <v>0</v>
      </c>
      <c r="N79" s="44">
        <v>0</v>
      </c>
      <c r="O79" s="44">
        <v>0</v>
      </c>
      <c r="P79" s="44">
        <v>0</v>
      </c>
      <c r="Q79" s="44">
        <v>0</v>
      </c>
      <c r="R79" s="44">
        <v>0</v>
      </c>
      <c r="S79" s="44">
        <v>0</v>
      </c>
      <c r="T79" s="44">
        <v>0</v>
      </c>
      <c r="U79" s="44">
        <f t="shared" si="1"/>
        <v>1000000</v>
      </c>
      <c r="V79" s="44">
        <f t="shared" si="2"/>
        <v>0</v>
      </c>
      <c r="W79" s="61">
        <v>1</v>
      </c>
      <c r="X79" s="61"/>
      <c r="Y79" s="61"/>
      <c r="Z79" s="61"/>
    </row>
    <row r="80" spans="1:26" ht="13.5" hidden="1"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0"/>
        <v>1500000</v>
      </c>
      <c r="I80" s="44">
        <v>0</v>
      </c>
      <c r="J80" s="44">
        <v>1500000</v>
      </c>
      <c r="K80" s="44">
        <v>0</v>
      </c>
      <c r="L80" s="44">
        <v>0</v>
      </c>
      <c r="M80" s="44">
        <v>0</v>
      </c>
      <c r="N80" s="44">
        <v>0</v>
      </c>
      <c r="O80" s="44">
        <v>0</v>
      </c>
      <c r="P80" s="44">
        <v>0</v>
      </c>
      <c r="Q80" s="44">
        <v>0</v>
      </c>
      <c r="R80" s="44">
        <v>0</v>
      </c>
      <c r="S80" s="44">
        <v>0</v>
      </c>
      <c r="T80" s="44">
        <v>0</v>
      </c>
      <c r="U80" s="44">
        <f t="shared" si="1"/>
        <v>1500000</v>
      </c>
      <c r="V80" s="44">
        <f t="shared" si="2"/>
        <v>0</v>
      </c>
      <c r="W80" s="61">
        <v>1</v>
      </c>
      <c r="X80" s="61"/>
      <c r="Y80" s="61"/>
      <c r="Z80" s="61"/>
    </row>
    <row r="81" spans="1:26" ht="13.5" hidden="1"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0"/>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v>1</v>
      </c>
      <c r="X81" s="61"/>
      <c r="Y81" s="61"/>
      <c r="Z81" s="61"/>
    </row>
    <row r="82" spans="1:26" ht="13.5" hidden="1"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0"/>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v>1</v>
      </c>
      <c r="X82" s="61"/>
      <c r="Y82" s="61"/>
      <c r="Z82" s="61"/>
    </row>
    <row r="83" spans="1:26" ht="13.5" hidden="1"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1">H84</f>
        <v>49800000</v>
      </c>
      <c r="I83" s="41">
        <f t="shared" si="41"/>
        <v>0</v>
      </c>
      <c r="J83" s="41">
        <f t="shared" si="41"/>
        <v>5000000</v>
      </c>
      <c r="K83" s="41">
        <f t="shared" si="41"/>
        <v>3000000</v>
      </c>
      <c r="L83" s="41">
        <f t="shared" si="41"/>
        <v>0</v>
      </c>
      <c r="M83" s="41">
        <f t="shared" si="41"/>
        <v>0</v>
      </c>
      <c r="N83" s="41">
        <f t="shared" si="41"/>
        <v>0</v>
      </c>
      <c r="O83" s="41">
        <f t="shared" si="41"/>
        <v>4000000</v>
      </c>
      <c r="P83" s="41">
        <f t="shared" si="41"/>
        <v>4000000</v>
      </c>
      <c r="Q83" s="41">
        <f t="shared" si="41"/>
        <v>4000000</v>
      </c>
      <c r="R83" s="41">
        <f t="shared" si="41"/>
        <v>0</v>
      </c>
      <c r="S83" s="41">
        <f t="shared" si="41"/>
        <v>0</v>
      </c>
      <c r="T83" s="41">
        <f t="shared" si="41"/>
        <v>0</v>
      </c>
      <c r="U83" s="41">
        <f t="shared" si="1"/>
        <v>20000000</v>
      </c>
      <c r="V83" s="41">
        <f t="shared" si="2"/>
        <v>29800000</v>
      </c>
      <c r="W83" s="61"/>
      <c r="X83" s="61"/>
      <c r="Y83" s="61"/>
      <c r="Z83" s="61"/>
    </row>
    <row r="84" spans="1:26" ht="13.5" hidden="1"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44">
        <v>0</v>
      </c>
      <c r="M84" s="44">
        <v>0</v>
      </c>
      <c r="N84" s="44">
        <v>0</v>
      </c>
      <c r="O84" s="44">
        <v>4000000</v>
      </c>
      <c r="P84" s="44">
        <v>4000000</v>
      </c>
      <c r="Q84" s="44">
        <v>4000000</v>
      </c>
      <c r="R84" s="44">
        <v>0</v>
      </c>
      <c r="S84" s="44">
        <v>0</v>
      </c>
      <c r="T84" s="44">
        <v>0</v>
      </c>
      <c r="U84" s="44">
        <f t="shared" si="1"/>
        <v>20000000</v>
      </c>
      <c r="V84" s="44">
        <f t="shared" si="2"/>
        <v>29800000</v>
      </c>
      <c r="W84" s="61">
        <v>1</v>
      </c>
      <c r="X84" s="61"/>
      <c r="Y84" s="61"/>
      <c r="Z84" s="61"/>
    </row>
    <row r="85" spans="1:26" ht="13.5" hidden="1"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2">SUM(H86,H104)</f>
        <v>313099000</v>
      </c>
      <c r="I85" s="34">
        <f t="shared" si="42"/>
        <v>5585000</v>
      </c>
      <c r="J85" s="34">
        <f t="shared" si="42"/>
        <v>11688500</v>
      </c>
      <c r="K85" s="34">
        <f t="shared" si="42"/>
        <v>251841000</v>
      </c>
      <c r="L85" s="34">
        <f t="shared" si="42"/>
        <v>14620000</v>
      </c>
      <c r="M85" s="34">
        <f t="shared" si="42"/>
        <v>179965000</v>
      </c>
      <c r="N85" s="34">
        <f t="shared" si="42"/>
        <v>14620000</v>
      </c>
      <c r="O85" s="34">
        <f t="shared" si="42"/>
        <v>10930000</v>
      </c>
      <c r="P85" s="34">
        <f t="shared" si="42"/>
        <v>9585000</v>
      </c>
      <c r="Q85" s="34">
        <f t="shared" si="42"/>
        <v>8391500</v>
      </c>
      <c r="R85" s="34">
        <f t="shared" si="42"/>
        <v>8000000</v>
      </c>
      <c r="S85" s="34">
        <f t="shared" si="42"/>
        <v>8000000</v>
      </c>
      <c r="T85" s="34">
        <f t="shared" si="42"/>
        <v>0</v>
      </c>
      <c r="U85" s="34">
        <f t="shared" si="1"/>
        <v>523226000</v>
      </c>
      <c r="V85" s="34">
        <f t="shared" si="2"/>
        <v>-210127000</v>
      </c>
      <c r="W85" s="61"/>
      <c r="X85" s="61"/>
      <c r="Y85" s="61"/>
      <c r="Z85" s="61"/>
    </row>
    <row r="86" spans="1:26" ht="13.5" hidden="1" customHeight="1" x14ac:dyDescent="0.2">
      <c r="A86" s="2" t="s">
        <v>707</v>
      </c>
      <c r="B86" s="50" t="str">
        <f t="array" ref="B86">INDEX(PAGU_REAL!$AF$1:$AF$168,MATCH(MID(A86,1,21),MID(PAGU_REAL!$AK$1:$AK$168,1,21),0))</f>
        <v>Kelembagaan</v>
      </c>
      <c r="C86" s="36" t="s">
        <v>39</v>
      </c>
      <c r="D86" s="37" t="s">
        <v>708</v>
      </c>
      <c r="E86" s="38">
        <v>0</v>
      </c>
      <c r="F86" s="39" t="s">
        <v>24</v>
      </c>
      <c r="G86" s="38">
        <v>0</v>
      </c>
      <c r="H86" s="38">
        <f>SUM(H87,H90,H93,H96,H98,H100,H102)</f>
        <v>169091000</v>
      </c>
      <c r="I86" s="38">
        <f t="shared" ref="I86:T86" si="43">SUM(I87,I90,I93,I96,I100,I102)</f>
        <v>5585000</v>
      </c>
      <c r="J86" s="38">
        <f t="shared" si="43"/>
        <v>7585000</v>
      </c>
      <c r="K86" s="38">
        <f t="shared" si="43"/>
        <v>244806000</v>
      </c>
      <c r="L86" s="38">
        <f t="shared" si="43"/>
        <v>7585000</v>
      </c>
      <c r="M86" s="38">
        <f t="shared" si="43"/>
        <v>7335000</v>
      </c>
      <c r="N86" s="38">
        <f t="shared" si="43"/>
        <v>7335000</v>
      </c>
      <c r="O86" s="38">
        <f t="shared" si="43"/>
        <v>4645000</v>
      </c>
      <c r="P86" s="38">
        <f t="shared" si="43"/>
        <v>4300000</v>
      </c>
      <c r="Q86" s="38">
        <f t="shared" si="43"/>
        <v>4150000</v>
      </c>
      <c r="R86" s="38">
        <f t="shared" si="43"/>
        <v>4000000</v>
      </c>
      <c r="S86" s="38">
        <f t="shared" si="43"/>
        <v>4000000</v>
      </c>
      <c r="T86" s="38">
        <f t="shared" si="43"/>
        <v>0</v>
      </c>
      <c r="U86" s="38">
        <f t="shared" si="1"/>
        <v>301326000</v>
      </c>
      <c r="V86" s="38">
        <f t="shared" si="2"/>
        <v>-132235000</v>
      </c>
      <c r="W86" s="61"/>
      <c r="X86" s="61"/>
      <c r="Y86" s="61"/>
      <c r="Z86" s="61"/>
    </row>
    <row r="87" spans="1:26" ht="13.5" hidden="1"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4">SUM(H88:H89)</f>
        <v>24900000</v>
      </c>
      <c r="I87" s="41">
        <f t="shared" si="44"/>
        <v>2535000</v>
      </c>
      <c r="J87" s="41">
        <f t="shared" si="44"/>
        <v>2535000</v>
      </c>
      <c r="K87" s="41">
        <f t="shared" si="44"/>
        <v>9780000</v>
      </c>
      <c r="L87" s="41">
        <f t="shared" si="44"/>
        <v>2535000</v>
      </c>
      <c r="M87" s="41">
        <f t="shared" si="44"/>
        <v>2535000</v>
      </c>
      <c r="N87" s="41">
        <f t="shared" si="44"/>
        <v>2535000</v>
      </c>
      <c r="O87" s="41">
        <f t="shared" si="44"/>
        <v>1845000</v>
      </c>
      <c r="P87" s="41">
        <f t="shared" si="44"/>
        <v>1500000</v>
      </c>
      <c r="Q87" s="41">
        <f t="shared" si="44"/>
        <v>1500000</v>
      </c>
      <c r="R87" s="41">
        <f t="shared" si="44"/>
        <v>1500000</v>
      </c>
      <c r="S87" s="41">
        <f t="shared" si="44"/>
        <v>1500000</v>
      </c>
      <c r="T87" s="41">
        <f t="shared" si="44"/>
        <v>0</v>
      </c>
      <c r="U87" s="41">
        <f t="shared" si="1"/>
        <v>30300000</v>
      </c>
      <c r="V87" s="41">
        <f t="shared" si="2"/>
        <v>-5400000</v>
      </c>
      <c r="W87" s="61"/>
      <c r="X87" s="61"/>
      <c r="Y87" s="61"/>
      <c r="Z87" s="61"/>
    </row>
    <row r="88" spans="1:26" ht="13.5" hidden="1"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5">ROUNDDOWN(E88*G88,-3)</f>
        <v>6900000</v>
      </c>
      <c r="I88" s="44">
        <v>1035000</v>
      </c>
      <c r="J88" s="44">
        <v>1035000</v>
      </c>
      <c r="K88" s="44">
        <v>8280000</v>
      </c>
      <c r="L88" s="44">
        <v>1035000</v>
      </c>
      <c r="M88" s="44">
        <v>1035000</v>
      </c>
      <c r="N88" s="44">
        <v>1035000</v>
      </c>
      <c r="O88" s="44">
        <v>345000</v>
      </c>
      <c r="P88" s="44">
        <v>0</v>
      </c>
      <c r="Q88" s="44">
        <v>0</v>
      </c>
      <c r="R88" s="44">
        <v>0</v>
      </c>
      <c r="S88" s="44">
        <v>0</v>
      </c>
      <c r="T88" s="44">
        <v>0</v>
      </c>
      <c r="U88" s="44">
        <f t="shared" si="1"/>
        <v>13800000</v>
      </c>
      <c r="V88" s="44">
        <f t="shared" si="2"/>
        <v>-6900000</v>
      </c>
      <c r="W88" s="61">
        <v>1</v>
      </c>
      <c r="X88" s="61"/>
      <c r="Y88" s="61"/>
      <c r="Z88" s="61"/>
    </row>
    <row r="89" spans="1:26" ht="13.5" hidden="1"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5"/>
        <v>18000000</v>
      </c>
      <c r="I89" s="44">
        <v>1500000</v>
      </c>
      <c r="J89" s="44">
        <v>1500000</v>
      </c>
      <c r="K89" s="44">
        <v>1500000</v>
      </c>
      <c r="L89" s="44">
        <v>1500000</v>
      </c>
      <c r="M89" s="44">
        <v>1500000</v>
      </c>
      <c r="N89" s="44">
        <v>1500000</v>
      </c>
      <c r="O89" s="44">
        <v>1500000</v>
      </c>
      <c r="P89" s="44">
        <v>1500000</v>
      </c>
      <c r="Q89" s="44">
        <v>1500000</v>
      </c>
      <c r="R89" s="44">
        <v>1500000</v>
      </c>
      <c r="S89" s="44">
        <v>1500000</v>
      </c>
      <c r="T89" s="44">
        <v>0</v>
      </c>
      <c r="U89" s="44">
        <f t="shared" si="1"/>
        <v>16500000</v>
      </c>
      <c r="V89" s="44">
        <f t="shared" si="2"/>
        <v>1500000</v>
      </c>
      <c r="W89" s="61">
        <v>1</v>
      </c>
      <c r="X89" s="61"/>
      <c r="Y89" s="61"/>
      <c r="Z89" s="61"/>
    </row>
    <row r="90" spans="1:26" ht="13.5" hidden="1"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6">SUM(H91:H92)</f>
        <v>6750000</v>
      </c>
      <c r="I90" s="41">
        <f t="shared" si="46"/>
        <v>250000</v>
      </c>
      <c r="J90" s="41">
        <f t="shared" si="46"/>
        <v>250000</v>
      </c>
      <c r="K90" s="41">
        <f t="shared" si="46"/>
        <v>250000</v>
      </c>
      <c r="L90" s="41">
        <f t="shared" si="46"/>
        <v>250000</v>
      </c>
      <c r="M90" s="41">
        <f t="shared" si="46"/>
        <v>0</v>
      </c>
      <c r="N90" s="41">
        <f t="shared" si="46"/>
        <v>0</v>
      </c>
      <c r="O90" s="41">
        <f t="shared" si="46"/>
        <v>0</v>
      </c>
      <c r="P90" s="41">
        <f t="shared" si="46"/>
        <v>0</v>
      </c>
      <c r="Q90" s="41">
        <f t="shared" si="46"/>
        <v>0</v>
      </c>
      <c r="R90" s="41">
        <f t="shared" si="46"/>
        <v>0</v>
      </c>
      <c r="S90" s="41">
        <f t="shared" si="46"/>
        <v>0</v>
      </c>
      <c r="T90" s="41">
        <f t="shared" si="46"/>
        <v>0</v>
      </c>
      <c r="U90" s="41">
        <f t="shared" si="1"/>
        <v>1000000</v>
      </c>
      <c r="V90" s="41">
        <f t="shared" si="2"/>
        <v>5750000</v>
      </c>
      <c r="W90" s="61"/>
      <c r="X90" s="61"/>
      <c r="Y90" s="61"/>
      <c r="Z90" s="61"/>
    </row>
    <row r="91" spans="1:26" ht="13.5" hidden="1"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7">ROUNDDOWN(E91*G91,-3)</f>
        <v>1750000</v>
      </c>
      <c r="I91" s="44">
        <v>250000</v>
      </c>
      <c r="J91" s="44">
        <v>250000</v>
      </c>
      <c r="K91" s="44">
        <v>250000</v>
      </c>
      <c r="L91" s="44">
        <v>250000</v>
      </c>
      <c r="M91" s="44">
        <v>0</v>
      </c>
      <c r="N91" s="44">
        <v>0</v>
      </c>
      <c r="O91" s="44">
        <v>0</v>
      </c>
      <c r="P91" s="44">
        <v>0</v>
      </c>
      <c r="Q91" s="44">
        <v>0</v>
      </c>
      <c r="R91" s="44">
        <v>0</v>
      </c>
      <c r="S91" s="44">
        <v>0</v>
      </c>
      <c r="T91" s="44">
        <v>0</v>
      </c>
      <c r="U91" s="44">
        <f t="shared" si="1"/>
        <v>1000000</v>
      </c>
      <c r="V91" s="44">
        <f t="shared" si="2"/>
        <v>750000</v>
      </c>
      <c r="W91" s="61">
        <v>1</v>
      </c>
      <c r="X91" s="61"/>
      <c r="Y91" s="61"/>
      <c r="Z91" s="61"/>
    </row>
    <row r="92" spans="1:26" ht="13.5" hidden="1"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7"/>
        <v>5000000</v>
      </c>
      <c r="I92" s="44"/>
      <c r="J92" s="44"/>
      <c r="K92" s="44"/>
      <c r="L92" s="44"/>
      <c r="M92" s="44"/>
      <c r="N92" s="44"/>
      <c r="O92" s="44"/>
      <c r="P92" s="44"/>
      <c r="Q92" s="44"/>
      <c r="R92" s="44"/>
      <c r="S92" s="44"/>
      <c r="T92" s="44"/>
      <c r="U92" s="44">
        <f t="shared" si="1"/>
        <v>0</v>
      </c>
      <c r="V92" s="44">
        <f t="shared" si="2"/>
        <v>5000000</v>
      </c>
      <c r="W92" s="61">
        <v>1</v>
      </c>
      <c r="X92" s="61"/>
      <c r="Y92" s="61"/>
      <c r="Z92" s="61"/>
    </row>
    <row r="93" spans="1:26" ht="13.5" hidden="1"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8">SUM(H94:H95)</f>
        <v>30000000</v>
      </c>
      <c r="I93" s="41">
        <f t="shared" si="48"/>
        <v>2500000</v>
      </c>
      <c r="J93" s="41">
        <f t="shared" si="48"/>
        <v>2500000</v>
      </c>
      <c r="K93" s="41">
        <f t="shared" si="48"/>
        <v>2500000</v>
      </c>
      <c r="L93" s="41">
        <f t="shared" si="48"/>
        <v>2500000</v>
      </c>
      <c r="M93" s="41">
        <f t="shared" si="48"/>
        <v>2500000</v>
      </c>
      <c r="N93" s="41">
        <f t="shared" si="48"/>
        <v>2500000</v>
      </c>
      <c r="O93" s="41">
        <f t="shared" si="48"/>
        <v>2500000</v>
      </c>
      <c r="P93" s="41">
        <f t="shared" si="48"/>
        <v>2500000</v>
      </c>
      <c r="Q93" s="41">
        <f t="shared" si="48"/>
        <v>2500000</v>
      </c>
      <c r="R93" s="41">
        <f t="shared" si="48"/>
        <v>2500000</v>
      </c>
      <c r="S93" s="41">
        <f t="shared" si="48"/>
        <v>2500000</v>
      </c>
      <c r="T93" s="41">
        <f t="shared" si="48"/>
        <v>0</v>
      </c>
      <c r="U93" s="41">
        <f t="shared" si="1"/>
        <v>27500000</v>
      </c>
      <c r="V93" s="41">
        <f t="shared" si="2"/>
        <v>2500000</v>
      </c>
      <c r="W93" s="61"/>
      <c r="X93" s="61"/>
      <c r="Y93" s="61"/>
      <c r="Z93" s="61"/>
    </row>
    <row r="94" spans="1:26" ht="13.5" hidden="1"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49">ROUNDDOWN(E94*G94,-3)</f>
        <v>12000000</v>
      </c>
      <c r="I94" s="44">
        <v>1000000</v>
      </c>
      <c r="J94" s="44">
        <v>1000000</v>
      </c>
      <c r="K94" s="44">
        <v>1000000</v>
      </c>
      <c r="L94" s="44">
        <v>1000000</v>
      </c>
      <c r="M94" s="44">
        <v>1000000</v>
      </c>
      <c r="N94" s="44">
        <v>1000000</v>
      </c>
      <c r="O94" s="44">
        <v>1000000</v>
      </c>
      <c r="P94" s="44">
        <v>1000000</v>
      </c>
      <c r="Q94" s="44">
        <v>1000000</v>
      </c>
      <c r="R94" s="44">
        <v>1000000</v>
      </c>
      <c r="S94" s="44">
        <v>1000000</v>
      </c>
      <c r="T94" s="44">
        <v>0</v>
      </c>
      <c r="U94" s="44">
        <f t="shared" si="1"/>
        <v>11000000</v>
      </c>
      <c r="V94" s="44">
        <f t="shared" si="2"/>
        <v>1000000</v>
      </c>
      <c r="W94" s="61">
        <v>1</v>
      </c>
      <c r="X94" s="61"/>
      <c r="Y94" s="61"/>
      <c r="Z94" s="61"/>
    </row>
    <row r="95" spans="1:26" ht="13.5" hidden="1"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49"/>
        <v>18000000</v>
      </c>
      <c r="I95" s="44">
        <v>1500000</v>
      </c>
      <c r="J95" s="44">
        <v>1500000</v>
      </c>
      <c r="K95" s="44">
        <v>1500000</v>
      </c>
      <c r="L95" s="44">
        <v>1500000</v>
      </c>
      <c r="M95" s="44">
        <v>1500000</v>
      </c>
      <c r="N95" s="44">
        <v>1500000</v>
      </c>
      <c r="O95" s="44">
        <v>1500000</v>
      </c>
      <c r="P95" s="44">
        <v>1500000</v>
      </c>
      <c r="Q95" s="44">
        <v>1500000</v>
      </c>
      <c r="R95" s="44">
        <v>1500000</v>
      </c>
      <c r="S95" s="44">
        <v>1500000</v>
      </c>
      <c r="T95" s="44">
        <v>0</v>
      </c>
      <c r="U95" s="44">
        <f t="shared" si="1"/>
        <v>16500000</v>
      </c>
      <c r="V95" s="44">
        <f t="shared" si="2"/>
        <v>1500000</v>
      </c>
      <c r="W95" s="61">
        <v>1</v>
      </c>
      <c r="X95" s="61"/>
      <c r="Y95" s="61"/>
      <c r="Z95" s="61"/>
    </row>
    <row r="96" spans="1:26" ht="13.5" hidden="1"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0">H97</f>
        <v>9000000</v>
      </c>
      <c r="I96" s="41">
        <f t="shared" si="50"/>
        <v>0</v>
      </c>
      <c r="J96" s="41">
        <f t="shared" si="50"/>
        <v>2000000</v>
      </c>
      <c r="K96" s="41">
        <f t="shared" si="50"/>
        <v>12000000</v>
      </c>
      <c r="L96" s="41">
        <f t="shared" si="50"/>
        <v>2000000</v>
      </c>
      <c r="M96" s="41">
        <f t="shared" si="50"/>
        <v>2000000</v>
      </c>
      <c r="N96" s="41">
        <f t="shared" si="50"/>
        <v>2000000</v>
      </c>
      <c r="O96" s="41">
        <f t="shared" si="50"/>
        <v>0</v>
      </c>
      <c r="P96" s="41">
        <f t="shared" si="50"/>
        <v>0</v>
      </c>
      <c r="Q96" s="41">
        <f t="shared" si="50"/>
        <v>0</v>
      </c>
      <c r="R96" s="41">
        <f t="shared" si="50"/>
        <v>0</v>
      </c>
      <c r="S96" s="41">
        <f t="shared" si="50"/>
        <v>0</v>
      </c>
      <c r="T96" s="41">
        <f t="shared" si="50"/>
        <v>0</v>
      </c>
      <c r="U96" s="41">
        <f t="shared" si="1"/>
        <v>20000000</v>
      </c>
      <c r="V96" s="41">
        <f t="shared" si="2"/>
        <v>-11000000</v>
      </c>
      <c r="W96" s="61"/>
      <c r="X96" s="61"/>
      <c r="Y96" s="61"/>
      <c r="Z96" s="61"/>
    </row>
    <row r="97" spans="1:26" ht="13.5" hidden="1" customHeight="1"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44">
        <v>2000000</v>
      </c>
      <c r="K97" s="44">
        <v>12000000</v>
      </c>
      <c r="L97" s="44">
        <v>2000000</v>
      </c>
      <c r="M97" s="44">
        <v>2000000</v>
      </c>
      <c r="N97" s="44">
        <v>2000000</v>
      </c>
      <c r="O97" s="44">
        <v>0</v>
      </c>
      <c r="P97" s="44">
        <v>0</v>
      </c>
      <c r="Q97" s="44">
        <v>0</v>
      </c>
      <c r="R97" s="44">
        <v>0</v>
      </c>
      <c r="S97" s="44">
        <v>0</v>
      </c>
      <c r="T97" s="44">
        <v>0</v>
      </c>
      <c r="U97" s="44">
        <f t="shared" si="1"/>
        <v>20000000</v>
      </c>
      <c r="V97" s="44">
        <f t="shared" si="2"/>
        <v>-11000000</v>
      </c>
      <c r="W97" s="61">
        <v>1</v>
      </c>
      <c r="X97" s="61"/>
      <c r="Y97" s="61"/>
      <c r="Z97" s="61"/>
    </row>
    <row r="98" spans="1:26" ht="13.5" hidden="1" customHeight="1" x14ac:dyDescent="0.2">
      <c r="A98" s="2" t="s">
        <v>3824</v>
      </c>
      <c r="B98" s="50"/>
      <c r="C98" s="15">
        <v>522192</v>
      </c>
      <c r="D98" s="40" t="s">
        <v>3812</v>
      </c>
      <c r="E98" s="41">
        <v>0</v>
      </c>
      <c r="F98" s="15" t="s">
        <v>24</v>
      </c>
      <c r="G98" s="41">
        <v>0</v>
      </c>
      <c r="H98" s="41">
        <f t="shared" ref="H98:T98" si="51">H99</f>
        <v>10800000</v>
      </c>
      <c r="I98" s="41">
        <f t="shared" si="51"/>
        <v>0</v>
      </c>
      <c r="J98" s="41">
        <f t="shared" si="51"/>
        <v>0</v>
      </c>
      <c r="K98" s="41">
        <f t="shared" si="51"/>
        <v>0</v>
      </c>
      <c r="L98" s="41">
        <f t="shared" si="51"/>
        <v>0</v>
      </c>
      <c r="M98" s="41">
        <f t="shared" si="51"/>
        <v>0</v>
      </c>
      <c r="N98" s="41">
        <f t="shared" si="51"/>
        <v>0</v>
      </c>
      <c r="O98" s="41">
        <f t="shared" si="51"/>
        <v>0</v>
      </c>
      <c r="P98" s="41">
        <f t="shared" si="51"/>
        <v>0</v>
      </c>
      <c r="Q98" s="41">
        <f t="shared" si="51"/>
        <v>0</v>
      </c>
      <c r="R98" s="41">
        <f t="shared" si="51"/>
        <v>0</v>
      </c>
      <c r="S98" s="41">
        <f t="shared" si="51"/>
        <v>0</v>
      </c>
      <c r="T98" s="41">
        <f t="shared" si="51"/>
        <v>0</v>
      </c>
      <c r="U98" s="41">
        <f t="shared" si="1"/>
        <v>0</v>
      </c>
      <c r="V98" s="41">
        <f t="shared" si="2"/>
        <v>10800000</v>
      </c>
      <c r="W98" s="61"/>
      <c r="X98" s="61"/>
      <c r="Y98" s="61"/>
      <c r="Z98" s="61"/>
    </row>
    <row r="99" spans="1:26" ht="13.5" hidden="1" customHeight="1" x14ac:dyDescent="0.2">
      <c r="A99" s="2" t="s">
        <v>3825</v>
      </c>
      <c r="B99" s="50"/>
      <c r="C99" s="42" t="s">
        <v>24</v>
      </c>
      <c r="D99" s="43" t="s">
        <v>1866</v>
      </c>
      <c r="E99" s="44">
        <v>12</v>
      </c>
      <c r="F99" s="45" t="s">
        <v>613</v>
      </c>
      <c r="G99" s="44">
        <v>900000</v>
      </c>
      <c r="H99" s="44">
        <f>ROUNDDOWN(E99*G99,-3)</f>
        <v>10800000</v>
      </c>
      <c r="I99" s="44"/>
      <c r="J99" s="44"/>
      <c r="K99" s="44"/>
      <c r="L99" s="44"/>
      <c r="M99" s="44"/>
      <c r="N99" s="44"/>
      <c r="O99" s="44"/>
      <c r="P99" s="44"/>
      <c r="Q99" s="44"/>
      <c r="R99" s="44"/>
      <c r="S99" s="44"/>
      <c r="T99" s="44"/>
      <c r="U99" s="44">
        <f t="shared" si="1"/>
        <v>0</v>
      </c>
      <c r="V99" s="44">
        <f t="shared" si="2"/>
        <v>10800000</v>
      </c>
      <c r="W99" s="61">
        <v>1</v>
      </c>
      <c r="X99" s="61"/>
      <c r="Y99" s="61"/>
      <c r="Z99" s="61"/>
    </row>
    <row r="100" spans="1:26" ht="13.5" hidden="1" customHeight="1"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2">H101</f>
        <v>86141000</v>
      </c>
      <c r="I100" s="41">
        <f t="shared" si="52"/>
        <v>0</v>
      </c>
      <c r="J100" s="41">
        <f t="shared" si="52"/>
        <v>0</v>
      </c>
      <c r="K100" s="41">
        <f t="shared" si="52"/>
        <v>219976000</v>
      </c>
      <c r="L100" s="41">
        <f t="shared" si="52"/>
        <v>0</v>
      </c>
      <c r="M100" s="41">
        <f t="shared" si="52"/>
        <v>0</v>
      </c>
      <c r="N100" s="41">
        <f t="shared" si="52"/>
        <v>0</v>
      </c>
      <c r="O100" s="41">
        <f t="shared" si="52"/>
        <v>0</v>
      </c>
      <c r="P100" s="41">
        <f t="shared" si="52"/>
        <v>0</v>
      </c>
      <c r="Q100" s="41">
        <f t="shared" si="52"/>
        <v>0</v>
      </c>
      <c r="R100" s="41">
        <f t="shared" si="52"/>
        <v>0</v>
      </c>
      <c r="S100" s="41">
        <f t="shared" si="52"/>
        <v>0</v>
      </c>
      <c r="T100" s="41">
        <f t="shared" si="52"/>
        <v>0</v>
      </c>
      <c r="U100" s="41">
        <f t="shared" si="1"/>
        <v>219976000</v>
      </c>
      <c r="V100" s="41">
        <f t="shared" si="2"/>
        <v>-133835000</v>
      </c>
      <c r="W100" s="61"/>
      <c r="X100" s="61"/>
      <c r="Y100" s="61"/>
      <c r="Z100" s="61"/>
    </row>
    <row r="101" spans="1:26" ht="13.5" hidden="1" customHeight="1"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44">
        <v>219976000</v>
      </c>
      <c r="L101" s="44">
        <v>0</v>
      </c>
      <c r="M101" s="44">
        <v>0</v>
      </c>
      <c r="N101" s="44">
        <v>0</v>
      </c>
      <c r="O101" s="44">
        <v>0</v>
      </c>
      <c r="P101" s="44">
        <v>0</v>
      </c>
      <c r="Q101" s="44">
        <v>0</v>
      </c>
      <c r="R101" s="44">
        <v>0</v>
      </c>
      <c r="S101" s="44">
        <v>0</v>
      </c>
      <c r="T101" s="44">
        <v>0</v>
      </c>
      <c r="U101" s="44">
        <f t="shared" si="1"/>
        <v>219976000</v>
      </c>
      <c r="V101" s="44">
        <f t="shared" si="2"/>
        <v>-133835000</v>
      </c>
      <c r="W101" s="61">
        <v>1</v>
      </c>
      <c r="X101" s="61"/>
      <c r="Y101" s="61"/>
      <c r="Z101" s="61"/>
    </row>
    <row r="102" spans="1:26" ht="13.5" hidden="1"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3">H103</f>
        <v>1500000</v>
      </c>
      <c r="I102" s="41">
        <f t="shared" si="53"/>
        <v>300000</v>
      </c>
      <c r="J102" s="41">
        <f t="shared" si="53"/>
        <v>300000</v>
      </c>
      <c r="K102" s="41">
        <f t="shared" si="53"/>
        <v>300000</v>
      </c>
      <c r="L102" s="41">
        <f t="shared" si="53"/>
        <v>300000</v>
      </c>
      <c r="M102" s="41">
        <f t="shared" si="53"/>
        <v>300000</v>
      </c>
      <c r="N102" s="41">
        <f t="shared" si="53"/>
        <v>300000</v>
      </c>
      <c r="O102" s="41">
        <f t="shared" si="53"/>
        <v>300000</v>
      </c>
      <c r="P102" s="41">
        <f t="shared" si="53"/>
        <v>300000</v>
      </c>
      <c r="Q102" s="41">
        <f t="shared" si="53"/>
        <v>150000</v>
      </c>
      <c r="R102" s="41">
        <f t="shared" si="53"/>
        <v>0</v>
      </c>
      <c r="S102" s="41">
        <f t="shared" si="53"/>
        <v>0</v>
      </c>
      <c r="T102" s="41">
        <f t="shared" si="53"/>
        <v>0</v>
      </c>
      <c r="U102" s="41">
        <f t="shared" si="1"/>
        <v>2550000</v>
      </c>
      <c r="V102" s="41">
        <f t="shared" si="2"/>
        <v>-1050000</v>
      </c>
      <c r="W102" s="61"/>
      <c r="X102" s="61"/>
      <c r="Y102" s="61"/>
      <c r="Z102" s="61"/>
    </row>
    <row r="103" spans="1:26" ht="13.5" hidden="1"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44">
        <v>300000</v>
      </c>
      <c r="J103" s="44">
        <v>300000</v>
      </c>
      <c r="K103" s="44">
        <v>300000</v>
      </c>
      <c r="L103" s="44">
        <v>300000</v>
      </c>
      <c r="M103" s="44">
        <v>300000</v>
      </c>
      <c r="N103" s="44">
        <v>300000</v>
      </c>
      <c r="O103" s="44">
        <v>300000</v>
      </c>
      <c r="P103" s="44">
        <v>300000</v>
      </c>
      <c r="Q103" s="44">
        <v>150000</v>
      </c>
      <c r="R103" s="44">
        <v>0</v>
      </c>
      <c r="S103" s="44">
        <v>0</v>
      </c>
      <c r="T103" s="44">
        <v>0</v>
      </c>
      <c r="U103" s="44">
        <f t="shared" si="1"/>
        <v>2550000</v>
      </c>
      <c r="V103" s="44">
        <f t="shared" si="2"/>
        <v>-1050000</v>
      </c>
      <c r="W103" s="61">
        <v>1</v>
      </c>
      <c r="X103" s="61"/>
      <c r="Y103" s="61"/>
      <c r="Z103" s="61"/>
    </row>
    <row r="104" spans="1:26" ht="13.5" hidden="1"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SUM(H105,H108,H111,H114,H116,H118)</f>
        <v>144008000</v>
      </c>
      <c r="I104" s="38">
        <f t="shared" ref="I104:T104" si="54">SUM(I105,I108,I111,I114,I118)</f>
        <v>0</v>
      </c>
      <c r="J104" s="38">
        <f t="shared" si="54"/>
        <v>4103500</v>
      </c>
      <c r="K104" s="38">
        <f t="shared" si="54"/>
        <v>7035000</v>
      </c>
      <c r="L104" s="38">
        <f t="shared" si="54"/>
        <v>7035000</v>
      </c>
      <c r="M104" s="38">
        <f t="shared" si="54"/>
        <v>172630000</v>
      </c>
      <c r="N104" s="38">
        <f t="shared" si="54"/>
        <v>7285000</v>
      </c>
      <c r="O104" s="38">
        <f t="shared" si="54"/>
        <v>6285000</v>
      </c>
      <c r="P104" s="38">
        <f t="shared" si="54"/>
        <v>5285000</v>
      </c>
      <c r="Q104" s="38">
        <f t="shared" si="54"/>
        <v>4241500</v>
      </c>
      <c r="R104" s="38">
        <f t="shared" si="54"/>
        <v>4000000</v>
      </c>
      <c r="S104" s="38">
        <f t="shared" si="54"/>
        <v>4000000</v>
      </c>
      <c r="T104" s="38">
        <f t="shared" si="54"/>
        <v>0</v>
      </c>
      <c r="U104" s="38">
        <f t="shared" si="1"/>
        <v>221900000</v>
      </c>
      <c r="V104" s="38">
        <f t="shared" si="2"/>
        <v>-77892000</v>
      </c>
      <c r="W104" s="61"/>
      <c r="X104" s="61"/>
      <c r="Y104" s="61"/>
      <c r="Z104" s="61"/>
    </row>
    <row r="105" spans="1:26" ht="13.5" hidden="1"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5">SUM(H106:H107)</f>
        <v>31956000</v>
      </c>
      <c r="I105" s="41">
        <f t="shared" si="55"/>
        <v>0</v>
      </c>
      <c r="J105" s="41">
        <f t="shared" si="55"/>
        <v>1603500</v>
      </c>
      <c r="K105" s="41">
        <f t="shared" si="55"/>
        <v>2535000</v>
      </c>
      <c r="L105" s="41">
        <f t="shared" si="55"/>
        <v>2535000</v>
      </c>
      <c r="M105" s="41">
        <f t="shared" si="55"/>
        <v>9780000</v>
      </c>
      <c r="N105" s="41">
        <f t="shared" si="55"/>
        <v>2535000</v>
      </c>
      <c r="O105" s="41">
        <f t="shared" si="55"/>
        <v>2535000</v>
      </c>
      <c r="P105" s="41">
        <f t="shared" si="55"/>
        <v>2535000</v>
      </c>
      <c r="Q105" s="41">
        <f t="shared" si="55"/>
        <v>1741500</v>
      </c>
      <c r="R105" s="41">
        <f t="shared" si="55"/>
        <v>1500000</v>
      </c>
      <c r="S105" s="41">
        <f t="shared" si="55"/>
        <v>1500000</v>
      </c>
      <c r="T105" s="41">
        <f t="shared" si="55"/>
        <v>0</v>
      </c>
      <c r="U105" s="41">
        <f t="shared" si="1"/>
        <v>28800000</v>
      </c>
      <c r="V105" s="41">
        <f t="shared" si="2"/>
        <v>3156000</v>
      </c>
      <c r="W105" s="61"/>
      <c r="X105" s="61"/>
      <c r="Y105" s="61"/>
      <c r="Z105" s="61"/>
    </row>
    <row r="106" spans="1:26" ht="13.5" hidden="1"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6">ROUNDDOWN(E106*G106,-3)</f>
        <v>15456000</v>
      </c>
      <c r="I106" s="44">
        <v>0</v>
      </c>
      <c r="J106" s="44">
        <v>103500</v>
      </c>
      <c r="K106" s="44">
        <v>1035000</v>
      </c>
      <c r="L106" s="44">
        <v>1035000</v>
      </c>
      <c r="M106" s="44">
        <v>8280000</v>
      </c>
      <c r="N106" s="44">
        <v>1035000</v>
      </c>
      <c r="O106" s="44">
        <v>1035000</v>
      </c>
      <c r="P106" s="44">
        <v>1035000</v>
      </c>
      <c r="Q106" s="44">
        <v>241500</v>
      </c>
      <c r="R106" s="44">
        <v>0</v>
      </c>
      <c r="S106" s="44">
        <v>0</v>
      </c>
      <c r="T106" s="44">
        <v>0</v>
      </c>
      <c r="U106" s="44">
        <f t="shared" si="1"/>
        <v>13800000</v>
      </c>
      <c r="V106" s="44">
        <f t="shared" si="2"/>
        <v>1656000</v>
      </c>
      <c r="W106" s="61">
        <v>1</v>
      </c>
      <c r="X106" s="61"/>
      <c r="Y106" s="61"/>
      <c r="Z106" s="61"/>
    </row>
    <row r="107" spans="1:26" ht="13.5" hidden="1"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6"/>
        <v>16500000</v>
      </c>
      <c r="I107" s="44">
        <v>0</v>
      </c>
      <c r="J107" s="44">
        <v>1500000</v>
      </c>
      <c r="K107" s="44">
        <v>1500000</v>
      </c>
      <c r="L107" s="44">
        <v>1500000</v>
      </c>
      <c r="M107" s="44">
        <v>1500000</v>
      </c>
      <c r="N107" s="44">
        <v>1500000</v>
      </c>
      <c r="O107" s="44">
        <v>1500000</v>
      </c>
      <c r="P107" s="44">
        <v>1500000</v>
      </c>
      <c r="Q107" s="44">
        <v>1500000</v>
      </c>
      <c r="R107" s="44">
        <v>1500000</v>
      </c>
      <c r="S107" s="44">
        <v>1500000</v>
      </c>
      <c r="T107" s="44">
        <v>0</v>
      </c>
      <c r="U107" s="44">
        <f t="shared" si="1"/>
        <v>15000000</v>
      </c>
      <c r="V107" s="44">
        <f t="shared" si="2"/>
        <v>1500000</v>
      </c>
      <c r="W107" s="61">
        <v>1</v>
      </c>
      <c r="X107" s="61"/>
      <c r="Y107" s="61"/>
      <c r="Z107" s="61"/>
    </row>
    <row r="108" spans="1:26" ht="13.5" hidden="1"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7">SUM(H109:H110)</f>
        <v>5000000</v>
      </c>
      <c r="I108" s="41">
        <f t="shared" si="57"/>
        <v>0</v>
      </c>
      <c r="J108" s="41">
        <f t="shared" si="57"/>
        <v>0</v>
      </c>
      <c r="K108" s="41">
        <f t="shared" si="57"/>
        <v>0</v>
      </c>
      <c r="L108" s="41">
        <f t="shared" si="57"/>
        <v>0</v>
      </c>
      <c r="M108" s="41">
        <f t="shared" si="57"/>
        <v>250000</v>
      </c>
      <c r="N108" s="41">
        <f t="shared" si="57"/>
        <v>250000</v>
      </c>
      <c r="O108" s="41">
        <f t="shared" si="57"/>
        <v>250000</v>
      </c>
      <c r="P108" s="41">
        <f t="shared" si="57"/>
        <v>250000</v>
      </c>
      <c r="Q108" s="41">
        <f t="shared" si="57"/>
        <v>0</v>
      </c>
      <c r="R108" s="41">
        <f t="shared" si="57"/>
        <v>0</v>
      </c>
      <c r="S108" s="41">
        <f t="shared" si="57"/>
        <v>0</v>
      </c>
      <c r="T108" s="41">
        <f t="shared" si="57"/>
        <v>0</v>
      </c>
      <c r="U108" s="41">
        <f t="shared" si="1"/>
        <v>1000000</v>
      </c>
      <c r="V108" s="41">
        <f t="shared" si="2"/>
        <v>4000000</v>
      </c>
      <c r="W108" s="61"/>
      <c r="X108" s="61"/>
      <c r="Y108" s="61"/>
      <c r="Z108" s="61"/>
    </row>
    <row r="109" spans="1:26" ht="13.5" hidden="1" customHeight="1"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8">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v>1</v>
      </c>
      <c r="X109" s="61"/>
      <c r="Y109" s="61"/>
      <c r="Z109" s="61"/>
    </row>
    <row r="110" spans="1:26" ht="13.5" hidden="1" customHeight="1" x14ac:dyDescent="0.2">
      <c r="A110" s="2" t="s">
        <v>3826</v>
      </c>
      <c r="B110" s="50"/>
      <c r="C110" s="42"/>
      <c r="D110" s="43" t="s">
        <v>3827</v>
      </c>
      <c r="E110" s="44">
        <v>1</v>
      </c>
      <c r="F110" s="45" t="s">
        <v>899</v>
      </c>
      <c r="G110" s="44">
        <v>4000000</v>
      </c>
      <c r="H110" s="44">
        <f t="shared" si="58"/>
        <v>4000000</v>
      </c>
      <c r="I110" s="44"/>
      <c r="J110" s="44"/>
      <c r="K110" s="44"/>
      <c r="L110" s="44"/>
      <c r="M110" s="44"/>
      <c r="N110" s="44"/>
      <c r="O110" s="44"/>
      <c r="P110" s="44"/>
      <c r="Q110" s="44"/>
      <c r="R110" s="44"/>
      <c r="S110" s="44"/>
      <c r="T110" s="44"/>
      <c r="U110" s="44">
        <f t="shared" si="1"/>
        <v>0</v>
      </c>
      <c r="V110" s="44">
        <f t="shared" si="2"/>
        <v>4000000</v>
      </c>
      <c r="W110" s="61">
        <v>1</v>
      </c>
      <c r="X110" s="61"/>
      <c r="Y110" s="61"/>
      <c r="Z110" s="61"/>
    </row>
    <row r="111" spans="1:26" ht="13.5" hidden="1" customHeight="1"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59">SUM(H112:H113)</f>
        <v>27500000</v>
      </c>
      <c r="I111" s="41">
        <f t="shared" si="59"/>
        <v>0</v>
      </c>
      <c r="J111" s="41">
        <f t="shared" si="59"/>
        <v>2500000</v>
      </c>
      <c r="K111" s="41">
        <f t="shared" si="59"/>
        <v>2500000</v>
      </c>
      <c r="L111" s="41">
        <f t="shared" si="59"/>
        <v>2500000</v>
      </c>
      <c r="M111" s="41">
        <f t="shared" si="59"/>
        <v>2500000</v>
      </c>
      <c r="N111" s="41">
        <f t="shared" si="59"/>
        <v>2500000</v>
      </c>
      <c r="O111" s="41">
        <f t="shared" si="59"/>
        <v>2500000</v>
      </c>
      <c r="P111" s="41">
        <f t="shared" si="59"/>
        <v>2500000</v>
      </c>
      <c r="Q111" s="41">
        <f t="shared" si="59"/>
        <v>2500000</v>
      </c>
      <c r="R111" s="41">
        <f t="shared" si="59"/>
        <v>2500000</v>
      </c>
      <c r="S111" s="41">
        <f t="shared" si="59"/>
        <v>2500000</v>
      </c>
      <c r="T111" s="41">
        <f t="shared" si="59"/>
        <v>0</v>
      </c>
      <c r="U111" s="41">
        <f t="shared" si="1"/>
        <v>25000000</v>
      </c>
      <c r="V111" s="41">
        <f t="shared" si="2"/>
        <v>2500000</v>
      </c>
      <c r="W111" s="61"/>
      <c r="X111" s="61"/>
      <c r="Y111" s="61"/>
      <c r="Z111" s="61"/>
    </row>
    <row r="112" spans="1:26" ht="13.5" hidden="1" customHeight="1"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0">ROUNDDOWN(E112*G112,-3)</f>
        <v>11000000</v>
      </c>
      <c r="I112" s="44">
        <v>0</v>
      </c>
      <c r="J112" s="44">
        <v>1000000</v>
      </c>
      <c r="K112" s="44">
        <v>1000000</v>
      </c>
      <c r="L112" s="44">
        <v>1000000</v>
      </c>
      <c r="M112" s="44">
        <v>1000000</v>
      </c>
      <c r="N112" s="44">
        <v>1000000</v>
      </c>
      <c r="O112" s="44">
        <v>1000000</v>
      </c>
      <c r="P112" s="44">
        <v>1000000</v>
      </c>
      <c r="Q112" s="44">
        <v>1000000</v>
      </c>
      <c r="R112" s="44">
        <v>1000000</v>
      </c>
      <c r="S112" s="44">
        <v>1000000</v>
      </c>
      <c r="T112" s="44">
        <v>0</v>
      </c>
      <c r="U112" s="44">
        <f t="shared" si="1"/>
        <v>10000000</v>
      </c>
      <c r="V112" s="44">
        <f t="shared" si="2"/>
        <v>1000000</v>
      </c>
      <c r="W112" s="61">
        <v>1</v>
      </c>
      <c r="X112" s="61"/>
      <c r="Y112" s="61"/>
      <c r="Z112" s="61"/>
    </row>
    <row r="113" spans="1:26" ht="13.5" hidden="1"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0"/>
        <v>16500000</v>
      </c>
      <c r="I113" s="44">
        <v>0</v>
      </c>
      <c r="J113" s="44">
        <v>1500000</v>
      </c>
      <c r="K113" s="44">
        <v>1500000</v>
      </c>
      <c r="L113" s="44">
        <v>1500000</v>
      </c>
      <c r="M113" s="44">
        <v>1500000</v>
      </c>
      <c r="N113" s="44">
        <v>1500000</v>
      </c>
      <c r="O113" s="44">
        <v>1500000</v>
      </c>
      <c r="P113" s="44">
        <v>1500000</v>
      </c>
      <c r="Q113" s="44">
        <v>1500000</v>
      </c>
      <c r="R113" s="44">
        <v>1500000</v>
      </c>
      <c r="S113" s="44">
        <v>1500000</v>
      </c>
      <c r="T113" s="44">
        <v>0</v>
      </c>
      <c r="U113" s="44">
        <f t="shared" si="1"/>
        <v>15000000</v>
      </c>
      <c r="V113" s="44">
        <f t="shared" si="2"/>
        <v>1500000</v>
      </c>
      <c r="W113" s="61">
        <v>1</v>
      </c>
      <c r="X113" s="61"/>
      <c r="Y113" s="61"/>
      <c r="Z113" s="61"/>
    </row>
    <row r="114" spans="1:26" ht="13.5" hidden="1"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1">H115</f>
        <v>9000000</v>
      </c>
      <c r="I114" s="41">
        <f t="shared" si="61"/>
        <v>0</v>
      </c>
      <c r="J114" s="41">
        <f t="shared" si="61"/>
        <v>0</v>
      </c>
      <c r="K114" s="41">
        <f t="shared" si="61"/>
        <v>2000000</v>
      </c>
      <c r="L114" s="41">
        <f t="shared" si="61"/>
        <v>2000000</v>
      </c>
      <c r="M114" s="41">
        <f t="shared" si="61"/>
        <v>12000000</v>
      </c>
      <c r="N114" s="41">
        <f t="shared" si="61"/>
        <v>2000000</v>
      </c>
      <c r="O114" s="41">
        <f t="shared" si="61"/>
        <v>1000000</v>
      </c>
      <c r="P114" s="41">
        <f t="shared" si="61"/>
        <v>0</v>
      </c>
      <c r="Q114" s="41">
        <f t="shared" si="61"/>
        <v>0</v>
      </c>
      <c r="R114" s="41">
        <f t="shared" si="61"/>
        <v>0</v>
      </c>
      <c r="S114" s="41">
        <f t="shared" si="61"/>
        <v>0</v>
      </c>
      <c r="T114" s="41">
        <f t="shared" si="61"/>
        <v>0</v>
      </c>
      <c r="U114" s="41">
        <f t="shared" si="1"/>
        <v>19000000</v>
      </c>
      <c r="V114" s="41">
        <f t="shared" si="2"/>
        <v>-10000000</v>
      </c>
      <c r="W114" s="61"/>
      <c r="X114" s="61"/>
      <c r="Y114" s="61"/>
      <c r="Z114" s="61"/>
    </row>
    <row r="115" spans="1:26" ht="13.5" hidden="1" customHeight="1"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44">
        <v>0</v>
      </c>
      <c r="K115" s="44">
        <v>2000000</v>
      </c>
      <c r="L115" s="44">
        <v>2000000</v>
      </c>
      <c r="M115" s="44">
        <v>12000000</v>
      </c>
      <c r="N115" s="44">
        <v>2000000</v>
      </c>
      <c r="O115" s="44">
        <v>1000000</v>
      </c>
      <c r="P115" s="44">
        <v>0</v>
      </c>
      <c r="Q115" s="44">
        <v>0</v>
      </c>
      <c r="R115" s="44">
        <v>0</v>
      </c>
      <c r="S115" s="44">
        <v>0</v>
      </c>
      <c r="T115" s="44">
        <v>0</v>
      </c>
      <c r="U115" s="44">
        <f t="shared" si="1"/>
        <v>19000000</v>
      </c>
      <c r="V115" s="44">
        <f t="shared" si="2"/>
        <v>-10000000</v>
      </c>
      <c r="W115" s="61">
        <v>1</v>
      </c>
      <c r="X115" s="61"/>
      <c r="Y115" s="61"/>
      <c r="Z115" s="61"/>
    </row>
    <row r="116" spans="1:26" ht="13.5" hidden="1" customHeight="1" x14ac:dyDescent="0.2">
      <c r="A116" s="2" t="s">
        <v>3829</v>
      </c>
      <c r="B116" s="50"/>
      <c r="C116" s="15">
        <v>522192</v>
      </c>
      <c r="D116" s="40" t="s">
        <v>3812</v>
      </c>
      <c r="E116" s="41"/>
      <c r="F116" s="15"/>
      <c r="G116" s="41"/>
      <c r="H116" s="41">
        <f t="shared" ref="H116:T116" si="62">H117</f>
        <v>7200000</v>
      </c>
      <c r="I116" s="41">
        <f t="shared" si="62"/>
        <v>0</v>
      </c>
      <c r="J116" s="41">
        <f t="shared" si="62"/>
        <v>0</v>
      </c>
      <c r="K116" s="41">
        <f t="shared" si="62"/>
        <v>0</v>
      </c>
      <c r="L116" s="41">
        <f t="shared" si="62"/>
        <v>0</v>
      </c>
      <c r="M116" s="41">
        <f t="shared" si="62"/>
        <v>0</v>
      </c>
      <c r="N116" s="41">
        <f t="shared" si="62"/>
        <v>0</v>
      </c>
      <c r="O116" s="41">
        <f t="shared" si="62"/>
        <v>0</v>
      </c>
      <c r="P116" s="41">
        <f t="shared" si="62"/>
        <v>0</v>
      </c>
      <c r="Q116" s="41">
        <f t="shared" si="62"/>
        <v>0</v>
      </c>
      <c r="R116" s="41">
        <f t="shared" si="62"/>
        <v>0</v>
      </c>
      <c r="S116" s="41">
        <f t="shared" si="62"/>
        <v>0</v>
      </c>
      <c r="T116" s="41">
        <f t="shared" si="62"/>
        <v>0</v>
      </c>
      <c r="U116" s="41">
        <f t="shared" si="1"/>
        <v>0</v>
      </c>
      <c r="V116" s="41">
        <f t="shared" si="2"/>
        <v>7200000</v>
      </c>
      <c r="W116" s="61"/>
      <c r="X116" s="61"/>
      <c r="Y116" s="61"/>
      <c r="Z116" s="61"/>
    </row>
    <row r="117" spans="1:26" ht="13.5" hidden="1" customHeight="1" x14ac:dyDescent="0.2">
      <c r="A117" s="2" t="s">
        <v>3830</v>
      </c>
      <c r="B117" s="50"/>
      <c r="C117" s="42" t="s">
        <v>24</v>
      </c>
      <c r="D117" s="43" t="s">
        <v>3828</v>
      </c>
      <c r="E117" s="44">
        <v>8</v>
      </c>
      <c r="F117" s="45" t="s">
        <v>613</v>
      </c>
      <c r="G117" s="44">
        <v>900000</v>
      </c>
      <c r="H117" s="44">
        <f>ROUNDDOWN(E117*G117,-3)</f>
        <v>7200000</v>
      </c>
      <c r="I117" s="44"/>
      <c r="J117" s="44"/>
      <c r="K117" s="44"/>
      <c r="L117" s="44"/>
      <c r="M117" s="44"/>
      <c r="N117" s="44"/>
      <c r="O117" s="44"/>
      <c r="P117" s="44"/>
      <c r="Q117" s="44"/>
      <c r="R117" s="44"/>
      <c r="S117" s="44"/>
      <c r="T117" s="44"/>
      <c r="U117" s="44">
        <f t="shared" si="1"/>
        <v>0</v>
      </c>
      <c r="V117" s="44">
        <f t="shared" si="2"/>
        <v>7200000</v>
      </c>
      <c r="W117" s="61">
        <v>1</v>
      </c>
      <c r="X117" s="61"/>
      <c r="Y117" s="61"/>
      <c r="Z117" s="61"/>
    </row>
    <row r="118" spans="1:26" ht="13.5" hidden="1" customHeight="1"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3">H119</f>
        <v>63352000</v>
      </c>
      <c r="I118" s="41">
        <f t="shared" si="63"/>
        <v>0</v>
      </c>
      <c r="J118" s="41">
        <f t="shared" si="63"/>
        <v>0</v>
      </c>
      <c r="K118" s="41">
        <f t="shared" si="63"/>
        <v>0</v>
      </c>
      <c r="L118" s="41">
        <f t="shared" si="63"/>
        <v>0</v>
      </c>
      <c r="M118" s="41">
        <f t="shared" si="63"/>
        <v>148100000</v>
      </c>
      <c r="N118" s="41">
        <f t="shared" si="63"/>
        <v>0</v>
      </c>
      <c r="O118" s="41">
        <f t="shared" si="63"/>
        <v>0</v>
      </c>
      <c r="P118" s="41">
        <f t="shared" si="63"/>
        <v>0</v>
      </c>
      <c r="Q118" s="41">
        <f t="shared" si="63"/>
        <v>0</v>
      </c>
      <c r="R118" s="41">
        <f t="shared" si="63"/>
        <v>0</v>
      </c>
      <c r="S118" s="41">
        <f t="shared" si="63"/>
        <v>0</v>
      </c>
      <c r="T118" s="41">
        <f t="shared" si="63"/>
        <v>0</v>
      </c>
      <c r="U118" s="41">
        <f t="shared" si="1"/>
        <v>148100000</v>
      </c>
      <c r="V118" s="41">
        <f t="shared" si="2"/>
        <v>-84748000</v>
      </c>
      <c r="W118" s="61"/>
      <c r="X118" s="61"/>
      <c r="Y118" s="61"/>
      <c r="Z118" s="61"/>
    </row>
    <row r="119" spans="1:26" ht="13.5" hidden="1" customHeight="1"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44">
        <v>148100000</v>
      </c>
      <c r="N119" s="44">
        <v>0</v>
      </c>
      <c r="O119" s="44">
        <v>0</v>
      </c>
      <c r="P119" s="44">
        <v>0</v>
      </c>
      <c r="Q119" s="44">
        <v>0</v>
      </c>
      <c r="R119" s="44">
        <v>0</v>
      </c>
      <c r="S119" s="44">
        <v>0</v>
      </c>
      <c r="T119" s="44">
        <v>0</v>
      </c>
      <c r="U119" s="44">
        <f t="shared" si="1"/>
        <v>148100000</v>
      </c>
      <c r="V119" s="44">
        <f t="shared" si="2"/>
        <v>-84748000</v>
      </c>
      <c r="W119" s="61">
        <v>1</v>
      </c>
      <c r="X119" s="61"/>
      <c r="Y119" s="61"/>
      <c r="Z119" s="61"/>
    </row>
    <row r="120" spans="1:26" ht="13.5" hidden="1" customHeight="1"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4">SUM(H121)</f>
        <v>38406000</v>
      </c>
      <c r="I120" s="34">
        <f t="shared" si="64"/>
        <v>2150000</v>
      </c>
      <c r="J120" s="34">
        <f t="shared" si="64"/>
        <v>60086000</v>
      </c>
      <c r="K120" s="34">
        <f t="shared" si="64"/>
        <v>2150000</v>
      </c>
      <c r="L120" s="34">
        <f t="shared" si="64"/>
        <v>0</v>
      </c>
      <c r="M120" s="34">
        <f t="shared" si="64"/>
        <v>0</v>
      </c>
      <c r="N120" s="34">
        <f t="shared" si="64"/>
        <v>0</v>
      </c>
      <c r="O120" s="34">
        <f t="shared" si="64"/>
        <v>0</v>
      </c>
      <c r="P120" s="34">
        <f t="shared" si="64"/>
        <v>0</v>
      </c>
      <c r="Q120" s="34">
        <f t="shared" si="64"/>
        <v>0</v>
      </c>
      <c r="R120" s="34">
        <f t="shared" si="64"/>
        <v>0</v>
      </c>
      <c r="S120" s="34">
        <f t="shared" si="64"/>
        <v>0</v>
      </c>
      <c r="T120" s="34">
        <f t="shared" si="64"/>
        <v>0</v>
      </c>
      <c r="U120" s="34">
        <f t="shared" si="1"/>
        <v>64386000</v>
      </c>
      <c r="V120" s="34">
        <f t="shared" si="2"/>
        <v>-25980000</v>
      </c>
      <c r="W120" s="61"/>
      <c r="X120" s="61"/>
      <c r="Y120" s="61"/>
      <c r="Z120" s="61"/>
    </row>
    <row r="121" spans="1:26" ht="13.5" hidden="1" customHeight="1"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5">SUM(H122,H128,H130,H132)</f>
        <v>38406000</v>
      </c>
      <c r="I121" s="38">
        <f t="shared" si="65"/>
        <v>2150000</v>
      </c>
      <c r="J121" s="38">
        <f t="shared" si="65"/>
        <v>60086000</v>
      </c>
      <c r="K121" s="38">
        <f t="shared" si="65"/>
        <v>2150000</v>
      </c>
      <c r="L121" s="38">
        <f t="shared" si="65"/>
        <v>0</v>
      </c>
      <c r="M121" s="38">
        <f t="shared" si="65"/>
        <v>0</v>
      </c>
      <c r="N121" s="38">
        <f t="shared" si="65"/>
        <v>0</v>
      </c>
      <c r="O121" s="38">
        <f t="shared" si="65"/>
        <v>0</v>
      </c>
      <c r="P121" s="38">
        <f t="shared" si="65"/>
        <v>0</v>
      </c>
      <c r="Q121" s="38">
        <f t="shared" si="65"/>
        <v>0</v>
      </c>
      <c r="R121" s="38">
        <f t="shared" si="65"/>
        <v>0</v>
      </c>
      <c r="S121" s="38">
        <f t="shared" si="65"/>
        <v>0</v>
      </c>
      <c r="T121" s="38">
        <f t="shared" si="65"/>
        <v>0</v>
      </c>
      <c r="U121" s="38">
        <f t="shared" si="1"/>
        <v>64386000</v>
      </c>
      <c r="V121" s="38">
        <f t="shared" si="2"/>
        <v>-25980000</v>
      </c>
      <c r="W121" s="61"/>
      <c r="X121" s="61"/>
      <c r="Y121" s="61"/>
      <c r="Z121" s="61"/>
    </row>
    <row r="122" spans="1:26" ht="13.5" hidden="1" customHeight="1"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6">SUM(H123:H127)</f>
        <v>16100000</v>
      </c>
      <c r="I122" s="41">
        <f t="shared" si="66"/>
        <v>1400000</v>
      </c>
      <c r="J122" s="41">
        <f t="shared" si="66"/>
        <v>47500000</v>
      </c>
      <c r="K122" s="41">
        <f t="shared" si="66"/>
        <v>1400000</v>
      </c>
      <c r="L122" s="41">
        <f t="shared" si="66"/>
        <v>0</v>
      </c>
      <c r="M122" s="41">
        <f t="shared" si="66"/>
        <v>0</v>
      </c>
      <c r="N122" s="41">
        <f t="shared" si="66"/>
        <v>0</v>
      </c>
      <c r="O122" s="41">
        <f t="shared" si="66"/>
        <v>0</v>
      </c>
      <c r="P122" s="41">
        <f t="shared" si="66"/>
        <v>0</v>
      </c>
      <c r="Q122" s="41">
        <f t="shared" si="66"/>
        <v>0</v>
      </c>
      <c r="R122" s="41">
        <f t="shared" si="66"/>
        <v>0</v>
      </c>
      <c r="S122" s="41">
        <f t="shared" si="66"/>
        <v>0</v>
      </c>
      <c r="T122" s="41">
        <f t="shared" si="66"/>
        <v>0</v>
      </c>
      <c r="U122" s="41">
        <f t="shared" si="1"/>
        <v>50300000</v>
      </c>
      <c r="V122" s="41">
        <f t="shared" si="2"/>
        <v>-34200000</v>
      </c>
      <c r="W122" s="61"/>
      <c r="X122" s="61"/>
      <c r="Y122" s="61"/>
      <c r="Z122" s="61"/>
    </row>
    <row r="123" spans="1:26" ht="13.5" hidden="1"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7">ROUNDDOWN(E123*G123,-3)</f>
        <v>2100000</v>
      </c>
      <c r="I123" s="44">
        <v>1400000</v>
      </c>
      <c r="J123" s="44">
        <v>14000000</v>
      </c>
      <c r="K123" s="44">
        <v>1400000</v>
      </c>
      <c r="L123" s="44">
        <v>0</v>
      </c>
      <c r="M123" s="44">
        <v>0</v>
      </c>
      <c r="N123" s="44">
        <v>0</v>
      </c>
      <c r="O123" s="44">
        <v>0</v>
      </c>
      <c r="P123" s="44">
        <v>0</v>
      </c>
      <c r="Q123" s="44">
        <v>0</v>
      </c>
      <c r="R123" s="44">
        <v>0</v>
      </c>
      <c r="S123" s="44">
        <v>0</v>
      </c>
      <c r="T123" s="44">
        <v>0</v>
      </c>
      <c r="U123" s="44">
        <f t="shared" si="1"/>
        <v>16800000</v>
      </c>
      <c r="V123" s="44">
        <f t="shared" si="2"/>
        <v>-14700000</v>
      </c>
      <c r="W123" s="61">
        <v>1</v>
      </c>
      <c r="X123" s="61"/>
      <c r="Y123" s="61"/>
      <c r="Z123" s="61"/>
    </row>
    <row r="124" spans="1:26" ht="13.5" hidden="1"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7"/>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v>1</v>
      </c>
      <c r="X124" s="61"/>
      <c r="Y124" s="61"/>
      <c r="Z124" s="61"/>
    </row>
    <row r="125" spans="1:26" ht="13.5" hidden="1"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7"/>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v>1</v>
      </c>
      <c r="X125" s="61"/>
      <c r="Y125" s="61"/>
      <c r="Z125" s="61"/>
    </row>
    <row r="126" spans="1:26" ht="13.5" hidden="1"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7"/>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v>1</v>
      </c>
      <c r="X126" s="61"/>
      <c r="Y126" s="61"/>
      <c r="Z126" s="61"/>
    </row>
    <row r="127" spans="1:26" ht="13.5" hidden="1"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7"/>
        <v>6000000</v>
      </c>
      <c r="I127" s="44">
        <v>0</v>
      </c>
      <c r="J127" s="44">
        <v>25500000</v>
      </c>
      <c r="K127" s="44">
        <v>0</v>
      </c>
      <c r="L127" s="44">
        <v>0</v>
      </c>
      <c r="M127" s="44">
        <v>0</v>
      </c>
      <c r="N127" s="44">
        <v>0</v>
      </c>
      <c r="O127" s="44">
        <v>0</v>
      </c>
      <c r="P127" s="44">
        <v>0</v>
      </c>
      <c r="Q127" s="44">
        <v>0</v>
      </c>
      <c r="R127" s="44">
        <v>0</v>
      </c>
      <c r="S127" s="44">
        <v>0</v>
      </c>
      <c r="T127" s="44">
        <v>0</v>
      </c>
      <c r="U127" s="44">
        <f t="shared" si="1"/>
        <v>25500000</v>
      </c>
      <c r="V127" s="44">
        <f t="shared" si="2"/>
        <v>-19500000</v>
      </c>
      <c r="W127" s="61">
        <v>1</v>
      </c>
      <c r="X127" s="61"/>
      <c r="Y127" s="61"/>
      <c r="Z127" s="61"/>
    </row>
    <row r="128" spans="1:26" ht="13.5" hidden="1"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8">H129</f>
        <v>2006000</v>
      </c>
      <c r="I128" s="41">
        <f t="shared" si="68"/>
        <v>0</v>
      </c>
      <c r="J128" s="41">
        <f t="shared" si="68"/>
        <v>2086000</v>
      </c>
      <c r="K128" s="41">
        <f t="shared" si="68"/>
        <v>0</v>
      </c>
      <c r="L128" s="41">
        <f t="shared" si="68"/>
        <v>0</v>
      </c>
      <c r="M128" s="41">
        <f t="shared" si="68"/>
        <v>0</v>
      </c>
      <c r="N128" s="41">
        <f t="shared" si="68"/>
        <v>0</v>
      </c>
      <c r="O128" s="41">
        <f t="shared" si="68"/>
        <v>0</v>
      </c>
      <c r="P128" s="41">
        <f t="shared" si="68"/>
        <v>0</v>
      </c>
      <c r="Q128" s="41">
        <f t="shared" si="68"/>
        <v>0</v>
      </c>
      <c r="R128" s="41">
        <f t="shared" si="68"/>
        <v>0</v>
      </c>
      <c r="S128" s="41">
        <f t="shared" si="68"/>
        <v>0</v>
      </c>
      <c r="T128" s="41">
        <f t="shared" si="68"/>
        <v>0</v>
      </c>
      <c r="U128" s="41">
        <f t="shared" si="1"/>
        <v>2086000</v>
      </c>
      <c r="V128" s="41">
        <f t="shared" si="2"/>
        <v>-80000</v>
      </c>
      <c r="W128" s="61"/>
      <c r="X128" s="61"/>
      <c r="Y128" s="61"/>
      <c r="Z128" s="61"/>
    </row>
    <row r="129" spans="1:26" ht="13.5" hidden="1"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44">
        <v>2086000</v>
      </c>
      <c r="K129" s="44">
        <v>0</v>
      </c>
      <c r="L129" s="44">
        <v>0</v>
      </c>
      <c r="M129" s="44">
        <v>0</v>
      </c>
      <c r="N129" s="44">
        <v>0</v>
      </c>
      <c r="O129" s="44">
        <v>0</v>
      </c>
      <c r="P129" s="44">
        <v>0</v>
      </c>
      <c r="Q129" s="44">
        <v>0</v>
      </c>
      <c r="R129" s="44">
        <v>0</v>
      </c>
      <c r="S129" s="44">
        <v>0</v>
      </c>
      <c r="T129" s="44">
        <v>0</v>
      </c>
      <c r="U129" s="44">
        <f t="shared" si="1"/>
        <v>2086000</v>
      </c>
      <c r="V129" s="44">
        <f t="shared" si="2"/>
        <v>-80000</v>
      </c>
      <c r="W129" s="61">
        <v>1</v>
      </c>
      <c r="X129" s="61"/>
      <c r="Y129" s="61"/>
      <c r="Z129" s="61"/>
    </row>
    <row r="130" spans="1:26" ht="13.5" hidden="1"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69">H131</f>
        <v>20000000</v>
      </c>
      <c r="I130" s="41">
        <f t="shared" si="69"/>
        <v>0</v>
      </c>
      <c r="J130" s="41">
        <f t="shared" si="69"/>
        <v>9000000</v>
      </c>
      <c r="K130" s="41">
        <f t="shared" si="69"/>
        <v>0</v>
      </c>
      <c r="L130" s="41">
        <f t="shared" si="69"/>
        <v>0</v>
      </c>
      <c r="M130" s="41">
        <f t="shared" si="69"/>
        <v>0</v>
      </c>
      <c r="N130" s="41">
        <f t="shared" si="69"/>
        <v>0</v>
      </c>
      <c r="O130" s="41">
        <f t="shared" si="69"/>
        <v>0</v>
      </c>
      <c r="P130" s="41">
        <f t="shared" si="69"/>
        <v>0</v>
      </c>
      <c r="Q130" s="41">
        <f t="shared" si="69"/>
        <v>0</v>
      </c>
      <c r="R130" s="41">
        <f t="shared" si="69"/>
        <v>0</v>
      </c>
      <c r="S130" s="41">
        <f t="shared" si="69"/>
        <v>0</v>
      </c>
      <c r="T130" s="41">
        <f t="shared" si="69"/>
        <v>0</v>
      </c>
      <c r="U130" s="41">
        <f t="shared" si="1"/>
        <v>9000000</v>
      </c>
      <c r="V130" s="41">
        <f t="shared" si="2"/>
        <v>11000000</v>
      </c>
      <c r="W130" s="61"/>
      <c r="X130" s="61"/>
      <c r="Y130" s="61"/>
      <c r="Z130" s="61"/>
    </row>
    <row r="131" spans="1:26" ht="13.5" hidden="1"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44">
        <v>9000000</v>
      </c>
      <c r="K131" s="44">
        <v>0</v>
      </c>
      <c r="L131" s="44">
        <v>0</v>
      </c>
      <c r="M131" s="44">
        <v>0</v>
      </c>
      <c r="N131" s="44">
        <v>0</v>
      </c>
      <c r="O131" s="44">
        <v>0</v>
      </c>
      <c r="P131" s="44">
        <v>0</v>
      </c>
      <c r="Q131" s="44">
        <v>0</v>
      </c>
      <c r="R131" s="44">
        <v>0</v>
      </c>
      <c r="S131" s="44">
        <v>0</v>
      </c>
      <c r="T131" s="44">
        <v>0</v>
      </c>
      <c r="U131" s="44">
        <f t="shared" si="1"/>
        <v>9000000</v>
      </c>
      <c r="V131" s="44">
        <f t="shared" si="2"/>
        <v>11000000</v>
      </c>
      <c r="W131" s="61">
        <v>1</v>
      </c>
      <c r="X131" s="61"/>
      <c r="Y131" s="61"/>
      <c r="Z131" s="61"/>
    </row>
    <row r="132" spans="1:26" ht="13.5" hidden="1"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0">H133</f>
        <v>300000</v>
      </c>
      <c r="I132" s="41">
        <f t="shared" si="70"/>
        <v>750000</v>
      </c>
      <c r="J132" s="41">
        <f t="shared" si="70"/>
        <v>1500000</v>
      </c>
      <c r="K132" s="41">
        <f t="shared" si="70"/>
        <v>750000</v>
      </c>
      <c r="L132" s="41">
        <f t="shared" si="70"/>
        <v>0</v>
      </c>
      <c r="M132" s="41">
        <f t="shared" si="70"/>
        <v>0</v>
      </c>
      <c r="N132" s="41">
        <f t="shared" si="70"/>
        <v>0</v>
      </c>
      <c r="O132" s="41">
        <f t="shared" si="70"/>
        <v>0</v>
      </c>
      <c r="P132" s="41">
        <f t="shared" si="70"/>
        <v>0</v>
      </c>
      <c r="Q132" s="41">
        <f t="shared" si="70"/>
        <v>0</v>
      </c>
      <c r="R132" s="41">
        <f t="shared" si="70"/>
        <v>0</v>
      </c>
      <c r="S132" s="41">
        <f t="shared" si="70"/>
        <v>0</v>
      </c>
      <c r="T132" s="41">
        <f t="shared" si="70"/>
        <v>0</v>
      </c>
      <c r="U132" s="41">
        <f t="shared" si="1"/>
        <v>3000000</v>
      </c>
      <c r="V132" s="41">
        <f t="shared" si="2"/>
        <v>-2700000</v>
      </c>
      <c r="W132" s="61"/>
      <c r="X132" s="61"/>
      <c r="Y132" s="61"/>
      <c r="Z132" s="61"/>
    </row>
    <row r="133" spans="1:26" ht="13.5" hidden="1"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44">
        <v>750000</v>
      </c>
      <c r="J133" s="44">
        <v>1500000</v>
      </c>
      <c r="K133" s="44">
        <v>750000</v>
      </c>
      <c r="L133" s="44">
        <v>0</v>
      </c>
      <c r="M133" s="44">
        <v>0</v>
      </c>
      <c r="N133" s="44">
        <v>0</v>
      </c>
      <c r="O133" s="44">
        <v>0</v>
      </c>
      <c r="P133" s="44">
        <v>0</v>
      </c>
      <c r="Q133" s="44">
        <v>0</v>
      </c>
      <c r="R133" s="44">
        <v>0</v>
      </c>
      <c r="S133" s="44">
        <v>0</v>
      </c>
      <c r="T133" s="44">
        <v>0</v>
      </c>
      <c r="U133" s="44">
        <f t="shared" si="1"/>
        <v>3000000</v>
      </c>
      <c r="V133" s="44">
        <f t="shared" si="2"/>
        <v>-2700000</v>
      </c>
      <c r="W133" s="61">
        <v>1</v>
      </c>
      <c r="X133" s="61"/>
      <c r="Y133" s="61"/>
      <c r="Z133" s="61"/>
    </row>
    <row r="134" spans="1:26" ht="13.5" hidden="1"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1">SUM(H135,H529)</f>
        <v>20319548000</v>
      </c>
      <c r="I134" s="18">
        <f t="shared" si="71"/>
        <v>429415391</v>
      </c>
      <c r="J134" s="18">
        <f t="shared" si="71"/>
        <v>2510329193</v>
      </c>
      <c r="K134" s="18">
        <f t="shared" si="71"/>
        <v>1046776683</v>
      </c>
      <c r="L134" s="18">
        <f t="shared" si="71"/>
        <v>2249020363</v>
      </c>
      <c r="M134" s="18">
        <f t="shared" si="71"/>
        <v>2515460888</v>
      </c>
      <c r="N134" s="18">
        <f t="shared" si="71"/>
        <v>2272337763</v>
      </c>
      <c r="O134" s="18">
        <f t="shared" si="71"/>
        <v>1754449363</v>
      </c>
      <c r="P134" s="18">
        <f t="shared" si="71"/>
        <v>2316760363</v>
      </c>
      <c r="Q134" s="18">
        <f t="shared" si="71"/>
        <v>1900894403</v>
      </c>
      <c r="R134" s="18">
        <f t="shared" si="71"/>
        <v>1527232318</v>
      </c>
      <c r="S134" s="18">
        <f t="shared" si="71"/>
        <v>1271633533</v>
      </c>
      <c r="T134" s="18">
        <f t="shared" si="71"/>
        <v>729117739</v>
      </c>
      <c r="U134" s="18">
        <f t="shared" si="1"/>
        <v>20523428000</v>
      </c>
      <c r="V134" s="18">
        <f t="shared" si="2"/>
        <v>-203880000</v>
      </c>
      <c r="W134" s="61"/>
      <c r="X134" s="61"/>
      <c r="Y134" s="61"/>
      <c r="Z134" s="61"/>
    </row>
    <row r="135" spans="1:26" ht="13.5" hidden="1"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2">SUM(H136,H152,H257,H297,H481)</f>
        <v>12343918000</v>
      </c>
      <c r="I135" s="22">
        <f t="shared" si="72"/>
        <v>429415391</v>
      </c>
      <c r="J135" s="22">
        <f t="shared" si="72"/>
        <v>846104193</v>
      </c>
      <c r="K135" s="22">
        <f t="shared" si="72"/>
        <v>849364683</v>
      </c>
      <c r="L135" s="22">
        <f t="shared" si="72"/>
        <v>888240363</v>
      </c>
      <c r="M135" s="22">
        <f t="shared" si="72"/>
        <v>1300667888</v>
      </c>
      <c r="N135" s="22">
        <f t="shared" si="72"/>
        <v>2015437763</v>
      </c>
      <c r="O135" s="22">
        <f t="shared" si="72"/>
        <v>1497959363</v>
      </c>
      <c r="P135" s="22">
        <f t="shared" si="72"/>
        <v>964530363</v>
      </c>
      <c r="Q135" s="22">
        <f t="shared" si="72"/>
        <v>1040991403</v>
      </c>
      <c r="R135" s="22">
        <f t="shared" si="72"/>
        <v>1080475318</v>
      </c>
      <c r="S135" s="22">
        <f t="shared" si="72"/>
        <v>980493533</v>
      </c>
      <c r="T135" s="22">
        <f t="shared" si="72"/>
        <v>654117739</v>
      </c>
      <c r="U135" s="22">
        <f t="shared" si="1"/>
        <v>12547798000</v>
      </c>
      <c r="V135" s="22">
        <f t="shared" si="2"/>
        <v>-203880000</v>
      </c>
      <c r="W135" s="61"/>
      <c r="X135" s="61"/>
      <c r="Y135" s="61"/>
      <c r="Z135" s="61"/>
    </row>
    <row r="136" spans="1:26" ht="13.5"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3">H137</f>
        <v>165080000</v>
      </c>
      <c r="I136" s="26">
        <f t="shared" si="73"/>
        <v>0</v>
      </c>
      <c r="J136" s="26">
        <f t="shared" si="73"/>
        <v>2500000</v>
      </c>
      <c r="K136" s="26">
        <f t="shared" si="73"/>
        <v>4050000</v>
      </c>
      <c r="L136" s="26">
        <f t="shared" si="73"/>
        <v>28530000</v>
      </c>
      <c r="M136" s="26">
        <f t="shared" si="73"/>
        <v>1500000</v>
      </c>
      <c r="N136" s="26">
        <f t="shared" si="73"/>
        <v>47460000</v>
      </c>
      <c r="O136" s="26">
        <f t="shared" si="73"/>
        <v>7050000</v>
      </c>
      <c r="P136" s="26">
        <f t="shared" si="73"/>
        <v>24480000</v>
      </c>
      <c r="Q136" s="26">
        <f t="shared" si="73"/>
        <v>4000000</v>
      </c>
      <c r="R136" s="26">
        <f t="shared" si="73"/>
        <v>23030000</v>
      </c>
      <c r="S136" s="26">
        <f t="shared" si="73"/>
        <v>22480000</v>
      </c>
      <c r="T136" s="26">
        <f t="shared" si="73"/>
        <v>0</v>
      </c>
      <c r="U136" s="26">
        <f t="shared" si="1"/>
        <v>165080000</v>
      </c>
      <c r="V136" s="26">
        <f t="shared" si="2"/>
        <v>0</v>
      </c>
      <c r="W136" s="61"/>
      <c r="X136" s="61"/>
      <c r="Y136" s="61"/>
      <c r="Z136" s="61"/>
    </row>
    <row r="137" spans="1:26" ht="13.5"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4">SUM(H138)</f>
        <v>165080000</v>
      </c>
      <c r="I137" s="30">
        <f t="shared" si="74"/>
        <v>0</v>
      </c>
      <c r="J137" s="30">
        <f t="shared" si="74"/>
        <v>2500000</v>
      </c>
      <c r="K137" s="30">
        <f t="shared" si="74"/>
        <v>4050000</v>
      </c>
      <c r="L137" s="30">
        <f t="shared" si="74"/>
        <v>28530000</v>
      </c>
      <c r="M137" s="30">
        <f t="shared" si="74"/>
        <v>1500000</v>
      </c>
      <c r="N137" s="30">
        <f t="shared" si="74"/>
        <v>47460000</v>
      </c>
      <c r="O137" s="30">
        <f t="shared" si="74"/>
        <v>7050000</v>
      </c>
      <c r="P137" s="30">
        <f t="shared" si="74"/>
        <v>24480000</v>
      </c>
      <c r="Q137" s="30">
        <f t="shared" si="74"/>
        <v>4000000</v>
      </c>
      <c r="R137" s="30">
        <f t="shared" si="74"/>
        <v>23030000</v>
      </c>
      <c r="S137" s="30">
        <f t="shared" si="74"/>
        <v>22480000</v>
      </c>
      <c r="T137" s="30">
        <f t="shared" si="74"/>
        <v>0</v>
      </c>
      <c r="U137" s="30">
        <f t="shared" si="1"/>
        <v>165080000</v>
      </c>
      <c r="V137" s="30">
        <f t="shared" si="2"/>
        <v>0</v>
      </c>
      <c r="W137" s="61"/>
      <c r="X137" s="61"/>
      <c r="Y137" s="61"/>
      <c r="Z137" s="61"/>
    </row>
    <row r="138" spans="1:26" ht="13.5"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5">SUM(H139)</f>
        <v>165080000</v>
      </c>
      <c r="I138" s="34">
        <f t="shared" si="75"/>
        <v>0</v>
      </c>
      <c r="J138" s="34">
        <f t="shared" si="75"/>
        <v>2500000</v>
      </c>
      <c r="K138" s="34">
        <f t="shared" si="75"/>
        <v>4050000</v>
      </c>
      <c r="L138" s="34">
        <f t="shared" si="75"/>
        <v>28530000</v>
      </c>
      <c r="M138" s="34">
        <f t="shared" si="75"/>
        <v>1500000</v>
      </c>
      <c r="N138" s="34">
        <f t="shared" si="75"/>
        <v>47460000</v>
      </c>
      <c r="O138" s="34">
        <f t="shared" si="75"/>
        <v>7050000</v>
      </c>
      <c r="P138" s="34">
        <f t="shared" si="75"/>
        <v>24480000</v>
      </c>
      <c r="Q138" s="34">
        <f t="shared" si="75"/>
        <v>4000000</v>
      </c>
      <c r="R138" s="34">
        <f t="shared" si="75"/>
        <v>23030000</v>
      </c>
      <c r="S138" s="34">
        <f t="shared" si="75"/>
        <v>22480000</v>
      </c>
      <c r="T138" s="34">
        <f t="shared" si="75"/>
        <v>0</v>
      </c>
      <c r="U138" s="34">
        <f t="shared" si="1"/>
        <v>165080000</v>
      </c>
      <c r="V138" s="34">
        <f t="shared" si="2"/>
        <v>0</v>
      </c>
      <c r="W138" s="61"/>
      <c r="X138" s="61"/>
      <c r="Y138" s="61"/>
      <c r="Z138" s="61"/>
    </row>
    <row r="139" spans="1:26" ht="13.5"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6">SUM(H140,H143,H145,H148,H150)</f>
        <v>165080000</v>
      </c>
      <c r="I139" s="38">
        <f t="shared" si="76"/>
        <v>0</v>
      </c>
      <c r="J139" s="38">
        <f t="shared" si="76"/>
        <v>2500000</v>
      </c>
      <c r="K139" s="38">
        <f t="shared" si="76"/>
        <v>4050000</v>
      </c>
      <c r="L139" s="38">
        <f t="shared" si="76"/>
        <v>28530000</v>
      </c>
      <c r="M139" s="38">
        <f t="shared" si="76"/>
        <v>1500000</v>
      </c>
      <c r="N139" s="38">
        <f t="shared" si="76"/>
        <v>47460000</v>
      </c>
      <c r="O139" s="38">
        <f t="shared" si="76"/>
        <v>7050000</v>
      </c>
      <c r="P139" s="38">
        <f t="shared" si="76"/>
        <v>24480000</v>
      </c>
      <c r="Q139" s="38">
        <f t="shared" si="76"/>
        <v>4000000</v>
      </c>
      <c r="R139" s="38">
        <f t="shared" si="76"/>
        <v>23030000</v>
      </c>
      <c r="S139" s="38">
        <f t="shared" si="76"/>
        <v>22480000</v>
      </c>
      <c r="T139" s="38">
        <f t="shared" si="76"/>
        <v>0</v>
      </c>
      <c r="U139" s="38">
        <f t="shared" si="1"/>
        <v>165080000</v>
      </c>
      <c r="V139" s="38">
        <f t="shared" si="2"/>
        <v>0</v>
      </c>
      <c r="W139" s="61"/>
      <c r="X139" s="61"/>
      <c r="Y139" s="61"/>
      <c r="Z139" s="61"/>
    </row>
    <row r="140" spans="1:26" ht="13.5"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7">SUM(H141:H142)</f>
        <v>16200000</v>
      </c>
      <c r="I140" s="41">
        <f t="shared" si="77"/>
        <v>0</v>
      </c>
      <c r="J140" s="41">
        <f t="shared" si="77"/>
        <v>0</v>
      </c>
      <c r="K140" s="41">
        <f t="shared" si="77"/>
        <v>4050000</v>
      </c>
      <c r="L140" s="41">
        <f t="shared" si="77"/>
        <v>1050000</v>
      </c>
      <c r="M140" s="41">
        <f t="shared" si="77"/>
        <v>1500000</v>
      </c>
      <c r="N140" s="41">
        <f t="shared" si="77"/>
        <v>0</v>
      </c>
      <c r="O140" s="41">
        <f t="shared" si="77"/>
        <v>4050000</v>
      </c>
      <c r="P140" s="41">
        <f t="shared" si="77"/>
        <v>0</v>
      </c>
      <c r="Q140" s="41">
        <f t="shared" si="77"/>
        <v>1500000</v>
      </c>
      <c r="R140" s="41">
        <f t="shared" si="77"/>
        <v>1050000</v>
      </c>
      <c r="S140" s="41">
        <f t="shared" si="77"/>
        <v>3000000</v>
      </c>
      <c r="T140" s="41">
        <f t="shared" si="77"/>
        <v>0</v>
      </c>
      <c r="U140" s="41">
        <f t="shared" si="1"/>
        <v>16200000</v>
      </c>
      <c r="V140" s="41">
        <f t="shared" si="2"/>
        <v>0</v>
      </c>
      <c r="W140" s="61"/>
      <c r="X140" s="61"/>
      <c r="Y140" s="61"/>
      <c r="Z140" s="61"/>
    </row>
    <row r="141" spans="1:26" ht="13.5"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8">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c r="X141" s="61"/>
      <c r="Y141" s="61"/>
      <c r="Z141" s="61"/>
    </row>
    <row r="142" spans="1:26" ht="13.5"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8"/>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c r="X142" s="61"/>
      <c r="Y142" s="61"/>
      <c r="Z142" s="61"/>
    </row>
    <row r="143" spans="1:26" ht="13.5"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79">H144</f>
        <v>6000000</v>
      </c>
      <c r="I143" s="41">
        <f t="shared" si="79"/>
        <v>0</v>
      </c>
      <c r="J143" s="41">
        <f t="shared" si="79"/>
        <v>0</v>
      </c>
      <c r="K143" s="41">
        <f t="shared" si="79"/>
        <v>0</v>
      </c>
      <c r="L143" s="41">
        <f t="shared" si="79"/>
        <v>0</v>
      </c>
      <c r="M143" s="41">
        <f t="shared" si="79"/>
        <v>0</v>
      </c>
      <c r="N143" s="41">
        <f t="shared" si="79"/>
        <v>6000000</v>
      </c>
      <c r="O143" s="41">
        <f t="shared" si="79"/>
        <v>0</v>
      </c>
      <c r="P143" s="41">
        <f t="shared" si="79"/>
        <v>0</v>
      </c>
      <c r="Q143" s="41">
        <f t="shared" si="79"/>
        <v>0</v>
      </c>
      <c r="R143" s="41">
        <f t="shared" si="79"/>
        <v>0</v>
      </c>
      <c r="S143" s="41">
        <f t="shared" si="79"/>
        <v>0</v>
      </c>
      <c r="T143" s="41">
        <f t="shared" si="79"/>
        <v>0</v>
      </c>
      <c r="U143" s="41">
        <f t="shared" si="1"/>
        <v>6000000</v>
      </c>
      <c r="V143" s="41">
        <f t="shared" si="2"/>
        <v>0</v>
      </c>
      <c r="W143" s="61"/>
      <c r="X143" s="61"/>
      <c r="Y143" s="61"/>
      <c r="Z143" s="61"/>
    </row>
    <row r="144" spans="1:26" ht="13.5"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c r="X144" s="61"/>
      <c r="Y144" s="61"/>
      <c r="Z144" s="61"/>
    </row>
    <row r="145" spans="1:26" ht="13.5"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0">SUM(H146:H147)</f>
        <v>20000000</v>
      </c>
      <c r="I145" s="41">
        <f t="shared" si="80"/>
        <v>0</v>
      </c>
      <c r="J145" s="41">
        <f t="shared" si="80"/>
        <v>2500000</v>
      </c>
      <c r="K145" s="41">
        <f t="shared" si="80"/>
        <v>0</v>
      </c>
      <c r="L145" s="41">
        <f t="shared" si="80"/>
        <v>5000000</v>
      </c>
      <c r="M145" s="41">
        <f t="shared" si="80"/>
        <v>0</v>
      </c>
      <c r="N145" s="41">
        <f t="shared" si="80"/>
        <v>2500000</v>
      </c>
      <c r="O145" s="41">
        <f t="shared" si="80"/>
        <v>0</v>
      </c>
      <c r="P145" s="41">
        <f t="shared" si="80"/>
        <v>5000000</v>
      </c>
      <c r="Q145" s="41">
        <f t="shared" si="80"/>
        <v>2500000</v>
      </c>
      <c r="R145" s="41">
        <f t="shared" si="80"/>
        <v>2500000</v>
      </c>
      <c r="S145" s="41">
        <f t="shared" si="80"/>
        <v>0</v>
      </c>
      <c r="T145" s="41">
        <f t="shared" si="80"/>
        <v>0</v>
      </c>
      <c r="U145" s="41">
        <f t="shared" si="1"/>
        <v>20000000</v>
      </c>
      <c r="V145" s="41">
        <f t="shared" si="2"/>
        <v>0</v>
      </c>
      <c r="W145" s="61"/>
      <c r="X145" s="61"/>
      <c r="Y145" s="61"/>
      <c r="Z145" s="61"/>
    </row>
    <row r="146" spans="1:26" ht="13.5"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1">ROUNDDOWN(E146*G146,-3)</f>
        <v>8000000</v>
      </c>
      <c r="I146" s="44">
        <v>0</v>
      </c>
      <c r="J146" s="44">
        <v>1000000</v>
      </c>
      <c r="K146" s="44">
        <v>0</v>
      </c>
      <c r="L146" s="44">
        <v>2000000</v>
      </c>
      <c r="M146" s="44">
        <v>0</v>
      </c>
      <c r="N146" s="44">
        <v>1000000</v>
      </c>
      <c r="O146" s="44">
        <v>0</v>
      </c>
      <c r="P146" s="44">
        <v>2000000</v>
      </c>
      <c r="Q146" s="62">
        <v>1000000</v>
      </c>
      <c r="R146" s="44">
        <v>1000000</v>
      </c>
      <c r="S146" s="44">
        <v>0</v>
      </c>
      <c r="T146" s="62">
        <v>0</v>
      </c>
      <c r="U146" s="44">
        <f t="shared" si="1"/>
        <v>8000000</v>
      </c>
      <c r="V146" s="44">
        <f t="shared" si="2"/>
        <v>0</v>
      </c>
      <c r="W146" s="61"/>
      <c r="X146" s="61"/>
      <c r="Y146" s="61"/>
      <c r="Z146" s="61"/>
    </row>
    <row r="147" spans="1:26" ht="13.5"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1"/>
        <v>12000000</v>
      </c>
      <c r="I147" s="44">
        <v>0</v>
      </c>
      <c r="J147" s="44">
        <v>1500000</v>
      </c>
      <c r="K147" s="44">
        <v>0</v>
      </c>
      <c r="L147" s="44">
        <v>3000000</v>
      </c>
      <c r="M147" s="44">
        <v>0</v>
      </c>
      <c r="N147" s="44">
        <v>1500000</v>
      </c>
      <c r="O147" s="44">
        <v>0</v>
      </c>
      <c r="P147" s="44">
        <v>3000000</v>
      </c>
      <c r="Q147" s="62">
        <v>1500000</v>
      </c>
      <c r="R147" s="44">
        <v>1500000</v>
      </c>
      <c r="S147" s="44">
        <v>0</v>
      </c>
      <c r="T147" s="62">
        <v>0</v>
      </c>
      <c r="U147" s="44">
        <f t="shared" si="1"/>
        <v>12000000</v>
      </c>
      <c r="V147" s="44">
        <f t="shared" si="2"/>
        <v>0</v>
      </c>
      <c r="W147" s="61"/>
      <c r="X147" s="61"/>
      <c r="Y147" s="61"/>
      <c r="Z147" s="61"/>
    </row>
    <row r="148" spans="1:26" ht="13.5"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2">H149</f>
        <v>6000000</v>
      </c>
      <c r="I148" s="41">
        <f t="shared" si="82"/>
        <v>0</v>
      </c>
      <c r="J148" s="41">
        <f t="shared" si="82"/>
        <v>0</v>
      </c>
      <c r="K148" s="41">
        <f t="shared" si="82"/>
        <v>0</v>
      </c>
      <c r="L148" s="41">
        <f t="shared" si="82"/>
        <v>3000000</v>
      </c>
      <c r="M148" s="41">
        <f t="shared" si="82"/>
        <v>0</v>
      </c>
      <c r="N148" s="41">
        <f t="shared" si="82"/>
        <v>0</v>
      </c>
      <c r="O148" s="41">
        <f t="shared" si="82"/>
        <v>3000000</v>
      </c>
      <c r="P148" s="41">
        <f t="shared" si="82"/>
        <v>0</v>
      </c>
      <c r="Q148" s="41">
        <f t="shared" si="82"/>
        <v>0</v>
      </c>
      <c r="R148" s="41">
        <f t="shared" si="82"/>
        <v>0</v>
      </c>
      <c r="S148" s="41">
        <f t="shared" si="82"/>
        <v>0</v>
      </c>
      <c r="T148" s="41">
        <f t="shared" si="82"/>
        <v>0</v>
      </c>
      <c r="U148" s="41">
        <f t="shared" si="1"/>
        <v>6000000</v>
      </c>
      <c r="V148" s="41">
        <f t="shared" si="2"/>
        <v>0</v>
      </c>
      <c r="W148" s="61"/>
      <c r="X148" s="61"/>
      <c r="Y148" s="61"/>
      <c r="Z148" s="61"/>
    </row>
    <row r="149" spans="1:26" ht="13.5"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c r="X149" s="61"/>
      <c r="Y149" s="61"/>
      <c r="Z149" s="61"/>
    </row>
    <row r="150" spans="1:26" ht="13.5"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3">H151</f>
        <v>116880000</v>
      </c>
      <c r="I150" s="41">
        <f t="shared" si="83"/>
        <v>0</v>
      </c>
      <c r="J150" s="41">
        <f t="shared" si="83"/>
        <v>0</v>
      </c>
      <c r="K150" s="41">
        <f t="shared" si="83"/>
        <v>0</v>
      </c>
      <c r="L150" s="41">
        <f t="shared" si="83"/>
        <v>19480000</v>
      </c>
      <c r="M150" s="41">
        <f t="shared" si="83"/>
        <v>0</v>
      </c>
      <c r="N150" s="41">
        <f t="shared" si="83"/>
        <v>38960000</v>
      </c>
      <c r="O150" s="41">
        <f t="shared" si="83"/>
        <v>0</v>
      </c>
      <c r="P150" s="41">
        <f t="shared" si="83"/>
        <v>19480000</v>
      </c>
      <c r="Q150" s="41">
        <f t="shared" si="83"/>
        <v>0</v>
      </c>
      <c r="R150" s="41">
        <f t="shared" si="83"/>
        <v>19480000</v>
      </c>
      <c r="S150" s="41">
        <f t="shared" si="83"/>
        <v>19480000</v>
      </c>
      <c r="T150" s="41">
        <f t="shared" si="83"/>
        <v>0</v>
      </c>
      <c r="U150" s="41">
        <f t="shared" si="1"/>
        <v>116880000</v>
      </c>
      <c r="V150" s="41">
        <f t="shared" si="2"/>
        <v>0</v>
      </c>
      <c r="W150" s="61"/>
      <c r="X150" s="61"/>
      <c r="Y150" s="61"/>
      <c r="Z150" s="61"/>
    </row>
    <row r="151" spans="1:26" ht="13.5"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19480000</v>
      </c>
      <c r="T151" s="62">
        <v>0</v>
      </c>
      <c r="U151" s="44">
        <f t="shared" si="1"/>
        <v>116880000</v>
      </c>
      <c r="V151" s="44">
        <f t="shared" si="2"/>
        <v>0</v>
      </c>
      <c r="W151" s="61"/>
      <c r="X151" s="61"/>
      <c r="Y151" s="61"/>
      <c r="Z151" s="61"/>
    </row>
    <row r="152" spans="1:26" ht="13.5" hidden="1"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4">H153</f>
        <v>8566166000</v>
      </c>
      <c r="I152" s="26">
        <f t="shared" si="84"/>
        <v>348863807</v>
      </c>
      <c r="J152" s="26">
        <f t="shared" si="84"/>
        <v>693944209</v>
      </c>
      <c r="K152" s="26">
        <f t="shared" si="84"/>
        <v>670234209</v>
      </c>
      <c r="L152" s="26">
        <f t="shared" si="84"/>
        <v>718958209</v>
      </c>
      <c r="M152" s="26">
        <f t="shared" si="84"/>
        <v>1132895209</v>
      </c>
      <c r="N152" s="26">
        <f t="shared" si="84"/>
        <v>1164525209</v>
      </c>
      <c r="O152" s="26">
        <f t="shared" si="84"/>
        <v>703314209</v>
      </c>
      <c r="P152" s="26">
        <f t="shared" si="84"/>
        <v>657084209</v>
      </c>
      <c r="Q152" s="26">
        <f t="shared" si="84"/>
        <v>636414209</v>
      </c>
      <c r="R152" s="26">
        <f t="shared" si="84"/>
        <v>653284209</v>
      </c>
      <c r="S152" s="26">
        <f t="shared" si="84"/>
        <v>666605149</v>
      </c>
      <c r="T152" s="26">
        <f t="shared" si="84"/>
        <v>520043163</v>
      </c>
      <c r="U152" s="26">
        <f t="shared" si="1"/>
        <v>8566166000</v>
      </c>
      <c r="V152" s="26">
        <f t="shared" si="2"/>
        <v>0</v>
      </c>
      <c r="W152" s="61"/>
      <c r="X152" s="61"/>
      <c r="Y152" s="61"/>
      <c r="Z152" s="61"/>
    </row>
    <row r="153" spans="1:26" ht="13.5" hidden="1"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5">SUM(H154,H197)</f>
        <v>8566166000</v>
      </c>
      <c r="I153" s="30">
        <f t="shared" si="85"/>
        <v>348863807</v>
      </c>
      <c r="J153" s="30">
        <f t="shared" si="85"/>
        <v>693944209</v>
      </c>
      <c r="K153" s="30">
        <f t="shared" si="85"/>
        <v>670234209</v>
      </c>
      <c r="L153" s="30">
        <f t="shared" si="85"/>
        <v>718958209</v>
      </c>
      <c r="M153" s="30">
        <f t="shared" si="85"/>
        <v>1132895209</v>
      </c>
      <c r="N153" s="30">
        <f t="shared" si="85"/>
        <v>1164525209</v>
      </c>
      <c r="O153" s="30">
        <f t="shared" si="85"/>
        <v>703314209</v>
      </c>
      <c r="P153" s="30">
        <f t="shared" si="85"/>
        <v>657084209</v>
      </c>
      <c r="Q153" s="30">
        <f t="shared" si="85"/>
        <v>636414209</v>
      </c>
      <c r="R153" s="30">
        <f t="shared" si="85"/>
        <v>653284209</v>
      </c>
      <c r="S153" s="30">
        <f t="shared" si="85"/>
        <v>666605149</v>
      </c>
      <c r="T153" s="30">
        <f t="shared" si="85"/>
        <v>520043163</v>
      </c>
      <c r="U153" s="30">
        <f t="shared" si="1"/>
        <v>8566166000</v>
      </c>
      <c r="V153" s="30">
        <f t="shared" si="2"/>
        <v>0</v>
      </c>
      <c r="W153" s="61"/>
      <c r="X153" s="61"/>
      <c r="Y153" s="61"/>
      <c r="Z153" s="61"/>
    </row>
    <row r="154" spans="1:26" ht="13.5" hidden="1"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6">SUM(H155,H192)</f>
        <v>6497236000</v>
      </c>
      <c r="I154" s="34">
        <f t="shared" si="86"/>
        <v>216435367</v>
      </c>
      <c r="J154" s="34">
        <f t="shared" si="86"/>
        <v>512805769</v>
      </c>
      <c r="K154" s="34">
        <f t="shared" si="86"/>
        <v>512805769</v>
      </c>
      <c r="L154" s="34">
        <f t="shared" si="86"/>
        <v>508305769</v>
      </c>
      <c r="M154" s="34">
        <f t="shared" si="86"/>
        <v>935466769</v>
      </c>
      <c r="N154" s="34">
        <f t="shared" si="86"/>
        <v>921796769</v>
      </c>
      <c r="O154" s="34">
        <f t="shared" si="86"/>
        <v>503985769</v>
      </c>
      <c r="P154" s="34">
        <f t="shared" si="86"/>
        <v>503985769</v>
      </c>
      <c r="Q154" s="34">
        <f t="shared" si="86"/>
        <v>503985769</v>
      </c>
      <c r="R154" s="34">
        <f t="shared" si="86"/>
        <v>503985769</v>
      </c>
      <c r="S154" s="34">
        <f t="shared" si="86"/>
        <v>500676709</v>
      </c>
      <c r="T154" s="34">
        <f t="shared" si="86"/>
        <v>373000003</v>
      </c>
      <c r="U154" s="34">
        <f t="shared" si="1"/>
        <v>6497236000</v>
      </c>
      <c r="V154" s="34">
        <f t="shared" si="2"/>
        <v>0</v>
      </c>
      <c r="W154" s="61"/>
      <c r="X154" s="61"/>
      <c r="Y154" s="61"/>
      <c r="Z154" s="61"/>
    </row>
    <row r="155" spans="1:26" ht="13.5" hidden="1"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7">SUM(H156,H160,H164,H168,H172,H176,H180,H184,H186,H188)</f>
        <v>3501408000</v>
      </c>
      <c r="I155" s="38">
        <f t="shared" si="87"/>
        <v>216435367</v>
      </c>
      <c r="J155" s="38">
        <f t="shared" si="87"/>
        <v>258372263</v>
      </c>
      <c r="K155" s="38">
        <f t="shared" si="87"/>
        <v>258372263</v>
      </c>
      <c r="L155" s="38">
        <f t="shared" si="87"/>
        <v>253872263</v>
      </c>
      <c r="M155" s="38">
        <f t="shared" si="87"/>
        <v>453632263</v>
      </c>
      <c r="N155" s="38">
        <f t="shared" si="87"/>
        <v>439962263</v>
      </c>
      <c r="O155" s="38">
        <f t="shared" si="87"/>
        <v>249552263</v>
      </c>
      <c r="P155" s="38">
        <f t="shared" si="87"/>
        <v>249552263</v>
      </c>
      <c r="Q155" s="38">
        <f t="shared" si="87"/>
        <v>249552263</v>
      </c>
      <c r="R155" s="38">
        <f t="shared" si="87"/>
        <v>249552263</v>
      </c>
      <c r="S155" s="38">
        <f t="shared" si="87"/>
        <v>249552263</v>
      </c>
      <c r="T155" s="38">
        <f t="shared" si="87"/>
        <v>373000003</v>
      </c>
      <c r="U155" s="38">
        <f t="shared" si="1"/>
        <v>3501408000</v>
      </c>
      <c r="V155" s="38">
        <f t="shared" si="2"/>
        <v>0</v>
      </c>
      <c r="W155" s="61"/>
      <c r="X155" s="61"/>
      <c r="Y155" s="61"/>
      <c r="Z155" s="61"/>
    </row>
    <row r="156" spans="1:26" ht="13.5" hidden="1"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8">SUM(H157:H159)</f>
        <v>2425308000</v>
      </c>
      <c r="I156" s="41">
        <f t="shared" si="88"/>
        <v>172790300</v>
      </c>
      <c r="J156" s="41">
        <f t="shared" si="88"/>
        <v>174000000</v>
      </c>
      <c r="K156" s="41">
        <f t="shared" si="88"/>
        <v>174000000</v>
      </c>
      <c r="L156" s="41">
        <f t="shared" si="88"/>
        <v>174000000</v>
      </c>
      <c r="M156" s="41">
        <f t="shared" si="88"/>
        <v>344822000</v>
      </c>
      <c r="N156" s="41">
        <f t="shared" si="88"/>
        <v>344822000</v>
      </c>
      <c r="O156" s="41">
        <f t="shared" si="88"/>
        <v>174000000</v>
      </c>
      <c r="P156" s="41">
        <f t="shared" si="88"/>
        <v>174000000</v>
      </c>
      <c r="Q156" s="41">
        <f t="shared" si="88"/>
        <v>174000000</v>
      </c>
      <c r="R156" s="41">
        <f t="shared" si="88"/>
        <v>174000000</v>
      </c>
      <c r="S156" s="41">
        <f t="shared" si="88"/>
        <v>174000000</v>
      </c>
      <c r="T156" s="41">
        <f t="shared" si="88"/>
        <v>170873700</v>
      </c>
      <c r="U156" s="41">
        <f t="shared" si="1"/>
        <v>2425308000</v>
      </c>
      <c r="V156" s="41">
        <f t="shared" si="2"/>
        <v>0</v>
      </c>
      <c r="W156" s="61"/>
      <c r="X156" s="61"/>
      <c r="Y156" s="61"/>
      <c r="Z156" s="61"/>
    </row>
    <row r="157" spans="1:26" ht="13.5" hidden="1"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89">ROUNDDOWN(E157*G157,-3)</f>
        <v>2083664000</v>
      </c>
      <c r="I157" s="44">
        <v>172790300</v>
      </c>
      <c r="J157" s="44">
        <v>174000000</v>
      </c>
      <c r="K157" s="44">
        <v>174000000</v>
      </c>
      <c r="L157" s="44">
        <v>174000000</v>
      </c>
      <c r="M157" s="44">
        <v>174000000</v>
      </c>
      <c r="N157" s="44">
        <v>174000000</v>
      </c>
      <c r="O157" s="44">
        <v>174000000</v>
      </c>
      <c r="P157" s="44">
        <v>174000000</v>
      </c>
      <c r="Q157" s="44">
        <v>174000000</v>
      </c>
      <c r="R157" s="44">
        <v>174000000</v>
      </c>
      <c r="S157" s="44">
        <v>174000000</v>
      </c>
      <c r="T157" s="44">
        <v>170873700</v>
      </c>
      <c r="U157" s="44">
        <f t="shared" si="1"/>
        <v>2083664000</v>
      </c>
      <c r="V157" s="44">
        <f t="shared" si="2"/>
        <v>0</v>
      </c>
      <c r="W157" s="61">
        <v>1</v>
      </c>
      <c r="X157" s="61"/>
      <c r="Y157" s="61"/>
      <c r="Z157" s="61"/>
    </row>
    <row r="158" spans="1:26" ht="13.5" hidden="1"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89"/>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v>1</v>
      </c>
      <c r="X158" s="61"/>
      <c r="Y158" s="61"/>
      <c r="Z158" s="61"/>
    </row>
    <row r="159" spans="1:26" ht="13.5" hidden="1"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89"/>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v>1</v>
      </c>
      <c r="X159" s="61"/>
      <c r="Y159" s="61"/>
      <c r="Z159" s="61"/>
    </row>
    <row r="160" spans="1:26" ht="13.5" hidden="1"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0">SUM(H161:H163)</f>
        <v>56000</v>
      </c>
      <c r="I160" s="41">
        <f t="shared" si="90"/>
        <v>2130</v>
      </c>
      <c r="J160" s="41">
        <f t="shared" si="90"/>
        <v>2263</v>
      </c>
      <c r="K160" s="41">
        <f t="shared" si="90"/>
        <v>2263</v>
      </c>
      <c r="L160" s="41">
        <f t="shared" si="90"/>
        <v>2263</v>
      </c>
      <c r="M160" s="41">
        <f t="shared" si="90"/>
        <v>4263</v>
      </c>
      <c r="N160" s="41">
        <f t="shared" si="90"/>
        <v>4263</v>
      </c>
      <c r="O160" s="41">
        <f t="shared" si="90"/>
        <v>2263</v>
      </c>
      <c r="P160" s="41">
        <f t="shared" si="90"/>
        <v>2263</v>
      </c>
      <c r="Q160" s="41">
        <f t="shared" si="90"/>
        <v>2263</v>
      </c>
      <c r="R160" s="41">
        <f t="shared" si="90"/>
        <v>2263</v>
      </c>
      <c r="S160" s="41">
        <f t="shared" si="90"/>
        <v>2263</v>
      </c>
      <c r="T160" s="41">
        <f t="shared" si="90"/>
        <v>27240</v>
      </c>
      <c r="U160" s="41">
        <f t="shared" si="1"/>
        <v>56000</v>
      </c>
      <c r="V160" s="41">
        <f t="shared" si="2"/>
        <v>0</v>
      </c>
      <c r="W160" s="61"/>
      <c r="X160" s="61"/>
      <c r="Y160" s="61"/>
      <c r="Z160" s="61"/>
    </row>
    <row r="161" spans="1:26" ht="13.5" hidden="1"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1">ROUNDDOWN(E161*G161,-3)</f>
        <v>52000</v>
      </c>
      <c r="I161" s="44">
        <v>2130</v>
      </c>
      <c r="J161" s="44">
        <v>2263</v>
      </c>
      <c r="K161" s="44">
        <v>2263</v>
      </c>
      <c r="L161" s="44">
        <v>2263</v>
      </c>
      <c r="M161" s="44">
        <v>2263</v>
      </c>
      <c r="N161" s="44">
        <v>2263</v>
      </c>
      <c r="O161" s="44">
        <v>2263</v>
      </c>
      <c r="P161" s="44">
        <v>2263</v>
      </c>
      <c r="Q161" s="44">
        <v>2263</v>
      </c>
      <c r="R161" s="44">
        <v>2263</v>
      </c>
      <c r="S161" s="44">
        <v>2263</v>
      </c>
      <c r="T161" s="44">
        <v>27240</v>
      </c>
      <c r="U161" s="44">
        <f t="shared" si="1"/>
        <v>52000</v>
      </c>
      <c r="V161" s="44">
        <f t="shared" si="2"/>
        <v>0</v>
      </c>
      <c r="W161" s="61">
        <v>1</v>
      </c>
      <c r="X161" s="61"/>
      <c r="Y161" s="61"/>
      <c r="Z161" s="61"/>
    </row>
    <row r="162" spans="1:26" ht="13.5" hidden="1"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1"/>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v>1</v>
      </c>
      <c r="X162" s="61"/>
      <c r="Y162" s="61"/>
      <c r="Z162" s="61"/>
    </row>
    <row r="163" spans="1:26" ht="13.5" hidden="1"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1"/>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v>1</v>
      </c>
      <c r="X163" s="61"/>
      <c r="Y163" s="61"/>
      <c r="Z163" s="61"/>
    </row>
    <row r="164" spans="1:26" ht="13.5" hidden="1"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2">SUM(H165:H167)</f>
        <v>166738000</v>
      </c>
      <c r="I164" s="41">
        <f t="shared" si="92"/>
        <v>11955020</v>
      </c>
      <c r="J164" s="41">
        <f t="shared" si="92"/>
        <v>12200000</v>
      </c>
      <c r="K164" s="41">
        <f t="shared" si="92"/>
        <v>12200000</v>
      </c>
      <c r="L164" s="41">
        <f t="shared" si="92"/>
        <v>12200000</v>
      </c>
      <c r="M164" s="41">
        <f t="shared" si="92"/>
        <v>24013000</v>
      </c>
      <c r="N164" s="41">
        <f t="shared" si="92"/>
        <v>24013000</v>
      </c>
      <c r="O164" s="41">
        <f t="shared" si="92"/>
        <v>12200000</v>
      </c>
      <c r="P164" s="41">
        <f t="shared" si="92"/>
        <v>12200000</v>
      </c>
      <c r="Q164" s="41">
        <f t="shared" si="92"/>
        <v>12200000</v>
      </c>
      <c r="R164" s="41">
        <f t="shared" si="92"/>
        <v>12200000</v>
      </c>
      <c r="S164" s="41">
        <f t="shared" si="92"/>
        <v>12200000</v>
      </c>
      <c r="T164" s="41">
        <f t="shared" si="92"/>
        <v>9156980</v>
      </c>
      <c r="U164" s="41">
        <f t="shared" si="1"/>
        <v>166738000</v>
      </c>
      <c r="V164" s="41">
        <f t="shared" si="2"/>
        <v>0</v>
      </c>
      <c r="W164" s="61"/>
      <c r="X164" s="61"/>
      <c r="Y164" s="61"/>
      <c r="Z164" s="61"/>
    </row>
    <row r="165" spans="1:26" ht="13.5" hidden="1"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3">ROUNDDOWN(E165*G165,-3)</f>
        <v>143112000</v>
      </c>
      <c r="I165" s="44">
        <v>11955020</v>
      </c>
      <c r="J165" s="44">
        <v>12200000</v>
      </c>
      <c r="K165" s="44">
        <v>12200000</v>
      </c>
      <c r="L165" s="44">
        <v>12200000</v>
      </c>
      <c r="M165" s="44">
        <v>12200000</v>
      </c>
      <c r="N165" s="44">
        <v>12200000</v>
      </c>
      <c r="O165" s="44">
        <v>12200000</v>
      </c>
      <c r="P165" s="44">
        <v>12200000</v>
      </c>
      <c r="Q165" s="44">
        <v>12200000</v>
      </c>
      <c r="R165" s="44">
        <v>12200000</v>
      </c>
      <c r="S165" s="44">
        <v>12200000</v>
      </c>
      <c r="T165" s="44">
        <v>9156980</v>
      </c>
      <c r="U165" s="44">
        <f t="shared" si="1"/>
        <v>143112000</v>
      </c>
      <c r="V165" s="44">
        <f t="shared" si="2"/>
        <v>0</v>
      </c>
      <c r="W165" s="61">
        <v>1</v>
      </c>
      <c r="X165" s="61"/>
      <c r="Y165" s="61"/>
      <c r="Z165" s="61"/>
    </row>
    <row r="166" spans="1:26" ht="13.5" hidden="1"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3"/>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v>1</v>
      </c>
      <c r="X166" s="61"/>
      <c r="Y166" s="61"/>
      <c r="Z166" s="61"/>
    </row>
    <row r="167" spans="1:26" ht="13.5" hidden="1"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3"/>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v>1</v>
      </c>
      <c r="X167" s="61"/>
      <c r="Y167" s="61"/>
      <c r="Z167" s="61"/>
    </row>
    <row r="168" spans="1:26" ht="13.5" hidden="1"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4">SUM(H169:H171)</f>
        <v>45154000</v>
      </c>
      <c r="I168" s="41">
        <f t="shared" si="94"/>
        <v>3125292</v>
      </c>
      <c r="J168" s="41">
        <f t="shared" si="94"/>
        <v>3400000</v>
      </c>
      <c r="K168" s="41">
        <f t="shared" si="94"/>
        <v>3400000</v>
      </c>
      <c r="L168" s="41">
        <f t="shared" si="94"/>
        <v>3400000</v>
      </c>
      <c r="M168" s="41">
        <f t="shared" si="94"/>
        <v>6528000</v>
      </c>
      <c r="N168" s="41">
        <f t="shared" si="94"/>
        <v>6528000</v>
      </c>
      <c r="O168" s="41">
        <f t="shared" si="94"/>
        <v>3400000</v>
      </c>
      <c r="P168" s="41">
        <f t="shared" si="94"/>
        <v>3400000</v>
      </c>
      <c r="Q168" s="41">
        <f t="shared" si="94"/>
        <v>3400000</v>
      </c>
      <c r="R168" s="41">
        <f t="shared" si="94"/>
        <v>3400000</v>
      </c>
      <c r="S168" s="41">
        <f t="shared" si="94"/>
        <v>3400000</v>
      </c>
      <c r="T168" s="41">
        <f t="shared" si="94"/>
        <v>1772708</v>
      </c>
      <c r="U168" s="41">
        <f t="shared" si="1"/>
        <v>45154000</v>
      </c>
      <c r="V168" s="41">
        <f t="shared" si="2"/>
        <v>0</v>
      </c>
      <c r="W168" s="61"/>
      <c r="X168" s="61"/>
      <c r="Y168" s="61"/>
      <c r="Z168" s="61"/>
    </row>
    <row r="169" spans="1:26" ht="13.5" hidden="1"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5">ROUNDDOWN(E169*G169,-3)</f>
        <v>38898000</v>
      </c>
      <c r="I169" s="44">
        <v>3125292</v>
      </c>
      <c r="J169" s="44">
        <v>3400000</v>
      </c>
      <c r="K169" s="44">
        <v>3400000</v>
      </c>
      <c r="L169" s="44">
        <v>3400000</v>
      </c>
      <c r="M169" s="44">
        <v>3400000</v>
      </c>
      <c r="N169" s="44">
        <v>3400000</v>
      </c>
      <c r="O169" s="44">
        <v>3400000</v>
      </c>
      <c r="P169" s="44">
        <v>3400000</v>
      </c>
      <c r="Q169" s="44">
        <v>3400000</v>
      </c>
      <c r="R169" s="44">
        <v>3400000</v>
      </c>
      <c r="S169" s="44">
        <v>3400000</v>
      </c>
      <c r="T169" s="44">
        <v>1772708</v>
      </c>
      <c r="U169" s="44">
        <f t="shared" si="1"/>
        <v>38898000</v>
      </c>
      <c r="V169" s="44">
        <f t="shared" si="2"/>
        <v>0</v>
      </c>
      <c r="W169" s="61">
        <v>1</v>
      </c>
      <c r="X169" s="61"/>
      <c r="Y169" s="61"/>
      <c r="Z169" s="61"/>
    </row>
    <row r="170" spans="1:26" ht="13.5" hidden="1"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5"/>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v>1</v>
      </c>
      <c r="X170" s="61"/>
      <c r="Y170" s="61"/>
      <c r="Z170" s="61"/>
    </row>
    <row r="171" spans="1:26" ht="13.5" hidden="1"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5"/>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v>1</v>
      </c>
      <c r="X171" s="61"/>
      <c r="Y171" s="61"/>
      <c r="Z171" s="61"/>
    </row>
    <row r="172" spans="1:26" ht="13.5" hidden="1"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6">SUM(H173:H175)</f>
        <v>161420000</v>
      </c>
      <c r="I172" s="41">
        <f t="shared" si="96"/>
        <v>13330000</v>
      </c>
      <c r="J172" s="41">
        <f t="shared" si="96"/>
        <v>12070000</v>
      </c>
      <c r="K172" s="41">
        <f t="shared" si="96"/>
        <v>12070000</v>
      </c>
      <c r="L172" s="41">
        <f t="shared" si="96"/>
        <v>3250000</v>
      </c>
      <c r="M172" s="41">
        <f t="shared" si="96"/>
        <v>14780000</v>
      </c>
      <c r="N172" s="41">
        <f t="shared" si="96"/>
        <v>14780000</v>
      </c>
      <c r="O172" s="41">
        <f t="shared" si="96"/>
        <v>3250000</v>
      </c>
      <c r="P172" s="41">
        <f t="shared" si="96"/>
        <v>3250000</v>
      </c>
      <c r="Q172" s="41">
        <f t="shared" si="96"/>
        <v>3250000</v>
      </c>
      <c r="R172" s="41">
        <f t="shared" si="96"/>
        <v>3250000</v>
      </c>
      <c r="S172" s="41">
        <f t="shared" si="96"/>
        <v>3250000</v>
      </c>
      <c r="T172" s="41">
        <f t="shared" si="96"/>
        <v>74890000</v>
      </c>
      <c r="U172" s="41">
        <f t="shared" si="1"/>
        <v>161420000</v>
      </c>
      <c r="V172" s="41">
        <f t="shared" si="2"/>
        <v>0</v>
      </c>
      <c r="W172" s="61"/>
      <c r="X172" s="61"/>
      <c r="Y172" s="61"/>
      <c r="Z172" s="61"/>
    </row>
    <row r="173" spans="1:26" ht="13.5" hidden="1"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7">ROUNDDOWN(E173*G173,-3)</f>
        <v>138360000</v>
      </c>
      <c r="I173" s="44">
        <v>13330000</v>
      </c>
      <c r="J173" s="44">
        <v>12070000</v>
      </c>
      <c r="K173" s="44">
        <v>12070000</v>
      </c>
      <c r="L173" s="44">
        <v>3250000</v>
      </c>
      <c r="M173" s="44">
        <v>3250000</v>
      </c>
      <c r="N173" s="44">
        <v>3250000</v>
      </c>
      <c r="O173" s="44">
        <v>3250000</v>
      </c>
      <c r="P173" s="44">
        <v>3250000</v>
      </c>
      <c r="Q173" s="44">
        <v>3250000</v>
      </c>
      <c r="R173" s="44">
        <v>3250000</v>
      </c>
      <c r="S173" s="44">
        <v>3250000</v>
      </c>
      <c r="T173" s="44">
        <v>74890000</v>
      </c>
      <c r="U173" s="44">
        <f t="shared" si="1"/>
        <v>138360000</v>
      </c>
      <c r="V173" s="44">
        <f t="shared" si="2"/>
        <v>0</v>
      </c>
      <c r="W173" s="61">
        <v>1</v>
      </c>
      <c r="X173" s="61"/>
      <c r="Y173" s="61"/>
      <c r="Z173" s="61"/>
    </row>
    <row r="174" spans="1:26" ht="13.5" hidden="1"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7"/>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v>1</v>
      </c>
      <c r="X174" s="61"/>
      <c r="Y174" s="61"/>
      <c r="Z174" s="61"/>
    </row>
    <row r="175" spans="1:26" ht="13.5" hidden="1"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7"/>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v>1</v>
      </c>
      <c r="X175" s="61"/>
      <c r="Y175" s="61"/>
      <c r="Z175" s="61"/>
    </row>
    <row r="176" spans="1:26" ht="13.5" hidden="1"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8">SUM(H177:H179)</f>
        <v>5040000</v>
      </c>
      <c r="I176" s="41">
        <f t="shared" si="98"/>
        <v>0</v>
      </c>
      <c r="J176" s="41">
        <f t="shared" si="98"/>
        <v>0</v>
      </c>
      <c r="K176" s="41">
        <f t="shared" si="98"/>
        <v>0</v>
      </c>
      <c r="L176" s="41">
        <f t="shared" si="98"/>
        <v>4320000</v>
      </c>
      <c r="M176" s="41">
        <f t="shared" si="98"/>
        <v>360000</v>
      </c>
      <c r="N176" s="41">
        <f t="shared" si="98"/>
        <v>360000</v>
      </c>
      <c r="O176" s="41">
        <f t="shared" si="98"/>
        <v>0</v>
      </c>
      <c r="P176" s="41">
        <f t="shared" si="98"/>
        <v>0</v>
      </c>
      <c r="Q176" s="41">
        <f t="shared" si="98"/>
        <v>0</v>
      </c>
      <c r="R176" s="41">
        <f t="shared" si="98"/>
        <v>0</v>
      </c>
      <c r="S176" s="41">
        <f t="shared" si="98"/>
        <v>0</v>
      </c>
      <c r="T176" s="41">
        <f t="shared" si="98"/>
        <v>0</v>
      </c>
      <c r="U176" s="41">
        <f t="shared" si="1"/>
        <v>5040000</v>
      </c>
      <c r="V176" s="41">
        <f t="shared" si="2"/>
        <v>0</v>
      </c>
      <c r="W176" s="61"/>
      <c r="X176" s="61"/>
      <c r="Y176" s="61"/>
      <c r="Z176" s="61"/>
    </row>
    <row r="177" spans="1:26" ht="13.5" hidden="1"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99">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v>1</v>
      </c>
      <c r="X177" s="61"/>
      <c r="Y177" s="61"/>
      <c r="Z177" s="61"/>
    </row>
    <row r="178" spans="1:26" ht="13.5" hidden="1"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99"/>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v>1</v>
      </c>
      <c r="X178" s="61"/>
      <c r="Y178" s="61"/>
      <c r="Z178" s="61"/>
    </row>
    <row r="179" spans="1:26" ht="13.5" hidden="1"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99"/>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v>1</v>
      </c>
      <c r="X179" s="61"/>
      <c r="Y179" s="61"/>
      <c r="Z179" s="61"/>
    </row>
    <row r="180" spans="1:26" ht="13.5" hidden="1"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0">SUM(H181:H183)</f>
        <v>8343000</v>
      </c>
      <c r="I180" s="41">
        <f t="shared" si="100"/>
        <v>287385</v>
      </c>
      <c r="J180" s="41">
        <f t="shared" si="100"/>
        <v>400000</v>
      </c>
      <c r="K180" s="41">
        <f t="shared" si="100"/>
        <v>400000</v>
      </c>
      <c r="L180" s="41">
        <f t="shared" si="100"/>
        <v>400000</v>
      </c>
      <c r="M180" s="41">
        <f t="shared" si="100"/>
        <v>710000</v>
      </c>
      <c r="N180" s="41">
        <f t="shared" si="100"/>
        <v>710000</v>
      </c>
      <c r="O180" s="41">
        <f t="shared" si="100"/>
        <v>400000</v>
      </c>
      <c r="P180" s="41">
        <f t="shared" si="100"/>
        <v>400000</v>
      </c>
      <c r="Q180" s="41">
        <f t="shared" si="100"/>
        <v>400000</v>
      </c>
      <c r="R180" s="41">
        <f t="shared" si="100"/>
        <v>400000</v>
      </c>
      <c r="S180" s="41">
        <f t="shared" si="100"/>
        <v>400000</v>
      </c>
      <c r="T180" s="41">
        <f t="shared" si="100"/>
        <v>3435615</v>
      </c>
      <c r="U180" s="41">
        <f t="shared" si="1"/>
        <v>8343000</v>
      </c>
      <c r="V180" s="41">
        <f t="shared" si="2"/>
        <v>0</v>
      </c>
      <c r="W180" s="61"/>
      <c r="X180" s="61"/>
      <c r="Y180" s="61"/>
      <c r="Z180" s="61"/>
    </row>
    <row r="181" spans="1:26" ht="13.5" hidden="1"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1">ROUNDDOWN(E181*G181,-3)</f>
        <v>7723000</v>
      </c>
      <c r="I181" s="44">
        <v>287385</v>
      </c>
      <c r="J181" s="44">
        <v>400000</v>
      </c>
      <c r="K181" s="44">
        <v>400000</v>
      </c>
      <c r="L181" s="44">
        <v>400000</v>
      </c>
      <c r="M181" s="44">
        <v>400000</v>
      </c>
      <c r="N181" s="44">
        <v>400000</v>
      </c>
      <c r="O181" s="44">
        <v>400000</v>
      </c>
      <c r="P181" s="44">
        <v>400000</v>
      </c>
      <c r="Q181" s="44">
        <v>400000</v>
      </c>
      <c r="R181" s="44">
        <v>400000</v>
      </c>
      <c r="S181" s="44">
        <v>400000</v>
      </c>
      <c r="T181" s="44">
        <v>3435615</v>
      </c>
      <c r="U181" s="44">
        <f t="shared" si="1"/>
        <v>7723000</v>
      </c>
      <c r="V181" s="44">
        <f t="shared" si="2"/>
        <v>0</v>
      </c>
      <c r="W181" s="61">
        <v>1</v>
      </c>
      <c r="X181" s="61"/>
      <c r="Y181" s="61"/>
      <c r="Z181" s="61"/>
    </row>
    <row r="182" spans="1:26" ht="13.5" hidden="1"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1"/>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v>1</v>
      </c>
      <c r="X182" s="61"/>
      <c r="Y182" s="61"/>
      <c r="Z182" s="61"/>
    </row>
    <row r="183" spans="1:26" ht="13.5" hidden="1"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1"/>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v>1</v>
      </c>
      <c r="X183" s="61"/>
      <c r="Y183" s="61"/>
      <c r="Z183" s="61"/>
    </row>
    <row r="184" spans="1:26" ht="13.5" hidden="1"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2">H185</f>
        <v>131443000</v>
      </c>
      <c r="I184" s="41">
        <f t="shared" si="102"/>
        <v>8835240</v>
      </c>
      <c r="J184" s="41">
        <f t="shared" si="102"/>
        <v>9100000</v>
      </c>
      <c r="K184" s="41">
        <f t="shared" si="102"/>
        <v>9100000</v>
      </c>
      <c r="L184" s="41">
        <f t="shared" si="102"/>
        <v>9100000</v>
      </c>
      <c r="M184" s="41">
        <f t="shared" si="102"/>
        <v>9100000</v>
      </c>
      <c r="N184" s="41">
        <f t="shared" si="102"/>
        <v>9100000</v>
      </c>
      <c r="O184" s="41">
        <f t="shared" si="102"/>
        <v>9100000</v>
      </c>
      <c r="P184" s="41">
        <f t="shared" si="102"/>
        <v>9100000</v>
      </c>
      <c r="Q184" s="41">
        <f t="shared" si="102"/>
        <v>9100000</v>
      </c>
      <c r="R184" s="41">
        <f t="shared" si="102"/>
        <v>9100000</v>
      </c>
      <c r="S184" s="41">
        <f t="shared" si="102"/>
        <v>9100000</v>
      </c>
      <c r="T184" s="41">
        <f t="shared" si="102"/>
        <v>31607760</v>
      </c>
      <c r="U184" s="41">
        <f t="shared" si="1"/>
        <v>131443000</v>
      </c>
      <c r="V184" s="41">
        <f t="shared" si="2"/>
        <v>0</v>
      </c>
      <c r="W184" s="61"/>
      <c r="X184" s="61"/>
      <c r="Y184" s="61"/>
      <c r="Z184" s="61"/>
    </row>
    <row r="185" spans="1:26" ht="13.5" hidden="1"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v>9100000</v>
      </c>
      <c r="K185" s="44">
        <v>9100000</v>
      </c>
      <c r="L185" s="44">
        <v>9100000</v>
      </c>
      <c r="M185" s="44">
        <v>9100000</v>
      </c>
      <c r="N185" s="44">
        <v>9100000</v>
      </c>
      <c r="O185" s="44">
        <v>9100000</v>
      </c>
      <c r="P185" s="44">
        <v>9100000</v>
      </c>
      <c r="Q185" s="44">
        <v>9100000</v>
      </c>
      <c r="R185" s="44">
        <v>9100000</v>
      </c>
      <c r="S185" s="44">
        <v>9100000</v>
      </c>
      <c r="T185" s="44">
        <v>31607760</v>
      </c>
      <c r="U185" s="44">
        <f t="shared" si="1"/>
        <v>131443000</v>
      </c>
      <c r="V185" s="44">
        <f t="shared" si="2"/>
        <v>0</v>
      </c>
      <c r="W185" s="61">
        <v>1</v>
      </c>
      <c r="X185" s="61"/>
      <c r="Y185" s="61"/>
      <c r="Z185" s="61"/>
    </row>
    <row r="186" spans="1:26" ht="13.5" hidden="1"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3">H187</f>
        <v>472296000</v>
      </c>
      <c r="I186" s="41">
        <f t="shared" si="103"/>
        <v>0</v>
      </c>
      <c r="J186" s="41">
        <f t="shared" si="103"/>
        <v>41000000</v>
      </c>
      <c r="K186" s="41">
        <f t="shared" si="103"/>
        <v>41000000</v>
      </c>
      <c r="L186" s="41">
        <f t="shared" si="103"/>
        <v>41000000</v>
      </c>
      <c r="M186" s="41">
        <f t="shared" si="103"/>
        <v>41000000</v>
      </c>
      <c r="N186" s="41">
        <f t="shared" si="103"/>
        <v>27330000</v>
      </c>
      <c r="O186" s="41">
        <f t="shared" si="103"/>
        <v>41000000</v>
      </c>
      <c r="P186" s="41">
        <f t="shared" si="103"/>
        <v>41000000</v>
      </c>
      <c r="Q186" s="41">
        <f t="shared" si="103"/>
        <v>41000000</v>
      </c>
      <c r="R186" s="41">
        <f t="shared" si="103"/>
        <v>41000000</v>
      </c>
      <c r="S186" s="41">
        <f t="shared" si="103"/>
        <v>41000000</v>
      </c>
      <c r="T186" s="41">
        <f t="shared" si="103"/>
        <v>75966000</v>
      </c>
      <c r="U186" s="41">
        <f t="shared" si="1"/>
        <v>472296000</v>
      </c>
      <c r="V186" s="41">
        <f t="shared" si="2"/>
        <v>0</v>
      </c>
      <c r="W186" s="61"/>
      <c r="X186" s="61"/>
      <c r="Y186" s="61"/>
      <c r="Z186" s="61"/>
    </row>
    <row r="187" spans="1:26" ht="13.5" hidden="1"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44">
        <v>41000000</v>
      </c>
      <c r="K187" s="44">
        <v>41000000</v>
      </c>
      <c r="L187" s="44">
        <v>41000000</v>
      </c>
      <c r="M187" s="44">
        <v>41000000</v>
      </c>
      <c r="N187" s="44">
        <v>27330000</v>
      </c>
      <c r="O187" s="44">
        <v>41000000</v>
      </c>
      <c r="P187" s="44">
        <v>41000000</v>
      </c>
      <c r="Q187" s="44">
        <v>41000000</v>
      </c>
      <c r="R187" s="44">
        <v>41000000</v>
      </c>
      <c r="S187" s="44">
        <v>41000000</v>
      </c>
      <c r="T187" s="44">
        <v>75966000</v>
      </c>
      <c r="U187" s="44">
        <f t="shared" si="1"/>
        <v>472296000</v>
      </c>
      <c r="V187" s="44">
        <f t="shared" si="2"/>
        <v>0</v>
      </c>
      <c r="W187" s="61">
        <v>1</v>
      </c>
      <c r="X187" s="61"/>
      <c r="Y187" s="61"/>
      <c r="Z187" s="61"/>
    </row>
    <row r="188" spans="1:26" ht="13.5" hidden="1"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4">SUM(H189:H191)</f>
        <v>85610000</v>
      </c>
      <c r="I188" s="41">
        <f t="shared" si="104"/>
        <v>6110000</v>
      </c>
      <c r="J188" s="41">
        <f t="shared" si="104"/>
        <v>6200000</v>
      </c>
      <c r="K188" s="41">
        <f t="shared" si="104"/>
        <v>6200000</v>
      </c>
      <c r="L188" s="41">
        <f t="shared" si="104"/>
        <v>6200000</v>
      </c>
      <c r="M188" s="41">
        <f t="shared" si="104"/>
        <v>12315000</v>
      </c>
      <c r="N188" s="41">
        <f t="shared" si="104"/>
        <v>12315000</v>
      </c>
      <c r="O188" s="41">
        <f t="shared" si="104"/>
        <v>6200000</v>
      </c>
      <c r="P188" s="41">
        <f t="shared" si="104"/>
        <v>6200000</v>
      </c>
      <c r="Q188" s="41">
        <f t="shared" si="104"/>
        <v>6200000</v>
      </c>
      <c r="R188" s="41">
        <f t="shared" si="104"/>
        <v>6200000</v>
      </c>
      <c r="S188" s="41">
        <f t="shared" si="104"/>
        <v>6200000</v>
      </c>
      <c r="T188" s="41">
        <f t="shared" si="104"/>
        <v>5270000</v>
      </c>
      <c r="U188" s="41">
        <f t="shared" si="1"/>
        <v>85610000</v>
      </c>
      <c r="V188" s="41">
        <f t="shared" si="2"/>
        <v>0</v>
      </c>
      <c r="W188" s="61"/>
      <c r="X188" s="61"/>
      <c r="Y188" s="61"/>
      <c r="Z188" s="61"/>
    </row>
    <row r="189" spans="1:26" ht="13.5" hidden="1"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5">ROUNDDOWN(E189*G189,-3)</f>
        <v>73380000</v>
      </c>
      <c r="I189" s="44">
        <v>6110000</v>
      </c>
      <c r="J189" s="44">
        <v>6200000</v>
      </c>
      <c r="K189" s="44">
        <v>6200000</v>
      </c>
      <c r="L189" s="44">
        <v>6200000</v>
      </c>
      <c r="M189" s="44">
        <v>6200000</v>
      </c>
      <c r="N189" s="44">
        <v>6200000</v>
      </c>
      <c r="O189" s="44">
        <v>6200000</v>
      </c>
      <c r="P189" s="44">
        <v>6200000</v>
      </c>
      <c r="Q189" s="44">
        <v>6200000</v>
      </c>
      <c r="R189" s="44">
        <v>6200000</v>
      </c>
      <c r="S189" s="44">
        <v>6200000</v>
      </c>
      <c r="T189" s="44">
        <v>5270000</v>
      </c>
      <c r="U189" s="44">
        <f t="shared" si="1"/>
        <v>73380000</v>
      </c>
      <c r="V189" s="44">
        <f t="shared" si="2"/>
        <v>0</v>
      </c>
      <c r="W189" s="61">
        <v>1</v>
      </c>
      <c r="X189" s="61"/>
      <c r="Y189" s="61"/>
      <c r="Z189" s="61"/>
    </row>
    <row r="190" spans="1:26" ht="13.5" hidden="1"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5"/>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v>1</v>
      </c>
      <c r="X190" s="61"/>
      <c r="Y190" s="61"/>
      <c r="Z190" s="61"/>
    </row>
    <row r="191" spans="1:26" ht="13.5" hidden="1"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5"/>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v>1</v>
      </c>
      <c r="X191" s="61"/>
      <c r="Y191" s="61"/>
      <c r="Z191" s="61"/>
    </row>
    <row r="192" spans="1:26" ht="13.5" hidden="1"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6">SUM(H193)</f>
        <v>2995828000</v>
      </c>
      <c r="I192" s="38">
        <f t="shared" si="106"/>
        <v>0</v>
      </c>
      <c r="J192" s="38">
        <f t="shared" si="106"/>
        <v>254433506</v>
      </c>
      <c r="K192" s="38">
        <f t="shared" si="106"/>
        <v>254433506</v>
      </c>
      <c r="L192" s="38">
        <f t="shared" si="106"/>
        <v>254433506</v>
      </c>
      <c r="M192" s="38">
        <f t="shared" si="106"/>
        <v>481834506</v>
      </c>
      <c r="N192" s="38">
        <f t="shared" si="106"/>
        <v>481834506</v>
      </c>
      <c r="O192" s="38">
        <f t="shared" si="106"/>
        <v>254433506</v>
      </c>
      <c r="P192" s="38">
        <f t="shared" si="106"/>
        <v>254433506</v>
      </c>
      <c r="Q192" s="38">
        <f t="shared" si="106"/>
        <v>254433506</v>
      </c>
      <c r="R192" s="38">
        <f t="shared" si="106"/>
        <v>254433506</v>
      </c>
      <c r="S192" s="38">
        <f t="shared" si="106"/>
        <v>251124446</v>
      </c>
      <c r="T192" s="38">
        <f t="shared" si="106"/>
        <v>0</v>
      </c>
      <c r="U192" s="38">
        <f t="shared" si="1"/>
        <v>2995828000</v>
      </c>
      <c r="V192" s="38">
        <f t="shared" si="2"/>
        <v>0</v>
      </c>
      <c r="W192" s="61"/>
      <c r="X192" s="61"/>
      <c r="Y192" s="61"/>
      <c r="Z192" s="61"/>
    </row>
    <row r="193" spans="1:26" ht="13.5" hidden="1"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7">SUM(H194:H196)</f>
        <v>2995828000</v>
      </c>
      <c r="I193" s="41">
        <f t="shared" si="107"/>
        <v>0</v>
      </c>
      <c r="J193" s="41">
        <f t="shared" si="107"/>
        <v>254433506</v>
      </c>
      <c r="K193" s="41">
        <f t="shared" si="107"/>
        <v>254433506</v>
      </c>
      <c r="L193" s="41">
        <f t="shared" si="107"/>
        <v>254433506</v>
      </c>
      <c r="M193" s="41">
        <f t="shared" si="107"/>
        <v>481834506</v>
      </c>
      <c r="N193" s="41">
        <f t="shared" si="107"/>
        <v>481834506</v>
      </c>
      <c r="O193" s="41">
        <f t="shared" si="107"/>
        <v>254433506</v>
      </c>
      <c r="P193" s="41">
        <f t="shared" si="107"/>
        <v>254433506</v>
      </c>
      <c r="Q193" s="41">
        <f t="shared" si="107"/>
        <v>254433506</v>
      </c>
      <c r="R193" s="41">
        <f t="shared" si="107"/>
        <v>254433506</v>
      </c>
      <c r="S193" s="41">
        <f t="shared" si="107"/>
        <v>251124446</v>
      </c>
      <c r="T193" s="41">
        <f t="shared" si="107"/>
        <v>0</v>
      </c>
      <c r="U193" s="41">
        <f t="shared" si="1"/>
        <v>2995828000</v>
      </c>
      <c r="V193" s="41">
        <f t="shared" si="2"/>
        <v>0</v>
      </c>
      <c r="W193" s="61"/>
      <c r="X193" s="61"/>
      <c r="Y193" s="61"/>
      <c r="Z193" s="61"/>
    </row>
    <row r="194" spans="1:26" ht="13.5" hidden="1"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8">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v>1</v>
      </c>
      <c r="X194" s="61"/>
      <c r="Y194" s="61"/>
      <c r="Z194" s="61"/>
    </row>
    <row r="195" spans="1:26" ht="13.5" hidden="1"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8"/>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v>1</v>
      </c>
      <c r="X195" s="61"/>
      <c r="Y195" s="61"/>
      <c r="Z195" s="61"/>
    </row>
    <row r="196" spans="1:26" ht="13.5" hidden="1"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8"/>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v>1</v>
      </c>
      <c r="X196" s="61"/>
      <c r="Y196" s="61"/>
      <c r="Z196" s="61"/>
    </row>
    <row r="197" spans="1:26" ht="13.5" hidden="1"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09">SUM(H198,H220,H226,H240)</f>
        <v>2068930000</v>
      </c>
      <c r="I197" s="34">
        <f t="shared" si="109"/>
        <v>132428440</v>
      </c>
      <c r="J197" s="34">
        <f t="shared" si="109"/>
        <v>181138440</v>
      </c>
      <c r="K197" s="34">
        <f t="shared" si="109"/>
        <v>157428440</v>
      </c>
      <c r="L197" s="34">
        <f t="shared" si="109"/>
        <v>210652440</v>
      </c>
      <c r="M197" s="34">
        <f t="shared" si="109"/>
        <v>197428440</v>
      </c>
      <c r="N197" s="34">
        <f t="shared" si="109"/>
        <v>242728440</v>
      </c>
      <c r="O197" s="34">
        <f t="shared" si="109"/>
        <v>199328440</v>
      </c>
      <c r="P197" s="34">
        <f t="shared" si="109"/>
        <v>153098440</v>
      </c>
      <c r="Q197" s="34">
        <f t="shared" si="109"/>
        <v>132428440</v>
      </c>
      <c r="R197" s="34">
        <f t="shared" si="109"/>
        <v>149298440</v>
      </c>
      <c r="S197" s="34">
        <f t="shared" si="109"/>
        <v>165928440</v>
      </c>
      <c r="T197" s="34">
        <f t="shared" si="109"/>
        <v>147043160</v>
      </c>
      <c r="U197" s="34">
        <f t="shared" si="1"/>
        <v>2068930000</v>
      </c>
      <c r="V197" s="34">
        <f t="shared" si="2"/>
        <v>0</v>
      </c>
      <c r="W197" s="61"/>
      <c r="X197" s="61"/>
      <c r="Y197" s="61"/>
      <c r="Z197" s="61"/>
    </row>
    <row r="198" spans="1:26" ht="13.5" hidden="1"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0">SUM(H199,H208)</f>
        <v>1255650000</v>
      </c>
      <c r="I198" s="38">
        <f t="shared" si="110"/>
        <v>89750940</v>
      </c>
      <c r="J198" s="38">
        <f t="shared" si="110"/>
        <v>115900940</v>
      </c>
      <c r="K198" s="38">
        <f t="shared" si="110"/>
        <v>114750940</v>
      </c>
      <c r="L198" s="38">
        <f t="shared" si="110"/>
        <v>149754940</v>
      </c>
      <c r="M198" s="38">
        <f t="shared" si="110"/>
        <v>89750940</v>
      </c>
      <c r="N198" s="38">
        <f t="shared" si="110"/>
        <v>88250940</v>
      </c>
      <c r="O198" s="38">
        <f t="shared" si="110"/>
        <v>131650940</v>
      </c>
      <c r="P198" s="38">
        <f t="shared" si="110"/>
        <v>88250940</v>
      </c>
      <c r="Q198" s="38">
        <f t="shared" si="110"/>
        <v>89750940</v>
      </c>
      <c r="R198" s="38">
        <f t="shared" si="110"/>
        <v>89750940</v>
      </c>
      <c r="S198" s="38">
        <f t="shared" si="110"/>
        <v>118250940</v>
      </c>
      <c r="T198" s="38">
        <f t="shared" si="110"/>
        <v>89835660</v>
      </c>
      <c r="U198" s="38">
        <f t="shared" si="1"/>
        <v>1255650000</v>
      </c>
      <c r="V198" s="38">
        <f t="shared" si="2"/>
        <v>0</v>
      </c>
      <c r="W198" s="61"/>
      <c r="X198" s="61"/>
      <c r="Y198" s="61"/>
      <c r="Z198" s="61"/>
    </row>
    <row r="199" spans="1:26" ht="13.5" hidden="1"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1">SUM(H200:H207)</f>
        <v>1032192000</v>
      </c>
      <c r="I199" s="41">
        <f t="shared" si="111"/>
        <v>76306940</v>
      </c>
      <c r="J199" s="41">
        <f t="shared" si="111"/>
        <v>76306940</v>
      </c>
      <c r="K199" s="41">
        <f t="shared" si="111"/>
        <v>101306940</v>
      </c>
      <c r="L199" s="41">
        <f t="shared" si="111"/>
        <v>137810940</v>
      </c>
      <c r="M199" s="41">
        <f t="shared" si="111"/>
        <v>76306940</v>
      </c>
      <c r="N199" s="41">
        <f t="shared" si="111"/>
        <v>76306940</v>
      </c>
      <c r="O199" s="41">
        <f t="shared" si="111"/>
        <v>76306940</v>
      </c>
      <c r="P199" s="41">
        <f t="shared" si="111"/>
        <v>76306940</v>
      </c>
      <c r="Q199" s="41">
        <f t="shared" si="111"/>
        <v>76306940</v>
      </c>
      <c r="R199" s="41">
        <f t="shared" si="111"/>
        <v>76306940</v>
      </c>
      <c r="S199" s="41">
        <f t="shared" si="111"/>
        <v>106306940</v>
      </c>
      <c r="T199" s="41">
        <f t="shared" si="111"/>
        <v>76311660</v>
      </c>
      <c r="U199" s="41">
        <f t="shared" si="1"/>
        <v>1032192000</v>
      </c>
      <c r="V199" s="41">
        <f t="shared" si="2"/>
        <v>0</v>
      </c>
      <c r="W199" s="61"/>
      <c r="X199" s="61"/>
      <c r="Y199" s="61"/>
      <c r="Z199" s="61"/>
    </row>
    <row r="200" spans="1:26" ht="13.5" hidden="1"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2">ROUNDDOWN(E200*G200,-3)</f>
        <v>59765000</v>
      </c>
      <c r="I200" s="44">
        <v>4980000</v>
      </c>
      <c r="J200" s="44">
        <v>4980000</v>
      </c>
      <c r="K200" s="44">
        <v>4980000</v>
      </c>
      <c r="L200" s="44">
        <v>4980000</v>
      </c>
      <c r="M200" s="44">
        <v>4980000</v>
      </c>
      <c r="N200" s="44">
        <v>4980000</v>
      </c>
      <c r="O200" s="44">
        <v>4980000</v>
      </c>
      <c r="P200" s="44">
        <v>4980000</v>
      </c>
      <c r="Q200" s="44">
        <v>4980000</v>
      </c>
      <c r="R200" s="44">
        <v>4980000</v>
      </c>
      <c r="S200" s="44">
        <v>4980000</v>
      </c>
      <c r="T200" s="44">
        <v>4985000</v>
      </c>
      <c r="U200" s="44">
        <f t="shared" si="1"/>
        <v>59765000</v>
      </c>
      <c r="V200" s="44">
        <f t="shared" si="2"/>
        <v>0</v>
      </c>
      <c r="W200" s="61">
        <v>1</v>
      </c>
      <c r="X200" s="61"/>
      <c r="Y200" s="61"/>
      <c r="Z200" s="61"/>
    </row>
    <row r="201" spans="1:26" ht="13.5" hidden="1"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2"/>
        <v>69600000</v>
      </c>
      <c r="I201" s="44">
        <v>5800000</v>
      </c>
      <c r="J201" s="44">
        <v>5800000</v>
      </c>
      <c r="K201" s="44">
        <v>5800000</v>
      </c>
      <c r="L201" s="44">
        <v>5800000</v>
      </c>
      <c r="M201" s="44">
        <v>5800000</v>
      </c>
      <c r="N201" s="44">
        <v>5800000</v>
      </c>
      <c r="O201" s="44">
        <v>5800000</v>
      </c>
      <c r="P201" s="44">
        <v>5800000</v>
      </c>
      <c r="Q201" s="44">
        <v>5800000</v>
      </c>
      <c r="R201" s="44">
        <v>5800000</v>
      </c>
      <c r="S201" s="44">
        <v>5800000</v>
      </c>
      <c r="T201" s="44">
        <v>5800000</v>
      </c>
      <c r="U201" s="44">
        <f t="shared" si="1"/>
        <v>69600000</v>
      </c>
      <c r="V201" s="44">
        <f t="shared" si="2"/>
        <v>0</v>
      </c>
      <c r="W201" s="61">
        <v>1</v>
      </c>
      <c r="X201" s="61"/>
      <c r="Y201" s="61"/>
      <c r="Z201" s="61"/>
    </row>
    <row r="202" spans="1:26" ht="13.5" hidden="1"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2"/>
        <v>55000000</v>
      </c>
      <c r="I202" s="44">
        <v>0</v>
      </c>
      <c r="J202" s="44">
        <v>0</v>
      </c>
      <c r="K202" s="44">
        <v>25000000</v>
      </c>
      <c r="L202" s="44">
        <v>0</v>
      </c>
      <c r="M202" s="44">
        <v>0</v>
      </c>
      <c r="N202" s="44">
        <v>0</v>
      </c>
      <c r="O202" s="44">
        <v>0</v>
      </c>
      <c r="P202" s="44">
        <v>0</v>
      </c>
      <c r="Q202" s="44">
        <v>0</v>
      </c>
      <c r="R202" s="44">
        <v>0</v>
      </c>
      <c r="S202" s="44">
        <v>30000000</v>
      </c>
      <c r="T202" s="44">
        <v>0</v>
      </c>
      <c r="U202" s="44">
        <f t="shared" si="1"/>
        <v>55000000</v>
      </c>
      <c r="V202" s="44">
        <f t="shared" si="2"/>
        <v>0</v>
      </c>
      <c r="W202" s="61">
        <v>1</v>
      </c>
      <c r="X202" s="61"/>
      <c r="Y202" s="61"/>
      <c r="Z202" s="61"/>
    </row>
    <row r="203" spans="1:26" ht="13.5" hidden="1"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2"/>
        <v>20967000</v>
      </c>
      <c r="I203" s="44">
        <v>1747250</v>
      </c>
      <c r="J203" s="44">
        <v>1747250</v>
      </c>
      <c r="K203" s="44">
        <v>1747250</v>
      </c>
      <c r="L203" s="44">
        <v>1747250</v>
      </c>
      <c r="M203" s="44">
        <v>1747250</v>
      </c>
      <c r="N203" s="44">
        <v>1747250</v>
      </c>
      <c r="O203" s="44">
        <v>1747250</v>
      </c>
      <c r="P203" s="44">
        <v>1747250</v>
      </c>
      <c r="Q203" s="44">
        <v>1747250</v>
      </c>
      <c r="R203" s="44">
        <v>1747250</v>
      </c>
      <c r="S203" s="44">
        <v>1747250</v>
      </c>
      <c r="T203" s="44">
        <v>1747250</v>
      </c>
      <c r="U203" s="44">
        <f t="shared" si="1"/>
        <v>20967000</v>
      </c>
      <c r="V203" s="44">
        <f t="shared" si="2"/>
        <v>0</v>
      </c>
      <c r="W203" s="61">
        <v>1</v>
      </c>
      <c r="X203" s="61"/>
      <c r="Y203" s="61"/>
      <c r="Z203" s="61"/>
    </row>
    <row r="204" spans="1:26" ht="13.5" hidden="1"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2"/>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v>1</v>
      </c>
      <c r="X204" s="61"/>
      <c r="Y204" s="61"/>
      <c r="Z204" s="61"/>
    </row>
    <row r="205" spans="1:26" ht="13.5" hidden="1"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2"/>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v>1</v>
      </c>
      <c r="X205" s="61"/>
      <c r="Y205" s="61"/>
      <c r="Z205" s="61"/>
    </row>
    <row r="206" spans="1:26" ht="13.5" hidden="1"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2"/>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v>1</v>
      </c>
      <c r="X206" s="61"/>
      <c r="Y206" s="61"/>
      <c r="Z206" s="61"/>
    </row>
    <row r="207" spans="1:26" ht="13.5" hidden="1"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2"/>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v>1</v>
      </c>
      <c r="X207" s="61"/>
      <c r="Y207" s="61"/>
      <c r="Z207" s="61"/>
    </row>
    <row r="208" spans="1:26" ht="13.5" hidden="1"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3">SUM(H209:H219)</f>
        <v>223458000</v>
      </c>
      <c r="I208" s="41">
        <f t="shared" si="113"/>
        <v>13444000</v>
      </c>
      <c r="J208" s="41">
        <f t="shared" si="113"/>
        <v>39594000</v>
      </c>
      <c r="K208" s="41">
        <f t="shared" si="113"/>
        <v>13444000</v>
      </c>
      <c r="L208" s="41">
        <f t="shared" si="113"/>
        <v>11944000</v>
      </c>
      <c r="M208" s="41">
        <f t="shared" si="113"/>
        <v>13444000</v>
      </c>
      <c r="N208" s="41">
        <f t="shared" si="113"/>
        <v>11944000</v>
      </c>
      <c r="O208" s="41">
        <f t="shared" si="113"/>
        <v>55344000</v>
      </c>
      <c r="P208" s="41">
        <f t="shared" si="113"/>
        <v>11944000</v>
      </c>
      <c r="Q208" s="41">
        <f t="shared" si="113"/>
        <v>13444000</v>
      </c>
      <c r="R208" s="41">
        <f t="shared" si="113"/>
        <v>13444000</v>
      </c>
      <c r="S208" s="41">
        <f t="shared" si="113"/>
        <v>11944000</v>
      </c>
      <c r="T208" s="41">
        <f t="shared" si="113"/>
        <v>13524000</v>
      </c>
      <c r="U208" s="41">
        <f t="shared" si="1"/>
        <v>223458000</v>
      </c>
      <c r="V208" s="41">
        <f t="shared" si="2"/>
        <v>0</v>
      </c>
      <c r="W208" s="61"/>
      <c r="X208" s="61"/>
      <c r="Y208" s="61"/>
      <c r="Z208" s="61"/>
    </row>
    <row r="209" spans="1:26" ht="13.5" hidden="1"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4">ROUNDDOWN(E209*G209,-3)</f>
        <v>56000000</v>
      </c>
      <c r="I209" s="44">
        <v>4660000</v>
      </c>
      <c r="J209" s="44">
        <v>4660000</v>
      </c>
      <c r="K209" s="44">
        <v>4660000</v>
      </c>
      <c r="L209" s="44">
        <v>4660000</v>
      </c>
      <c r="M209" s="44">
        <v>4660000</v>
      </c>
      <c r="N209" s="44">
        <v>4660000</v>
      </c>
      <c r="O209" s="44">
        <v>4660000</v>
      </c>
      <c r="P209" s="44">
        <v>4660000</v>
      </c>
      <c r="Q209" s="44">
        <v>4660000</v>
      </c>
      <c r="R209" s="44">
        <v>4660000</v>
      </c>
      <c r="S209" s="44">
        <v>4660000</v>
      </c>
      <c r="T209" s="44">
        <v>4740000</v>
      </c>
      <c r="U209" s="44">
        <f t="shared" si="1"/>
        <v>56000000</v>
      </c>
      <c r="V209" s="44">
        <f t="shared" si="2"/>
        <v>0</v>
      </c>
      <c r="W209" s="61">
        <v>1</v>
      </c>
      <c r="X209" s="61"/>
      <c r="Y209" s="61"/>
      <c r="Z209" s="61"/>
    </row>
    <row r="210" spans="1:26" ht="13.5" hidden="1"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4"/>
        <v>84000000</v>
      </c>
      <c r="I210" s="44">
        <v>7500000</v>
      </c>
      <c r="J210" s="44">
        <v>7500000</v>
      </c>
      <c r="K210" s="44">
        <v>7500000</v>
      </c>
      <c r="L210" s="44">
        <v>6000000</v>
      </c>
      <c r="M210" s="44">
        <v>7500000</v>
      </c>
      <c r="N210" s="44">
        <v>6000000</v>
      </c>
      <c r="O210" s="44">
        <v>7500000</v>
      </c>
      <c r="P210" s="44">
        <v>6000000</v>
      </c>
      <c r="Q210" s="44">
        <v>7500000</v>
      </c>
      <c r="R210" s="44">
        <v>7500000</v>
      </c>
      <c r="S210" s="44">
        <v>6000000</v>
      </c>
      <c r="T210" s="44">
        <v>7500000</v>
      </c>
      <c r="U210" s="44">
        <f t="shared" si="1"/>
        <v>84000000</v>
      </c>
      <c r="V210" s="44">
        <f t="shared" si="2"/>
        <v>0</v>
      </c>
      <c r="W210" s="61">
        <v>1</v>
      </c>
      <c r="X210" s="61"/>
      <c r="Y210" s="61"/>
      <c r="Z210" s="61"/>
    </row>
    <row r="211" spans="1:26" ht="13.5" hidden="1"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4"/>
        <v>7488000</v>
      </c>
      <c r="I211" s="44">
        <v>624000</v>
      </c>
      <c r="J211" s="44">
        <v>624000</v>
      </c>
      <c r="K211" s="44">
        <v>624000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v>1</v>
      </c>
      <c r="X211" s="61"/>
      <c r="Y211" s="61"/>
      <c r="Z211" s="61"/>
    </row>
    <row r="212" spans="1:26" ht="13.5" hidden="1"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4"/>
        <v>7920000</v>
      </c>
      <c r="I212" s="44">
        <v>660000</v>
      </c>
      <c r="J212" s="44">
        <v>660000</v>
      </c>
      <c r="K212" s="44">
        <v>660000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v>1</v>
      </c>
      <c r="X212" s="61"/>
      <c r="Y212" s="61"/>
      <c r="Z212" s="61"/>
    </row>
    <row r="213" spans="1:26" ht="13.5" hidden="1"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4"/>
        <v>13200000</v>
      </c>
      <c r="I213" s="44">
        <v>0</v>
      </c>
      <c r="J213" s="44">
        <v>6600000</v>
      </c>
      <c r="K213" s="44">
        <v>0</v>
      </c>
      <c r="L213" s="44">
        <v>0</v>
      </c>
      <c r="M213" s="44">
        <v>0</v>
      </c>
      <c r="N213" s="44">
        <v>0</v>
      </c>
      <c r="O213" s="44">
        <v>6600000</v>
      </c>
      <c r="P213" s="44">
        <v>0</v>
      </c>
      <c r="Q213" s="44">
        <v>0</v>
      </c>
      <c r="R213" s="44">
        <v>0</v>
      </c>
      <c r="S213" s="44">
        <v>0</v>
      </c>
      <c r="T213" s="44">
        <v>0</v>
      </c>
      <c r="U213" s="44">
        <f t="shared" si="1"/>
        <v>13200000</v>
      </c>
      <c r="V213" s="44">
        <f t="shared" si="2"/>
        <v>0</v>
      </c>
      <c r="W213" s="61">
        <v>1</v>
      </c>
      <c r="X213" s="61"/>
      <c r="Y213" s="61"/>
      <c r="Z213" s="61"/>
    </row>
    <row r="214" spans="1:26" ht="13.5" hidden="1"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4"/>
        <v>9600000</v>
      </c>
      <c r="I214" s="44">
        <v>0</v>
      </c>
      <c r="J214" s="44">
        <v>4800000</v>
      </c>
      <c r="K214" s="44">
        <v>0</v>
      </c>
      <c r="L214" s="44">
        <v>0</v>
      </c>
      <c r="M214" s="44">
        <v>0</v>
      </c>
      <c r="N214" s="44">
        <v>0</v>
      </c>
      <c r="O214" s="44">
        <v>4800000</v>
      </c>
      <c r="P214" s="44">
        <v>0</v>
      </c>
      <c r="Q214" s="44">
        <v>0</v>
      </c>
      <c r="R214" s="44">
        <v>0</v>
      </c>
      <c r="S214" s="44">
        <v>0</v>
      </c>
      <c r="T214" s="44">
        <v>0</v>
      </c>
      <c r="U214" s="44">
        <f t="shared" si="1"/>
        <v>9600000</v>
      </c>
      <c r="V214" s="44">
        <f t="shared" si="2"/>
        <v>0</v>
      </c>
      <c r="W214" s="61">
        <v>1</v>
      </c>
      <c r="X214" s="61"/>
      <c r="Y214" s="61"/>
      <c r="Z214" s="61"/>
    </row>
    <row r="215" spans="1:26" ht="13.5" hidden="1"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4"/>
        <v>3750000</v>
      </c>
      <c r="I215" s="44">
        <v>0</v>
      </c>
      <c r="J215" s="44">
        <v>3750000</v>
      </c>
      <c r="K215" s="44">
        <v>0</v>
      </c>
      <c r="L215" s="44">
        <v>0</v>
      </c>
      <c r="M215" s="44">
        <v>0</v>
      </c>
      <c r="N215" s="44">
        <v>0</v>
      </c>
      <c r="O215" s="44">
        <v>0</v>
      </c>
      <c r="P215" s="44">
        <v>0</v>
      </c>
      <c r="Q215" s="44">
        <v>0</v>
      </c>
      <c r="R215" s="44">
        <v>0</v>
      </c>
      <c r="S215" s="44">
        <v>0</v>
      </c>
      <c r="T215" s="44">
        <v>0</v>
      </c>
      <c r="U215" s="44">
        <f t="shared" si="1"/>
        <v>3750000</v>
      </c>
      <c r="V215" s="44">
        <f t="shared" si="2"/>
        <v>0</v>
      </c>
      <c r="W215" s="61">
        <v>1</v>
      </c>
      <c r="X215" s="61"/>
      <c r="Y215" s="61"/>
      <c r="Z215" s="61"/>
    </row>
    <row r="216" spans="1:26" ht="13.5" hidden="1"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4"/>
        <v>11000000</v>
      </c>
      <c r="I216" s="44">
        <v>0</v>
      </c>
      <c r="J216" s="44">
        <v>11000000</v>
      </c>
      <c r="K216" s="44">
        <v>0</v>
      </c>
      <c r="L216" s="44">
        <v>0</v>
      </c>
      <c r="M216" s="44">
        <v>0</v>
      </c>
      <c r="N216" s="44">
        <v>0</v>
      </c>
      <c r="O216" s="44">
        <v>0</v>
      </c>
      <c r="P216" s="44">
        <v>0</v>
      </c>
      <c r="Q216" s="44">
        <v>0</v>
      </c>
      <c r="R216" s="44">
        <v>0</v>
      </c>
      <c r="S216" s="44">
        <v>0</v>
      </c>
      <c r="T216" s="44">
        <v>0</v>
      </c>
      <c r="U216" s="44">
        <f t="shared" si="1"/>
        <v>11000000</v>
      </c>
      <c r="V216" s="44">
        <f t="shared" si="2"/>
        <v>0</v>
      </c>
      <c r="W216" s="61">
        <v>1</v>
      </c>
      <c r="X216" s="61"/>
      <c r="Y216" s="61"/>
      <c r="Z216" s="61"/>
    </row>
    <row r="217" spans="1:26" ht="13.5" hidden="1"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4"/>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v>1</v>
      </c>
      <c r="X217" s="61"/>
      <c r="Y217" s="61"/>
      <c r="Z217" s="61"/>
    </row>
    <row r="218" spans="1:26" ht="13.5" hidden="1"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4"/>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v>1</v>
      </c>
      <c r="X218" s="61"/>
      <c r="Y218" s="61"/>
      <c r="Z218" s="61"/>
    </row>
    <row r="219" spans="1:26" ht="13.5" hidden="1"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4"/>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v>1</v>
      </c>
      <c r="X219" s="61"/>
      <c r="Y219" s="61"/>
      <c r="Z219" s="61"/>
    </row>
    <row r="220" spans="1:26" ht="13.5" hidden="1"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5">SUM(H221,H223)</f>
        <v>122400000</v>
      </c>
      <c r="I220" s="38">
        <f t="shared" si="115"/>
        <v>5200000</v>
      </c>
      <c r="J220" s="38">
        <f t="shared" si="115"/>
        <v>5200000</v>
      </c>
      <c r="K220" s="38">
        <f t="shared" si="115"/>
        <v>5200000</v>
      </c>
      <c r="L220" s="38">
        <f t="shared" si="115"/>
        <v>5200000</v>
      </c>
      <c r="M220" s="38">
        <f t="shared" si="115"/>
        <v>65200000</v>
      </c>
      <c r="N220" s="38">
        <f t="shared" si="115"/>
        <v>5200000</v>
      </c>
      <c r="O220" s="38">
        <f t="shared" si="115"/>
        <v>5200000</v>
      </c>
      <c r="P220" s="38">
        <f t="shared" si="115"/>
        <v>5200000</v>
      </c>
      <c r="Q220" s="38">
        <f t="shared" si="115"/>
        <v>5200000</v>
      </c>
      <c r="R220" s="38">
        <f t="shared" si="115"/>
        <v>5200000</v>
      </c>
      <c r="S220" s="38">
        <f t="shared" si="115"/>
        <v>5200000</v>
      </c>
      <c r="T220" s="38">
        <f t="shared" si="115"/>
        <v>5200000</v>
      </c>
      <c r="U220" s="38">
        <f t="shared" si="1"/>
        <v>122400000</v>
      </c>
      <c r="V220" s="38">
        <f t="shared" si="2"/>
        <v>0</v>
      </c>
      <c r="W220" s="61"/>
      <c r="X220" s="61"/>
      <c r="Y220" s="61"/>
      <c r="Z220" s="61"/>
    </row>
    <row r="221" spans="1:26" ht="13.5" hidden="1"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6">H222</f>
        <v>2400000</v>
      </c>
      <c r="I221" s="41">
        <f t="shared" si="116"/>
        <v>200000</v>
      </c>
      <c r="J221" s="41">
        <f t="shared" si="116"/>
        <v>200000</v>
      </c>
      <c r="K221" s="41">
        <f t="shared" si="116"/>
        <v>200000</v>
      </c>
      <c r="L221" s="41">
        <f t="shared" si="116"/>
        <v>200000</v>
      </c>
      <c r="M221" s="41">
        <f t="shared" si="116"/>
        <v>200000</v>
      </c>
      <c r="N221" s="41">
        <f t="shared" si="116"/>
        <v>200000</v>
      </c>
      <c r="O221" s="41">
        <f t="shared" si="116"/>
        <v>200000</v>
      </c>
      <c r="P221" s="41">
        <f t="shared" si="116"/>
        <v>200000</v>
      </c>
      <c r="Q221" s="41">
        <f t="shared" si="116"/>
        <v>200000</v>
      </c>
      <c r="R221" s="41">
        <f t="shared" si="116"/>
        <v>200000</v>
      </c>
      <c r="S221" s="41">
        <f t="shared" si="116"/>
        <v>200000</v>
      </c>
      <c r="T221" s="41">
        <f t="shared" si="116"/>
        <v>200000</v>
      </c>
      <c r="U221" s="41">
        <f t="shared" si="1"/>
        <v>2400000</v>
      </c>
      <c r="V221" s="41">
        <f t="shared" si="2"/>
        <v>0</v>
      </c>
      <c r="W221" s="61"/>
      <c r="X221" s="61"/>
      <c r="Y221" s="61"/>
      <c r="Z221" s="61"/>
    </row>
    <row r="222" spans="1:26" ht="13.5" hidden="1"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44">
        <v>200000</v>
      </c>
      <c r="J222" s="44">
        <v>200000</v>
      </c>
      <c r="K222" s="44">
        <v>200000</v>
      </c>
      <c r="L222" s="44">
        <v>200000</v>
      </c>
      <c r="M222" s="44">
        <v>200000</v>
      </c>
      <c r="N222" s="44">
        <v>200000</v>
      </c>
      <c r="O222" s="44">
        <v>200000</v>
      </c>
      <c r="P222" s="44">
        <v>200000</v>
      </c>
      <c r="Q222" s="44">
        <v>200000</v>
      </c>
      <c r="R222" s="44">
        <v>200000</v>
      </c>
      <c r="S222" s="44">
        <v>200000</v>
      </c>
      <c r="T222" s="44">
        <v>200000</v>
      </c>
      <c r="U222" s="44">
        <f t="shared" si="1"/>
        <v>2400000</v>
      </c>
      <c r="V222" s="44">
        <f t="shared" si="2"/>
        <v>0</v>
      </c>
      <c r="W222" s="61">
        <v>1</v>
      </c>
      <c r="X222" s="61"/>
      <c r="Y222" s="61"/>
      <c r="Z222" s="61"/>
    </row>
    <row r="223" spans="1:26" ht="13.5" hidden="1"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7">SUM(H224:H225)</f>
        <v>120000000</v>
      </c>
      <c r="I223" s="41">
        <f t="shared" si="117"/>
        <v>5000000</v>
      </c>
      <c r="J223" s="41">
        <f t="shared" si="117"/>
        <v>5000000</v>
      </c>
      <c r="K223" s="41">
        <f t="shared" si="117"/>
        <v>5000000</v>
      </c>
      <c r="L223" s="41">
        <f t="shared" si="117"/>
        <v>5000000</v>
      </c>
      <c r="M223" s="41">
        <f t="shared" si="117"/>
        <v>65000000</v>
      </c>
      <c r="N223" s="41">
        <f t="shared" si="117"/>
        <v>5000000</v>
      </c>
      <c r="O223" s="41">
        <f t="shared" si="117"/>
        <v>5000000</v>
      </c>
      <c r="P223" s="41">
        <f t="shared" si="117"/>
        <v>5000000</v>
      </c>
      <c r="Q223" s="41">
        <f t="shared" si="117"/>
        <v>5000000</v>
      </c>
      <c r="R223" s="41">
        <f t="shared" si="117"/>
        <v>5000000</v>
      </c>
      <c r="S223" s="41">
        <f t="shared" si="117"/>
        <v>5000000</v>
      </c>
      <c r="T223" s="41">
        <f t="shared" si="117"/>
        <v>5000000</v>
      </c>
      <c r="U223" s="41">
        <f t="shared" si="1"/>
        <v>120000000</v>
      </c>
      <c r="V223" s="41">
        <f t="shared" si="2"/>
        <v>0</v>
      </c>
      <c r="W223" s="61"/>
      <c r="X223" s="61"/>
      <c r="Y223" s="61"/>
      <c r="Z223" s="61"/>
    </row>
    <row r="224" spans="1:26" ht="13.5" hidden="1"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8">ROUNDDOWN(E224*G224,-3)</f>
        <v>60000000</v>
      </c>
      <c r="I224" s="44">
        <v>5000000</v>
      </c>
      <c r="J224" s="44">
        <v>5000000</v>
      </c>
      <c r="K224" s="44">
        <v>5000000</v>
      </c>
      <c r="L224" s="44">
        <v>5000000</v>
      </c>
      <c r="M224" s="44">
        <v>5000000</v>
      </c>
      <c r="N224" s="44">
        <v>5000000</v>
      </c>
      <c r="O224" s="44">
        <v>5000000</v>
      </c>
      <c r="P224" s="44">
        <v>5000000</v>
      </c>
      <c r="Q224" s="44">
        <v>5000000</v>
      </c>
      <c r="R224" s="44">
        <v>5000000</v>
      </c>
      <c r="S224" s="44">
        <v>5000000</v>
      </c>
      <c r="T224" s="44">
        <v>5000000</v>
      </c>
      <c r="U224" s="44">
        <f t="shared" si="1"/>
        <v>60000000</v>
      </c>
      <c r="V224" s="44">
        <f t="shared" si="2"/>
        <v>0</v>
      </c>
      <c r="W224" s="61">
        <v>1</v>
      </c>
      <c r="X224" s="61"/>
      <c r="Y224" s="61"/>
      <c r="Z224" s="61"/>
    </row>
    <row r="225" spans="1:26" ht="13.5" hidden="1"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8"/>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v>1</v>
      </c>
      <c r="X225" s="61"/>
      <c r="Y225" s="61"/>
      <c r="Z225" s="61"/>
    </row>
    <row r="226" spans="1:26" ht="13.5" hidden="1"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19">SUM(H227,H238)</f>
        <v>422120000</v>
      </c>
      <c r="I226" s="38">
        <f t="shared" si="119"/>
        <v>23067500</v>
      </c>
      <c r="J226" s="38">
        <f t="shared" si="119"/>
        <v>45627500</v>
      </c>
      <c r="K226" s="38">
        <f t="shared" si="119"/>
        <v>23067500</v>
      </c>
      <c r="L226" s="38">
        <f t="shared" si="119"/>
        <v>39687500</v>
      </c>
      <c r="M226" s="38">
        <f t="shared" si="119"/>
        <v>28067500</v>
      </c>
      <c r="N226" s="38">
        <f t="shared" si="119"/>
        <v>40627500</v>
      </c>
      <c r="O226" s="38">
        <f t="shared" si="119"/>
        <v>48067500</v>
      </c>
      <c r="P226" s="38">
        <f t="shared" si="119"/>
        <v>45237500</v>
      </c>
      <c r="Q226" s="38">
        <f t="shared" si="119"/>
        <v>23067500</v>
      </c>
      <c r="R226" s="38">
        <f t="shared" si="119"/>
        <v>39937500</v>
      </c>
      <c r="S226" s="38">
        <f t="shared" si="119"/>
        <v>28067500</v>
      </c>
      <c r="T226" s="38">
        <f t="shared" si="119"/>
        <v>37597500</v>
      </c>
      <c r="U226" s="38">
        <f t="shared" si="1"/>
        <v>422120000</v>
      </c>
      <c r="V226" s="38">
        <f t="shared" si="2"/>
        <v>0</v>
      </c>
      <c r="W226" s="61"/>
      <c r="X226" s="61"/>
      <c r="Y226" s="61"/>
      <c r="Z226" s="61"/>
    </row>
    <row r="227" spans="1:26" ht="13.5" hidden="1"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0">SUM(H228:H237)</f>
        <v>404120000</v>
      </c>
      <c r="I227" s="41">
        <f t="shared" si="120"/>
        <v>21567500</v>
      </c>
      <c r="J227" s="41">
        <f t="shared" si="120"/>
        <v>44127500</v>
      </c>
      <c r="K227" s="41">
        <f t="shared" si="120"/>
        <v>21567500</v>
      </c>
      <c r="L227" s="41">
        <f t="shared" si="120"/>
        <v>38187500</v>
      </c>
      <c r="M227" s="41">
        <f t="shared" si="120"/>
        <v>26567500</v>
      </c>
      <c r="N227" s="41">
        <f t="shared" si="120"/>
        <v>39127500</v>
      </c>
      <c r="O227" s="41">
        <f t="shared" si="120"/>
        <v>46567500</v>
      </c>
      <c r="P227" s="41">
        <f t="shared" si="120"/>
        <v>43737500</v>
      </c>
      <c r="Q227" s="41">
        <f t="shared" si="120"/>
        <v>21567500</v>
      </c>
      <c r="R227" s="41">
        <f t="shared" si="120"/>
        <v>38437500</v>
      </c>
      <c r="S227" s="41">
        <f t="shared" si="120"/>
        <v>26567500</v>
      </c>
      <c r="T227" s="41">
        <f t="shared" si="120"/>
        <v>36097500</v>
      </c>
      <c r="U227" s="41">
        <f t="shared" si="1"/>
        <v>404120000</v>
      </c>
      <c r="V227" s="41">
        <f t="shared" si="2"/>
        <v>0</v>
      </c>
      <c r="W227" s="61"/>
      <c r="X227" s="61"/>
      <c r="Y227" s="61"/>
      <c r="Z227" s="61"/>
    </row>
    <row r="228" spans="1:26" ht="13.5" hidden="1"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1">ROUNDDOWN(E228*G228,-3)</f>
        <v>38730000</v>
      </c>
      <c r="I228" s="44">
        <v>3227500</v>
      </c>
      <c r="J228" s="44">
        <v>3227500</v>
      </c>
      <c r="K228" s="44">
        <v>3227500</v>
      </c>
      <c r="L228" s="44">
        <v>3227500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v>1</v>
      </c>
      <c r="X228" s="61"/>
      <c r="Y228" s="61"/>
      <c r="Z228" s="61"/>
    </row>
    <row r="229" spans="1:26" ht="13.5" hidden="1"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1"/>
        <v>201900000</v>
      </c>
      <c r="I229" s="44">
        <v>16825000</v>
      </c>
      <c r="J229" s="44">
        <v>16825000</v>
      </c>
      <c r="K229" s="44">
        <v>16825000</v>
      </c>
      <c r="L229" s="44">
        <v>16825000</v>
      </c>
      <c r="M229" s="44">
        <v>16825000</v>
      </c>
      <c r="N229" s="44">
        <v>16825000</v>
      </c>
      <c r="O229" s="44">
        <v>16825000</v>
      </c>
      <c r="P229" s="44">
        <v>16825000</v>
      </c>
      <c r="Q229" s="44">
        <v>16825000</v>
      </c>
      <c r="R229" s="44">
        <v>16825000</v>
      </c>
      <c r="S229" s="44">
        <v>16825000</v>
      </c>
      <c r="T229" s="44">
        <v>16825000</v>
      </c>
      <c r="U229" s="44">
        <f t="shared" si="1"/>
        <v>201900000</v>
      </c>
      <c r="V229" s="44">
        <f t="shared" si="2"/>
        <v>0</v>
      </c>
      <c r="W229" s="61">
        <v>1</v>
      </c>
      <c r="X229" s="61"/>
      <c r="Y229" s="61"/>
      <c r="Z229" s="61"/>
    </row>
    <row r="230" spans="1:26" ht="13.5" hidden="1"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1"/>
        <v>18200000</v>
      </c>
      <c r="I230" s="44">
        <v>1515000</v>
      </c>
      <c r="J230" s="44">
        <v>1515000</v>
      </c>
      <c r="K230" s="44">
        <v>1515000</v>
      </c>
      <c r="L230" s="44">
        <v>1515000</v>
      </c>
      <c r="M230" s="44">
        <v>1515000</v>
      </c>
      <c r="N230" s="44">
        <v>1515000</v>
      </c>
      <c r="O230" s="44">
        <v>1515000</v>
      </c>
      <c r="P230" s="44">
        <v>1515000</v>
      </c>
      <c r="Q230" s="44">
        <v>1515000</v>
      </c>
      <c r="R230" s="44">
        <v>1515000</v>
      </c>
      <c r="S230" s="44">
        <v>1515000</v>
      </c>
      <c r="T230" s="44">
        <v>1535000</v>
      </c>
      <c r="U230" s="44">
        <f t="shared" si="1"/>
        <v>18200000</v>
      </c>
      <c r="V230" s="44">
        <f t="shared" si="2"/>
        <v>0</v>
      </c>
      <c r="W230" s="61">
        <v>1</v>
      </c>
      <c r="X230" s="61"/>
      <c r="Y230" s="61"/>
      <c r="Z230" s="61"/>
    </row>
    <row r="231" spans="1:26" ht="13.5" hidden="1"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1"/>
        <v>35040000</v>
      </c>
      <c r="I231" s="44">
        <v>0</v>
      </c>
      <c r="J231" s="44">
        <v>5840000</v>
      </c>
      <c r="K231" s="44">
        <v>0</v>
      </c>
      <c r="L231" s="44">
        <v>5840000</v>
      </c>
      <c r="M231" s="44">
        <v>0</v>
      </c>
      <c r="N231" s="44">
        <v>5840000</v>
      </c>
      <c r="O231" s="44">
        <v>0</v>
      </c>
      <c r="P231" s="44">
        <v>5840000</v>
      </c>
      <c r="Q231" s="44">
        <v>0</v>
      </c>
      <c r="R231" s="44">
        <v>5840000</v>
      </c>
      <c r="S231" s="44">
        <v>0</v>
      </c>
      <c r="T231" s="44">
        <v>5840000</v>
      </c>
      <c r="U231" s="44">
        <f t="shared" si="1"/>
        <v>35040000</v>
      </c>
      <c r="V231" s="44">
        <f t="shared" si="2"/>
        <v>0</v>
      </c>
      <c r="W231" s="61">
        <v>1</v>
      </c>
      <c r="X231" s="61"/>
      <c r="Y231" s="61"/>
      <c r="Z231" s="61"/>
    </row>
    <row r="232" spans="1:26" ht="13.5" hidden="1"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1"/>
        <v>25550000</v>
      </c>
      <c r="I232" s="44">
        <v>0</v>
      </c>
      <c r="J232" s="44">
        <v>4380000</v>
      </c>
      <c r="K232" s="44">
        <v>0</v>
      </c>
      <c r="L232" s="44">
        <v>4380000</v>
      </c>
      <c r="M232" s="44">
        <v>0</v>
      </c>
      <c r="N232" s="44">
        <v>4380000</v>
      </c>
      <c r="O232" s="44">
        <v>0</v>
      </c>
      <c r="P232" s="44">
        <v>4380000</v>
      </c>
      <c r="Q232" s="44">
        <v>0</v>
      </c>
      <c r="R232" s="44">
        <v>4380000</v>
      </c>
      <c r="S232" s="44">
        <v>0</v>
      </c>
      <c r="T232" s="44">
        <v>3650000</v>
      </c>
      <c r="U232" s="44">
        <f t="shared" si="1"/>
        <v>25550000</v>
      </c>
      <c r="V232" s="44">
        <f t="shared" si="2"/>
        <v>0</v>
      </c>
      <c r="W232" s="61">
        <v>1</v>
      </c>
      <c r="X232" s="61"/>
      <c r="Y232" s="61"/>
      <c r="Z232" s="61"/>
    </row>
    <row r="233" spans="1:26" ht="13.5" hidden="1"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1"/>
        <v>31050000</v>
      </c>
      <c r="I233" s="44">
        <v>0</v>
      </c>
      <c r="J233" s="44">
        <v>5520000</v>
      </c>
      <c r="K233" s="44">
        <v>0</v>
      </c>
      <c r="L233" s="44">
        <v>5520000</v>
      </c>
      <c r="M233" s="44">
        <v>0</v>
      </c>
      <c r="N233" s="44">
        <v>5520000</v>
      </c>
      <c r="O233" s="44">
        <v>0</v>
      </c>
      <c r="P233" s="44">
        <v>5520000</v>
      </c>
      <c r="Q233" s="44">
        <v>0</v>
      </c>
      <c r="R233" s="44">
        <v>4830000</v>
      </c>
      <c r="S233" s="44">
        <v>0</v>
      </c>
      <c r="T233" s="44">
        <v>4140000</v>
      </c>
      <c r="U233" s="44">
        <f t="shared" si="1"/>
        <v>31050000</v>
      </c>
      <c r="V233" s="44">
        <f t="shared" si="2"/>
        <v>0</v>
      </c>
      <c r="W233" s="61">
        <v>1</v>
      </c>
      <c r="X233" s="61"/>
      <c r="Y233" s="61"/>
      <c r="Z233" s="61"/>
    </row>
    <row r="234" spans="1:26" ht="13.5" hidden="1"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1"/>
        <v>20000000</v>
      </c>
      <c r="I234" s="44">
        <v>0</v>
      </c>
      <c r="J234" s="44">
        <v>5000000</v>
      </c>
      <c r="K234" s="44">
        <v>0</v>
      </c>
      <c r="L234" s="44">
        <v>0</v>
      </c>
      <c r="M234" s="44">
        <v>5000000</v>
      </c>
      <c r="N234" s="44">
        <v>0</v>
      </c>
      <c r="O234" s="44">
        <v>0</v>
      </c>
      <c r="P234" s="44">
        <v>5000000</v>
      </c>
      <c r="Q234" s="44">
        <v>0</v>
      </c>
      <c r="R234" s="44">
        <v>0</v>
      </c>
      <c r="S234" s="44">
        <v>5000000</v>
      </c>
      <c r="T234" s="44">
        <v>0</v>
      </c>
      <c r="U234" s="44">
        <f t="shared" si="1"/>
        <v>20000000</v>
      </c>
      <c r="V234" s="44">
        <f t="shared" si="2"/>
        <v>0</v>
      </c>
      <c r="W234" s="61">
        <v>1</v>
      </c>
      <c r="X234" s="61"/>
      <c r="Y234" s="61"/>
      <c r="Z234" s="61"/>
    </row>
    <row r="235" spans="1:26" ht="13.5" hidden="1"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1"/>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v>1</v>
      </c>
      <c r="X235" s="61"/>
      <c r="Y235" s="61"/>
      <c r="Z235" s="61"/>
    </row>
    <row r="236" spans="1:26" ht="13.5" hidden="1"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1"/>
        <v>3290000</v>
      </c>
      <c r="I236" s="44">
        <v>0</v>
      </c>
      <c r="J236" s="44">
        <v>940000</v>
      </c>
      <c r="K236" s="44">
        <v>0</v>
      </c>
      <c r="L236" s="44">
        <v>0</v>
      </c>
      <c r="M236" s="44">
        <v>0</v>
      </c>
      <c r="N236" s="44">
        <v>940000</v>
      </c>
      <c r="O236" s="44">
        <v>0</v>
      </c>
      <c r="P236" s="44">
        <v>470000</v>
      </c>
      <c r="Q236" s="44">
        <v>0</v>
      </c>
      <c r="R236" s="44">
        <v>940000</v>
      </c>
      <c r="S236" s="44">
        <v>0</v>
      </c>
      <c r="T236" s="44">
        <v>0</v>
      </c>
      <c r="U236" s="44">
        <f t="shared" si="1"/>
        <v>3290000</v>
      </c>
      <c r="V236" s="44">
        <f t="shared" si="2"/>
        <v>0</v>
      </c>
      <c r="W236" s="61">
        <v>1</v>
      </c>
      <c r="X236" s="61"/>
      <c r="Y236" s="61"/>
      <c r="Z236" s="61"/>
    </row>
    <row r="237" spans="1:26" ht="13.5" hidden="1"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1"/>
        <v>5360000</v>
      </c>
      <c r="I237" s="44">
        <v>0</v>
      </c>
      <c r="J237" s="44">
        <v>880000</v>
      </c>
      <c r="K237" s="44">
        <v>0</v>
      </c>
      <c r="L237" s="44">
        <v>880000</v>
      </c>
      <c r="M237" s="44">
        <v>0</v>
      </c>
      <c r="N237" s="44">
        <v>880000</v>
      </c>
      <c r="O237" s="44">
        <v>0</v>
      </c>
      <c r="P237" s="44">
        <v>960000</v>
      </c>
      <c r="Q237" s="44">
        <v>0</v>
      </c>
      <c r="R237" s="44">
        <v>880000</v>
      </c>
      <c r="S237" s="44">
        <v>0</v>
      </c>
      <c r="T237" s="44">
        <v>880000</v>
      </c>
      <c r="U237" s="44">
        <f t="shared" si="1"/>
        <v>5360000</v>
      </c>
      <c r="V237" s="44">
        <f t="shared" si="2"/>
        <v>0</v>
      </c>
      <c r="W237" s="61">
        <v>1</v>
      </c>
      <c r="X237" s="61"/>
      <c r="Y237" s="61"/>
      <c r="Z237" s="61"/>
    </row>
    <row r="238" spans="1:26" ht="13.5" hidden="1"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2">H239</f>
        <v>18000000</v>
      </c>
      <c r="I238" s="41">
        <f t="shared" si="122"/>
        <v>1500000</v>
      </c>
      <c r="J238" s="41">
        <f t="shared" si="122"/>
        <v>1500000</v>
      </c>
      <c r="K238" s="41">
        <f t="shared" si="122"/>
        <v>1500000</v>
      </c>
      <c r="L238" s="41">
        <f t="shared" si="122"/>
        <v>1500000</v>
      </c>
      <c r="M238" s="41">
        <f t="shared" si="122"/>
        <v>1500000</v>
      </c>
      <c r="N238" s="41">
        <f t="shared" si="122"/>
        <v>1500000</v>
      </c>
      <c r="O238" s="41">
        <f t="shared" si="122"/>
        <v>1500000</v>
      </c>
      <c r="P238" s="41">
        <f t="shared" si="122"/>
        <v>1500000</v>
      </c>
      <c r="Q238" s="41">
        <f t="shared" si="122"/>
        <v>1500000</v>
      </c>
      <c r="R238" s="41">
        <f t="shared" si="122"/>
        <v>1500000</v>
      </c>
      <c r="S238" s="41">
        <f t="shared" si="122"/>
        <v>1500000</v>
      </c>
      <c r="T238" s="41">
        <f t="shared" si="122"/>
        <v>1500000</v>
      </c>
      <c r="U238" s="41">
        <f t="shared" si="1"/>
        <v>18000000</v>
      </c>
      <c r="V238" s="41">
        <f t="shared" si="2"/>
        <v>0</v>
      </c>
      <c r="W238" s="61"/>
      <c r="X238" s="61"/>
      <c r="Y238" s="61"/>
      <c r="Z238" s="61"/>
    </row>
    <row r="239" spans="1:26" ht="13.5" hidden="1"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44">
        <v>1500000</v>
      </c>
      <c r="J239" s="44">
        <v>1500000</v>
      </c>
      <c r="K239" s="44">
        <v>1500000</v>
      </c>
      <c r="L239" s="44">
        <v>1500000</v>
      </c>
      <c r="M239" s="44">
        <v>1500000</v>
      </c>
      <c r="N239" s="44">
        <v>1500000</v>
      </c>
      <c r="O239" s="44">
        <v>1500000</v>
      </c>
      <c r="P239" s="44">
        <v>1500000</v>
      </c>
      <c r="Q239" s="44">
        <v>1500000</v>
      </c>
      <c r="R239" s="44">
        <v>1500000</v>
      </c>
      <c r="S239" s="44">
        <v>1500000</v>
      </c>
      <c r="T239" s="44">
        <v>1500000</v>
      </c>
      <c r="U239" s="44">
        <f t="shared" si="1"/>
        <v>18000000</v>
      </c>
      <c r="V239" s="44">
        <f t="shared" si="2"/>
        <v>0</v>
      </c>
      <c r="W239" s="61">
        <v>1</v>
      </c>
      <c r="X239" s="61"/>
      <c r="Y239" s="61"/>
      <c r="Z239" s="61"/>
    </row>
    <row r="240" spans="1:26" ht="13.5" hidden="1"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3">SUM(H241,H244)</f>
        <v>268760000</v>
      </c>
      <c r="I240" s="38">
        <f t="shared" si="123"/>
        <v>14410000</v>
      </c>
      <c r="J240" s="38">
        <f t="shared" si="123"/>
        <v>14410000</v>
      </c>
      <c r="K240" s="38">
        <f t="shared" si="123"/>
        <v>14410000</v>
      </c>
      <c r="L240" s="38">
        <f t="shared" si="123"/>
        <v>16010000</v>
      </c>
      <c r="M240" s="38">
        <f t="shared" si="123"/>
        <v>14410000</v>
      </c>
      <c r="N240" s="38">
        <f t="shared" si="123"/>
        <v>108650000</v>
      </c>
      <c r="O240" s="38">
        <f t="shared" si="123"/>
        <v>14410000</v>
      </c>
      <c r="P240" s="38">
        <f t="shared" si="123"/>
        <v>14410000</v>
      </c>
      <c r="Q240" s="38">
        <f t="shared" si="123"/>
        <v>14410000</v>
      </c>
      <c r="R240" s="38">
        <f t="shared" si="123"/>
        <v>14410000</v>
      </c>
      <c r="S240" s="38">
        <f t="shared" si="123"/>
        <v>14410000</v>
      </c>
      <c r="T240" s="38">
        <f t="shared" si="123"/>
        <v>14410000</v>
      </c>
      <c r="U240" s="38">
        <f t="shared" si="1"/>
        <v>268760000</v>
      </c>
      <c r="V240" s="38">
        <f t="shared" si="2"/>
        <v>0</v>
      </c>
      <c r="W240" s="61"/>
      <c r="X240" s="61"/>
      <c r="Y240" s="61"/>
      <c r="Z240" s="61"/>
    </row>
    <row r="241" spans="1:26" ht="13.5" hidden="1"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4">SUM(H242:H243)</f>
        <v>94240000</v>
      </c>
      <c r="I241" s="41">
        <f t="shared" si="124"/>
        <v>0</v>
      </c>
      <c r="J241" s="41">
        <f t="shared" si="124"/>
        <v>0</v>
      </c>
      <c r="K241" s="41">
        <f t="shared" si="124"/>
        <v>0</v>
      </c>
      <c r="L241" s="41">
        <f t="shared" si="124"/>
        <v>0</v>
      </c>
      <c r="M241" s="41">
        <f t="shared" si="124"/>
        <v>0</v>
      </c>
      <c r="N241" s="41">
        <f t="shared" si="124"/>
        <v>94240000</v>
      </c>
      <c r="O241" s="41">
        <f t="shared" si="124"/>
        <v>0</v>
      </c>
      <c r="P241" s="41">
        <f t="shared" si="124"/>
        <v>0</v>
      </c>
      <c r="Q241" s="41">
        <f t="shared" si="124"/>
        <v>0</v>
      </c>
      <c r="R241" s="41">
        <f t="shared" si="124"/>
        <v>0</v>
      </c>
      <c r="S241" s="41">
        <f t="shared" si="124"/>
        <v>0</v>
      </c>
      <c r="T241" s="41">
        <f t="shared" si="124"/>
        <v>0</v>
      </c>
      <c r="U241" s="41">
        <f t="shared" si="1"/>
        <v>94240000</v>
      </c>
      <c r="V241" s="41">
        <f t="shared" si="2"/>
        <v>0</v>
      </c>
      <c r="W241" s="61"/>
      <c r="X241" s="61"/>
      <c r="Y241" s="61"/>
      <c r="Z241" s="61"/>
    </row>
    <row r="242" spans="1:26" ht="13.5" hidden="1"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5">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v>1</v>
      </c>
      <c r="X242" s="61"/>
      <c r="Y242" s="61"/>
      <c r="Z242" s="61"/>
    </row>
    <row r="243" spans="1:26" ht="13.5" hidden="1"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5"/>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v>1</v>
      </c>
      <c r="X243" s="61"/>
      <c r="Y243" s="61"/>
      <c r="Z243" s="61"/>
    </row>
    <row r="244" spans="1:26" ht="13.5" hidden="1"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6">SUM(H245:H256)</f>
        <v>174520000</v>
      </c>
      <c r="I244" s="41">
        <f t="shared" si="126"/>
        <v>14410000</v>
      </c>
      <c r="J244" s="41">
        <f t="shared" si="126"/>
        <v>14410000</v>
      </c>
      <c r="K244" s="41">
        <f t="shared" si="126"/>
        <v>14410000</v>
      </c>
      <c r="L244" s="41">
        <f t="shared" si="126"/>
        <v>16010000</v>
      </c>
      <c r="M244" s="41">
        <f t="shared" si="126"/>
        <v>14410000</v>
      </c>
      <c r="N244" s="41">
        <f t="shared" si="126"/>
        <v>14410000</v>
      </c>
      <c r="O244" s="41">
        <f t="shared" si="126"/>
        <v>14410000</v>
      </c>
      <c r="P244" s="41">
        <f t="shared" si="126"/>
        <v>14410000</v>
      </c>
      <c r="Q244" s="41">
        <f t="shared" si="126"/>
        <v>14410000</v>
      </c>
      <c r="R244" s="41">
        <f t="shared" si="126"/>
        <v>14410000</v>
      </c>
      <c r="S244" s="41">
        <f t="shared" si="126"/>
        <v>14410000</v>
      </c>
      <c r="T244" s="41">
        <f t="shared" si="126"/>
        <v>14410000</v>
      </c>
      <c r="U244" s="41">
        <f t="shared" si="1"/>
        <v>174520000</v>
      </c>
      <c r="V244" s="41">
        <f t="shared" si="2"/>
        <v>0</v>
      </c>
      <c r="W244" s="61"/>
      <c r="X244" s="61"/>
      <c r="Y244" s="61"/>
      <c r="Z244" s="61"/>
    </row>
    <row r="245" spans="1:26" ht="13.5" hidden="1"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7">ROUNDDOWN(E245*G245,-3)</f>
        <v>39840000</v>
      </c>
      <c r="I245" s="44">
        <v>3320000</v>
      </c>
      <c r="J245" s="44">
        <v>3320000</v>
      </c>
      <c r="K245" s="44">
        <v>3320000</v>
      </c>
      <c r="L245" s="44">
        <v>3320000</v>
      </c>
      <c r="M245" s="44">
        <v>3320000</v>
      </c>
      <c r="N245" s="44">
        <v>3320000</v>
      </c>
      <c r="O245" s="44">
        <v>3320000</v>
      </c>
      <c r="P245" s="44">
        <v>3320000</v>
      </c>
      <c r="Q245" s="44">
        <v>3320000</v>
      </c>
      <c r="R245" s="44">
        <v>3320000</v>
      </c>
      <c r="S245" s="44">
        <v>3320000</v>
      </c>
      <c r="T245" s="44">
        <v>3320000</v>
      </c>
      <c r="U245" s="44">
        <f t="shared" si="1"/>
        <v>39840000</v>
      </c>
      <c r="V245" s="44">
        <f t="shared" si="2"/>
        <v>0</v>
      </c>
      <c r="W245" s="61">
        <v>1</v>
      </c>
      <c r="X245" s="61"/>
      <c r="Y245" s="61"/>
      <c r="Z245" s="61"/>
    </row>
    <row r="246" spans="1:26" ht="13.5" hidden="1"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7"/>
        <v>47040000</v>
      </c>
      <c r="I246" s="44">
        <v>3920000</v>
      </c>
      <c r="J246" s="44">
        <v>3920000</v>
      </c>
      <c r="K246" s="44">
        <v>3920000</v>
      </c>
      <c r="L246" s="44">
        <v>3920000</v>
      </c>
      <c r="M246" s="44">
        <v>3920000</v>
      </c>
      <c r="N246" s="44">
        <v>3920000</v>
      </c>
      <c r="O246" s="44">
        <v>3920000</v>
      </c>
      <c r="P246" s="44">
        <v>3920000</v>
      </c>
      <c r="Q246" s="44">
        <v>3920000</v>
      </c>
      <c r="R246" s="44">
        <v>3920000</v>
      </c>
      <c r="S246" s="44">
        <v>3920000</v>
      </c>
      <c r="T246" s="44">
        <v>3920000</v>
      </c>
      <c r="U246" s="44">
        <f t="shared" si="1"/>
        <v>47040000</v>
      </c>
      <c r="V246" s="44">
        <f t="shared" si="2"/>
        <v>0</v>
      </c>
      <c r="W246" s="61">
        <v>1</v>
      </c>
      <c r="X246" s="61"/>
      <c r="Y246" s="61"/>
      <c r="Z246" s="61"/>
    </row>
    <row r="247" spans="1:26" ht="13.5" hidden="1"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7"/>
        <v>23520000</v>
      </c>
      <c r="I247" s="44">
        <v>1960000</v>
      </c>
      <c r="J247" s="44">
        <v>1960000</v>
      </c>
      <c r="K247" s="44">
        <v>1960000</v>
      </c>
      <c r="L247" s="44">
        <v>1960000</v>
      </c>
      <c r="M247" s="44">
        <v>1960000</v>
      </c>
      <c r="N247" s="44">
        <v>1960000</v>
      </c>
      <c r="O247" s="44">
        <v>1960000</v>
      </c>
      <c r="P247" s="44">
        <v>1960000</v>
      </c>
      <c r="Q247" s="44">
        <v>1960000</v>
      </c>
      <c r="R247" s="44">
        <v>1960000</v>
      </c>
      <c r="S247" s="44">
        <v>1960000</v>
      </c>
      <c r="T247" s="44">
        <v>1960000</v>
      </c>
      <c r="U247" s="44">
        <f t="shared" si="1"/>
        <v>23520000</v>
      </c>
      <c r="V247" s="44">
        <f t="shared" si="2"/>
        <v>0</v>
      </c>
      <c r="W247" s="61">
        <v>1</v>
      </c>
      <c r="X247" s="61"/>
      <c r="Y247" s="61"/>
      <c r="Z247" s="61"/>
    </row>
    <row r="248" spans="1:26" ht="13.5" hidden="1"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7"/>
        <v>24480000</v>
      </c>
      <c r="I248" s="44">
        <v>2040000</v>
      </c>
      <c r="J248" s="44">
        <v>2040000</v>
      </c>
      <c r="K248" s="44">
        <v>2040000</v>
      </c>
      <c r="L248" s="44">
        <v>2040000</v>
      </c>
      <c r="M248" s="44">
        <v>2040000</v>
      </c>
      <c r="N248" s="44">
        <v>2040000</v>
      </c>
      <c r="O248" s="44">
        <v>2040000</v>
      </c>
      <c r="P248" s="44">
        <v>2040000</v>
      </c>
      <c r="Q248" s="44">
        <v>2040000</v>
      </c>
      <c r="R248" s="44">
        <v>2040000</v>
      </c>
      <c r="S248" s="44">
        <v>2040000</v>
      </c>
      <c r="T248" s="44">
        <v>2040000</v>
      </c>
      <c r="U248" s="44">
        <f t="shared" si="1"/>
        <v>24480000</v>
      </c>
      <c r="V248" s="44">
        <f t="shared" si="2"/>
        <v>0</v>
      </c>
      <c r="W248" s="61">
        <v>1</v>
      </c>
      <c r="X248" s="61"/>
      <c r="Y248" s="61"/>
      <c r="Z248" s="61"/>
    </row>
    <row r="249" spans="1:26" ht="13.5" hidden="1"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7"/>
        <v>7200000</v>
      </c>
      <c r="I249" s="44">
        <v>600000</v>
      </c>
      <c r="J249" s="44">
        <v>600000</v>
      </c>
      <c r="K249" s="44">
        <v>600000</v>
      </c>
      <c r="L249" s="44">
        <v>600000</v>
      </c>
      <c r="M249" s="44">
        <v>600000</v>
      </c>
      <c r="N249" s="44">
        <v>600000</v>
      </c>
      <c r="O249" s="44">
        <v>600000</v>
      </c>
      <c r="P249" s="44">
        <v>600000</v>
      </c>
      <c r="Q249" s="44">
        <v>600000</v>
      </c>
      <c r="R249" s="44">
        <v>600000</v>
      </c>
      <c r="S249" s="44">
        <v>600000</v>
      </c>
      <c r="T249" s="44">
        <v>600000</v>
      </c>
      <c r="U249" s="44">
        <f t="shared" si="1"/>
        <v>7200000</v>
      </c>
      <c r="V249" s="44">
        <f t="shared" si="2"/>
        <v>0</v>
      </c>
      <c r="W249" s="61">
        <v>1</v>
      </c>
      <c r="X249" s="61"/>
      <c r="Y249" s="61"/>
      <c r="Z249" s="61"/>
    </row>
    <row r="250" spans="1:26" ht="13.5" hidden="1"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7"/>
        <v>7200000</v>
      </c>
      <c r="I250" s="44">
        <v>600000</v>
      </c>
      <c r="J250" s="44">
        <v>600000</v>
      </c>
      <c r="K250" s="44">
        <v>600000</v>
      </c>
      <c r="L250" s="44">
        <v>600000</v>
      </c>
      <c r="M250" s="44">
        <v>600000</v>
      </c>
      <c r="N250" s="44">
        <v>600000</v>
      </c>
      <c r="O250" s="44">
        <v>600000</v>
      </c>
      <c r="P250" s="44">
        <v>600000</v>
      </c>
      <c r="Q250" s="44">
        <v>600000</v>
      </c>
      <c r="R250" s="44">
        <v>600000</v>
      </c>
      <c r="S250" s="44">
        <v>600000</v>
      </c>
      <c r="T250" s="44">
        <v>600000</v>
      </c>
      <c r="U250" s="44">
        <f t="shared" si="1"/>
        <v>7200000</v>
      </c>
      <c r="V250" s="44">
        <f t="shared" si="2"/>
        <v>0</v>
      </c>
      <c r="W250" s="61">
        <v>1</v>
      </c>
      <c r="X250" s="61"/>
      <c r="Y250" s="61"/>
      <c r="Z250" s="61"/>
    </row>
    <row r="251" spans="1:26" ht="13.5" hidden="1"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7"/>
        <v>6000000</v>
      </c>
      <c r="I251" s="44">
        <v>500000</v>
      </c>
      <c r="J251" s="44">
        <v>500000</v>
      </c>
      <c r="K251" s="44">
        <v>500000</v>
      </c>
      <c r="L251" s="44">
        <v>500000</v>
      </c>
      <c r="M251" s="44">
        <v>500000</v>
      </c>
      <c r="N251" s="44">
        <v>500000</v>
      </c>
      <c r="O251" s="44">
        <v>500000</v>
      </c>
      <c r="P251" s="44">
        <v>500000</v>
      </c>
      <c r="Q251" s="44">
        <v>500000</v>
      </c>
      <c r="R251" s="44">
        <v>500000</v>
      </c>
      <c r="S251" s="44">
        <v>500000</v>
      </c>
      <c r="T251" s="44">
        <v>500000</v>
      </c>
      <c r="U251" s="44">
        <f t="shared" si="1"/>
        <v>6000000</v>
      </c>
      <c r="V251" s="44">
        <f t="shared" si="2"/>
        <v>0</v>
      </c>
      <c r="W251" s="61">
        <v>1</v>
      </c>
      <c r="X251" s="61"/>
      <c r="Y251" s="61"/>
      <c r="Z251" s="61"/>
    </row>
    <row r="252" spans="1:26" ht="13.5" hidden="1"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7"/>
        <v>10800000</v>
      </c>
      <c r="I252" s="44">
        <v>900000</v>
      </c>
      <c r="J252" s="44">
        <v>900000</v>
      </c>
      <c r="K252" s="44">
        <v>900000</v>
      </c>
      <c r="L252" s="44">
        <v>900000</v>
      </c>
      <c r="M252" s="44">
        <v>900000</v>
      </c>
      <c r="N252" s="44">
        <v>900000</v>
      </c>
      <c r="O252" s="44">
        <v>900000</v>
      </c>
      <c r="P252" s="44">
        <v>900000</v>
      </c>
      <c r="Q252" s="44">
        <v>900000</v>
      </c>
      <c r="R252" s="44">
        <v>900000</v>
      </c>
      <c r="S252" s="44">
        <v>900000</v>
      </c>
      <c r="T252" s="44">
        <v>900000</v>
      </c>
      <c r="U252" s="44">
        <f t="shared" si="1"/>
        <v>10800000</v>
      </c>
      <c r="V252" s="44">
        <f t="shared" si="2"/>
        <v>0</v>
      </c>
      <c r="W252" s="61">
        <v>1</v>
      </c>
      <c r="X252" s="61"/>
      <c r="Y252" s="61"/>
      <c r="Z252" s="61"/>
    </row>
    <row r="253" spans="1:26" ht="13.5" hidden="1"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7"/>
        <v>6840000</v>
      </c>
      <c r="I253" s="44">
        <v>570000</v>
      </c>
      <c r="J253" s="44">
        <v>570000</v>
      </c>
      <c r="K253" s="44">
        <v>570000</v>
      </c>
      <c r="L253" s="44">
        <v>570000</v>
      </c>
      <c r="M253" s="44">
        <v>570000</v>
      </c>
      <c r="N253" s="44">
        <v>570000</v>
      </c>
      <c r="O253" s="44">
        <v>570000</v>
      </c>
      <c r="P253" s="44">
        <v>570000</v>
      </c>
      <c r="Q253" s="44">
        <v>570000</v>
      </c>
      <c r="R253" s="44">
        <v>570000</v>
      </c>
      <c r="S253" s="44">
        <v>570000</v>
      </c>
      <c r="T253" s="44">
        <v>570000</v>
      </c>
      <c r="U253" s="44">
        <f t="shared" si="1"/>
        <v>6840000</v>
      </c>
      <c r="V253" s="44">
        <f t="shared" si="2"/>
        <v>0</v>
      </c>
      <c r="W253" s="61">
        <v>1</v>
      </c>
      <c r="X253" s="61"/>
      <c r="Y253" s="61"/>
      <c r="Z253" s="61"/>
    </row>
    <row r="254" spans="1:26" ht="13.5" hidden="1"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7"/>
        <v>400000</v>
      </c>
      <c r="I254" s="44">
        <v>0</v>
      </c>
      <c r="J254" s="44">
        <v>0</v>
      </c>
      <c r="K254" s="44">
        <v>0</v>
      </c>
      <c r="L254" s="44">
        <v>400000</v>
      </c>
      <c r="M254" s="44">
        <v>0</v>
      </c>
      <c r="N254" s="44">
        <v>0</v>
      </c>
      <c r="O254" s="44">
        <v>0</v>
      </c>
      <c r="P254" s="44">
        <v>0</v>
      </c>
      <c r="Q254" s="44">
        <v>0</v>
      </c>
      <c r="R254" s="44">
        <v>0</v>
      </c>
      <c r="S254" s="44">
        <v>0</v>
      </c>
      <c r="T254" s="44">
        <v>0</v>
      </c>
      <c r="U254" s="44">
        <f t="shared" si="1"/>
        <v>400000</v>
      </c>
      <c r="V254" s="44">
        <f t="shared" si="2"/>
        <v>0</v>
      </c>
      <c r="W254" s="61">
        <v>1</v>
      </c>
      <c r="X254" s="61"/>
      <c r="Y254" s="61"/>
      <c r="Z254" s="61"/>
    </row>
    <row r="255" spans="1:26" ht="13.5" hidden="1"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7"/>
        <v>300000</v>
      </c>
      <c r="I255" s="44">
        <v>0</v>
      </c>
      <c r="J255" s="44">
        <v>0</v>
      </c>
      <c r="K255" s="44">
        <v>0</v>
      </c>
      <c r="L255" s="44">
        <v>300000</v>
      </c>
      <c r="M255" s="44">
        <v>0</v>
      </c>
      <c r="N255" s="44">
        <v>0</v>
      </c>
      <c r="O255" s="44">
        <v>0</v>
      </c>
      <c r="P255" s="44">
        <v>0</v>
      </c>
      <c r="Q255" s="44">
        <v>0</v>
      </c>
      <c r="R255" s="44">
        <v>0</v>
      </c>
      <c r="S255" s="44">
        <v>0</v>
      </c>
      <c r="T255" s="44">
        <v>0</v>
      </c>
      <c r="U255" s="44">
        <f t="shared" si="1"/>
        <v>300000</v>
      </c>
      <c r="V255" s="44">
        <f t="shared" si="2"/>
        <v>0</v>
      </c>
      <c r="W255" s="61">
        <v>1</v>
      </c>
      <c r="X255" s="61"/>
      <c r="Y255" s="61"/>
      <c r="Z255" s="61"/>
    </row>
    <row r="256" spans="1:26" ht="13.5" hidden="1"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7"/>
        <v>900000</v>
      </c>
      <c r="I256" s="44">
        <v>0</v>
      </c>
      <c r="J256" s="44">
        <v>0</v>
      </c>
      <c r="K256" s="44">
        <v>0</v>
      </c>
      <c r="L256" s="44">
        <v>900000</v>
      </c>
      <c r="M256" s="44">
        <v>0</v>
      </c>
      <c r="N256" s="44">
        <v>0</v>
      </c>
      <c r="O256" s="44">
        <v>0</v>
      </c>
      <c r="P256" s="44">
        <v>0</v>
      </c>
      <c r="Q256" s="44">
        <v>0</v>
      </c>
      <c r="R256" s="44">
        <v>0</v>
      </c>
      <c r="S256" s="44">
        <v>0</v>
      </c>
      <c r="T256" s="44">
        <v>0</v>
      </c>
      <c r="U256" s="44">
        <f t="shared" si="1"/>
        <v>900000</v>
      </c>
      <c r="V256" s="44">
        <f t="shared" si="2"/>
        <v>0</v>
      </c>
      <c r="W256" s="61">
        <v>1</v>
      </c>
      <c r="X256" s="61"/>
      <c r="Y256" s="61"/>
      <c r="Z256" s="61"/>
    </row>
    <row r="257" spans="1:26" ht="13.5"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28">H258</f>
        <v>523638000</v>
      </c>
      <c r="I257" s="26">
        <f t="shared" si="128"/>
        <v>0</v>
      </c>
      <c r="J257" s="26">
        <f t="shared" si="128"/>
        <v>18642000</v>
      </c>
      <c r="K257" s="26">
        <f t="shared" si="128"/>
        <v>30650000</v>
      </c>
      <c r="L257" s="26">
        <f t="shared" si="128"/>
        <v>33753000</v>
      </c>
      <c r="M257" s="26">
        <f t="shared" si="128"/>
        <v>45036000</v>
      </c>
      <c r="N257" s="26">
        <f t="shared" si="128"/>
        <v>45260000</v>
      </c>
      <c r="O257" s="26">
        <f t="shared" si="128"/>
        <v>48236000</v>
      </c>
      <c r="P257" s="26">
        <f t="shared" si="128"/>
        <v>62410000</v>
      </c>
      <c r="Q257" s="26">
        <f t="shared" si="128"/>
        <v>91744000</v>
      </c>
      <c r="R257" s="26">
        <f t="shared" si="128"/>
        <v>72846000</v>
      </c>
      <c r="S257" s="26">
        <f t="shared" si="128"/>
        <v>75061000</v>
      </c>
      <c r="T257" s="26">
        <f t="shared" si="128"/>
        <v>0</v>
      </c>
      <c r="U257" s="26">
        <f t="shared" si="1"/>
        <v>523638000</v>
      </c>
      <c r="V257" s="26">
        <f t="shared" si="2"/>
        <v>0</v>
      </c>
      <c r="W257" s="61"/>
      <c r="X257" s="61"/>
      <c r="Y257" s="61"/>
      <c r="Z257" s="61"/>
    </row>
    <row r="258" spans="1:26" ht="13.5"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29">SUM(H259)</f>
        <v>523638000</v>
      </c>
      <c r="I258" s="30">
        <f t="shared" si="129"/>
        <v>0</v>
      </c>
      <c r="J258" s="30">
        <f t="shared" si="129"/>
        <v>18642000</v>
      </c>
      <c r="K258" s="30">
        <f t="shared" si="129"/>
        <v>30650000</v>
      </c>
      <c r="L258" s="30">
        <f t="shared" si="129"/>
        <v>33753000</v>
      </c>
      <c r="M258" s="30">
        <f t="shared" si="129"/>
        <v>45036000</v>
      </c>
      <c r="N258" s="30">
        <f t="shared" si="129"/>
        <v>45260000</v>
      </c>
      <c r="O258" s="30">
        <f t="shared" si="129"/>
        <v>48236000</v>
      </c>
      <c r="P258" s="30">
        <f t="shared" si="129"/>
        <v>62410000</v>
      </c>
      <c r="Q258" s="30">
        <f t="shared" si="129"/>
        <v>91744000</v>
      </c>
      <c r="R258" s="30">
        <f t="shared" si="129"/>
        <v>72846000</v>
      </c>
      <c r="S258" s="30">
        <f t="shared" si="129"/>
        <v>75061000</v>
      </c>
      <c r="T258" s="30">
        <f t="shared" si="129"/>
        <v>0</v>
      </c>
      <c r="U258" s="30">
        <f t="shared" si="1"/>
        <v>523638000</v>
      </c>
      <c r="V258" s="30">
        <f t="shared" si="2"/>
        <v>0</v>
      </c>
      <c r="W258" s="61"/>
      <c r="X258" s="61"/>
      <c r="Y258" s="61"/>
      <c r="Z258" s="61"/>
    </row>
    <row r="259" spans="1:26" ht="13.5"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0">SUM(H260,H272,H286)</f>
        <v>523638000</v>
      </c>
      <c r="I259" s="34">
        <f t="shared" si="130"/>
        <v>0</v>
      </c>
      <c r="J259" s="34">
        <f t="shared" si="130"/>
        <v>18642000</v>
      </c>
      <c r="K259" s="34">
        <f t="shared" si="130"/>
        <v>30650000</v>
      </c>
      <c r="L259" s="34">
        <f t="shared" si="130"/>
        <v>33753000</v>
      </c>
      <c r="M259" s="34">
        <f t="shared" si="130"/>
        <v>45036000</v>
      </c>
      <c r="N259" s="34">
        <f t="shared" si="130"/>
        <v>45260000</v>
      </c>
      <c r="O259" s="34">
        <f t="shared" si="130"/>
        <v>48236000</v>
      </c>
      <c r="P259" s="34">
        <f t="shared" si="130"/>
        <v>62410000</v>
      </c>
      <c r="Q259" s="34">
        <f t="shared" si="130"/>
        <v>91744000</v>
      </c>
      <c r="R259" s="34">
        <f t="shared" si="130"/>
        <v>72846000</v>
      </c>
      <c r="S259" s="34">
        <f t="shared" si="130"/>
        <v>75061000</v>
      </c>
      <c r="T259" s="34">
        <f t="shared" si="130"/>
        <v>0</v>
      </c>
      <c r="U259" s="34">
        <f t="shared" si="1"/>
        <v>523638000</v>
      </c>
      <c r="V259" s="34">
        <f t="shared" si="2"/>
        <v>0</v>
      </c>
      <c r="W259" s="61"/>
      <c r="X259" s="61"/>
      <c r="Y259" s="61"/>
      <c r="Z259" s="61"/>
    </row>
    <row r="260" spans="1:26" ht="13.5"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1">SUM(H261,H265,H268,H270)</f>
        <v>88478000</v>
      </c>
      <c r="I260" s="38">
        <f t="shared" si="131"/>
        <v>0</v>
      </c>
      <c r="J260" s="38">
        <f t="shared" si="131"/>
        <v>2500000</v>
      </c>
      <c r="K260" s="38">
        <f t="shared" si="131"/>
        <v>0</v>
      </c>
      <c r="L260" s="38">
        <f t="shared" si="131"/>
        <v>7386000</v>
      </c>
      <c r="M260" s="38">
        <f t="shared" si="131"/>
        <v>10386000</v>
      </c>
      <c r="N260" s="38">
        <f t="shared" si="131"/>
        <v>3000000</v>
      </c>
      <c r="O260" s="38">
        <f t="shared" si="131"/>
        <v>14086000</v>
      </c>
      <c r="P260" s="38">
        <f t="shared" si="131"/>
        <v>12100000</v>
      </c>
      <c r="Q260" s="38">
        <f t="shared" si="131"/>
        <v>19484000</v>
      </c>
      <c r="R260" s="38">
        <f t="shared" si="131"/>
        <v>13986000</v>
      </c>
      <c r="S260" s="38">
        <f t="shared" si="131"/>
        <v>5550000</v>
      </c>
      <c r="T260" s="38">
        <f t="shared" si="131"/>
        <v>0</v>
      </c>
      <c r="U260" s="38">
        <f t="shared" si="1"/>
        <v>88478000</v>
      </c>
      <c r="V260" s="38">
        <f t="shared" si="2"/>
        <v>0</v>
      </c>
      <c r="W260" s="61"/>
      <c r="X260" s="61"/>
      <c r="Y260" s="61"/>
      <c r="Z260" s="61"/>
    </row>
    <row r="261" spans="1:26" ht="13.5"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2">SUM(H262:H264)</f>
        <v>30550000</v>
      </c>
      <c r="I261" s="41">
        <f t="shared" si="132"/>
        <v>0</v>
      </c>
      <c r="J261" s="41">
        <f t="shared" si="132"/>
        <v>0</v>
      </c>
      <c r="K261" s="41">
        <f t="shared" si="132"/>
        <v>0</v>
      </c>
      <c r="L261" s="41">
        <f t="shared" si="132"/>
        <v>0</v>
      </c>
      <c r="M261" s="41">
        <f t="shared" si="132"/>
        <v>3000000</v>
      </c>
      <c r="N261" s="41">
        <f t="shared" si="132"/>
        <v>3000000</v>
      </c>
      <c r="O261" s="41">
        <f t="shared" si="132"/>
        <v>6700000</v>
      </c>
      <c r="P261" s="41">
        <f t="shared" si="132"/>
        <v>5100000</v>
      </c>
      <c r="Q261" s="41">
        <f t="shared" si="132"/>
        <v>5100000</v>
      </c>
      <c r="R261" s="41">
        <f t="shared" si="132"/>
        <v>2100000</v>
      </c>
      <c r="S261" s="41">
        <f t="shared" si="132"/>
        <v>5550000</v>
      </c>
      <c r="T261" s="41">
        <f t="shared" si="132"/>
        <v>0</v>
      </c>
      <c r="U261" s="41">
        <f t="shared" si="1"/>
        <v>30550000</v>
      </c>
      <c r="V261" s="41">
        <f t="shared" si="2"/>
        <v>0</v>
      </c>
      <c r="W261" s="61"/>
      <c r="X261" s="61"/>
      <c r="Y261" s="61"/>
      <c r="Z261" s="61"/>
    </row>
    <row r="262" spans="1:26" ht="13.5"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3">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c r="X262" s="61"/>
      <c r="Y262" s="61"/>
      <c r="Z262" s="61"/>
    </row>
    <row r="263" spans="1:26" ht="13.5"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3"/>
        <v>15000000</v>
      </c>
      <c r="I263" s="44">
        <v>0</v>
      </c>
      <c r="J263" s="44">
        <v>0</v>
      </c>
      <c r="K263" s="44">
        <v>0</v>
      </c>
      <c r="L263" s="44">
        <v>0</v>
      </c>
      <c r="M263" s="62">
        <v>3000000</v>
      </c>
      <c r="N263" s="44">
        <v>3000000</v>
      </c>
      <c r="O263" s="62">
        <v>3000000</v>
      </c>
      <c r="P263" s="44">
        <v>3000000</v>
      </c>
      <c r="Q263" s="44">
        <v>3000000</v>
      </c>
      <c r="R263" s="62">
        <v>0</v>
      </c>
      <c r="S263" s="44">
        <v>0</v>
      </c>
      <c r="T263" s="62">
        <v>0</v>
      </c>
      <c r="U263" s="44">
        <f t="shared" si="1"/>
        <v>15000000</v>
      </c>
      <c r="V263" s="44">
        <f t="shared" si="2"/>
        <v>0</v>
      </c>
      <c r="W263" s="61"/>
      <c r="X263" s="61"/>
      <c r="Y263" s="61"/>
      <c r="Z263" s="61"/>
    </row>
    <row r="264" spans="1:26" ht="13.5"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3"/>
        <v>9250000</v>
      </c>
      <c r="I264" s="44">
        <v>0</v>
      </c>
      <c r="J264" s="44">
        <v>0</v>
      </c>
      <c r="K264" s="44">
        <v>0</v>
      </c>
      <c r="L264" s="44">
        <v>0</v>
      </c>
      <c r="M264" s="44">
        <v>0</v>
      </c>
      <c r="N264" s="44">
        <v>0</v>
      </c>
      <c r="O264" s="44">
        <v>3700000</v>
      </c>
      <c r="P264" s="44">
        <v>0</v>
      </c>
      <c r="Q264" s="44">
        <v>0</v>
      </c>
      <c r="R264" s="44">
        <v>0</v>
      </c>
      <c r="S264" s="44">
        <v>5550000</v>
      </c>
      <c r="T264" s="62">
        <v>0</v>
      </c>
      <c r="U264" s="44">
        <f t="shared" si="1"/>
        <v>9250000</v>
      </c>
      <c r="V264" s="44">
        <f t="shared" si="2"/>
        <v>0</v>
      </c>
      <c r="W264" s="61"/>
      <c r="X264" s="61"/>
      <c r="Y264" s="61"/>
      <c r="Z264" s="61"/>
    </row>
    <row r="265" spans="1:26" ht="13.5"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4">SUM(H266:H267)</f>
        <v>15000000</v>
      </c>
      <c r="I265" s="41">
        <f t="shared" si="134"/>
        <v>0</v>
      </c>
      <c r="J265" s="41">
        <f t="shared" si="134"/>
        <v>2500000</v>
      </c>
      <c r="K265" s="41">
        <f t="shared" si="134"/>
        <v>0</v>
      </c>
      <c r="L265" s="41">
        <f t="shared" si="134"/>
        <v>0</v>
      </c>
      <c r="M265" s="41">
        <f t="shared" si="134"/>
        <v>0</v>
      </c>
      <c r="N265" s="41">
        <f t="shared" si="134"/>
        <v>0</v>
      </c>
      <c r="O265" s="41">
        <f t="shared" si="134"/>
        <v>0</v>
      </c>
      <c r="P265" s="41">
        <f t="shared" si="134"/>
        <v>5000000</v>
      </c>
      <c r="Q265" s="41">
        <f t="shared" si="134"/>
        <v>5000000</v>
      </c>
      <c r="R265" s="41">
        <f t="shared" si="134"/>
        <v>2500000</v>
      </c>
      <c r="S265" s="41">
        <f t="shared" si="134"/>
        <v>0</v>
      </c>
      <c r="T265" s="41">
        <f t="shared" si="134"/>
        <v>0</v>
      </c>
      <c r="U265" s="41">
        <f t="shared" si="1"/>
        <v>15000000</v>
      </c>
      <c r="V265" s="41">
        <f t="shared" si="2"/>
        <v>0</v>
      </c>
      <c r="W265" s="61"/>
      <c r="X265" s="61"/>
      <c r="Y265" s="61"/>
      <c r="Z265" s="61"/>
    </row>
    <row r="266" spans="1:26" ht="13.5"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5">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c r="X266" s="61"/>
      <c r="Y266" s="61"/>
      <c r="Z266" s="61"/>
    </row>
    <row r="267" spans="1:26" ht="13.5"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5"/>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c r="X267" s="61"/>
      <c r="Y267" s="61"/>
      <c r="Z267" s="61"/>
    </row>
    <row r="268" spans="1:26" ht="13.5"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6">H269</f>
        <v>6000000</v>
      </c>
      <c r="I268" s="41">
        <f t="shared" si="136"/>
        <v>0</v>
      </c>
      <c r="J268" s="41">
        <f t="shared" si="136"/>
        <v>0</v>
      </c>
      <c r="K268" s="41">
        <f t="shared" si="136"/>
        <v>0</v>
      </c>
      <c r="L268" s="41">
        <f t="shared" si="136"/>
        <v>0</v>
      </c>
      <c r="M268" s="41">
        <f t="shared" si="136"/>
        <v>0</v>
      </c>
      <c r="N268" s="41">
        <f t="shared" si="136"/>
        <v>0</v>
      </c>
      <c r="O268" s="41">
        <f t="shared" si="136"/>
        <v>0</v>
      </c>
      <c r="P268" s="41">
        <f t="shared" si="136"/>
        <v>2000000</v>
      </c>
      <c r="Q268" s="41">
        <f t="shared" si="136"/>
        <v>2000000</v>
      </c>
      <c r="R268" s="41">
        <f t="shared" si="136"/>
        <v>2000000</v>
      </c>
      <c r="S268" s="41">
        <f t="shared" si="136"/>
        <v>0</v>
      </c>
      <c r="T268" s="41">
        <f t="shared" si="136"/>
        <v>0</v>
      </c>
      <c r="U268" s="41">
        <f t="shared" si="1"/>
        <v>6000000</v>
      </c>
      <c r="V268" s="41">
        <f t="shared" si="2"/>
        <v>0</v>
      </c>
      <c r="W268" s="61"/>
      <c r="X268" s="61"/>
      <c r="Y268" s="61"/>
      <c r="Z268" s="61"/>
    </row>
    <row r="269" spans="1:26" ht="13.5"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c r="X269" s="61"/>
      <c r="Y269" s="61"/>
      <c r="Z269" s="61"/>
    </row>
    <row r="270" spans="1:26" ht="13.5"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7">H271</f>
        <v>36928000</v>
      </c>
      <c r="I270" s="41">
        <f t="shared" si="137"/>
        <v>0</v>
      </c>
      <c r="J270" s="41">
        <f t="shared" si="137"/>
        <v>0</v>
      </c>
      <c r="K270" s="41">
        <f t="shared" si="137"/>
        <v>0</v>
      </c>
      <c r="L270" s="41">
        <f t="shared" si="137"/>
        <v>7386000</v>
      </c>
      <c r="M270" s="41">
        <f t="shared" si="137"/>
        <v>7386000</v>
      </c>
      <c r="N270" s="41">
        <f t="shared" si="137"/>
        <v>0</v>
      </c>
      <c r="O270" s="41">
        <f t="shared" si="137"/>
        <v>7386000</v>
      </c>
      <c r="P270" s="41">
        <f t="shared" si="137"/>
        <v>0</v>
      </c>
      <c r="Q270" s="41">
        <f t="shared" si="137"/>
        <v>7384000</v>
      </c>
      <c r="R270" s="41">
        <f t="shared" si="137"/>
        <v>7386000</v>
      </c>
      <c r="S270" s="41">
        <f t="shared" si="137"/>
        <v>0</v>
      </c>
      <c r="T270" s="41">
        <f t="shared" si="137"/>
        <v>0</v>
      </c>
      <c r="U270" s="41">
        <f t="shared" si="1"/>
        <v>36928000</v>
      </c>
      <c r="V270" s="41">
        <f t="shared" si="2"/>
        <v>0</v>
      </c>
      <c r="W270" s="61"/>
      <c r="X270" s="61"/>
      <c r="Y270" s="61"/>
      <c r="Z270" s="61"/>
    </row>
    <row r="271" spans="1:26" ht="13.5"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0</v>
      </c>
      <c r="L271" s="44">
        <v>7386000</v>
      </c>
      <c r="M271" s="44">
        <v>7386000</v>
      </c>
      <c r="N271" s="44">
        <v>0</v>
      </c>
      <c r="O271" s="44">
        <v>7386000</v>
      </c>
      <c r="P271" s="44">
        <v>0</v>
      </c>
      <c r="Q271" s="44">
        <v>7384000</v>
      </c>
      <c r="R271" s="62">
        <v>7386000</v>
      </c>
      <c r="S271" s="44">
        <v>0</v>
      </c>
      <c r="T271" s="44">
        <v>0</v>
      </c>
      <c r="U271" s="44">
        <f t="shared" si="1"/>
        <v>36928000</v>
      </c>
      <c r="V271" s="44">
        <f t="shared" si="2"/>
        <v>0</v>
      </c>
      <c r="W271" s="61"/>
      <c r="X271" s="61"/>
      <c r="Y271" s="61"/>
      <c r="Z271" s="61"/>
    </row>
    <row r="272" spans="1:26" ht="13.5"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38">SUM(H273,H277,H279,H282,H284)</f>
        <v>234159000</v>
      </c>
      <c r="I272" s="38">
        <f t="shared" si="138"/>
        <v>0</v>
      </c>
      <c r="J272" s="38">
        <f t="shared" si="138"/>
        <v>13642000</v>
      </c>
      <c r="K272" s="38">
        <f t="shared" si="138"/>
        <v>0</v>
      </c>
      <c r="L272" s="38">
        <f t="shared" si="138"/>
        <v>16717000</v>
      </c>
      <c r="M272" s="38">
        <f t="shared" si="138"/>
        <v>4000000</v>
      </c>
      <c r="N272" s="38">
        <f t="shared" si="138"/>
        <v>32860000</v>
      </c>
      <c r="O272" s="38">
        <f t="shared" si="138"/>
        <v>3250000</v>
      </c>
      <c r="P272" s="38">
        <f t="shared" si="138"/>
        <v>40910000</v>
      </c>
      <c r="Q272" s="38">
        <f t="shared" si="138"/>
        <v>40210000</v>
      </c>
      <c r="R272" s="38">
        <f t="shared" si="138"/>
        <v>49210000</v>
      </c>
      <c r="S272" s="38">
        <f t="shared" si="138"/>
        <v>33360000</v>
      </c>
      <c r="T272" s="38">
        <f t="shared" si="138"/>
        <v>0</v>
      </c>
      <c r="U272" s="38">
        <f t="shared" si="1"/>
        <v>234159000</v>
      </c>
      <c r="V272" s="38">
        <f t="shared" si="2"/>
        <v>0</v>
      </c>
      <c r="W272" s="61"/>
      <c r="X272" s="61"/>
      <c r="Y272" s="61"/>
      <c r="Z272" s="61"/>
    </row>
    <row r="273" spans="1:26" ht="13.5"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39">SUM(H274:H276)</f>
        <v>31250000</v>
      </c>
      <c r="I273" s="41">
        <f t="shared" si="139"/>
        <v>0</v>
      </c>
      <c r="J273" s="41">
        <f t="shared" si="139"/>
        <v>0</v>
      </c>
      <c r="K273" s="41">
        <f t="shared" si="139"/>
        <v>0</v>
      </c>
      <c r="L273" s="41">
        <f t="shared" si="139"/>
        <v>0</v>
      </c>
      <c r="M273" s="41">
        <f t="shared" si="139"/>
        <v>0</v>
      </c>
      <c r="N273" s="41">
        <f t="shared" si="139"/>
        <v>0</v>
      </c>
      <c r="O273" s="41">
        <f t="shared" si="139"/>
        <v>3000000</v>
      </c>
      <c r="P273" s="41">
        <f t="shared" si="139"/>
        <v>5800000</v>
      </c>
      <c r="Q273" s="41">
        <f t="shared" si="139"/>
        <v>5100000</v>
      </c>
      <c r="R273" s="41">
        <f t="shared" si="139"/>
        <v>14350000</v>
      </c>
      <c r="S273" s="41">
        <f t="shared" si="139"/>
        <v>3000000</v>
      </c>
      <c r="T273" s="41">
        <f t="shared" si="139"/>
        <v>0</v>
      </c>
      <c r="U273" s="41">
        <f t="shared" si="1"/>
        <v>31250000</v>
      </c>
      <c r="V273" s="41">
        <f t="shared" si="2"/>
        <v>0</v>
      </c>
      <c r="W273" s="61"/>
      <c r="X273" s="61"/>
      <c r="Y273" s="61"/>
      <c r="Z273" s="61"/>
    </row>
    <row r="274" spans="1:26" ht="13.5"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0">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c r="X274" s="61"/>
      <c r="Y274" s="61"/>
      <c r="Z274" s="61"/>
    </row>
    <row r="275" spans="1:26" ht="13.5"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0"/>
        <v>15000000</v>
      </c>
      <c r="I275" s="44">
        <v>0</v>
      </c>
      <c r="J275" s="44">
        <v>0</v>
      </c>
      <c r="K275" s="44">
        <v>0</v>
      </c>
      <c r="L275" s="44">
        <v>0</v>
      </c>
      <c r="M275" s="44">
        <v>0</v>
      </c>
      <c r="N275" s="44">
        <v>0</v>
      </c>
      <c r="O275" s="44">
        <v>3000000</v>
      </c>
      <c r="P275" s="44">
        <v>3000000</v>
      </c>
      <c r="Q275" s="44">
        <v>3000000</v>
      </c>
      <c r="R275" s="62">
        <v>3000000</v>
      </c>
      <c r="S275" s="44">
        <v>3000000</v>
      </c>
      <c r="T275" s="62">
        <v>0</v>
      </c>
      <c r="U275" s="44">
        <f t="shared" si="1"/>
        <v>15000000</v>
      </c>
      <c r="V275" s="44">
        <f t="shared" si="2"/>
        <v>0</v>
      </c>
      <c r="W275" s="61"/>
      <c r="X275" s="61"/>
      <c r="Y275" s="61"/>
      <c r="Z275" s="61"/>
    </row>
    <row r="276" spans="1:26" ht="13.5"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0"/>
        <v>9250000</v>
      </c>
      <c r="I276" s="44">
        <v>0</v>
      </c>
      <c r="J276" s="44">
        <v>0</v>
      </c>
      <c r="K276" s="44">
        <v>0</v>
      </c>
      <c r="L276" s="44">
        <v>0</v>
      </c>
      <c r="M276" s="44">
        <v>0</v>
      </c>
      <c r="N276" s="44">
        <v>0</v>
      </c>
      <c r="O276" s="44">
        <v>0</v>
      </c>
      <c r="P276" s="44">
        <v>0</v>
      </c>
      <c r="Q276" s="44">
        <v>0</v>
      </c>
      <c r="R276" s="62">
        <v>9250000</v>
      </c>
      <c r="S276" s="44">
        <v>0</v>
      </c>
      <c r="T276" s="62">
        <v>0</v>
      </c>
      <c r="U276" s="44">
        <f t="shared" si="1"/>
        <v>9250000</v>
      </c>
      <c r="V276" s="44">
        <f t="shared" si="2"/>
        <v>0</v>
      </c>
      <c r="W276" s="61"/>
      <c r="X276" s="61"/>
      <c r="Y276" s="61"/>
      <c r="Z276" s="61"/>
    </row>
    <row r="277" spans="1:26" ht="13.5"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1">H278</f>
        <v>750000</v>
      </c>
      <c r="I277" s="41">
        <f t="shared" si="141"/>
        <v>0</v>
      </c>
      <c r="J277" s="41">
        <f t="shared" si="141"/>
        <v>0</v>
      </c>
      <c r="K277" s="41">
        <f t="shared" si="141"/>
        <v>0</v>
      </c>
      <c r="L277" s="41">
        <f t="shared" si="141"/>
        <v>0</v>
      </c>
      <c r="M277" s="41">
        <f t="shared" si="141"/>
        <v>0</v>
      </c>
      <c r="N277" s="41">
        <f t="shared" si="141"/>
        <v>0</v>
      </c>
      <c r="O277" s="41">
        <f t="shared" si="141"/>
        <v>250000</v>
      </c>
      <c r="P277" s="41">
        <f t="shared" si="141"/>
        <v>250000</v>
      </c>
      <c r="Q277" s="41">
        <f t="shared" si="141"/>
        <v>250000</v>
      </c>
      <c r="R277" s="41">
        <f t="shared" si="141"/>
        <v>0</v>
      </c>
      <c r="S277" s="41">
        <f t="shared" si="141"/>
        <v>0</v>
      </c>
      <c r="T277" s="41">
        <f t="shared" si="141"/>
        <v>0</v>
      </c>
      <c r="U277" s="41">
        <f t="shared" si="1"/>
        <v>750000</v>
      </c>
      <c r="V277" s="41">
        <f t="shared" si="2"/>
        <v>0</v>
      </c>
      <c r="W277" s="61"/>
      <c r="X277" s="61"/>
      <c r="Y277" s="61"/>
      <c r="Z277" s="61"/>
    </row>
    <row r="278" spans="1:26" ht="13.5"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c r="X278" s="61"/>
      <c r="Y278" s="61"/>
      <c r="Z278" s="61"/>
    </row>
    <row r="279" spans="1:26" ht="13.5"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2">SUM(H280:H281)</f>
        <v>25000000</v>
      </c>
      <c r="I279" s="41">
        <f t="shared" si="142"/>
        <v>0</v>
      </c>
      <c r="J279" s="41">
        <f t="shared" si="142"/>
        <v>2500000</v>
      </c>
      <c r="K279" s="41">
        <f t="shared" si="142"/>
        <v>0</v>
      </c>
      <c r="L279" s="41">
        <f t="shared" si="142"/>
        <v>0</v>
      </c>
      <c r="M279" s="41">
        <f t="shared" si="142"/>
        <v>0</v>
      </c>
      <c r="N279" s="41">
        <f t="shared" si="142"/>
        <v>5000000</v>
      </c>
      <c r="O279" s="41">
        <f t="shared" si="142"/>
        <v>0</v>
      </c>
      <c r="P279" s="41">
        <f t="shared" si="142"/>
        <v>5000000</v>
      </c>
      <c r="Q279" s="41">
        <f t="shared" si="142"/>
        <v>5000000</v>
      </c>
      <c r="R279" s="41">
        <f t="shared" si="142"/>
        <v>5000000</v>
      </c>
      <c r="S279" s="41">
        <f t="shared" si="142"/>
        <v>2500000</v>
      </c>
      <c r="T279" s="41">
        <f t="shared" si="142"/>
        <v>0</v>
      </c>
      <c r="U279" s="41">
        <f t="shared" si="1"/>
        <v>25000000</v>
      </c>
      <c r="V279" s="41">
        <f t="shared" si="2"/>
        <v>0</v>
      </c>
      <c r="W279" s="61"/>
      <c r="X279" s="61"/>
      <c r="Y279" s="61"/>
      <c r="Z279" s="61"/>
    </row>
    <row r="280" spans="1:26" ht="13.5"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3">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c r="X280" s="61"/>
      <c r="Y280" s="61"/>
      <c r="Z280" s="61"/>
    </row>
    <row r="281" spans="1:26" ht="13.5"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3"/>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c r="X281" s="61"/>
      <c r="Y281" s="61"/>
      <c r="Z281" s="61"/>
    </row>
    <row r="282" spans="1:26" ht="13.5"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4">H283</f>
        <v>10000000</v>
      </c>
      <c r="I282" s="41">
        <f t="shared" si="144"/>
        <v>0</v>
      </c>
      <c r="J282" s="41">
        <f t="shared" si="144"/>
        <v>0</v>
      </c>
      <c r="K282" s="41">
        <f t="shared" si="144"/>
        <v>0</v>
      </c>
      <c r="L282" s="41">
        <f t="shared" si="144"/>
        <v>0</v>
      </c>
      <c r="M282" s="41">
        <f t="shared" si="144"/>
        <v>4000000</v>
      </c>
      <c r="N282" s="41">
        <f t="shared" si="144"/>
        <v>0</v>
      </c>
      <c r="O282" s="41">
        <f t="shared" si="144"/>
        <v>0</v>
      </c>
      <c r="P282" s="41">
        <f t="shared" si="144"/>
        <v>2000000</v>
      </c>
      <c r="Q282" s="41">
        <f t="shared" si="144"/>
        <v>2000000</v>
      </c>
      <c r="R282" s="41">
        <f t="shared" si="144"/>
        <v>2000000</v>
      </c>
      <c r="S282" s="41">
        <f t="shared" si="144"/>
        <v>0</v>
      </c>
      <c r="T282" s="41">
        <f t="shared" si="144"/>
        <v>0</v>
      </c>
      <c r="U282" s="41">
        <f t="shared" si="1"/>
        <v>10000000</v>
      </c>
      <c r="V282" s="41">
        <f t="shared" si="2"/>
        <v>0</v>
      </c>
      <c r="W282" s="61"/>
      <c r="X282" s="61"/>
      <c r="Y282" s="61"/>
      <c r="Z282" s="61"/>
    </row>
    <row r="283" spans="1:26" ht="13.5"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62">
        <v>0</v>
      </c>
      <c r="K283" s="62">
        <v>0</v>
      </c>
      <c r="L283" s="44">
        <v>0</v>
      </c>
      <c r="M283" s="62">
        <v>4000000</v>
      </c>
      <c r="N283" s="44">
        <v>0</v>
      </c>
      <c r="O283" s="44">
        <v>0</v>
      </c>
      <c r="P283" s="44">
        <v>2000000</v>
      </c>
      <c r="Q283" s="44">
        <v>2000000</v>
      </c>
      <c r="R283" s="44">
        <v>2000000</v>
      </c>
      <c r="S283" s="44">
        <v>0</v>
      </c>
      <c r="T283" s="44">
        <v>0</v>
      </c>
      <c r="U283" s="44">
        <f t="shared" si="1"/>
        <v>10000000</v>
      </c>
      <c r="V283" s="44">
        <f t="shared" si="2"/>
        <v>0</v>
      </c>
      <c r="W283" s="61"/>
      <c r="X283" s="61"/>
      <c r="Y283" s="61"/>
      <c r="Z283" s="61"/>
    </row>
    <row r="284" spans="1:26" ht="13.5"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5">H285</f>
        <v>167159000</v>
      </c>
      <c r="I284" s="41">
        <f t="shared" si="145"/>
        <v>0</v>
      </c>
      <c r="J284" s="41">
        <f t="shared" si="145"/>
        <v>11142000</v>
      </c>
      <c r="K284" s="41">
        <f t="shared" si="145"/>
        <v>0</v>
      </c>
      <c r="L284" s="41">
        <f t="shared" si="145"/>
        <v>16717000</v>
      </c>
      <c r="M284" s="41">
        <f t="shared" si="145"/>
        <v>0</v>
      </c>
      <c r="N284" s="41">
        <f t="shared" si="145"/>
        <v>27860000</v>
      </c>
      <c r="O284" s="41">
        <f t="shared" si="145"/>
        <v>0</v>
      </c>
      <c r="P284" s="41">
        <f t="shared" si="145"/>
        <v>27860000</v>
      </c>
      <c r="Q284" s="41">
        <f t="shared" si="145"/>
        <v>27860000</v>
      </c>
      <c r="R284" s="41">
        <f t="shared" si="145"/>
        <v>27860000</v>
      </c>
      <c r="S284" s="41">
        <f t="shared" si="145"/>
        <v>27860000</v>
      </c>
      <c r="T284" s="41">
        <f t="shared" si="145"/>
        <v>0</v>
      </c>
      <c r="U284" s="41">
        <f t="shared" si="1"/>
        <v>167159000</v>
      </c>
      <c r="V284" s="41">
        <f t="shared" si="2"/>
        <v>0</v>
      </c>
      <c r="W284" s="61"/>
      <c r="X284" s="61"/>
      <c r="Y284" s="61"/>
      <c r="Z284" s="61"/>
    </row>
    <row r="285" spans="1:26" ht="13.5"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c r="X285" s="61"/>
      <c r="Y285" s="61"/>
      <c r="Z285" s="61"/>
    </row>
    <row r="286" spans="1:26" ht="13.5"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6">SUM(H287,H290,H292,H295)</f>
        <v>201001000</v>
      </c>
      <c r="I286" s="38">
        <f t="shared" si="146"/>
        <v>0</v>
      </c>
      <c r="J286" s="38">
        <f t="shared" si="146"/>
        <v>2500000</v>
      </c>
      <c r="K286" s="38">
        <f t="shared" si="146"/>
        <v>30650000</v>
      </c>
      <c r="L286" s="38">
        <f t="shared" si="146"/>
        <v>9650000</v>
      </c>
      <c r="M286" s="38">
        <f t="shared" si="146"/>
        <v>30650000</v>
      </c>
      <c r="N286" s="38">
        <f t="shared" si="146"/>
        <v>9400000</v>
      </c>
      <c r="O286" s="38">
        <f t="shared" si="146"/>
        <v>30900000</v>
      </c>
      <c r="P286" s="38">
        <f t="shared" si="146"/>
        <v>9400000</v>
      </c>
      <c r="Q286" s="38">
        <f t="shared" si="146"/>
        <v>32050000</v>
      </c>
      <c r="R286" s="38">
        <f t="shared" si="146"/>
        <v>9650000</v>
      </c>
      <c r="S286" s="38">
        <f t="shared" si="146"/>
        <v>36151000</v>
      </c>
      <c r="T286" s="38">
        <f t="shared" si="146"/>
        <v>0</v>
      </c>
      <c r="U286" s="38">
        <f t="shared" si="1"/>
        <v>201001000</v>
      </c>
      <c r="V286" s="38">
        <f t="shared" si="2"/>
        <v>0</v>
      </c>
      <c r="W286" s="61"/>
      <c r="X286" s="61"/>
      <c r="Y286" s="61"/>
      <c r="Z286" s="61"/>
    </row>
    <row r="287" spans="1:26" ht="13.5"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7">SUM(H288:H289)</f>
        <v>29000000</v>
      </c>
      <c r="I287" s="41">
        <f t="shared" si="147"/>
        <v>0</v>
      </c>
      <c r="J287" s="41">
        <f t="shared" si="147"/>
        <v>0</v>
      </c>
      <c r="K287" s="41">
        <f t="shared" si="147"/>
        <v>1400000</v>
      </c>
      <c r="L287" s="41">
        <f t="shared" si="147"/>
        <v>4400000</v>
      </c>
      <c r="M287" s="41">
        <f t="shared" si="147"/>
        <v>1400000</v>
      </c>
      <c r="N287" s="41">
        <f t="shared" si="147"/>
        <v>4400000</v>
      </c>
      <c r="O287" s="41">
        <f t="shared" si="147"/>
        <v>1400000</v>
      </c>
      <c r="P287" s="41">
        <f t="shared" si="147"/>
        <v>4400000</v>
      </c>
      <c r="Q287" s="41">
        <f t="shared" si="147"/>
        <v>2800000</v>
      </c>
      <c r="R287" s="41">
        <f t="shared" si="147"/>
        <v>4400000</v>
      </c>
      <c r="S287" s="41">
        <f t="shared" si="147"/>
        <v>4400000</v>
      </c>
      <c r="T287" s="41">
        <f t="shared" si="147"/>
        <v>0</v>
      </c>
      <c r="U287" s="41">
        <f t="shared" si="1"/>
        <v>29000000</v>
      </c>
      <c r="V287" s="41">
        <f t="shared" si="2"/>
        <v>0</v>
      </c>
      <c r="W287" s="61"/>
      <c r="X287" s="61"/>
      <c r="Y287" s="61"/>
      <c r="Z287" s="61"/>
    </row>
    <row r="288" spans="1:26" ht="13.5"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48">ROUNDDOWN(E288*G288,-3)</f>
        <v>14000000</v>
      </c>
      <c r="I288" s="44">
        <v>0</v>
      </c>
      <c r="J288" s="44">
        <v>0</v>
      </c>
      <c r="K288" s="44">
        <v>1400000</v>
      </c>
      <c r="L288" s="44">
        <v>1400000</v>
      </c>
      <c r="M288" s="44">
        <v>1400000</v>
      </c>
      <c r="N288" s="44">
        <v>1400000</v>
      </c>
      <c r="O288" s="44">
        <v>1400000</v>
      </c>
      <c r="P288" s="44">
        <v>1400000</v>
      </c>
      <c r="Q288" s="62">
        <v>2800000</v>
      </c>
      <c r="R288" s="44">
        <v>1400000</v>
      </c>
      <c r="S288" s="44">
        <v>1400000</v>
      </c>
      <c r="T288" s="62">
        <v>0</v>
      </c>
      <c r="U288" s="44">
        <f t="shared" si="1"/>
        <v>14000000</v>
      </c>
      <c r="V288" s="44">
        <f t="shared" si="2"/>
        <v>0</v>
      </c>
      <c r="W288" s="61"/>
      <c r="X288" s="61"/>
      <c r="Y288" s="61"/>
      <c r="Z288" s="61"/>
    </row>
    <row r="289" spans="1:26" ht="13.5"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48"/>
        <v>15000000</v>
      </c>
      <c r="I289" s="44">
        <v>0</v>
      </c>
      <c r="J289" s="44">
        <v>0</v>
      </c>
      <c r="K289" s="44">
        <v>0</v>
      </c>
      <c r="L289" s="44">
        <v>3000000</v>
      </c>
      <c r="M289" s="44">
        <v>0</v>
      </c>
      <c r="N289" s="44">
        <v>3000000</v>
      </c>
      <c r="O289" s="44">
        <v>0</v>
      </c>
      <c r="P289" s="44">
        <v>3000000</v>
      </c>
      <c r="Q289" s="44">
        <v>0</v>
      </c>
      <c r="R289" s="44">
        <v>3000000</v>
      </c>
      <c r="S289" s="62">
        <v>3000000</v>
      </c>
      <c r="T289" s="62">
        <v>0</v>
      </c>
      <c r="U289" s="44">
        <f t="shared" si="1"/>
        <v>15000000</v>
      </c>
      <c r="V289" s="44">
        <f t="shared" si="2"/>
        <v>0</v>
      </c>
      <c r="W289" s="61"/>
      <c r="X289" s="61"/>
      <c r="Y289" s="61"/>
      <c r="Z289" s="61"/>
    </row>
    <row r="290" spans="1:26" ht="13.5"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49">H291</f>
        <v>750000</v>
      </c>
      <c r="I290" s="41">
        <f t="shared" si="149"/>
        <v>0</v>
      </c>
      <c r="J290" s="41">
        <f t="shared" si="149"/>
        <v>0</v>
      </c>
      <c r="K290" s="41">
        <f t="shared" si="149"/>
        <v>0</v>
      </c>
      <c r="L290" s="41">
        <f t="shared" si="149"/>
        <v>250000</v>
      </c>
      <c r="M290" s="41">
        <f t="shared" si="149"/>
        <v>0</v>
      </c>
      <c r="N290" s="41">
        <f t="shared" si="149"/>
        <v>0</v>
      </c>
      <c r="O290" s="41">
        <f t="shared" si="149"/>
        <v>250000</v>
      </c>
      <c r="P290" s="41">
        <f t="shared" si="149"/>
        <v>0</v>
      </c>
      <c r="Q290" s="41">
        <f t="shared" si="149"/>
        <v>0</v>
      </c>
      <c r="R290" s="41">
        <f t="shared" si="149"/>
        <v>250000</v>
      </c>
      <c r="S290" s="41">
        <f t="shared" si="149"/>
        <v>0</v>
      </c>
      <c r="T290" s="41">
        <f t="shared" si="149"/>
        <v>0</v>
      </c>
      <c r="U290" s="41">
        <f t="shared" si="1"/>
        <v>750000</v>
      </c>
      <c r="V290" s="41">
        <f t="shared" si="2"/>
        <v>0</v>
      </c>
      <c r="W290" s="61"/>
      <c r="X290" s="61"/>
      <c r="Y290" s="61"/>
      <c r="Z290" s="61"/>
    </row>
    <row r="291" spans="1:26" ht="13.5"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c r="X291" s="61"/>
      <c r="Y291" s="61"/>
      <c r="Z291" s="61"/>
    </row>
    <row r="292" spans="1:26" ht="13.5"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0">SUM(H293:H294)</f>
        <v>25000000</v>
      </c>
      <c r="I292" s="41">
        <f t="shared" si="150"/>
        <v>0</v>
      </c>
      <c r="J292" s="41">
        <f t="shared" si="150"/>
        <v>2500000</v>
      </c>
      <c r="K292" s="41">
        <f t="shared" si="150"/>
        <v>0</v>
      </c>
      <c r="L292" s="41">
        <f t="shared" si="150"/>
        <v>5000000</v>
      </c>
      <c r="M292" s="41">
        <f t="shared" si="150"/>
        <v>0</v>
      </c>
      <c r="N292" s="41">
        <f t="shared" si="150"/>
        <v>5000000</v>
      </c>
      <c r="O292" s="41">
        <f t="shared" si="150"/>
        <v>0</v>
      </c>
      <c r="P292" s="41">
        <f t="shared" si="150"/>
        <v>5000000</v>
      </c>
      <c r="Q292" s="41">
        <f t="shared" si="150"/>
        <v>0</v>
      </c>
      <c r="R292" s="41">
        <f t="shared" si="150"/>
        <v>5000000</v>
      </c>
      <c r="S292" s="41">
        <f t="shared" si="150"/>
        <v>2500000</v>
      </c>
      <c r="T292" s="41">
        <f t="shared" si="150"/>
        <v>0</v>
      </c>
      <c r="U292" s="41">
        <f t="shared" si="1"/>
        <v>25000000</v>
      </c>
      <c r="V292" s="41">
        <f t="shared" si="2"/>
        <v>0</v>
      </c>
      <c r="W292" s="61"/>
      <c r="X292" s="61"/>
      <c r="Y292" s="61"/>
      <c r="Z292" s="61"/>
    </row>
    <row r="293" spans="1:26" ht="13.5"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1">ROUNDDOWN(E293*G293,-3)</f>
        <v>10000000</v>
      </c>
      <c r="I293" s="44">
        <v>0</v>
      </c>
      <c r="J293" s="44">
        <v>1000000</v>
      </c>
      <c r="K293" s="44">
        <v>0</v>
      </c>
      <c r="L293" s="44">
        <v>2000000</v>
      </c>
      <c r="M293" s="44">
        <v>0</v>
      </c>
      <c r="N293" s="44">
        <v>2000000</v>
      </c>
      <c r="O293" s="44">
        <v>0</v>
      </c>
      <c r="P293" s="44">
        <v>2000000</v>
      </c>
      <c r="Q293" s="44">
        <v>0</v>
      </c>
      <c r="R293" s="44">
        <v>2000000</v>
      </c>
      <c r="S293" s="44">
        <v>1000000</v>
      </c>
      <c r="T293" s="62">
        <v>0</v>
      </c>
      <c r="U293" s="44">
        <f t="shared" si="1"/>
        <v>10000000</v>
      </c>
      <c r="V293" s="44">
        <f t="shared" si="2"/>
        <v>0</v>
      </c>
      <c r="W293" s="61"/>
      <c r="X293" s="61"/>
      <c r="Y293" s="61"/>
      <c r="Z293" s="61"/>
    </row>
    <row r="294" spans="1:26" ht="13.5"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1"/>
        <v>15000000</v>
      </c>
      <c r="I294" s="44">
        <v>0</v>
      </c>
      <c r="J294" s="44">
        <v>1500000</v>
      </c>
      <c r="K294" s="44">
        <v>0</v>
      </c>
      <c r="L294" s="44">
        <v>3000000</v>
      </c>
      <c r="M294" s="44">
        <v>0</v>
      </c>
      <c r="N294" s="44">
        <v>3000000</v>
      </c>
      <c r="O294" s="44">
        <v>0</v>
      </c>
      <c r="P294" s="44">
        <v>3000000</v>
      </c>
      <c r="Q294" s="44">
        <v>0</v>
      </c>
      <c r="R294" s="44">
        <v>3000000</v>
      </c>
      <c r="S294" s="44">
        <v>1500000</v>
      </c>
      <c r="T294" s="62">
        <v>0</v>
      </c>
      <c r="U294" s="44">
        <f t="shared" si="1"/>
        <v>15000000</v>
      </c>
      <c r="V294" s="44">
        <f t="shared" si="2"/>
        <v>0</v>
      </c>
      <c r="W294" s="61"/>
      <c r="X294" s="61"/>
      <c r="Y294" s="61"/>
      <c r="Z294" s="61"/>
    </row>
    <row r="295" spans="1:26" ht="13.5"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2">H296</f>
        <v>146251000</v>
      </c>
      <c r="I295" s="41">
        <f t="shared" si="152"/>
        <v>0</v>
      </c>
      <c r="J295" s="41">
        <f t="shared" si="152"/>
        <v>0</v>
      </c>
      <c r="K295" s="41">
        <f t="shared" si="152"/>
        <v>29250000</v>
      </c>
      <c r="L295" s="41">
        <f t="shared" si="152"/>
        <v>0</v>
      </c>
      <c r="M295" s="41">
        <f t="shared" si="152"/>
        <v>29250000</v>
      </c>
      <c r="N295" s="41">
        <f t="shared" si="152"/>
        <v>0</v>
      </c>
      <c r="O295" s="41">
        <f t="shared" si="152"/>
        <v>29250000</v>
      </c>
      <c r="P295" s="41">
        <f t="shared" si="152"/>
        <v>0</v>
      </c>
      <c r="Q295" s="41">
        <f t="shared" si="152"/>
        <v>29250000</v>
      </c>
      <c r="R295" s="41">
        <f t="shared" si="152"/>
        <v>0</v>
      </c>
      <c r="S295" s="41">
        <f t="shared" si="152"/>
        <v>29251000</v>
      </c>
      <c r="T295" s="41">
        <f t="shared" si="152"/>
        <v>0</v>
      </c>
      <c r="U295" s="41">
        <f t="shared" si="1"/>
        <v>146251000</v>
      </c>
      <c r="V295" s="41">
        <f t="shared" si="2"/>
        <v>0</v>
      </c>
      <c r="W295" s="61"/>
      <c r="X295" s="61"/>
      <c r="Y295" s="61"/>
      <c r="Z295" s="61"/>
    </row>
    <row r="296" spans="1:26" ht="13.5"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c r="X296" s="61"/>
      <c r="Y296" s="61"/>
      <c r="Z296" s="61"/>
    </row>
    <row r="297" spans="1:26" ht="13.5" hidden="1"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3">H298</f>
        <v>2536502000</v>
      </c>
      <c r="I297" s="26">
        <f t="shared" si="153"/>
        <v>80551584</v>
      </c>
      <c r="J297" s="26">
        <f t="shared" si="153"/>
        <v>126367984</v>
      </c>
      <c r="K297" s="26">
        <f t="shared" si="153"/>
        <v>117336384</v>
      </c>
      <c r="L297" s="26">
        <f t="shared" si="153"/>
        <v>85388984</v>
      </c>
      <c r="M297" s="26">
        <f t="shared" si="153"/>
        <v>95638384</v>
      </c>
      <c r="N297" s="26">
        <f t="shared" si="153"/>
        <v>717282384</v>
      </c>
      <c r="O297" s="26">
        <f t="shared" si="153"/>
        <v>699748984</v>
      </c>
      <c r="P297" s="26">
        <f t="shared" si="153"/>
        <v>106601984</v>
      </c>
      <c r="Q297" s="26">
        <f t="shared" si="153"/>
        <v>219227384</v>
      </c>
      <c r="R297" s="26">
        <f t="shared" si="153"/>
        <v>221232984</v>
      </c>
      <c r="S297" s="26">
        <f t="shared" si="153"/>
        <v>151930384</v>
      </c>
      <c r="T297" s="26">
        <f t="shared" si="153"/>
        <v>119074576</v>
      </c>
      <c r="U297" s="26">
        <f t="shared" si="1"/>
        <v>2740382000</v>
      </c>
      <c r="V297" s="26">
        <f t="shared" si="2"/>
        <v>-203880000</v>
      </c>
      <c r="W297" s="61"/>
      <c r="X297" s="61"/>
      <c r="Y297" s="61"/>
      <c r="Z297" s="61"/>
    </row>
    <row r="298" spans="1:26" ht="13.5" hidden="1"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4">SUM(H299,H374,H387)</f>
        <v>2536502000</v>
      </c>
      <c r="I298" s="30">
        <f t="shared" si="154"/>
        <v>80551584</v>
      </c>
      <c r="J298" s="30">
        <f t="shared" si="154"/>
        <v>126367984</v>
      </c>
      <c r="K298" s="30">
        <f t="shared" si="154"/>
        <v>117336384</v>
      </c>
      <c r="L298" s="30">
        <f t="shared" si="154"/>
        <v>85388984</v>
      </c>
      <c r="M298" s="30">
        <f t="shared" si="154"/>
        <v>95638384</v>
      </c>
      <c r="N298" s="30">
        <f t="shared" si="154"/>
        <v>717282384</v>
      </c>
      <c r="O298" s="30">
        <f t="shared" si="154"/>
        <v>699748984</v>
      </c>
      <c r="P298" s="30">
        <f t="shared" si="154"/>
        <v>106601984</v>
      </c>
      <c r="Q298" s="30">
        <f t="shared" si="154"/>
        <v>219227384</v>
      </c>
      <c r="R298" s="30">
        <f t="shared" si="154"/>
        <v>221232984</v>
      </c>
      <c r="S298" s="30">
        <f t="shared" si="154"/>
        <v>151930384</v>
      </c>
      <c r="T298" s="30">
        <f t="shared" si="154"/>
        <v>119074576</v>
      </c>
      <c r="U298" s="30">
        <f t="shared" si="1"/>
        <v>2740382000</v>
      </c>
      <c r="V298" s="30">
        <f t="shared" si="2"/>
        <v>-203880000</v>
      </c>
      <c r="W298" s="61"/>
      <c r="X298" s="61"/>
      <c r="Y298" s="61"/>
      <c r="Z298" s="61"/>
    </row>
    <row r="299" spans="1:26" ht="13.5" hidden="1"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5">SUM(H300,H314,H324,H335,H348,H361)</f>
        <v>328920000</v>
      </c>
      <c r="I299" s="34">
        <f t="shared" si="155"/>
        <v>3828000</v>
      </c>
      <c r="J299" s="34">
        <f t="shared" si="155"/>
        <v>15205000</v>
      </c>
      <c r="K299" s="34">
        <f t="shared" si="155"/>
        <v>39669000</v>
      </c>
      <c r="L299" s="34">
        <f t="shared" si="155"/>
        <v>13825000</v>
      </c>
      <c r="M299" s="34">
        <f t="shared" si="155"/>
        <v>18983000</v>
      </c>
      <c r="N299" s="34">
        <f t="shared" si="155"/>
        <v>45721000</v>
      </c>
      <c r="O299" s="34">
        <f t="shared" si="155"/>
        <v>26253000</v>
      </c>
      <c r="P299" s="34">
        <f t="shared" si="155"/>
        <v>16485000</v>
      </c>
      <c r="Q299" s="34">
        <f t="shared" si="155"/>
        <v>22348000</v>
      </c>
      <c r="R299" s="34">
        <f t="shared" si="155"/>
        <v>41588000</v>
      </c>
      <c r="S299" s="34">
        <f t="shared" si="155"/>
        <v>33599000</v>
      </c>
      <c r="T299" s="34">
        <f t="shared" si="155"/>
        <v>55296000</v>
      </c>
      <c r="U299" s="34">
        <f t="shared" si="1"/>
        <v>332800000</v>
      </c>
      <c r="V299" s="34">
        <f t="shared" si="2"/>
        <v>-3880000</v>
      </c>
      <c r="W299" s="61"/>
      <c r="X299" s="61"/>
      <c r="Y299" s="61"/>
      <c r="Z299" s="61"/>
    </row>
    <row r="300" spans="1:26" ht="13.5" hidden="1"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6">SUM(H301,H305,H308,H310,H312)</f>
        <v>53700000</v>
      </c>
      <c r="I300" s="38">
        <f t="shared" si="156"/>
        <v>2700000</v>
      </c>
      <c r="J300" s="38">
        <f t="shared" si="156"/>
        <v>4990000</v>
      </c>
      <c r="K300" s="38">
        <f t="shared" si="156"/>
        <v>990000</v>
      </c>
      <c r="L300" s="38">
        <f t="shared" si="156"/>
        <v>2800000</v>
      </c>
      <c r="M300" s="38">
        <f t="shared" si="156"/>
        <v>2490000</v>
      </c>
      <c r="N300" s="38">
        <f t="shared" si="156"/>
        <v>3835000</v>
      </c>
      <c r="O300" s="38">
        <f t="shared" si="156"/>
        <v>4500000</v>
      </c>
      <c r="P300" s="38">
        <f t="shared" si="156"/>
        <v>3490000</v>
      </c>
      <c r="Q300" s="38">
        <f t="shared" si="156"/>
        <v>990000</v>
      </c>
      <c r="R300" s="38">
        <f t="shared" si="156"/>
        <v>7000000</v>
      </c>
      <c r="S300" s="38">
        <f t="shared" si="156"/>
        <v>4035000</v>
      </c>
      <c r="T300" s="38">
        <f t="shared" si="156"/>
        <v>15880000</v>
      </c>
      <c r="U300" s="38">
        <f t="shared" si="1"/>
        <v>53700000</v>
      </c>
      <c r="V300" s="38">
        <f t="shared" si="2"/>
        <v>0</v>
      </c>
      <c r="W300" s="61"/>
      <c r="X300" s="61"/>
      <c r="Y300" s="61"/>
      <c r="Z300" s="61"/>
    </row>
    <row r="301" spans="1:26" ht="13.5" hidden="1"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7">SUM(H302:H304)</f>
        <v>18900000</v>
      </c>
      <c r="I301" s="41">
        <f t="shared" si="157"/>
        <v>0</v>
      </c>
      <c r="J301" s="41">
        <f t="shared" si="157"/>
        <v>2190000</v>
      </c>
      <c r="K301" s="41">
        <f t="shared" si="157"/>
        <v>690000</v>
      </c>
      <c r="L301" s="41">
        <f t="shared" si="157"/>
        <v>0</v>
      </c>
      <c r="M301" s="41">
        <f t="shared" si="157"/>
        <v>2190000</v>
      </c>
      <c r="N301" s="41">
        <f t="shared" si="157"/>
        <v>1035000</v>
      </c>
      <c r="O301" s="41">
        <f t="shared" si="157"/>
        <v>1500000</v>
      </c>
      <c r="P301" s="41">
        <f t="shared" si="157"/>
        <v>690000</v>
      </c>
      <c r="Q301" s="41">
        <f t="shared" si="157"/>
        <v>690000</v>
      </c>
      <c r="R301" s="41">
        <f t="shared" si="157"/>
        <v>1500000</v>
      </c>
      <c r="S301" s="41">
        <f t="shared" si="157"/>
        <v>1035000</v>
      </c>
      <c r="T301" s="41">
        <f t="shared" si="157"/>
        <v>7380000</v>
      </c>
      <c r="U301" s="41">
        <f t="shared" si="1"/>
        <v>18900000</v>
      </c>
      <c r="V301" s="41">
        <f t="shared" si="2"/>
        <v>0</v>
      </c>
      <c r="W301" s="61"/>
      <c r="X301" s="61"/>
      <c r="Y301" s="61"/>
      <c r="Z301" s="61"/>
    </row>
    <row r="302" spans="1:26" ht="13.5" hidden="1"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58">ROUNDDOWN(E302*G302,-3)</f>
        <v>6900000</v>
      </c>
      <c r="I302" s="44">
        <v>0</v>
      </c>
      <c r="J302" s="44">
        <v>690000</v>
      </c>
      <c r="K302" s="44">
        <v>690000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v>1</v>
      </c>
      <c r="X302" s="61"/>
      <c r="Y302" s="61"/>
      <c r="Z302" s="61"/>
    </row>
    <row r="303" spans="1:26" ht="13.5" hidden="1"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58"/>
        <v>6000000</v>
      </c>
      <c r="I303" s="44">
        <v>0</v>
      </c>
      <c r="J303" s="44">
        <v>1500000</v>
      </c>
      <c r="K303" s="44">
        <v>0</v>
      </c>
      <c r="L303" s="44">
        <v>0</v>
      </c>
      <c r="M303" s="44">
        <v>1500000</v>
      </c>
      <c r="N303" s="44">
        <v>0</v>
      </c>
      <c r="O303" s="44">
        <v>1500000</v>
      </c>
      <c r="P303" s="44">
        <v>0</v>
      </c>
      <c r="Q303" s="44">
        <v>0</v>
      </c>
      <c r="R303" s="44">
        <v>1500000</v>
      </c>
      <c r="S303" s="44">
        <v>0</v>
      </c>
      <c r="T303" s="44">
        <v>0</v>
      </c>
      <c r="U303" s="44">
        <f t="shared" si="1"/>
        <v>6000000</v>
      </c>
      <c r="V303" s="44">
        <f t="shared" si="2"/>
        <v>0</v>
      </c>
      <c r="W303" s="61">
        <v>1</v>
      </c>
      <c r="X303" s="61"/>
      <c r="Y303" s="61"/>
      <c r="Z303" s="61"/>
    </row>
    <row r="304" spans="1:26" ht="13.5" hidden="1"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58"/>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v>1</v>
      </c>
      <c r="X304" s="61"/>
      <c r="Y304" s="61"/>
      <c r="Z304" s="61"/>
    </row>
    <row r="305" spans="1:26" ht="13.5" hidden="1"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59">SUM(H306:H307)</f>
        <v>15000000</v>
      </c>
      <c r="I305" s="41">
        <f t="shared" si="159"/>
        <v>0</v>
      </c>
      <c r="J305" s="41">
        <f t="shared" si="159"/>
        <v>2500000</v>
      </c>
      <c r="K305" s="41">
        <f t="shared" si="159"/>
        <v>0</v>
      </c>
      <c r="L305" s="41">
        <f t="shared" si="159"/>
        <v>2500000</v>
      </c>
      <c r="M305" s="41">
        <f t="shared" si="159"/>
        <v>0</v>
      </c>
      <c r="N305" s="41">
        <f t="shared" si="159"/>
        <v>2500000</v>
      </c>
      <c r="O305" s="41">
        <f t="shared" si="159"/>
        <v>0</v>
      </c>
      <c r="P305" s="41">
        <f t="shared" si="159"/>
        <v>2500000</v>
      </c>
      <c r="Q305" s="41">
        <f t="shared" si="159"/>
        <v>0</v>
      </c>
      <c r="R305" s="41">
        <f t="shared" si="159"/>
        <v>2500000</v>
      </c>
      <c r="S305" s="41">
        <f t="shared" si="159"/>
        <v>0</v>
      </c>
      <c r="T305" s="41">
        <f t="shared" si="159"/>
        <v>2500000</v>
      </c>
      <c r="U305" s="41">
        <f t="shared" si="1"/>
        <v>15000000</v>
      </c>
      <c r="V305" s="41">
        <f t="shared" si="2"/>
        <v>0</v>
      </c>
      <c r="W305" s="61"/>
      <c r="X305" s="61"/>
      <c r="Y305" s="61"/>
      <c r="Z305" s="61"/>
    </row>
    <row r="306" spans="1:26" ht="13.5" hidden="1"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0">ROUNDDOWN(E306*G306,-3)</f>
        <v>6000000</v>
      </c>
      <c r="I306" s="44">
        <v>0</v>
      </c>
      <c r="J306" s="44">
        <v>1000000</v>
      </c>
      <c r="K306" s="44">
        <v>0</v>
      </c>
      <c r="L306" s="44">
        <v>1000000</v>
      </c>
      <c r="M306" s="44">
        <v>0</v>
      </c>
      <c r="N306" s="44">
        <v>1000000</v>
      </c>
      <c r="O306" s="44">
        <v>0</v>
      </c>
      <c r="P306" s="44">
        <v>1000000</v>
      </c>
      <c r="Q306" s="44">
        <v>0</v>
      </c>
      <c r="R306" s="44">
        <v>1000000</v>
      </c>
      <c r="S306" s="44">
        <v>0</v>
      </c>
      <c r="T306" s="44">
        <v>1000000</v>
      </c>
      <c r="U306" s="44">
        <f t="shared" si="1"/>
        <v>6000000</v>
      </c>
      <c r="V306" s="44">
        <f t="shared" si="2"/>
        <v>0</v>
      </c>
      <c r="W306" s="61">
        <v>1</v>
      </c>
      <c r="X306" s="61"/>
      <c r="Y306" s="61"/>
      <c r="Z306" s="61"/>
    </row>
    <row r="307" spans="1:26" ht="13.5" hidden="1"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0"/>
        <v>9000000</v>
      </c>
      <c r="I307" s="44">
        <v>0</v>
      </c>
      <c r="J307" s="44">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v>1</v>
      </c>
      <c r="X307" s="61"/>
      <c r="Y307" s="61"/>
      <c r="Z307" s="61"/>
    </row>
    <row r="308" spans="1:26" ht="13.5" hidden="1"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1">H309</f>
        <v>3000000</v>
      </c>
      <c r="I308" s="41">
        <f t="shared" si="161"/>
        <v>0</v>
      </c>
      <c r="J308" s="41">
        <f t="shared" si="161"/>
        <v>0</v>
      </c>
      <c r="K308" s="41">
        <f t="shared" si="161"/>
        <v>0</v>
      </c>
      <c r="L308" s="41">
        <f t="shared" si="161"/>
        <v>0</v>
      </c>
      <c r="M308" s="41">
        <f t="shared" si="161"/>
        <v>0</v>
      </c>
      <c r="N308" s="41">
        <f t="shared" si="161"/>
        <v>0</v>
      </c>
      <c r="O308" s="41">
        <f t="shared" si="161"/>
        <v>0</v>
      </c>
      <c r="P308" s="41">
        <f t="shared" si="161"/>
        <v>0</v>
      </c>
      <c r="Q308" s="41">
        <f t="shared" si="161"/>
        <v>0</v>
      </c>
      <c r="R308" s="41">
        <f t="shared" si="161"/>
        <v>0</v>
      </c>
      <c r="S308" s="41">
        <f t="shared" si="161"/>
        <v>0</v>
      </c>
      <c r="T308" s="41">
        <f t="shared" si="161"/>
        <v>3000000</v>
      </c>
      <c r="U308" s="41">
        <f t="shared" si="1"/>
        <v>3000000</v>
      </c>
      <c r="V308" s="41">
        <f t="shared" si="2"/>
        <v>0</v>
      </c>
      <c r="W308" s="61"/>
      <c r="X308" s="61"/>
      <c r="Y308" s="61"/>
      <c r="Z308" s="61"/>
    </row>
    <row r="309" spans="1:26" ht="13.5" hidden="1"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v>1</v>
      </c>
      <c r="X309" s="61"/>
      <c r="Y309" s="61"/>
      <c r="Z309" s="61"/>
    </row>
    <row r="310" spans="1:26" ht="13.5" hidden="1"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2">H311</f>
        <v>13500000</v>
      </c>
      <c r="I310" s="41">
        <f t="shared" si="162"/>
        <v>2700000</v>
      </c>
      <c r="J310" s="41">
        <f t="shared" si="162"/>
        <v>0</v>
      </c>
      <c r="K310" s="41">
        <f t="shared" si="162"/>
        <v>0</v>
      </c>
      <c r="L310" s="41">
        <f t="shared" si="162"/>
        <v>0</v>
      </c>
      <c r="M310" s="41">
        <f t="shared" si="162"/>
        <v>0</v>
      </c>
      <c r="N310" s="41">
        <f t="shared" si="162"/>
        <v>0</v>
      </c>
      <c r="O310" s="41">
        <f t="shared" si="162"/>
        <v>2700000</v>
      </c>
      <c r="P310" s="41">
        <f t="shared" si="162"/>
        <v>0</v>
      </c>
      <c r="Q310" s="41">
        <f t="shared" si="162"/>
        <v>0</v>
      </c>
      <c r="R310" s="41">
        <f t="shared" si="162"/>
        <v>2700000</v>
      </c>
      <c r="S310" s="41">
        <f t="shared" si="162"/>
        <v>2700000</v>
      </c>
      <c r="T310" s="41">
        <f t="shared" si="162"/>
        <v>2700000</v>
      </c>
      <c r="U310" s="41">
        <f t="shared" si="1"/>
        <v>13500000</v>
      </c>
      <c r="V310" s="41">
        <f t="shared" si="2"/>
        <v>0</v>
      </c>
      <c r="W310" s="61"/>
      <c r="X310" s="61"/>
      <c r="Y310" s="61"/>
      <c r="Z310" s="61"/>
    </row>
    <row r="311" spans="1:26" ht="13.5" hidden="1"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44">
        <v>2700000</v>
      </c>
      <c r="J311" s="44">
        <v>0</v>
      </c>
      <c r="K311" s="44">
        <v>0</v>
      </c>
      <c r="L311" s="44">
        <v>0</v>
      </c>
      <c r="M311" s="44">
        <v>0</v>
      </c>
      <c r="N311" s="44">
        <v>0</v>
      </c>
      <c r="O311" s="44">
        <v>2700000</v>
      </c>
      <c r="P311" s="44">
        <v>0</v>
      </c>
      <c r="Q311" s="44">
        <v>0</v>
      </c>
      <c r="R311" s="44">
        <v>2700000</v>
      </c>
      <c r="S311" s="44">
        <v>2700000</v>
      </c>
      <c r="T311" s="44">
        <v>2700000</v>
      </c>
      <c r="U311" s="44">
        <f t="shared" si="1"/>
        <v>13500000</v>
      </c>
      <c r="V311" s="44">
        <f t="shared" si="2"/>
        <v>0</v>
      </c>
      <c r="W311" s="61">
        <v>1</v>
      </c>
      <c r="X311" s="61"/>
      <c r="Y311" s="61"/>
      <c r="Z311" s="61"/>
    </row>
    <row r="312" spans="1:26" ht="13.5" hidden="1"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3">H313</f>
        <v>3300000</v>
      </c>
      <c r="I312" s="41">
        <f t="shared" si="163"/>
        <v>0</v>
      </c>
      <c r="J312" s="41">
        <f t="shared" si="163"/>
        <v>300000</v>
      </c>
      <c r="K312" s="41">
        <f t="shared" si="163"/>
        <v>300000</v>
      </c>
      <c r="L312" s="41">
        <f t="shared" si="163"/>
        <v>300000</v>
      </c>
      <c r="M312" s="41">
        <f t="shared" si="163"/>
        <v>300000</v>
      </c>
      <c r="N312" s="41">
        <f t="shared" si="163"/>
        <v>300000</v>
      </c>
      <c r="O312" s="41">
        <f t="shared" si="163"/>
        <v>300000</v>
      </c>
      <c r="P312" s="41">
        <f t="shared" si="163"/>
        <v>300000</v>
      </c>
      <c r="Q312" s="41">
        <f t="shared" si="163"/>
        <v>300000</v>
      </c>
      <c r="R312" s="41">
        <f t="shared" si="163"/>
        <v>300000</v>
      </c>
      <c r="S312" s="41">
        <f t="shared" si="163"/>
        <v>300000</v>
      </c>
      <c r="T312" s="41">
        <f t="shared" si="163"/>
        <v>300000</v>
      </c>
      <c r="U312" s="41">
        <f t="shared" si="1"/>
        <v>3300000</v>
      </c>
      <c r="V312" s="41">
        <f t="shared" si="2"/>
        <v>0</v>
      </c>
      <c r="W312" s="61"/>
      <c r="X312" s="61"/>
      <c r="Y312" s="61"/>
      <c r="Z312" s="61"/>
    </row>
    <row r="313" spans="1:26" ht="13.5" hidden="1"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44">
        <v>300000</v>
      </c>
      <c r="K313" s="44">
        <v>300000</v>
      </c>
      <c r="L313" s="44">
        <v>300000</v>
      </c>
      <c r="M313" s="44">
        <v>300000</v>
      </c>
      <c r="N313" s="44">
        <v>300000</v>
      </c>
      <c r="O313" s="44">
        <v>300000</v>
      </c>
      <c r="P313" s="44">
        <v>300000</v>
      </c>
      <c r="Q313" s="44">
        <v>300000</v>
      </c>
      <c r="R313" s="44">
        <v>300000</v>
      </c>
      <c r="S313" s="44">
        <v>300000</v>
      </c>
      <c r="T313" s="44">
        <v>300000</v>
      </c>
      <c r="U313" s="44">
        <f t="shared" si="1"/>
        <v>3300000</v>
      </c>
      <c r="V313" s="44">
        <f t="shared" si="2"/>
        <v>0</v>
      </c>
      <c r="W313" s="61">
        <v>1</v>
      </c>
      <c r="X313" s="61"/>
      <c r="Y313" s="61"/>
      <c r="Z313" s="61"/>
    </row>
    <row r="314" spans="1:26" ht="13.5" hidden="1"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4">SUM(H315,H320,H322)</f>
        <v>52008000</v>
      </c>
      <c r="I314" s="38">
        <f t="shared" si="164"/>
        <v>0</v>
      </c>
      <c r="J314" s="38">
        <f t="shared" si="164"/>
        <v>690000</v>
      </c>
      <c r="K314" s="38">
        <f t="shared" si="164"/>
        <v>12940000</v>
      </c>
      <c r="L314" s="38">
        <f t="shared" si="164"/>
        <v>3150000</v>
      </c>
      <c r="M314" s="38">
        <f t="shared" si="164"/>
        <v>840000</v>
      </c>
      <c r="N314" s="38">
        <f t="shared" si="164"/>
        <v>840000</v>
      </c>
      <c r="O314" s="38">
        <f t="shared" si="164"/>
        <v>11250000</v>
      </c>
      <c r="P314" s="38">
        <f t="shared" si="164"/>
        <v>1840000</v>
      </c>
      <c r="Q314" s="38">
        <f t="shared" si="164"/>
        <v>3840000</v>
      </c>
      <c r="R314" s="38">
        <f t="shared" si="164"/>
        <v>11250000</v>
      </c>
      <c r="S314" s="38">
        <f t="shared" si="164"/>
        <v>4540000</v>
      </c>
      <c r="T314" s="38">
        <f t="shared" si="164"/>
        <v>828000</v>
      </c>
      <c r="U314" s="38">
        <f t="shared" si="1"/>
        <v>52008000</v>
      </c>
      <c r="V314" s="38">
        <f t="shared" si="2"/>
        <v>0</v>
      </c>
      <c r="W314" s="61"/>
      <c r="X314" s="61"/>
      <c r="Y314" s="61"/>
      <c r="Z314" s="61"/>
    </row>
    <row r="315" spans="1:26" ht="13.5" hidden="1"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5">SUM(H316:H319)</f>
        <v>13658000</v>
      </c>
      <c r="I315" s="41">
        <f t="shared" si="165"/>
        <v>0</v>
      </c>
      <c r="J315" s="41">
        <f t="shared" si="165"/>
        <v>690000</v>
      </c>
      <c r="K315" s="41">
        <f t="shared" si="165"/>
        <v>1690000</v>
      </c>
      <c r="L315" s="41">
        <f t="shared" si="165"/>
        <v>3000000</v>
      </c>
      <c r="M315" s="41">
        <f t="shared" si="165"/>
        <v>690000</v>
      </c>
      <c r="N315" s="41">
        <f t="shared" si="165"/>
        <v>690000</v>
      </c>
      <c r="O315" s="41">
        <f t="shared" si="165"/>
        <v>0</v>
      </c>
      <c r="P315" s="41">
        <f t="shared" si="165"/>
        <v>1690000</v>
      </c>
      <c r="Q315" s="41">
        <f t="shared" si="165"/>
        <v>3690000</v>
      </c>
      <c r="R315" s="41">
        <f t="shared" si="165"/>
        <v>0</v>
      </c>
      <c r="S315" s="41">
        <f t="shared" si="165"/>
        <v>690000</v>
      </c>
      <c r="T315" s="41">
        <f t="shared" si="165"/>
        <v>828000</v>
      </c>
      <c r="U315" s="41">
        <f t="shared" si="1"/>
        <v>13658000</v>
      </c>
      <c r="V315" s="41">
        <f t="shared" si="2"/>
        <v>0</v>
      </c>
      <c r="W315" s="61"/>
      <c r="X315" s="61"/>
      <c r="Y315" s="61"/>
      <c r="Z315" s="61"/>
    </row>
    <row r="316" spans="1:26" ht="13.5" hidden="1"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6">ROUNDDOWN(E316*G316,-3)</f>
        <v>5658000</v>
      </c>
      <c r="I316" s="44">
        <v>0</v>
      </c>
      <c r="J316" s="44">
        <v>690000</v>
      </c>
      <c r="K316" s="44">
        <v>690000</v>
      </c>
      <c r="L316" s="44">
        <v>0</v>
      </c>
      <c r="M316" s="44">
        <v>690000</v>
      </c>
      <c r="N316" s="44">
        <v>690000</v>
      </c>
      <c r="O316" s="44">
        <v>0</v>
      </c>
      <c r="P316" s="44">
        <v>690000</v>
      </c>
      <c r="Q316" s="44">
        <v>690000</v>
      </c>
      <c r="R316" s="44">
        <v>0</v>
      </c>
      <c r="S316" s="44">
        <v>690000</v>
      </c>
      <c r="T316" s="44">
        <v>828000</v>
      </c>
      <c r="U316" s="44">
        <f t="shared" si="1"/>
        <v>5658000</v>
      </c>
      <c r="V316" s="44">
        <f t="shared" si="2"/>
        <v>0</v>
      </c>
      <c r="W316" s="61">
        <v>1</v>
      </c>
      <c r="X316" s="61"/>
      <c r="Y316" s="61"/>
      <c r="Z316" s="61"/>
    </row>
    <row r="317" spans="1:26" ht="13.5" hidden="1"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6"/>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v>1</v>
      </c>
      <c r="X317" s="61"/>
      <c r="Y317" s="61"/>
      <c r="Z317" s="61"/>
    </row>
    <row r="318" spans="1:26" ht="13.5" hidden="1"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6"/>
        <v>3000000</v>
      </c>
      <c r="I318" s="44">
        <v>0</v>
      </c>
      <c r="J318" s="44">
        <v>0</v>
      </c>
      <c r="K318" s="44">
        <v>0</v>
      </c>
      <c r="L318" s="44">
        <v>1500000</v>
      </c>
      <c r="M318" s="44">
        <v>0</v>
      </c>
      <c r="N318" s="44">
        <v>0</v>
      </c>
      <c r="O318" s="44">
        <v>0</v>
      </c>
      <c r="P318" s="44">
        <v>0</v>
      </c>
      <c r="Q318" s="44">
        <v>1500000</v>
      </c>
      <c r="R318" s="44">
        <v>0</v>
      </c>
      <c r="S318" s="44">
        <v>0</v>
      </c>
      <c r="T318" s="44">
        <v>0</v>
      </c>
      <c r="U318" s="44">
        <f t="shared" si="1"/>
        <v>3000000</v>
      </c>
      <c r="V318" s="44">
        <f t="shared" si="2"/>
        <v>0</v>
      </c>
      <c r="W318" s="61">
        <v>1</v>
      </c>
      <c r="X318" s="61"/>
      <c r="Y318" s="61"/>
      <c r="Z318" s="61"/>
    </row>
    <row r="319" spans="1:26" ht="13.5" hidden="1"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6"/>
        <v>3000000</v>
      </c>
      <c r="I319" s="44">
        <v>0</v>
      </c>
      <c r="J319" s="44">
        <v>0</v>
      </c>
      <c r="K319" s="44">
        <v>0</v>
      </c>
      <c r="L319" s="44">
        <v>1500000</v>
      </c>
      <c r="M319" s="44">
        <v>0</v>
      </c>
      <c r="N319" s="44">
        <v>0</v>
      </c>
      <c r="O319" s="44">
        <v>0</v>
      </c>
      <c r="P319" s="44">
        <v>0</v>
      </c>
      <c r="Q319" s="44">
        <v>1500000</v>
      </c>
      <c r="R319" s="44">
        <v>0</v>
      </c>
      <c r="S319" s="44">
        <v>0</v>
      </c>
      <c r="T319" s="44">
        <v>0</v>
      </c>
      <c r="U319" s="44">
        <f t="shared" si="1"/>
        <v>3000000</v>
      </c>
      <c r="V319" s="44">
        <f t="shared" si="2"/>
        <v>0</v>
      </c>
      <c r="W319" s="61">
        <v>1</v>
      </c>
      <c r="X319" s="61"/>
      <c r="Y319" s="61"/>
      <c r="Z319" s="61"/>
    </row>
    <row r="320" spans="1:26" ht="13.5" hidden="1"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7">H321</f>
        <v>37000000</v>
      </c>
      <c r="I320" s="41">
        <f t="shared" si="167"/>
        <v>0</v>
      </c>
      <c r="J320" s="41">
        <f t="shared" si="167"/>
        <v>0</v>
      </c>
      <c r="K320" s="41">
        <f t="shared" si="167"/>
        <v>11100000</v>
      </c>
      <c r="L320" s="41">
        <f t="shared" si="167"/>
        <v>0</v>
      </c>
      <c r="M320" s="41">
        <f t="shared" si="167"/>
        <v>0</v>
      </c>
      <c r="N320" s="41">
        <f t="shared" si="167"/>
        <v>0</v>
      </c>
      <c r="O320" s="41">
        <f t="shared" si="167"/>
        <v>11100000</v>
      </c>
      <c r="P320" s="41">
        <f t="shared" si="167"/>
        <v>0</v>
      </c>
      <c r="Q320" s="41">
        <f t="shared" si="167"/>
        <v>0</v>
      </c>
      <c r="R320" s="41">
        <f t="shared" si="167"/>
        <v>11100000</v>
      </c>
      <c r="S320" s="41">
        <f t="shared" si="167"/>
        <v>3700000</v>
      </c>
      <c r="T320" s="41">
        <f t="shared" si="167"/>
        <v>0</v>
      </c>
      <c r="U320" s="41">
        <f t="shared" si="1"/>
        <v>37000000</v>
      </c>
      <c r="V320" s="41">
        <f t="shared" si="2"/>
        <v>0</v>
      </c>
      <c r="W320" s="61"/>
      <c r="X320" s="61"/>
      <c r="Y320" s="61"/>
      <c r="Z320" s="61"/>
    </row>
    <row r="321" spans="1:26" ht="13.5" hidden="1"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v>1</v>
      </c>
      <c r="X321" s="61"/>
      <c r="Y321" s="61"/>
      <c r="Z321" s="61"/>
    </row>
    <row r="322" spans="1:26" ht="13.5" hidden="1"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68">H323</f>
        <v>1350000</v>
      </c>
      <c r="I322" s="41">
        <f t="shared" si="168"/>
        <v>0</v>
      </c>
      <c r="J322" s="41">
        <f t="shared" si="168"/>
        <v>0</v>
      </c>
      <c r="K322" s="41">
        <f t="shared" si="168"/>
        <v>150000</v>
      </c>
      <c r="L322" s="41">
        <f t="shared" si="168"/>
        <v>150000</v>
      </c>
      <c r="M322" s="41">
        <f t="shared" si="168"/>
        <v>150000</v>
      </c>
      <c r="N322" s="41">
        <f t="shared" si="168"/>
        <v>150000</v>
      </c>
      <c r="O322" s="41">
        <f t="shared" si="168"/>
        <v>150000</v>
      </c>
      <c r="P322" s="41">
        <f t="shared" si="168"/>
        <v>150000</v>
      </c>
      <c r="Q322" s="41">
        <f t="shared" si="168"/>
        <v>150000</v>
      </c>
      <c r="R322" s="41">
        <f t="shared" si="168"/>
        <v>150000</v>
      </c>
      <c r="S322" s="41">
        <f t="shared" si="168"/>
        <v>150000</v>
      </c>
      <c r="T322" s="41">
        <f t="shared" si="168"/>
        <v>0</v>
      </c>
      <c r="U322" s="41">
        <f t="shared" si="1"/>
        <v>1350000</v>
      </c>
      <c r="V322" s="41">
        <f t="shared" si="2"/>
        <v>0</v>
      </c>
      <c r="W322" s="61"/>
      <c r="X322" s="61"/>
      <c r="Y322" s="61"/>
      <c r="Z322" s="61"/>
    </row>
    <row r="323" spans="1:26" ht="13.5" hidden="1"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v>1</v>
      </c>
      <c r="X323" s="61"/>
      <c r="Y323" s="61"/>
      <c r="Z323" s="61"/>
    </row>
    <row r="324" spans="1:26" ht="13.5" hidden="1"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69">SUM(H325,H328,H331,H333)</f>
        <v>59770000</v>
      </c>
      <c r="I324" s="38">
        <f t="shared" si="169"/>
        <v>0</v>
      </c>
      <c r="J324" s="38">
        <f t="shared" si="169"/>
        <v>990000</v>
      </c>
      <c r="K324" s="38">
        <f t="shared" si="169"/>
        <v>11790000</v>
      </c>
      <c r="L324" s="38">
        <f t="shared" si="169"/>
        <v>0</v>
      </c>
      <c r="M324" s="38">
        <f t="shared" si="169"/>
        <v>8290000</v>
      </c>
      <c r="N324" s="38">
        <f t="shared" si="169"/>
        <v>11790000</v>
      </c>
      <c r="O324" s="38">
        <f t="shared" si="169"/>
        <v>0</v>
      </c>
      <c r="P324" s="38">
        <f t="shared" si="169"/>
        <v>990000</v>
      </c>
      <c r="Q324" s="38">
        <f t="shared" si="169"/>
        <v>11790000</v>
      </c>
      <c r="R324" s="38">
        <f t="shared" si="169"/>
        <v>0</v>
      </c>
      <c r="S324" s="38">
        <f t="shared" si="169"/>
        <v>1590000</v>
      </c>
      <c r="T324" s="38">
        <f t="shared" si="169"/>
        <v>12540000</v>
      </c>
      <c r="U324" s="38">
        <f t="shared" si="1"/>
        <v>59770000</v>
      </c>
      <c r="V324" s="38">
        <f t="shared" si="2"/>
        <v>0</v>
      </c>
      <c r="W324" s="61"/>
      <c r="X324" s="61"/>
      <c r="Y324" s="61"/>
      <c r="Z324" s="61"/>
    </row>
    <row r="325" spans="1:26" ht="13.5" hidden="1"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0">SUM(H326:H327)</f>
        <v>9520000</v>
      </c>
      <c r="I325" s="41">
        <f t="shared" si="170"/>
        <v>0</v>
      </c>
      <c r="J325" s="41">
        <f t="shared" si="170"/>
        <v>690000</v>
      </c>
      <c r="K325" s="41">
        <f t="shared" si="170"/>
        <v>1690000</v>
      </c>
      <c r="L325" s="41">
        <f t="shared" si="170"/>
        <v>0</v>
      </c>
      <c r="M325" s="41">
        <f t="shared" si="170"/>
        <v>690000</v>
      </c>
      <c r="N325" s="41">
        <f t="shared" si="170"/>
        <v>1690000</v>
      </c>
      <c r="O325" s="41">
        <f t="shared" si="170"/>
        <v>0</v>
      </c>
      <c r="P325" s="41">
        <f t="shared" si="170"/>
        <v>690000</v>
      </c>
      <c r="Q325" s="41">
        <f t="shared" si="170"/>
        <v>1690000</v>
      </c>
      <c r="R325" s="41">
        <f t="shared" si="170"/>
        <v>0</v>
      </c>
      <c r="S325" s="41">
        <f t="shared" si="170"/>
        <v>690000</v>
      </c>
      <c r="T325" s="41">
        <f t="shared" si="170"/>
        <v>1690000</v>
      </c>
      <c r="U325" s="41">
        <f t="shared" si="1"/>
        <v>9520000</v>
      </c>
      <c r="V325" s="41">
        <f t="shared" si="2"/>
        <v>0</v>
      </c>
      <c r="W325" s="61"/>
      <c r="X325" s="61"/>
      <c r="Y325" s="61"/>
      <c r="Z325" s="61"/>
    </row>
    <row r="326" spans="1:26" ht="13.5" hidden="1"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1">ROUNDDOWN(E326*G326,-3)</f>
        <v>5520000</v>
      </c>
      <c r="I326" s="44">
        <v>0</v>
      </c>
      <c r="J326" s="44">
        <v>690000</v>
      </c>
      <c r="K326" s="44">
        <v>690000</v>
      </c>
      <c r="L326" s="44">
        <v>0</v>
      </c>
      <c r="M326" s="44">
        <v>690000</v>
      </c>
      <c r="N326" s="44">
        <v>690000</v>
      </c>
      <c r="O326" s="44">
        <v>0</v>
      </c>
      <c r="P326" s="44">
        <v>690000</v>
      </c>
      <c r="Q326" s="44">
        <v>690000</v>
      </c>
      <c r="R326" s="44">
        <v>0</v>
      </c>
      <c r="S326" s="44">
        <v>690000</v>
      </c>
      <c r="T326" s="44">
        <v>690000</v>
      </c>
      <c r="U326" s="44">
        <f t="shared" si="1"/>
        <v>5520000</v>
      </c>
      <c r="V326" s="44">
        <f t="shared" si="2"/>
        <v>0</v>
      </c>
      <c r="W326" s="61">
        <v>1</v>
      </c>
      <c r="X326" s="61"/>
      <c r="Y326" s="61"/>
      <c r="Z326" s="61"/>
    </row>
    <row r="327" spans="1:26" ht="13.5" hidden="1"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1"/>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v>1</v>
      </c>
      <c r="X327" s="61"/>
      <c r="Y327" s="61"/>
      <c r="Z327" s="61"/>
    </row>
    <row r="328" spans="1:26" ht="13.5" hidden="1"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2">SUM(H329:H330)</f>
        <v>10000000</v>
      </c>
      <c r="I328" s="41">
        <f t="shared" si="172"/>
        <v>0</v>
      </c>
      <c r="J328" s="41">
        <f t="shared" si="172"/>
        <v>0</v>
      </c>
      <c r="K328" s="41">
        <f t="shared" si="172"/>
        <v>2500000</v>
      </c>
      <c r="L328" s="41">
        <f t="shared" si="172"/>
        <v>0</v>
      </c>
      <c r="M328" s="41">
        <f t="shared" si="172"/>
        <v>0</v>
      </c>
      <c r="N328" s="41">
        <f t="shared" si="172"/>
        <v>2500000</v>
      </c>
      <c r="O328" s="41">
        <f t="shared" si="172"/>
        <v>0</v>
      </c>
      <c r="P328" s="41">
        <f t="shared" si="172"/>
        <v>0</v>
      </c>
      <c r="Q328" s="41">
        <f t="shared" si="172"/>
        <v>2500000</v>
      </c>
      <c r="R328" s="41">
        <f t="shared" si="172"/>
        <v>0</v>
      </c>
      <c r="S328" s="41">
        <f t="shared" si="172"/>
        <v>0</v>
      </c>
      <c r="T328" s="41">
        <f t="shared" si="172"/>
        <v>2500000</v>
      </c>
      <c r="U328" s="41">
        <f t="shared" si="1"/>
        <v>10000000</v>
      </c>
      <c r="V328" s="41">
        <f t="shared" si="2"/>
        <v>0</v>
      </c>
      <c r="W328" s="61"/>
      <c r="X328" s="61"/>
      <c r="Y328" s="61"/>
      <c r="Z328" s="61"/>
    </row>
    <row r="329" spans="1:26" ht="13.5" hidden="1"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3">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v>1</v>
      </c>
      <c r="X329" s="61"/>
      <c r="Y329" s="61"/>
      <c r="Z329" s="61"/>
    </row>
    <row r="330" spans="1:26" ht="13.5" hidden="1"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3"/>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v>1</v>
      </c>
      <c r="X330" s="61"/>
      <c r="Y330" s="61"/>
      <c r="Z330" s="61"/>
    </row>
    <row r="331" spans="1:26" ht="13.5" hidden="1"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4">H332</f>
        <v>36500000</v>
      </c>
      <c r="I331" s="41">
        <f t="shared" si="174"/>
        <v>0</v>
      </c>
      <c r="J331" s="41">
        <f t="shared" si="174"/>
        <v>0</v>
      </c>
      <c r="K331" s="41">
        <f t="shared" si="174"/>
        <v>7300000</v>
      </c>
      <c r="L331" s="41">
        <f t="shared" si="174"/>
        <v>0</v>
      </c>
      <c r="M331" s="41">
        <f t="shared" si="174"/>
        <v>7300000</v>
      </c>
      <c r="N331" s="41">
        <f t="shared" si="174"/>
        <v>7300000</v>
      </c>
      <c r="O331" s="41">
        <f t="shared" si="174"/>
        <v>0</v>
      </c>
      <c r="P331" s="41">
        <f t="shared" si="174"/>
        <v>0</v>
      </c>
      <c r="Q331" s="41">
        <f t="shared" si="174"/>
        <v>7300000</v>
      </c>
      <c r="R331" s="41">
        <f t="shared" si="174"/>
        <v>0</v>
      </c>
      <c r="S331" s="41">
        <f t="shared" si="174"/>
        <v>0</v>
      </c>
      <c r="T331" s="41">
        <f t="shared" si="174"/>
        <v>7300000</v>
      </c>
      <c r="U331" s="41">
        <f t="shared" si="1"/>
        <v>36500000</v>
      </c>
      <c r="V331" s="41">
        <f t="shared" si="2"/>
        <v>0</v>
      </c>
      <c r="W331" s="61"/>
      <c r="X331" s="61"/>
      <c r="Y331" s="61"/>
      <c r="Z331" s="61"/>
    </row>
    <row r="332" spans="1:26" ht="13.5" hidden="1"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v>1</v>
      </c>
      <c r="X332" s="61"/>
      <c r="Y332" s="61"/>
      <c r="Z332" s="61"/>
    </row>
    <row r="333" spans="1:26" ht="13.5" hidden="1"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5">H334</f>
        <v>3750000</v>
      </c>
      <c r="I333" s="41">
        <f t="shared" si="175"/>
        <v>0</v>
      </c>
      <c r="J333" s="41">
        <f t="shared" si="175"/>
        <v>300000</v>
      </c>
      <c r="K333" s="41">
        <f t="shared" si="175"/>
        <v>300000</v>
      </c>
      <c r="L333" s="41">
        <f t="shared" si="175"/>
        <v>0</v>
      </c>
      <c r="M333" s="41">
        <f t="shared" si="175"/>
        <v>300000</v>
      </c>
      <c r="N333" s="41">
        <f t="shared" si="175"/>
        <v>300000</v>
      </c>
      <c r="O333" s="41">
        <f t="shared" si="175"/>
        <v>0</v>
      </c>
      <c r="P333" s="41">
        <f t="shared" si="175"/>
        <v>300000</v>
      </c>
      <c r="Q333" s="41">
        <f t="shared" si="175"/>
        <v>300000</v>
      </c>
      <c r="R333" s="41">
        <f t="shared" si="175"/>
        <v>0</v>
      </c>
      <c r="S333" s="41">
        <f t="shared" si="175"/>
        <v>900000</v>
      </c>
      <c r="T333" s="41">
        <f t="shared" si="175"/>
        <v>1050000</v>
      </c>
      <c r="U333" s="41">
        <f t="shared" si="1"/>
        <v>3750000</v>
      </c>
      <c r="V333" s="41">
        <f t="shared" si="2"/>
        <v>0</v>
      </c>
      <c r="W333" s="61"/>
      <c r="X333" s="61"/>
      <c r="Y333" s="61"/>
      <c r="Z333" s="61"/>
    </row>
    <row r="334" spans="1:26" ht="13.5" hidden="1"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44">
        <v>300000</v>
      </c>
      <c r="K334" s="44">
        <v>300000</v>
      </c>
      <c r="L334" s="44">
        <v>0</v>
      </c>
      <c r="M334" s="44">
        <v>300000</v>
      </c>
      <c r="N334" s="44">
        <v>300000</v>
      </c>
      <c r="O334" s="44">
        <v>0</v>
      </c>
      <c r="P334" s="44">
        <v>300000</v>
      </c>
      <c r="Q334" s="44">
        <v>300000</v>
      </c>
      <c r="R334" s="44">
        <v>0</v>
      </c>
      <c r="S334" s="44">
        <v>900000</v>
      </c>
      <c r="T334" s="44">
        <v>1050000</v>
      </c>
      <c r="U334" s="44">
        <f t="shared" si="1"/>
        <v>3750000</v>
      </c>
      <c r="V334" s="44">
        <f t="shared" si="2"/>
        <v>0</v>
      </c>
      <c r="W334" s="61">
        <v>1</v>
      </c>
      <c r="X334" s="61"/>
      <c r="Y334" s="61"/>
      <c r="Z334" s="61"/>
    </row>
    <row r="335" spans="1:26" ht="13.5" hidden="1"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6">SUM(H336,H339,H342,H344,H346)</f>
        <v>50500000</v>
      </c>
      <c r="I335" s="38">
        <f t="shared" si="176"/>
        <v>300000</v>
      </c>
      <c r="J335" s="38">
        <f t="shared" si="176"/>
        <v>1000000</v>
      </c>
      <c r="K335" s="38">
        <f t="shared" si="176"/>
        <v>4180000</v>
      </c>
      <c r="L335" s="38">
        <f t="shared" si="176"/>
        <v>4625000</v>
      </c>
      <c r="M335" s="38">
        <f t="shared" si="176"/>
        <v>1300000</v>
      </c>
      <c r="N335" s="38">
        <f t="shared" si="176"/>
        <v>4880000</v>
      </c>
      <c r="O335" s="38">
        <f t="shared" si="176"/>
        <v>4925000</v>
      </c>
      <c r="P335" s="38">
        <f t="shared" si="176"/>
        <v>5880000</v>
      </c>
      <c r="Q335" s="38">
        <f t="shared" si="176"/>
        <v>300000</v>
      </c>
      <c r="R335" s="38">
        <f t="shared" si="176"/>
        <v>7125000</v>
      </c>
      <c r="S335" s="38">
        <f t="shared" si="176"/>
        <v>5180000</v>
      </c>
      <c r="T335" s="38">
        <f t="shared" si="176"/>
        <v>14685000</v>
      </c>
      <c r="U335" s="38">
        <f t="shared" si="1"/>
        <v>54380000</v>
      </c>
      <c r="V335" s="38">
        <f t="shared" si="2"/>
        <v>-3880000</v>
      </c>
      <c r="W335" s="61"/>
      <c r="X335" s="61"/>
      <c r="Y335" s="61"/>
      <c r="Z335" s="61"/>
    </row>
    <row r="336" spans="1:26" ht="13.5" hidden="1"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7">SUM(H337:H338)</f>
        <v>12900000</v>
      </c>
      <c r="I336" s="41">
        <f t="shared" si="177"/>
        <v>0</v>
      </c>
      <c r="J336" s="41">
        <f t="shared" si="177"/>
        <v>1000000</v>
      </c>
      <c r="K336" s="41">
        <f t="shared" si="177"/>
        <v>1380000</v>
      </c>
      <c r="L336" s="41">
        <f t="shared" si="177"/>
        <v>0</v>
      </c>
      <c r="M336" s="41">
        <f t="shared" si="177"/>
        <v>1000000</v>
      </c>
      <c r="N336" s="41">
        <f t="shared" si="177"/>
        <v>1380000</v>
      </c>
      <c r="O336" s="41">
        <f t="shared" si="177"/>
        <v>0</v>
      </c>
      <c r="P336" s="41">
        <f t="shared" si="177"/>
        <v>3380000</v>
      </c>
      <c r="Q336" s="41">
        <f t="shared" si="177"/>
        <v>0</v>
      </c>
      <c r="R336" s="41">
        <f t="shared" si="177"/>
        <v>0</v>
      </c>
      <c r="S336" s="41">
        <f t="shared" si="177"/>
        <v>2380000</v>
      </c>
      <c r="T336" s="41">
        <f t="shared" si="177"/>
        <v>3760000</v>
      </c>
      <c r="U336" s="41">
        <f t="shared" si="1"/>
        <v>14280000</v>
      </c>
      <c r="V336" s="41">
        <f t="shared" si="2"/>
        <v>-1380000</v>
      </c>
      <c r="W336" s="61"/>
      <c r="X336" s="61"/>
      <c r="Y336" s="61"/>
      <c r="Z336" s="61"/>
    </row>
    <row r="337" spans="1:26" ht="13.5" hidden="1"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78">ROUNDDOWN(E337*G337,-3)</f>
        <v>6900000</v>
      </c>
      <c r="I337" s="44">
        <v>0</v>
      </c>
      <c r="J337" s="44">
        <v>0</v>
      </c>
      <c r="K337" s="44">
        <v>1380000</v>
      </c>
      <c r="L337" s="44">
        <v>0</v>
      </c>
      <c r="M337" s="44">
        <v>0</v>
      </c>
      <c r="N337" s="44">
        <v>1380000</v>
      </c>
      <c r="O337" s="44">
        <v>0</v>
      </c>
      <c r="P337" s="44">
        <v>1380000</v>
      </c>
      <c r="Q337" s="44">
        <v>0</v>
      </c>
      <c r="R337" s="44">
        <v>0</v>
      </c>
      <c r="S337" s="44">
        <v>1380000</v>
      </c>
      <c r="T337" s="44">
        <v>2760000</v>
      </c>
      <c r="U337" s="44">
        <f t="shared" si="1"/>
        <v>8280000</v>
      </c>
      <c r="V337" s="44">
        <f t="shared" si="2"/>
        <v>-1380000</v>
      </c>
      <c r="W337" s="61">
        <v>1</v>
      </c>
      <c r="X337" s="61"/>
      <c r="Y337" s="61"/>
      <c r="Z337" s="61"/>
    </row>
    <row r="338" spans="1:26" ht="13.5" hidden="1"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78"/>
        <v>6000000</v>
      </c>
      <c r="I338" s="44">
        <v>0</v>
      </c>
      <c r="J338" s="44">
        <v>1000000</v>
      </c>
      <c r="K338" s="44">
        <v>0</v>
      </c>
      <c r="L338" s="44">
        <v>0</v>
      </c>
      <c r="M338" s="44">
        <v>1000000</v>
      </c>
      <c r="N338" s="44">
        <v>0</v>
      </c>
      <c r="O338" s="44">
        <v>0</v>
      </c>
      <c r="P338" s="44">
        <v>2000000</v>
      </c>
      <c r="Q338" s="44">
        <v>0</v>
      </c>
      <c r="R338" s="44">
        <v>0</v>
      </c>
      <c r="S338" s="44">
        <v>1000000</v>
      </c>
      <c r="T338" s="44">
        <v>1000000</v>
      </c>
      <c r="U338" s="44">
        <f t="shared" si="1"/>
        <v>6000000</v>
      </c>
      <c r="V338" s="44">
        <f t="shared" si="2"/>
        <v>0</v>
      </c>
      <c r="W338" s="61">
        <v>1</v>
      </c>
      <c r="X338" s="61"/>
      <c r="Y338" s="61"/>
      <c r="Z338" s="61"/>
    </row>
    <row r="339" spans="1:26" ht="13.5" hidden="1"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79">SUM(H340:H341)</f>
        <v>15000000</v>
      </c>
      <c r="I339" s="41">
        <f t="shared" si="179"/>
        <v>0</v>
      </c>
      <c r="J339" s="41">
        <f t="shared" si="179"/>
        <v>0</v>
      </c>
      <c r="K339" s="41">
        <f t="shared" si="179"/>
        <v>2500000</v>
      </c>
      <c r="L339" s="41">
        <f t="shared" si="179"/>
        <v>0</v>
      </c>
      <c r="M339" s="41">
        <f t="shared" si="179"/>
        <v>0</v>
      </c>
      <c r="N339" s="41">
        <f t="shared" si="179"/>
        <v>2500000</v>
      </c>
      <c r="O339" s="41">
        <f t="shared" si="179"/>
        <v>0</v>
      </c>
      <c r="P339" s="41">
        <f t="shared" si="179"/>
        <v>2500000</v>
      </c>
      <c r="Q339" s="41">
        <f t="shared" si="179"/>
        <v>0</v>
      </c>
      <c r="R339" s="41">
        <f t="shared" si="179"/>
        <v>2500000</v>
      </c>
      <c r="S339" s="41">
        <f t="shared" si="179"/>
        <v>2500000</v>
      </c>
      <c r="T339" s="41">
        <f t="shared" si="179"/>
        <v>5000000</v>
      </c>
      <c r="U339" s="41">
        <f t="shared" si="1"/>
        <v>17500000</v>
      </c>
      <c r="V339" s="41">
        <f t="shared" si="2"/>
        <v>-2500000</v>
      </c>
      <c r="W339" s="61"/>
      <c r="X339" s="61"/>
      <c r="Y339" s="61"/>
      <c r="Z339" s="61"/>
    </row>
    <row r="340" spans="1:26" ht="13.5" hidden="1"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0">ROUNDDOWN(E340*G340,-3)</f>
        <v>6000000</v>
      </c>
      <c r="I340" s="44">
        <v>0</v>
      </c>
      <c r="J340" s="44">
        <v>0</v>
      </c>
      <c r="K340" s="44">
        <v>1000000</v>
      </c>
      <c r="L340" s="44">
        <v>0</v>
      </c>
      <c r="M340" s="44">
        <v>0</v>
      </c>
      <c r="N340" s="44">
        <v>1000000</v>
      </c>
      <c r="O340" s="44">
        <v>0</v>
      </c>
      <c r="P340" s="44">
        <v>1000000</v>
      </c>
      <c r="Q340" s="44">
        <v>0</v>
      </c>
      <c r="R340" s="44">
        <v>1000000</v>
      </c>
      <c r="S340" s="44">
        <v>1000000</v>
      </c>
      <c r="T340" s="44">
        <v>2000000</v>
      </c>
      <c r="U340" s="44">
        <f t="shared" si="1"/>
        <v>7000000</v>
      </c>
      <c r="V340" s="44">
        <f t="shared" si="2"/>
        <v>-1000000</v>
      </c>
      <c r="W340" s="61">
        <v>1</v>
      </c>
      <c r="X340" s="61"/>
      <c r="Y340" s="61"/>
      <c r="Z340" s="61"/>
    </row>
    <row r="341" spans="1:26" ht="13.5" hidden="1"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0"/>
        <v>9000000</v>
      </c>
      <c r="I341" s="44">
        <v>0</v>
      </c>
      <c r="J341" s="44">
        <v>0</v>
      </c>
      <c r="K341" s="44">
        <v>1500000</v>
      </c>
      <c r="L341" s="44">
        <v>0</v>
      </c>
      <c r="M341" s="44">
        <v>0</v>
      </c>
      <c r="N341" s="44">
        <v>1500000</v>
      </c>
      <c r="O341" s="44">
        <v>0</v>
      </c>
      <c r="P341" s="44">
        <v>1500000</v>
      </c>
      <c r="Q341" s="44">
        <v>0</v>
      </c>
      <c r="R341" s="44">
        <v>1500000</v>
      </c>
      <c r="S341" s="44">
        <v>1500000</v>
      </c>
      <c r="T341" s="44">
        <v>3000000</v>
      </c>
      <c r="U341" s="44">
        <f t="shared" si="1"/>
        <v>10500000</v>
      </c>
      <c r="V341" s="44">
        <f t="shared" si="2"/>
        <v>-1500000</v>
      </c>
      <c r="W341" s="61">
        <v>1</v>
      </c>
      <c r="X341" s="61"/>
      <c r="Y341" s="61"/>
      <c r="Z341" s="61"/>
    </row>
    <row r="342" spans="1:26" ht="13.5" hidden="1"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1">H343</f>
        <v>2000000</v>
      </c>
      <c r="I342" s="41">
        <f t="shared" si="181"/>
        <v>0</v>
      </c>
      <c r="J342" s="41">
        <f t="shared" si="181"/>
        <v>0</v>
      </c>
      <c r="K342" s="41">
        <f t="shared" si="181"/>
        <v>0</v>
      </c>
      <c r="L342" s="41">
        <f t="shared" si="181"/>
        <v>0</v>
      </c>
      <c r="M342" s="41">
        <f t="shared" si="181"/>
        <v>0</v>
      </c>
      <c r="N342" s="41">
        <f t="shared" si="181"/>
        <v>1000000</v>
      </c>
      <c r="O342" s="41">
        <f t="shared" si="181"/>
        <v>0</v>
      </c>
      <c r="P342" s="41">
        <f t="shared" si="181"/>
        <v>0</v>
      </c>
      <c r="Q342" s="41">
        <f t="shared" si="181"/>
        <v>0</v>
      </c>
      <c r="R342" s="41">
        <f t="shared" si="181"/>
        <v>0</v>
      </c>
      <c r="S342" s="41">
        <f t="shared" si="181"/>
        <v>0</v>
      </c>
      <c r="T342" s="41">
        <f t="shared" si="181"/>
        <v>1000000</v>
      </c>
      <c r="U342" s="41">
        <f t="shared" si="1"/>
        <v>2000000</v>
      </c>
      <c r="V342" s="41">
        <f t="shared" si="2"/>
        <v>0</v>
      </c>
      <c r="W342" s="61"/>
      <c r="X342" s="61"/>
      <c r="Y342" s="61"/>
      <c r="Z342" s="61"/>
    </row>
    <row r="343" spans="1:26" ht="13.5" hidden="1"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v>1</v>
      </c>
      <c r="X343" s="61"/>
      <c r="Y343" s="61"/>
      <c r="Z343" s="61"/>
    </row>
    <row r="344" spans="1:26" ht="13.5" hidden="1"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2">H345</f>
        <v>18500000</v>
      </c>
      <c r="I344" s="41">
        <f t="shared" si="182"/>
        <v>0</v>
      </c>
      <c r="J344" s="41">
        <f t="shared" si="182"/>
        <v>0</v>
      </c>
      <c r="K344" s="41">
        <f t="shared" si="182"/>
        <v>0</v>
      </c>
      <c r="L344" s="41">
        <f t="shared" si="182"/>
        <v>4625000</v>
      </c>
      <c r="M344" s="41">
        <f t="shared" si="182"/>
        <v>0</v>
      </c>
      <c r="N344" s="41">
        <f t="shared" si="182"/>
        <v>0</v>
      </c>
      <c r="O344" s="41">
        <f t="shared" si="182"/>
        <v>4625000</v>
      </c>
      <c r="P344" s="41">
        <f t="shared" si="182"/>
        <v>0</v>
      </c>
      <c r="Q344" s="41">
        <f t="shared" si="182"/>
        <v>0</v>
      </c>
      <c r="R344" s="41">
        <f t="shared" si="182"/>
        <v>4625000</v>
      </c>
      <c r="S344" s="41">
        <f t="shared" si="182"/>
        <v>0</v>
      </c>
      <c r="T344" s="41">
        <f t="shared" si="182"/>
        <v>4625000</v>
      </c>
      <c r="U344" s="41">
        <f t="shared" si="1"/>
        <v>18500000</v>
      </c>
      <c r="V344" s="41">
        <f t="shared" si="2"/>
        <v>0</v>
      </c>
      <c r="W344" s="61"/>
      <c r="X344" s="61"/>
      <c r="Y344" s="61"/>
      <c r="Z344" s="61"/>
    </row>
    <row r="345" spans="1:26" ht="13.5" hidden="1"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v>1</v>
      </c>
      <c r="X345" s="61"/>
      <c r="Y345" s="61"/>
      <c r="Z345" s="61"/>
    </row>
    <row r="346" spans="1:26" ht="13.5" hidden="1"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3">H347</f>
        <v>2100000</v>
      </c>
      <c r="I346" s="41">
        <f t="shared" si="183"/>
        <v>300000</v>
      </c>
      <c r="J346" s="41">
        <f t="shared" si="183"/>
        <v>0</v>
      </c>
      <c r="K346" s="41">
        <f t="shared" si="183"/>
        <v>300000</v>
      </c>
      <c r="L346" s="41">
        <f t="shared" si="183"/>
        <v>0</v>
      </c>
      <c r="M346" s="41">
        <f t="shared" si="183"/>
        <v>300000</v>
      </c>
      <c r="N346" s="41">
        <f t="shared" si="183"/>
        <v>0</v>
      </c>
      <c r="O346" s="41">
        <f t="shared" si="183"/>
        <v>300000</v>
      </c>
      <c r="P346" s="41">
        <f t="shared" si="183"/>
        <v>0</v>
      </c>
      <c r="Q346" s="41">
        <f t="shared" si="183"/>
        <v>300000</v>
      </c>
      <c r="R346" s="41">
        <f t="shared" si="183"/>
        <v>0</v>
      </c>
      <c r="S346" s="41">
        <f t="shared" si="183"/>
        <v>300000</v>
      </c>
      <c r="T346" s="41">
        <f t="shared" si="183"/>
        <v>300000</v>
      </c>
      <c r="U346" s="41">
        <f t="shared" si="1"/>
        <v>2100000</v>
      </c>
      <c r="V346" s="41">
        <f t="shared" si="2"/>
        <v>0</v>
      </c>
      <c r="W346" s="61"/>
      <c r="X346" s="61"/>
      <c r="Y346" s="61"/>
      <c r="Z346" s="61"/>
    </row>
    <row r="347" spans="1:26" ht="13.5" hidden="1"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44">
        <v>300000</v>
      </c>
      <c r="J347" s="44">
        <v>0</v>
      </c>
      <c r="K347" s="44">
        <v>300000</v>
      </c>
      <c r="L347" s="44">
        <v>0</v>
      </c>
      <c r="M347" s="44">
        <v>300000</v>
      </c>
      <c r="N347" s="44">
        <v>0</v>
      </c>
      <c r="O347" s="44">
        <v>300000</v>
      </c>
      <c r="P347" s="44">
        <v>0</v>
      </c>
      <c r="Q347" s="44">
        <v>300000</v>
      </c>
      <c r="R347" s="44">
        <v>0</v>
      </c>
      <c r="S347" s="44">
        <v>300000</v>
      </c>
      <c r="T347" s="44">
        <v>300000</v>
      </c>
      <c r="U347" s="44">
        <f t="shared" si="1"/>
        <v>2100000</v>
      </c>
      <c r="V347" s="44">
        <f t="shared" si="2"/>
        <v>0</v>
      </c>
      <c r="W347" s="61">
        <v>1</v>
      </c>
      <c r="X347" s="61"/>
      <c r="Y347" s="61"/>
      <c r="Z347" s="61"/>
    </row>
    <row r="348" spans="1:26" ht="13.5" hidden="1"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4">SUM(H349,H352,H355,H357,H359)</f>
        <v>50880000</v>
      </c>
      <c r="I348" s="38">
        <f t="shared" si="184"/>
        <v>828000</v>
      </c>
      <c r="J348" s="38">
        <f t="shared" si="184"/>
        <v>2650000</v>
      </c>
      <c r="K348" s="38">
        <f t="shared" si="184"/>
        <v>4284000</v>
      </c>
      <c r="L348" s="38">
        <f t="shared" si="184"/>
        <v>2800000</v>
      </c>
      <c r="M348" s="38">
        <f t="shared" si="184"/>
        <v>2628000</v>
      </c>
      <c r="N348" s="38">
        <f t="shared" si="184"/>
        <v>11050000</v>
      </c>
      <c r="O348" s="38">
        <f t="shared" si="184"/>
        <v>2628000</v>
      </c>
      <c r="P348" s="38">
        <f t="shared" si="184"/>
        <v>2800000</v>
      </c>
      <c r="Q348" s="38">
        <f t="shared" si="184"/>
        <v>2478000</v>
      </c>
      <c r="R348" s="38">
        <f t="shared" si="184"/>
        <v>10578000</v>
      </c>
      <c r="S348" s="38">
        <f t="shared" si="184"/>
        <v>3328000</v>
      </c>
      <c r="T348" s="38">
        <f t="shared" si="184"/>
        <v>4828000</v>
      </c>
      <c r="U348" s="38">
        <f t="shared" si="1"/>
        <v>50880000</v>
      </c>
      <c r="V348" s="38">
        <f t="shared" si="2"/>
        <v>0</v>
      </c>
      <c r="W348" s="61"/>
      <c r="X348" s="61"/>
      <c r="Y348" s="61"/>
      <c r="Z348" s="61"/>
    </row>
    <row r="349" spans="1:26" ht="13.5" hidden="1"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5">SUM(H350:H351)</f>
        <v>17280000</v>
      </c>
      <c r="I349" s="41">
        <f t="shared" si="185"/>
        <v>828000</v>
      </c>
      <c r="J349" s="41">
        <f t="shared" si="185"/>
        <v>1500000</v>
      </c>
      <c r="K349" s="41">
        <f t="shared" si="185"/>
        <v>2484000</v>
      </c>
      <c r="L349" s="41">
        <f t="shared" si="185"/>
        <v>1500000</v>
      </c>
      <c r="M349" s="41">
        <f t="shared" si="185"/>
        <v>828000</v>
      </c>
      <c r="N349" s="41">
        <f t="shared" si="185"/>
        <v>1500000</v>
      </c>
      <c r="O349" s="41">
        <f t="shared" si="185"/>
        <v>828000</v>
      </c>
      <c r="P349" s="41">
        <f t="shared" si="185"/>
        <v>1500000</v>
      </c>
      <c r="Q349" s="41">
        <f t="shared" si="185"/>
        <v>828000</v>
      </c>
      <c r="R349" s="41">
        <f t="shared" si="185"/>
        <v>2328000</v>
      </c>
      <c r="S349" s="41">
        <f t="shared" si="185"/>
        <v>828000</v>
      </c>
      <c r="T349" s="41">
        <f t="shared" si="185"/>
        <v>2328000</v>
      </c>
      <c r="U349" s="41">
        <f t="shared" si="1"/>
        <v>17280000</v>
      </c>
      <c r="V349" s="41">
        <f t="shared" si="2"/>
        <v>0</v>
      </c>
      <c r="W349" s="61"/>
      <c r="X349" s="61"/>
      <c r="Y349" s="61"/>
      <c r="Z349" s="61"/>
    </row>
    <row r="350" spans="1:26" ht="13.5" hidden="1"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6">ROUNDDOWN(E350*G350,-3)</f>
        <v>8280000</v>
      </c>
      <c r="I350" s="44">
        <v>828000</v>
      </c>
      <c r="J350" s="44">
        <v>0</v>
      </c>
      <c r="K350" s="44">
        <v>2484000</v>
      </c>
      <c r="L350" s="44">
        <v>0</v>
      </c>
      <c r="M350" s="44">
        <v>828000</v>
      </c>
      <c r="N350" s="44">
        <v>0</v>
      </c>
      <c r="O350" s="44">
        <v>828000</v>
      </c>
      <c r="P350" s="44">
        <v>0</v>
      </c>
      <c r="Q350" s="44">
        <v>828000</v>
      </c>
      <c r="R350" s="44">
        <v>828000</v>
      </c>
      <c r="S350" s="44">
        <v>828000</v>
      </c>
      <c r="T350" s="44">
        <v>828000</v>
      </c>
      <c r="U350" s="44">
        <f t="shared" si="1"/>
        <v>8280000</v>
      </c>
      <c r="V350" s="44">
        <f t="shared" si="2"/>
        <v>0</v>
      </c>
      <c r="W350" s="61">
        <v>1</v>
      </c>
      <c r="X350" s="61"/>
      <c r="Y350" s="61"/>
      <c r="Z350" s="61"/>
    </row>
    <row r="351" spans="1:26" ht="13.5" hidden="1"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6"/>
        <v>9000000</v>
      </c>
      <c r="I351" s="44">
        <v>0</v>
      </c>
      <c r="J351" s="44">
        <v>1500000</v>
      </c>
      <c r="K351" s="44">
        <v>0</v>
      </c>
      <c r="L351" s="44">
        <v>1500000</v>
      </c>
      <c r="M351" s="44">
        <v>0</v>
      </c>
      <c r="N351" s="44">
        <v>1500000</v>
      </c>
      <c r="O351" s="44">
        <v>0</v>
      </c>
      <c r="P351" s="44">
        <v>1500000</v>
      </c>
      <c r="Q351" s="44">
        <v>0</v>
      </c>
      <c r="R351" s="44">
        <v>1500000</v>
      </c>
      <c r="S351" s="44">
        <v>0</v>
      </c>
      <c r="T351" s="44">
        <v>1500000</v>
      </c>
      <c r="U351" s="44">
        <f t="shared" si="1"/>
        <v>9000000</v>
      </c>
      <c r="V351" s="44">
        <f t="shared" si="2"/>
        <v>0</v>
      </c>
      <c r="W351" s="61">
        <v>1</v>
      </c>
      <c r="X351" s="61"/>
      <c r="Y351" s="61"/>
      <c r="Z351" s="61"/>
    </row>
    <row r="352" spans="1:26" ht="13.5" hidden="1"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7">SUM(H353:H354)</f>
        <v>15000000</v>
      </c>
      <c r="I352" s="41">
        <f t="shared" si="187"/>
        <v>0</v>
      </c>
      <c r="J352" s="41">
        <f t="shared" si="187"/>
        <v>1000000</v>
      </c>
      <c r="K352" s="41">
        <f t="shared" si="187"/>
        <v>1500000</v>
      </c>
      <c r="L352" s="41">
        <f t="shared" si="187"/>
        <v>1000000</v>
      </c>
      <c r="M352" s="41">
        <f t="shared" si="187"/>
        <v>1500000</v>
      </c>
      <c r="N352" s="41">
        <f t="shared" si="187"/>
        <v>1000000</v>
      </c>
      <c r="O352" s="41">
        <f t="shared" si="187"/>
        <v>1500000</v>
      </c>
      <c r="P352" s="41">
        <f t="shared" si="187"/>
        <v>1000000</v>
      </c>
      <c r="Q352" s="41">
        <f t="shared" si="187"/>
        <v>1500000</v>
      </c>
      <c r="R352" s="41">
        <f t="shared" si="187"/>
        <v>1000000</v>
      </c>
      <c r="S352" s="41">
        <f t="shared" si="187"/>
        <v>1500000</v>
      </c>
      <c r="T352" s="41">
        <f t="shared" si="187"/>
        <v>2500000</v>
      </c>
      <c r="U352" s="41">
        <f t="shared" si="1"/>
        <v>15000000</v>
      </c>
      <c r="V352" s="41">
        <f t="shared" si="2"/>
        <v>0</v>
      </c>
      <c r="W352" s="61"/>
      <c r="X352" s="61"/>
      <c r="Y352" s="61"/>
      <c r="Z352" s="61"/>
    </row>
    <row r="353" spans="1:26" ht="13.5" hidden="1"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88">ROUNDDOWN(E353*G353,-3)</f>
        <v>6000000</v>
      </c>
      <c r="I353" s="44">
        <v>0</v>
      </c>
      <c r="J353" s="44">
        <v>1000000</v>
      </c>
      <c r="K353" s="44">
        <v>0</v>
      </c>
      <c r="L353" s="44">
        <v>1000000</v>
      </c>
      <c r="M353" s="44">
        <v>0</v>
      </c>
      <c r="N353" s="44">
        <v>1000000</v>
      </c>
      <c r="O353" s="44">
        <v>0</v>
      </c>
      <c r="P353" s="44">
        <v>1000000</v>
      </c>
      <c r="Q353" s="44">
        <v>0</v>
      </c>
      <c r="R353" s="44">
        <v>1000000</v>
      </c>
      <c r="S353" s="44">
        <v>0</v>
      </c>
      <c r="T353" s="44">
        <v>1000000</v>
      </c>
      <c r="U353" s="44">
        <f t="shared" si="1"/>
        <v>6000000</v>
      </c>
      <c r="V353" s="44">
        <f t="shared" si="2"/>
        <v>0</v>
      </c>
      <c r="W353" s="61">
        <v>1</v>
      </c>
      <c r="X353" s="61"/>
      <c r="Y353" s="61"/>
      <c r="Z353" s="61"/>
    </row>
    <row r="354" spans="1:26" ht="13.5" hidden="1"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88"/>
        <v>9000000</v>
      </c>
      <c r="I354" s="44">
        <v>0</v>
      </c>
      <c r="J354" s="44">
        <v>0</v>
      </c>
      <c r="K354" s="44">
        <v>1500000</v>
      </c>
      <c r="L354" s="44">
        <v>0</v>
      </c>
      <c r="M354" s="44">
        <v>1500000</v>
      </c>
      <c r="N354" s="44">
        <v>0</v>
      </c>
      <c r="O354" s="44">
        <v>1500000</v>
      </c>
      <c r="P354" s="44">
        <v>0</v>
      </c>
      <c r="Q354" s="44">
        <v>1500000</v>
      </c>
      <c r="R354" s="44">
        <v>0</v>
      </c>
      <c r="S354" s="44">
        <v>1500000</v>
      </c>
      <c r="T354" s="44">
        <v>1500000</v>
      </c>
      <c r="U354" s="44">
        <f t="shared" si="1"/>
        <v>9000000</v>
      </c>
      <c r="V354" s="44">
        <f t="shared" si="2"/>
        <v>0</v>
      </c>
      <c r="W354" s="61">
        <v>1</v>
      </c>
      <c r="X354" s="61"/>
      <c r="Y354" s="61"/>
      <c r="Z354" s="61"/>
    </row>
    <row r="355" spans="1:26" ht="13.5" hidden="1"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89">H356</f>
        <v>2000000</v>
      </c>
      <c r="I355" s="41">
        <f t="shared" si="189"/>
        <v>0</v>
      </c>
      <c r="J355" s="41">
        <f t="shared" si="189"/>
        <v>0</v>
      </c>
      <c r="K355" s="41">
        <f t="shared" si="189"/>
        <v>0</v>
      </c>
      <c r="L355" s="41">
        <f t="shared" si="189"/>
        <v>0</v>
      </c>
      <c r="M355" s="41">
        <f t="shared" si="189"/>
        <v>0</v>
      </c>
      <c r="N355" s="41">
        <f t="shared" si="189"/>
        <v>1000000</v>
      </c>
      <c r="O355" s="41">
        <f t="shared" si="189"/>
        <v>0</v>
      </c>
      <c r="P355" s="41">
        <f t="shared" si="189"/>
        <v>0</v>
      </c>
      <c r="Q355" s="41">
        <f t="shared" si="189"/>
        <v>0</v>
      </c>
      <c r="R355" s="41">
        <f t="shared" si="189"/>
        <v>0</v>
      </c>
      <c r="S355" s="41">
        <f t="shared" si="189"/>
        <v>1000000</v>
      </c>
      <c r="T355" s="41">
        <f t="shared" si="189"/>
        <v>0</v>
      </c>
      <c r="U355" s="41">
        <f t="shared" si="1"/>
        <v>2000000</v>
      </c>
      <c r="V355" s="41">
        <f t="shared" si="2"/>
        <v>0</v>
      </c>
      <c r="W355" s="61"/>
      <c r="X355" s="61"/>
      <c r="Y355" s="61"/>
      <c r="Z355" s="61"/>
    </row>
    <row r="356" spans="1:26" ht="13.5" hidden="1"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v>1</v>
      </c>
      <c r="X356" s="61"/>
      <c r="Y356" s="61"/>
      <c r="Z356" s="61"/>
    </row>
    <row r="357" spans="1:26" ht="13.5" hidden="1"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0">H358</f>
        <v>14500000</v>
      </c>
      <c r="I357" s="41">
        <f t="shared" si="190"/>
        <v>0</v>
      </c>
      <c r="J357" s="41">
        <f t="shared" si="190"/>
        <v>0</v>
      </c>
      <c r="K357" s="41">
        <f t="shared" si="190"/>
        <v>0</v>
      </c>
      <c r="L357" s="41">
        <f t="shared" si="190"/>
        <v>0</v>
      </c>
      <c r="M357" s="41">
        <f t="shared" si="190"/>
        <v>0</v>
      </c>
      <c r="N357" s="41">
        <f t="shared" si="190"/>
        <v>7250000</v>
      </c>
      <c r="O357" s="41">
        <f t="shared" si="190"/>
        <v>0</v>
      </c>
      <c r="P357" s="41">
        <f t="shared" si="190"/>
        <v>0</v>
      </c>
      <c r="Q357" s="41">
        <f t="shared" si="190"/>
        <v>0</v>
      </c>
      <c r="R357" s="41">
        <f t="shared" si="190"/>
        <v>7250000</v>
      </c>
      <c r="S357" s="41">
        <f t="shared" si="190"/>
        <v>0</v>
      </c>
      <c r="T357" s="41">
        <f t="shared" si="190"/>
        <v>0</v>
      </c>
      <c r="U357" s="41">
        <f t="shared" si="1"/>
        <v>14500000</v>
      </c>
      <c r="V357" s="41">
        <f t="shared" si="2"/>
        <v>0</v>
      </c>
      <c r="W357" s="61"/>
      <c r="X357" s="61"/>
      <c r="Y357" s="61"/>
      <c r="Z357" s="61"/>
    </row>
    <row r="358" spans="1:26" ht="13.5" hidden="1"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v>1</v>
      </c>
      <c r="X358" s="61"/>
      <c r="Y358" s="61"/>
      <c r="Z358" s="61"/>
    </row>
    <row r="359" spans="1:26" ht="13.5" hidden="1"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1">H360</f>
        <v>2100000</v>
      </c>
      <c r="I359" s="41">
        <f t="shared" si="191"/>
        <v>0</v>
      </c>
      <c r="J359" s="41">
        <f t="shared" si="191"/>
        <v>150000</v>
      </c>
      <c r="K359" s="41">
        <f t="shared" si="191"/>
        <v>300000</v>
      </c>
      <c r="L359" s="41">
        <f t="shared" si="191"/>
        <v>300000</v>
      </c>
      <c r="M359" s="41">
        <f t="shared" si="191"/>
        <v>300000</v>
      </c>
      <c r="N359" s="41">
        <f t="shared" si="191"/>
        <v>300000</v>
      </c>
      <c r="O359" s="41">
        <f t="shared" si="191"/>
        <v>300000</v>
      </c>
      <c r="P359" s="41">
        <f t="shared" si="191"/>
        <v>300000</v>
      </c>
      <c r="Q359" s="41">
        <f t="shared" si="191"/>
        <v>150000</v>
      </c>
      <c r="R359" s="41">
        <f t="shared" si="191"/>
        <v>0</v>
      </c>
      <c r="S359" s="41">
        <f t="shared" si="191"/>
        <v>0</v>
      </c>
      <c r="T359" s="41">
        <f t="shared" si="191"/>
        <v>0</v>
      </c>
      <c r="U359" s="41">
        <f t="shared" si="1"/>
        <v>2100000</v>
      </c>
      <c r="V359" s="41">
        <f t="shared" si="2"/>
        <v>0</v>
      </c>
      <c r="W359" s="61"/>
      <c r="X359" s="61"/>
      <c r="Y359" s="61"/>
      <c r="Z359" s="61"/>
    </row>
    <row r="360" spans="1:26" ht="13.5" hidden="1"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44">
        <v>150000</v>
      </c>
      <c r="K360" s="44">
        <v>300000</v>
      </c>
      <c r="L360" s="44">
        <v>300000</v>
      </c>
      <c r="M360" s="44">
        <v>300000</v>
      </c>
      <c r="N360" s="44">
        <v>300000</v>
      </c>
      <c r="O360" s="44">
        <v>300000</v>
      </c>
      <c r="P360" s="44">
        <v>300000</v>
      </c>
      <c r="Q360" s="44">
        <v>150000</v>
      </c>
      <c r="R360" s="44">
        <v>0</v>
      </c>
      <c r="S360" s="44">
        <v>0</v>
      </c>
      <c r="T360" s="44">
        <v>0</v>
      </c>
      <c r="U360" s="44">
        <f t="shared" si="1"/>
        <v>2100000</v>
      </c>
      <c r="V360" s="44">
        <f t="shared" si="2"/>
        <v>0</v>
      </c>
      <c r="W360" s="61">
        <v>1</v>
      </c>
      <c r="X360" s="61"/>
      <c r="Y360" s="61"/>
      <c r="Z360" s="61"/>
    </row>
    <row r="361" spans="1:26" ht="13.5" hidden="1"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2">SUM(H362,H365,H368,H370,H372)</f>
        <v>62062000</v>
      </c>
      <c r="I361" s="38">
        <f t="shared" si="192"/>
        <v>0</v>
      </c>
      <c r="J361" s="38">
        <f t="shared" si="192"/>
        <v>4885000</v>
      </c>
      <c r="K361" s="38">
        <f t="shared" si="192"/>
        <v>5485000</v>
      </c>
      <c r="L361" s="38">
        <f t="shared" si="192"/>
        <v>450000</v>
      </c>
      <c r="M361" s="38">
        <f t="shared" si="192"/>
        <v>3435000</v>
      </c>
      <c r="N361" s="38">
        <f t="shared" si="192"/>
        <v>13326000</v>
      </c>
      <c r="O361" s="38">
        <f t="shared" si="192"/>
        <v>2950000</v>
      </c>
      <c r="P361" s="38">
        <f t="shared" si="192"/>
        <v>1485000</v>
      </c>
      <c r="Q361" s="38">
        <f t="shared" si="192"/>
        <v>2950000</v>
      </c>
      <c r="R361" s="38">
        <f t="shared" si="192"/>
        <v>5635000</v>
      </c>
      <c r="S361" s="38">
        <f t="shared" si="192"/>
        <v>14926000</v>
      </c>
      <c r="T361" s="38">
        <f t="shared" si="192"/>
        <v>6535000</v>
      </c>
      <c r="U361" s="38">
        <f t="shared" si="1"/>
        <v>62062000</v>
      </c>
      <c r="V361" s="38">
        <f t="shared" si="2"/>
        <v>0</v>
      </c>
      <c r="W361" s="61"/>
      <c r="X361" s="61"/>
      <c r="Y361" s="61"/>
      <c r="Z361" s="61"/>
    </row>
    <row r="362" spans="1:26" ht="13.5" hidden="1"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3">SUM(H363:H364)</f>
        <v>19350000</v>
      </c>
      <c r="I362" s="41">
        <f t="shared" si="193"/>
        <v>0</v>
      </c>
      <c r="J362" s="41">
        <f t="shared" si="193"/>
        <v>1035000</v>
      </c>
      <c r="K362" s="41">
        <f t="shared" si="193"/>
        <v>2535000</v>
      </c>
      <c r="L362" s="41">
        <f t="shared" si="193"/>
        <v>0</v>
      </c>
      <c r="M362" s="41">
        <f t="shared" si="193"/>
        <v>2535000</v>
      </c>
      <c r="N362" s="41">
        <f t="shared" si="193"/>
        <v>3570000</v>
      </c>
      <c r="O362" s="41">
        <f t="shared" si="193"/>
        <v>0</v>
      </c>
      <c r="P362" s="41">
        <f t="shared" si="193"/>
        <v>1035000</v>
      </c>
      <c r="Q362" s="41">
        <f t="shared" si="193"/>
        <v>0</v>
      </c>
      <c r="R362" s="41">
        <f t="shared" si="193"/>
        <v>2535000</v>
      </c>
      <c r="S362" s="41">
        <f t="shared" si="193"/>
        <v>3570000</v>
      </c>
      <c r="T362" s="41">
        <f t="shared" si="193"/>
        <v>2535000</v>
      </c>
      <c r="U362" s="41">
        <f t="shared" si="1"/>
        <v>19350000</v>
      </c>
      <c r="V362" s="41">
        <f t="shared" si="2"/>
        <v>0</v>
      </c>
      <c r="W362" s="61"/>
      <c r="X362" s="61"/>
      <c r="Y362" s="61"/>
      <c r="Z362" s="61"/>
    </row>
    <row r="363" spans="1:26" ht="13.5" hidden="1"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4">ROUNDDOWN(E363*G363,-3)</f>
        <v>10350000</v>
      </c>
      <c r="I363" s="44">
        <v>0</v>
      </c>
      <c r="J363" s="44">
        <v>1035000</v>
      </c>
      <c r="K363" s="44">
        <v>1035000</v>
      </c>
      <c r="L363" s="44">
        <v>0</v>
      </c>
      <c r="M363" s="44">
        <v>1035000</v>
      </c>
      <c r="N363" s="44">
        <v>2070000</v>
      </c>
      <c r="O363" s="44">
        <v>0</v>
      </c>
      <c r="P363" s="44">
        <v>1035000</v>
      </c>
      <c r="Q363" s="44">
        <v>0</v>
      </c>
      <c r="R363" s="44">
        <v>1035000</v>
      </c>
      <c r="S363" s="44">
        <v>2070000</v>
      </c>
      <c r="T363" s="44">
        <v>1035000</v>
      </c>
      <c r="U363" s="44">
        <f t="shared" si="1"/>
        <v>10350000</v>
      </c>
      <c r="V363" s="44">
        <f t="shared" si="2"/>
        <v>0</v>
      </c>
      <c r="W363" s="61">
        <v>1</v>
      </c>
      <c r="X363" s="61"/>
      <c r="Y363" s="61"/>
      <c r="Z363" s="61"/>
    </row>
    <row r="364" spans="1:26" ht="13.5" hidden="1"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4"/>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v>1</v>
      </c>
      <c r="X364" s="61"/>
      <c r="Y364" s="61"/>
      <c r="Z364" s="61"/>
    </row>
    <row r="365" spans="1:26" ht="13.5" hidden="1"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5">SUM(H366:H367)</f>
        <v>20000000</v>
      </c>
      <c r="I365" s="41">
        <f t="shared" si="195"/>
        <v>0</v>
      </c>
      <c r="J365" s="41">
        <f t="shared" si="195"/>
        <v>2500000</v>
      </c>
      <c r="K365" s="41">
        <f t="shared" si="195"/>
        <v>2500000</v>
      </c>
      <c r="L365" s="41">
        <f t="shared" si="195"/>
        <v>0</v>
      </c>
      <c r="M365" s="41">
        <f t="shared" si="195"/>
        <v>0</v>
      </c>
      <c r="N365" s="41">
        <f t="shared" si="195"/>
        <v>2500000</v>
      </c>
      <c r="O365" s="41">
        <f t="shared" si="195"/>
        <v>2500000</v>
      </c>
      <c r="P365" s="41">
        <f t="shared" si="195"/>
        <v>0</v>
      </c>
      <c r="Q365" s="41">
        <f t="shared" si="195"/>
        <v>2500000</v>
      </c>
      <c r="R365" s="41">
        <f t="shared" si="195"/>
        <v>2500000</v>
      </c>
      <c r="S365" s="41">
        <f t="shared" si="195"/>
        <v>2500000</v>
      </c>
      <c r="T365" s="41">
        <f t="shared" si="195"/>
        <v>2500000</v>
      </c>
      <c r="U365" s="41">
        <f t="shared" si="1"/>
        <v>20000000</v>
      </c>
      <c r="V365" s="41">
        <f t="shared" si="2"/>
        <v>0</v>
      </c>
      <c r="W365" s="61"/>
      <c r="X365" s="61"/>
      <c r="Y365" s="61"/>
      <c r="Z365" s="61"/>
    </row>
    <row r="366" spans="1:26" ht="13.5" hidden="1"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6">ROUNDDOWN(E366*G366,-3)</f>
        <v>8000000</v>
      </c>
      <c r="I366" s="44">
        <v>0</v>
      </c>
      <c r="J366" s="44">
        <v>1000000</v>
      </c>
      <c r="K366" s="44">
        <v>1000000</v>
      </c>
      <c r="L366" s="44">
        <v>0</v>
      </c>
      <c r="M366" s="44">
        <v>0</v>
      </c>
      <c r="N366" s="44">
        <v>1000000</v>
      </c>
      <c r="O366" s="44">
        <v>1000000</v>
      </c>
      <c r="P366" s="44">
        <v>0</v>
      </c>
      <c r="Q366" s="44">
        <v>1000000</v>
      </c>
      <c r="R366" s="44">
        <v>1000000</v>
      </c>
      <c r="S366" s="44">
        <v>1000000</v>
      </c>
      <c r="T366" s="44">
        <v>1000000</v>
      </c>
      <c r="U366" s="44">
        <f t="shared" si="1"/>
        <v>8000000</v>
      </c>
      <c r="V366" s="44">
        <f t="shared" si="2"/>
        <v>0</v>
      </c>
      <c r="W366" s="61">
        <v>1</v>
      </c>
      <c r="X366" s="61"/>
      <c r="Y366" s="61"/>
      <c r="Z366" s="61"/>
    </row>
    <row r="367" spans="1:26" ht="13.5" hidden="1"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6"/>
        <v>12000000</v>
      </c>
      <c r="I367" s="44">
        <v>0</v>
      </c>
      <c r="J367" s="44">
        <v>1500000</v>
      </c>
      <c r="K367" s="44">
        <v>1500000</v>
      </c>
      <c r="L367" s="44">
        <v>0</v>
      </c>
      <c r="M367" s="44">
        <v>0</v>
      </c>
      <c r="N367" s="44">
        <v>1500000</v>
      </c>
      <c r="O367" s="44">
        <v>1500000</v>
      </c>
      <c r="P367" s="44">
        <v>0</v>
      </c>
      <c r="Q367" s="44">
        <v>1500000</v>
      </c>
      <c r="R367" s="44">
        <v>1500000</v>
      </c>
      <c r="S367" s="44">
        <v>1500000</v>
      </c>
      <c r="T367" s="44">
        <v>1500000</v>
      </c>
      <c r="U367" s="44">
        <f t="shared" si="1"/>
        <v>12000000</v>
      </c>
      <c r="V367" s="44">
        <f t="shared" si="2"/>
        <v>0</v>
      </c>
      <c r="W367" s="61">
        <v>1</v>
      </c>
      <c r="X367" s="61"/>
      <c r="Y367" s="61"/>
      <c r="Z367" s="61"/>
    </row>
    <row r="368" spans="1:26" ht="13.5" hidden="1"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7">H369</f>
        <v>3000000</v>
      </c>
      <c r="I368" s="41">
        <f t="shared" si="197"/>
        <v>0</v>
      </c>
      <c r="J368" s="41">
        <f t="shared" si="197"/>
        <v>0</v>
      </c>
      <c r="K368" s="41">
        <f t="shared" si="197"/>
        <v>0</v>
      </c>
      <c r="L368" s="41">
        <f t="shared" si="197"/>
        <v>0</v>
      </c>
      <c r="M368" s="41">
        <f t="shared" si="197"/>
        <v>0</v>
      </c>
      <c r="N368" s="41">
        <f t="shared" si="197"/>
        <v>1000000</v>
      </c>
      <c r="O368" s="41">
        <f t="shared" si="197"/>
        <v>0</v>
      </c>
      <c r="P368" s="41">
        <f t="shared" si="197"/>
        <v>0</v>
      </c>
      <c r="Q368" s="41">
        <f t="shared" si="197"/>
        <v>0</v>
      </c>
      <c r="R368" s="41">
        <f t="shared" si="197"/>
        <v>0</v>
      </c>
      <c r="S368" s="41">
        <f t="shared" si="197"/>
        <v>2000000</v>
      </c>
      <c r="T368" s="41">
        <f t="shared" si="197"/>
        <v>0</v>
      </c>
      <c r="U368" s="41">
        <f t="shared" si="1"/>
        <v>3000000</v>
      </c>
      <c r="V368" s="41">
        <f t="shared" si="2"/>
        <v>0</v>
      </c>
      <c r="W368" s="61"/>
      <c r="X368" s="61"/>
      <c r="Y368" s="61"/>
      <c r="Z368" s="61"/>
    </row>
    <row r="369" spans="1:26" ht="13.5" hidden="1"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v>1</v>
      </c>
      <c r="X369" s="61"/>
      <c r="Y369" s="61"/>
      <c r="Z369" s="61"/>
    </row>
    <row r="370" spans="1:26" ht="13.5" hidden="1"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198">H371</f>
        <v>10712000</v>
      </c>
      <c r="I370" s="41">
        <f t="shared" si="198"/>
        <v>0</v>
      </c>
      <c r="J370" s="41">
        <f t="shared" si="198"/>
        <v>0</v>
      </c>
      <c r="K370" s="41">
        <f t="shared" si="198"/>
        <v>0</v>
      </c>
      <c r="L370" s="41">
        <f t="shared" si="198"/>
        <v>0</v>
      </c>
      <c r="M370" s="41">
        <f t="shared" si="198"/>
        <v>0</v>
      </c>
      <c r="N370" s="41">
        <f t="shared" si="198"/>
        <v>5356000</v>
      </c>
      <c r="O370" s="41">
        <f t="shared" si="198"/>
        <v>0</v>
      </c>
      <c r="P370" s="41">
        <f t="shared" si="198"/>
        <v>0</v>
      </c>
      <c r="Q370" s="41">
        <f t="shared" si="198"/>
        <v>0</v>
      </c>
      <c r="R370" s="41">
        <f t="shared" si="198"/>
        <v>0</v>
      </c>
      <c r="S370" s="41">
        <f t="shared" si="198"/>
        <v>5356000</v>
      </c>
      <c r="T370" s="41">
        <f t="shared" si="198"/>
        <v>0</v>
      </c>
      <c r="U370" s="41">
        <f t="shared" si="1"/>
        <v>10712000</v>
      </c>
      <c r="V370" s="41">
        <f t="shared" si="2"/>
        <v>0</v>
      </c>
      <c r="W370" s="61"/>
      <c r="X370" s="61"/>
      <c r="Y370" s="61"/>
      <c r="Z370" s="61"/>
    </row>
    <row r="371" spans="1:26" ht="13.5" hidden="1"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44">
        <v>0</v>
      </c>
      <c r="K371" s="44">
        <v>0</v>
      </c>
      <c r="L371" s="44">
        <v>0</v>
      </c>
      <c r="M371" s="44">
        <v>0</v>
      </c>
      <c r="N371" s="44">
        <v>5356000</v>
      </c>
      <c r="O371" s="44">
        <v>0</v>
      </c>
      <c r="P371" s="44">
        <v>0</v>
      </c>
      <c r="Q371" s="44">
        <v>0</v>
      </c>
      <c r="R371" s="44">
        <v>0</v>
      </c>
      <c r="S371" s="44">
        <v>5356000</v>
      </c>
      <c r="T371" s="44">
        <v>0</v>
      </c>
      <c r="U371" s="44">
        <f t="shared" si="1"/>
        <v>10712000</v>
      </c>
      <c r="V371" s="44">
        <f t="shared" si="2"/>
        <v>0</v>
      </c>
      <c r="W371" s="61">
        <v>1</v>
      </c>
      <c r="X371" s="61"/>
      <c r="Y371" s="61"/>
      <c r="Z371" s="61"/>
    </row>
    <row r="372" spans="1:26" ht="13.5" hidden="1"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199">H373</f>
        <v>9000000</v>
      </c>
      <c r="I372" s="41">
        <f t="shared" si="199"/>
        <v>0</v>
      </c>
      <c r="J372" s="41">
        <f t="shared" si="199"/>
        <v>1350000</v>
      </c>
      <c r="K372" s="41">
        <f t="shared" si="199"/>
        <v>450000</v>
      </c>
      <c r="L372" s="41">
        <f t="shared" si="199"/>
        <v>450000</v>
      </c>
      <c r="M372" s="41">
        <f t="shared" si="199"/>
        <v>900000</v>
      </c>
      <c r="N372" s="41">
        <f t="shared" si="199"/>
        <v>900000</v>
      </c>
      <c r="O372" s="41">
        <f t="shared" si="199"/>
        <v>450000</v>
      </c>
      <c r="P372" s="41">
        <f t="shared" si="199"/>
        <v>450000</v>
      </c>
      <c r="Q372" s="41">
        <f t="shared" si="199"/>
        <v>450000</v>
      </c>
      <c r="R372" s="41">
        <f t="shared" si="199"/>
        <v>600000</v>
      </c>
      <c r="S372" s="41">
        <f t="shared" si="199"/>
        <v>1500000</v>
      </c>
      <c r="T372" s="41">
        <f t="shared" si="199"/>
        <v>1500000</v>
      </c>
      <c r="U372" s="41">
        <f t="shared" si="1"/>
        <v>9000000</v>
      </c>
      <c r="V372" s="41">
        <f t="shared" si="2"/>
        <v>0</v>
      </c>
      <c r="W372" s="61"/>
      <c r="X372" s="61"/>
      <c r="Y372" s="61"/>
      <c r="Z372" s="61"/>
    </row>
    <row r="373" spans="1:26" ht="13.5" hidden="1"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44">
        <v>1350000</v>
      </c>
      <c r="K373" s="44">
        <v>450000</v>
      </c>
      <c r="L373" s="44">
        <v>450000</v>
      </c>
      <c r="M373" s="44">
        <v>900000</v>
      </c>
      <c r="N373" s="44">
        <v>900000</v>
      </c>
      <c r="O373" s="44">
        <v>450000</v>
      </c>
      <c r="P373" s="44">
        <v>450000</v>
      </c>
      <c r="Q373" s="44">
        <v>450000</v>
      </c>
      <c r="R373" s="44">
        <v>600000</v>
      </c>
      <c r="S373" s="44">
        <v>1500000</v>
      </c>
      <c r="T373" s="44">
        <v>1500000</v>
      </c>
      <c r="U373" s="44">
        <f t="shared" si="1"/>
        <v>9000000</v>
      </c>
      <c r="V373" s="44">
        <f t="shared" si="2"/>
        <v>0</v>
      </c>
      <c r="W373" s="61">
        <v>1</v>
      </c>
      <c r="X373" s="61"/>
      <c r="Y373" s="61"/>
      <c r="Z373" s="61"/>
    </row>
    <row r="374" spans="1:26" ht="13.5" hidden="1"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0">SUM(H375)</f>
        <v>75300000</v>
      </c>
      <c r="I374" s="34">
        <f t="shared" si="200"/>
        <v>12605000</v>
      </c>
      <c r="J374" s="34">
        <f t="shared" si="200"/>
        <v>690000</v>
      </c>
      <c r="K374" s="34">
        <f t="shared" si="200"/>
        <v>990000</v>
      </c>
      <c r="L374" s="34">
        <f t="shared" si="200"/>
        <v>10605000</v>
      </c>
      <c r="M374" s="34">
        <f t="shared" si="200"/>
        <v>6605000</v>
      </c>
      <c r="N374" s="34">
        <f t="shared" si="200"/>
        <v>690000</v>
      </c>
      <c r="O374" s="34">
        <f t="shared" si="200"/>
        <v>12605000</v>
      </c>
      <c r="P374" s="34">
        <f t="shared" si="200"/>
        <v>6605000</v>
      </c>
      <c r="Q374" s="34">
        <f t="shared" si="200"/>
        <v>690000</v>
      </c>
      <c r="R374" s="34">
        <f t="shared" si="200"/>
        <v>10605000</v>
      </c>
      <c r="S374" s="34">
        <f t="shared" si="200"/>
        <v>6305000</v>
      </c>
      <c r="T374" s="34">
        <f t="shared" si="200"/>
        <v>6305000</v>
      </c>
      <c r="U374" s="34">
        <f t="shared" si="1"/>
        <v>75300000</v>
      </c>
      <c r="V374" s="34">
        <f t="shared" si="2"/>
        <v>0</v>
      </c>
      <c r="W374" s="61"/>
      <c r="X374" s="61"/>
      <c r="Y374" s="61"/>
      <c r="Z374" s="61"/>
    </row>
    <row r="375" spans="1:26" ht="13.5" hidden="1"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1">SUM(H376,H381,H383,H385)</f>
        <v>75300000</v>
      </c>
      <c r="I375" s="38">
        <f t="shared" si="201"/>
        <v>12605000</v>
      </c>
      <c r="J375" s="38">
        <f t="shared" si="201"/>
        <v>690000</v>
      </c>
      <c r="K375" s="38">
        <f t="shared" si="201"/>
        <v>990000</v>
      </c>
      <c r="L375" s="38">
        <f t="shared" si="201"/>
        <v>10605000</v>
      </c>
      <c r="M375" s="38">
        <f t="shared" si="201"/>
        <v>6605000</v>
      </c>
      <c r="N375" s="38">
        <f t="shared" si="201"/>
        <v>690000</v>
      </c>
      <c r="O375" s="38">
        <f t="shared" si="201"/>
        <v>12605000</v>
      </c>
      <c r="P375" s="38">
        <f t="shared" si="201"/>
        <v>6605000</v>
      </c>
      <c r="Q375" s="38">
        <f t="shared" si="201"/>
        <v>690000</v>
      </c>
      <c r="R375" s="38">
        <f t="shared" si="201"/>
        <v>10605000</v>
      </c>
      <c r="S375" s="38">
        <f t="shared" si="201"/>
        <v>6305000</v>
      </c>
      <c r="T375" s="38">
        <f t="shared" si="201"/>
        <v>6305000</v>
      </c>
      <c r="U375" s="38">
        <f t="shared" si="1"/>
        <v>75300000</v>
      </c>
      <c r="V375" s="38">
        <f t="shared" si="2"/>
        <v>0</v>
      </c>
      <c r="W375" s="61"/>
      <c r="X375" s="61"/>
      <c r="Y375" s="61"/>
      <c r="Z375" s="61"/>
    </row>
    <row r="376" spans="1:26" ht="13.5" hidden="1"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2">SUM(H377:H380)</f>
        <v>24280000</v>
      </c>
      <c r="I376" s="41">
        <f t="shared" si="202"/>
        <v>4690000</v>
      </c>
      <c r="J376" s="41">
        <f t="shared" si="202"/>
        <v>690000</v>
      </c>
      <c r="K376" s="41">
        <f t="shared" si="202"/>
        <v>690000</v>
      </c>
      <c r="L376" s="41">
        <f t="shared" si="202"/>
        <v>4690000</v>
      </c>
      <c r="M376" s="41">
        <f t="shared" si="202"/>
        <v>690000</v>
      </c>
      <c r="N376" s="41">
        <f t="shared" si="202"/>
        <v>690000</v>
      </c>
      <c r="O376" s="41">
        <f t="shared" si="202"/>
        <v>4690000</v>
      </c>
      <c r="P376" s="41">
        <f t="shared" si="202"/>
        <v>690000</v>
      </c>
      <c r="Q376" s="41">
        <f t="shared" si="202"/>
        <v>690000</v>
      </c>
      <c r="R376" s="41">
        <f t="shared" si="202"/>
        <v>4690000</v>
      </c>
      <c r="S376" s="41">
        <f t="shared" si="202"/>
        <v>690000</v>
      </c>
      <c r="T376" s="41">
        <f t="shared" si="202"/>
        <v>690000</v>
      </c>
      <c r="U376" s="41">
        <f t="shared" si="1"/>
        <v>24280000</v>
      </c>
      <c r="V376" s="41">
        <f t="shared" si="2"/>
        <v>0</v>
      </c>
      <c r="W376" s="61"/>
      <c r="X376" s="61"/>
      <c r="Y376" s="61"/>
      <c r="Z376" s="61"/>
    </row>
    <row r="377" spans="1:26" ht="13.5" hidden="1"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3">ROUNDDOWN(E377*G377,-3)</f>
        <v>8280000</v>
      </c>
      <c r="I377" s="44">
        <v>690000</v>
      </c>
      <c r="J377" s="44">
        <v>690000</v>
      </c>
      <c r="K377" s="44">
        <v>690000</v>
      </c>
      <c r="L377" s="44">
        <v>690000</v>
      </c>
      <c r="M377" s="44">
        <v>690000</v>
      </c>
      <c r="N377" s="44">
        <v>690000</v>
      </c>
      <c r="O377" s="44">
        <v>690000</v>
      </c>
      <c r="P377" s="44">
        <v>690000</v>
      </c>
      <c r="Q377" s="44">
        <v>690000</v>
      </c>
      <c r="R377" s="44">
        <v>690000</v>
      </c>
      <c r="S377" s="44">
        <v>690000</v>
      </c>
      <c r="T377" s="44">
        <v>690000</v>
      </c>
      <c r="U377" s="44">
        <f t="shared" si="1"/>
        <v>8280000</v>
      </c>
      <c r="V377" s="44">
        <f t="shared" si="2"/>
        <v>0</v>
      </c>
      <c r="W377" s="61">
        <v>1</v>
      </c>
      <c r="X377" s="61"/>
      <c r="Y377" s="61"/>
      <c r="Z377" s="61"/>
    </row>
    <row r="378" spans="1:26" ht="13.5" hidden="1"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3"/>
        <v>6000000</v>
      </c>
      <c r="I378" s="44">
        <v>1500000</v>
      </c>
      <c r="J378" s="44">
        <v>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v>1</v>
      </c>
      <c r="X378" s="61"/>
      <c r="Y378" s="61"/>
      <c r="Z378" s="61"/>
    </row>
    <row r="379" spans="1:26" ht="13.5" hidden="1"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3"/>
        <v>4000000</v>
      </c>
      <c r="I379" s="44">
        <v>1000000</v>
      </c>
      <c r="J379" s="44">
        <v>0</v>
      </c>
      <c r="K379" s="44">
        <v>0</v>
      </c>
      <c r="L379" s="44">
        <v>1000000</v>
      </c>
      <c r="M379" s="44">
        <v>0</v>
      </c>
      <c r="N379" s="44">
        <v>0</v>
      </c>
      <c r="O379" s="44">
        <v>1000000</v>
      </c>
      <c r="P379" s="44">
        <v>0</v>
      </c>
      <c r="Q379" s="44">
        <v>0</v>
      </c>
      <c r="R379" s="44">
        <v>1000000</v>
      </c>
      <c r="S379" s="44">
        <v>0</v>
      </c>
      <c r="T379" s="44">
        <v>0</v>
      </c>
      <c r="U379" s="44">
        <f t="shared" si="1"/>
        <v>4000000</v>
      </c>
      <c r="V379" s="44">
        <f t="shared" si="2"/>
        <v>0</v>
      </c>
      <c r="W379" s="61">
        <v>1</v>
      </c>
      <c r="X379" s="61"/>
      <c r="Y379" s="61"/>
      <c r="Z379" s="61"/>
    </row>
    <row r="380" spans="1:26" ht="13.5" hidden="1"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3"/>
        <v>6000000</v>
      </c>
      <c r="I380" s="44">
        <v>1500000</v>
      </c>
      <c r="J380" s="44">
        <v>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v>1</v>
      </c>
      <c r="X380" s="61"/>
      <c r="Y380" s="61"/>
      <c r="Z380" s="61"/>
    </row>
    <row r="381" spans="1:26" ht="13.5" hidden="1"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4">H382</f>
        <v>4000000</v>
      </c>
      <c r="I381" s="41">
        <f t="shared" si="204"/>
        <v>2000000</v>
      </c>
      <c r="J381" s="41">
        <f t="shared" si="204"/>
        <v>0</v>
      </c>
      <c r="K381" s="41">
        <f t="shared" si="204"/>
        <v>0</v>
      </c>
      <c r="L381" s="41">
        <f t="shared" si="204"/>
        <v>0</v>
      </c>
      <c r="M381" s="41">
        <f t="shared" si="204"/>
        <v>0</v>
      </c>
      <c r="N381" s="41">
        <f t="shared" si="204"/>
        <v>0</v>
      </c>
      <c r="O381" s="41">
        <f t="shared" si="204"/>
        <v>2000000</v>
      </c>
      <c r="P381" s="41">
        <f t="shared" si="204"/>
        <v>0</v>
      </c>
      <c r="Q381" s="41">
        <f t="shared" si="204"/>
        <v>0</v>
      </c>
      <c r="R381" s="41">
        <f t="shared" si="204"/>
        <v>0</v>
      </c>
      <c r="S381" s="41">
        <f t="shared" si="204"/>
        <v>0</v>
      </c>
      <c r="T381" s="41">
        <f t="shared" si="204"/>
        <v>0</v>
      </c>
      <c r="U381" s="41">
        <f t="shared" si="1"/>
        <v>4000000</v>
      </c>
      <c r="V381" s="41">
        <f t="shared" si="2"/>
        <v>0</v>
      </c>
      <c r="W381" s="61"/>
      <c r="X381" s="61"/>
      <c r="Y381" s="61"/>
      <c r="Z381" s="61"/>
    </row>
    <row r="382" spans="1:26" ht="13.5" hidden="1"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44">
        <v>2000000</v>
      </c>
      <c r="J382" s="44">
        <v>0</v>
      </c>
      <c r="K382" s="44">
        <v>0</v>
      </c>
      <c r="L382" s="44">
        <v>0</v>
      </c>
      <c r="M382" s="44">
        <v>0</v>
      </c>
      <c r="N382" s="44">
        <v>0</v>
      </c>
      <c r="O382" s="44">
        <v>2000000</v>
      </c>
      <c r="P382" s="44">
        <v>0</v>
      </c>
      <c r="Q382" s="44">
        <v>0</v>
      </c>
      <c r="R382" s="44">
        <v>0</v>
      </c>
      <c r="S382" s="44">
        <v>0</v>
      </c>
      <c r="T382" s="44">
        <v>0</v>
      </c>
      <c r="U382" s="44">
        <f t="shared" si="1"/>
        <v>4000000</v>
      </c>
      <c r="V382" s="44">
        <f t="shared" si="2"/>
        <v>0</v>
      </c>
      <c r="W382" s="61">
        <v>1</v>
      </c>
      <c r="X382" s="61"/>
      <c r="Y382" s="61"/>
      <c r="Z382" s="61"/>
    </row>
    <row r="383" spans="1:26" ht="13.5" hidden="1"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5">H384</f>
        <v>44920000</v>
      </c>
      <c r="I383" s="41">
        <f t="shared" si="205"/>
        <v>5615000</v>
      </c>
      <c r="J383" s="41">
        <f t="shared" si="205"/>
        <v>0</v>
      </c>
      <c r="K383" s="41">
        <f t="shared" si="205"/>
        <v>0</v>
      </c>
      <c r="L383" s="41">
        <f t="shared" si="205"/>
        <v>5615000</v>
      </c>
      <c r="M383" s="41">
        <f t="shared" si="205"/>
        <v>5615000</v>
      </c>
      <c r="N383" s="41">
        <f t="shared" si="205"/>
        <v>0</v>
      </c>
      <c r="O383" s="41">
        <f t="shared" si="205"/>
        <v>5615000</v>
      </c>
      <c r="P383" s="41">
        <f t="shared" si="205"/>
        <v>5615000</v>
      </c>
      <c r="Q383" s="41">
        <f t="shared" si="205"/>
        <v>0</v>
      </c>
      <c r="R383" s="41">
        <f t="shared" si="205"/>
        <v>5615000</v>
      </c>
      <c r="S383" s="41">
        <f t="shared" si="205"/>
        <v>5615000</v>
      </c>
      <c r="T383" s="41">
        <f t="shared" si="205"/>
        <v>5615000</v>
      </c>
      <c r="U383" s="41">
        <f t="shared" si="1"/>
        <v>44920000</v>
      </c>
      <c r="V383" s="41">
        <f t="shared" si="2"/>
        <v>0</v>
      </c>
      <c r="W383" s="61"/>
      <c r="X383" s="61"/>
      <c r="Y383" s="61"/>
      <c r="Z383" s="61"/>
    </row>
    <row r="384" spans="1:26" ht="13.5" hidden="1"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44">
        <v>5615000</v>
      </c>
      <c r="J384" s="44">
        <v>0</v>
      </c>
      <c r="K384" s="44">
        <v>0</v>
      </c>
      <c r="L384" s="44">
        <v>5615000</v>
      </c>
      <c r="M384" s="44">
        <v>5615000</v>
      </c>
      <c r="N384" s="44">
        <v>0</v>
      </c>
      <c r="O384" s="44">
        <v>5615000</v>
      </c>
      <c r="P384" s="44">
        <v>5615000</v>
      </c>
      <c r="Q384" s="44">
        <v>0</v>
      </c>
      <c r="R384" s="44">
        <v>5615000</v>
      </c>
      <c r="S384" s="44">
        <v>5615000</v>
      </c>
      <c r="T384" s="44">
        <v>5615000</v>
      </c>
      <c r="U384" s="44">
        <f t="shared" si="1"/>
        <v>44920000</v>
      </c>
      <c r="V384" s="44">
        <f t="shared" si="2"/>
        <v>0</v>
      </c>
      <c r="W384" s="61">
        <v>1</v>
      </c>
      <c r="X384" s="61"/>
      <c r="Y384" s="61"/>
      <c r="Z384" s="61"/>
    </row>
    <row r="385" spans="1:26" ht="13.5" hidden="1"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6">H386</f>
        <v>2100000</v>
      </c>
      <c r="I385" s="41">
        <f t="shared" si="206"/>
        <v>300000</v>
      </c>
      <c r="J385" s="41">
        <f t="shared" si="206"/>
        <v>0</v>
      </c>
      <c r="K385" s="41">
        <f t="shared" si="206"/>
        <v>300000</v>
      </c>
      <c r="L385" s="41">
        <f t="shared" si="206"/>
        <v>300000</v>
      </c>
      <c r="M385" s="41">
        <f t="shared" si="206"/>
        <v>300000</v>
      </c>
      <c r="N385" s="41">
        <f t="shared" si="206"/>
        <v>0</v>
      </c>
      <c r="O385" s="41">
        <f t="shared" si="206"/>
        <v>300000</v>
      </c>
      <c r="P385" s="41">
        <f t="shared" si="206"/>
        <v>300000</v>
      </c>
      <c r="Q385" s="41">
        <f t="shared" si="206"/>
        <v>0</v>
      </c>
      <c r="R385" s="41">
        <f t="shared" si="206"/>
        <v>300000</v>
      </c>
      <c r="S385" s="41">
        <f t="shared" si="206"/>
        <v>0</v>
      </c>
      <c r="T385" s="41">
        <f t="shared" si="206"/>
        <v>0</v>
      </c>
      <c r="U385" s="41">
        <f t="shared" si="1"/>
        <v>2100000</v>
      </c>
      <c r="V385" s="41">
        <f t="shared" si="2"/>
        <v>0</v>
      </c>
      <c r="W385" s="61"/>
      <c r="X385" s="61"/>
      <c r="Y385" s="61"/>
      <c r="Z385" s="61"/>
    </row>
    <row r="386" spans="1:26" ht="13.5" hidden="1"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44">
        <v>300000</v>
      </c>
      <c r="J386" s="44">
        <v>0</v>
      </c>
      <c r="K386" s="44">
        <v>300000</v>
      </c>
      <c r="L386" s="44">
        <v>300000</v>
      </c>
      <c r="M386" s="44">
        <v>300000</v>
      </c>
      <c r="N386" s="44">
        <v>0</v>
      </c>
      <c r="O386" s="44">
        <v>300000</v>
      </c>
      <c r="P386" s="44">
        <v>300000</v>
      </c>
      <c r="Q386" s="44">
        <v>0</v>
      </c>
      <c r="R386" s="44">
        <v>300000</v>
      </c>
      <c r="S386" s="44">
        <v>0</v>
      </c>
      <c r="T386" s="44">
        <v>0</v>
      </c>
      <c r="U386" s="44">
        <f t="shared" si="1"/>
        <v>2100000</v>
      </c>
      <c r="V386" s="44">
        <f t="shared" si="2"/>
        <v>0</v>
      </c>
      <c r="W386" s="61">
        <v>1</v>
      </c>
      <c r="X386" s="61"/>
      <c r="Y386" s="61"/>
      <c r="Z386" s="61"/>
    </row>
    <row r="387" spans="1:26" ht="13.5" hidden="1"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7">SUM(H388,H404,H410,H422,H434,H444,H451,H466)</f>
        <v>2132282000</v>
      </c>
      <c r="I387" s="34">
        <f t="shared" si="207"/>
        <v>64118584</v>
      </c>
      <c r="J387" s="34">
        <f t="shared" si="207"/>
        <v>110472984</v>
      </c>
      <c r="K387" s="34">
        <f t="shared" si="207"/>
        <v>76677384</v>
      </c>
      <c r="L387" s="34">
        <f t="shared" si="207"/>
        <v>60958984</v>
      </c>
      <c r="M387" s="34">
        <f t="shared" si="207"/>
        <v>70050384</v>
      </c>
      <c r="N387" s="34">
        <f t="shared" si="207"/>
        <v>670871384</v>
      </c>
      <c r="O387" s="34">
        <f t="shared" si="207"/>
        <v>660890984</v>
      </c>
      <c r="P387" s="34">
        <f t="shared" si="207"/>
        <v>83511984</v>
      </c>
      <c r="Q387" s="34">
        <f t="shared" si="207"/>
        <v>196189384</v>
      </c>
      <c r="R387" s="34">
        <f t="shared" si="207"/>
        <v>169039984</v>
      </c>
      <c r="S387" s="34">
        <f t="shared" si="207"/>
        <v>112026384</v>
      </c>
      <c r="T387" s="34">
        <f t="shared" si="207"/>
        <v>57473576</v>
      </c>
      <c r="U387" s="34">
        <f t="shared" si="1"/>
        <v>2332282000</v>
      </c>
      <c r="V387" s="34">
        <f t="shared" si="2"/>
        <v>-200000000</v>
      </c>
      <c r="W387" s="61"/>
      <c r="X387" s="61"/>
      <c r="Y387" s="61"/>
      <c r="Z387" s="61"/>
    </row>
    <row r="388" spans="1:26" ht="13.5" hidden="1"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08">SUM(H389,H394,H396,H398,H400,H402)</f>
        <v>67550000</v>
      </c>
      <c r="I388" s="38">
        <f t="shared" si="208"/>
        <v>13904000</v>
      </c>
      <c r="J388" s="38">
        <f t="shared" si="208"/>
        <v>4335000</v>
      </c>
      <c r="K388" s="38">
        <f t="shared" si="208"/>
        <v>6244400</v>
      </c>
      <c r="L388" s="38">
        <f t="shared" si="208"/>
        <v>3335000</v>
      </c>
      <c r="M388" s="38">
        <f t="shared" si="208"/>
        <v>8279400</v>
      </c>
      <c r="N388" s="38">
        <f t="shared" si="208"/>
        <v>7486400</v>
      </c>
      <c r="O388" s="38">
        <f t="shared" si="208"/>
        <v>5300000</v>
      </c>
      <c r="P388" s="38">
        <f t="shared" si="208"/>
        <v>2542000</v>
      </c>
      <c r="Q388" s="38">
        <f t="shared" si="208"/>
        <v>6244400</v>
      </c>
      <c r="R388" s="38">
        <f t="shared" si="208"/>
        <v>2335000</v>
      </c>
      <c r="S388" s="38">
        <f t="shared" si="208"/>
        <v>6244400</v>
      </c>
      <c r="T388" s="38">
        <f t="shared" si="208"/>
        <v>1300000</v>
      </c>
      <c r="U388" s="38">
        <f t="shared" si="1"/>
        <v>67550000</v>
      </c>
      <c r="V388" s="38">
        <f t="shared" si="2"/>
        <v>0</v>
      </c>
      <c r="W388" s="61"/>
      <c r="X388" s="61"/>
      <c r="Y388" s="61"/>
      <c r="Z388" s="61"/>
    </row>
    <row r="389" spans="1:26" ht="13.5" hidden="1"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09">SUM(H390:H393)</f>
        <v>15728000</v>
      </c>
      <c r="I389" s="41">
        <f t="shared" si="209"/>
        <v>5104000</v>
      </c>
      <c r="J389" s="41">
        <f t="shared" si="209"/>
        <v>1035000</v>
      </c>
      <c r="K389" s="41">
        <f t="shared" si="209"/>
        <v>0</v>
      </c>
      <c r="L389" s="41">
        <f t="shared" si="209"/>
        <v>1035000</v>
      </c>
      <c r="M389" s="41">
        <f t="shared" si="209"/>
        <v>1035000</v>
      </c>
      <c r="N389" s="41">
        <f t="shared" si="209"/>
        <v>1242000</v>
      </c>
      <c r="O389" s="41">
        <f t="shared" si="209"/>
        <v>4000000</v>
      </c>
      <c r="P389" s="41">
        <f t="shared" si="209"/>
        <v>1242000</v>
      </c>
      <c r="Q389" s="41">
        <f t="shared" si="209"/>
        <v>0</v>
      </c>
      <c r="R389" s="41">
        <f t="shared" si="209"/>
        <v>1035000</v>
      </c>
      <c r="S389" s="41">
        <f t="shared" si="209"/>
        <v>0</v>
      </c>
      <c r="T389" s="41">
        <f t="shared" si="209"/>
        <v>0</v>
      </c>
      <c r="U389" s="41">
        <f t="shared" si="1"/>
        <v>15728000</v>
      </c>
      <c r="V389" s="41">
        <f t="shared" si="2"/>
        <v>0</v>
      </c>
      <c r="W389" s="61"/>
      <c r="X389" s="61"/>
      <c r="Y389" s="61"/>
      <c r="Z389" s="61"/>
    </row>
    <row r="390" spans="1:26" ht="13.5" hidden="1"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0">ROUNDDOWN(E390*G390,-3)</f>
        <v>7728000</v>
      </c>
      <c r="I390" s="44">
        <v>1104000</v>
      </c>
      <c r="J390" s="44">
        <v>1035000</v>
      </c>
      <c r="K390" s="44">
        <v>0</v>
      </c>
      <c r="L390" s="44">
        <v>1035000</v>
      </c>
      <c r="M390" s="44">
        <v>1035000</v>
      </c>
      <c r="N390" s="44">
        <v>1242000</v>
      </c>
      <c r="O390" s="44">
        <v>0</v>
      </c>
      <c r="P390" s="44">
        <v>1242000</v>
      </c>
      <c r="Q390" s="44">
        <v>0</v>
      </c>
      <c r="R390" s="44">
        <v>1035000</v>
      </c>
      <c r="S390" s="44">
        <v>0</v>
      </c>
      <c r="T390" s="44">
        <v>0</v>
      </c>
      <c r="U390" s="44">
        <f t="shared" si="1"/>
        <v>7728000</v>
      </c>
      <c r="V390" s="44">
        <f t="shared" si="2"/>
        <v>0</v>
      </c>
      <c r="W390" s="61">
        <v>1</v>
      </c>
      <c r="X390" s="61"/>
      <c r="Y390" s="61"/>
      <c r="Z390" s="61"/>
    </row>
    <row r="391" spans="1:26" ht="13.5" hidden="1"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0"/>
        <v>3000000</v>
      </c>
      <c r="I391" s="44">
        <v>1500000</v>
      </c>
      <c r="J391" s="44">
        <v>0</v>
      </c>
      <c r="K391" s="44">
        <v>0</v>
      </c>
      <c r="L391" s="44">
        <v>0</v>
      </c>
      <c r="M391" s="44">
        <v>0</v>
      </c>
      <c r="N391" s="44">
        <v>0</v>
      </c>
      <c r="O391" s="44">
        <v>1500000</v>
      </c>
      <c r="P391" s="44">
        <v>0</v>
      </c>
      <c r="Q391" s="44">
        <v>0</v>
      </c>
      <c r="R391" s="44">
        <v>0</v>
      </c>
      <c r="S391" s="44">
        <v>0</v>
      </c>
      <c r="T391" s="44">
        <v>0</v>
      </c>
      <c r="U391" s="44">
        <f t="shared" si="1"/>
        <v>3000000</v>
      </c>
      <c r="V391" s="44">
        <f t="shared" si="2"/>
        <v>0</v>
      </c>
      <c r="W391" s="61">
        <v>1</v>
      </c>
      <c r="X391" s="61"/>
      <c r="Y391" s="61"/>
      <c r="Z391" s="61"/>
    </row>
    <row r="392" spans="1:26" ht="13.5" hidden="1"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0"/>
        <v>2000000</v>
      </c>
      <c r="I392" s="44">
        <v>1000000</v>
      </c>
      <c r="J392" s="44">
        <v>0</v>
      </c>
      <c r="K392" s="44">
        <v>0</v>
      </c>
      <c r="L392" s="44">
        <v>0</v>
      </c>
      <c r="M392" s="44">
        <v>0</v>
      </c>
      <c r="N392" s="44">
        <v>0</v>
      </c>
      <c r="O392" s="44">
        <v>1000000</v>
      </c>
      <c r="P392" s="44">
        <v>0</v>
      </c>
      <c r="Q392" s="44">
        <v>0</v>
      </c>
      <c r="R392" s="44">
        <v>0</v>
      </c>
      <c r="S392" s="44">
        <v>0</v>
      </c>
      <c r="T392" s="44">
        <v>0</v>
      </c>
      <c r="U392" s="44">
        <f t="shared" si="1"/>
        <v>2000000</v>
      </c>
      <c r="V392" s="44">
        <f t="shared" si="2"/>
        <v>0</v>
      </c>
      <c r="W392" s="61">
        <v>1</v>
      </c>
      <c r="X392" s="61"/>
      <c r="Y392" s="61"/>
      <c r="Z392" s="61"/>
    </row>
    <row r="393" spans="1:26" ht="13.5" hidden="1"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0"/>
        <v>3000000</v>
      </c>
      <c r="I393" s="44">
        <v>1500000</v>
      </c>
      <c r="J393" s="44">
        <v>0</v>
      </c>
      <c r="K393" s="44">
        <v>0</v>
      </c>
      <c r="L393" s="44">
        <v>0</v>
      </c>
      <c r="M393" s="44">
        <v>0</v>
      </c>
      <c r="N393" s="44">
        <v>0</v>
      </c>
      <c r="O393" s="44">
        <v>1500000</v>
      </c>
      <c r="P393" s="44">
        <v>0</v>
      </c>
      <c r="Q393" s="44">
        <v>0</v>
      </c>
      <c r="R393" s="44">
        <v>0</v>
      </c>
      <c r="S393" s="44">
        <v>0</v>
      </c>
      <c r="T393" s="44">
        <v>0</v>
      </c>
      <c r="U393" s="44">
        <f t="shared" si="1"/>
        <v>3000000</v>
      </c>
      <c r="V393" s="44">
        <f t="shared" si="2"/>
        <v>0</v>
      </c>
      <c r="W393" s="61">
        <v>1</v>
      </c>
      <c r="X393" s="61"/>
      <c r="Y393" s="61"/>
      <c r="Z393" s="61"/>
    </row>
    <row r="394" spans="1:26" ht="13.5" hidden="1"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1">H395</f>
        <v>12000000</v>
      </c>
      <c r="I394" s="41">
        <f t="shared" si="211"/>
        <v>1000000</v>
      </c>
      <c r="J394" s="41">
        <f t="shared" si="211"/>
        <v>1000000</v>
      </c>
      <c r="K394" s="41">
        <f t="shared" si="211"/>
        <v>1000000</v>
      </c>
      <c r="L394" s="41">
        <f t="shared" si="211"/>
        <v>1000000</v>
      </c>
      <c r="M394" s="41">
        <f t="shared" si="211"/>
        <v>1000000</v>
      </c>
      <c r="N394" s="41">
        <f t="shared" si="211"/>
        <v>1000000</v>
      </c>
      <c r="O394" s="41">
        <f t="shared" si="211"/>
        <v>1000000</v>
      </c>
      <c r="P394" s="41">
        <f t="shared" si="211"/>
        <v>1000000</v>
      </c>
      <c r="Q394" s="41">
        <f t="shared" si="211"/>
        <v>1000000</v>
      </c>
      <c r="R394" s="41">
        <f t="shared" si="211"/>
        <v>1000000</v>
      </c>
      <c r="S394" s="41">
        <f t="shared" si="211"/>
        <v>1000000</v>
      </c>
      <c r="T394" s="41">
        <f t="shared" si="211"/>
        <v>1000000</v>
      </c>
      <c r="U394" s="41">
        <f t="shared" si="1"/>
        <v>12000000</v>
      </c>
      <c r="V394" s="41">
        <f t="shared" si="2"/>
        <v>0</v>
      </c>
      <c r="W394" s="61"/>
      <c r="X394" s="61"/>
      <c r="Y394" s="61"/>
      <c r="Z394" s="61"/>
    </row>
    <row r="395" spans="1:26" ht="13.5" hidden="1"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44">
        <v>1000000</v>
      </c>
      <c r="J395" s="44">
        <v>1000000</v>
      </c>
      <c r="K395" s="44">
        <v>1000000</v>
      </c>
      <c r="L395" s="44">
        <v>1000000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v>1</v>
      </c>
      <c r="X395" s="61"/>
      <c r="Y395" s="61"/>
      <c r="Z395" s="61"/>
    </row>
    <row r="396" spans="1:26" ht="13.5" hidden="1"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2">H397</f>
        <v>7500000</v>
      </c>
      <c r="I396" s="41">
        <f t="shared" si="212"/>
        <v>7500000</v>
      </c>
      <c r="J396" s="41">
        <f t="shared" si="212"/>
        <v>0</v>
      </c>
      <c r="K396" s="41">
        <f t="shared" si="212"/>
        <v>0</v>
      </c>
      <c r="L396" s="41">
        <f t="shared" si="212"/>
        <v>0</v>
      </c>
      <c r="M396" s="41">
        <f t="shared" si="212"/>
        <v>0</v>
      </c>
      <c r="N396" s="41">
        <f t="shared" si="212"/>
        <v>0</v>
      </c>
      <c r="O396" s="41">
        <f t="shared" si="212"/>
        <v>0</v>
      </c>
      <c r="P396" s="41">
        <f t="shared" si="212"/>
        <v>0</v>
      </c>
      <c r="Q396" s="41">
        <f t="shared" si="212"/>
        <v>0</v>
      </c>
      <c r="R396" s="41">
        <f t="shared" si="212"/>
        <v>0</v>
      </c>
      <c r="S396" s="41">
        <f t="shared" si="212"/>
        <v>0</v>
      </c>
      <c r="T396" s="41">
        <f t="shared" si="212"/>
        <v>0</v>
      </c>
      <c r="U396" s="41">
        <f t="shared" si="1"/>
        <v>7500000</v>
      </c>
      <c r="V396" s="41">
        <f t="shared" si="2"/>
        <v>0</v>
      </c>
      <c r="W396" s="61"/>
      <c r="X396" s="61"/>
      <c r="Y396" s="61"/>
      <c r="Z396" s="61"/>
    </row>
    <row r="397" spans="1:26" ht="13.5" hidden="1"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44">
        <v>7500000</v>
      </c>
      <c r="J397" s="44">
        <v>0</v>
      </c>
      <c r="K397" s="44">
        <v>0</v>
      </c>
      <c r="L397" s="44">
        <v>0</v>
      </c>
      <c r="M397" s="44">
        <v>0</v>
      </c>
      <c r="N397" s="44">
        <v>0</v>
      </c>
      <c r="O397" s="44">
        <v>0</v>
      </c>
      <c r="P397" s="44">
        <v>0</v>
      </c>
      <c r="Q397" s="44">
        <v>0</v>
      </c>
      <c r="R397" s="44">
        <v>0</v>
      </c>
      <c r="S397" s="44">
        <v>0</v>
      </c>
      <c r="T397" s="44">
        <v>0</v>
      </c>
      <c r="U397" s="44">
        <f t="shared" si="1"/>
        <v>7500000</v>
      </c>
      <c r="V397" s="44">
        <f t="shared" si="2"/>
        <v>0</v>
      </c>
      <c r="W397" s="61">
        <v>1</v>
      </c>
      <c r="X397" s="61"/>
      <c r="Y397" s="61"/>
      <c r="Z397" s="61"/>
    </row>
    <row r="398" spans="1:26" ht="13.5" hidden="1"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3">H399</f>
        <v>4000000</v>
      </c>
      <c r="I398" s="41">
        <f t="shared" si="213"/>
        <v>0</v>
      </c>
      <c r="J398" s="41">
        <f t="shared" si="213"/>
        <v>2000000</v>
      </c>
      <c r="K398" s="41">
        <f t="shared" si="213"/>
        <v>0</v>
      </c>
      <c r="L398" s="41">
        <f t="shared" si="213"/>
        <v>1000000</v>
      </c>
      <c r="M398" s="41">
        <f t="shared" si="213"/>
        <v>1000000</v>
      </c>
      <c r="N398" s="41">
        <f t="shared" si="213"/>
        <v>0</v>
      </c>
      <c r="O398" s="41">
        <f t="shared" si="213"/>
        <v>0</v>
      </c>
      <c r="P398" s="41">
        <f t="shared" si="213"/>
        <v>0</v>
      </c>
      <c r="Q398" s="41">
        <f t="shared" si="213"/>
        <v>0</v>
      </c>
      <c r="R398" s="41">
        <f t="shared" si="213"/>
        <v>0</v>
      </c>
      <c r="S398" s="41">
        <f t="shared" si="213"/>
        <v>0</v>
      </c>
      <c r="T398" s="41">
        <f t="shared" si="213"/>
        <v>0</v>
      </c>
      <c r="U398" s="41">
        <f t="shared" si="1"/>
        <v>4000000</v>
      </c>
      <c r="V398" s="41">
        <f t="shared" si="2"/>
        <v>0</v>
      </c>
      <c r="W398" s="61"/>
      <c r="X398" s="61"/>
      <c r="Y398" s="61"/>
      <c r="Z398" s="61"/>
    </row>
    <row r="399" spans="1:26" ht="13.5" hidden="1"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44">
        <v>2000000</v>
      </c>
      <c r="K399" s="44">
        <v>0</v>
      </c>
      <c r="L399" s="44">
        <v>1000000</v>
      </c>
      <c r="M399" s="44">
        <v>1000000</v>
      </c>
      <c r="N399" s="44">
        <v>0</v>
      </c>
      <c r="O399" s="44">
        <v>0</v>
      </c>
      <c r="P399" s="44">
        <v>0</v>
      </c>
      <c r="Q399" s="44">
        <v>0</v>
      </c>
      <c r="R399" s="44">
        <v>0</v>
      </c>
      <c r="S399" s="44">
        <v>0</v>
      </c>
      <c r="T399" s="44">
        <v>0</v>
      </c>
      <c r="U399" s="44">
        <f t="shared" si="1"/>
        <v>4000000</v>
      </c>
      <c r="V399" s="44">
        <f t="shared" si="2"/>
        <v>0</v>
      </c>
      <c r="W399" s="61">
        <v>1</v>
      </c>
      <c r="X399" s="61"/>
      <c r="Y399" s="61"/>
      <c r="Z399" s="61"/>
    </row>
    <row r="400" spans="1:26" ht="13.5" hidden="1"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4">H401</f>
        <v>24722000</v>
      </c>
      <c r="I400" s="41">
        <f t="shared" si="214"/>
        <v>0</v>
      </c>
      <c r="J400" s="41">
        <f t="shared" si="214"/>
        <v>0</v>
      </c>
      <c r="K400" s="41">
        <f t="shared" si="214"/>
        <v>4944400</v>
      </c>
      <c r="L400" s="41">
        <f t="shared" si="214"/>
        <v>0</v>
      </c>
      <c r="M400" s="41">
        <f t="shared" si="214"/>
        <v>4944400</v>
      </c>
      <c r="N400" s="41">
        <f t="shared" si="214"/>
        <v>4944400</v>
      </c>
      <c r="O400" s="41">
        <f t="shared" si="214"/>
        <v>0</v>
      </c>
      <c r="P400" s="41">
        <f t="shared" si="214"/>
        <v>0</v>
      </c>
      <c r="Q400" s="41">
        <f t="shared" si="214"/>
        <v>4944400</v>
      </c>
      <c r="R400" s="41">
        <f t="shared" si="214"/>
        <v>0</v>
      </c>
      <c r="S400" s="41">
        <f t="shared" si="214"/>
        <v>4944400</v>
      </c>
      <c r="T400" s="41">
        <f t="shared" si="214"/>
        <v>0</v>
      </c>
      <c r="U400" s="41">
        <f t="shared" si="1"/>
        <v>24722000</v>
      </c>
      <c r="V400" s="41">
        <f t="shared" si="2"/>
        <v>0</v>
      </c>
      <c r="W400" s="61"/>
      <c r="X400" s="61"/>
      <c r="Y400" s="61"/>
      <c r="Z400" s="61"/>
    </row>
    <row r="401" spans="1:26" ht="13.5" hidden="1"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44">
        <v>4944400</v>
      </c>
      <c r="L401" s="44">
        <v>0</v>
      </c>
      <c r="M401" s="44">
        <v>4944400</v>
      </c>
      <c r="N401" s="44">
        <v>4944400</v>
      </c>
      <c r="O401" s="44">
        <v>0</v>
      </c>
      <c r="P401" s="44">
        <v>0</v>
      </c>
      <c r="Q401" s="44">
        <v>4944400</v>
      </c>
      <c r="R401" s="44">
        <v>0</v>
      </c>
      <c r="S401" s="44">
        <v>4944400</v>
      </c>
      <c r="T401" s="44">
        <v>0</v>
      </c>
      <c r="U401" s="44">
        <f t="shared" si="1"/>
        <v>24722000</v>
      </c>
      <c r="V401" s="44">
        <f t="shared" si="2"/>
        <v>0</v>
      </c>
      <c r="W401" s="61">
        <v>1</v>
      </c>
      <c r="X401" s="61"/>
      <c r="Y401" s="61"/>
      <c r="Z401" s="61"/>
    </row>
    <row r="402" spans="1:26" ht="13.5" hidden="1"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5">H403</f>
        <v>3600000</v>
      </c>
      <c r="I402" s="41">
        <f t="shared" si="215"/>
        <v>300000</v>
      </c>
      <c r="J402" s="41">
        <f t="shared" si="215"/>
        <v>300000</v>
      </c>
      <c r="K402" s="41">
        <f t="shared" si="215"/>
        <v>300000</v>
      </c>
      <c r="L402" s="41">
        <f t="shared" si="215"/>
        <v>300000</v>
      </c>
      <c r="M402" s="41">
        <f t="shared" si="215"/>
        <v>300000</v>
      </c>
      <c r="N402" s="41">
        <f t="shared" si="215"/>
        <v>300000</v>
      </c>
      <c r="O402" s="41">
        <f t="shared" si="215"/>
        <v>300000</v>
      </c>
      <c r="P402" s="41">
        <f t="shared" si="215"/>
        <v>300000</v>
      </c>
      <c r="Q402" s="41">
        <f t="shared" si="215"/>
        <v>300000</v>
      </c>
      <c r="R402" s="41">
        <f t="shared" si="215"/>
        <v>300000</v>
      </c>
      <c r="S402" s="41">
        <f t="shared" si="215"/>
        <v>300000</v>
      </c>
      <c r="T402" s="41">
        <f t="shared" si="215"/>
        <v>300000</v>
      </c>
      <c r="U402" s="41">
        <f t="shared" si="1"/>
        <v>3600000</v>
      </c>
      <c r="V402" s="41">
        <f t="shared" si="2"/>
        <v>0</v>
      </c>
      <c r="W402" s="61"/>
      <c r="X402" s="61"/>
      <c r="Y402" s="61"/>
      <c r="Z402" s="61"/>
    </row>
    <row r="403" spans="1:26" ht="13.5" hidden="1"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44">
        <v>300000</v>
      </c>
      <c r="J403" s="44">
        <v>300000</v>
      </c>
      <c r="K403" s="44">
        <v>300000</v>
      </c>
      <c r="L403" s="44">
        <v>300000</v>
      </c>
      <c r="M403" s="44">
        <v>300000</v>
      </c>
      <c r="N403" s="44">
        <v>300000</v>
      </c>
      <c r="O403" s="44">
        <v>300000</v>
      </c>
      <c r="P403" s="44">
        <v>300000</v>
      </c>
      <c r="Q403" s="44">
        <v>300000</v>
      </c>
      <c r="R403" s="44">
        <v>300000</v>
      </c>
      <c r="S403" s="44">
        <v>300000</v>
      </c>
      <c r="T403" s="44">
        <v>300000</v>
      </c>
      <c r="U403" s="44">
        <f t="shared" si="1"/>
        <v>3600000</v>
      </c>
      <c r="V403" s="44">
        <f t="shared" si="2"/>
        <v>0</v>
      </c>
      <c r="W403" s="61">
        <v>1</v>
      </c>
      <c r="X403" s="61"/>
      <c r="Y403" s="61"/>
      <c r="Z403" s="61"/>
    </row>
    <row r="404" spans="1:26" ht="13.5" hidden="1"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6">SUM(H405,H407)</f>
        <v>395000000</v>
      </c>
      <c r="I404" s="38">
        <f t="shared" si="216"/>
        <v>32750000</v>
      </c>
      <c r="J404" s="38">
        <f t="shared" si="216"/>
        <v>32750000</v>
      </c>
      <c r="K404" s="38">
        <f t="shared" si="216"/>
        <v>32750000</v>
      </c>
      <c r="L404" s="38">
        <f t="shared" si="216"/>
        <v>32750000</v>
      </c>
      <c r="M404" s="38">
        <f t="shared" si="216"/>
        <v>32750000</v>
      </c>
      <c r="N404" s="38">
        <f t="shared" si="216"/>
        <v>32750000</v>
      </c>
      <c r="O404" s="38">
        <f t="shared" si="216"/>
        <v>33750000</v>
      </c>
      <c r="P404" s="38">
        <f t="shared" si="216"/>
        <v>32750000</v>
      </c>
      <c r="Q404" s="38">
        <f t="shared" si="216"/>
        <v>32750000</v>
      </c>
      <c r="R404" s="38">
        <f t="shared" si="216"/>
        <v>33750000</v>
      </c>
      <c r="S404" s="38">
        <f t="shared" si="216"/>
        <v>32750000</v>
      </c>
      <c r="T404" s="38">
        <f t="shared" si="216"/>
        <v>32750000</v>
      </c>
      <c r="U404" s="38">
        <f t="shared" si="1"/>
        <v>395000000</v>
      </c>
      <c r="V404" s="38">
        <f t="shared" si="2"/>
        <v>0</v>
      </c>
      <c r="W404" s="61"/>
      <c r="X404" s="61"/>
      <c r="Y404" s="61"/>
      <c r="Z404" s="61"/>
    </row>
    <row r="405" spans="1:26" ht="13.5" hidden="1"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7">H406</f>
        <v>3000000</v>
      </c>
      <c r="I405" s="41">
        <f t="shared" si="217"/>
        <v>250000</v>
      </c>
      <c r="J405" s="41">
        <f t="shared" si="217"/>
        <v>250000</v>
      </c>
      <c r="K405" s="41">
        <f t="shared" si="217"/>
        <v>250000</v>
      </c>
      <c r="L405" s="41">
        <f t="shared" si="217"/>
        <v>250000</v>
      </c>
      <c r="M405" s="41">
        <f t="shared" si="217"/>
        <v>250000</v>
      </c>
      <c r="N405" s="41">
        <f t="shared" si="217"/>
        <v>250000</v>
      </c>
      <c r="O405" s="41">
        <f t="shared" si="217"/>
        <v>250000</v>
      </c>
      <c r="P405" s="41">
        <f t="shared" si="217"/>
        <v>250000</v>
      </c>
      <c r="Q405" s="41">
        <f t="shared" si="217"/>
        <v>250000</v>
      </c>
      <c r="R405" s="41">
        <f t="shared" si="217"/>
        <v>250000</v>
      </c>
      <c r="S405" s="41">
        <f t="shared" si="217"/>
        <v>250000</v>
      </c>
      <c r="T405" s="41">
        <f t="shared" si="217"/>
        <v>250000</v>
      </c>
      <c r="U405" s="41">
        <f t="shared" si="1"/>
        <v>3000000</v>
      </c>
      <c r="V405" s="41">
        <f t="shared" si="2"/>
        <v>0</v>
      </c>
      <c r="W405" s="61"/>
      <c r="X405" s="61"/>
      <c r="Y405" s="61"/>
      <c r="Z405" s="61"/>
    </row>
    <row r="406" spans="1:26" ht="13.5" hidden="1"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44">
        <v>250000</v>
      </c>
      <c r="J406" s="44">
        <v>250000</v>
      </c>
      <c r="K406" s="44">
        <v>250000</v>
      </c>
      <c r="L406" s="44">
        <v>250000</v>
      </c>
      <c r="M406" s="44">
        <v>250000</v>
      </c>
      <c r="N406" s="44">
        <v>250000</v>
      </c>
      <c r="O406" s="44">
        <v>250000</v>
      </c>
      <c r="P406" s="44">
        <v>250000</v>
      </c>
      <c r="Q406" s="44">
        <v>250000</v>
      </c>
      <c r="R406" s="44">
        <v>250000</v>
      </c>
      <c r="S406" s="44">
        <v>250000</v>
      </c>
      <c r="T406" s="44">
        <v>250000</v>
      </c>
      <c r="U406" s="44">
        <f t="shared" si="1"/>
        <v>3000000</v>
      </c>
      <c r="V406" s="44">
        <f t="shared" si="2"/>
        <v>0</v>
      </c>
      <c r="W406" s="61">
        <v>1</v>
      </c>
      <c r="X406" s="61"/>
      <c r="Y406" s="61"/>
      <c r="Z406" s="61"/>
    </row>
    <row r="407" spans="1:26" ht="13.5" hidden="1"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18">SUM(H408:H409)</f>
        <v>392000000</v>
      </c>
      <c r="I407" s="41">
        <f t="shared" si="218"/>
        <v>32500000</v>
      </c>
      <c r="J407" s="41">
        <f t="shared" si="218"/>
        <v>32500000</v>
      </c>
      <c r="K407" s="41">
        <f t="shared" si="218"/>
        <v>32500000</v>
      </c>
      <c r="L407" s="41">
        <f t="shared" si="218"/>
        <v>32500000</v>
      </c>
      <c r="M407" s="41">
        <f t="shared" si="218"/>
        <v>32500000</v>
      </c>
      <c r="N407" s="41">
        <f t="shared" si="218"/>
        <v>32500000</v>
      </c>
      <c r="O407" s="41">
        <f t="shared" si="218"/>
        <v>33500000</v>
      </c>
      <c r="P407" s="41">
        <f t="shared" si="218"/>
        <v>32500000</v>
      </c>
      <c r="Q407" s="41">
        <f t="shared" si="218"/>
        <v>32500000</v>
      </c>
      <c r="R407" s="41">
        <f t="shared" si="218"/>
        <v>33500000</v>
      </c>
      <c r="S407" s="41">
        <f t="shared" si="218"/>
        <v>32500000</v>
      </c>
      <c r="T407" s="41">
        <f t="shared" si="218"/>
        <v>32500000</v>
      </c>
      <c r="U407" s="41">
        <f t="shared" si="1"/>
        <v>392000000</v>
      </c>
      <c r="V407" s="41">
        <f t="shared" si="2"/>
        <v>0</v>
      </c>
      <c r="W407" s="61"/>
      <c r="X407" s="61"/>
      <c r="Y407" s="61"/>
      <c r="Z407" s="61"/>
    </row>
    <row r="408" spans="1:26" ht="13.5" hidden="1"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19">ROUNDDOWN(E408*G408,-3)</f>
        <v>272000000</v>
      </c>
      <c r="I408" s="44">
        <v>22500000</v>
      </c>
      <c r="J408" s="44">
        <v>22500000</v>
      </c>
      <c r="K408" s="44">
        <v>22500000</v>
      </c>
      <c r="L408" s="44">
        <v>22500000</v>
      </c>
      <c r="M408" s="44">
        <v>22500000</v>
      </c>
      <c r="N408" s="44">
        <v>22500000</v>
      </c>
      <c r="O408" s="44">
        <v>23500000</v>
      </c>
      <c r="P408" s="44">
        <v>22500000</v>
      </c>
      <c r="Q408" s="44">
        <v>22500000</v>
      </c>
      <c r="R408" s="44">
        <v>23500000</v>
      </c>
      <c r="S408" s="44">
        <v>22500000</v>
      </c>
      <c r="T408" s="44">
        <v>22500000</v>
      </c>
      <c r="U408" s="44">
        <f t="shared" si="1"/>
        <v>272000000</v>
      </c>
      <c r="V408" s="44">
        <f t="shared" si="2"/>
        <v>0</v>
      </c>
      <c r="W408" s="61">
        <v>1</v>
      </c>
      <c r="X408" s="61"/>
      <c r="Y408" s="61"/>
      <c r="Z408" s="61"/>
    </row>
    <row r="409" spans="1:26" ht="13.5" hidden="1"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19"/>
        <v>120000000</v>
      </c>
      <c r="I409" s="44">
        <v>10000000</v>
      </c>
      <c r="J409" s="44">
        <v>10000000</v>
      </c>
      <c r="K409" s="44">
        <v>10000000</v>
      </c>
      <c r="L409" s="44">
        <v>10000000</v>
      </c>
      <c r="M409" s="44">
        <v>10000000</v>
      </c>
      <c r="N409" s="44">
        <v>10000000</v>
      </c>
      <c r="O409" s="44">
        <v>10000000</v>
      </c>
      <c r="P409" s="44">
        <v>10000000</v>
      </c>
      <c r="Q409" s="44">
        <v>10000000</v>
      </c>
      <c r="R409" s="44">
        <v>10000000</v>
      </c>
      <c r="S409" s="44">
        <v>10000000</v>
      </c>
      <c r="T409" s="44">
        <v>10000000</v>
      </c>
      <c r="U409" s="44">
        <f t="shared" si="1"/>
        <v>120000000</v>
      </c>
      <c r="V409" s="44">
        <f t="shared" si="2"/>
        <v>0</v>
      </c>
      <c r="W409" s="61">
        <v>1</v>
      </c>
      <c r="X409" s="61"/>
      <c r="Y409" s="61"/>
      <c r="Z409" s="61"/>
    </row>
    <row r="410" spans="1:26" ht="13.5" hidden="1"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0">SUM(H411,H416,H418,H420)</f>
        <v>64804000</v>
      </c>
      <c r="I410" s="38">
        <f t="shared" si="220"/>
        <v>0</v>
      </c>
      <c r="J410" s="38">
        <f t="shared" si="220"/>
        <v>4000000</v>
      </c>
      <c r="K410" s="38">
        <f t="shared" si="220"/>
        <v>10525000</v>
      </c>
      <c r="L410" s="38">
        <f t="shared" si="220"/>
        <v>300000</v>
      </c>
      <c r="M410" s="38">
        <f t="shared" si="220"/>
        <v>4500000</v>
      </c>
      <c r="N410" s="38">
        <f t="shared" si="220"/>
        <v>8025000</v>
      </c>
      <c r="O410" s="38">
        <f t="shared" si="220"/>
        <v>3804000</v>
      </c>
      <c r="P410" s="38">
        <f t="shared" si="220"/>
        <v>4800000</v>
      </c>
      <c r="Q410" s="38">
        <f t="shared" si="220"/>
        <v>10525000</v>
      </c>
      <c r="R410" s="38">
        <f t="shared" si="220"/>
        <v>4500000</v>
      </c>
      <c r="S410" s="38">
        <f t="shared" si="220"/>
        <v>4800000</v>
      </c>
      <c r="T410" s="38">
        <f t="shared" si="220"/>
        <v>9025000</v>
      </c>
      <c r="U410" s="38">
        <f t="shared" si="1"/>
        <v>64804000</v>
      </c>
      <c r="V410" s="38">
        <f t="shared" si="2"/>
        <v>0</v>
      </c>
      <c r="W410" s="61"/>
      <c r="X410" s="61"/>
      <c r="Y410" s="61"/>
      <c r="Z410" s="61"/>
    </row>
    <row r="411" spans="1:26" ht="13.5" hidden="1"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1">SUM(H412:H415)</f>
        <v>19900000</v>
      </c>
      <c r="I411" s="41">
        <f t="shared" si="221"/>
        <v>0</v>
      </c>
      <c r="J411" s="41">
        <f t="shared" si="221"/>
        <v>0</v>
      </c>
      <c r="K411" s="41">
        <f t="shared" si="221"/>
        <v>5725000</v>
      </c>
      <c r="L411" s="41">
        <f t="shared" si="221"/>
        <v>0</v>
      </c>
      <c r="M411" s="41">
        <f t="shared" si="221"/>
        <v>0</v>
      </c>
      <c r="N411" s="41">
        <f t="shared" si="221"/>
        <v>4225000</v>
      </c>
      <c r="O411" s="41">
        <f t="shared" si="221"/>
        <v>0</v>
      </c>
      <c r="P411" s="41">
        <f t="shared" si="221"/>
        <v>0</v>
      </c>
      <c r="Q411" s="41">
        <f t="shared" si="221"/>
        <v>5725000</v>
      </c>
      <c r="R411" s="41">
        <f t="shared" si="221"/>
        <v>0</v>
      </c>
      <c r="S411" s="41">
        <f t="shared" si="221"/>
        <v>0</v>
      </c>
      <c r="T411" s="41">
        <f t="shared" si="221"/>
        <v>4225000</v>
      </c>
      <c r="U411" s="41">
        <f t="shared" si="1"/>
        <v>19900000</v>
      </c>
      <c r="V411" s="41">
        <f t="shared" si="2"/>
        <v>0</v>
      </c>
      <c r="W411" s="61"/>
      <c r="X411" s="61"/>
      <c r="Y411" s="61"/>
      <c r="Z411" s="61"/>
    </row>
    <row r="412" spans="1:26" ht="13.5" hidden="1"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2">ROUNDDOWN(E412*G412,-3)</f>
        <v>4000000</v>
      </c>
      <c r="I412" s="44">
        <v>0</v>
      </c>
      <c r="J412" s="44">
        <v>0</v>
      </c>
      <c r="K412" s="44">
        <v>1000000</v>
      </c>
      <c r="L412" s="44">
        <v>0</v>
      </c>
      <c r="M412" s="44">
        <v>0</v>
      </c>
      <c r="N412" s="44">
        <v>1000000</v>
      </c>
      <c r="O412" s="44">
        <v>0</v>
      </c>
      <c r="P412" s="44">
        <v>0</v>
      </c>
      <c r="Q412" s="44">
        <v>1000000</v>
      </c>
      <c r="R412" s="44">
        <v>0</v>
      </c>
      <c r="S412" s="44">
        <v>0</v>
      </c>
      <c r="T412" s="44">
        <v>1000000</v>
      </c>
      <c r="U412" s="44">
        <f t="shared" si="1"/>
        <v>4000000</v>
      </c>
      <c r="V412" s="44">
        <f t="shared" si="2"/>
        <v>0</v>
      </c>
      <c r="W412" s="61">
        <v>1</v>
      </c>
      <c r="X412" s="61"/>
      <c r="Y412" s="61"/>
      <c r="Z412" s="61"/>
    </row>
    <row r="413" spans="1:26" ht="13.5" hidden="1"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2"/>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v>1</v>
      </c>
      <c r="X413" s="61"/>
      <c r="Y413" s="61"/>
      <c r="Z413" s="61"/>
    </row>
    <row r="414" spans="1:26" ht="13.5" hidden="1"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2"/>
        <v>6900000</v>
      </c>
      <c r="I414" s="44">
        <v>0</v>
      </c>
      <c r="J414" s="44">
        <v>0</v>
      </c>
      <c r="K414" s="44">
        <v>1725000</v>
      </c>
      <c r="L414" s="44">
        <v>0</v>
      </c>
      <c r="M414" s="44">
        <v>0</v>
      </c>
      <c r="N414" s="44">
        <v>1725000</v>
      </c>
      <c r="O414" s="44">
        <v>0</v>
      </c>
      <c r="P414" s="44">
        <v>0</v>
      </c>
      <c r="Q414" s="44">
        <v>1725000</v>
      </c>
      <c r="R414" s="44">
        <v>0</v>
      </c>
      <c r="S414" s="44">
        <v>0</v>
      </c>
      <c r="T414" s="44">
        <v>1725000</v>
      </c>
      <c r="U414" s="44">
        <f t="shared" si="1"/>
        <v>6900000</v>
      </c>
      <c r="V414" s="44">
        <f t="shared" si="2"/>
        <v>0</v>
      </c>
      <c r="W414" s="61">
        <v>1</v>
      </c>
      <c r="X414" s="61"/>
      <c r="Y414" s="61"/>
      <c r="Z414" s="61"/>
    </row>
    <row r="415" spans="1:26" ht="13.5" hidden="1"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2"/>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v>1</v>
      </c>
      <c r="X415" s="61"/>
      <c r="Y415" s="61"/>
      <c r="Z415" s="61"/>
    </row>
    <row r="416" spans="1:26" ht="13.5" hidden="1"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3">H417</f>
        <v>2000000</v>
      </c>
      <c r="I416" s="41">
        <f t="shared" si="223"/>
        <v>0</v>
      </c>
      <c r="J416" s="41">
        <f t="shared" si="223"/>
        <v>0</v>
      </c>
      <c r="K416" s="41">
        <f t="shared" si="223"/>
        <v>1000000</v>
      </c>
      <c r="L416" s="41">
        <f t="shared" si="223"/>
        <v>0</v>
      </c>
      <c r="M416" s="41">
        <f t="shared" si="223"/>
        <v>0</v>
      </c>
      <c r="N416" s="41">
        <f t="shared" si="223"/>
        <v>0</v>
      </c>
      <c r="O416" s="41">
        <f t="shared" si="223"/>
        <v>0</v>
      </c>
      <c r="P416" s="41">
        <f t="shared" si="223"/>
        <v>0</v>
      </c>
      <c r="Q416" s="41">
        <f t="shared" si="223"/>
        <v>1000000</v>
      </c>
      <c r="R416" s="41">
        <f t="shared" si="223"/>
        <v>0</v>
      </c>
      <c r="S416" s="41">
        <f t="shared" si="223"/>
        <v>0</v>
      </c>
      <c r="T416" s="41">
        <f t="shared" si="223"/>
        <v>0</v>
      </c>
      <c r="U416" s="41">
        <f t="shared" si="1"/>
        <v>2000000</v>
      </c>
      <c r="V416" s="41">
        <f t="shared" si="2"/>
        <v>0</v>
      </c>
      <c r="W416" s="61"/>
      <c r="X416" s="61"/>
      <c r="Y416" s="61"/>
      <c r="Z416" s="61"/>
    </row>
    <row r="417" spans="1:26" ht="13.5" hidden="1"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44">
        <v>1000000</v>
      </c>
      <c r="L417" s="44">
        <v>0</v>
      </c>
      <c r="M417" s="44">
        <v>0</v>
      </c>
      <c r="N417" s="44">
        <v>0</v>
      </c>
      <c r="O417" s="44">
        <v>0</v>
      </c>
      <c r="P417" s="44">
        <v>0</v>
      </c>
      <c r="Q417" s="44">
        <v>1000000</v>
      </c>
      <c r="R417" s="44">
        <v>0</v>
      </c>
      <c r="S417" s="44">
        <v>0</v>
      </c>
      <c r="T417" s="44">
        <v>0</v>
      </c>
      <c r="U417" s="44">
        <f t="shared" si="1"/>
        <v>2000000</v>
      </c>
      <c r="V417" s="44">
        <f t="shared" si="2"/>
        <v>0</v>
      </c>
      <c r="W417" s="61">
        <v>1</v>
      </c>
      <c r="X417" s="61"/>
      <c r="Y417" s="61"/>
      <c r="Z417" s="61"/>
    </row>
    <row r="418" spans="1:26" ht="13.5" hidden="1"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4">H419</f>
        <v>40804000</v>
      </c>
      <c r="I418" s="41">
        <f t="shared" si="224"/>
        <v>0</v>
      </c>
      <c r="J418" s="41">
        <f t="shared" si="224"/>
        <v>4000000</v>
      </c>
      <c r="K418" s="41">
        <f t="shared" si="224"/>
        <v>3500000</v>
      </c>
      <c r="L418" s="41">
        <f t="shared" si="224"/>
        <v>0</v>
      </c>
      <c r="M418" s="41">
        <f t="shared" si="224"/>
        <v>4500000</v>
      </c>
      <c r="N418" s="41">
        <f t="shared" si="224"/>
        <v>3500000</v>
      </c>
      <c r="O418" s="41">
        <f t="shared" si="224"/>
        <v>3804000</v>
      </c>
      <c r="P418" s="41">
        <f t="shared" si="224"/>
        <v>4500000</v>
      </c>
      <c r="Q418" s="41">
        <f t="shared" si="224"/>
        <v>3500000</v>
      </c>
      <c r="R418" s="41">
        <f t="shared" si="224"/>
        <v>4500000</v>
      </c>
      <c r="S418" s="41">
        <f t="shared" si="224"/>
        <v>4500000</v>
      </c>
      <c r="T418" s="41">
        <f t="shared" si="224"/>
        <v>4500000</v>
      </c>
      <c r="U418" s="41">
        <f t="shared" si="1"/>
        <v>40804000</v>
      </c>
      <c r="V418" s="41">
        <f t="shared" si="2"/>
        <v>0</v>
      </c>
      <c r="W418" s="61"/>
      <c r="X418" s="61"/>
      <c r="Y418" s="61"/>
      <c r="Z418" s="61"/>
    </row>
    <row r="419" spans="1:26" ht="13.5" hidden="1"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44">
        <v>4000000</v>
      </c>
      <c r="K419" s="44">
        <v>3500000</v>
      </c>
      <c r="L419" s="44">
        <v>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v>1</v>
      </c>
      <c r="X419" s="61"/>
      <c r="Y419" s="61"/>
      <c r="Z419" s="61"/>
    </row>
    <row r="420" spans="1:26" ht="13.5" hidden="1"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5">H421</f>
        <v>2100000</v>
      </c>
      <c r="I420" s="41">
        <f t="shared" si="225"/>
        <v>0</v>
      </c>
      <c r="J420" s="41">
        <f t="shared" si="225"/>
        <v>0</v>
      </c>
      <c r="K420" s="41">
        <f t="shared" si="225"/>
        <v>300000</v>
      </c>
      <c r="L420" s="41">
        <f t="shared" si="225"/>
        <v>300000</v>
      </c>
      <c r="M420" s="41">
        <f t="shared" si="225"/>
        <v>0</v>
      </c>
      <c r="N420" s="41">
        <f t="shared" si="225"/>
        <v>300000</v>
      </c>
      <c r="O420" s="41">
        <f t="shared" si="225"/>
        <v>0</v>
      </c>
      <c r="P420" s="41">
        <f t="shared" si="225"/>
        <v>300000</v>
      </c>
      <c r="Q420" s="41">
        <f t="shared" si="225"/>
        <v>300000</v>
      </c>
      <c r="R420" s="41">
        <f t="shared" si="225"/>
        <v>0</v>
      </c>
      <c r="S420" s="41">
        <f t="shared" si="225"/>
        <v>300000</v>
      </c>
      <c r="T420" s="41">
        <f t="shared" si="225"/>
        <v>300000</v>
      </c>
      <c r="U420" s="41">
        <f t="shared" si="1"/>
        <v>2100000</v>
      </c>
      <c r="V420" s="41">
        <f t="shared" si="2"/>
        <v>0</v>
      </c>
      <c r="W420" s="61"/>
      <c r="X420" s="61"/>
      <c r="Y420" s="61"/>
      <c r="Z420" s="61"/>
    </row>
    <row r="421" spans="1:26" ht="13.5" hidden="1"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44">
        <v>300000</v>
      </c>
      <c r="L421" s="44">
        <v>300000</v>
      </c>
      <c r="M421" s="44">
        <v>0</v>
      </c>
      <c r="N421" s="44">
        <v>300000</v>
      </c>
      <c r="O421" s="44">
        <v>0</v>
      </c>
      <c r="P421" s="44">
        <v>300000</v>
      </c>
      <c r="Q421" s="44">
        <v>300000</v>
      </c>
      <c r="R421" s="44">
        <v>0</v>
      </c>
      <c r="S421" s="44">
        <v>300000</v>
      </c>
      <c r="T421" s="44">
        <v>300000</v>
      </c>
      <c r="U421" s="44">
        <f t="shared" si="1"/>
        <v>2100000</v>
      </c>
      <c r="V421" s="44">
        <f t="shared" si="2"/>
        <v>0</v>
      </c>
      <c r="W421" s="61">
        <v>1</v>
      </c>
      <c r="X421" s="61"/>
      <c r="Y421" s="61"/>
      <c r="Z421" s="61"/>
    </row>
    <row r="422" spans="1:26" ht="13.5" hidden="1"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6">SUM(H423,H428,H430,H432)</f>
        <v>62664000</v>
      </c>
      <c r="I422" s="38">
        <f t="shared" si="226"/>
        <v>0</v>
      </c>
      <c r="J422" s="38">
        <f t="shared" si="226"/>
        <v>11554400</v>
      </c>
      <c r="K422" s="38">
        <f t="shared" si="226"/>
        <v>4174400</v>
      </c>
      <c r="L422" s="38">
        <f t="shared" si="226"/>
        <v>6909400</v>
      </c>
      <c r="M422" s="38">
        <f t="shared" si="226"/>
        <v>4174400</v>
      </c>
      <c r="N422" s="38">
        <f t="shared" si="226"/>
        <v>4864400</v>
      </c>
      <c r="O422" s="38">
        <f t="shared" si="226"/>
        <v>7554400</v>
      </c>
      <c r="P422" s="38">
        <f t="shared" si="226"/>
        <v>8174400</v>
      </c>
      <c r="Q422" s="38">
        <f t="shared" si="226"/>
        <v>4174400</v>
      </c>
      <c r="R422" s="38">
        <f t="shared" si="226"/>
        <v>7209400</v>
      </c>
      <c r="S422" s="38">
        <f t="shared" si="226"/>
        <v>3874400</v>
      </c>
      <c r="T422" s="38">
        <f t="shared" si="226"/>
        <v>0</v>
      </c>
      <c r="U422" s="38">
        <f t="shared" si="1"/>
        <v>62664000</v>
      </c>
      <c r="V422" s="38">
        <f t="shared" si="2"/>
        <v>0</v>
      </c>
      <c r="W422" s="61"/>
      <c r="X422" s="61"/>
      <c r="Y422" s="61"/>
      <c r="Z422" s="61"/>
    </row>
    <row r="423" spans="1:26" ht="13.5" hidden="1"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7">SUM(H424:H427)</f>
        <v>13520000</v>
      </c>
      <c r="I423" s="41">
        <f t="shared" si="227"/>
        <v>0</v>
      </c>
      <c r="J423" s="41">
        <f t="shared" si="227"/>
        <v>5380000</v>
      </c>
      <c r="K423" s="41">
        <f t="shared" si="227"/>
        <v>0</v>
      </c>
      <c r="L423" s="41">
        <f t="shared" si="227"/>
        <v>1035000</v>
      </c>
      <c r="M423" s="41">
        <f t="shared" si="227"/>
        <v>0</v>
      </c>
      <c r="N423" s="41">
        <f t="shared" si="227"/>
        <v>690000</v>
      </c>
      <c r="O423" s="41">
        <f t="shared" si="227"/>
        <v>1380000</v>
      </c>
      <c r="P423" s="41">
        <f t="shared" si="227"/>
        <v>4000000</v>
      </c>
      <c r="Q423" s="41">
        <f t="shared" si="227"/>
        <v>0</v>
      </c>
      <c r="R423" s="41">
        <f t="shared" si="227"/>
        <v>1035000</v>
      </c>
      <c r="S423" s="41">
        <f t="shared" si="227"/>
        <v>0</v>
      </c>
      <c r="T423" s="41">
        <f t="shared" si="227"/>
        <v>0</v>
      </c>
      <c r="U423" s="41">
        <f t="shared" si="1"/>
        <v>13520000</v>
      </c>
      <c r="V423" s="41">
        <f t="shared" si="2"/>
        <v>0</v>
      </c>
      <c r="W423" s="61"/>
      <c r="X423" s="61"/>
      <c r="Y423" s="61"/>
      <c r="Z423" s="61"/>
    </row>
    <row r="424" spans="1:26" ht="13.5" hidden="1"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28">ROUNDDOWN(E424*G424,-3)</f>
        <v>5520000</v>
      </c>
      <c r="I424" s="44">
        <v>0</v>
      </c>
      <c r="J424" s="44">
        <v>1380000</v>
      </c>
      <c r="K424" s="44">
        <v>0</v>
      </c>
      <c r="L424" s="44">
        <v>1035000</v>
      </c>
      <c r="M424" s="44">
        <v>0</v>
      </c>
      <c r="N424" s="44">
        <v>690000</v>
      </c>
      <c r="O424" s="44">
        <v>1380000</v>
      </c>
      <c r="P424" s="44">
        <v>0</v>
      </c>
      <c r="Q424" s="44">
        <v>0</v>
      </c>
      <c r="R424" s="44">
        <v>1035000</v>
      </c>
      <c r="S424" s="44">
        <v>0</v>
      </c>
      <c r="T424" s="44">
        <v>0</v>
      </c>
      <c r="U424" s="44">
        <f t="shared" si="1"/>
        <v>5520000</v>
      </c>
      <c r="V424" s="44">
        <f t="shared" si="2"/>
        <v>0</v>
      </c>
      <c r="W424" s="61">
        <v>1</v>
      </c>
      <c r="X424" s="61"/>
      <c r="Y424" s="61"/>
      <c r="Z424" s="61"/>
    </row>
    <row r="425" spans="1:26" ht="13.5" hidden="1"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28"/>
        <v>3000000</v>
      </c>
      <c r="I425" s="44">
        <v>0</v>
      </c>
      <c r="J425" s="44">
        <v>1500000</v>
      </c>
      <c r="K425" s="44">
        <v>0</v>
      </c>
      <c r="L425" s="44">
        <v>0</v>
      </c>
      <c r="M425" s="44">
        <v>0</v>
      </c>
      <c r="N425" s="44">
        <v>0</v>
      </c>
      <c r="O425" s="44">
        <v>0</v>
      </c>
      <c r="P425" s="44">
        <v>1500000</v>
      </c>
      <c r="Q425" s="44">
        <v>0</v>
      </c>
      <c r="R425" s="44">
        <v>0</v>
      </c>
      <c r="S425" s="44">
        <v>0</v>
      </c>
      <c r="T425" s="44">
        <v>0</v>
      </c>
      <c r="U425" s="44">
        <f t="shared" si="1"/>
        <v>3000000</v>
      </c>
      <c r="V425" s="44">
        <f t="shared" si="2"/>
        <v>0</v>
      </c>
      <c r="W425" s="61">
        <v>1</v>
      </c>
      <c r="X425" s="61"/>
      <c r="Y425" s="61"/>
      <c r="Z425" s="61"/>
    </row>
    <row r="426" spans="1:26" ht="13.5" hidden="1"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28"/>
        <v>2000000</v>
      </c>
      <c r="I426" s="44">
        <v>0</v>
      </c>
      <c r="J426" s="44">
        <v>1000000</v>
      </c>
      <c r="K426" s="44">
        <v>0</v>
      </c>
      <c r="L426" s="44">
        <v>0</v>
      </c>
      <c r="M426" s="44">
        <v>0</v>
      </c>
      <c r="N426" s="44">
        <v>0</v>
      </c>
      <c r="O426" s="44">
        <v>0</v>
      </c>
      <c r="P426" s="44">
        <v>1000000</v>
      </c>
      <c r="Q426" s="44">
        <v>0</v>
      </c>
      <c r="R426" s="44">
        <v>0</v>
      </c>
      <c r="S426" s="44">
        <v>0</v>
      </c>
      <c r="T426" s="44">
        <v>0</v>
      </c>
      <c r="U426" s="44">
        <f t="shared" si="1"/>
        <v>2000000</v>
      </c>
      <c r="V426" s="44">
        <f t="shared" si="2"/>
        <v>0</v>
      </c>
      <c r="W426" s="61">
        <v>1</v>
      </c>
      <c r="X426" s="61"/>
      <c r="Y426" s="61"/>
      <c r="Z426" s="61"/>
    </row>
    <row r="427" spans="1:26" ht="13.5" hidden="1"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28"/>
        <v>3000000</v>
      </c>
      <c r="I427" s="44">
        <v>0</v>
      </c>
      <c r="J427" s="44">
        <v>1500000</v>
      </c>
      <c r="K427" s="44">
        <v>0</v>
      </c>
      <c r="L427" s="44">
        <v>0</v>
      </c>
      <c r="M427" s="44">
        <v>0</v>
      </c>
      <c r="N427" s="44">
        <v>0</v>
      </c>
      <c r="O427" s="44">
        <v>0</v>
      </c>
      <c r="P427" s="44">
        <v>1500000</v>
      </c>
      <c r="Q427" s="44">
        <v>0</v>
      </c>
      <c r="R427" s="44">
        <v>0</v>
      </c>
      <c r="S427" s="44">
        <v>0</v>
      </c>
      <c r="T427" s="44">
        <v>0</v>
      </c>
      <c r="U427" s="44">
        <f t="shared" si="1"/>
        <v>3000000</v>
      </c>
      <c r="V427" s="44">
        <f t="shared" si="2"/>
        <v>0</v>
      </c>
      <c r="W427" s="61">
        <v>1</v>
      </c>
      <c r="X427" s="61"/>
      <c r="Y427" s="61"/>
      <c r="Z427" s="61"/>
    </row>
    <row r="428" spans="1:26" ht="13.5" hidden="1"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29">H429</f>
        <v>8000000</v>
      </c>
      <c r="I428" s="41">
        <f t="shared" si="229"/>
        <v>0</v>
      </c>
      <c r="J428" s="41">
        <f t="shared" si="229"/>
        <v>2000000</v>
      </c>
      <c r="K428" s="41">
        <f t="shared" si="229"/>
        <v>0</v>
      </c>
      <c r="L428" s="41">
        <f t="shared" si="229"/>
        <v>2000000</v>
      </c>
      <c r="M428" s="41">
        <f t="shared" si="229"/>
        <v>0</v>
      </c>
      <c r="N428" s="41">
        <f t="shared" si="229"/>
        <v>0</v>
      </c>
      <c r="O428" s="41">
        <f t="shared" si="229"/>
        <v>2000000</v>
      </c>
      <c r="P428" s="41">
        <f t="shared" si="229"/>
        <v>0</v>
      </c>
      <c r="Q428" s="41">
        <f t="shared" si="229"/>
        <v>0</v>
      </c>
      <c r="R428" s="41">
        <f t="shared" si="229"/>
        <v>2000000</v>
      </c>
      <c r="S428" s="41">
        <f t="shared" si="229"/>
        <v>0</v>
      </c>
      <c r="T428" s="41">
        <f t="shared" si="229"/>
        <v>0</v>
      </c>
      <c r="U428" s="41">
        <f t="shared" si="1"/>
        <v>8000000</v>
      </c>
      <c r="V428" s="41">
        <f t="shared" si="2"/>
        <v>0</v>
      </c>
      <c r="W428" s="61"/>
      <c r="X428" s="61"/>
      <c r="Y428" s="61"/>
      <c r="Z428" s="61"/>
    </row>
    <row r="429" spans="1:26" ht="13.5" hidden="1"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44">
        <v>2000000</v>
      </c>
      <c r="K429" s="44">
        <v>0</v>
      </c>
      <c r="L429" s="44">
        <v>2000000</v>
      </c>
      <c r="M429" s="44">
        <v>0</v>
      </c>
      <c r="N429" s="44">
        <v>0</v>
      </c>
      <c r="O429" s="44">
        <v>2000000</v>
      </c>
      <c r="P429" s="44">
        <v>0</v>
      </c>
      <c r="Q429" s="44">
        <v>0</v>
      </c>
      <c r="R429" s="44">
        <v>2000000</v>
      </c>
      <c r="S429" s="44">
        <v>0</v>
      </c>
      <c r="T429" s="44">
        <v>0</v>
      </c>
      <c r="U429" s="44">
        <f t="shared" si="1"/>
        <v>8000000</v>
      </c>
      <c r="V429" s="44">
        <f t="shared" si="2"/>
        <v>0</v>
      </c>
      <c r="W429" s="61">
        <v>1</v>
      </c>
      <c r="X429" s="61"/>
      <c r="Y429" s="61"/>
      <c r="Z429" s="61"/>
    </row>
    <row r="430" spans="1:26" ht="13.5" hidden="1"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0">H431</f>
        <v>38744000</v>
      </c>
      <c r="I430" s="41">
        <f t="shared" si="230"/>
        <v>0</v>
      </c>
      <c r="J430" s="41">
        <f t="shared" si="230"/>
        <v>3874400</v>
      </c>
      <c r="K430" s="41">
        <f t="shared" si="230"/>
        <v>3874400</v>
      </c>
      <c r="L430" s="41">
        <f t="shared" si="230"/>
        <v>3874400</v>
      </c>
      <c r="M430" s="41">
        <f t="shared" si="230"/>
        <v>3874400</v>
      </c>
      <c r="N430" s="41">
        <f t="shared" si="230"/>
        <v>3874400</v>
      </c>
      <c r="O430" s="41">
        <f t="shared" si="230"/>
        <v>3874400</v>
      </c>
      <c r="P430" s="41">
        <f t="shared" si="230"/>
        <v>3874400</v>
      </c>
      <c r="Q430" s="41">
        <f t="shared" si="230"/>
        <v>3874400</v>
      </c>
      <c r="R430" s="41">
        <f t="shared" si="230"/>
        <v>3874400</v>
      </c>
      <c r="S430" s="41">
        <f t="shared" si="230"/>
        <v>3874400</v>
      </c>
      <c r="T430" s="41">
        <f t="shared" si="230"/>
        <v>0</v>
      </c>
      <c r="U430" s="41">
        <f t="shared" si="1"/>
        <v>38744000</v>
      </c>
      <c r="V430" s="41">
        <f t="shared" si="2"/>
        <v>0</v>
      </c>
      <c r="W430" s="61"/>
      <c r="X430" s="61"/>
      <c r="Y430" s="61"/>
      <c r="Z430" s="61"/>
    </row>
    <row r="431" spans="1:26" ht="13.5" hidden="1"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44">
        <v>3874400</v>
      </c>
      <c r="K431" s="44">
        <v>3874400</v>
      </c>
      <c r="L431" s="44">
        <v>3874400</v>
      </c>
      <c r="M431" s="44">
        <v>3874400</v>
      </c>
      <c r="N431" s="44">
        <v>3874400</v>
      </c>
      <c r="O431" s="44">
        <v>3874400</v>
      </c>
      <c r="P431" s="44">
        <v>3874400</v>
      </c>
      <c r="Q431" s="44">
        <v>3874400</v>
      </c>
      <c r="R431" s="44">
        <v>3874400</v>
      </c>
      <c r="S431" s="44">
        <v>3874400</v>
      </c>
      <c r="T431" s="44">
        <v>0</v>
      </c>
      <c r="U431" s="44">
        <f t="shared" si="1"/>
        <v>38744000</v>
      </c>
      <c r="V431" s="44">
        <f t="shared" si="2"/>
        <v>0</v>
      </c>
      <c r="W431" s="61">
        <v>1</v>
      </c>
      <c r="X431" s="61"/>
      <c r="Y431" s="61"/>
      <c r="Z431" s="61"/>
    </row>
    <row r="432" spans="1:26" ht="13.5" hidden="1"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1">H433</f>
        <v>2400000</v>
      </c>
      <c r="I432" s="41">
        <f t="shared" si="231"/>
        <v>0</v>
      </c>
      <c r="J432" s="41">
        <f t="shared" si="231"/>
        <v>300000</v>
      </c>
      <c r="K432" s="41">
        <f t="shared" si="231"/>
        <v>300000</v>
      </c>
      <c r="L432" s="41">
        <f t="shared" si="231"/>
        <v>0</v>
      </c>
      <c r="M432" s="41">
        <f t="shared" si="231"/>
        <v>300000</v>
      </c>
      <c r="N432" s="41">
        <f t="shared" si="231"/>
        <v>300000</v>
      </c>
      <c r="O432" s="41">
        <f t="shared" si="231"/>
        <v>300000</v>
      </c>
      <c r="P432" s="41">
        <f t="shared" si="231"/>
        <v>300000</v>
      </c>
      <c r="Q432" s="41">
        <f t="shared" si="231"/>
        <v>300000</v>
      </c>
      <c r="R432" s="41">
        <f t="shared" si="231"/>
        <v>300000</v>
      </c>
      <c r="S432" s="41">
        <f t="shared" si="231"/>
        <v>0</v>
      </c>
      <c r="T432" s="41">
        <f t="shared" si="231"/>
        <v>0</v>
      </c>
      <c r="U432" s="41">
        <f t="shared" si="1"/>
        <v>2400000</v>
      </c>
      <c r="V432" s="41">
        <f t="shared" si="2"/>
        <v>0</v>
      </c>
      <c r="W432" s="61"/>
      <c r="X432" s="61"/>
      <c r="Y432" s="61"/>
      <c r="Z432" s="61"/>
    </row>
    <row r="433" spans="1:26" ht="13.5" hidden="1"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44">
        <v>300000</v>
      </c>
      <c r="K433" s="44">
        <v>300000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v>1</v>
      </c>
      <c r="X433" s="61"/>
      <c r="Y433" s="61"/>
      <c r="Z433" s="61"/>
    </row>
    <row r="434" spans="1:26" ht="13.5" hidden="1"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2">SUM(H435,H440,H442)</f>
        <v>162933000</v>
      </c>
      <c r="I434" s="38">
        <f t="shared" si="232"/>
        <v>11083584</v>
      </c>
      <c r="J434" s="38">
        <f t="shared" si="232"/>
        <v>17083584</v>
      </c>
      <c r="K434" s="38">
        <f t="shared" si="232"/>
        <v>13083584</v>
      </c>
      <c r="L434" s="38">
        <f t="shared" si="232"/>
        <v>13014584</v>
      </c>
      <c r="M434" s="38">
        <f t="shared" si="232"/>
        <v>12945584</v>
      </c>
      <c r="N434" s="38">
        <f t="shared" si="232"/>
        <v>16945584</v>
      </c>
      <c r="O434" s="38">
        <f t="shared" si="232"/>
        <v>12945584</v>
      </c>
      <c r="P434" s="38">
        <f t="shared" si="232"/>
        <v>12945584</v>
      </c>
      <c r="Q434" s="38">
        <f t="shared" si="232"/>
        <v>16945584</v>
      </c>
      <c r="R434" s="38">
        <f t="shared" si="232"/>
        <v>12945584</v>
      </c>
      <c r="S434" s="38">
        <f t="shared" si="232"/>
        <v>12945584</v>
      </c>
      <c r="T434" s="38">
        <f t="shared" si="232"/>
        <v>10048576</v>
      </c>
      <c r="U434" s="38">
        <f t="shared" si="1"/>
        <v>162933000</v>
      </c>
      <c r="V434" s="38">
        <f t="shared" si="2"/>
        <v>0</v>
      </c>
      <c r="W434" s="61"/>
      <c r="X434" s="61"/>
      <c r="Y434" s="61"/>
      <c r="Z434" s="61"/>
    </row>
    <row r="435" spans="1:26" ht="13.5" hidden="1"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3">SUM(H436:H439)</f>
        <v>22350000</v>
      </c>
      <c r="I435" s="41">
        <f t="shared" si="233"/>
        <v>1035000</v>
      </c>
      <c r="J435" s="41">
        <f t="shared" si="233"/>
        <v>5035000</v>
      </c>
      <c r="K435" s="41">
        <f t="shared" si="233"/>
        <v>1035000</v>
      </c>
      <c r="L435" s="41">
        <f t="shared" si="233"/>
        <v>966000</v>
      </c>
      <c r="M435" s="41">
        <f t="shared" si="233"/>
        <v>897000</v>
      </c>
      <c r="N435" s="41">
        <f t="shared" si="233"/>
        <v>4897000</v>
      </c>
      <c r="O435" s="41">
        <f t="shared" si="233"/>
        <v>897000</v>
      </c>
      <c r="P435" s="41">
        <f t="shared" si="233"/>
        <v>897000</v>
      </c>
      <c r="Q435" s="41">
        <f t="shared" si="233"/>
        <v>4897000</v>
      </c>
      <c r="R435" s="41">
        <f t="shared" si="233"/>
        <v>897000</v>
      </c>
      <c r="S435" s="41">
        <f t="shared" si="233"/>
        <v>897000</v>
      </c>
      <c r="T435" s="41">
        <f t="shared" si="233"/>
        <v>0</v>
      </c>
      <c r="U435" s="41">
        <f t="shared" si="1"/>
        <v>22350000</v>
      </c>
      <c r="V435" s="41">
        <f t="shared" si="2"/>
        <v>0</v>
      </c>
      <c r="W435" s="61"/>
      <c r="X435" s="61"/>
      <c r="Y435" s="61"/>
      <c r="Z435" s="61"/>
    </row>
    <row r="436" spans="1:26" ht="13.5" hidden="1"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4">ROUNDDOWN(E436*G436,-3)</f>
        <v>10350000</v>
      </c>
      <c r="I436" s="44">
        <v>1035000</v>
      </c>
      <c r="J436" s="44">
        <v>1035000</v>
      </c>
      <c r="K436" s="44">
        <v>1035000</v>
      </c>
      <c r="L436" s="44">
        <v>966000</v>
      </c>
      <c r="M436" s="44">
        <v>897000</v>
      </c>
      <c r="N436" s="44">
        <v>897000</v>
      </c>
      <c r="O436" s="44">
        <v>897000</v>
      </c>
      <c r="P436" s="44">
        <v>897000</v>
      </c>
      <c r="Q436" s="44">
        <v>897000</v>
      </c>
      <c r="R436" s="44">
        <v>897000</v>
      </c>
      <c r="S436" s="44">
        <v>897000</v>
      </c>
      <c r="T436" s="44">
        <v>0</v>
      </c>
      <c r="U436" s="44">
        <f t="shared" si="1"/>
        <v>10350000</v>
      </c>
      <c r="V436" s="44">
        <f t="shared" si="2"/>
        <v>0</v>
      </c>
      <c r="W436" s="61">
        <v>1</v>
      </c>
      <c r="X436" s="61"/>
      <c r="Y436" s="61"/>
      <c r="Z436" s="61"/>
    </row>
    <row r="437" spans="1:26" ht="13.5" hidden="1"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4"/>
        <v>4500000</v>
      </c>
      <c r="I437" s="44">
        <v>0</v>
      </c>
      <c r="J437" s="44">
        <v>1500000</v>
      </c>
      <c r="K437" s="44">
        <v>0</v>
      </c>
      <c r="L437" s="44">
        <v>0</v>
      </c>
      <c r="M437" s="44">
        <v>0</v>
      </c>
      <c r="N437" s="44">
        <v>1500000</v>
      </c>
      <c r="O437" s="44">
        <v>0</v>
      </c>
      <c r="P437" s="44">
        <v>0</v>
      </c>
      <c r="Q437" s="44">
        <v>1500000</v>
      </c>
      <c r="R437" s="44">
        <v>0</v>
      </c>
      <c r="S437" s="44">
        <v>0</v>
      </c>
      <c r="T437" s="44">
        <v>0</v>
      </c>
      <c r="U437" s="44">
        <f t="shared" si="1"/>
        <v>4500000</v>
      </c>
      <c r="V437" s="44">
        <f t="shared" si="2"/>
        <v>0</v>
      </c>
      <c r="W437" s="61">
        <v>1</v>
      </c>
      <c r="X437" s="61"/>
      <c r="Y437" s="61"/>
      <c r="Z437" s="61"/>
    </row>
    <row r="438" spans="1:26" ht="13.5" hidden="1"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4"/>
        <v>3000000</v>
      </c>
      <c r="I438" s="44">
        <v>0</v>
      </c>
      <c r="J438" s="44">
        <v>1000000</v>
      </c>
      <c r="K438" s="44">
        <v>0</v>
      </c>
      <c r="L438" s="44">
        <v>0</v>
      </c>
      <c r="M438" s="44">
        <v>0</v>
      </c>
      <c r="N438" s="44">
        <v>1000000</v>
      </c>
      <c r="O438" s="44">
        <v>0</v>
      </c>
      <c r="P438" s="44">
        <v>0</v>
      </c>
      <c r="Q438" s="44">
        <v>1000000</v>
      </c>
      <c r="R438" s="44">
        <v>0</v>
      </c>
      <c r="S438" s="44">
        <v>0</v>
      </c>
      <c r="T438" s="44">
        <v>0</v>
      </c>
      <c r="U438" s="44">
        <f t="shared" si="1"/>
        <v>3000000</v>
      </c>
      <c r="V438" s="44">
        <f t="shared" si="2"/>
        <v>0</v>
      </c>
      <c r="W438" s="61">
        <v>1</v>
      </c>
      <c r="X438" s="61"/>
      <c r="Y438" s="61"/>
      <c r="Z438" s="61"/>
    </row>
    <row r="439" spans="1:26" ht="13.5" hidden="1"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4"/>
        <v>4500000</v>
      </c>
      <c r="I439" s="44">
        <v>0</v>
      </c>
      <c r="J439" s="44">
        <v>1500000</v>
      </c>
      <c r="K439" s="44">
        <v>0</v>
      </c>
      <c r="L439" s="44">
        <v>0</v>
      </c>
      <c r="M439" s="44">
        <v>0</v>
      </c>
      <c r="N439" s="44">
        <v>1500000</v>
      </c>
      <c r="O439" s="44">
        <v>0</v>
      </c>
      <c r="P439" s="44">
        <v>0</v>
      </c>
      <c r="Q439" s="44">
        <v>1500000</v>
      </c>
      <c r="R439" s="44">
        <v>0</v>
      </c>
      <c r="S439" s="44">
        <v>0</v>
      </c>
      <c r="T439" s="44">
        <v>0</v>
      </c>
      <c r="U439" s="44">
        <f t="shared" si="1"/>
        <v>4500000</v>
      </c>
      <c r="V439" s="44">
        <f t="shared" si="2"/>
        <v>0</v>
      </c>
      <c r="W439" s="61">
        <v>1</v>
      </c>
      <c r="X439" s="61"/>
      <c r="Y439" s="61"/>
      <c r="Z439" s="61"/>
    </row>
    <row r="440" spans="1:26" ht="13.5" hidden="1"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5">H441</f>
        <v>20000000</v>
      </c>
      <c r="I440" s="41">
        <f t="shared" si="235"/>
        <v>0</v>
      </c>
      <c r="J440" s="41">
        <f t="shared" si="235"/>
        <v>2000000</v>
      </c>
      <c r="K440" s="41">
        <f t="shared" si="235"/>
        <v>2000000</v>
      </c>
      <c r="L440" s="41">
        <f t="shared" si="235"/>
        <v>2000000</v>
      </c>
      <c r="M440" s="41">
        <f t="shared" si="235"/>
        <v>2000000</v>
      </c>
      <c r="N440" s="41">
        <f t="shared" si="235"/>
        <v>2000000</v>
      </c>
      <c r="O440" s="41">
        <f t="shared" si="235"/>
        <v>2000000</v>
      </c>
      <c r="P440" s="41">
        <f t="shared" si="235"/>
        <v>2000000</v>
      </c>
      <c r="Q440" s="41">
        <f t="shared" si="235"/>
        <v>2000000</v>
      </c>
      <c r="R440" s="41">
        <f t="shared" si="235"/>
        <v>2000000</v>
      </c>
      <c r="S440" s="41">
        <f t="shared" si="235"/>
        <v>2000000</v>
      </c>
      <c r="T440" s="41">
        <f t="shared" si="235"/>
        <v>0</v>
      </c>
      <c r="U440" s="41">
        <f t="shared" si="1"/>
        <v>20000000</v>
      </c>
      <c r="V440" s="41">
        <f t="shared" si="2"/>
        <v>0</v>
      </c>
      <c r="W440" s="61"/>
      <c r="X440" s="61"/>
      <c r="Y440" s="61"/>
      <c r="Z440" s="61"/>
    </row>
    <row r="441" spans="1:26" ht="13.5" hidden="1"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44">
        <v>2000000</v>
      </c>
      <c r="K441" s="44">
        <v>2000000</v>
      </c>
      <c r="L441" s="44">
        <v>2000000</v>
      </c>
      <c r="M441" s="44">
        <v>2000000</v>
      </c>
      <c r="N441" s="44">
        <v>2000000</v>
      </c>
      <c r="O441" s="44">
        <v>2000000</v>
      </c>
      <c r="P441" s="44">
        <v>2000000</v>
      </c>
      <c r="Q441" s="44">
        <v>2000000</v>
      </c>
      <c r="R441" s="44">
        <v>2000000</v>
      </c>
      <c r="S441" s="44">
        <v>2000000</v>
      </c>
      <c r="T441" s="44">
        <v>0</v>
      </c>
      <c r="U441" s="44">
        <f t="shared" si="1"/>
        <v>20000000</v>
      </c>
      <c r="V441" s="44">
        <f t="shared" si="2"/>
        <v>0</v>
      </c>
      <c r="W441" s="61">
        <v>1</v>
      </c>
      <c r="X441" s="61"/>
      <c r="Y441" s="61"/>
      <c r="Z441" s="61"/>
    </row>
    <row r="442" spans="1:26" ht="13.5" hidden="1"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6">H443</f>
        <v>120583000</v>
      </c>
      <c r="I442" s="41">
        <f t="shared" si="236"/>
        <v>10048584</v>
      </c>
      <c r="J442" s="41">
        <f t="shared" si="236"/>
        <v>10048584</v>
      </c>
      <c r="K442" s="41">
        <f t="shared" si="236"/>
        <v>10048584</v>
      </c>
      <c r="L442" s="41">
        <f t="shared" si="236"/>
        <v>10048584</v>
      </c>
      <c r="M442" s="41">
        <f t="shared" si="236"/>
        <v>10048584</v>
      </c>
      <c r="N442" s="41">
        <f t="shared" si="236"/>
        <v>10048584</v>
      </c>
      <c r="O442" s="41">
        <f t="shared" si="236"/>
        <v>10048584</v>
      </c>
      <c r="P442" s="41">
        <f t="shared" si="236"/>
        <v>10048584</v>
      </c>
      <c r="Q442" s="41">
        <f t="shared" si="236"/>
        <v>10048584</v>
      </c>
      <c r="R442" s="41">
        <f t="shared" si="236"/>
        <v>10048584</v>
      </c>
      <c r="S442" s="41">
        <f t="shared" si="236"/>
        <v>10048584</v>
      </c>
      <c r="T442" s="41">
        <f t="shared" si="236"/>
        <v>10048576</v>
      </c>
      <c r="U442" s="41">
        <f t="shared" si="1"/>
        <v>120583000</v>
      </c>
      <c r="V442" s="41">
        <f t="shared" si="2"/>
        <v>0</v>
      </c>
      <c r="W442" s="61"/>
      <c r="X442" s="61"/>
      <c r="Y442" s="61"/>
      <c r="Z442" s="61"/>
    </row>
    <row r="443" spans="1:26" ht="13.5" hidden="1"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44">
        <v>10048584</v>
      </c>
      <c r="J443" s="44">
        <v>10048584</v>
      </c>
      <c r="K443" s="44">
        <v>10048584</v>
      </c>
      <c r="L443" s="44">
        <v>10048584</v>
      </c>
      <c r="M443" s="44">
        <v>10048584</v>
      </c>
      <c r="N443" s="44">
        <v>10048584</v>
      </c>
      <c r="O443" s="44">
        <v>10048584</v>
      </c>
      <c r="P443" s="44">
        <v>10048584</v>
      </c>
      <c r="Q443" s="44">
        <v>10048584</v>
      </c>
      <c r="R443" s="44">
        <v>10048584</v>
      </c>
      <c r="S443" s="44">
        <v>10048584</v>
      </c>
      <c r="T443" s="44">
        <v>10048576</v>
      </c>
      <c r="U443" s="44">
        <f t="shared" si="1"/>
        <v>120583000</v>
      </c>
      <c r="V443" s="44">
        <f t="shared" si="2"/>
        <v>0</v>
      </c>
      <c r="W443" s="61">
        <v>1</v>
      </c>
      <c r="X443" s="61"/>
      <c r="Y443" s="61"/>
      <c r="Z443" s="61"/>
    </row>
    <row r="444" spans="1:26" ht="13.5" hidden="1"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7">SUM(H445,H449)</f>
        <v>64531000</v>
      </c>
      <c r="I444" s="38">
        <f t="shared" si="237"/>
        <v>4681000</v>
      </c>
      <c r="J444" s="38">
        <f t="shared" si="237"/>
        <v>4350000</v>
      </c>
      <c r="K444" s="38">
        <f t="shared" si="237"/>
        <v>8350000</v>
      </c>
      <c r="L444" s="38">
        <f t="shared" si="237"/>
        <v>4350000</v>
      </c>
      <c r="M444" s="38">
        <f t="shared" si="237"/>
        <v>4350000</v>
      </c>
      <c r="N444" s="38">
        <f t="shared" si="237"/>
        <v>8350000</v>
      </c>
      <c r="O444" s="38">
        <f t="shared" si="237"/>
        <v>4350000</v>
      </c>
      <c r="P444" s="38">
        <f t="shared" si="237"/>
        <v>4350000</v>
      </c>
      <c r="Q444" s="38">
        <f t="shared" si="237"/>
        <v>8350000</v>
      </c>
      <c r="R444" s="38">
        <f t="shared" si="237"/>
        <v>4350000</v>
      </c>
      <c r="S444" s="38">
        <f t="shared" si="237"/>
        <v>4350000</v>
      </c>
      <c r="T444" s="38">
        <f t="shared" si="237"/>
        <v>4350000</v>
      </c>
      <c r="U444" s="38">
        <f t="shared" si="1"/>
        <v>64531000</v>
      </c>
      <c r="V444" s="38">
        <f t="shared" si="2"/>
        <v>0</v>
      </c>
      <c r="W444" s="61"/>
      <c r="X444" s="61"/>
      <c r="Y444" s="61"/>
      <c r="Z444" s="61"/>
    </row>
    <row r="445" spans="1:26" ht="13.5" hidden="1"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38">SUM(H446:H448)</f>
        <v>12000000</v>
      </c>
      <c r="I445" s="41">
        <f t="shared" si="238"/>
        <v>0</v>
      </c>
      <c r="J445" s="41">
        <f t="shared" si="238"/>
        <v>0</v>
      </c>
      <c r="K445" s="41">
        <f t="shared" si="238"/>
        <v>4000000</v>
      </c>
      <c r="L445" s="41">
        <f t="shared" si="238"/>
        <v>0</v>
      </c>
      <c r="M445" s="41">
        <f t="shared" si="238"/>
        <v>0</v>
      </c>
      <c r="N445" s="41">
        <f t="shared" si="238"/>
        <v>4000000</v>
      </c>
      <c r="O445" s="41">
        <f t="shared" si="238"/>
        <v>0</v>
      </c>
      <c r="P445" s="41">
        <f t="shared" si="238"/>
        <v>0</v>
      </c>
      <c r="Q445" s="41">
        <f t="shared" si="238"/>
        <v>4000000</v>
      </c>
      <c r="R445" s="41">
        <f t="shared" si="238"/>
        <v>0</v>
      </c>
      <c r="S445" s="41">
        <f t="shared" si="238"/>
        <v>0</v>
      </c>
      <c r="T445" s="41">
        <f t="shared" si="238"/>
        <v>0</v>
      </c>
      <c r="U445" s="41">
        <f t="shared" si="1"/>
        <v>12000000</v>
      </c>
      <c r="V445" s="41">
        <f t="shared" si="2"/>
        <v>0</v>
      </c>
      <c r="W445" s="61"/>
      <c r="X445" s="61"/>
      <c r="Y445" s="61"/>
      <c r="Z445" s="61"/>
    </row>
    <row r="446" spans="1:26" ht="13.5" hidden="1"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39">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v>1</v>
      </c>
      <c r="X446" s="61"/>
      <c r="Y446" s="61"/>
      <c r="Z446" s="61"/>
    </row>
    <row r="447" spans="1:26" ht="13.5" hidden="1"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39"/>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v>1</v>
      </c>
      <c r="X447" s="61"/>
      <c r="Y447" s="61"/>
      <c r="Z447" s="61"/>
    </row>
    <row r="448" spans="1:26" ht="13.5" hidden="1"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39"/>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v>1</v>
      </c>
      <c r="X448" s="61"/>
      <c r="Y448" s="61"/>
      <c r="Z448" s="61"/>
    </row>
    <row r="449" spans="1:26" ht="13.5" hidden="1"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0">H450</f>
        <v>52531000</v>
      </c>
      <c r="I449" s="41">
        <f t="shared" si="240"/>
        <v>4681000</v>
      </c>
      <c r="J449" s="41">
        <f t="shared" si="240"/>
        <v>4350000</v>
      </c>
      <c r="K449" s="41">
        <f t="shared" si="240"/>
        <v>4350000</v>
      </c>
      <c r="L449" s="41">
        <f t="shared" si="240"/>
        <v>4350000</v>
      </c>
      <c r="M449" s="41">
        <f t="shared" si="240"/>
        <v>4350000</v>
      </c>
      <c r="N449" s="41">
        <f t="shared" si="240"/>
        <v>4350000</v>
      </c>
      <c r="O449" s="41">
        <f t="shared" si="240"/>
        <v>4350000</v>
      </c>
      <c r="P449" s="41">
        <f t="shared" si="240"/>
        <v>4350000</v>
      </c>
      <c r="Q449" s="41">
        <f t="shared" si="240"/>
        <v>4350000</v>
      </c>
      <c r="R449" s="41">
        <f t="shared" si="240"/>
        <v>4350000</v>
      </c>
      <c r="S449" s="41">
        <f t="shared" si="240"/>
        <v>4350000</v>
      </c>
      <c r="T449" s="41">
        <f t="shared" si="240"/>
        <v>4350000</v>
      </c>
      <c r="U449" s="41">
        <f t="shared" si="1"/>
        <v>52531000</v>
      </c>
      <c r="V449" s="41">
        <f t="shared" si="2"/>
        <v>0</v>
      </c>
      <c r="W449" s="61"/>
      <c r="X449" s="61"/>
      <c r="Y449" s="61"/>
      <c r="Z449" s="61"/>
    </row>
    <row r="450" spans="1:26" ht="13.5" hidden="1"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44">
        <v>4681000</v>
      </c>
      <c r="J450" s="44">
        <v>4350000</v>
      </c>
      <c r="K450" s="44">
        <v>4350000</v>
      </c>
      <c r="L450" s="44">
        <v>4350000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v>1</v>
      </c>
      <c r="X450" s="61"/>
      <c r="Y450" s="61"/>
      <c r="Z450" s="61"/>
    </row>
    <row r="451" spans="1:26" ht="13.5" hidden="1"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1">SUM(H452,H458,H460,H462,H464)</f>
        <v>1169800000</v>
      </c>
      <c r="I451" s="38">
        <f t="shared" si="241"/>
        <v>1700000</v>
      </c>
      <c r="J451" s="38">
        <f t="shared" si="241"/>
        <v>36400000</v>
      </c>
      <c r="K451" s="38">
        <f t="shared" si="241"/>
        <v>1550000</v>
      </c>
      <c r="L451" s="38">
        <f t="shared" si="241"/>
        <v>300000</v>
      </c>
      <c r="M451" s="38">
        <f t="shared" si="241"/>
        <v>3051000</v>
      </c>
      <c r="N451" s="38">
        <f t="shared" si="241"/>
        <v>592450000</v>
      </c>
      <c r="O451" s="38">
        <f t="shared" si="241"/>
        <v>593187000</v>
      </c>
      <c r="P451" s="38">
        <f t="shared" si="241"/>
        <v>1700000</v>
      </c>
      <c r="Q451" s="38">
        <f t="shared" si="241"/>
        <v>46200000</v>
      </c>
      <c r="R451" s="38">
        <f t="shared" si="241"/>
        <v>46200000</v>
      </c>
      <c r="S451" s="38">
        <f t="shared" si="241"/>
        <v>47062000</v>
      </c>
      <c r="T451" s="38">
        <f t="shared" si="241"/>
        <v>0</v>
      </c>
      <c r="U451" s="38">
        <f t="shared" si="1"/>
        <v>1369800000</v>
      </c>
      <c r="V451" s="38">
        <f t="shared" si="2"/>
        <v>-200000000</v>
      </c>
      <c r="W451" s="61"/>
      <c r="X451" s="61"/>
      <c r="Y451" s="61"/>
      <c r="Z451" s="61"/>
    </row>
    <row r="452" spans="1:26" ht="13.5" hidden="1"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2">SUM(H453:H457)</f>
        <v>54200000</v>
      </c>
      <c r="I452" s="41">
        <f t="shared" si="242"/>
        <v>1400000</v>
      </c>
      <c r="J452" s="41">
        <f t="shared" si="242"/>
        <v>10100000</v>
      </c>
      <c r="K452" s="41">
        <f t="shared" si="242"/>
        <v>1400000</v>
      </c>
      <c r="L452" s="41">
        <f t="shared" si="242"/>
        <v>0</v>
      </c>
      <c r="M452" s="41">
        <f t="shared" si="242"/>
        <v>1400000</v>
      </c>
      <c r="N452" s="41">
        <f t="shared" si="242"/>
        <v>10400000</v>
      </c>
      <c r="O452" s="41">
        <f t="shared" si="242"/>
        <v>10400000</v>
      </c>
      <c r="P452" s="41">
        <f t="shared" si="242"/>
        <v>1400000</v>
      </c>
      <c r="Q452" s="41">
        <f t="shared" si="242"/>
        <v>5900000</v>
      </c>
      <c r="R452" s="41">
        <f t="shared" si="242"/>
        <v>5900000</v>
      </c>
      <c r="S452" s="41">
        <f t="shared" si="242"/>
        <v>5900000</v>
      </c>
      <c r="T452" s="41">
        <f t="shared" si="242"/>
        <v>0</v>
      </c>
      <c r="U452" s="41">
        <f t="shared" si="1"/>
        <v>54200000</v>
      </c>
      <c r="V452" s="41">
        <f t="shared" si="2"/>
        <v>0</v>
      </c>
      <c r="W452" s="61"/>
      <c r="X452" s="61"/>
      <c r="Y452" s="61"/>
      <c r="Z452" s="61"/>
    </row>
    <row r="453" spans="1:26" ht="13.5" hidden="1"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3">ROUNDDOWN(E453*G453,-3)</f>
        <v>18200000</v>
      </c>
      <c r="I453" s="44">
        <v>1400000</v>
      </c>
      <c r="J453" s="44">
        <v>5600000</v>
      </c>
      <c r="K453" s="44">
        <v>1400000</v>
      </c>
      <c r="L453" s="44">
        <v>0</v>
      </c>
      <c r="M453" s="44">
        <v>1400000</v>
      </c>
      <c r="N453" s="44">
        <v>1400000</v>
      </c>
      <c r="O453" s="44">
        <v>1400000</v>
      </c>
      <c r="P453" s="44">
        <v>1400000</v>
      </c>
      <c r="Q453" s="44">
        <v>1400000</v>
      </c>
      <c r="R453" s="44">
        <v>1400000</v>
      </c>
      <c r="S453" s="44">
        <v>1400000</v>
      </c>
      <c r="T453" s="44">
        <v>0</v>
      </c>
      <c r="U453" s="44">
        <f t="shared" si="1"/>
        <v>18200000</v>
      </c>
      <c r="V453" s="44">
        <f t="shared" si="2"/>
        <v>0</v>
      </c>
      <c r="W453" s="61">
        <v>1</v>
      </c>
      <c r="X453" s="61"/>
      <c r="Y453" s="61"/>
      <c r="Z453" s="61"/>
    </row>
    <row r="454" spans="1:26" ht="13.5" hidden="1"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3"/>
        <v>12000000</v>
      </c>
      <c r="I454" s="44">
        <v>0</v>
      </c>
      <c r="J454" s="44">
        <v>1500000</v>
      </c>
      <c r="K454" s="44">
        <v>0</v>
      </c>
      <c r="L454" s="44">
        <v>0</v>
      </c>
      <c r="M454" s="44">
        <v>0</v>
      </c>
      <c r="N454" s="44">
        <v>3000000</v>
      </c>
      <c r="O454" s="44">
        <v>3000000</v>
      </c>
      <c r="P454" s="44">
        <v>0</v>
      </c>
      <c r="Q454" s="44">
        <v>1500000</v>
      </c>
      <c r="R454" s="44">
        <v>1500000</v>
      </c>
      <c r="S454" s="44">
        <v>1500000</v>
      </c>
      <c r="T454" s="44">
        <v>0</v>
      </c>
      <c r="U454" s="44">
        <f t="shared" si="1"/>
        <v>12000000</v>
      </c>
      <c r="V454" s="44">
        <f t="shared" si="2"/>
        <v>0</v>
      </c>
      <c r="W454" s="61">
        <v>1</v>
      </c>
      <c r="X454" s="61"/>
      <c r="Y454" s="61"/>
      <c r="Z454" s="61"/>
    </row>
    <row r="455" spans="1:26" ht="13.5" hidden="1"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3"/>
        <v>8000000</v>
      </c>
      <c r="I455" s="44">
        <v>0</v>
      </c>
      <c r="J455" s="44">
        <v>1000000</v>
      </c>
      <c r="K455" s="44">
        <v>0</v>
      </c>
      <c r="L455" s="44">
        <v>0</v>
      </c>
      <c r="M455" s="44">
        <v>0</v>
      </c>
      <c r="N455" s="44">
        <v>2000000</v>
      </c>
      <c r="O455" s="44">
        <v>2000000</v>
      </c>
      <c r="P455" s="44">
        <v>0</v>
      </c>
      <c r="Q455" s="44">
        <v>1000000</v>
      </c>
      <c r="R455" s="44">
        <v>1000000</v>
      </c>
      <c r="S455" s="44">
        <v>1000000</v>
      </c>
      <c r="T455" s="44">
        <v>0</v>
      </c>
      <c r="U455" s="44">
        <f t="shared" si="1"/>
        <v>8000000</v>
      </c>
      <c r="V455" s="44">
        <f t="shared" si="2"/>
        <v>0</v>
      </c>
      <c r="W455" s="61">
        <v>1</v>
      </c>
      <c r="X455" s="61"/>
      <c r="Y455" s="61"/>
      <c r="Z455" s="61"/>
    </row>
    <row r="456" spans="1:26" ht="13.5" hidden="1"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3"/>
        <v>12000000</v>
      </c>
      <c r="I456" s="44">
        <v>0</v>
      </c>
      <c r="J456" s="44">
        <v>1500000</v>
      </c>
      <c r="K456" s="44">
        <v>0</v>
      </c>
      <c r="L456" s="44">
        <v>0</v>
      </c>
      <c r="M456" s="44">
        <v>0</v>
      </c>
      <c r="N456" s="44">
        <v>3000000</v>
      </c>
      <c r="O456" s="44">
        <v>3000000</v>
      </c>
      <c r="P456" s="44">
        <v>0</v>
      </c>
      <c r="Q456" s="44">
        <v>1500000</v>
      </c>
      <c r="R456" s="44">
        <v>1500000</v>
      </c>
      <c r="S456" s="44">
        <v>1500000</v>
      </c>
      <c r="T456" s="44">
        <v>0</v>
      </c>
      <c r="U456" s="44">
        <f t="shared" si="1"/>
        <v>12000000</v>
      </c>
      <c r="V456" s="44">
        <f t="shared" si="2"/>
        <v>0</v>
      </c>
      <c r="W456" s="61">
        <v>1</v>
      </c>
      <c r="X456" s="61"/>
      <c r="Y456" s="61"/>
      <c r="Z456" s="61"/>
    </row>
    <row r="457" spans="1:26" ht="13.5" hidden="1"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3"/>
        <v>4000000</v>
      </c>
      <c r="I457" s="44">
        <v>0</v>
      </c>
      <c r="J457" s="44">
        <v>500000</v>
      </c>
      <c r="K457" s="44">
        <v>0</v>
      </c>
      <c r="L457" s="44">
        <v>0</v>
      </c>
      <c r="M457" s="44">
        <v>0</v>
      </c>
      <c r="N457" s="44">
        <v>1000000</v>
      </c>
      <c r="O457" s="44">
        <v>1000000</v>
      </c>
      <c r="P457" s="44">
        <v>0</v>
      </c>
      <c r="Q457" s="44">
        <v>500000</v>
      </c>
      <c r="R457" s="44">
        <v>500000</v>
      </c>
      <c r="S457" s="44">
        <v>500000</v>
      </c>
      <c r="T457" s="44">
        <v>0</v>
      </c>
      <c r="U457" s="44">
        <f t="shared" si="1"/>
        <v>4000000</v>
      </c>
      <c r="V457" s="44">
        <f t="shared" si="2"/>
        <v>0</v>
      </c>
      <c r="W457" s="61">
        <v>1</v>
      </c>
      <c r="X457" s="61"/>
      <c r="Y457" s="61"/>
      <c r="Z457" s="61"/>
    </row>
    <row r="458" spans="1:26" ht="13.5" hidden="1"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4">H459</f>
        <v>694237000</v>
      </c>
      <c r="I458" s="41">
        <f t="shared" si="244"/>
        <v>0</v>
      </c>
      <c r="J458" s="41">
        <f t="shared" si="244"/>
        <v>0</v>
      </c>
      <c r="K458" s="41">
        <f t="shared" si="244"/>
        <v>0</v>
      </c>
      <c r="L458" s="41">
        <f t="shared" si="244"/>
        <v>0</v>
      </c>
      <c r="M458" s="41">
        <f t="shared" si="244"/>
        <v>0</v>
      </c>
      <c r="N458" s="41">
        <f t="shared" si="244"/>
        <v>331750000</v>
      </c>
      <c r="O458" s="41">
        <f t="shared" si="244"/>
        <v>332487000</v>
      </c>
      <c r="P458" s="41">
        <f t="shared" si="244"/>
        <v>0</v>
      </c>
      <c r="Q458" s="41">
        <f t="shared" si="244"/>
        <v>10000000</v>
      </c>
      <c r="R458" s="41">
        <f t="shared" si="244"/>
        <v>10000000</v>
      </c>
      <c r="S458" s="41">
        <f t="shared" si="244"/>
        <v>10000000</v>
      </c>
      <c r="T458" s="41">
        <f t="shared" si="244"/>
        <v>0</v>
      </c>
      <c r="U458" s="41">
        <f t="shared" si="1"/>
        <v>694237000</v>
      </c>
      <c r="V458" s="41">
        <f t="shared" si="2"/>
        <v>0</v>
      </c>
      <c r="W458" s="61"/>
      <c r="X458" s="61"/>
      <c r="Y458" s="61"/>
      <c r="Z458" s="61"/>
    </row>
    <row r="459" spans="1:26" ht="13.5" hidden="1"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v>1</v>
      </c>
      <c r="X459" s="61"/>
      <c r="Y459" s="61"/>
      <c r="Z459" s="61"/>
    </row>
    <row r="460" spans="1:26" ht="13.5" hidden="1"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5">H461</f>
        <v>26000000</v>
      </c>
      <c r="I460" s="41">
        <f t="shared" si="245"/>
        <v>0</v>
      </c>
      <c r="J460" s="41">
        <f t="shared" si="245"/>
        <v>26000000</v>
      </c>
      <c r="K460" s="41">
        <f t="shared" si="245"/>
        <v>0</v>
      </c>
      <c r="L460" s="41">
        <f t="shared" si="245"/>
        <v>0</v>
      </c>
      <c r="M460" s="41">
        <f t="shared" si="245"/>
        <v>0</v>
      </c>
      <c r="N460" s="41">
        <f t="shared" si="245"/>
        <v>0</v>
      </c>
      <c r="O460" s="41">
        <f t="shared" si="245"/>
        <v>0</v>
      </c>
      <c r="P460" s="41">
        <f t="shared" si="245"/>
        <v>0</v>
      </c>
      <c r="Q460" s="41">
        <f t="shared" si="245"/>
        <v>0</v>
      </c>
      <c r="R460" s="41">
        <f t="shared" si="245"/>
        <v>0</v>
      </c>
      <c r="S460" s="41">
        <f t="shared" si="245"/>
        <v>0</v>
      </c>
      <c r="T460" s="41">
        <f t="shared" si="245"/>
        <v>0</v>
      </c>
      <c r="U460" s="41">
        <f t="shared" si="1"/>
        <v>26000000</v>
      </c>
      <c r="V460" s="41">
        <f t="shared" si="2"/>
        <v>0</v>
      </c>
      <c r="W460" s="61"/>
      <c r="X460" s="61"/>
      <c r="Y460" s="61"/>
      <c r="Z460" s="61"/>
    </row>
    <row r="461" spans="1:26" ht="13.5" hidden="1"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44">
        <v>26000000</v>
      </c>
      <c r="K461" s="44">
        <v>0</v>
      </c>
      <c r="L461" s="44">
        <v>0</v>
      </c>
      <c r="M461" s="44">
        <v>0</v>
      </c>
      <c r="N461" s="44">
        <v>0</v>
      </c>
      <c r="O461" s="44">
        <v>0</v>
      </c>
      <c r="P461" s="44">
        <v>0</v>
      </c>
      <c r="Q461" s="44">
        <v>0</v>
      </c>
      <c r="R461" s="44">
        <v>0</v>
      </c>
      <c r="S461" s="44">
        <v>0</v>
      </c>
      <c r="T461" s="44">
        <v>0</v>
      </c>
      <c r="U461" s="44">
        <f t="shared" si="1"/>
        <v>26000000</v>
      </c>
      <c r="V461" s="44">
        <f t="shared" si="2"/>
        <v>0</v>
      </c>
      <c r="W461" s="61">
        <v>1</v>
      </c>
      <c r="X461" s="61"/>
      <c r="Y461" s="61"/>
      <c r="Z461" s="61"/>
    </row>
    <row r="462" spans="1:26" ht="13.5" hidden="1"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6">H463</f>
        <v>392363000</v>
      </c>
      <c r="I462" s="41">
        <f t="shared" si="246"/>
        <v>0</v>
      </c>
      <c r="J462" s="41">
        <f t="shared" si="246"/>
        <v>0</v>
      </c>
      <c r="K462" s="41">
        <f t="shared" si="246"/>
        <v>0</v>
      </c>
      <c r="L462" s="41">
        <f t="shared" si="246"/>
        <v>0</v>
      </c>
      <c r="M462" s="41">
        <f t="shared" si="246"/>
        <v>1351000</v>
      </c>
      <c r="N462" s="41">
        <f t="shared" si="246"/>
        <v>250000000</v>
      </c>
      <c r="O462" s="41">
        <f t="shared" si="246"/>
        <v>250000000</v>
      </c>
      <c r="P462" s="41">
        <f t="shared" si="246"/>
        <v>0</v>
      </c>
      <c r="Q462" s="41">
        <f t="shared" si="246"/>
        <v>30000000</v>
      </c>
      <c r="R462" s="41">
        <f t="shared" si="246"/>
        <v>30000000</v>
      </c>
      <c r="S462" s="41">
        <f t="shared" si="246"/>
        <v>31012000</v>
      </c>
      <c r="T462" s="41">
        <f t="shared" si="246"/>
        <v>0</v>
      </c>
      <c r="U462" s="41">
        <f t="shared" si="1"/>
        <v>592363000</v>
      </c>
      <c r="V462" s="41">
        <f t="shared" si="2"/>
        <v>-200000000</v>
      </c>
      <c r="W462" s="61"/>
      <c r="X462" s="61"/>
      <c r="Y462" s="61"/>
      <c r="Z462" s="61"/>
    </row>
    <row r="463" spans="1:26" ht="13.5" hidden="1"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44">
        <v>250000000</v>
      </c>
      <c r="O463" s="44">
        <v>250000000</v>
      </c>
      <c r="P463" s="44">
        <v>0</v>
      </c>
      <c r="Q463" s="44">
        <v>30000000</v>
      </c>
      <c r="R463" s="44">
        <v>30000000</v>
      </c>
      <c r="S463" s="44">
        <v>31012000</v>
      </c>
      <c r="T463" s="44">
        <v>0</v>
      </c>
      <c r="U463" s="44">
        <f t="shared" si="1"/>
        <v>592363000</v>
      </c>
      <c r="V463" s="44">
        <f t="shared" si="2"/>
        <v>-200000000</v>
      </c>
      <c r="W463" s="61">
        <v>1</v>
      </c>
      <c r="X463" s="61"/>
      <c r="Y463" s="61"/>
      <c r="Z463" s="61"/>
    </row>
    <row r="464" spans="1:26" ht="13.5" hidden="1"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7">H465</f>
        <v>3000000</v>
      </c>
      <c r="I464" s="41">
        <f t="shared" si="247"/>
        <v>300000</v>
      </c>
      <c r="J464" s="41">
        <f t="shared" si="247"/>
        <v>300000</v>
      </c>
      <c r="K464" s="41">
        <f t="shared" si="247"/>
        <v>150000</v>
      </c>
      <c r="L464" s="41">
        <f t="shared" si="247"/>
        <v>300000</v>
      </c>
      <c r="M464" s="41">
        <f t="shared" si="247"/>
        <v>300000</v>
      </c>
      <c r="N464" s="41">
        <f t="shared" si="247"/>
        <v>300000</v>
      </c>
      <c r="O464" s="41">
        <f t="shared" si="247"/>
        <v>300000</v>
      </c>
      <c r="P464" s="41">
        <f t="shared" si="247"/>
        <v>300000</v>
      </c>
      <c r="Q464" s="41">
        <f t="shared" si="247"/>
        <v>300000</v>
      </c>
      <c r="R464" s="41">
        <f t="shared" si="247"/>
        <v>300000</v>
      </c>
      <c r="S464" s="41">
        <f t="shared" si="247"/>
        <v>150000</v>
      </c>
      <c r="T464" s="41">
        <f t="shared" si="247"/>
        <v>0</v>
      </c>
      <c r="U464" s="41">
        <f t="shared" si="1"/>
        <v>3000000</v>
      </c>
      <c r="V464" s="41">
        <f t="shared" si="2"/>
        <v>0</v>
      </c>
      <c r="W464" s="61"/>
      <c r="X464" s="61"/>
      <c r="Y464" s="61"/>
      <c r="Z464" s="61"/>
    </row>
    <row r="465" spans="1:26" ht="13.5" hidden="1"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44">
        <v>300000</v>
      </c>
      <c r="J465" s="44">
        <v>300000</v>
      </c>
      <c r="K465" s="44">
        <v>150000</v>
      </c>
      <c r="L465" s="44">
        <v>300000</v>
      </c>
      <c r="M465" s="44">
        <v>300000</v>
      </c>
      <c r="N465" s="44">
        <v>300000</v>
      </c>
      <c r="O465" s="44">
        <v>300000</v>
      </c>
      <c r="P465" s="44">
        <v>300000</v>
      </c>
      <c r="Q465" s="44">
        <v>300000</v>
      </c>
      <c r="R465" s="44">
        <v>300000</v>
      </c>
      <c r="S465" s="44">
        <v>150000</v>
      </c>
      <c r="T465" s="44">
        <v>0</v>
      </c>
      <c r="U465" s="44">
        <f t="shared" si="1"/>
        <v>3000000</v>
      </c>
      <c r="V465" s="44">
        <f t="shared" si="2"/>
        <v>0</v>
      </c>
      <c r="W465" s="61">
        <v>1</v>
      </c>
      <c r="X465" s="61"/>
      <c r="Y465" s="61"/>
      <c r="Z465" s="61"/>
    </row>
    <row r="466" spans="1:26" ht="13.5" hidden="1"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48">SUM(H467,H473,H475,H477,H479)</f>
        <v>145000000</v>
      </c>
      <c r="I466" s="38">
        <f t="shared" si="248"/>
        <v>0</v>
      </c>
      <c r="J466" s="38">
        <f t="shared" si="248"/>
        <v>0</v>
      </c>
      <c r="K466" s="38">
        <f t="shared" si="248"/>
        <v>0</v>
      </c>
      <c r="L466" s="38">
        <f t="shared" si="248"/>
        <v>0</v>
      </c>
      <c r="M466" s="38">
        <f t="shared" si="248"/>
        <v>0</v>
      </c>
      <c r="N466" s="38">
        <f t="shared" si="248"/>
        <v>0</v>
      </c>
      <c r="O466" s="38">
        <f t="shared" si="248"/>
        <v>0</v>
      </c>
      <c r="P466" s="38">
        <f t="shared" si="248"/>
        <v>16250000</v>
      </c>
      <c r="Q466" s="38">
        <f t="shared" si="248"/>
        <v>71000000</v>
      </c>
      <c r="R466" s="38">
        <f t="shared" si="248"/>
        <v>57750000</v>
      </c>
      <c r="S466" s="38">
        <f t="shared" si="248"/>
        <v>0</v>
      </c>
      <c r="T466" s="38">
        <f t="shared" si="248"/>
        <v>0</v>
      </c>
      <c r="U466" s="38">
        <f t="shared" si="1"/>
        <v>145000000</v>
      </c>
      <c r="V466" s="38">
        <f t="shared" si="2"/>
        <v>0</v>
      </c>
      <c r="W466" s="61"/>
      <c r="X466" s="61"/>
      <c r="Y466" s="61"/>
      <c r="Z466" s="61"/>
    </row>
    <row r="467" spans="1:26" ht="13.5" hidden="1"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49">SUM(H468:H472)</f>
        <v>58500000</v>
      </c>
      <c r="I467" s="41">
        <f t="shared" si="249"/>
        <v>0</v>
      </c>
      <c r="J467" s="41">
        <f t="shared" si="249"/>
        <v>0</v>
      </c>
      <c r="K467" s="41">
        <f t="shared" si="249"/>
        <v>0</v>
      </c>
      <c r="L467" s="41">
        <f t="shared" si="249"/>
        <v>0</v>
      </c>
      <c r="M467" s="41">
        <f t="shared" si="249"/>
        <v>0</v>
      </c>
      <c r="N467" s="41">
        <f t="shared" si="249"/>
        <v>0</v>
      </c>
      <c r="O467" s="41">
        <f t="shared" si="249"/>
        <v>0</v>
      </c>
      <c r="P467" s="41">
        <f t="shared" si="249"/>
        <v>7500000</v>
      </c>
      <c r="Q467" s="41">
        <f t="shared" si="249"/>
        <v>39000000</v>
      </c>
      <c r="R467" s="41">
        <f t="shared" si="249"/>
        <v>12000000</v>
      </c>
      <c r="S467" s="41">
        <f t="shared" si="249"/>
        <v>0</v>
      </c>
      <c r="T467" s="41">
        <f t="shared" si="249"/>
        <v>0</v>
      </c>
      <c r="U467" s="41">
        <f t="shared" si="1"/>
        <v>58500000</v>
      </c>
      <c r="V467" s="41">
        <f t="shared" si="2"/>
        <v>0</v>
      </c>
      <c r="W467" s="61"/>
      <c r="X467" s="61"/>
      <c r="Y467" s="61"/>
      <c r="Z467" s="61"/>
    </row>
    <row r="468" spans="1:26" ht="13.5" hidden="1"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0">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v>1</v>
      </c>
      <c r="X468" s="61"/>
      <c r="Y468" s="61"/>
      <c r="Z468" s="61"/>
    </row>
    <row r="469" spans="1:26" ht="13.5" hidden="1"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0"/>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v>1</v>
      </c>
      <c r="X469" s="61"/>
      <c r="Y469" s="61"/>
      <c r="Z469" s="61"/>
    </row>
    <row r="470" spans="1:26" ht="13.5" hidden="1"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0"/>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v>1</v>
      </c>
      <c r="X470" s="61"/>
      <c r="Y470" s="61"/>
      <c r="Z470" s="61"/>
    </row>
    <row r="471" spans="1:26" ht="13.5" hidden="1"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0"/>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v>1</v>
      </c>
      <c r="X471" s="61"/>
      <c r="Y471" s="61"/>
      <c r="Z471" s="61"/>
    </row>
    <row r="472" spans="1:26" ht="13.5" hidden="1"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0"/>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v>1</v>
      </c>
      <c r="X472" s="61"/>
      <c r="Y472" s="61"/>
      <c r="Z472" s="61"/>
    </row>
    <row r="473" spans="1:26" ht="13.5" hidden="1"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1">H474</f>
        <v>4200000</v>
      </c>
      <c r="I473" s="41">
        <f t="shared" si="251"/>
        <v>0</v>
      </c>
      <c r="J473" s="41">
        <f t="shared" si="251"/>
        <v>0</v>
      </c>
      <c r="K473" s="41">
        <f t="shared" si="251"/>
        <v>0</v>
      </c>
      <c r="L473" s="41">
        <f t="shared" si="251"/>
        <v>0</v>
      </c>
      <c r="M473" s="41">
        <f t="shared" si="251"/>
        <v>0</v>
      </c>
      <c r="N473" s="41">
        <f t="shared" si="251"/>
        <v>0</v>
      </c>
      <c r="O473" s="41">
        <f t="shared" si="251"/>
        <v>0</v>
      </c>
      <c r="P473" s="41">
        <f t="shared" si="251"/>
        <v>0</v>
      </c>
      <c r="Q473" s="41">
        <f t="shared" si="251"/>
        <v>4200000</v>
      </c>
      <c r="R473" s="41">
        <f t="shared" si="251"/>
        <v>0</v>
      </c>
      <c r="S473" s="41">
        <f t="shared" si="251"/>
        <v>0</v>
      </c>
      <c r="T473" s="41">
        <f t="shared" si="251"/>
        <v>0</v>
      </c>
      <c r="U473" s="41">
        <f t="shared" si="1"/>
        <v>4200000</v>
      </c>
      <c r="V473" s="41">
        <f t="shared" si="2"/>
        <v>0</v>
      </c>
      <c r="W473" s="61"/>
      <c r="X473" s="61"/>
      <c r="Y473" s="61"/>
      <c r="Z473" s="61"/>
    </row>
    <row r="474" spans="1:26" ht="13.5" hidden="1"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v>1</v>
      </c>
      <c r="X474" s="61"/>
      <c r="Y474" s="61"/>
      <c r="Z474" s="61"/>
    </row>
    <row r="475" spans="1:26" ht="13.5" hidden="1"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2">H476</f>
        <v>12000000</v>
      </c>
      <c r="I475" s="41">
        <f t="shared" si="252"/>
        <v>0</v>
      </c>
      <c r="J475" s="41">
        <f t="shared" si="252"/>
        <v>0</v>
      </c>
      <c r="K475" s="41">
        <f t="shared" si="252"/>
        <v>0</v>
      </c>
      <c r="L475" s="41">
        <f t="shared" si="252"/>
        <v>0</v>
      </c>
      <c r="M475" s="41">
        <f t="shared" si="252"/>
        <v>0</v>
      </c>
      <c r="N475" s="41">
        <f t="shared" si="252"/>
        <v>0</v>
      </c>
      <c r="O475" s="41">
        <f t="shared" si="252"/>
        <v>0</v>
      </c>
      <c r="P475" s="41">
        <f t="shared" si="252"/>
        <v>3000000</v>
      </c>
      <c r="Q475" s="41">
        <f t="shared" si="252"/>
        <v>6000000</v>
      </c>
      <c r="R475" s="41">
        <f t="shared" si="252"/>
        <v>3000000</v>
      </c>
      <c r="S475" s="41">
        <f t="shared" si="252"/>
        <v>0</v>
      </c>
      <c r="T475" s="41">
        <f t="shared" si="252"/>
        <v>0</v>
      </c>
      <c r="U475" s="41">
        <f t="shared" si="1"/>
        <v>12000000</v>
      </c>
      <c r="V475" s="41">
        <f t="shared" si="2"/>
        <v>0</v>
      </c>
      <c r="W475" s="61"/>
      <c r="X475" s="61"/>
      <c r="Y475" s="61"/>
      <c r="Z475" s="61"/>
    </row>
    <row r="476" spans="1:26" ht="13.5" hidden="1"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v>1</v>
      </c>
      <c r="X476" s="61"/>
      <c r="Y476" s="61"/>
      <c r="Z476" s="61"/>
    </row>
    <row r="477" spans="1:26" ht="13.5" hidden="1"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3">H478</f>
        <v>67300000</v>
      </c>
      <c r="I477" s="41">
        <f t="shared" si="253"/>
        <v>0</v>
      </c>
      <c r="J477" s="41">
        <f t="shared" si="253"/>
        <v>0</v>
      </c>
      <c r="K477" s="41">
        <f t="shared" si="253"/>
        <v>0</v>
      </c>
      <c r="L477" s="41">
        <f t="shared" si="253"/>
        <v>0</v>
      </c>
      <c r="M477" s="41">
        <f t="shared" si="253"/>
        <v>0</v>
      </c>
      <c r="N477" s="41">
        <f t="shared" si="253"/>
        <v>0</v>
      </c>
      <c r="O477" s="41">
        <f t="shared" si="253"/>
        <v>0</v>
      </c>
      <c r="P477" s="41">
        <f t="shared" si="253"/>
        <v>5000000</v>
      </c>
      <c r="Q477" s="41">
        <f t="shared" si="253"/>
        <v>20300000</v>
      </c>
      <c r="R477" s="41">
        <f t="shared" si="253"/>
        <v>42000000</v>
      </c>
      <c r="S477" s="41">
        <f t="shared" si="253"/>
        <v>0</v>
      </c>
      <c r="T477" s="41">
        <f t="shared" si="253"/>
        <v>0</v>
      </c>
      <c r="U477" s="41">
        <f t="shared" si="1"/>
        <v>67300000</v>
      </c>
      <c r="V477" s="41">
        <f t="shared" si="2"/>
        <v>0</v>
      </c>
      <c r="W477" s="61"/>
      <c r="X477" s="61"/>
      <c r="Y477" s="61"/>
      <c r="Z477" s="61"/>
    </row>
    <row r="478" spans="1:26" ht="13.5" hidden="1"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v>1</v>
      </c>
      <c r="X478" s="61"/>
      <c r="Y478" s="61"/>
      <c r="Z478" s="61"/>
    </row>
    <row r="479" spans="1:26" ht="13.5" hidden="1"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4">H480</f>
        <v>3000000</v>
      </c>
      <c r="I479" s="41">
        <f t="shared" si="254"/>
        <v>0</v>
      </c>
      <c r="J479" s="41">
        <f t="shared" si="254"/>
        <v>0</v>
      </c>
      <c r="K479" s="41">
        <f t="shared" si="254"/>
        <v>0</v>
      </c>
      <c r="L479" s="41">
        <f t="shared" si="254"/>
        <v>0</v>
      </c>
      <c r="M479" s="41">
        <f t="shared" si="254"/>
        <v>0</v>
      </c>
      <c r="N479" s="41">
        <f t="shared" si="254"/>
        <v>0</v>
      </c>
      <c r="O479" s="41">
        <f t="shared" si="254"/>
        <v>0</v>
      </c>
      <c r="P479" s="41">
        <f t="shared" si="254"/>
        <v>750000</v>
      </c>
      <c r="Q479" s="41">
        <f t="shared" si="254"/>
        <v>1500000</v>
      </c>
      <c r="R479" s="41">
        <f t="shared" si="254"/>
        <v>750000</v>
      </c>
      <c r="S479" s="41">
        <f t="shared" si="254"/>
        <v>0</v>
      </c>
      <c r="T479" s="41">
        <f t="shared" si="254"/>
        <v>0</v>
      </c>
      <c r="U479" s="41">
        <f t="shared" si="1"/>
        <v>3000000</v>
      </c>
      <c r="V479" s="41">
        <f t="shared" si="2"/>
        <v>0</v>
      </c>
      <c r="W479" s="61"/>
      <c r="X479" s="61"/>
      <c r="Y479" s="61"/>
      <c r="Z479" s="61"/>
    </row>
    <row r="480" spans="1:26" ht="13.5" hidden="1"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v>1</v>
      </c>
      <c r="X480" s="61"/>
      <c r="Y480" s="61"/>
      <c r="Z480" s="61"/>
    </row>
    <row r="481" spans="1:26" ht="13.5"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5">H482</f>
        <v>552532000</v>
      </c>
      <c r="I481" s="26">
        <f t="shared" si="255"/>
        <v>0</v>
      </c>
      <c r="J481" s="26">
        <f t="shared" si="255"/>
        <v>4650000</v>
      </c>
      <c r="K481" s="26">
        <f t="shared" si="255"/>
        <v>27094090</v>
      </c>
      <c r="L481" s="26">
        <f t="shared" si="255"/>
        <v>21610170</v>
      </c>
      <c r="M481" s="26">
        <f t="shared" si="255"/>
        <v>25598295</v>
      </c>
      <c r="N481" s="26">
        <f t="shared" si="255"/>
        <v>40910170</v>
      </c>
      <c r="O481" s="26">
        <f t="shared" si="255"/>
        <v>39610170</v>
      </c>
      <c r="P481" s="26">
        <f t="shared" si="255"/>
        <v>113954170</v>
      </c>
      <c r="Q481" s="26">
        <f t="shared" si="255"/>
        <v>89605810</v>
      </c>
      <c r="R481" s="26">
        <f t="shared" si="255"/>
        <v>110082125</v>
      </c>
      <c r="S481" s="26">
        <f t="shared" si="255"/>
        <v>64417000</v>
      </c>
      <c r="T481" s="26">
        <f t="shared" si="255"/>
        <v>15000000</v>
      </c>
      <c r="U481" s="26">
        <f t="shared" si="1"/>
        <v>552532000</v>
      </c>
      <c r="V481" s="26">
        <f t="shared" si="2"/>
        <v>0</v>
      </c>
      <c r="W481" s="61"/>
      <c r="X481" s="61"/>
      <c r="Y481" s="61"/>
      <c r="Z481" s="61"/>
    </row>
    <row r="482" spans="1:26" ht="13.5"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6">SUM(H483)</f>
        <v>552532000</v>
      </c>
      <c r="I482" s="30">
        <f t="shared" si="256"/>
        <v>0</v>
      </c>
      <c r="J482" s="30">
        <f t="shared" si="256"/>
        <v>4650000</v>
      </c>
      <c r="K482" s="30">
        <f t="shared" si="256"/>
        <v>27094090</v>
      </c>
      <c r="L482" s="30">
        <f t="shared" si="256"/>
        <v>21610170</v>
      </c>
      <c r="M482" s="30">
        <f t="shared" si="256"/>
        <v>25598295</v>
      </c>
      <c r="N482" s="30">
        <f t="shared" si="256"/>
        <v>40910170</v>
      </c>
      <c r="O482" s="30">
        <f t="shared" si="256"/>
        <v>39610170</v>
      </c>
      <c r="P482" s="30">
        <f t="shared" si="256"/>
        <v>113954170</v>
      </c>
      <c r="Q482" s="30">
        <f t="shared" si="256"/>
        <v>89605810</v>
      </c>
      <c r="R482" s="30">
        <f t="shared" si="256"/>
        <v>110082125</v>
      </c>
      <c r="S482" s="30">
        <f t="shared" si="256"/>
        <v>64417000</v>
      </c>
      <c r="T482" s="30">
        <f t="shared" si="256"/>
        <v>15000000</v>
      </c>
      <c r="U482" s="30">
        <f t="shared" si="1"/>
        <v>552532000</v>
      </c>
      <c r="V482" s="30">
        <f t="shared" si="2"/>
        <v>0</v>
      </c>
      <c r="W482" s="61"/>
      <c r="X482" s="61"/>
      <c r="Y482" s="61"/>
      <c r="Z482" s="61"/>
    </row>
    <row r="483" spans="1:26" ht="13.5"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7">SUM(H484,H497,H516)</f>
        <v>552532000</v>
      </c>
      <c r="I483" s="34">
        <f t="shared" si="257"/>
        <v>0</v>
      </c>
      <c r="J483" s="34">
        <f t="shared" si="257"/>
        <v>4650000</v>
      </c>
      <c r="K483" s="34">
        <f t="shared" si="257"/>
        <v>27094090</v>
      </c>
      <c r="L483" s="34">
        <f t="shared" si="257"/>
        <v>21610170</v>
      </c>
      <c r="M483" s="34">
        <f t="shared" si="257"/>
        <v>25598295</v>
      </c>
      <c r="N483" s="34">
        <f t="shared" si="257"/>
        <v>40910170</v>
      </c>
      <c r="O483" s="34">
        <f t="shared" si="257"/>
        <v>39610170</v>
      </c>
      <c r="P483" s="34">
        <f t="shared" si="257"/>
        <v>113954170</v>
      </c>
      <c r="Q483" s="34">
        <f t="shared" si="257"/>
        <v>89605810</v>
      </c>
      <c r="R483" s="34">
        <f t="shared" si="257"/>
        <v>110082125</v>
      </c>
      <c r="S483" s="34">
        <f t="shared" si="257"/>
        <v>64417000</v>
      </c>
      <c r="T483" s="34">
        <f t="shared" si="257"/>
        <v>15000000</v>
      </c>
      <c r="U483" s="34">
        <f t="shared" si="1"/>
        <v>552532000</v>
      </c>
      <c r="V483" s="34">
        <f t="shared" si="2"/>
        <v>0</v>
      </c>
      <c r="W483" s="61"/>
      <c r="X483" s="61"/>
      <c r="Y483" s="61"/>
      <c r="Z483" s="61"/>
    </row>
    <row r="484" spans="1:26" ht="13.5"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58">SUM(H485,H491,H493,H495)</f>
        <v>281084000</v>
      </c>
      <c r="I484" s="38">
        <f t="shared" si="258"/>
        <v>0</v>
      </c>
      <c r="J484" s="38">
        <f t="shared" si="258"/>
        <v>1400000</v>
      </c>
      <c r="K484" s="38">
        <f t="shared" si="258"/>
        <v>3300000</v>
      </c>
      <c r="L484" s="38">
        <f t="shared" si="258"/>
        <v>6400000</v>
      </c>
      <c r="M484" s="38">
        <f t="shared" si="258"/>
        <v>1400000</v>
      </c>
      <c r="N484" s="38">
        <f t="shared" si="258"/>
        <v>1400000</v>
      </c>
      <c r="O484" s="38">
        <f t="shared" si="258"/>
        <v>6900000</v>
      </c>
      <c r="P484" s="38">
        <f t="shared" si="258"/>
        <v>91944000</v>
      </c>
      <c r="Q484" s="38">
        <f t="shared" si="258"/>
        <v>66096000</v>
      </c>
      <c r="R484" s="38">
        <f t="shared" si="258"/>
        <v>91944000</v>
      </c>
      <c r="S484" s="38">
        <f t="shared" si="258"/>
        <v>2900000</v>
      </c>
      <c r="T484" s="38">
        <f t="shared" si="258"/>
        <v>7400000</v>
      </c>
      <c r="U484" s="38">
        <f t="shared" si="1"/>
        <v>281084000</v>
      </c>
      <c r="V484" s="38">
        <f t="shared" si="2"/>
        <v>0</v>
      </c>
      <c r="W484" s="61"/>
      <c r="X484" s="61"/>
      <c r="Y484" s="61"/>
      <c r="Z484" s="61"/>
    </row>
    <row r="485" spans="1:26" ht="13.5"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59">SUM(H486:H490)</f>
        <v>37800000</v>
      </c>
      <c r="I485" s="41">
        <f t="shared" si="259"/>
        <v>0</v>
      </c>
      <c r="J485" s="41">
        <f t="shared" si="259"/>
        <v>1400000</v>
      </c>
      <c r="K485" s="41">
        <f t="shared" si="259"/>
        <v>2800000</v>
      </c>
      <c r="L485" s="41">
        <f t="shared" si="259"/>
        <v>6400000</v>
      </c>
      <c r="M485" s="41">
        <f t="shared" si="259"/>
        <v>1400000</v>
      </c>
      <c r="N485" s="41">
        <f t="shared" si="259"/>
        <v>1400000</v>
      </c>
      <c r="O485" s="41">
        <f t="shared" si="259"/>
        <v>6400000</v>
      </c>
      <c r="P485" s="41">
        <f t="shared" si="259"/>
        <v>1400000</v>
      </c>
      <c r="Q485" s="41">
        <f t="shared" si="259"/>
        <v>6400000</v>
      </c>
      <c r="R485" s="41">
        <f t="shared" si="259"/>
        <v>1400000</v>
      </c>
      <c r="S485" s="41">
        <f t="shared" si="259"/>
        <v>1400000</v>
      </c>
      <c r="T485" s="41">
        <f t="shared" si="259"/>
        <v>7400000</v>
      </c>
      <c r="U485" s="41">
        <f t="shared" si="1"/>
        <v>37800000</v>
      </c>
      <c r="V485" s="41">
        <f t="shared" si="2"/>
        <v>0</v>
      </c>
      <c r="W485" s="61"/>
      <c r="X485" s="61"/>
      <c r="Y485" s="61"/>
      <c r="Z485" s="61"/>
    </row>
    <row r="486" spans="1:26" ht="13.5"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0">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c r="X486" s="61"/>
      <c r="Y486" s="61"/>
      <c r="Z486" s="61"/>
    </row>
    <row r="487" spans="1:26" ht="13.5"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0"/>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c r="X487" s="61"/>
      <c r="Y487" s="61"/>
      <c r="Z487" s="61"/>
    </row>
    <row r="488" spans="1:26" ht="13.5"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0"/>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c r="X488" s="61"/>
      <c r="Y488" s="61"/>
      <c r="Z488" s="61"/>
    </row>
    <row r="489" spans="1:26" ht="13.5"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0"/>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c r="X489" s="61"/>
      <c r="Y489" s="61"/>
      <c r="Z489" s="61"/>
    </row>
    <row r="490" spans="1:26" ht="13.5"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0"/>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c r="X490" s="61"/>
      <c r="Y490" s="61"/>
      <c r="Z490" s="61"/>
    </row>
    <row r="491" spans="1:26" ht="13.5"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1">H492</f>
        <v>1500000</v>
      </c>
      <c r="I491" s="41">
        <f t="shared" si="261"/>
        <v>0</v>
      </c>
      <c r="J491" s="41">
        <f t="shared" si="261"/>
        <v>0</v>
      </c>
      <c r="K491" s="41">
        <f t="shared" si="261"/>
        <v>500000</v>
      </c>
      <c r="L491" s="41">
        <f t="shared" si="261"/>
        <v>0</v>
      </c>
      <c r="M491" s="41">
        <f t="shared" si="261"/>
        <v>0</v>
      </c>
      <c r="N491" s="41">
        <f t="shared" si="261"/>
        <v>0</v>
      </c>
      <c r="O491" s="41">
        <f t="shared" si="261"/>
        <v>500000</v>
      </c>
      <c r="P491" s="41">
        <f t="shared" si="261"/>
        <v>0</v>
      </c>
      <c r="Q491" s="41">
        <f t="shared" si="261"/>
        <v>0</v>
      </c>
      <c r="R491" s="41">
        <f t="shared" si="261"/>
        <v>0</v>
      </c>
      <c r="S491" s="41">
        <f t="shared" si="261"/>
        <v>500000</v>
      </c>
      <c r="T491" s="41">
        <f t="shared" si="261"/>
        <v>0</v>
      </c>
      <c r="U491" s="41">
        <f t="shared" si="1"/>
        <v>1500000</v>
      </c>
      <c r="V491" s="41">
        <f t="shared" si="2"/>
        <v>0</v>
      </c>
      <c r="W491" s="61"/>
      <c r="X491" s="61"/>
      <c r="Y491" s="61"/>
      <c r="Z491" s="61"/>
    </row>
    <row r="492" spans="1:26" ht="13.5"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c r="X492" s="61"/>
      <c r="Y492" s="61"/>
      <c r="Z492" s="61"/>
    </row>
    <row r="493" spans="1:26" ht="13.5"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2">H494</f>
        <v>3000000</v>
      </c>
      <c r="I493" s="41">
        <f t="shared" si="262"/>
        <v>0</v>
      </c>
      <c r="J493" s="41">
        <f t="shared" si="262"/>
        <v>0</v>
      </c>
      <c r="K493" s="41">
        <f t="shared" si="262"/>
        <v>0</v>
      </c>
      <c r="L493" s="41">
        <f t="shared" si="262"/>
        <v>0</v>
      </c>
      <c r="M493" s="41">
        <f t="shared" si="262"/>
        <v>0</v>
      </c>
      <c r="N493" s="41">
        <f t="shared" si="262"/>
        <v>0</v>
      </c>
      <c r="O493" s="41">
        <f t="shared" si="262"/>
        <v>0</v>
      </c>
      <c r="P493" s="41">
        <f t="shared" si="262"/>
        <v>1000000</v>
      </c>
      <c r="Q493" s="41">
        <f t="shared" si="262"/>
        <v>0</v>
      </c>
      <c r="R493" s="41">
        <f t="shared" si="262"/>
        <v>1000000</v>
      </c>
      <c r="S493" s="41">
        <f t="shared" si="262"/>
        <v>1000000</v>
      </c>
      <c r="T493" s="41">
        <f t="shared" si="262"/>
        <v>0</v>
      </c>
      <c r="U493" s="41">
        <f t="shared" si="1"/>
        <v>3000000</v>
      </c>
      <c r="V493" s="41">
        <f t="shared" si="2"/>
        <v>0</v>
      </c>
      <c r="W493" s="61"/>
      <c r="X493" s="61"/>
      <c r="Y493" s="61"/>
      <c r="Z493" s="61"/>
    </row>
    <row r="494" spans="1:26" ht="13.5"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c r="X494" s="61"/>
      <c r="Y494" s="61"/>
      <c r="Z494" s="61"/>
    </row>
    <row r="495" spans="1:26" ht="13.5"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3">H496</f>
        <v>238784000</v>
      </c>
      <c r="I495" s="41">
        <f t="shared" si="263"/>
        <v>0</v>
      </c>
      <c r="J495" s="41">
        <f t="shared" si="263"/>
        <v>0</v>
      </c>
      <c r="K495" s="41">
        <f t="shared" si="263"/>
        <v>0</v>
      </c>
      <c r="L495" s="41">
        <f t="shared" si="263"/>
        <v>0</v>
      </c>
      <c r="M495" s="41">
        <f t="shared" si="263"/>
        <v>0</v>
      </c>
      <c r="N495" s="41">
        <f t="shared" si="263"/>
        <v>0</v>
      </c>
      <c r="O495" s="41">
        <f t="shared" si="263"/>
        <v>0</v>
      </c>
      <c r="P495" s="41">
        <f t="shared" si="263"/>
        <v>89544000</v>
      </c>
      <c r="Q495" s="41">
        <f t="shared" si="263"/>
        <v>59696000</v>
      </c>
      <c r="R495" s="41">
        <f t="shared" si="263"/>
        <v>89544000</v>
      </c>
      <c r="S495" s="41">
        <f t="shared" si="263"/>
        <v>0</v>
      </c>
      <c r="T495" s="41">
        <f t="shared" si="263"/>
        <v>0</v>
      </c>
      <c r="U495" s="41">
        <f t="shared" si="1"/>
        <v>238784000</v>
      </c>
      <c r="V495" s="41">
        <f t="shared" si="2"/>
        <v>0</v>
      </c>
      <c r="W495" s="61"/>
      <c r="X495" s="61"/>
      <c r="Y495" s="61"/>
      <c r="Z495" s="61"/>
    </row>
    <row r="496" spans="1:26" ht="13.5"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62">
        <v>89544000</v>
      </c>
      <c r="Q496" s="44">
        <v>59696000</v>
      </c>
      <c r="R496" s="44">
        <v>89544000</v>
      </c>
      <c r="S496" s="44">
        <v>0</v>
      </c>
      <c r="T496" s="44">
        <v>0</v>
      </c>
      <c r="U496" s="44">
        <f t="shared" si="1"/>
        <v>238784000</v>
      </c>
      <c r="V496" s="44">
        <f t="shared" si="2"/>
        <v>0</v>
      </c>
      <c r="W496" s="61"/>
      <c r="X496" s="61"/>
      <c r="Y496" s="61"/>
      <c r="Z496" s="61"/>
    </row>
    <row r="497" spans="1:26" ht="13.5"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4">SUM(H498,H505,H508,H510,H512,H514)</f>
        <v>192943000</v>
      </c>
      <c r="I497" s="38">
        <f t="shared" si="264"/>
        <v>0</v>
      </c>
      <c r="J497" s="38">
        <f t="shared" si="264"/>
        <v>1400000</v>
      </c>
      <c r="K497" s="38">
        <f t="shared" si="264"/>
        <v>23794090</v>
      </c>
      <c r="L497" s="38">
        <f t="shared" si="264"/>
        <v>7022045</v>
      </c>
      <c r="M497" s="38">
        <f t="shared" si="264"/>
        <v>7022045</v>
      </c>
      <c r="N497" s="38">
        <f t="shared" si="264"/>
        <v>29272045</v>
      </c>
      <c r="O497" s="38">
        <f t="shared" si="264"/>
        <v>24522045</v>
      </c>
      <c r="P497" s="38">
        <f t="shared" si="264"/>
        <v>11522045</v>
      </c>
      <c r="Q497" s="38">
        <f t="shared" si="264"/>
        <v>17271685</v>
      </c>
      <c r="R497" s="38">
        <f t="shared" si="264"/>
        <v>9950000</v>
      </c>
      <c r="S497" s="38">
        <f t="shared" si="264"/>
        <v>56517000</v>
      </c>
      <c r="T497" s="38">
        <f t="shared" si="264"/>
        <v>4650000</v>
      </c>
      <c r="U497" s="38">
        <f t="shared" si="1"/>
        <v>192943000</v>
      </c>
      <c r="V497" s="38">
        <f t="shared" si="2"/>
        <v>0</v>
      </c>
      <c r="W497" s="61"/>
      <c r="X497" s="61"/>
      <c r="Y497" s="61"/>
      <c r="Z497" s="61"/>
    </row>
    <row r="498" spans="1:26" ht="13.5"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5">SUM(H499:H504)</f>
        <v>45300000</v>
      </c>
      <c r="I498" s="41">
        <f t="shared" si="265"/>
        <v>0</v>
      </c>
      <c r="J498" s="41">
        <f t="shared" si="265"/>
        <v>1400000</v>
      </c>
      <c r="K498" s="41">
        <f t="shared" si="265"/>
        <v>9800000</v>
      </c>
      <c r="L498" s="41">
        <f t="shared" si="265"/>
        <v>1400000</v>
      </c>
      <c r="M498" s="41">
        <f t="shared" si="265"/>
        <v>1400000</v>
      </c>
      <c r="N498" s="41">
        <f t="shared" si="265"/>
        <v>8400000</v>
      </c>
      <c r="O498" s="41">
        <f t="shared" si="265"/>
        <v>1400000</v>
      </c>
      <c r="P498" s="41">
        <f t="shared" si="265"/>
        <v>5900000</v>
      </c>
      <c r="Q498" s="41">
        <f t="shared" si="265"/>
        <v>3900000</v>
      </c>
      <c r="R498" s="41">
        <f t="shared" si="265"/>
        <v>1400000</v>
      </c>
      <c r="S498" s="41">
        <f t="shared" si="265"/>
        <v>5900000</v>
      </c>
      <c r="T498" s="41">
        <f t="shared" si="265"/>
        <v>4400000</v>
      </c>
      <c r="U498" s="41">
        <f t="shared" si="1"/>
        <v>45300000</v>
      </c>
      <c r="V498" s="41">
        <f t="shared" si="2"/>
        <v>0</v>
      </c>
      <c r="W498" s="61"/>
      <c r="X498" s="61"/>
      <c r="Y498" s="61"/>
      <c r="Z498" s="61"/>
    </row>
    <row r="499" spans="1:26" ht="13.5"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6">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c r="X499" s="61"/>
      <c r="Y499" s="61"/>
      <c r="Z499" s="61"/>
    </row>
    <row r="500" spans="1:26" ht="13.5"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6"/>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c r="X500" s="61"/>
      <c r="Y500" s="61"/>
      <c r="Z500" s="61"/>
    </row>
    <row r="501" spans="1:26" ht="13.5"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6"/>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c r="X501" s="61"/>
      <c r="Y501" s="61"/>
      <c r="Z501" s="61"/>
    </row>
    <row r="502" spans="1:26" ht="13.5"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6"/>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c r="X502" s="61"/>
      <c r="Y502" s="61"/>
      <c r="Z502" s="61"/>
    </row>
    <row r="503" spans="1:26" ht="13.5"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6"/>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c r="X503" s="61"/>
      <c r="Y503" s="61"/>
      <c r="Z503" s="61"/>
    </row>
    <row r="504" spans="1:26" ht="13.5"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6"/>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c r="X504" s="61"/>
      <c r="Y504" s="61"/>
      <c r="Z504" s="61"/>
    </row>
    <row r="505" spans="1:26" ht="13.5"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7">SUM(H506:H507)</f>
        <v>31000000</v>
      </c>
      <c r="I505" s="41">
        <f t="shared" si="267"/>
        <v>0</v>
      </c>
      <c r="J505" s="41">
        <f t="shared" si="267"/>
        <v>0</v>
      </c>
      <c r="K505" s="41">
        <f t="shared" si="267"/>
        <v>250000</v>
      </c>
      <c r="L505" s="41">
        <f t="shared" si="267"/>
        <v>0</v>
      </c>
      <c r="M505" s="41">
        <f t="shared" si="267"/>
        <v>0</v>
      </c>
      <c r="N505" s="41">
        <f t="shared" si="267"/>
        <v>15250000</v>
      </c>
      <c r="O505" s="41">
        <f t="shared" si="267"/>
        <v>15000000</v>
      </c>
      <c r="P505" s="41">
        <f t="shared" si="267"/>
        <v>0</v>
      </c>
      <c r="Q505" s="41">
        <f t="shared" si="267"/>
        <v>250000</v>
      </c>
      <c r="R505" s="41">
        <f t="shared" si="267"/>
        <v>0</v>
      </c>
      <c r="S505" s="41">
        <f t="shared" si="267"/>
        <v>0</v>
      </c>
      <c r="T505" s="41">
        <f t="shared" si="267"/>
        <v>250000</v>
      </c>
      <c r="U505" s="41">
        <f t="shared" si="1"/>
        <v>31000000</v>
      </c>
      <c r="V505" s="41">
        <f t="shared" si="2"/>
        <v>0</v>
      </c>
      <c r="W505" s="61"/>
      <c r="X505" s="61"/>
      <c r="Y505" s="61"/>
      <c r="Z505" s="61"/>
    </row>
    <row r="506" spans="1:26" ht="13.5"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68">ROUNDDOWN(E506*G506,-3)</f>
        <v>30000000</v>
      </c>
      <c r="I506" s="44">
        <v>0</v>
      </c>
      <c r="J506" s="44">
        <v>0</v>
      </c>
      <c r="K506" s="44">
        <v>0</v>
      </c>
      <c r="L506" s="44">
        <v>0</v>
      </c>
      <c r="M506" s="44">
        <v>0</v>
      </c>
      <c r="N506" s="44">
        <v>15000000</v>
      </c>
      <c r="O506" s="62">
        <v>15000000</v>
      </c>
      <c r="P506" s="44">
        <v>0</v>
      </c>
      <c r="Q506" s="44">
        <v>0</v>
      </c>
      <c r="R506" s="44">
        <v>0</v>
      </c>
      <c r="S506" s="44">
        <v>0</v>
      </c>
      <c r="T506" s="63">
        <v>0</v>
      </c>
      <c r="U506" s="44">
        <f t="shared" si="1"/>
        <v>30000000</v>
      </c>
      <c r="V506" s="44">
        <f t="shared" si="2"/>
        <v>0</v>
      </c>
      <c r="W506" s="61"/>
      <c r="X506" s="61"/>
      <c r="Y506" s="61"/>
      <c r="Z506" s="61"/>
    </row>
    <row r="507" spans="1:26" ht="13.5"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68"/>
        <v>1000000</v>
      </c>
      <c r="I507" s="44">
        <v>0</v>
      </c>
      <c r="J507" s="44">
        <v>0</v>
      </c>
      <c r="K507" s="44">
        <v>250000</v>
      </c>
      <c r="L507" s="44">
        <v>0</v>
      </c>
      <c r="M507" s="44">
        <v>0</v>
      </c>
      <c r="N507" s="44">
        <v>250000</v>
      </c>
      <c r="O507" s="44">
        <v>0</v>
      </c>
      <c r="P507" s="44">
        <v>0</v>
      </c>
      <c r="Q507" s="44">
        <v>250000</v>
      </c>
      <c r="R507" s="44">
        <v>0</v>
      </c>
      <c r="S507" s="44">
        <v>0</v>
      </c>
      <c r="T507" s="62">
        <v>250000</v>
      </c>
      <c r="U507" s="44">
        <f t="shared" si="1"/>
        <v>1000000</v>
      </c>
      <c r="V507" s="44">
        <f t="shared" si="2"/>
        <v>0</v>
      </c>
      <c r="W507" s="61"/>
      <c r="X507" s="61"/>
      <c r="Y507" s="61"/>
      <c r="Z507" s="61"/>
    </row>
    <row r="508" spans="1:26" ht="13.5"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69">H509</f>
        <v>20000000</v>
      </c>
      <c r="I508" s="41">
        <f t="shared" si="269"/>
        <v>0</v>
      </c>
      <c r="J508" s="41">
        <f t="shared" si="269"/>
        <v>0</v>
      </c>
      <c r="K508" s="41">
        <f t="shared" si="269"/>
        <v>2500000</v>
      </c>
      <c r="L508" s="41">
        <f t="shared" si="269"/>
        <v>0</v>
      </c>
      <c r="M508" s="41">
        <f t="shared" si="269"/>
        <v>0</v>
      </c>
      <c r="N508" s="41">
        <f t="shared" si="269"/>
        <v>0</v>
      </c>
      <c r="O508" s="41">
        <f t="shared" si="269"/>
        <v>2500000</v>
      </c>
      <c r="P508" s="41">
        <f t="shared" si="269"/>
        <v>0</v>
      </c>
      <c r="Q508" s="41">
        <f t="shared" si="269"/>
        <v>7500000</v>
      </c>
      <c r="R508" s="41">
        <f t="shared" si="269"/>
        <v>7500000</v>
      </c>
      <c r="S508" s="41">
        <f t="shared" si="269"/>
        <v>0</v>
      </c>
      <c r="T508" s="41">
        <f t="shared" si="269"/>
        <v>0</v>
      </c>
      <c r="U508" s="41">
        <f t="shared" si="1"/>
        <v>20000000</v>
      </c>
      <c r="V508" s="41">
        <f t="shared" si="2"/>
        <v>0</v>
      </c>
      <c r="W508" s="61"/>
      <c r="X508" s="61"/>
      <c r="Y508" s="61"/>
      <c r="Z508" s="61"/>
    </row>
    <row r="509" spans="1:26" ht="13.5"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c r="X509" s="61"/>
      <c r="Y509" s="61"/>
      <c r="Z509" s="61"/>
    </row>
    <row r="510" spans="1:26" ht="13.5"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0">H511</f>
        <v>49567000</v>
      </c>
      <c r="I510" s="41">
        <f t="shared" si="270"/>
        <v>0</v>
      </c>
      <c r="J510" s="41">
        <f t="shared" si="270"/>
        <v>0</v>
      </c>
      <c r="K510" s="41">
        <f t="shared" si="270"/>
        <v>0</v>
      </c>
      <c r="L510" s="41">
        <f t="shared" si="270"/>
        <v>0</v>
      </c>
      <c r="M510" s="41">
        <f t="shared" si="270"/>
        <v>0</v>
      </c>
      <c r="N510" s="41">
        <f t="shared" si="270"/>
        <v>0</v>
      </c>
      <c r="O510" s="41">
        <f t="shared" si="270"/>
        <v>0</v>
      </c>
      <c r="P510" s="41">
        <f t="shared" si="270"/>
        <v>0</v>
      </c>
      <c r="Q510" s="41">
        <f t="shared" si="270"/>
        <v>0</v>
      </c>
      <c r="R510" s="41">
        <f t="shared" si="270"/>
        <v>0</v>
      </c>
      <c r="S510" s="41">
        <f t="shared" si="270"/>
        <v>49567000</v>
      </c>
      <c r="T510" s="41">
        <f t="shared" si="270"/>
        <v>0</v>
      </c>
      <c r="U510" s="41">
        <f t="shared" si="1"/>
        <v>49567000</v>
      </c>
      <c r="V510" s="41">
        <f t="shared" si="2"/>
        <v>0</v>
      </c>
      <c r="W510" s="61"/>
      <c r="X510" s="61"/>
      <c r="Y510" s="61"/>
      <c r="Z510" s="61"/>
    </row>
    <row r="511" spans="1:26" ht="13.5"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c r="X511" s="61"/>
      <c r="Y511" s="61"/>
      <c r="Z511" s="61"/>
    </row>
    <row r="512" spans="1:26" ht="13.5"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1">H513</f>
        <v>36576000</v>
      </c>
      <c r="I512" s="41">
        <f t="shared" si="271"/>
        <v>0</v>
      </c>
      <c r="J512" s="41">
        <f t="shared" si="271"/>
        <v>0</v>
      </c>
      <c r="K512" s="41">
        <f t="shared" si="271"/>
        <v>9144090</v>
      </c>
      <c r="L512" s="41">
        <f t="shared" si="271"/>
        <v>4572045</v>
      </c>
      <c r="M512" s="41">
        <f t="shared" si="271"/>
        <v>4572045</v>
      </c>
      <c r="N512" s="41">
        <f t="shared" si="271"/>
        <v>4572045</v>
      </c>
      <c r="O512" s="41">
        <f t="shared" si="271"/>
        <v>4572045</v>
      </c>
      <c r="P512" s="41">
        <f t="shared" si="271"/>
        <v>4572045</v>
      </c>
      <c r="Q512" s="41">
        <f t="shared" si="271"/>
        <v>4571685</v>
      </c>
      <c r="R512" s="41">
        <f t="shared" si="271"/>
        <v>0</v>
      </c>
      <c r="S512" s="41">
        <f t="shared" si="271"/>
        <v>0</v>
      </c>
      <c r="T512" s="41">
        <f t="shared" si="271"/>
        <v>0</v>
      </c>
      <c r="U512" s="41">
        <f t="shared" si="1"/>
        <v>36576000</v>
      </c>
      <c r="V512" s="41">
        <f t="shared" si="2"/>
        <v>0</v>
      </c>
      <c r="W512" s="61"/>
      <c r="X512" s="61"/>
      <c r="Y512" s="61"/>
      <c r="Z512" s="61"/>
    </row>
    <row r="513" spans="1:26" ht="13.5"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c r="X513" s="61"/>
      <c r="Y513" s="61"/>
      <c r="Z513" s="61"/>
    </row>
    <row r="514" spans="1:26" ht="13.5"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2">H515</f>
        <v>10500000</v>
      </c>
      <c r="I514" s="41">
        <f t="shared" si="272"/>
        <v>0</v>
      </c>
      <c r="J514" s="41">
        <f t="shared" si="272"/>
        <v>0</v>
      </c>
      <c r="K514" s="41">
        <f t="shared" si="272"/>
        <v>2100000</v>
      </c>
      <c r="L514" s="41">
        <f t="shared" si="272"/>
        <v>1050000</v>
      </c>
      <c r="M514" s="41">
        <f t="shared" si="272"/>
        <v>1050000</v>
      </c>
      <c r="N514" s="41">
        <f t="shared" si="272"/>
        <v>1050000</v>
      </c>
      <c r="O514" s="41">
        <f t="shared" si="272"/>
        <v>1050000</v>
      </c>
      <c r="P514" s="41">
        <f t="shared" si="272"/>
        <v>1050000</v>
      </c>
      <c r="Q514" s="41">
        <f t="shared" si="272"/>
        <v>1050000</v>
      </c>
      <c r="R514" s="41">
        <f t="shared" si="272"/>
        <v>1050000</v>
      </c>
      <c r="S514" s="41">
        <f t="shared" si="272"/>
        <v>1050000</v>
      </c>
      <c r="T514" s="41">
        <f t="shared" si="272"/>
        <v>0</v>
      </c>
      <c r="U514" s="41">
        <f t="shared" si="1"/>
        <v>10500000</v>
      </c>
      <c r="V514" s="41">
        <f t="shared" si="2"/>
        <v>0</v>
      </c>
      <c r="W514" s="61"/>
      <c r="X514" s="61"/>
      <c r="Y514" s="61"/>
      <c r="Z514" s="61"/>
    </row>
    <row r="515" spans="1:26" ht="13.5"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c r="X515" s="61"/>
      <c r="Y515" s="61"/>
      <c r="Z515" s="61"/>
    </row>
    <row r="516" spans="1:26" ht="13.5"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3">SUM(H517,H523,H525,H527)</f>
        <v>78505000</v>
      </c>
      <c r="I516" s="38">
        <f t="shared" si="273"/>
        <v>0</v>
      </c>
      <c r="J516" s="38">
        <f t="shared" si="273"/>
        <v>1850000</v>
      </c>
      <c r="K516" s="38">
        <f t="shared" si="273"/>
        <v>0</v>
      </c>
      <c r="L516" s="38">
        <f t="shared" si="273"/>
        <v>8188125</v>
      </c>
      <c r="M516" s="38">
        <f t="shared" si="273"/>
        <v>17176250</v>
      </c>
      <c r="N516" s="38">
        <f t="shared" si="273"/>
        <v>10238125</v>
      </c>
      <c r="O516" s="38">
        <f t="shared" si="273"/>
        <v>8188125</v>
      </c>
      <c r="P516" s="38">
        <f t="shared" si="273"/>
        <v>10488125</v>
      </c>
      <c r="Q516" s="38">
        <f t="shared" si="273"/>
        <v>6238125</v>
      </c>
      <c r="R516" s="38">
        <f t="shared" si="273"/>
        <v>8188125</v>
      </c>
      <c r="S516" s="38">
        <f t="shared" si="273"/>
        <v>5000000</v>
      </c>
      <c r="T516" s="38">
        <f t="shared" si="273"/>
        <v>2950000</v>
      </c>
      <c r="U516" s="38">
        <f t="shared" si="1"/>
        <v>78505000</v>
      </c>
      <c r="V516" s="38">
        <f t="shared" si="2"/>
        <v>0</v>
      </c>
      <c r="W516" s="61"/>
      <c r="X516" s="61"/>
      <c r="Y516" s="61"/>
      <c r="Z516" s="61"/>
    </row>
    <row r="517" spans="1:26" ht="13.5"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4">SUM(H518:H522)</f>
        <v>30400000</v>
      </c>
      <c r="I517" s="41">
        <f t="shared" si="274"/>
        <v>0</v>
      </c>
      <c r="J517" s="41">
        <f t="shared" si="274"/>
        <v>700000</v>
      </c>
      <c r="K517" s="41">
        <f t="shared" si="274"/>
        <v>0</v>
      </c>
      <c r="L517" s="41">
        <f t="shared" si="274"/>
        <v>2200000</v>
      </c>
      <c r="M517" s="41">
        <f t="shared" si="274"/>
        <v>6100000</v>
      </c>
      <c r="N517" s="41">
        <f t="shared" si="274"/>
        <v>4700000</v>
      </c>
      <c r="O517" s="41">
        <f t="shared" si="274"/>
        <v>2200000</v>
      </c>
      <c r="P517" s="41">
        <f t="shared" si="274"/>
        <v>4700000</v>
      </c>
      <c r="Q517" s="41">
        <f t="shared" si="274"/>
        <v>700000</v>
      </c>
      <c r="R517" s="41">
        <f t="shared" si="274"/>
        <v>2200000</v>
      </c>
      <c r="S517" s="41">
        <f t="shared" si="274"/>
        <v>4700000</v>
      </c>
      <c r="T517" s="41">
        <f t="shared" si="274"/>
        <v>2200000</v>
      </c>
      <c r="U517" s="41">
        <f t="shared" si="1"/>
        <v>30400000</v>
      </c>
      <c r="V517" s="41">
        <f t="shared" si="2"/>
        <v>0</v>
      </c>
      <c r="W517" s="61"/>
      <c r="X517" s="61"/>
      <c r="Y517" s="61"/>
      <c r="Z517" s="61"/>
    </row>
    <row r="518" spans="1:26" ht="13.5"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5">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c r="X518" s="61"/>
      <c r="Y518" s="61"/>
      <c r="Z518" s="61"/>
    </row>
    <row r="519" spans="1:26" ht="13.5"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5"/>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c r="X519" s="61"/>
      <c r="Y519" s="61"/>
      <c r="Z519" s="61"/>
    </row>
    <row r="520" spans="1:26" ht="13.5"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5"/>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c r="X520" s="61"/>
      <c r="Y520" s="61"/>
      <c r="Z520" s="61"/>
    </row>
    <row r="521" spans="1:26" ht="13.5"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5"/>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c r="X521" s="61"/>
      <c r="Y521" s="61"/>
      <c r="Z521" s="61"/>
    </row>
    <row r="522" spans="1:26" ht="13.5"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5"/>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c r="X522" s="61"/>
      <c r="Y522" s="61"/>
      <c r="Z522" s="61"/>
    </row>
    <row r="523" spans="1:26" ht="13.5"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6">H524</f>
        <v>500000</v>
      </c>
      <c r="I523" s="41">
        <f t="shared" si="276"/>
        <v>0</v>
      </c>
      <c r="J523" s="41">
        <f t="shared" si="276"/>
        <v>250000</v>
      </c>
      <c r="K523" s="41">
        <f t="shared" si="276"/>
        <v>0</v>
      </c>
      <c r="L523" s="41">
        <f t="shared" si="276"/>
        <v>0</v>
      </c>
      <c r="M523" s="41">
        <f t="shared" si="276"/>
        <v>0</v>
      </c>
      <c r="N523" s="41">
        <f t="shared" si="276"/>
        <v>0</v>
      </c>
      <c r="O523" s="41">
        <f t="shared" si="276"/>
        <v>0</v>
      </c>
      <c r="P523" s="41">
        <f t="shared" si="276"/>
        <v>250000</v>
      </c>
      <c r="Q523" s="41">
        <f t="shared" si="276"/>
        <v>0</v>
      </c>
      <c r="R523" s="41">
        <f t="shared" si="276"/>
        <v>0</v>
      </c>
      <c r="S523" s="41">
        <f t="shared" si="276"/>
        <v>0</v>
      </c>
      <c r="T523" s="41">
        <f t="shared" si="276"/>
        <v>0</v>
      </c>
      <c r="U523" s="41">
        <f t="shared" si="1"/>
        <v>500000</v>
      </c>
      <c r="V523" s="41">
        <f t="shared" si="2"/>
        <v>0</v>
      </c>
      <c r="W523" s="61"/>
      <c r="X523" s="61"/>
      <c r="Y523" s="61"/>
      <c r="Z523" s="61"/>
    </row>
    <row r="524" spans="1:26" ht="13.5"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c r="X524" s="61"/>
      <c r="Y524" s="61"/>
      <c r="Z524" s="61"/>
    </row>
    <row r="525" spans="1:26" ht="13.5"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7">H526</f>
        <v>41905000</v>
      </c>
      <c r="I525" s="41">
        <f t="shared" si="277"/>
        <v>0</v>
      </c>
      <c r="J525" s="41">
        <f t="shared" si="277"/>
        <v>0</v>
      </c>
      <c r="K525" s="41">
        <f t="shared" si="277"/>
        <v>0</v>
      </c>
      <c r="L525" s="41">
        <f t="shared" si="277"/>
        <v>5238125</v>
      </c>
      <c r="M525" s="41">
        <f t="shared" si="277"/>
        <v>10476250</v>
      </c>
      <c r="N525" s="41">
        <f t="shared" si="277"/>
        <v>5238125</v>
      </c>
      <c r="O525" s="41">
        <f t="shared" si="277"/>
        <v>5238125</v>
      </c>
      <c r="P525" s="41">
        <f t="shared" si="277"/>
        <v>5238125</v>
      </c>
      <c r="Q525" s="41">
        <f t="shared" si="277"/>
        <v>5238125</v>
      </c>
      <c r="R525" s="41">
        <f t="shared" si="277"/>
        <v>5238125</v>
      </c>
      <c r="S525" s="41">
        <f t="shared" si="277"/>
        <v>0</v>
      </c>
      <c r="T525" s="41">
        <f t="shared" si="277"/>
        <v>0</v>
      </c>
      <c r="U525" s="41">
        <f t="shared" si="1"/>
        <v>41905000</v>
      </c>
      <c r="V525" s="41">
        <f t="shared" si="2"/>
        <v>0</v>
      </c>
      <c r="W525" s="61"/>
      <c r="X525" s="61"/>
      <c r="Y525" s="61"/>
      <c r="Z525" s="61"/>
    </row>
    <row r="526" spans="1:26" ht="13.5"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c r="X526" s="61"/>
      <c r="Y526" s="61"/>
      <c r="Z526" s="61"/>
    </row>
    <row r="527" spans="1:26" ht="13.5"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78">H528</f>
        <v>5700000</v>
      </c>
      <c r="I527" s="41">
        <f t="shared" si="278"/>
        <v>0</v>
      </c>
      <c r="J527" s="41">
        <f t="shared" si="278"/>
        <v>900000</v>
      </c>
      <c r="K527" s="41">
        <f t="shared" si="278"/>
        <v>0</v>
      </c>
      <c r="L527" s="41">
        <f t="shared" si="278"/>
        <v>750000</v>
      </c>
      <c r="M527" s="41">
        <f t="shared" si="278"/>
        <v>600000</v>
      </c>
      <c r="N527" s="41">
        <f t="shared" si="278"/>
        <v>300000</v>
      </c>
      <c r="O527" s="41">
        <f t="shared" si="278"/>
        <v>750000</v>
      </c>
      <c r="P527" s="41">
        <f t="shared" si="278"/>
        <v>300000</v>
      </c>
      <c r="Q527" s="41">
        <f t="shared" si="278"/>
        <v>300000</v>
      </c>
      <c r="R527" s="41">
        <f t="shared" si="278"/>
        <v>750000</v>
      </c>
      <c r="S527" s="41">
        <f t="shared" si="278"/>
        <v>300000</v>
      </c>
      <c r="T527" s="41">
        <f t="shared" si="278"/>
        <v>750000</v>
      </c>
      <c r="U527" s="41">
        <f t="shared" si="1"/>
        <v>5700000</v>
      </c>
      <c r="V527" s="41">
        <f t="shared" si="2"/>
        <v>0</v>
      </c>
      <c r="W527" s="61"/>
      <c r="X527" s="61"/>
      <c r="Y527" s="61"/>
      <c r="Z527" s="61"/>
    </row>
    <row r="528" spans="1:26" ht="13.5"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c r="X528" s="61"/>
      <c r="Y528" s="61"/>
      <c r="Z528" s="61"/>
    </row>
    <row r="529" spans="1:26" ht="13.5"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79">SUM(H530)</f>
        <v>7975630000</v>
      </c>
      <c r="I529" s="22">
        <f t="shared" si="279"/>
        <v>0</v>
      </c>
      <c r="J529" s="22">
        <f t="shared" si="279"/>
        <v>1664225000</v>
      </c>
      <c r="K529" s="22">
        <f t="shared" si="279"/>
        <v>197412000</v>
      </c>
      <c r="L529" s="22">
        <f t="shared" si="279"/>
        <v>1360780000</v>
      </c>
      <c r="M529" s="22">
        <f t="shared" si="279"/>
        <v>1214793000</v>
      </c>
      <c r="N529" s="22">
        <f t="shared" si="279"/>
        <v>256900000</v>
      </c>
      <c r="O529" s="22">
        <f t="shared" si="279"/>
        <v>256490000</v>
      </c>
      <c r="P529" s="22">
        <f t="shared" si="279"/>
        <v>1352230000</v>
      </c>
      <c r="Q529" s="22">
        <f t="shared" si="279"/>
        <v>859903000</v>
      </c>
      <c r="R529" s="22">
        <f t="shared" si="279"/>
        <v>446757000</v>
      </c>
      <c r="S529" s="22">
        <f t="shared" si="279"/>
        <v>291140000</v>
      </c>
      <c r="T529" s="22">
        <f t="shared" si="279"/>
        <v>75000000</v>
      </c>
      <c r="U529" s="22">
        <f t="shared" si="1"/>
        <v>7975630000</v>
      </c>
      <c r="V529" s="22">
        <f t="shared" si="2"/>
        <v>0</v>
      </c>
      <c r="W529" s="61"/>
      <c r="X529" s="61"/>
      <c r="Y529" s="61"/>
      <c r="Z529" s="61"/>
    </row>
    <row r="530" spans="1:26" ht="13.5"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0">SUM(H531,H571)</f>
        <v>7975630000</v>
      </c>
      <c r="I530" s="26">
        <f t="shared" si="280"/>
        <v>0</v>
      </c>
      <c r="J530" s="26">
        <f t="shared" si="280"/>
        <v>1664225000</v>
      </c>
      <c r="K530" s="26">
        <f t="shared" si="280"/>
        <v>197412000</v>
      </c>
      <c r="L530" s="26">
        <f t="shared" si="280"/>
        <v>1360780000</v>
      </c>
      <c r="M530" s="26">
        <f t="shared" si="280"/>
        <v>1214793000</v>
      </c>
      <c r="N530" s="26">
        <f t="shared" si="280"/>
        <v>256900000</v>
      </c>
      <c r="O530" s="26">
        <f t="shared" si="280"/>
        <v>256490000</v>
      </c>
      <c r="P530" s="26">
        <f t="shared" si="280"/>
        <v>1352230000</v>
      </c>
      <c r="Q530" s="26">
        <f t="shared" si="280"/>
        <v>859903000</v>
      </c>
      <c r="R530" s="26">
        <f t="shared" si="280"/>
        <v>446757000</v>
      </c>
      <c r="S530" s="26">
        <f t="shared" si="280"/>
        <v>291140000</v>
      </c>
      <c r="T530" s="26">
        <f t="shared" si="280"/>
        <v>75000000</v>
      </c>
      <c r="U530" s="26">
        <f t="shared" si="1"/>
        <v>7975630000</v>
      </c>
      <c r="V530" s="26">
        <f t="shared" si="2"/>
        <v>0</v>
      </c>
      <c r="W530" s="61"/>
      <c r="X530" s="61"/>
      <c r="Y530" s="61"/>
      <c r="Z530" s="61"/>
    </row>
    <row r="531" spans="1:26" ht="13.5"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1">SUM(H532)</f>
        <v>7910110000</v>
      </c>
      <c r="I531" s="30">
        <f t="shared" si="281"/>
        <v>0</v>
      </c>
      <c r="J531" s="30">
        <f t="shared" si="281"/>
        <v>1661725000</v>
      </c>
      <c r="K531" s="30">
        <f t="shared" si="281"/>
        <v>184672000</v>
      </c>
      <c r="L531" s="30">
        <f t="shared" si="281"/>
        <v>1356780000</v>
      </c>
      <c r="M531" s="30">
        <f t="shared" si="281"/>
        <v>1210793000</v>
      </c>
      <c r="N531" s="30">
        <f t="shared" si="281"/>
        <v>250800000</v>
      </c>
      <c r="O531" s="30">
        <f t="shared" si="281"/>
        <v>244350000</v>
      </c>
      <c r="P531" s="30">
        <f t="shared" si="281"/>
        <v>1348230000</v>
      </c>
      <c r="Q531" s="30">
        <f t="shared" si="281"/>
        <v>855903000</v>
      </c>
      <c r="R531" s="30">
        <f t="shared" si="281"/>
        <v>441357000</v>
      </c>
      <c r="S531" s="30">
        <f t="shared" si="281"/>
        <v>280500000</v>
      </c>
      <c r="T531" s="30">
        <f t="shared" si="281"/>
        <v>75000000</v>
      </c>
      <c r="U531" s="30">
        <f t="shared" si="1"/>
        <v>7910110000</v>
      </c>
      <c r="V531" s="30">
        <f t="shared" si="2"/>
        <v>0</v>
      </c>
      <c r="W531" s="61"/>
      <c r="X531" s="61"/>
      <c r="Y531" s="61"/>
      <c r="Z531" s="61"/>
    </row>
    <row r="532" spans="1:26" ht="13.5"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2">SUM(H533,H551,H566)</f>
        <v>7910110000</v>
      </c>
      <c r="I532" s="34">
        <f t="shared" si="282"/>
        <v>0</v>
      </c>
      <c r="J532" s="34">
        <f t="shared" si="282"/>
        <v>1661725000</v>
      </c>
      <c r="K532" s="34">
        <f t="shared" si="282"/>
        <v>184672000</v>
      </c>
      <c r="L532" s="34">
        <f t="shared" si="282"/>
        <v>1356780000</v>
      </c>
      <c r="M532" s="34">
        <f t="shared" si="282"/>
        <v>1210793000</v>
      </c>
      <c r="N532" s="34">
        <f t="shared" si="282"/>
        <v>250800000</v>
      </c>
      <c r="O532" s="34">
        <f t="shared" si="282"/>
        <v>244350000</v>
      </c>
      <c r="P532" s="34">
        <f t="shared" si="282"/>
        <v>1348230000</v>
      </c>
      <c r="Q532" s="34">
        <f t="shared" si="282"/>
        <v>855903000</v>
      </c>
      <c r="R532" s="34">
        <f t="shared" si="282"/>
        <v>441357000</v>
      </c>
      <c r="S532" s="34">
        <f t="shared" si="282"/>
        <v>280500000</v>
      </c>
      <c r="T532" s="34">
        <f t="shared" si="282"/>
        <v>75000000</v>
      </c>
      <c r="U532" s="34">
        <f t="shared" si="1"/>
        <v>7910110000</v>
      </c>
      <c r="V532" s="34">
        <f t="shared" si="2"/>
        <v>0</v>
      </c>
      <c r="W532" s="61"/>
      <c r="X532" s="61"/>
      <c r="Y532" s="61"/>
      <c r="Z532" s="61"/>
    </row>
    <row r="533" spans="1:26" ht="13.5"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3">SUM(H534,H538,H541,H544,H546,H548)</f>
        <v>791559000</v>
      </c>
      <c r="I533" s="38">
        <f t="shared" si="283"/>
        <v>0</v>
      </c>
      <c r="J533" s="38">
        <f t="shared" si="283"/>
        <v>2500000</v>
      </c>
      <c r="K533" s="38">
        <f t="shared" si="283"/>
        <v>21840000</v>
      </c>
      <c r="L533" s="38">
        <f t="shared" si="283"/>
        <v>15050000</v>
      </c>
      <c r="M533" s="38">
        <f t="shared" si="283"/>
        <v>8550000</v>
      </c>
      <c r="N533" s="38">
        <f t="shared" si="283"/>
        <v>15800000</v>
      </c>
      <c r="O533" s="38">
        <f t="shared" si="283"/>
        <v>6300000</v>
      </c>
      <c r="P533" s="38">
        <f t="shared" si="283"/>
        <v>20800000</v>
      </c>
      <c r="Q533" s="38">
        <f t="shared" si="283"/>
        <v>585903000</v>
      </c>
      <c r="R533" s="38">
        <f t="shared" si="283"/>
        <v>66816000</v>
      </c>
      <c r="S533" s="38">
        <f t="shared" si="283"/>
        <v>48000000</v>
      </c>
      <c r="T533" s="38">
        <f t="shared" si="283"/>
        <v>0</v>
      </c>
      <c r="U533" s="38">
        <f t="shared" si="1"/>
        <v>791559000</v>
      </c>
      <c r="V533" s="38">
        <f t="shared" si="2"/>
        <v>0</v>
      </c>
      <c r="W533" s="61"/>
      <c r="X533" s="61"/>
      <c r="Y533" s="61"/>
      <c r="Z533" s="61"/>
    </row>
    <row r="534" spans="1:26" ht="13.5"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4">SUM(H535:H537)</f>
        <v>64500000</v>
      </c>
      <c r="I534" s="41">
        <f t="shared" si="284"/>
        <v>0</v>
      </c>
      <c r="J534" s="41">
        <f t="shared" si="284"/>
        <v>0</v>
      </c>
      <c r="K534" s="41">
        <f t="shared" si="284"/>
        <v>0</v>
      </c>
      <c r="L534" s="41">
        <f t="shared" si="284"/>
        <v>10800000</v>
      </c>
      <c r="M534" s="41">
        <f t="shared" si="284"/>
        <v>6300000</v>
      </c>
      <c r="N534" s="41">
        <f t="shared" si="284"/>
        <v>10800000</v>
      </c>
      <c r="O534" s="41">
        <f t="shared" si="284"/>
        <v>6300000</v>
      </c>
      <c r="P534" s="41">
        <f t="shared" si="284"/>
        <v>10800000</v>
      </c>
      <c r="Q534" s="41">
        <f t="shared" si="284"/>
        <v>18000000</v>
      </c>
      <c r="R534" s="41">
        <f t="shared" si="284"/>
        <v>1500000</v>
      </c>
      <c r="S534" s="41">
        <f t="shared" si="284"/>
        <v>0</v>
      </c>
      <c r="T534" s="41">
        <f t="shared" si="284"/>
        <v>0</v>
      </c>
      <c r="U534" s="41">
        <f t="shared" si="1"/>
        <v>64500000</v>
      </c>
      <c r="V534" s="41">
        <f t="shared" si="2"/>
        <v>0</v>
      </c>
      <c r="W534" s="61"/>
      <c r="X534" s="61"/>
      <c r="Y534" s="61"/>
      <c r="Z534" s="61"/>
    </row>
    <row r="535" spans="1:26" ht="13.5"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5">ROUNDDOWN(E535*G535,-3)</f>
        <v>31500000</v>
      </c>
      <c r="I535" s="44">
        <v>0</v>
      </c>
      <c r="J535" s="44">
        <v>0</v>
      </c>
      <c r="K535" s="62">
        <v>0</v>
      </c>
      <c r="L535" s="62">
        <v>6300000</v>
      </c>
      <c r="M535" s="62">
        <v>6300000</v>
      </c>
      <c r="N535" s="62">
        <v>6300000</v>
      </c>
      <c r="O535" s="62">
        <v>6300000</v>
      </c>
      <c r="P535" s="62">
        <v>6300000</v>
      </c>
      <c r="Q535" s="62">
        <v>0</v>
      </c>
      <c r="R535" s="62">
        <v>0</v>
      </c>
      <c r="S535" s="62">
        <v>0</v>
      </c>
      <c r="T535" s="62">
        <v>0</v>
      </c>
      <c r="U535" s="44">
        <f t="shared" si="1"/>
        <v>31500000</v>
      </c>
      <c r="V535" s="44">
        <f t="shared" si="2"/>
        <v>0</v>
      </c>
      <c r="W535" s="61"/>
      <c r="X535" s="61"/>
      <c r="Y535" s="61"/>
      <c r="Z535" s="61"/>
    </row>
    <row r="536" spans="1:26" ht="13.5"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5"/>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c r="X536" s="61"/>
      <c r="Y536" s="61"/>
      <c r="Z536" s="61"/>
    </row>
    <row r="537" spans="1:26" ht="13.5"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5"/>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c r="X537" s="61"/>
      <c r="Y537" s="61"/>
      <c r="Z537" s="61"/>
    </row>
    <row r="538" spans="1:26" ht="13.5"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6">SUM(H539:H540)</f>
        <v>499540000</v>
      </c>
      <c r="I538" s="41">
        <f t="shared" si="286"/>
        <v>0</v>
      </c>
      <c r="J538" s="41">
        <f t="shared" si="286"/>
        <v>0</v>
      </c>
      <c r="K538" s="41">
        <f t="shared" si="286"/>
        <v>250000</v>
      </c>
      <c r="L538" s="41">
        <f t="shared" si="286"/>
        <v>250000</v>
      </c>
      <c r="M538" s="41">
        <f t="shared" si="286"/>
        <v>250000</v>
      </c>
      <c r="N538" s="41">
        <f t="shared" si="286"/>
        <v>0</v>
      </c>
      <c r="O538" s="41">
        <f t="shared" si="286"/>
        <v>0</v>
      </c>
      <c r="P538" s="41">
        <f t="shared" si="286"/>
        <v>0</v>
      </c>
      <c r="Q538" s="41">
        <f t="shared" si="286"/>
        <v>498790000</v>
      </c>
      <c r="R538" s="41">
        <f t="shared" si="286"/>
        <v>0</v>
      </c>
      <c r="S538" s="41">
        <f t="shared" si="286"/>
        <v>0</v>
      </c>
      <c r="T538" s="41">
        <f t="shared" si="286"/>
        <v>0</v>
      </c>
      <c r="U538" s="41">
        <f t="shared" si="1"/>
        <v>499540000</v>
      </c>
      <c r="V538" s="41">
        <f t="shared" si="2"/>
        <v>0</v>
      </c>
      <c r="W538" s="61"/>
      <c r="X538" s="61"/>
      <c r="Y538" s="61"/>
      <c r="Z538" s="61"/>
    </row>
    <row r="539" spans="1:26" ht="13.5"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7">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c r="X539" s="61"/>
      <c r="Y539" s="61"/>
      <c r="Z539" s="61"/>
    </row>
    <row r="540" spans="1:26" ht="13.5"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7"/>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c r="X540" s="61"/>
      <c r="Y540" s="61"/>
      <c r="Z540" s="61"/>
    </row>
    <row r="541" spans="1:26" ht="13.5"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88">SUM(H542:H543)</f>
        <v>25000000</v>
      </c>
      <c r="I541" s="41">
        <f t="shared" si="288"/>
        <v>0</v>
      </c>
      <c r="J541" s="41">
        <f t="shared" si="288"/>
        <v>2500000</v>
      </c>
      <c r="K541" s="41">
        <f t="shared" si="288"/>
        <v>5000000</v>
      </c>
      <c r="L541" s="41">
        <f t="shared" si="288"/>
        <v>0</v>
      </c>
      <c r="M541" s="41">
        <f t="shared" si="288"/>
        <v>0</v>
      </c>
      <c r="N541" s="41">
        <f t="shared" si="288"/>
        <v>5000000</v>
      </c>
      <c r="O541" s="41">
        <f t="shared" si="288"/>
        <v>0</v>
      </c>
      <c r="P541" s="41">
        <f t="shared" si="288"/>
        <v>10000000</v>
      </c>
      <c r="Q541" s="41">
        <f t="shared" si="288"/>
        <v>0</v>
      </c>
      <c r="R541" s="41">
        <f t="shared" si="288"/>
        <v>2500000</v>
      </c>
      <c r="S541" s="41">
        <f t="shared" si="288"/>
        <v>0</v>
      </c>
      <c r="T541" s="41">
        <f t="shared" si="288"/>
        <v>0</v>
      </c>
      <c r="U541" s="41">
        <f t="shared" si="1"/>
        <v>25000000</v>
      </c>
      <c r="V541" s="41">
        <f t="shared" si="2"/>
        <v>0</v>
      </c>
      <c r="W541" s="61"/>
      <c r="X541" s="61"/>
      <c r="Y541" s="61"/>
      <c r="Z541" s="61"/>
    </row>
    <row r="542" spans="1:26" ht="13.5"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89">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c r="X542" s="61"/>
      <c r="Y542" s="61"/>
      <c r="Z542" s="61"/>
    </row>
    <row r="543" spans="1:26" ht="13.5"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89"/>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c r="X543" s="61"/>
      <c r="Y543" s="61"/>
      <c r="Z543" s="61"/>
    </row>
    <row r="544" spans="1:26" ht="13.5"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0">H545</f>
        <v>10000000</v>
      </c>
      <c r="I544" s="41">
        <f t="shared" si="290"/>
        <v>0</v>
      </c>
      <c r="J544" s="41">
        <f t="shared" si="290"/>
        <v>0</v>
      </c>
      <c r="K544" s="41">
        <f t="shared" si="290"/>
        <v>4000000</v>
      </c>
      <c r="L544" s="41">
        <f t="shared" si="290"/>
        <v>4000000</v>
      </c>
      <c r="M544" s="41">
        <f t="shared" si="290"/>
        <v>2000000</v>
      </c>
      <c r="N544" s="41">
        <f t="shared" si="290"/>
        <v>0</v>
      </c>
      <c r="O544" s="41">
        <f t="shared" si="290"/>
        <v>0</v>
      </c>
      <c r="P544" s="41">
        <f t="shared" si="290"/>
        <v>0</v>
      </c>
      <c r="Q544" s="41">
        <f t="shared" si="290"/>
        <v>0</v>
      </c>
      <c r="R544" s="41">
        <f t="shared" si="290"/>
        <v>0</v>
      </c>
      <c r="S544" s="41">
        <f t="shared" si="290"/>
        <v>0</v>
      </c>
      <c r="T544" s="41">
        <f t="shared" si="290"/>
        <v>0</v>
      </c>
      <c r="U544" s="41">
        <f t="shared" si="1"/>
        <v>10000000</v>
      </c>
      <c r="V544" s="41">
        <f t="shared" si="2"/>
        <v>0</v>
      </c>
      <c r="W544" s="61"/>
      <c r="X544" s="61"/>
      <c r="Y544" s="61"/>
      <c r="Z544" s="61"/>
    </row>
    <row r="545" spans="1:26" ht="13.5"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c r="X545" s="61"/>
      <c r="Y545" s="61"/>
      <c r="Z545" s="61"/>
    </row>
    <row r="546" spans="1:26" ht="13.5"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1">H547</f>
        <v>48000000</v>
      </c>
      <c r="I546" s="41">
        <f t="shared" si="291"/>
        <v>0</v>
      </c>
      <c r="J546" s="41">
        <f t="shared" si="291"/>
        <v>0</v>
      </c>
      <c r="K546" s="41">
        <f t="shared" si="291"/>
        <v>0</v>
      </c>
      <c r="L546" s="41">
        <f t="shared" si="291"/>
        <v>0</v>
      </c>
      <c r="M546" s="41">
        <f t="shared" si="291"/>
        <v>0</v>
      </c>
      <c r="N546" s="41">
        <f t="shared" si="291"/>
        <v>0</v>
      </c>
      <c r="O546" s="41">
        <f t="shared" si="291"/>
        <v>0</v>
      </c>
      <c r="P546" s="41">
        <f t="shared" si="291"/>
        <v>0</v>
      </c>
      <c r="Q546" s="41">
        <f t="shared" si="291"/>
        <v>0</v>
      </c>
      <c r="R546" s="41">
        <f t="shared" si="291"/>
        <v>0</v>
      </c>
      <c r="S546" s="41">
        <f t="shared" si="291"/>
        <v>48000000</v>
      </c>
      <c r="T546" s="41">
        <f t="shared" si="291"/>
        <v>0</v>
      </c>
      <c r="U546" s="41">
        <f t="shared" si="1"/>
        <v>48000000</v>
      </c>
      <c r="V546" s="41">
        <f t="shared" si="2"/>
        <v>0</v>
      </c>
      <c r="W546" s="61"/>
      <c r="X546" s="61"/>
      <c r="Y546" s="61"/>
      <c r="Z546" s="61"/>
    </row>
    <row r="547" spans="1:26" ht="13.5"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c r="X547" s="61"/>
      <c r="Y547" s="61"/>
      <c r="Z547" s="61"/>
    </row>
    <row r="548" spans="1:26" ht="13.5"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2">SUM(H549:H550)</f>
        <v>144519000</v>
      </c>
      <c r="I548" s="41">
        <f t="shared" si="292"/>
        <v>0</v>
      </c>
      <c r="J548" s="41">
        <f t="shared" si="292"/>
        <v>0</v>
      </c>
      <c r="K548" s="41">
        <f t="shared" si="292"/>
        <v>12590000</v>
      </c>
      <c r="L548" s="41">
        <f t="shared" si="292"/>
        <v>0</v>
      </c>
      <c r="M548" s="41">
        <f t="shared" si="292"/>
        <v>0</v>
      </c>
      <c r="N548" s="41">
        <f t="shared" si="292"/>
        <v>0</v>
      </c>
      <c r="O548" s="41">
        <f t="shared" si="292"/>
        <v>0</v>
      </c>
      <c r="P548" s="41">
        <f t="shared" si="292"/>
        <v>0</v>
      </c>
      <c r="Q548" s="41">
        <f t="shared" si="292"/>
        <v>69113000</v>
      </c>
      <c r="R548" s="41">
        <f t="shared" si="292"/>
        <v>62816000</v>
      </c>
      <c r="S548" s="41">
        <f t="shared" si="292"/>
        <v>0</v>
      </c>
      <c r="T548" s="41">
        <f t="shared" si="292"/>
        <v>0</v>
      </c>
      <c r="U548" s="41">
        <f t="shared" si="1"/>
        <v>144519000</v>
      </c>
      <c r="V548" s="41">
        <f t="shared" si="2"/>
        <v>0</v>
      </c>
      <c r="W548" s="61"/>
      <c r="X548" s="61"/>
      <c r="Y548" s="61"/>
      <c r="Z548" s="61"/>
    </row>
    <row r="549" spans="1:26" ht="13.5"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3">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c r="X549" s="61"/>
      <c r="Y549" s="61"/>
      <c r="Z549" s="61"/>
    </row>
    <row r="550" spans="1:26" ht="13.5"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3"/>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c r="X550" s="61"/>
      <c r="Y550" s="61"/>
      <c r="Z550" s="61"/>
    </row>
    <row r="551" spans="1:26" ht="13.5"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4">SUM(H552,H555,H558,H561,H563)</f>
        <v>6949510000</v>
      </c>
      <c r="I551" s="38">
        <f t="shared" si="294"/>
        <v>0</v>
      </c>
      <c r="J551" s="38">
        <f t="shared" si="294"/>
        <v>1659225000</v>
      </c>
      <c r="K551" s="38">
        <f t="shared" si="294"/>
        <v>162832000</v>
      </c>
      <c r="L551" s="38">
        <f t="shared" si="294"/>
        <v>1341730000</v>
      </c>
      <c r="M551" s="38">
        <f t="shared" si="294"/>
        <v>1202243000</v>
      </c>
      <c r="N551" s="38">
        <f t="shared" si="294"/>
        <v>235000000</v>
      </c>
      <c r="O551" s="38">
        <f t="shared" si="294"/>
        <v>238050000</v>
      </c>
      <c r="P551" s="38">
        <f t="shared" si="294"/>
        <v>1297430000</v>
      </c>
      <c r="Q551" s="38">
        <f t="shared" si="294"/>
        <v>270000000</v>
      </c>
      <c r="R551" s="38">
        <f t="shared" si="294"/>
        <v>235500000</v>
      </c>
      <c r="S551" s="38">
        <f t="shared" si="294"/>
        <v>232500000</v>
      </c>
      <c r="T551" s="38">
        <f t="shared" si="294"/>
        <v>75000000</v>
      </c>
      <c r="U551" s="38">
        <f t="shared" si="1"/>
        <v>6949510000</v>
      </c>
      <c r="V551" s="38">
        <f t="shared" si="2"/>
        <v>0</v>
      </c>
      <c r="W551" s="61"/>
      <c r="X551" s="61"/>
      <c r="Y551" s="61"/>
      <c r="Z551" s="61"/>
    </row>
    <row r="552" spans="1:26" ht="13.5"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5">SUM(H553:H554)</f>
        <v>23400000</v>
      </c>
      <c r="I552" s="41">
        <f t="shared" si="295"/>
        <v>0</v>
      </c>
      <c r="J552" s="41">
        <f t="shared" si="295"/>
        <v>0</v>
      </c>
      <c r="K552" s="41">
        <f t="shared" si="295"/>
        <v>3000000</v>
      </c>
      <c r="L552" s="41">
        <f t="shared" si="295"/>
        <v>2800000</v>
      </c>
      <c r="M552" s="41">
        <f t="shared" si="295"/>
        <v>5800000</v>
      </c>
      <c r="N552" s="41">
        <f t="shared" si="295"/>
        <v>0</v>
      </c>
      <c r="O552" s="41">
        <f t="shared" si="295"/>
        <v>5800000</v>
      </c>
      <c r="P552" s="41">
        <f t="shared" si="295"/>
        <v>3000000</v>
      </c>
      <c r="Q552" s="41">
        <f t="shared" si="295"/>
        <v>0</v>
      </c>
      <c r="R552" s="41">
        <f t="shared" si="295"/>
        <v>3000000</v>
      </c>
      <c r="S552" s="41">
        <f t="shared" si="295"/>
        <v>0</v>
      </c>
      <c r="T552" s="41">
        <f t="shared" si="295"/>
        <v>0</v>
      </c>
      <c r="U552" s="41">
        <f t="shared" si="1"/>
        <v>23400000</v>
      </c>
      <c r="V552" s="41">
        <f t="shared" si="2"/>
        <v>0</v>
      </c>
      <c r="W552" s="61"/>
      <c r="X552" s="61"/>
      <c r="Y552" s="61"/>
      <c r="Z552" s="61"/>
    </row>
    <row r="553" spans="1:26" ht="13.5"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6">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c r="X553" s="61"/>
      <c r="Y553" s="61"/>
      <c r="Z553" s="61"/>
    </row>
    <row r="554" spans="1:26" ht="13.5"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6"/>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c r="X554" s="61"/>
      <c r="Y554" s="61"/>
      <c r="Z554" s="61"/>
    </row>
    <row r="555" spans="1:26" ht="13.5"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7">SUM(H556:H557)</f>
        <v>6791750000</v>
      </c>
      <c r="I555" s="41">
        <f t="shared" si="297"/>
        <v>0</v>
      </c>
      <c r="J555" s="41">
        <f t="shared" si="297"/>
        <v>1656725000</v>
      </c>
      <c r="K555" s="41">
        <f t="shared" si="297"/>
        <v>154832000</v>
      </c>
      <c r="L555" s="41">
        <f t="shared" si="297"/>
        <v>1305250000</v>
      </c>
      <c r="M555" s="41">
        <f t="shared" si="297"/>
        <v>1160263000</v>
      </c>
      <c r="N555" s="41">
        <f t="shared" si="297"/>
        <v>230000000</v>
      </c>
      <c r="O555" s="41">
        <f t="shared" si="297"/>
        <v>230250000</v>
      </c>
      <c r="P555" s="41">
        <f t="shared" si="297"/>
        <v>1289430000</v>
      </c>
      <c r="Q555" s="41">
        <f t="shared" si="297"/>
        <v>230000000</v>
      </c>
      <c r="R555" s="41">
        <f t="shared" si="297"/>
        <v>230000000</v>
      </c>
      <c r="S555" s="41">
        <f t="shared" si="297"/>
        <v>230000000</v>
      </c>
      <c r="T555" s="41">
        <f t="shared" si="297"/>
        <v>75000000</v>
      </c>
      <c r="U555" s="41">
        <f t="shared" si="1"/>
        <v>6791750000</v>
      </c>
      <c r="V555" s="41">
        <f t="shared" si="2"/>
        <v>0</v>
      </c>
      <c r="W555" s="61"/>
      <c r="X555" s="61"/>
      <c r="Y555" s="61"/>
      <c r="Z555" s="61"/>
    </row>
    <row r="556" spans="1:26" ht="13.5"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298">ROUNDDOWN(E556*G556,-3)</f>
        <v>6791000000</v>
      </c>
      <c r="I556" s="44">
        <v>0</v>
      </c>
      <c r="J556" s="44">
        <v>1656725000</v>
      </c>
      <c r="K556" s="44">
        <v>154832000</v>
      </c>
      <c r="L556" s="44">
        <v>1305000000</v>
      </c>
      <c r="M556" s="62">
        <v>1160013000</v>
      </c>
      <c r="N556" s="44">
        <v>230000000</v>
      </c>
      <c r="O556" s="44">
        <v>230000000</v>
      </c>
      <c r="P556" s="44">
        <v>1289430000</v>
      </c>
      <c r="Q556" s="44">
        <v>230000000</v>
      </c>
      <c r="R556" s="62">
        <v>230000000</v>
      </c>
      <c r="S556" s="44">
        <v>230000000</v>
      </c>
      <c r="T556" s="44">
        <v>75000000</v>
      </c>
      <c r="U556" s="44">
        <f t="shared" si="1"/>
        <v>6791000000</v>
      </c>
      <c r="V556" s="44">
        <f t="shared" si="2"/>
        <v>0</v>
      </c>
      <c r="W556" s="61"/>
      <c r="X556" s="61"/>
      <c r="Y556" s="61"/>
      <c r="Z556" s="61"/>
    </row>
    <row r="557" spans="1:26" ht="13.5"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298"/>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c r="X557" s="61"/>
      <c r="Y557" s="61"/>
      <c r="Z557" s="61"/>
    </row>
    <row r="558" spans="1:26" ht="13.5"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299">SUM(H559:H560)</f>
        <v>25000000</v>
      </c>
      <c r="I558" s="41">
        <f t="shared" si="299"/>
        <v>0</v>
      </c>
      <c r="J558" s="41">
        <f t="shared" si="299"/>
        <v>2500000</v>
      </c>
      <c r="K558" s="41">
        <f t="shared" si="299"/>
        <v>5000000</v>
      </c>
      <c r="L558" s="41">
        <f t="shared" si="299"/>
        <v>0</v>
      </c>
      <c r="M558" s="41">
        <f t="shared" si="299"/>
        <v>2500000</v>
      </c>
      <c r="N558" s="41">
        <f t="shared" si="299"/>
        <v>5000000</v>
      </c>
      <c r="O558" s="41">
        <f t="shared" si="299"/>
        <v>0</v>
      </c>
      <c r="P558" s="41">
        <f t="shared" si="299"/>
        <v>5000000</v>
      </c>
      <c r="Q558" s="41">
        <f t="shared" si="299"/>
        <v>0</v>
      </c>
      <c r="R558" s="41">
        <f t="shared" si="299"/>
        <v>2500000</v>
      </c>
      <c r="S558" s="41">
        <f t="shared" si="299"/>
        <v>2500000</v>
      </c>
      <c r="T558" s="41">
        <f t="shared" si="299"/>
        <v>0</v>
      </c>
      <c r="U558" s="41">
        <f t="shared" si="1"/>
        <v>25000000</v>
      </c>
      <c r="V558" s="41">
        <f t="shared" si="2"/>
        <v>0</v>
      </c>
      <c r="W558" s="61"/>
      <c r="X558" s="61"/>
      <c r="Y558" s="61"/>
      <c r="Z558" s="61"/>
    </row>
    <row r="559" spans="1:26" ht="13.5"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0">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c r="X559" s="61"/>
      <c r="Y559" s="61"/>
      <c r="Z559" s="61"/>
    </row>
    <row r="560" spans="1:26" ht="13.5"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0"/>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c r="X560" s="61"/>
      <c r="Y560" s="61"/>
      <c r="Z560" s="61"/>
    </row>
    <row r="561" spans="1:26" ht="13.5"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1">H562</f>
        <v>8000000</v>
      </c>
      <c r="I561" s="41">
        <f t="shared" si="301"/>
        <v>0</v>
      </c>
      <c r="J561" s="41">
        <f t="shared" si="301"/>
        <v>0</v>
      </c>
      <c r="K561" s="41">
        <f t="shared" si="301"/>
        <v>0</v>
      </c>
      <c r="L561" s="41">
        <f t="shared" si="301"/>
        <v>3000000</v>
      </c>
      <c r="M561" s="41">
        <f t="shared" si="301"/>
        <v>3000000</v>
      </c>
      <c r="N561" s="41">
        <f t="shared" si="301"/>
        <v>0</v>
      </c>
      <c r="O561" s="41">
        <f t="shared" si="301"/>
        <v>2000000</v>
      </c>
      <c r="P561" s="41">
        <f t="shared" si="301"/>
        <v>0</v>
      </c>
      <c r="Q561" s="41">
        <f t="shared" si="301"/>
        <v>0</v>
      </c>
      <c r="R561" s="41">
        <f t="shared" si="301"/>
        <v>0</v>
      </c>
      <c r="S561" s="41">
        <f t="shared" si="301"/>
        <v>0</v>
      </c>
      <c r="T561" s="41">
        <f t="shared" si="301"/>
        <v>0</v>
      </c>
      <c r="U561" s="41">
        <f t="shared" si="1"/>
        <v>8000000</v>
      </c>
      <c r="V561" s="41">
        <f t="shared" si="2"/>
        <v>0</v>
      </c>
      <c r="W561" s="61"/>
      <c r="X561" s="61"/>
      <c r="Y561" s="61"/>
      <c r="Z561" s="61"/>
    </row>
    <row r="562" spans="1:26" ht="13.5"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c r="X562" s="61"/>
      <c r="Y562" s="61"/>
      <c r="Z562" s="61"/>
    </row>
    <row r="563" spans="1:26" ht="13.5"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2">SUM(H564:H565)</f>
        <v>101360000</v>
      </c>
      <c r="I563" s="41">
        <f t="shared" si="302"/>
        <v>0</v>
      </c>
      <c r="J563" s="41">
        <f t="shared" si="302"/>
        <v>0</v>
      </c>
      <c r="K563" s="41">
        <f t="shared" si="302"/>
        <v>0</v>
      </c>
      <c r="L563" s="41">
        <f t="shared" si="302"/>
        <v>30680000</v>
      </c>
      <c r="M563" s="41">
        <f t="shared" si="302"/>
        <v>30680000</v>
      </c>
      <c r="N563" s="41">
        <f t="shared" si="302"/>
        <v>0</v>
      </c>
      <c r="O563" s="41">
        <f t="shared" si="302"/>
        <v>0</v>
      </c>
      <c r="P563" s="41">
        <f t="shared" si="302"/>
        <v>0</v>
      </c>
      <c r="Q563" s="41">
        <f t="shared" si="302"/>
        <v>40000000</v>
      </c>
      <c r="R563" s="41">
        <f t="shared" si="302"/>
        <v>0</v>
      </c>
      <c r="S563" s="41">
        <f t="shared" si="302"/>
        <v>0</v>
      </c>
      <c r="T563" s="41">
        <f t="shared" si="302"/>
        <v>0</v>
      </c>
      <c r="U563" s="41">
        <f t="shared" si="1"/>
        <v>101360000</v>
      </c>
      <c r="V563" s="41">
        <f t="shared" si="2"/>
        <v>0</v>
      </c>
      <c r="W563" s="61"/>
      <c r="X563" s="61"/>
      <c r="Y563" s="61"/>
      <c r="Z563" s="61"/>
    </row>
    <row r="564" spans="1:26" ht="13.5"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3">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c r="X564" s="61"/>
      <c r="Y564" s="61"/>
      <c r="Z564" s="61"/>
    </row>
    <row r="565" spans="1:26" ht="13.5"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3"/>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c r="X565" s="61"/>
      <c r="Y565" s="61"/>
      <c r="Z565" s="61"/>
    </row>
    <row r="566" spans="1:26" ht="13.5"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4">SUM(H567,H569)</f>
        <v>169041000</v>
      </c>
      <c r="I566" s="38">
        <f t="shared" si="304"/>
        <v>0</v>
      </c>
      <c r="J566" s="38">
        <f t="shared" si="304"/>
        <v>0</v>
      </c>
      <c r="K566" s="38">
        <f t="shared" si="304"/>
        <v>0</v>
      </c>
      <c r="L566" s="38">
        <f t="shared" si="304"/>
        <v>0</v>
      </c>
      <c r="M566" s="38">
        <f t="shared" si="304"/>
        <v>0</v>
      </c>
      <c r="N566" s="38">
        <f t="shared" si="304"/>
        <v>0</v>
      </c>
      <c r="O566" s="38">
        <f t="shared" si="304"/>
        <v>0</v>
      </c>
      <c r="P566" s="38">
        <f t="shared" si="304"/>
        <v>30000000</v>
      </c>
      <c r="Q566" s="38">
        <f t="shared" si="304"/>
        <v>0</v>
      </c>
      <c r="R566" s="38">
        <f t="shared" si="304"/>
        <v>139041000</v>
      </c>
      <c r="S566" s="38">
        <f t="shared" si="304"/>
        <v>0</v>
      </c>
      <c r="T566" s="38">
        <f t="shared" si="304"/>
        <v>0</v>
      </c>
      <c r="U566" s="38">
        <f t="shared" si="1"/>
        <v>169041000</v>
      </c>
      <c r="V566" s="38">
        <f t="shared" si="2"/>
        <v>0</v>
      </c>
      <c r="W566" s="61"/>
      <c r="X566" s="61"/>
      <c r="Y566" s="61"/>
      <c r="Z566" s="61"/>
    </row>
    <row r="567" spans="1:26" ht="13.5"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5">H568</f>
        <v>30000000</v>
      </c>
      <c r="I567" s="41">
        <f t="shared" si="305"/>
        <v>0</v>
      </c>
      <c r="J567" s="41">
        <f t="shared" si="305"/>
        <v>0</v>
      </c>
      <c r="K567" s="41">
        <f t="shared" si="305"/>
        <v>0</v>
      </c>
      <c r="L567" s="41">
        <f t="shared" si="305"/>
        <v>0</v>
      </c>
      <c r="M567" s="41">
        <f t="shared" si="305"/>
        <v>0</v>
      </c>
      <c r="N567" s="41">
        <f t="shared" si="305"/>
        <v>0</v>
      </c>
      <c r="O567" s="41">
        <f t="shared" si="305"/>
        <v>0</v>
      </c>
      <c r="P567" s="41">
        <f t="shared" si="305"/>
        <v>30000000</v>
      </c>
      <c r="Q567" s="41">
        <f t="shared" si="305"/>
        <v>0</v>
      </c>
      <c r="R567" s="41">
        <f t="shared" si="305"/>
        <v>0</v>
      </c>
      <c r="S567" s="41">
        <f t="shared" si="305"/>
        <v>0</v>
      </c>
      <c r="T567" s="41">
        <f t="shared" si="305"/>
        <v>0</v>
      </c>
      <c r="U567" s="41">
        <f t="shared" si="1"/>
        <v>30000000</v>
      </c>
      <c r="V567" s="41">
        <f t="shared" si="2"/>
        <v>0</v>
      </c>
      <c r="W567" s="61"/>
      <c r="X567" s="61"/>
      <c r="Y567" s="61"/>
      <c r="Z567" s="61"/>
    </row>
    <row r="568" spans="1:26" ht="13.5"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c r="X568" s="61"/>
      <c r="Y568" s="61"/>
      <c r="Z568" s="61"/>
    </row>
    <row r="569" spans="1:26" ht="13.5"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6">H570</f>
        <v>139041000</v>
      </c>
      <c r="I569" s="41">
        <f t="shared" si="306"/>
        <v>0</v>
      </c>
      <c r="J569" s="41">
        <f t="shared" si="306"/>
        <v>0</v>
      </c>
      <c r="K569" s="41">
        <f t="shared" si="306"/>
        <v>0</v>
      </c>
      <c r="L569" s="41">
        <f t="shared" si="306"/>
        <v>0</v>
      </c>
      <c r="M569" s="41">
        <f t="shared" si="306"/>
        <v>0</v>
      </c>
      <c r="N569" s="41">
        <f t="shared" si="306"/>
        <v>0</v>
      </c>
      <c r="O569" s="41">
        <f t="shared" si="306"/>
        <v>0</v>
      </c>
      <c r="P569" s="41">
        <f t="shared" si="306"/>
        <v>0</v>
      </c>
      <c r="Q569" s="41">
        <f t="shared" si="306"/>
        <v>0</v>
      </c>
      <c r="R569" s="41">
        <f t="shared" si="306"/>
        <v>139041000</v>
      </c>
      <c r="S569" s="41">
        <f t="shared" si="306"/>
        <v>0</v>
      </c>
      <c r="T569" s="41">
        <f t="shared" si="306"/>
        <v>0</v>
      </c>
      <c r="U569" s="41">
        <f t="shared" si="1"/>
        <v>139041000</v>
      </c>
      <c r="V569" s="41">
        <f t="shared" si="2"/>
        <v>0</v>
      </c>
      <c r="W569" s="61"/>
      <c r="X569" s="61"/>
      <c r="Y569" s="61"/>
      <c r="Z569" s="61"/>
    </row>
    <row r="570" spans="1:26" ht="13.5"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62">
        <v>0</v>
      </c>
      <c r="R570" s="44">
        <v>139041000</v>
      </c>
      <c r="S570" s="44">
        <v>0</v>
      </c>
      <c r="T570" s="44">
        <v>0</v>
      </c>
      <c r="U570" s="44">
        <f t="shared" si="1"/>
        <v>139041000</v>
      </c>
      <c r="V570" s="44">
        <f t="shared" si="2"/>
        <v>0</v>
      </c>
      <c r="W570" s="61"/>
      <c r="X570" s="61"/>
      <c r="Y570" s="61"/>
      <c r="Z570" s="61"/>
    </row>
    <row r="571" spans="1:26" ht="13.5"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7">SUM(H572)</f>
        <v>65520000</v>
      </c>
      <c r="I571" s="30">
        <f t="shared" si="307"/>
        <v>0</v>
      </c>
      <c r="J571" s="30">
        <f t="shared" si="307"/>
        <v>2500000</v>
      </c>
      <c r="K571" s="30">
        <f t="shared" si="307"/>
        <v>12740000</v>
      </c>
      <c r="L571" s="30">
        <f t="shared" si="307"/>
        <v>4000000</v>
      </c>
      <c r="M571" s="30">
        <f t="shared" si="307"/>
        <v>4000000</v>
      </c>
      <c r="N571" s="30">
        <f t="shared" si="307"/>
        <v>6100000</v>
      </c>
      <c r="O571" s="30">
        <f t="shared" si="307"/>
        <v>12140000</v>
      </c>
      <c r="P571" s="30">
        <f t="shared" si="307"/>
        <v>4000000</v>
      </c>
      <c r="Q571" s="30">
        <f t="shared" si="307"/>
        <v>4000000</v>
      </c>
      <c r="R571" s="30">
        <f t="shared" si="307"/>
        <v>5400000</v>
      </c>
      <c r="S571" s="30">
        <f t="shared" si="307"/>
        <v>10640000</v>
      </c>
      <c r="T571" s="30">
        <f t="shared" si="307"/>
        <v>0</v>
      </c>
      <c r="U571" s="30">
        <f t="shared" si="1"/>
        <v>65520000</v>
      </c>
      <c r="V571" s="30">
        <f t="shared" si="2"/>
        <v>0</v>
      </c>
      <c r="W571" s="61"/>
      <c r="X571" s="61"/>
      <c r="Y571" s="61"/>
      <c r="Z571" s="61"/>
    </row>
    <row r="572" spans="1:26" ht="13.5"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08">SUM(H573)</f>
        <v>65520000</v>
      </c>
      <c r="I572" s="34">
        <f t="shared" si="308"/>
        <v>0</v>
      </c>
      <c r="J572" s="34">
        <f t="shared" si="308"/>
        <v>2500000</v>
      </c>
      <c r="K572" s="34">
        <f t="shared" si="308"/>
        <v>12740000</v>
      </c>
      <c r="L572" s="34">
        <f t="shared" si="308"/>
        <v>4000000</v>
      </c>
      <c r="M572" s="34">
        <f t="shared" si="308"/>
        <v>4000000</v>
      </c>
      <c r="N572" s="34">
        <f t="shared" si="308"/>
        <v>6100000</v>
      </c>
      <c r="O572" s="34">
        <f t="shared" si="308"/>
        <v>12140000</v>
      </c>
      <c r="P572" s="34">
        <f t="shared" si="308"/>
        <v>4000000</v>
      </c>
      <c r="Q572" s="34">
        <f t="shared" si="308"/>
        <v>4000000</v>
      </c>
      <c r="R572" s="34">
        <f t="shared" si="308"/>
        <v>5400000</v>
      </c>
      <c r="S572" s="34">
        <f t="shared" si="308"/>
        <v>10640000</v>
      </c>
      <c r="T572" s="34">
        <f t="shared" si="308"/>
        <v>0</v>
      </c>
      <c r="U572" s="34">
        <f t="shared" si="1"/>
        <v>65520000</v>
      </c>
      <c r="V572" s="34">
        <f t="shared" si="2"/>
        <v>0</v>
      </c>
      <c r="W572" s="61"/>
      <c r="X572" s="61"/>
      <c r="Y572" s="61"/>
      <c r="Z572" s="61"/>
    </row>
    <row r="573" spans="1:26" ht="13.5"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09">SUM(H574,H577,H580)</f>
        <v>65520000</v>
      </c>
      <c r="I573" s="38">
        <f t="shared" si="309"/>
        <v>0</v>
      </c>
      <c r="J573" s="38">
        <f t="shared" si="309"/>
        <v>2500000</v>
      </c>
      <c r="K573" s="38">
        <f t="shared" si="309"/>
        <v>12740000</v>
      </c>
      <c r="L573" s="38">
        <f t="shared" si="309"/>
        <v>4000000</v>
      </c>
      <c r="M573" s="38">
        <f t="shared" si="309"/>
        <v>4000000</v>
      </c>
      <c r="N573" s="38">
        <f t="shared" si="309"/>
        <v>6100000</v>
      </c>
      <c r="O573" s="38">
        <f t="shared" si="309"/>
        <v>12140000</v>
      </c>
      <c r="P573" s="38">
        <f t="shared" si="309"/>
        <v>4000000</v>
      </c>
      <c r="Q573" s="38">
        <f t="shared" si="309"/>
        <v>4000000</v>
      </c>
      <c r="R573" s="38">
        <f t="shared" si="309"/>
        <v>5400000</v>
      </c>
      <c r="S573" s="38">
        <f t="shared" si="309"/>
        <v>10640000</v>
      </c>
      <c r="T573" s="38">
        <f t="shared" si="309"/>
        <v>0</v>
      </c>
      <c r="U573" s="38">
        <f t="shared" si="1"/>
        <v>65520000</v>
      </c>
      <c r="V573" s="38">
        <f t="shared" si="2"/>
        <v>0</v>
      </c>
      <c r="W573" s="61"/>
      <c r="X573" s="61"/>
      <c r="Y573" s="61"/>
      <c r="Z573" s="61"/>
    </row>
    <row r="574" spans="1:26" ht="13.5"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0">SUM(H575:H576)</f>
        <v>20600000</v>
      </c>
      <c r="I574" s="41">
        <f t="shared" si="310"/>
        <v>0</v>
      </c>
      <c r="J574" s="41">
        <f t="shared" si="310"/>
        <v>0</v>
      </c>
      <c r="K574" s="41">
        <f t="shared" si="310"/>
        <v>3600000</v>
      </c>
      <c r="L574" s="41">
        <f t="shared" si="310"/>
        <v>1500000</v>
      </c>
      <c r="M574" s="41">
        <f t="shared" si="310"/>
        <v>1500000</v>
      </c>
      <c r="N574" s="41">
        <f t="shared" si="310"/>
        <v>3600000</v>
      </c>
      <c r="O574" s="41">
        <f t="shared" si="310"/>
        <v>3000000</v>
      </c>
      <c r="P574" s="41">
        <f t="shared" si="310"/>
        <v>1500000</v>
      </c>
      <c r="Q574" s="41">
        <f t="shared" si="310"/>
        <v>1500000</v>
      </c>
      <c r="R574" s="41">
        <f t="shared" si="310"/>
        <v>2900000</v>
      </c>
      <c r="S574" s="41">
        <f t="shared" si="310"/>
        <v>1500000</v>
      </c>
      <c r="T574" s="41">
        <f t="shared" si="310"/>
        <v>0</v>
      </c>
      <c r="U574" s="41">
        <f t="shared" si="1"/>
        <v>20600000</v>
      </c>
      <c r="V574" s="41">
        <f t="shared" si="2"/>
        <v>0</v>
      </c>
      <c r="W574" s="61"/>
      <c r="X574" s="61"/>
      <c r="Y574" s="61"/>
      <c r="Z574" s="61"/>
    </row>
    <row r="575" spans="1:26" ht="13.5"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1">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c r="X575" s="61"/>
      <c r="Y575" s="61"/>
      <c r="Z575" s="61"/>
    </row>
    <row r="576" spans="1:26" ht="13.5"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1"/>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c r="X576" s="61"/>
      <c r="Y576" s="61"/>
      <c r="Z576" s="61"/>
    </row>
    <row r="577" spans="1:26" ht="13.5"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2">SUM(H578:H579)</f>
        <v>25000000</v>
      </c>
      <c r="I577" s="41">
        <f t="shared" si="312"/>
        <v>0</v>
      </c>
      <c r="J577" s="41">
        <f t="shared" si="312"/>
        <v>2500000</v>
      </c>
      <c r="K577" s="41">
        <f t="shared" si="312"/>
        <v>2500000</v>
      </c>
      <c r="L577" s="41">
        <f t="shared" si="312"/>
        <v>2500000</v>
      </c>
      <c r="M577" s="41">
        <f t="shared" si="312"/>
        <v>2500000</v>
      </c>
      <c r="N577" s="41">
        <f t="shared" si="312"/>
        <v>2500000</v>
      </c>
      <c r="O577" s="41">
        <f t="shared" si="312"/>
        <v>2500000</v>
      </c>
      <c r="P577" s="41">
        <f t="shared" si="312"/>
        <v>2500000</v>
      </c>
      <c r="Q577" s="41">
        <f t="shared" si="312"/>
        <v>2500000</v>
      </c>
      <c r="R577" s="41">
        <f t="shared" si="312"/>
        <v>2500000</v>
      </c>
      <c r="S577" s="41">
        <f t="shared" si="312"/>
        <v>2500000</v>
      </c>
      <c r="T577" s="41">
        <f t="shared" si="312"/>
        <v>0</v>
      </c>
      <c r="U577" s="41">
        <f t="shared" si="1"/>
        <v>25000000</v>
      </c>
      <c r="V577" s="41">
        <f t="shared" si="2"/>
        <v>0</v>
      </c>
      <c r="W577" s="61"/>
      <c r="X577" s="61"/>
      <c r="Y577" s="61"/>
      <c r="Z577" s="61"/>
    </row>
    <row r="578" spans="1:26" ht="13.5"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3">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c r="X578" s="61"/>
      <c r="Y578" s="61"/>
      <c r="Z578" s="61"/>
    </row>
    <row r="579" spans="1:26" ht="13.5"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3"/>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c r="X579" s="61"/>
      <c r="Y579" s="61"/>
      <c r="Z579" s="61"/>
    </row>
    <row r="580" spans="1:26" ht="13.5"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4">H581</f>
        <v>19920000</v>
      </c>
      <c r="I580" s="41">
        <f t="shared" si="314"/>
        <v>0</v>
      </c>
      <c r="J580" s="41">
        <f t="shared" si="314"/>
        <v>0</v>
      </c>
      <c r="K580" s="41">
        <f t="shared" si="314"/>
        <v>6640000</v>
      </c>
      <c r="L580" s="41">
        <f t="shared" si="314"/>
        <v>0</v>
      </c>
      <c r="M580" s="41">
        <f t="shared" si="314"/>
        <v>0</v>
      </c>
      <c r="N580" s="41">
        <f t="shared" si="314"/>
        <v>0</v>
      </c>
      <c r="O580" s="41">
        <f t="shared" si="314"/>
        <v>6640000</v>
      </c>
      <c r="P580" s="41">
        <f t="shared" si="314"/>
        <v>0</v>
      </c>
      <c r="Q580" s="41">
        <f t="shared" si="314"/>
        <v>0</v>
      </c>
      <c r="R580" s="41">
        <f t="shared" si="314"/>
        <v>0</v>
      </c>
      <c r="S580" s="41">
        <f t="shared" si="314"/>
        <v>6640000</v>
      </c>
      <c r="T580" s="41">
        <f t="shared" si="314"/>
        <v>0</v>
      </c>
      <c r="U580" s="41">
        <f t="shared" si="1"/>
        <v>19920000</v>
      </c>
      <c r="V580" s="41">
        <f t="shared" si="2"/>
        <v>0</v>
      </c>
      <c r="W580" s="61"/>
      <c r="X580" s="61"/>
      <c r="Y580" s="61"/>
      <c r="Z580" s="61"/>
    </row>
    <row r="581" spans="1:26" ht="13.5"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B5:V581" xr:uid="{00000000-0009-0000-0000-000005000000}">
    <filterColumn colId="0">
      <filters>
        <filter val="#N/A"/>
        <filter val="Evaluasi"/>
        <filter val="Perencanaan"/>
      </filters>
    </filterColumn>
  </autoFilter>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S507 U506:V507 T507 I509:V509 I511:V511 I513:V513 I515:V515 I518:V522 I524:V524 I526:V526 I528:V528 I535:V537 I539:V540 I542:V543 I545:V545 I547:V547 I549:V550 I553:V554 I556:V557 I559:V560 I562:V562 I564:V565 I568:V568 I570:V570 I575:V576 I578:V579 I581:V581">
    <cfRule type="expression" dxfId="2"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500-000000000000}">
          <x14:formula1>
            <xm:f>Referensi!$A$2:$A$9</xm:f>
          </x14:formula1>
          <xm:sqref>B2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Z1000"/>
  <sheetViews>
    <sheetView showGridLines="0" workbookViewId="0">
      <pane xSplit="8" ySplit="5" topLeftCell="I80" activePane="bottomRight" state="frozen"/>
      <selection activeCell="I532" sqref="I532:T581"/>
      <selection pane="topRight" activeCell="I532" sqref="I532:T581"/>
      <selection pane="bottomLeft" activeCell="I532" sqref="I532:T581"/>
      <selection pane="bottomRight" activeCell="I532" sqref="I532:T581"/>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7.625" customWidth="1"/>
    <col min="6" max="6" width="10.75" customWidth="1"/>
    <col min="7" max="7" width="13.75" customWidth="1"/>
    <col min="8"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hidden="1" customHeight="1" x14ac:dyDescent="0.2">
      <c r="A6" s="11"/>
      <c r="B6" s="11"/>
      <c r="C6" s="12" t="s">
        <v>20</v>
      </c>
      <c r="D6" s="13" t="s">
        <v>3810</v>
      </c>
      <c r="E6" s="14"/>
      <c r="F6" s="15"/>
      <c r="G6" s="14"/>
      <c r="H6" s="14">
        <f t="shared" ref="H6:T6" si="0">SUM(H7,H134)</f>
        <v>21562048000</v>
      </c>
      <c r="I6" s="14">
        <f t="shared" si="0"/>
        <v>426066807</v>
      </c>
      <c r="J6" s="14">
        <f t="shared" si="0"/>
        <v>2600876370</v>
      </c>
      <c r="K6" s="14">
        <f t="shared" si="0"/>
        <v>1347134683</v>
      </c>
      <c r="L6" s="14">
        <f t="shared" si="0"/>
        <v>2381794363</v>
      </c>
      <c r="M6" s="14">
        <f t="shared" si="0"/>
        <v>2705680304</v>
      </c>
      <c r="N6" s="14">
        <f t="shared" si="0"/>
        <v>2486306011</v>
      </c>
      <c r="O6" s="14">
        <f t="shared" si="0"/>
        <v>1880929389</v>
      </c>
      <c r="P6" s="14">
        <f t="shared" si="0"/>
        <v>2413819779</v>
      </c>
      <c r="Q6" s="14">
        <f t="shared" si="0"/>
        <v>2089836319</v>
      </c>
      <c r="R6" s="14">
        <f t="shared" si="0"/>
        <v>1416891311</v>
      </c>
      <c r="S6" s="14">
        <f t="shared" si="0"/>
        <v>1465405949</v>
      </c>
      <c r="T6" s="14">
        <f t="shared" si="0"/>
        <v>787293715</v>
      </c>
      <c r="U6" s="14">
        <f t="shared" ref="U6:U581" si="1">SUM(I6:T6)</f>
        <v>22002035000</v>
      </c>
      <c r="V6" s="14">
        <f t="shared" ref="V6:V581" si="2">H6-U6</f>
        <v>-439987000</v>
      </c>
      <c r="W6" s="61"/>
      <c r="X6" s="61"/>
      <c r="Y6" s="61"/>
      <c r="Z6" s="61"/>
    </row>
    <row r="7" spans="1:26" ht="13.5" hidden="1" customHeight="1" x14ac:dyDescent="0.2">
      <c r="A7" s="2" t="s">
        <v>22</v>
      </c>
      <c r="B7" s="50"/>
      <c r="C7" s="16" t="s">
        <v>22</v>
      </c>
      <c r="D7" s="17" t="s">
        <v>23</v>
      </c>
      <c r="E7" s="18">
        <v>0</v>
      </c>
      <c r="F7" s="19" t="s">
        <v>24</v>
      </c>
      <c r="G7" s="18">
        <v>0</v>
      </c>
      <c r="H7" s="18">
        <f t="shared" ref="H7:T7" si="3">H8</f>
        <v>1242500000</v>
      </c>
      <c r="I7" s="18">
        <f t="shared" si="3"/>
        <v>7735000</v>
      </c>
      <c r="J7" s="18">
        <f t="shared" si="3"/>
        <v>103630761</v>
      </c>
      <c r="K7" s="18">
        <f t="shared" si="3"/>
        <v>285597000</v>
      </c>
      <c r="L7" s="18">
        <f t="shared" si="3"/>
        <v>134890000</v>
      </c>
      <c r="M7" s="18">
        <f t="shared" si="3"/>
        <v>209315000</v>
      </c>
      <c r="N7" s="18">
        <f t="shared" si="3"/>
        <v>193508000</v>
      </c>
      <c r="O7" s="18">
        <f t="shared" si="3"/>
        <v>129505610</v>
      </c>
      <c r="P7" s="18">
        <f t="shared" si="3"/>
        <v>101433000</v>
      </c>
      <c r="Q7" s="18">
        <f t="shared" si="3"/>
        <v>59716500</v>
      </c>
      <c r="R7" s="18">
        <f t="shared" si="3"/>
        <v>48631577</v>
      </c>
      <c r="S7" s="18">
        <f t="shared" si="3"/>
        <v>204250000</v>
      </c>
      <c r="T7" s="18">
        <f t="shared" si="3"/>
        <v>394552</v>
      </c>
      <c r="U7" s="18">
        <f t="shared" si="1"/>
        <v>1478607000</v>
      </c>
      <c r="V7" s="18">
        <f t="shared" si="2"/>
        <v>-236107000</v>
      </c>
      <c r="W7" s="61"/>
      <c r="X7" s="61"/>
      <c r="Y7" s="61"/>
      <c r="Z7" s="61"/>
    </row>
    <row r="8" spans="1:26" ht="13.5" hidden="1" customHeight="1" x14ac:dyDescent="0.2">
      <c r="A8" s="2" t="s">
        <v>585</v>
      </c>
      <c r="B8" s="50" t="s">
        <v>3855</v>
      </c>
      <c r="C8" s="20" t="s">
        <v>586</v>
      </c>
      <c r="D8" s="21" t="s">
        <v>587</v>
      </c>
      <c r="E8" s="22">
        <v>0</v>
      </c>
      <c r="F8" s="23" t="s">
        <v>24</v>
      </c>
      <c r="G8" s="22">
        <v>0</v>
      </c>
      <c r="H8" s="22">
        <f t="shared" ref="H8:T8" si="4">SUM(H9)</f>
        <v>1242500000</v>
      </c>
      <c r="I8" s="22">
        <f t="shared" si="4"/>
        <v>7735000</v>
      </c>
      <c r="J8" s="22">
        <f t="shared" si="4"/>
        <v>103630761</v>
      </c>
      <c r="K8" s="22">
        <f t="shared" si="4"/>
        <v>285597000</v>
      </c>
      <c r="L8" s="22">
        <f t="shared" si="4"/>
        <v>134890000</v>
      </c>
      <c r="M8" s="22">
        <f t="shared" si="4"/>
        <v>209315000</v>
      </c>
      <c r="N8" s="22">
        <f t="shared" si="4"/>
        <v>193508000</v>
      </c>
      <c r="O8" s="22">
        <f t="shared" si="4"/>
        <v>129505610</v>
      </c>
      <c r="P8" s="22">
        <f t="shared" si="4"/>
        <v>101433000</v>
      </c>
      <c r="Q8" s="22">
        <f t="shared" si="4"/>
        <v>59716500</v>
      </c>
      <c r="R8" s="22">
        <f t="shared" si="4"/>
        <v>48631577</v>
      </c>
      <c r="S8" s="22">
        <f t="shared" si="4"/>
        <v>204250000</v>
      </c>
      <c r="T8" s="22">
        <f t="shared" si="4"/>
        <v>394552</v>
      </c>
      <c r="U8" s="22">
        <f t="shared" si="1"/>
        <v>1478607000</v>
      </c>
      <c r="V8" s="22">
        <f t="shared" si="2"/>
        <v>-236107000</v>
      </c>
      <c r="W8" s="61"/>
      <c r="X8" s="61"/>
      <c r="Y8" s="61"/>
      <c r="Z8" s="61"/>
    </row>
    <row r="9" spans="1:26" ht="13.5" hidden="1" customHeight="1" x14ac:dyDescent="0.2">
      <c r="A9" s="2" t="s">
        <v>588</v>
      </c>
      <c r="B9" s="50" t="s">
        <v>3855</v>
      </c>
      <c r="C9" s="24" t="s">
        <v>589</v>
      </c>
      <c r="D9" s="25" t="s">
        <v>30</v>
      </c>
      <c r="E9" s="26">
        <v>4</v>
      </c>
      <c r="F9" s="27" t="s">
        <v>31</v>
      </c>
      <c r="G9" s="26">
        <v>0</v>
      </c>
      <c r="H9" s="26">
        <f t="shared" ref="H9:T9" si="5">SUM(H10)</f>
        <v>1242500000</v>
      </c>
      <c r="I9" s="26">
        <f t="shared" si="5"/>
        <v>7735000</v>
      </c>
      <c r="J9" s="26">
        <f t="shared" si="5"/>
        <v>103630761</v>
      </c>
      <c r="K9" s="26">
        <f t="shared" si="5"/>
        <v>285597000</v>
      </c>
      <c r="L9" s="26">
        <f t="shared" si="5"/>
        <v>134890000</v>
      </c>
      <c r="M9" s="26">
        <f t="shared" si="5"/>
        <v>209315000</v>
      </c>
      <c r="N9" s="26">
        <f t="shared" si="5"/>
        <v>193508000</v>
      </c>
      <c r="O9" s="26">
        <f t="shared" si="5"/>
        <v>129505610</v>
      </c>
      <c r="P9" s="26">
        <f t="shared" si="5"/>
        <v>101433000</v>
      </c>
      <c r="Q9" s="26">
        <f t="shared" si="5"/>
        <v>59716500</v>
      </c>
      <c r="R9" s="26">
        <f t="shared" si="5"/>
        <v>48631577</v>
      </c>
      <c r="S9" s="26">
        <f t="shared" si="5"/>
        <v>204250000</v>
      </c>
      <c r="T9" s="26">
        <f t="shared" si="5"/>
        <v>394552</v>
      </c>
      <c r="U9" s="26">
        <f t="shared" si="1"/>
        <v>1478607000</v>
      </c>
      <c r="V9" s="26">
        <f t="shared" si="2"/>
        <v>-236107000</v>
      </c>
      <c r="W9" s="61"/>
      <c r="X9" s="61"/>
      <c r="Y9" s="61"/>
      <c r="Z9" s="61"/>
    </row>
    <row r="10" spans="1:26" ht="13.5" hidden="1" customHeight="1" x14ac:dyDescent="0.2">
      <c r="A10" s="2" t="s">
        <v>590</v>
      </c>
      <c r="B10" s="50" t="s">
        <v>3855</v>
      </c>
      <c r="C10" s="28" t="s">
        <v>591</v>
      </c>
      <c r="D10" s="29" t="s">
        <v>592</v>
      </c>
      <c r="E10" s="30">
        <v>0</v>
      </c>
      <c r="F10" s="31" t="s">
        <v>24</v>
      </c>
      <c r="G10" s="30">
        <v>0</v>
      </c>
      <c r="H10" s="30">
        <f t="shared" ref="H10:T10" si="6">SUM(H11,H50,H85,H120)</f>
        <v>1242500000</v>
      </c>
      <c r="I10" s="30">
        <f t="shared" si="6"/>
        <v>7735000</v>
      </c>
      <c r="J10" s="30">
        <f t="shared" si="6"/>
        <v>103630761</v>
      </c>
      <c r="K10" s="30">
        <f t="shared" si="6"/>
        <v>285597000</v>
      </c>
      <c r="L10" s="30">
        <f t="shared" si="6"/>
        <v>134890000</v>
      </c>
      <c r="M10" s="30">
        <f t="shared" si="6"/>
        <v>209315000</v>
      </c>
      <c r="N10" s="30">
        <f t="shared" si="6"/>
        <v>193508000</v>
      </c>
      <c r="O10" s="30">
        <f t="shared" si="6"/>
        <v>129505610</v>
      </c>
      <c r="P10" s="30">
        <f t="shared" si="6"/>
        <v>101433000</v>
      </c>
      <c r="Q10" s="30">
        <f t="shared" si="6"/>
        <v>59716500</v>
      </c>
      <c r="R10" s="30">
        <f t="shared" si="6"/>
        <v>48631577</v>
      </c>
      <c r="S10" s="30">
        <f t="shared" si="6"/>
        <v>204250000</v>
      </c>
      <c r="T10" s="30">
        <f t="shared" si="6"/>
        <v>394552</v>
      </c>
      <c r="U10" s="30">
        <f t="shared" si="1"/>
        <v>1478607000</v>
      </c>
      <c r="V10" s="30">
        <f t="shared" si="2"/>
        <v>-236107000</v>
      </c>
      <c r="W10" s="61"/>
      <c r="X10" s="61"/>
      <c r="Y10" s="61"/>
      <c r="Z10" s="61"/>
    </row>
    <row r="11" spans="1:26" ht="13.5" customHeight="1" x14ac:dyDescent="0.2">
      <c r="A11" s="2" t="s">
        <v>593</v>
      </c>
      <c r="B11" s="50" t="s">
        <v>3855</v>
      </c>
      <c r="C11" s="32" t="s">
        <v>36</v>
      </c>
      <c r="D11" s="33" t="s">
        <v>594</v>
      </c>
      <c r="E11" s="34">
        <v>0</v>
      </c>
      <c r="F11" s="35" t="s">
        <v>24</v>
      </c>
      <c r="G11" s="34">
        <v>0</v>
      </c>
      <c r="H11" s="34">
        <f t="shared" ref="H11:T11" si="7">SUM(H12,H24,H36)</f>
        <v>471832000</v>
      </c>
      <c r="I11" s="34">
        <f t="shared" si="7"/>
        <v>0</v>
      </c>
      <c r="J11" s="34">
        <f t="shared" si="7"/>
        <v>14623838</v>
      </c>
      <c r="K11" s="34">
        <f t="shared" si="7"/>
        <v>15950000</v>
      </c>
      <c r="L11" s="34">
        <f t="shared" si="7"/>
        <v>11550000</v>
      </c>
      <c r="M11" s="34">
        <f t="shared" si="7"/>
        <v>12050000</v>
      </c>
      <c r="N11" s="34">
        <f t="shared" si="7"/>
        <v>66915000</v>
      </c>
      <c r="O11" s="34">
        <f t="shared" si="7"/>
        <v>59888610</v>
      </c>
      <c r="P11" s="34">
        <f t="shared" si="7"/>
        <v>59830000</v>
      </c>
      <c r="Q11" s="34">
        <f t="shared" si="7"/>
        <v>20450000</v>
      </c>
      <c r="R11" s="34">
        <f t="shared" si="7"/>
        <v>23150000</v>
      </c>
      <c r="S11" s="34">
        <f t="shared" si="7"/>
        <v>187050000</v>
      </c>
      <c r="T11" s="34">
        <f t="shared" si="7"/>
        <v>374552</v>
      </c>
      <c r="U11" s="34">
        <f t="shared" si="1"/>
        <v>471832000</v>
      </c>
      <c r="V11" s="34">
        <f t="shared" si="2"/>
        <v>0</v>
      </c>
      <c r="W11" s="61"/>
      <c r="X11" s="61"/>
      <c r="Y11" s="61"/>
      <c r="Z11" s="61"/>
    </row>
    <row r="12" spans="1:26" ht="13.5"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5078838</v>
      </c>
      <c r="K12" s="38">
        <f t="shared" si="8"/>
        <v>1950000</v>
      </c>
      <c r="L12" s="38">
        <f t="shared" si="8"/>
        <v>2750000</v>
      </c>
      <c r="M12" s="38">
        <f t="shared" si="8"/>
        <v>2750000</v>
      </c>
      <c r="N12" s="38">
        <f t="shared" si="8"/>
        <v>24450000</v>
      </c>
      <c r="O12" s="38">
        <f t="shared" si="8"/>
        <v>22197110</v>
      </c>
      <c r="P12" s="38">
        <f t="shared" si="8"/>
        <v>25980000</v>
      </c>
      <c r="Q12" s="38">
        <f t="shared" si="8"/>
        <v>5700000</v>
      </c>
      <c r="R12" s="38">
        <f t="shared" si="8"/>
        <v>8700000</v>
      </c>
      <c r="S12" s="38">
        <f t="shared" si="8"/>
        <v>0</v>
      </c>
      <c r="T12" s="38">
        <f t="shared" si="8"/>
        <v>36052</v>
      </c>
      <c r="U12" s="38">
        <f t="shared" si="1"/>
        <v>99592000</v>
      </c>
      <c r="V12" s="38">
        <f t="shared" si="2"/>
        <v>0</v>
      </c>
      <c r="W12" s="61"/>
      <c r="X12" s="61"/>
      <c r="Y12" s="61"/>
      <c r="Z12" s="61"/>
    </row>
    <row r="13" spans="1:26" ht="13.5"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3182000</v>
      </c>
      <c r="K13" s="41">
        <f t="shared" si="9"/>
        <v>700000</v>
      </c>
      <c r="L13" s="41">
        <f t="shared" si="9"/>
        <v>0</v>
      </c>
      <c r="M13" s="41">
        <f t="shared" si="9"/>
        <v>0</v>
      </c>
      <c r="N13" s="41">
        <f t="shared" si="9"/>
        <v>3200000</v>
      </c>
      <c r="O13" s="41">
        <f t="shared" si="9"/>
        <v>700000</v>
      </c>
      <c r="P13" s="41">
        <f t="shared" si="9"/>
        <v>980000</v>
      </c>
      <c r="Q13" s="41">
        <f t="shared" si="9"/>
        <v>700000</v>
      </c>
      <c r="R13" s="41">
        <f t="shared" si="9"/>
        <v>3700000</v>
      </c>
      <c r="S13" s="41">
        <f t="shared" si="9"/>
        <v>0</v>
      </c>
      <c r="T13" s="41">
        <f t="shared" si="9"/>
        <v>18000</v>
      </c>
      <c r="U13" s="41">
        <f t="shared" si="1"/>
        <v>13180000</v>
      </c>
      <c r="V13" s="41">
        <f t="shared" si="2"/>
        <v>0</v>
      </c>
      <c r="W13" s="61"/>
      <c r="X13" s="61"/>
      <c r="Y13" s="61"/>
      <c r="Z13" s="61"/>
    </row>
    <row r="14" spans="1:26" ht="13.5"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62">
        <v>0</v>
      </c>
      <c r="J14" s="62">
        <v>700000</v>
      </c>
      <c r="K14" s="62">
        <v>700000</v>
      </c>
      <c r="L14" s="62">
        <v>0</v>
      </c>
      <c r="M14" s="62">
        <v>0</v>
      </c>
      <c r="N14" s="62">
        <v>700000</v>
      </c>
      <c r="O14" s="62">
        <v>700000</v>
      </c>
      <c r="P14" s="62">
        <v>980000</v>
      </c>
      <c r="Q14" s="62">
        <v>700000</v>
      </c>
      <c r="R14" s="62">
        <v>700000</v>
      </c>
      <c r="S14" s="62">
        <v>0</v>
      </c>
      <c r="T14" s="62">
        <v>0</v>
      </c>
      <c r="U14" s="44">
        <f t="shared" si="1"/>
        <v>5180000</v>
      </c>
      <c r="V14" s="44">
        <f t="shared" si="2"/>
        <v>0</v>
      </c>
      <c r="W14" s="61"/>
      <c r="X14" s="61"/>
      <c r="Y14" s="61"/>
      <c r="Z14" s="61"/>
    </row>
    <row r="15" spans="1:26" ht="13.5"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62">
        <v>3000000</v>
      </c>
      <c r="S15" s="62">
        <v>0</v>
      </c>
      <c r="T15" s="62">
        <v>0</v>
      </c>
      <c r="U15" s="44">
        <f t="shared" si="1"/>
        <v>3000000</v>
      </c>
      <c r="V15" s="44">
        <f t="shared" si="2"/>
        <v>0</v>
      </c>
      <c r="W15" s="61"/>
      <c r="X15" s="61"/>
      <c r="Y15" s="61"/>
      <c r="Z15" s="61"/>
    </row>
    <row r="16" spans="1:26" ht="13.5"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62">
        <v>992000</v>
      </c>
      <c r="K16" s="44">
        <v>0</v>
      </c>
      <c r="L16" s="44">
        <v>0</v>
      </c>
      <c r="M16" s="44">
        <v>0</v>
      </c>
      <c r="N16" s="44">
        <v>1000000</v>
      </c>
      <c r="O16" s="44">
        <v>0</v>
      </c>
      <c r="P16" s="44">
        <v>0</v>
      </c>
      <c r="Q16" s="44">
        <v>0</v>
      </c>
      <c r="R16" s="44">
        <v>0</v>
      </c>
      <c r="S16" s="44">
        <v>0</v>
      </c>
      <c r="T16" s="62">
        <v>8000</v>
      </c>
      <c r="U16" s="44">
        <f t="shared" si="1"/>
        <v>2000000</v>
      </c>
      <c r="V16" s="44">
        <f t="shared" si="2"/>
        <v>0</v>
      </c>
      <c r="W16" s="61"/>
      <c r="X16" s="61"/>
      <c r="Y16" s="61"/>
      <c r="Z16" s="61"/>
    </row>
    <row r="17" spans="1:26" ht="13.5"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62">
        <v>1490000</v>
      </c>
      <c r="K17" s="44">
        <v>0</v>
      </c>
      <c r="L17" s="44">
        <v>0</v>
      </c>
      <c r="M17" s="44">
        <v>0</v>
      </c>
      <c r="N17" s="44">
        <v>1500000</v>
      </c>
      <c r="O17" s="44">
        <v>0</v>
      </c>
      <c r="P17" s="44">
        <v>0</v>
      </c>
      <c r="Q17" s="44">
        <v>0</v>
      </c>
      <c r="R17" s="44">
        <v>0</v>
      </c>
      <c r="S17" s="44">
        <v>0</v>
      </c>
      <c r="T17" s="62">
        <v>10000</v>
      </c>
      <c r="U17" s="44">
        <f t="shared" si="1"/>
        <v>3000000</v>
      </c>
      <c r="V17" s="44">
        <f t="shared" si="2"/>
        <v>0</v>
      </c>
      <c r="W17" s="61"/>
      <c r="X17" s="61"/>
      <c r="Y17" s="61"/>
      <c r="Z17" s="61"/>
    </row>
    <row r="18" spans="1:26" ht="13.5"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231948</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18052</v>
      </c>
      <c r="U18" s="41">
        <f t="shared" si="1"/>
        <v>1500000</v>
      </c>
      <c r="V18" s="41">
        <f t="shared" si="2"/>
        <v>0</v>
      </c>
      <c r="W18" s="61"/>
      <c r="X18" s="61"/>
      <c r="Y18" s="61"/>
      <c r="Z18" s="61"/>
    </row>
    <row r="19" spans="1:26" ht="13.5"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62">
        <v>231948</v>
      </c>
      <c r="K19" s="44">
        <v>250000</v>
      </c>
      <c r="L19" s="44">
        <v>250000</v>
      </c>
      <c r="M19" s="44">
        <v>250000</v>
      </c>
      <c r="N19" s="44">
        <v>250000</v>
      </c>
      <c r="O19" s="44">
        <v>250000</v>
      </c>
      <c r="P19" s="44">
        <v>0</v>
      </c>
      <c r="Q19" s="44">
        <v>0</v>
      </c>
      <c r="R19" s="44">
        <v>0</v>
      </c>
      <c r="S19" s="44">
        <v>0</v>
      </c>
      <c r="T19" s="62">
        <v>18052</v>
      </c>
      <c r="U19" s="44">
        <f t="shared" si="1"/>
        <v>1500000</v>
      </c>
      <c r="V19" s="44">
        <f t="shared" si="2"/>
        <v>0</v>
      </c>
      <c r="W19" s="61"/>
      <c r="X19" s="61"/>
      <c r="Y19" s="61"/>
      <c r="Z19" s="61"/>
    </row>
    <row r="20" spans="1:26" ht="13.5"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1000000</v>
      </c>
      <c r="L20" s="41">
        <f t="shared" si="12"/>
        <v>1000000</v>
      </c>
      <c r="M20" s="41">
        <f t="shared" si="12"/>
        <v>1000000</v>
      </c>
      <c r="N20" s="41">
        <f t="shared" si="12"/>
        <v>1000000</v>
      </c>
      <c r="O20" s="41">
        <f t="shared" si="12"/>
        <v>1000000</v>
      </c>
      <c r="P20" s="41">
        <f t="shared" si="12"/>
        <v>0</v>
      </c>
      <c r="Q20" s="41">
        <f t="shared" si="12"/>
        <v>0</v>
      </c>
      <c r="R20" s="41">
        <f t="shared" si="12"/>
        <v>0</v>
      </c>
      <c r="S20" s="41">
        <f t="shared" si="12"/>
        <v>0</v>
      </c>
      <c r="T20" s="41">
        <f t="shared" si="12"/>
        <v>0</v>
      </c>
      <c r="U20" s="41">
        <f t="shared" si="1"/>
        <v>5000000</v>
      </c>
      <c r="V20" s="41">
        <f t="shared" si="2"/>
        <v>0</v>
      </c>
      <c r="W20" s="61"/>
      <c r="X20" s="61"/>
      <c r="Y20" s="61"/>
      <c r="Z20" s="61"/>
    </row>
    <row r="21" spans="1:26" ht="13.5"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62">
        <v>0</v>
      </c>
      <c r="K21" s="62">
        <v>1000000</v>
      </c>
      <c r="L21" s="62">
        <v>1000000</v>
      </c>
      <c r="M21" s="62">
        <v>1000000</v>
      </c>
      <c r="N21" s="62">
        <v>1000000</v>
      </c>
      <c r="O21" s="62">
        <v>1000000</v>
      </c>
      <c r="P21" s="62">
        <v>0</v>
      </c>
      <c r="Q21" s="62">
        <v>0</v>
      </c>
      <c r="R21" s="62">
        <v>0</v>
      </c>
      <c r="S21" s="62">
        <v>0</v>
      </c>
      <c r="T21" s="62">
        <v>0</v>
      </c>
      <c r="U21" s="44">
        <f t="shared" si="1"/>
        <v>5000000</v>
      </c>
      <c r="V21" s="44">
        <f t="shared" si="2"/>
        <v>0</v>
      </c>
      <c r="W21" s="61"/>
      <c r="X21" s="61"/>
      <c r="Y21" s="61"/>
      <c r="Z21" s="61"/>
    </row>
    <row r="22" spans="1:26" ht="13.5"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1664890</v>
      </c>
      <c r="K22" s="41">
        <f t="shared" si="13"/>
        <v>0</v>
      </c>
      <c r="L22" s="41">
        <f t="shared" si="13"/>
        <v>1500000</v>
      </c>
      <c r="M22" s="41">
        <f t="shared" si="13"/>
        <v>1500000</v>
      </c>
      <c r="N22" s="41">
        <f t="shared" si="13"/>
        <v>20000000</v>
      </c>
      <c r="O22" s="41">
        <f t="shared" si="13"/>
        <v>20247110</v>
      </c>
      <c r="P22" s="41">
        <f t="shared" si="13"/>
        <v>25000000</v>
      </c>
      <c r="Q22" s="41">
        <f t="shared" si="13"/>
        <v>5000000</v>
      </c>
      <c r="R22" s="41">
        <f t="shared" si="13"/>
        <v>5000000</v>
      </c>
      <c r="S22" s="41">
        <f t="shared" si="13"/>
        <v>0</v>
      </c>
      <c r="T22" s="41">
        <f t="shared" si="13"/>
        <v>0</v>
      </c>
      <c r="U22" s="41">
        <f t="shared" si="1"/>
        <v>79912000</v>
      </c>
      <c r="V22" s="41">
        <f t="shared" si="2"/>
        <v>0</v>
      </c>
      <c r="W22" s="61"/>
      <c r="X22" s="61"/>
      <c r="Y22" s="61"/>
      <c r="Z22" s="61"/>
    </row>
    <row r="23" spans="1:26" ht="13.5"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62">
        <v>1664890</v>
      </c>
      <c r="K23" s="62">
        <v>0</v>
      </c>
      <c r="L23" s="62">
        <v>1500000</v>
      </c>
      <c r="M23" s="62">
        <v>1500000</v>
      </c>
      <c r="N23" s="62">
        <v>20000000</v>
      </c>
      <c r="O23" s="62">
        <v>20247110</v>
      </c>
      <c r="P23" s="62">
        <v>25000000</v>
      </c>
      <c r="Q23" s="62">
        <v>5000000</v>
      </c>
      <c r="R23" s="62">
        <v>5000000</v>
      </c>
      <c r="S23" s="62">
        <v>0</v>
      </c>
      <c r="T23" s="62">
        <v>0</v>
      </c>
      <c r="U23" s="44">
        <f t="shared" si="1"/>
        <v>79912000</v>
      </c>
      <c r="V23" s="44">
        <f t="shared" si="2"/>
        <v>0</v>
      </c>
      <c r="W23" s="61"/>
      <c r="X23" s="61"/>
      <c r="Y23" s="61"/>
      <c r="Z23" s="61"/>
    </row>
    <row r="24" spans="1:26" ht="13.5"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2446500</v>
      </c>
      <c r="K24" s="38">
        <f t="shared" si="14"/>
        <v>6700000</v>
      </c>
      <c r="L24" s="38">
        <f t="shared" si="14"/>
        <v>7000000</v>
      </c>
      <c r="M24" s="38">
        <f t="shared" si="14"/>
        <v>7500000</v>
      </c>
      <c r="N24" s="38">
        <f t="shared" si="14"/>
        <v>21365000</v>
      </c>
      <c r="O24" s="38">
        <f t="shared" si="14"/>
        <v>17700000</v>
      </c>
      <c r="P24" s="38">
        <f t="shared" si="14"/>
        <v>14950000</v>
      </c>
      <c r="Q24" s="38">
        <f t="shared" si="14"/>
        <v>2950000</v>
      </c>
      <c r="R24" s="38">
        <f t="shared" si="14"/>
        <v>250000</v>
      </c>
      <c r="S24" s="38">
        <f t="shared" si="14"/>
        <v>3250000</v>
      </c>
      <c r="T24" s="38">
        <f t="shared" si="14"/>
        <v>303500</v>
      </c>
      <c r="U24" s="38">
        <f t="shared" si="1"/>
        <v>84415000</v>
      </c>
      <c r="V24" s="38">
        <f t="shared" si="2"/>
        <v>0</v>
      </c>
      <c r="W24" s="61"/>
      <c r="X24" s="61"/>
      <c r="Y24" s="61"/>
      <c r="Z24" s="61"/>
    </row>
    <row r="25" spans="1:26" ht="13.5"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2446500</v>
      </c>
      <c r="K25" s="41">
        <f t="shared" si="15"/>
        <v>700000</v>
      </c>
      <c r="L25" s="41">
        <f t="shared" si="15"/>
        <v>1000000</v>
      </c>
      <c r="M25" s="41">
        <f t="shared" si="15"/>
        <v>1500000</v>
      </c>
      <c r="N25" s="41">
        <f t="shared" si="15"/>
        <v>700000</v>
      </c>
      <c r="O25" s="41">
        <f t="shared" si="15"/>
        <v>1700000</v>
      </c>
      <c r="P25" s="41">
        <f t="shared" si="15"/>
        <v>3700000</v>
      </c>
      <c r="Q25" s="41">
        <f t="shared" si="15"/>
        <v>700000</v>
      </c>
      <c r="R25" s="41">
        <f t="shared" si="15"/>
        <v>0</v>
      </c>
      <c r="S25" s="41">
        <f t="shared" si="15"/>
        <v>3000000</v>
      </c>
      <c r="T25" s="41">
        <f t="shared" si="15"/>
        <v>53500</v>
      </c>
      <c r="U25" s="41">
        <f t="shared" si="1"/>
        <v>15500000</v>
      </c>
      <c r="V25" s="41">
        <f t="shared" si="2"/>
        <v>0</v>
      </c>
      <c r="W25" s="61"/>
      <c r="X25" s="61"/>
      <c r="Y25" s="61"/>
      <c r="Z25" s="61"/>
    </row>
    <row r="26" spans="1:26" ht="13.5"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62">
        <v>0</v>
      </c>
      <c r="K26" s="62">
        <v>700000</v>
      </c>
      <c r="L26" s="62">
        <v>0</v>
      </c>
      <c r="M26" s="62">
        <v>0</v>
      </c>
      <c r="N26" s="62">
        <v>700000</v>
      </c>
      <c r="O26" s="62">
        <v>700000</v>
      </c>
      <c r="P26" s="62">
        <v>700000</v>
      </c>
      <c r="Q26" s="62">
        <v>700000</v>
      </c>
      <c r="R26" s="62">
        <v>0</v>
      </c>
      <c r="S26" s="62">
        <v>0</v>
      </c>
      <c r="T26" s="44">
        <v>0</v>
      </c>
      <c r="U26" s="44">
        <f t="shared" si="1"/>
        <v>3500000</v>
      </c>
      <c r="V26" s="44">
        <f t="shared" si="2"/>
        <v>0</v>
      </c>
      <c r="W26" s="61"/>
      <c r="X26" s="61"/>
      <c r="Y26" s="61"/>
      <c r="Z26" s="61"/>
    </row>
    <row r="27" spans="1:26" ht="13.5"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62">
        <v>1500000</v>
      </c>
      <c r="Q27" s="44">
        <v>0</v>
      </c>
      <c r="R27" s="62">
        <v>0</v>
      </c>
      <c r="S27" s="62">
        <v>3000000</v>
      </c>
      <c r="T27" s="62">
        <v>0</v>
      </c>
      <c r="U27" s="44">
        <f t="shared" si="1"/>
        <v>4500000</v>
      </c>
      <c r="V27" s="44">
        <f t="shared" si="2"/>
        <v>0</v>
      </c>
      <c r="W27" s="61"/>
      <c r="X27" s="61"/>
      <c r="Y27" s="61"/>
      <c r="Z27" s="61"/>
    </row>
    <row r="28" spans="1:26" ht="13.5"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62">
        <v>996500</v>
      </c>
      <c r="K28" s="44">
        <v>0</v>
      </c>
      <c r="L28" s="44">
        <v>1000000</v>
      </c>
      <c r="M28" s="44">
        <v>0</v>
      </c>
      <c r="N28" s="44">
        <v>0</v>
      </c>
      <c r="O28" s="44">
        <v>1000000</v>
      </c>
      <c r="P28" s="44">
        <v>0</v>
      </c>
      <c r="Q28" s="44">
        <v>0</v>
      </c>
      <c r="R28" s="44">
        <v>0</v>
      </c>
      <c r="S28" s="44">
        <v>0</v>
      </c>
      <c r="T28" s="62">
        <v>3500</v>
      </c>
      <c r="U28" s="44">
        <f t="shared" si="1"/>
        <v>3000000</v>
      </c>
      <c r="V28" s="44">
        <f t="shared" si="2"/>
        <v>0</v>
      </c>
      <c r="W28" s="61"/>
      <c r="X28" s="61"/>
      <c r="Y28" s="61"/>
      <c r="Z28" s="61"/>
    </row>
    <row r="29" spans="1:26" ht="13.5"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62">
        <v>1450000</v>
      </c>
      <c r="K29" s="44">
        <v>0</v>
      </c>
      <c r="L29" s="44">
        <v>0</v>
      </c>
      <c r="M29" s="44">
        <v>1500000</v>
      </c>
      <c r="N29" s="44">
        <v>0</v>
      </c>
      <c r="O29" s="44">
        <v>0</v>
      </c>
      <c r="P29" s="44">
        <v>1500000</v>
      </c>
      <c r="Q29" s="44">
        <v>0</v>
      </c>
      <c r="R29" s="44">
        <v>0</v>
      </c>
      <c r="S29" s="44">
        <v>0</v>
      </c>
      <c r="T29" s="62">
        <v>50000</v>
      </c>
      <c r="U29" s="44">
        <f t="shared" si="1"/>
        <v>4500000</v>
      </c>
      <c r="V29" s="44">
        <f t="shared" si="2"/>
        <v>0</v>
      </c>
      <c r="W29" s="61"/>
      <c r="X29" s="61"/>
      <c r="Y29" s="61"/>
      <c r="Z29" s="61"/>
    </row>
    <row r="30" spans="1:26" ht="13.5"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250000</v>
      </c>
      <c r="Q30" s="41">
        <f t="shared" si="17"/>
        <v>250000</v>
      </c>
      <c r="R30" s="41">
        <f t="shared" si="17"/>
        <v>250000</v>
      </c>
      <c r="S30" s="41">
        <f t="shared" si="17"/>
        <v>250000</v>
      </c>
      <c r="T30" s="41">
        <f t="shared" si="17"/>
        <v>250000</v>
      </c>
      <c r="U30" s="41">
        <f t="shared" si="1"/>
        <v>1250000</v>
      </c>
      <c r="V30" s="41">
        <f t="shared" si="2"/>
        <v>0</v>
      </c>
      <c r="W30" s="61"/>
      <c r="X30" s="61"/>
      <c r="Y30" s="61"/>
      <c r="Z30" s="61"/>
    </row>
    <row r="31" spans="1:26" ht="13.5"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62">
        <v>0</v>
      </c>
      <c r="J31" s="62">
        <v>0</v>
      </c>
      <c r="K31" s="62">
        <v>0</v>
      </c>
      <c r="L31" s="62">
        <v>0</v>
      </c>
      <c r="M31" s="62">
        <v>0</v>
      </c>
      <c r="N31" s="62">
        <v>0</v>
      </c>
      <c r="O31" s="62">
        <v>0</v>
      </c>
      <c r="P31" s="62">
        <v>250000</v>
      </c>
      <c r="Q31" s="62">
        <v>250000</v>
      </c>
      <c r="R31" s="62">
        <v>250000</v>
      </c>
      <c r="S31" s="62">
        <v>250000</v>
      </c>
      <c r="T31" s="62">
        <v>250000</v>
      </c>
      <c r="U31" s="44">
        <f t="shared" si="1"/>
        <v>1250000</v>
      </c>
      <c r="V31" s="44">
        <f t="shared" si="2"/>
        <v>0</v>
      </c>
      <c r="W31" s="61"/>
      <c r="X31" s="61"/>
      <c r="Y31" s="61"/>
      <c r="Z31" s="61"/>
    </row>
    <row r="32" spans="1:26" ht="13.5"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1000000</v>
      </c>
      <c r="L32" s="41">
        <f t="shared" si="18"/>
        <v>1000000</v>
      </c>
      <c r="M32" s="41">
        <f t="shared" si="18"/>
        <v>1000000</v>
      </c>
      <c r="N32" s="41">
        <f t="shared" si="18"/>
        <v>1000000</v>
      </c>
      <c r="O32" s="41">
        <f t="shared" si="18"/>
        <v>1000000</v>
      </c>
      <c r="P32" s="41">
        <f t="shared" si="18"/>
        <v>1000000</v>
      </c>
      <c r="Q32" s="41">
        <f t="shared" si="18"/>
        <v>0</v>
      </c>
      <c r="R32" s="41">
        <f t="shared" si="18"/>
        <v>0</v>
      </c>
      <c r="S32" s="41">
        <f t="shared" si="18"/>
        <v>0</v>
      </c>
      <c r="T32" s="41">
        <f t="shared" si="18"/>
        <v>0</v>
      </c>
      <c r="U32" s="41">
        <f t="shared" si="1"/>
        <v>6000000</v>
      </c>
      <c r="V32" s="41">
        <f t="shared" si="2"/>
        <v>0</v>
      </c>
      <c r="W32" s="61"/>
      <c r="X32" s="61"/>
      <c r="Y32" s="61"/>
      <c r="Z32" s="61"/>
    </row>
    <row r="33" spans="1:26" ht="13.5"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62">
        <v>0</v>
      </c>
      <c r="J33" s="62">
        <v>0</v>
      </c>
      <c r="K33" s="62">
        <v>1000000</v>
      </c>
      <c r="L33" s="62">
        <v>1000000</v>
      </c>
      <c r="M33" s="62">
        <v>1000000</v>
      </c>
      <c r="N33" s="62">
        <v>1000000</v>
      </c>
      <c r="O33" s="62">
        <v>1000000</v>
      </c>
      <c r="P33" s="62">
        <v>1000000</v>
      </c>
      <c r="Q33" s="62">
        <v>0</v>
      </c>
      <c r="R33" s="62">
        <v>0</v>
      </c>
      <c r="S33" s="62">
        <v>0</v>
      </c>
      <c r="T33" s="62">
        <v>0</v>
      </c>
      <c r="U33" s="44">
        <f t="shared" si="1"/>
        <v>6000000</v>
      </c>
      <c r="V33" s="44">
        <f t="shared" si="2"/>
        <v>0</v>
      </c>
      <c r="W33" s="61"/>
      <c r="X33" s="61"/>
      <c r="Y33" s="61"/>
      <c r="Z33" s="61"/>
    </row>
    <row r="34" spans="1:26" ht="13.5"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5000000</v>
      </c>
      <c r="M34" s="41">
        <f t="shared" si="19"/>
        <v>5000000</v>
      </c>
      <c r="N34" s="41">
        <f t="shared" si="19"/>
        <v>19665000</v>
      </c>
      <c r="O34" s="41">
        <f t="shared" si="19"/>
        <v>15000000</v>
      </c>
      <c r="P34" s="41">
        <f t="shared" si="19"/>
        <v>10000000</v>
      </c>
      <c r="Q34" s="41">
        <f t="shared" si="19"/>
        <v>2000000</v>
      </c>
      <c r="R34" s="41">
        <f t="shared" si="19"/>
        <v>0</v>
      </c>
      <c r="S34" s="41">
        <f t="shared" si="19"/>
        <v>0</v>
      </c>
      <c r="T34" s="41">
        <f t="shared" si="19"/>
        <v>0</v>
      </c>
      <c r="U34" s="41">
        <f t="shared" si="1"/>
        <v>61665000</v>
      </c>
      <c r="V34" s="41">
        <f t="shared" si="2"/>
        <v>0</v>
      </c>
      <c r="W34" s="61"/>
      <c r="X34" s="61"/>
      <c r="Y34" s="61"/>
      <c r="Z34" s="61"/>
    </row>
    <row r="35" spans="1:26" ht="13.5"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62">
        <v>5000000</v>
      </c>
      <c r="L35" s="62">
        <v>5000000</v>
      </c>
      <c r="M35" s="62">
        <v>5000000</v>
      </c>
      <c r="N35" s="62">
        <v>19665000</v>
      </c>
      <c r="O35" s="62">
        <v>15000000</v>
      </c>
      <c r="P35" s="62">
        <v>10000000</v>
      </c>
      <c r="Q35" s="62">
        <v>2000000</v>
      </c>
      <c r="R35" s="62">
        <v>0</v>
      </c>
      <c r="S35" s="62">
        <v>0</v>
      </c>
      <c r="T35" s="62">
        <v>0</v>
      </c>
      <c r="U35" s="44">
        <f t="shared" si="1"/>
        <v>61665000</v>
      </c>
      <c r="V35" s="44">
        <f t="shared" si="2"/>
        <v>0</v>
      </c>
      <c r="W35" s="61"/>
      <c r="X35" s="61"/>
      <c r="Y35" s="61"/>
      <c r="Z35" s="61"/>
    </row>
    <row r="36" spans="1:26" ht="13.5"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R36" si="20">SUM(I37,I44,I46,I48)</f>
        <v>0</v>
      </c>
      <c r="J36" s="38">
        <f t="shared" si="20"/>
        <v>7098500</v>
      </c>
      <c r="K36" s="38">
        <f t="shared" si="20"/>
        <v>7300000</v>
      </c>
      <c r="L36" s="38">
        <f t="shared" si="20"/>
        <v>1800000</v>
      </c>
      <c r="M36" s="38">
        <f t="shared" si="20"/>
        <v>1800000</v>
      </c>
      <c r="N36" s="38">
        <f t="shared" si="20"/>
        <v>21100000</v>
      </c>
      <c r="O36" s="38">
        <f t="shared" si="20"/>
        <v>19991500</v>
      </c>
      <c r="P36" s="38">
        <f t="shared" si="20"/>
        <v>18900000</v>
      </c>
      <c r="Q36" s="38">
        <f t="shared" si="20"/>
        <v>11800000</v>
      </c>
      <c r="R36" s="38">
        <f t="shared" si="20"/>
        <v>14200000</v>
      </c>
      <c r="S36" s="38">
        <f t="shared" ref="S36:T36" si="21">SUM(S37,S44,S46,S48,S42)</f>
        <v>183800000</v>
      </c>
      <c r="T36" s="38">
        <f t="shared" si="21"/>
        <v>35000</v>
      </c>
      <c r="U36" s="38">
        <f t="shared" si="1"/>
        <v>287825000</v>
      </c>
      <c r="V36" s="38">
        <f t="shared" si="2"/>
        <v>0</v>
      </c>
      <c r="W36" s="61"/>
      <c r="X36" s="61"/>
      <c r="Y36" s="61"/>
      <c r="Z36" s="61"/>
    </row>
    <row r="37" spans="1:26" ht="13.5"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2">SUM(H38:H41)</f>
        <v>15000000</v>
      </c>
      <c r="I37" s="41">
        <f t="shared" si="22"/>
        <v>0</v>
      </c>
      <c r="J37" s="41">
        <f t="shared" si="22"/>
        <v>3165000</v>
      </c>
      <c r="K37" s="41">
        <f t="shared" si="22"/>
        <v>700000</v>
      </c>
      <c r="L37" s="41">
        <f t="shared" si="22"/>
        <v>0</v>
      </c>
      <c r="M37" s="41">
        <f t="shared" si="22"/>
        <v>0</v>
      </c>
      <c r="N37" s="41">
        <f t="shared" si="22"/>
        <v>700000</v>
      </c>
      <c r="O37" s="41">
        <f t="shared" si="22"/>
        <v>2200000</v>
      </c>
      <c r="P37" s="41">
        <f t="shared" si="22"/>
        <v>1700000</v>
      </c>
      <c r="Q37" s="41">
        <f t="shared" si="22"/>
        <v>1400000</v>
      </c>
      <c r="R37" s="41">
        <f t="shared" si="22"/>
        <v>1400000</v>
      </c>
      <c r="S37" s="41">
        <f t="shared" si="22"/>
        <v>3700000</v>
      </c>
      <c r="T37" s="41">
        <f t="shared" si="22"/>
        <v>35000</v>
      </c>
      <c r="U37" s="41">
        <f t="shared" si="1"/>
        <v>15000000</v>
      </c>
      <c r="V37" s="41">
        <f t="shared" si="2"/>
        <v>0</v>
      </c>
      <c r="W37" s="61"/>
      <c r="X37" s="61"/>
      <c r="Y37" s="61"/>
      <c r="Z37" s="61"/>
    </row>
    <row r="38" spans="1:26" ht="13.5"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3">ROUNDDOWN(E38*G38,-3)</f>
        <v>7000000</v>
      </c>
      <c r="I38" s="44">
        <v>0</v>
      </c>
      <c r="J38" s="62">
        <v>700000</v>
      </c>
      <c r="K38" s="62">
        <v>700000</v>
      </c>
      <c r="L38" s="62">
        <v>0</v>
      </c>
      <c r="M38" s="62">
        <v>0</v>
      </c>
      <c r="N38" s="62">
        <v>700000</v>
      </c>
      <c r="O38" s="62">
        <v>700000</v>
      </c>
      <c r="P38" s="62">
        <v>700000</v>
      </c>
      <c r="Q38" s="62">
        <v>1400000</v>
      </c>
      <c r="R38" s="62">
        <v>1400000</v>
      </c>
      <c r="S38" s="62">
        <v>700000</v>
      </c>
      <c r="T38" s="62">
        <v>0</v>
      </c>
      <c r="U38" s="44">
        <f t="shared" si="1"/>
        <v>7000000</v>
      </c>
      <c r="V38" s="44">
        <f t="shared" si="2"/>
        <v>0</v>
      </c>
      <c r="W38" s="61"/>
      <c r="X38" s="61"/>
      <c r="Y38" s="61"/>
      <c r="Z38" s="61"/>
    </row>
    <row r="39" spans="1:26" ht="13.5"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3"/>
        <v>3000000</v>
      </c>
      <c r="I39" s="44">
        <v>0</v>
      </c>
      <c r="J39" s="44">
        <v>0</v>
      </c>
      <c r="K39" s="44">
        <v>0</v>
      </c>
      <c r="L39" s="44">
        <v>0</v>
      </c>
      <c r="M39" s="44">
        <v>0</v>
      </c>
      <c r="N39" s="44">
        <v>0</v>
      </c>
      <c r="O39" s="44">
        <v>0</v>
      </c>
      <c r="P39" s="44">
        <v>0</v>
      </c>
      <c r="Q39" s="44">
        <v>0</v>
      </c>
      <c r="R39" s="44">
        <v>0</v>
      </c>
      <c r="S39" s="62">
        <v>3000000</v>
      </c>
      <c r="T39" s="62">
        <v>0</v>
      </c>
      <c r="U39" s="44">
        <f t="shared" si="1"/>
        <v>3000000</v>
      </c>
      <c r="V39" s="44">
        <f t="shared" si="2"/>
        <v>0</v>
      </c>
      <c r="W39" s="61"/>
      <c r="X39" s="61"/>
      <c r="Y39" s="61"/>
      <c r="Z39" s="61"/>
    </row>
    <row r="40" spans="1:26" ht="13.5"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3"/>
        <v>2000000</v>
      </c>
      <c r="I40" s="44">
        <v>0</v>
      </c>
      <c r="J40" s="62">
        <v>995000</v>
      </c>
      <c r="K40" s="44">
        <v>0</v>
      </c>
      <c r="L40" s="44">
        <v>0</v>
      </c>
      <c r="M40" s="44">
        <v>0</v>
      </c>
      <c r="N40" s="44">
        <v>0</v>
      </c>
      <c r="O40" s="44">
        <v>0</v>
      </c>
      <c r="P40" s="44">
        <v>1000000</v>
      </c>
      <c r="Q40" s="44">
        <v>0</v>
      </c>
      <c r="R40" s="44">
        <v>0</v>
      </c>
      <c r="S40" s="44">
        <v>0</v>
      </c>
      <c r="T40" s="62">
        <v>5000</v>
      </c>
      <c r="U40" s="44">
        <f t="shared" si="1"/>
        <v>2000000</v>
      </c>
      <c r="V40" s="44">
        <f t="shared" si="2"/>
        <v>0</v>
      </c>
      <c r="W40" s="61"/>
      <c r="X40" s="61"/>
      <c r="Y40" s="61"/>
      <c r="Z40" s="61"/>
    </row>
    <row r="41" spans="1:26" ht="13.5"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3"/>
        <v>3000000</v>
      </c>
      <c r="I41" s="44">
        <v>0</v>
      </c>
      <c r="J41" s="62">
        <v>1470000</v>
      </c>
      <c r="K41" s="44">
        <v>0</v>
      </c>
      <c r="L41" s="44">
        <v>0</v>
      </c>
      <c r="M41" s="44">
        <v>0</v>
      </c>
      <c r="N41" s="44">
        <v>0</v>
      </c>
      <c r="O41" s="44">
        <v>1500000</v>
      </c>
      <c r="P41" s="44">
        <v>0</v>
      </c>
      <c r="Q41" s="44">
        <v>0</v>
      </c>
      <c r="R41" s="44">
        <v>0</v>
      </c>
      <c r="S41" s="44">
        <v>0</v>
      </c>
      <c r="T41" s="62">
        <v>30000</v>
      </c>
      <c r="U41" s="44">
        <f t="shared" si="1"/>
        <v>3000000</v>
      </c>
      <c r="V41" s="44">
        <f t="shared" si="2"/>
        <v>0</v>
      </c>
      <c r="W41" s="61"/>
      <c r="X41" s="61"/>
      <c r="Y41" s="61"/>
      <c r="Z41" s="61"/>
    </row>
    <row r="42" spans="1:26" ht="13.5"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4">H43</f>
        <v>170100000</v>
      </c>
      <c r="I42" s="41">
        <f t="shared" si="24"/>
        <v>0</v>
      </c>
      <c r="J42" s="41">
        <f t="shared" si="24"/>
        <v>0</v>
      </c>
      <c r="K42" s="41">
        <f t="shared" si="24"/>
        <v>0</v>
      </c>
      <c r="L42" s="41">
        <f t="shared" si="24"/>
        <v>0</v>
      </c>
      <c r="M42" s="41">
        <f t="shared" si="24"/>
        <v>0</v>
      </c>
      <c r="N42" s="41">
        <f t="shared" si="24"/>
        <v>0</v>
      </c>
      <c r="O42" s="41">
        <f t="shared" si="24"/>
        <v>0</v>
      </c>
      <c r="P42" s="41">
        <f t="shared" si="24"/>
        <v>0</v>
      </c>
      <c r="Q42" s="41">
        <f t="shared" si="24"/>
        <v>0</v>
      </c>
      <c r="R42" s="41">
        <f t="shared" si="24"/>
        <v>0</v>
      </c>
      <c r="S42" s="41">
        <f t="shared" si="24"/>
        <v>170100000</v>
      </c>
      <c r="T42" s="41">
        <f t="shared" si="24"/>
        <v>0</v>
      </c>
      <c r="U42" s="41">
        <f t="shared" si="1"/>
        <v>170100000</v>
      </c>
      <c r="V42" s="41">
        <f t="shared" si="2"/>
        <v>0</v>
      </c>
      <c r="W42" s="61"/>
      <c r="X42" s="61"/>
      <c r="Y42" s="61"/>
      <c r="Z42" s="61"/>
    </row>
    <row r="43" spans="1:26" ht="13.5"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62">
        <v>0</v>
      </c>
      <c r="J43" s="62">
        <v>0</v>
      </c>
      <c r="K43" s="62">
        <v>0</v>
      </c>
      <c r="L43" s="62">
        <v>0</v>
      </c>
      <c r="M43" s="62">
        <v>0</v>
      </c>
      <c r="N43" s="62">
        <v>0</v>
      </c>
      <c r="O43" s="62">
        <v>0</v>
      </c>
      <c r="P43" s="62">
        <v>0</v>
      </c>
      <c r="Q43" s="62">
        <v>0</v>
      </c>
      <c r="R43" s="62">
        <v>0</v>
      </c>
      <c r="S43" s="62">
        <v>170100000</v>
      </c>
      <c r="T43" s="62">
        <v>0</v>
      </c>
      <c r="U43" s="44">
        <f t="shared" si="1"/>
        <v>170100000</v>
      </c>
      <c r="V43" s="44">
        <f t="shared" si="2"/>
        <v>0</v>
      </c>
      <c r="W43" s="61"/>
      <c r="X43" s="61"/>
      <c r="Y43" s="61"/>
      <c r="Z43" s="61"/>
    </row>
    <row r="44" spans="1:26" ht="13.5"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5">H45</f>
        <v>12000000</v>
      </c>
      <c r="I44" s="41">
        <f t="shared" si="25"/>
        <v>0</v>
      </c>
      <c r="J44" s="41">
        <f t="shared" si="25"/>
        <v>1800000</v>
      </c>
      <c r="K44" s="41">
        <f t="shared" si="25"/>
        <v>1800000</v>
      </c>
      <c r="L44" s="41">
        <f t="shared" si="25"/>
        <v>0</v>
      </c>
      <c r="M44" s="41">
        <f t="shared" si="25"/>
        <v>0</v>
      </c>
      <c r="N44" s="41">
        <f t="shared" si="25"/>
        <v>1800000</v>
      </c>
      <c r="O44" s="41">
        <f t="shared" si="25"/>
        <v>1800000</v>
      </c>
      <c r="P44" s="41">
        <f t="shared" si="25"/>
        <v>1800000</v>
      </c>
      <c r="Q44" s="41">
        <f t="shared" si="25"/>
        <v>3000000</v>
      </c>
      <c r="R44" s="41">
        <f t="shared" si="25"/>
        <v>0</v>
      </c>
      <c r="S44" s="41">
        <f t="shared" si="25"/>
        <v>0</v>
      </c>
      <c r="T44" s="41">
        <f t="shared" si="25"/>
        <v>0</v>
      </c>
      <c r="U44" s="41">
        <f t="shared" si="1"/>
        <v>12000000</v>
      </c>
      <c r="V44" s="41">
        <f t="shared" si="2"/>
        <v>0</v>
      </c>
      <c r="W44" s="61"/>
      <c r="X44" s="61"/>
      <c r="Y44" s="61"/>
      <c r="Z44" s="61"/>
    </row>
    <row r="45" spans="1:26" ht="13.5"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62">
        <v>1800000</v>
      </c>
      <c r="K45" s="62">
        <v>1800000</v>
      </c>
      <c r="L45" s="62">
        <v>0</v>
      </c>
      <c r="M45" s="62">
        <v>0</v>
      </c>
      <c r="N45" s="62">
        <v>1800000</v>
      </c>
      <c r="O45" s="62">
        <v>1800000</v>
      </c>
      <c r="P45" s="62">
        <v>1800000</v>
      </c>
      <c r="Q45" s="62">
        <v>3000000</v>
      </c>
      <c r="R45" s="62">
        <v>0</v>
      </c>
      <c r="S45" s="62">
        <v>0</v>
      </c>
      <c r="T45" s="44">
        <v>0</v>
      </c>
      <c r="U45" s="44">
        <f t="shared" si="1"/>
        <v>12000000</v>
      </c>
      <c r="V45" s="44">
        <f t="shared" si="2"/>
        <v>0</v>
      </c>
      <c r="W45" s="61"/>
      <c r="X45" s="61"/>
      <c r="Y45" s="61"/>
      <c r="Z45" s="61"/>
    </row>
    <row r="46" spans="1:26" ht="13.5"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6">H47</f>
        <v>36000000</v>
      </c>
      <c r="I46" s="41">
        <f t="shared" si="26"/>
        <v>0</v>
      </c>
      <c r="J46" s="41">
        <f t="shared" si="26"/>
        <v>1800000</v>
      </c>
      <c r="K46" s="41">
        <f t="shared" si="26"/>
        <v>1800000</v>
      </c>
      <c r="L46" s="41">
        <f t="shared" si="26"/>
        <v>1800000</v>
      </c>
      <c r="M46" s="41">
        <f t="shared" si="26"/>
        <v>1800000</v>
      </c>
      <c r="N46" s="41">
        <f t="shared" si="26"/>
        <v>3600000</v>
      </c>
      <c r="O46" s="41">
        <f t="shared" si="26"/>
        <v>3600000</v>
      </c>
      <c r="P46" s="41">
        <f t="shared" si="26"/>
        <v>5400000</v>
      </c>
      <c r="Q46" s="41">
        <f t="shared" si="26"/>
        <v>5400000</v>
      </c>
      <c r="R46" s="41">
        <f t="shared" si="26"/>
        <v>10800000</v>
      </c>
      <c r="S46" s="41">
        <f t="shared" si="26"/>
        <v>0</v>
      </c>
      <c r="T46" s="41">
        <f t="shared" si="26"/>
        <v>0</v>
      </c>
      <c r="U46" s="41">
        <f t="shared" si="1"/>
        <v>36000000</v>
      </c>
      <c r="V46" s="41">
        <f t="shared" si="2"/>
        <v>0</v>
      </c>
      <c r="W46" s="61"/>
      <c r="X46" s="61"/>
      <c r="Y46" s="61"/>
      <c r="Z46" s="61"/>
    </row>
    <row r="47" spans="1:26" ht="13.5"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62">
        <v>0</v>
      </c>
      <c r="J47" s="62">
        <v>1800000</v>
      </c>
      <c r="K47" s="62">
        <v>1800000</v>
      </c>
      <c r="L47" s="62">
        <v>1800000</v>
      </c>
      <c r="M47" s="62">
        <v>1800000</v>
      </c>
      <c r="N47" s="62">
        <v>3600000</v>
      </c>
      <c r="O47" s="62">
        <v>3600000</v>
      </c>
      <c r="P47" s="62">
        <v>5400000</v>
      </c>
      <c r="Q47" s="62">
        <v>5400000</v>
      </c>
      <c r="R47" s="62">
        <v>10800000</v>
      </c>
      <c r="S47" s="62">
        <v>0</v>
      </c>
      <c r="T47" s="62">
        <v>0</v>
      </c>
      <c r="U47" s="44">
        <f t="shared" si="1"/>
        <v>36000000</v>
      </c>
      <c r="V47" s="44">
        <f t="shared" si="2"/>
        <v>0</v>
      </c>
      <c r="W47" s="61"/>
      <c r="X47" s="61"/>
      <c r="Y47" s="61"/>
      <c r="Z47" s="61"/>
    </row>
    <row r="48" spans="1:26" ht="13.5"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7">H49</f>
        <v>54725000</v>
      </c>
      <c r="I48" s="41">
        <f t="shared" si="27"/>
        <v>0</v>
      </c>
      <c r="J48" s="41">
        <f t="shared" si="27"/>
        <v>333500</v>
      </c>
      <c r="K48" s="41">
        <f t="shared" si="27"/>
        <v>3000000</v>
      </c>
      <c r="L48" s="41">
        <f t="shared" si="27"/>
        <v>0</v>
      </c>
      <c r="M48" s="41">
        <f t="shared" si="27"/>
        <v>0</v>
      </c>
      <c r="N48" s="41">
        <f t="shared" si="27"/>
        <v>15000000</v>
      </c>
      <c r="O48" s="41">
        <f t="shared" si="27"/>
        <v>12391500</v>
      </c>
      <c r="P48" s="41">
        <f t="shared" si="27"/>
        <v>10000000</v>
      </c>
      <c r="Q48" s="41">
        <f t="shared" si="27"/>
        <v>2000000</v>
      </c>
      <c r="R48" s="41">
        <f t="shared" si="27"/>
        <v>2000000</v>
      </c>
      <c r="S48" s="41">
        <f t="shared" si="27"/>
        <v>10000000</v>
      </c>
      <c r="T48" s="41">
        <f t="shared" si="27"/>
        <v>0</v>
      </c>
      <c r="U48" s="41">
        <f t="shared" si="1"/>
        <v>54725000</v>
      </c>
      <c r="V48" s="41">
        <f t="shared" si="2"/>
        <v>0</v>
      </c>
      <c r="W48" s="61"/>
      <c r="X48" s="61"/>
      <c r="Y48" s="61"/>
      <c r="Z48" s="61"/>
    </row>
    <row r="49" spans="1:26" ht="13.5"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62">
        <v>333500</v>
      </c>
      <c r="K49" s="44">
        <v>3000000</v>
      </c>
      <c r="L49" s="62">
        <v>0</v>
      </c>
      <c r="M49" s="62">
        <v>0</v>
      </c>
      <c r="N49" s="62">
        <v>15000000</v>
      </c>
      <c r="O49" s="62">
        <v>12391500</v>
      </c>
      <c r="P49" s="62">
        <v>10000000</v>
      </c>
      <c r="Q49" s="62">
        <v>2000000</v>
      </c>
      <c r="R49" s="62">
        <v>2000000</v>
      </c>
      <c r="S49" s="62">
        <v>10000000</v>
      </c>
      <c r="T49" s="62">
        <v>0</v>
      </c>
      <c r="U49" s="44">
        <f t="shared" si="1"/>
        <v>54725000</v>
      </c>
      <c r="V49" s="44">
        <f t="shared" si="2"/>
        <v>0</v>
      </c>
      <c r="W49" s="61"/>
      <c r="X49" s="61"/>
      <c r="Y49" s="61"/>
      <c r="Z49" s="61"/>
    </row>
    <row r="50" spans="1:26" ht="13.5"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8">SUM(H51,H67,H76)</f>
        <v>419163000</v>
      </c>
      <c r="I50" s="34">
        <f t="shared" si="28"/>
        <v>0</v>
      </c>
      <c r="J50" s="34">
        <f t="shared" si="28"/>
        <v>17232423</v>
      </c>
      <c r="K50" s="34">
        <f t="shared" si="28"/>
        <v>15656000</v>
      </c>
      <c r="L50" s="34">
        <f t="shared" si="28"/>
        <v>108720000</v>
      </c>
      <c r="M50" s="34">
        <f t="shared" si="28"/>
        <v>17300000</v>
      </c>
      <c r="N50" s="34">
        <f t="shared" si="28"/>
        <v>111973000</v>
      </c>
      <c r="O50" s="34">
        <f t="shared" si="28"/>
        <v>58687000</v>
      </c>
      <c r="P50" s="34">
        <f t="shared" si="28"/>
        <v>32018000</v>
      </c>
      <c r="Q50" s="34">
        <f t="shared" si="28"/>
        <v>30875000</v>
      </c>
      <c r="R50" s="34">
        <f t="shared" si="28"/>
        <v>17481577</v>
      </c>
      <c r="S50" s="34">
        <f t="shared" si="28"/>
        <v>9200000</v>
      </c>
      <c r="T50" s="34">
        <f t="shared" si="28"/>
        <v>20000</v>
      </c>
      <c r="U50" s="34">
        <f t="shared" si="1"/>
        <v>419163000</v>
      </c>
      <c r="V50" s="34">
        <f t="shared" si="2"/>
        <v>0</v>
      </c>
      <c r="W50" s="61"/>
      <c r="X50" s="61"/>
      <c r="Y50" s="61"/>
      <c r="Z50" s="61"/>
    </row>
    <row r="51" spans="1:26" ht="13.5"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9">SUM(H52,H61,H63,H65)</f>
        <v>279153000</v>
      </c>
      <c r="I51" s="38">
        <f t="shared" si="29"/>
        <v>0</v>
      </c>
      <c r="J51" s="38">
        <f t="shared" si="29"/>
        <v>9752423</v>
      </c>
      <c r="K51" s="38">
        <f t="shared" si="29"/>
        <v>11828000</v>
      </c>
      <c r="L51" s="38">
        <f t="shared" si="29"/>
        <v>98720000</v>
      </c>
      <c r="M51" s="38">
        <f t="shared" si="29"/>
        <v>5000000</v>
      </c>
      <c r="N51" s="38">
        <f t="shared" si="29"/>
        <v>89973000</v>
      </c>
      <c r="O51" s="38">
        <f t="shared" si="29"/>
        <v>16984000</v>
      </c>
      <c r="P51" s="38">
        <f t="shared" si="29"/>
        <v>19714000</v>
      </c>
      <c r="Q51" s="38">
        <f t="shared" si="29"/>
        <v>10000000</v>
      </c>
      <c r="R51" s="38">
        <f t="shared" si="29"/>
        <v>10981577</v>
      </c>
      <c r="S51" s="38">
        <f t="shared" si="29"/>
        <v>6200000</v>
      </c>
      <c r="T51" s="38">
        <f t="shared" si="29"/>
        <v>0</v>
      </c>
      <c r="U51" s="38">
        <f t="shared" si="1"/>
        <v>279153000</v>
      </c>
      <c r="V51" s="38">
        <f t="shared" si="2"/>
        <v>0</v>
      </c>
      <c r="W51" s="61"/>
      <c r="X51" s="61"/>
      <c r="Y51" s="61"/>
      <c r="Z51" s="61"/>
    </row>
    <row r="52" spans="1:26" ht="13.5"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30">SUM(H53:H60)</f>
        <v>127680000</v>
      </c>
      <c r="I52" s="41">
        <f t="shared" si="30"/>
        <v>0</v>
      </c>
      <c r="J52" s="41">
        <f t="shared" si="30"/>
        <v>2734000</v>
      </c>
      <c r="K52" s="41">
        <f t="shared" si="30"/>
        <v>828000</v>
      </c>
      <c r="L52" s="41">
        <f t="shared" si="30"/>
        <v>93720000</v>
      </c>
      <c r="M52" s="41">
        <f t="shared" si="30"/>
        <v>0</v>
      </c>
      <c r="N52" s="41">
        <f t="shared" si="30"/>
        <v>12100000</v>
      </c>
      <c r="O52" s="41">
        <f t="shared" si="30"/>
        <v>1584000</v>
      </c>
      <c r="P52" s="41">
        <f t="shared" si="30"/>
        <v>14714000</v>
      </c>
      <c r="Q52" s="41">
        <f t="shared" si="30"/>
        <v>0</v>
      </c>
      <c r="R52" s="41">
        <f t="shared" si="30"/>
        <v>0</v>
      </c>
      <c r="S52" s="41">
        <f t="shared" si="30"/>
        <v>2000000</v>
      </c>
      <c r="T52" s="41">
        <f t="shared" si="30"/>
        <v>0</v>
      </c>
      <c r="U52" s="41">
        <f t="shared" si="1"/>
        <v>127680000</v>
      </c>
      <c r="V52" s="41">
        <f t="shared" si="2"/>
        <v>0</v>
      </c>
      <c r="W52" s="61"/>
      <c r="X52" s="61"/>
      <c r="Y52" s="61"/>
      <c r="Z52" s="61"/>
    </row>
    <row r="53" spans="1:26" ht="13.5"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1">ROUNDDOWN(E53*G53,-3)</f>
        <v>2760000</v>
      </c>
      <c r="I53" s="44">
        <v>0</v>
      </c>
      <c r="J53" s="62">
        <v>264000</v>
      </c>
      <c r="K53" s="62">
        <v>828000</v>
      </c>
      <c r="L53" s="44">
        <v>0</v>
      </c>
      <c r="M53" s="44">
        <v>0</v>
      </c>
      <c r="N53" s="62">
        <v>0</v>
      </c>
      <c r="O53" s="62">
        <v>564000</v>
      </c>
      <c r="P53" s="62">
        <v>1104000</v>
      </c>
      <c r="Q53" s="62">
        <v>0</v>
      </c>
      <c r="R53" s="62">
        <v>0</v>
      </c>
      <c r="S53" s="62">
        <v>0</v>
      </c>
      <c r="T53" s="62">
        <v>0</v>
      </c>
      <c r="U53" s="44">
        <f t="shared" si="1"/>
        <v>2760000</v>
      </c>
      <c r="V53" s="44">
        <f t="shared" si="2"/>
        <v>0</v>
      </c>
      <c r="W53" s="61"/>
      <c r="X53" s="61"/>
      <c r="Y53" s="61"/>
      <c r="Z53" s="61"/>
    </row>
    <row r="54" spans="1:26" ht="13.5"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1"/>
        <v>2000000</v>
      </c>
      <c r="I54" s="44">
        <v>0</v>
      </c>
      <c r="J54" s="44">
        <v>0</v>
      </c>
      <c r="K54" s="44">
        <v>0</v>
      </c>
      <c r="L54" s="44">
        <v>0</v>
      </c>
      <c r="M54" s="44">
        <v>0</v>
      </c>
      <c r="N54" s="44">
        <v>0</v>
      </c>
      <c r="O54" s="44">
        <v>0</v>
      </c>
      <c r="P54" s="44">
        <v>0</v>
      </c>
      <c r="Q54" s="44">
        <v>0</v>
      </c>
      <c r="R54" s="44">
        <v>0</v>
      </c>
      <c r="S54" s="62">
        <v>2000000</v>
      </c>
      <c r="T54" s="62">
        <v>0</v>
      </c>
      <c r="U54" s="44">
        <f t="shared" si="1"/>
        <v>2000000</v>
      </c>
      <c r="V54" s="44">
        <f t="shared" si="2"/>
        <v>0</v>
      </c>
      <c r="W54" s="61"/>
      <c r="X54" s="61"/>
      <c r="Y54" s="61"/>
      <c r="Z54" s="61"/>
    </row>
    <row r="55" spans="1:26" ht="13.5"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1"/>
        <v>2000000</v>
      </c>
      <c r="I55" s="44">
        <v>0</v>
      </c>
      <c r="J55" s="62">
        <v>980000</v>
      </c>
      <c r="K55" s="44">
        <v>0</v>
      </c>
      <c r="L55" s="44">
        <v>0</v>
      </c>
      <c r="M55" s="44">
        <v>0</v>
      </c>
      <c r="N55" s="44">
        <v>0</v>
      </c>
      <c r="O55" s="62">
        <v>1020000</v>
      </c>
      <c r="P55" s="44">
        <v>0</v>
      </c>
      <c r="Q55" s="44">
        <v>0</v>
      </c>
      <c r="R55" s="44">
        <v>0</v>
      </c>
      <c r="S55" s="44">
        <v>0</v>
      </c>
      <c r="T55" s="62">
        <v>0</v>
      </c>
      <c r="U55" s="44">
        <f t="shared" si="1"/>
        <v>2000000</v>
      </c>
      <c r="V55" s="44">
        <f t="shared" si="2"/>
        <v>0</v>
      </c>
      <c r="W55" s="61"/>
      <c r="X55" s="61"/>
      <c r="Y55" s="61"/>
      <c r="Z55" s="61"/>
    </row>
    <row r="56" spans="1:26" ht="13.5"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1"/>
        <v>3000000</v>
      </c>
      <c r="I56" s="44">
        <v>0</v>
      </c>
      <c r="J56" s="62">
        <v>1490000</v>
      </c>
      <c r="K56" s="44">
        <v>0</v>
      </c>
      <c r="L56" s="44">
        <v>0</v>
      </c>
      <c r="M56" s="44">
        <v>0</v>
      </c>
      <c r="N56" s="44">
        <v>0</v>
      </c>
      <c r="O56" s="44">
        <v>0</v>
      </c>
      <c r="P56" s="62">
        <v>1510000</v>
      </c>
      <c r="Q56" s="44">
        <v>0</v>
      </c>
      <c r="R56" s="44">
        <v>0</v>
      </c>
      <c r="S56" s="44">
        <v>0</v>
      </c>
      <c r="T56" s="62">
        <v>0</v>
      </c>
      <c r="U56" s="44">
        <f t="shared" si="1"/>
        <v>3000000</v>
      </c>
      <c r="V56" s="44">
        <f t="shared" si="2"/>
        <v>0</v>
      </c>
      <c r="W56" s="61"/>
      <c r="X56" s="61"/>
      <c r="Y56" s="61"/>
      <c r="Z56" s="61"/>
    </row>
    <row r="57" spans="1:26" ht="13.5"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1"/>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c r="X57" s="61"/>
      <c r="Y57" s="61"/>
      <c r="Z57" s="61"/>
    </row>
    <row r="58" spans="1:26" ht="13.5"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1"/>
        <v>27000000</v>
      </c>
      <c r="I58" s="44">
        <v>0</v>
      </c>
      <c r="J58" s="44">
        <v>0</v>
      </c>
      <c r="K58" s="44">
        <v>0</v>
      </c>
      <c r="L58" s="62">
        <v>27000000</v>
      </c>
      <c r="M58" s="44">
        <v>0</v>
      </c>
      <c r="N58" s="62">
        <v>0</v>
      </c>
      <c r="O58" s="44">
        <v>0</v>
      </c>
      <c r="P58" s="62">
        <v>0</v>
      </c>
      <c r="Q58" s="44">
        <v>0</v>
      </c>
      <c r="R58" s="44">
        <v>0</v>
      </c>
      <c r="S58" s="44">
        <v>0</v>
      </c>
      <c r="T58" s="44">
        <v>0</v>
      </c>
      <c r="U58" s="44">
        <f t="shared" si="1"/>
        <v>27000000</v>
      </c>
      <c r="V58" s="44">
        <f t="shared" si="2"/>
        <v>0</v>
      </c>
      <c r="W58" s="61"/>
      <c r="X58" s="61"/>
      <c r="Y58" s="61"/>
      <c r="Z58" s="61"/>
    </row>
    <row r="59" spans="1:26" ht="13.5"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1"/>
        <v>66720000</v>
      </c>
      <c r="I59" s="44">
        <v>0</v>
      </c>
      <c r="J59" s="44">
        <v>0</v>
      </c>
      <c r="K59" s="44">
        <v>0</v>
      </c>
      <c r="L59" s="62">
        <v>66720000</v>
      </c>
      <c r="M59" s="44">
        <v>0</v>
      </c>
      <c r="N59" s="62">
        <v>0</v>
      </c>
      <c r="O59" s="44">
        <v>0</v>
      </c>
      <c r="P59" s="62">
        <v>0</v>
      </c>
      <c r="Q59" s="44">
        <v>0</v>
      </c>
      <c r="R59" s="44">
        <v>0</v>
      </c>
      <c r="S59" s="44">
        <v>0</v>
      </c>
      <c r="T59" s="44">
        <v>0</v>
      </c>
      <c r="U59" s="44">
        <f t="shared" si="1"/>
        <v>66720000</v>
      </c>
      <c r="V59" s="44">
        <f t="shared" si="2"/>
        <v>0</v>
      </c>
      <c r="W59" s="61"/>
      <c r="X59" s="61"/>
      <c r="Y59" s="61"/>
      <c r="Z59" s="61"/>
    </row>
    <row r="60" spans="1:26" ht="13.5"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1"/>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c r="X60" s="61"/>
      <c r="Y60" s="61"/>
      <c r="Z60" s="61"/>
    </row>
    <row r="61" spans="1:26" ht="13.5"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2">H62</f>
        <v>47873000</v>
      </c>
      <c r="I61" s="41">
        <f t="shared" si="32"/>
        <v>0</v>
      </c>
      <c r="J61" s="41">
        <f t="shared" si="32"/>
        <v>0</v>
      </c>
      <c r="K61" s="41">
        <f t="shared" si="32"/>
        <v>0</v>
      </c>
      <c r="L61" s="41">
        <f t="shared" si="32"/>
        <v>0</v>
      </c>
      <c r="M61" s="41">
        <f t="shared" si="32"/>
        <v>0</v>
      </c>
      <c r="N61" s="41">
        <f t="shared" si="32"/>
        <v>47873000</v>
      </c>
      <c r="O61" s="41">
        <f t="shared" si="32"/>
        <v>0</v>
      </c>
      <c r="P61" s="41">
        <f t="shared" si="32"/>
        <v>0</v>
      </c>
      <c r="Q61" s="41">
        <f t="shared" si="32"/>
        <v>0</v>
      </c>
      <c r="R61" s="41">
        <f t="shared" si="32"/>
        <v>0</v>
      </c>
      <c r="S61" s="41">
        <f t="shared" si="32"/>
        <v>0</v>
      </c>
      <c r="T61" s="41">
        <f t="shared" si="32"/>
        <v>0</v>
      </c>
      <c r="U61" s="41">
        <f t="shared" si="1"/>
        <v>47873000</v>
      </c>
      <c r="V61" s="41">
        <f t="shared" si="2"/>
        <v>0</v>
      </c>
      <c r="W61" s="61"/>
      <c r="X61" s="61"/>
      <c r="Y61" s="61"/>
      <c r="Z61" s="61"/>
    </row>
    <row r="62" spans="1:26" ht="13.5"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62">
        <v>47873000</v>
      </c>
      <c r="O62" s="44">
        <v>0</v>
      </c>
      <c r="P62" s="44">
        <v>0</v>
      </c>
      <c r="Q62" s="44">
        <v>0</v>
      </c>
      <c r="R62" s="44">
        <v>0</v>
      </c>
      <c r="S62" s="44">
        <v>0</v>
      </c>
      <c r="T62" s="44">
        <v>0</v>
      </c>
      <c r="U62" s="44">
        <f t="shared" si="1"/>
        <v>47873000</v>
      </c>
      <c r="V62" s="44">
        <f t="shared" si="2"/>
        <v>0</v>
      </c>
      <c r="W62" s="61"/>
      <c r="X62" s="61"/>
      <c r="Y62" s="61"/>
      <c r="Z62" s="61"/>
    </row>
    <row r="63" spans="1:26" ht="13.5"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3">H64</f>
        <v>4000000</v>
      </c>
      <c r="I63" s="41">
        <f t="shared" si="33"/>
        <v>0</v>
      </c>
      <c r="J63" s="41">
        <f t="shared" si="33"/>
        <v>3000000</v>
      </c>
      <c r="K63" s="41">
        <f t="shared" si="33"/>
        <v>1000000</v>
      </c>
      <c r="L63" s="41">
        <f t="shared" si="33"/>
        <v>0</v>
      </c>
      <c r="M63" s="41">
        <f t="shared" si="33"/>
        <v>0</v>
      </c>
      <c r="N63" s="41">
        <f t="shared" si="33"/>
        <v>0</v>
      </c>
      <c r="O63" s="41">
        <f t="shared" si="33"/>
        <v>0</v>
      </c>
      <c r="P63" s="41">
        <f t="shared" si="33"/>
        <v>0</v>
      </c>
      <c r="Q63" s="41">
        <f t="shared" si="33"/>
        <v>0</v>
      </c>
      <c r="R63" s="41">
        <f t="shared" si="33"/>
        <v>0</v>
      </c>
      <c r="S63" s="41">
        <f t="shared" si="33"/>
        <v>0</v>
      </c>
      <c r="T63" s="41">
        <f t="shared" si="33"/>
        <v>0</v>
      </c>
      <c r="U63" s="41">
        <f t="shared" si="1"/>
        <v>4000000</v>
      </c>
      <c r="V63" s="41">
        <f t="shared" si="2"/>
        <v>0</v>
      </c>
      <c r="W63" s="61"/>
      <c r="X63" s="61"/>
      <c r="Y63" s="61"/>
      <c r="Z63" s="61"/>
    </row>
    <row r="64" spans="1:26" ht="13.5"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62">
        <v>3000000</v>
      </c>
      <c r="K64" s="62">
        <v>1000000</v>
      </c>
      <c r="L64" s="44">
        <v>0</v>
      </c>
      <c r="M64" s="44">
        <v>0</v>
      </c>
      <c r="N64" s="62">
        <v>0</v>
      </c>
      <c r="O64" s="62">
        <v>0</v>
      </c>
      <c r="P64" s="62">
        <v>0</v>
      </c>
      <c r="Q64" s="44">
        <v>0</v>
      </c>
      <c r="R64" s="44">
        <v>0</v>
      </c>
      <c r="S64" s="44">
        <v>0</v>
      </c>
      <c r="T64" s="44">
        <v>0</v>
      </c>
      <c r="U64" s="44">
        <f t="shared" si="1"/>
        <v>4000000</v>
      </c>
      <c r="V64" s="44">
        <f t="shared" si="2"/>
        <v>0</v>
      </c>
      <c r="W64" s="61"/>
      <c r="X64" s="61"/>
      <c r="Y64" s="61"/>
      <c r="Z64" s="61"/>
    </row>
    <row r="65" spans="1:26" ht="13.5"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4">H66</f>
        <v>99600000</v>
      </c>
      <c r="I65" s="41">
        <f t="shared" si="34"/>
        <v>0</v>
      </c>
      <c r="J65" s="41">
        <f t="shared" si="34"/>
        <v>4018423</v>
      </c>
      <c r="K65" s="41">
        <f t="shared" si="34"/>
        <v>10000000</v>
      </c>
      <c r="L65" s="41">
        <f t="shared" si="34"/>
        <v>5000000</v>
      </c>
      <c r="M65" s="41">
        <f t="shared" si="34"/>
        <v>5000000</v>
      </c>
      <c r="N65" s="41">
        <f t="shared" si="34"/>
        <v>30000000</v>
      </c>
      <c r="O65" s="41">
        <f t="shared" si="34"/>
        <v>15400000</v>
      </c>
      <c r="P65" s="41">
        <f t="shared" si="34"/>
        <v>5000000</v>
      </c>
      <c r="Q65" s="41">
        <f t="shared" si="34"/>
        <v>10000000</v>
      </c>
      <c r="R65" s="41">
        <f t="shared" si="34"/>
        <v>10981577</v>
      </c>
      <c r="S65" s="41">
        <f t="shared" si="34"/>
        <v>4200000</v>
      </c>
      <c r="T65" s="41">
        <f t="shared" si="34"/>
        <v>0</v>
      </c>
      <c r="U65" s="41">
        <f t="shared" si="1"/>
        <v>99600000</v>
      </c>
      <c r="V65" s="41">
        <f t="shared" si="2"/>
        <v>0</v>
      </c>
      <c r="W65" s="61"/>
      <c r="X65" s="61"/>
      <c r="Y65" s="61"/>
      <c r="Z65" s="61"/>
    </row>
    <row r="66" spans="1:26" ht="13.5"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62">
        <v>4018423</v>
      </c>
      <c r="K66" s="44">
        <v>10000000</v>
      </c>
      <c r="L66" s="62">
        <v>5000000</v>
      </c>
      <c r="M66" s="44">
        <v>5000000</v>
      </c>
      <c r="N66" s="44">
        <v>30000000</v>
      </c>
      <c r="O66" s="62">
        <v>15400000</v>
      </c>
      <c r="P66" s="62">
        <v>5000000</v>
      </c>
      <c r="Q66" s="62">
        <v>10000000</v>
      </c>
      <c r="R66" s="62">
        <v>10981577</v>
      </c>
      <c r="S66" s="62">
        <v>4200000</v>
      </c>
      <c r="T66" s="62">
        <v>0</v>
      </c>
      <c r="U66" s="44">
        <f t="shared" si="1"/>
        <v>99600000</v>
      </c>
      <c r="V66" s="44">
        <f t="shared" si="2"/>
        <v>0</v>
      </c>
      <c r="W66" s="61"/>
      <c r="X66" s="61"/>
      <c r="Y66" s="61"/>
      <c r="Z66" s="61"/>
    </row>
    <row r="67" spans="1:26" ht="13.5"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5">SUM(H68,H74)</f>
        <v>76710000</v>
      </c>
      <c r="I67" s="38">
        <f t="shared" si="35"/>
        <v>0</v>
      </c>
      <c r="J67" s="38">
        <f t="shared" si="35"/>
        <v>0</v>
      </c>
      <c r="K67" s="38">
        <f t="shared" si="35"/>
        <v>828000</v>
      </c>
      <c r="L67" s="38">
        <f t="shared" si="35"/>
        <v>0</v>
      </c>
      <c r="M67" s="38">
        <f t="shared" si="35"/>
        <v>2500000</v>
      </c>
      <c r="N67" s="38">
        <f t="shared" si="35"/>
        <v>16000000</v>
      </c>
      <c r="O67" s="38">
        <f t="shared" si="35"/>
        <v>27703000</v>
      </c>
      <c r="P67" s="38">
        <f t="shared" si="35"/>
        <v>8304000</v>
      </c>
      <c r="Q67" s="38">
        <f t="shared" si="35"/>
        <v>16875000</v>
      </c>
      <c r="R67" s="38">
        <f t="shared" si="35"/>
        <v>2500000</v>
      </c>
      <c r="S67" s="38">
        <f t="shared" si="35"/>
        <v>2000000</v>
      </c>
      <c r="T67" s="38">
        <f t="shared" si="35"/>
        <v>0</v>
      </c>
      <c r="U67" s="38">
        <f t="shared" si="1"/>
        <v>76710000</v>
      </c>
      <c r="V67" s="38">
        <f t="shared" si="2"/>
        <v>0</v>
      </c>
      <c r="W67" s="61"/>
      <c r="X67" s="61"/>
      <c r="Y67" s="61"/>
      <c r="Z67" s="61"/>
    </row>
    <row r="68" spans="1:26" ht="13.5"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6">SUM(H69:H73)</f>
        <v>43510000</v>
      </c>
      <c r="I68" s="41">
        <f t="shared" si="36"/>
        <v>0</v>
      </c>
      <c r="J68" s="41">
        <f t="shared" si="36"/>
        <v>0</v>
      </c>
      <c r="K68" s="41">
        <f t="shared" si="36"/>
        <v>828000</v>
      </c>
      <c r="L68" s="41">
        <f t="shared" si="36"/>
        <v>0</v>
      </c>
      <c r="M68" s="41">
        <f t="shared" si="36"/>
        <v>2500000</v>
      </c>
      <c r="N68" s="41">
        <f t="shared" si="36"/>
        <v>0</v>
      </c>
      <c r="O68" s="41">
        <f t="shared" si="36"/>
        <v>17703000</v>
      </c>
      <c r="P68" s="41">
        <f t="shared" si="36"/>
        <v>1104000</v>
      </c>
      <c r="Q68" s="41">
        <f t="shared" si="36"/>
        <v>16875000</v>
      </c>
      <c r="R68" s="41">
        <f t="shared" si="36"/>
        <v>2500000</v>
      </c>
      <c r="S68" s="41">
        <f t="shared" si="36"/>
        <v>2000000</v>
      </c>
      <c r="T68" s="41">
        <f t="shared" si="36"/>
        <v>0</v>
      </c>
      <c r="U68" s="41">
        <f t="shared" si="1"/>
        <v>43510000</v>
      </c>
      <c r="V68" s="41">
        <f t="shared" si="2"/>
        <v>0</v>
      </c>
      <c r="W68" s="61"/>
      <c r="X68" s="61"/>
      <c r="Y68" s="61"/>
      <c r="Z68" s="61"/>
    </row>
    <row r="69" spans="1:26" ht="13.5"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7">ROUNDDOWN(E69*G69,-3)</f>
        <v>2760000</v>
      </c>
      <c r="I69" s="44">
        <v>0</v>
      </c>
      <c r="J69" s="44">
        <v>0</v>
      </c>
      <c r="K69" s="62">
        <v>828000</v>
      </c>
      <c r="L69" s="44">
        <v>0</v>
      </c>
      <c r="M69" s="44">
        <v>0</v>
      </c>
      <c r="N69" s="62">
        <v>0</v>
      </c>
      <c r="O69" s="62">
        <v>828000</v>
      </c>
      <c r="P69" s="62">
        <v>1104000</v>
      </c>
      <c r="Q69" s="62">
        <v>0</v>
      </c>
      <c r="R69" s="62">
        <v>0</v>
      </c>
      <c r="S69" s="62">
        <v>0</v>
      </c>
      <c r="T69" s="62">
        <v>0</v>
      </c>
      <c r="U69" s="44">
        <f t="shared" si="1"/>
        <v>2760000</v>
      </c>
      <c r="V69" s="44">
        <f t="shared" si="2"/>
        <v>0</v>
      </c>
      <c r="W69" s="61"/>
      <c r="X69" s="61"/>
      <c r="Y69" s="61"/>
      <c r="Z69" s="61"/>
    </row>
    <row r="70" spans="1:26" ht="13.5"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7"/>
        <v>2000000</v>
      </c>
      <c r="I70" s="44">
        <v>0</v>
      </c>
      <c r="J70" s="44">
        <v>0</v>
      </c>
      <c r="K70" s="44">
        <v>0</v>
      </c>
      <c r="L70" s="44">
        <v>0</v>
      </c>
      <c r="M70" s="44">
        <v>0</v>
      </c>
      <c r="N70" s="44">
        <v>0</v>
      </c>
      <c r="O70" s="44">
        <v>0</v>
      </c>
      <c r="P70" s="44">
        <v>0</v>
      </c>
      <c r="Q70" s="44">
        <v>0</v>
      </c>
      <c r="R70" s="44">
        <v>0</v>
      </c>
      <c r="S70" s="62">
        <v>2000000</v>
      </c>
      <c r="T70" s="62">
        <v>0</v>
      </c>
      <c r="U70" s="44">
        <f t="shared" si="1"/>
        <v>2000000</v>
      </c>
      <c r="V70" s="44">
        <f t="shared" si="2"/>
        <v>0</v>
      </c>
      <c r="W70" s="61"/>
      <c r="X70" s="61"/>
      <c r="Y70" s="61"/>
      <c r="Z70" s="61"/>
    </row>
    <row r="71" spans="1:26" ht="13.5"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7"/>
        <v>2000000</v>
      </c>
      <c r="I71" s="44">
        <v>0</v>
      </c>
      <c r="J71" s="44">
        <v>0</v>
      </c>
      <c r="K71" s="44">
        <v>0</v>
      </c>
      <c r="L71" s="44">
        <v>0</v>
      </c>
      <c r="M71" s="44">
        <v>1000000</v>
      </c>
      <c r="N71" s="44">
        <v>0</v>
      </c>
      <c r="O71" s="44">
        <v>0</v>
      </c>
      <c r="P71" s="44">
        <v>0</v>
      </c>
      <c r="Q71" s="44">
        <v>0</v>
      </c>
      <c r="R71" s="62">
        <v>1000000</v>
      </c>
      <c r="S71" s="44">
        <v>0</v>
      </c>
      <c r="T71" s="44">
        <v>0</v>
      </c>
      <c r="U71" s="44">
        <f t="shared" si="1"/>
        <v>2000000</v>
      </c>
      <c r="V71" s="44">
        <f t="shared" si="2"/>
        <v>0</v>
      </c>
      <c r="W71" s="61"/>
      <c r="X71" s="61"/>
      <c r="Y71" s="61"/>
      <c r="Z71" s="61"/>
    </row>
    <row r="72" spans="1:26" ht="13.5"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7"/>
        <v>3000000</v>
      </c>
      <c r="I72" s="44">
        <v>0</v>
      </c>
      <c r="J72" s="44">
        <v>0</v>
      </c>
      <c r="K72" s="44">
        <v>0</v>
      </c>
      <c r="L72" s="44">
        <v>0</v>
      </c>
      <c r="M72" s="44">
        <v>1500000</v>
      </c>
      <c r="N72" s="44">
        <v>0</v>
      </c>
      <c r="O72" s="44">
        <v>0</v>
      </c>
      <c r="P72" s="44">
        <v>0</v>
      </c>
      <c r="Q72" s="44">
        <v>0</v>
      </c>
      <c r="R72" s="62">
        <v>1500000</v>
      </c>
      <c r="S72" s="44">
        <v>0</v>
      </c>
      <c r="T72" s="44">
        <v>0</v>
      </c>
      <c r="U72" s="44">
        <f t="shared" si="1"/>
        <v>3000000</v>
      </c>
      <c r="V72" s="44">
        <f t="shared" si="2"/>
        <v>0</v>
      </c>
      <c r="W72" s="61"/>
      <c r="X72" s="61"/>
      <c r="Y72" s="61"/>
      <c r="Z72" s="61"/>
    </row>
    <row r="73" spans="1:26" ht="13.5"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7"/>
        <v>33750000</v>
      </c>
      <c r="I73" s="44">
        <v>0</v>
      </c>
      <c r="J73" s="44">
        <v>0</v>
      </c>
      <c r="K73" s="44">
        <v>0</v>
      </c>
      <c r="L73" s="44">
        <v>0</v>
      </c>
      <c r="M73" s="62">
        <v>0</v>
      </c>
      <c r="N73" s="44">
        <v>0</v>
      </c>
      <c r="O73" s="62">
        <v>16875000</v>
      </c>
      <c r="P73" s="62">
        <v>0</v>
      </c>
      <c r="Q73" s="62">
        <v>16875000</v>
      </c>
      <c r="R73" s="44">
        <v>0</v>
      </c>
      <c r="S73" s="44">
        <v>0</v>
      </c>
      <c r="T73" s="44">
        <v>0</v>
      </c>
      <c r="U73" s="44">
        <f t="shared" si="1"/>
        <v>33750000</v>
      </c>
      <c r="V73" s="44">
        <f t="shared" si="2"/>
        <v>0</v>
      </c>
      <c r="W73" s="61"/>
      <c r="X73" s="61"/>
      <c r="Y73" s="61"/>
      <c r="Z73" s="61"/>
    </row>
    <row r="74" spans="1:26" ht="13.5"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8">H75</f>
        <v>33200000</v>
      </c>
      <c r="I74" s="41">
        <f t="shared" si="38"/>
        <v>0</v>
      </c>
      <c r="J74" s="41">
        <f t="shared" si="38"/>
        <v>0</v>
      </c>
      <c r="K74" s="41">
        <f t="shared" si="38"/>
        <v>0</v>
      </c>
      <c r="L74" s="41">
        <f t="shared" si="38"/>
        <v>0</v>
      </c>
      <c r="M74" s="41">
        <f t="shared" si="38"/>
        <v>0</v>
      </c>
      <c r="N74" s="41">
        <f t="shared" si="38"/>
        <v>16000000</v>
      </c>
      <c r="O74" s="41">
        <f t="shared" si="38"/>
        <v>10000000</v>
      </c>
      <c r="P74" s="41">
        <f t="shared" si="38"/>
        <v>7200000</v>
      </c>
      <c r="Q74" s="41">
        <f t="shared" si="38"/>
        <v>0</v>
      </c>
      <c r="R74" s="41">
        <f t="shared" si="38"/>
        <v>0</v>
      </c>
      <c r="S74" s="41">
        <f t="shared" si="38"/>
        <v>0</v>
      </c>
      <c r="T74" s="41">
        <f t="shared" si="38"/>
        <v>0</v>
      </c>
      <c r="U74" s="41">
        <f t="shared" si="1"/>
        <v>33200000</v>
      </c>
      <c r="V74" s="41">
        <f t="shared" si="2"/>
        <v>0</v>
      </c>
      <c r="W74" s="61"/>
      <c r="X74" s="61"/>
      <c r="Y74" s="61"/>
      <c r="Z74" s="61"/>
    </row>
    <row r="75" spans="1:26" ht="13.5"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62">
        <v>10000000</v>
      </c>
      <c r="P75" s="62">
        <v>7200000</v>
      </c>
      <c r="Q75" s="44">
        <v>0</v>
      </c>
      <c r="R75" s="44">
        <v>0</v>
      </c>
      <c r="S75" s="62">
        <v>0</v>
      </c>
      <c r="T75" s="44">
        <v>0</v>
      </c>
      <c r="U75" s="44">
        <f t="shared" si="1"/>
        <v>33200000</v>
      </c>
      <c r="V75" s="44">
        <f t="shared" si="2"/>
        <v>0</v>
      </c>
      <c r="W75" s="61"/>
      <c r="X75" s="61"/>
      <c r="Y75" s="61"/>
      <c r="Z75" s="61"/>
    </row>
    <row r="76" spans="1:26" ht="13.5"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9">SUM(H77,H83)</f>
        <v>63300000</v>
      </c>
      <c r="I76" s="38">
        <f t="shared" si="39"/>
        <v>0</v>
      </c>
      <c r="J76" s="38">
        <f t="shared" si="39"/>
        <v>7480000</v>
      </c>
      <c r="K76" s="38">
        <f t="shared" si="39"/>
        <v>3000000</v>
      </c>
      <c r="L76" s="38">
        <f t="shared" si="39"/>
        <v>10000000</v>
      </c>
      <c r="M76" s="38">
        <f t="shared" si="39"/>
        <v>9800000</v>
      </c>
      <c r="N76" s="38">
        <f t="shared" si="39"/>
        <v>6000000</v>
      </c>
      <c r="O76" s="38">
        <f t="shared" si="39"/>
        <v>14000000</v>
      </c>
      <c r="P76" s="38">
        <f t="shared" si="39"/>
        <v>4000000</v>
      </c>
      <c r="Q76" s="38">
        <f t="shared" si="39"/>
        <v>4000000</v>
      </c>
      <c r="R76" s="38">
        <f t="shared" si="39"/>
        <v>4000000</v>
      </c>
      <c r="S76" s="38">
        <f t="shared" si="39"/>
        <v>1000000</v>
      </c>
      <c r="T76" s="38">
        <f t="shared" si="39"/>
        <v>20000</v>
      </c>
      <c r="U76" s="38">
        <f t="shared" si="1"/>
        <v>63300000</v>
      </c>
      <c r="V76" s="38">
        <f t="shared" si="2"/>
        <v>0</v>
      </c>
      <c r="W76" s="61"/>
      <c r="X76" s="61"/>
      <c r="Y76" s="61"/>
      <c r="Z76" s="61"/>
    </row>
    <row r="77" spans="1:26" ht="13.5"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40">SUM(H78:H82)</f>
        <v>13500000</v>
      </c>
      <c r="I77" s="41">
        <f t="shared" si="40"/>
        <v>0</v>
      </c>
      <c r="J77" s="41">
        <f t="shared" si="40"/>
        <v>2480000</v>
      </c>
      <c r="K77" s="41">
        <f t="shared" si="40"/>
        <v>0</v>
      </c>
      <c r="L77" s="41">
        <f t="shared" si="40"/>
        <v>0</v>
      </c>
      <c r="M77" s="41">
        <f t="shared" si="40"/>
        <v>0</v>
      </c>
      <c r="N77" s="41">
        <f t="shared" si="40"/>
        <v>0</v>
      </c>
      <c r="O77" s="41">
        <f t="shared" si="40"/>
        <v>10000000</v>
      </c>
      <c r="P77" s="41">
        <f t="shared" si="40"/>
        <v>0</v>
      </c>
      <c r="Q77" s="41">
        <f t="shared" si="40"/>
        <v>0</v>
      </c>
      <c r="R77" s="41">
        <f t="shared" si="40"/>
        <v>0</v>
      </c>
      <c r="S77" s="41">
        <f t="shared" si="40"/>
        <v>1000000</v>
      </c>
      <c r="T77" s="41">
        <f t="shared" si="40"/>
        <v>20000</v>
      </c>
      <c r="U77" s="41">
        <f t="shared" si="1"/>
        <v>13500000</v>
      </c>
      <c r="V77" s="41">
        <f t="shared" si="2"/>
        <v>0</v>
      </c>
      <c r="W77" s="61"/>
      <c r="X77" s="61"/>
      <c r="Y77" s="61"/>
      <c r="Z77" s="61"/>
    </row>
    <row r="78" spans="1:26" ht="13.5"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1">ROUNDDOWN(E78*G78,-3)</f>
        <v>1000000</v>
      </c>
      <c r="I78" s="44">
        <v>0</v>
      </c>
      <c r="J78" s="44">
        <v>0</v>
      </c>
      <c r="K78" s="44">
        <v>0</v>
      </c>
      <c r="L78" s="44">
        <v>0</v>
      </c>
      <c r="M78" s="44">
        <v>0</v>
      </c>
      <c r="N78" s="44">
        <v>0</v>
      </c>
      <c r="O78" s="44">
        <v>0</v>
      </c>
      <c r="P78" s="44">
        <v>0</v>
      </c>
      <c r="Q78" s="44">
        <v>0</v>
      </c>
      <c r="R78" s="44">
        <v>0</v>
      </c>
      <c r="S78" s="62">
        <v>1000000</v>
      </c>
      <c r="T78" s="62">
        <v>0</v>
      </c>
      <c r="U78" s="44">
        <f t="shared" si="1"/>
        <v>1000000</v>
      </c>
      <c r="V78" s="44">
        <f t="shared" si="2"/>
        <v>0</v>
      </c>
      <c r="W78" s="61"/>
      <c r="X78" s="61"/>
      <c r="Y78" s="61"/>
      <c r="Z78" s="61"/>
    </row>
    <row r="79" spans="1:26" ht="13.5"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1"/>
        <v>1000000</v>
      </c>
      <c r="I79" s="44">
        <v>0</v>
      </c>
      <c r="J79" s="62">
        <v>990000</v>
      </c>
      <c r="K79" s="44">
        <v>0</v>
      </c>
      <c r="L79" s="44">
        <v>0</v>
      </c>
      <c r="M79" s="44">
        <v>0</v>
      </c>
      <c r="N79" s="44">
        <v>0</v>
      </c>
      <c r="O79" s="44">
        <v>0</v>
      </c>
      <c r="P79" s="44">
        <v>0</v>
      </c>
      <c r="Q79" s="44">
        <v>0</v>
      </c>
      <c r="R79" s="44">
        <v>0</v>
      </c>
      <c r="S79" s="44">
        <v>0</v>
      </c>
      <c r="T79" s="62">
        <v>10000</v>
      </c>
      <c r="U79" s="44">
        <f t="shared" si="1"/>
        <v>1000000</v>
      </c>
      <c r="V79" s="44">
        <f t="shared" si="2"/>
        <v>0</v>
      </c>
      <c r="W79" s="61"/>
      <c r="X79" s="61"/>
      <c r="Y79" s="61"/>
      <c r="Z79" s="61"/>
    </row>
    <row r="80" spans="1:26" ht="13.5"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1"/>
        <v>1500000</v>
      </c>
      <c r="I80" s="44">
        <v>0</v>
      </c>
      <c r="J80" s="62">
        <v>1490000</v>
      </c>
      <c r="K80" s="44">
        <v>0</v>
      </c>
      <c r="L80" s="44">
        <v>0</v>
      </c>
      <c r="M80" s="44">
        <v>0</v>
      </c>
      <c r="N80" s="44">
        <v>0</v>
      </c>
      <c r="O80" s="44">
        <v>0</v>
      </c>
      <c r="P80" s="44">
        <v>0</v>
      </c>
      <c r="Q80" s="44">
        <v>0</v>
      </c>
      <c r="R80" s="44">
        <v>0</v>
      </c>
      <c r="S80" s="44">
        <v>0</v>
      </c>
      <c r="T80" s="62">
        <v>10000</v>
      </c>
      <c r="U80" s="44">
        <f t="shared" si="1"/>
        <v>1500000</v>
      </c>
      <c r="V80" s="44">
        <f t="shared" si="2"/>
        <v>0</v>
      </c>
      <c r="W80" s="61"/>
      <c r="X80" s="61"/>
      <c r="Y80" s="61"/>
      <c r="Z80" s="61"/>
    </row>
    <row r="81" spans="1:26" ht="13.5"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1"/>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c r="X81" s="61"/>
      <c r="Y81" s="61"/>
      <c r="Z81" s="61"/>
    </row>
    <row r="82" spans="1:26" ht="13.5"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1"/>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c r="X82" s="61"/>
      <c r="Y82" s="61"/>
      <c r="Z82" s="61"/>
    </row>
    <row r="83" spans="1:26" ht="13.5"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2">H84</f>
        <v>49800000</v>
      </c>
      <c r="I83" s="41">
        <f t="shared" si="42"/>
        <v>0</v>
      </c>
      <c r="J83" s="41">
        <f t="shared" si="42"/>
        <v>5000000</v>
      </c>
      <c r="K83" s="41">
        <f t="shared" si="42"/>
        <v>3000000</v>
      </c>
      <c r="L83" s="41">
        <f t="shared" si="42"/>
        <v>10000000</v>
      </c>
      <c r="M83" s="41">
        <f t="shared" si="42"/>
        <v>9800000</v>
      </c>
      <c r="N83" s="41">
        <f t="shared" si="42"/>
        <v>6000000</v>
      </c>
      <c r="O83" s="41">
        <f t="shared" si="42"/>
        <v>4000000</v>
      </c>
      <c r="P83" s="41">
        <f t="shared" si="42"/>
        <v>4000000</v>
      </c>
      <c r="Q83" s="41">
        <f t="shared" si="42"/>
        <v>4000000</v>
      </c>
      <c r="R83" s="41">
        <f t="shared" si="42"/>
        <v>4000000</v>
      </c>
      <c r="S83" s="41">
        <f t="shared" si="42"/>
        <v>0</v>
      </c>
      <c r="T83" s="41">
        <f t="shared" si="42"/>
        <v>0</v>
      </c>
      <c r="U83" s="41">
        <f t="shared" si="1"/>
        <v>49800000</v>
      </c>
      <c r="V83" s="41">
        <f t="shared" si="2"/>
        <v>0</v>
      </c>
      <c r="W83" s="61"/>
      <c r="X83" s="61"/>
      <c r="Y83" s="61"/>
      <c r="Z83" s="61"/>
    </row>
    <row r="84" spans="1:26" ht="13.5"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62">
        <v>10000000</v>
      </c>
      <c r="M84" s="62">
        <v>9800000</v>
      </c>
      <c r="N84" s="62">
        <v>6000000</v>
      </c>
      <c r="O84" s="44">
        <v>4000000</v>
      </c>
      <c r="P84" s="44">
        <v>4000000</v>
      </c>
      <c r="Q84" s="44">
        <v>4000000</v>
      </c>
      <c r="R84" s="62">
        <v>4000000</v>
      </c>
      <c r="S84" s="62">
        <v>0</v>
      </c>
      <c r="T84" s="44">
        <v>0</v>
      </c>
      <c r="U84" s="44">
        <f t="shared" si="1"/>
        <v>49800000</v>
      </c>
      <c r="V84" s="44">
        <f t="shared" si="2"/>
        <v>0</v>
      </c>
      <c r="W84" s="61"/>
      <c r="X84" s="61"/>
      <c r="Y84" s="61"/>
      <c r="Z84" s="61"/>
    </row>
    <row r="85" spans="1:26" ht="13.5" hidden="1"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3">SUM(H86,H104)</f>
        <v>313099000</v>
      </c>
      <c r="I85" s="34">
        <f t="shared" si="43"/>
        <v>5585000</v>
      </c>
      <c r="J85" s="34">
        <f t="shared" si="43"/>
        <v>11688500</v>
      </c>
      <c r="K85" s="34">
        <f t="shared" si="43"/>
        <v>251841000</v>
      </c>
      <c r="L85" s="34">
        <f t="shared" si="43"/>
        <v>14620000</v>
      </c>
      <c r="M85" s="34">
        <f t="shared" si="43"/>
        <v>179965000</v>
      </c>
      <c r="N85" s="34">
        <f t="shared" si="43"/>
        <v>14620000</v>
      </c>
      <c r="O85" s="34">
        <f t="shared" si="43"/>
        <v>10930000</v>
      </c>
      <c r="P85" s="34">
        <f t="shared" si="43"/>
        <v>9585000</v>
      </c>
      <c r="Q85" s="34">
        <f t="shared" si="43"/>
        <v>8391500</v>
      </c>
      <c r="R85" s="34">
        <f t="shared" si="43"/>
        <v>8000000</v>
      </c>
      <c r="S85" s="34">
        <f t="shared" si="43"/>
        <v>8000000</v>
      </c>
      <c r="T85" s="34">
        <f t="shared" si="43"/>
        <v>0</v>
      </c>
      <c r="U85" s="34">
        <f t="shared" si="1"/>
        <v>523226000</v>
      </c>
      <c r="V85" s="34">
        <f t="shared" si="2"/>
        <v>-210127000</v>
      </c>
      <c r="W85" s="61"/>
      <c r="X85" s="61"/>
      <c r="Y85" s="61"/>
      <c r="Z85" s="61"/>
    </row>
    <row r="86" spans="1:26" ht="13.5" hidden="1" customHeight="1" x14ac:dyDescent="0.2">
      <c r="A86" s="2" t="s">
        <v>707</v>
      </c>
      <c r="B86" s="50" t="str">
        <f t="array" ref="B86">INDEX(PAGU_REAL!$AF$1:$AF$168,MATCH(MID(A86,1,21),MID(PAGU_REAL!$AK$1:$AK$168,1,21),0))</f>
        <v>Kelembagaan</v>
      </c>
      <c r="C86" s="36" t="s">
        <v>39</v>
      </c>
      <c r="D86" s="37" t="s">
        <v>708</v>
      </c>
      <c r="E86" s="38">
        <v>0</v>
      </c>
      <c r="F86" s="39" t="s">
        <v>24</v>
      </c>
      <c r="G86" s="38">
        <v>0</v>
      </c>
      <c r="H86" s="38">
        <f>SUM(H87,H90,H93,H96,H98,H100,H102)</f>
        <v>169091000</v>
      </c>
      <c r="I86" s="38">
        <f t="shared" ref="I86:T86" si="44">SUM(I87,I90,I93,I96,I100,I102)</f>
        <v>5585000</v>
      </c>
      <c r="J86" s="38">
        <f t="shared" si="44"/>
        <v>7585000</v>
      </c>
      <c r="K86" s="38">
        <f t="shared" si="44"/>
        <v>244806000</v>
      </c>
      <c r="L86" s="38">
        <f t="shared" si="44"/>
        <v>7585000</v>
      </c>
      <c r="M86" s="38">
        <f t="shared" si="44"/>
        <v>7335000</v>
      </c>
      <c r="N86" s="38">
        <f t="shared" si="44"/>
        <v>7335000</v>
      </c>
      <c r="O86" s="38">
        <f t="shared" si="44"/>
        <v>4645000</v>
      </c>
      <c r="P86" s="38">
        <f t="shared" si="44"/>
        <v>4300000</v>
      </c>
      <c r="Q86" s="38">
        <f t="shared" si="44"/>
        <v>4150000</v>
      </c>
      <c r="R86" s="38">
        <f t="shared" si="44"/>
        <v>4000000</v>
      </c>
      <c r="S86" s="38">
        <f t="shared" si="44"/>
        <v>4000000</v>
      </c>
      <c r="T86" s="38">
        <f t="shared" si="44"/>
        <v>0</v>
      </c>
      <c r="U86" s="38">
        <f t="shared" si="1"/>
        <v>301326000</v>
      </c>
      <c r="V86" s="38">
        <f t="shared" si="2"/>
        <v>-132235000</v>
      </c>
      <c r="W86" s="61"/>
      <c r="X86" s="61"/>
      <c r="Y86" s="61"/>
      <c r="Z86" s="61"/>
    </row>
    <row r="87" spans="1:26" ht="13.5" hidden="1"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5">SUM(H88:H89)</f>
        <v>24900000</v>
      </c>
      <c r="I87" s="41">
        <f t="shared" si="45"/>
        <v>2535000</v>
      </c>
      <c r="J87" s="41">
        <f t="shared" si="45"/>
        <v>2535000</v>
      </c>
      <c r="K87" s="41">
        <f t="shared" si="45"/>
        <v>9780000</v>
      </c>
      <c r="L87" s="41">
        <f t="shared" si="45"/>
        <v>2535000</v>
      </c>
      <c r="M87" s="41">
        <f t="shared" si="45"/>
        <v>2535000</v>
      </c>
      <c r="N87" s="41">
        <f t="shared" si="45"/>
        <v>2535000</v>
      </c>
      <c r="O87" s="41">
        <f t="shared" si="45"/>
        <v>1845000</v>
      </c>
      <c r="P87" s="41">
        <f t="shared" si="45"/>
        <v>1500000</v>
      </c>
      <c r="Q87" s="41">
        <f t="shared" si="45"/>
        <v>1500000</v>
      </c>
      <c r="R87" s="41">
        <f t="shared" si="45"/>
        <v>1500000</v>
      </c>
      <c r="S87" s="41">
        <f t="shared" si="45"/>
        <v>1500000</v>
      </c>
      <c r="T87" s="41">
        <f t="shared" si="45"/>
        <v>0</v>
      </c>
      <c r="U87" s="41">
        <f t="shared" si="1"/>
        <v>30300000</v>
      </c>
      <c r="V87" s="41">
        <f t="shared" si="2"/>
        <v>-5400000</v>
      </c>
      <c r="W87" s="61"/>
      <c r="X87" s="61"/>
      <c r="Y87" s="61"/>
      <c r="Z87" s="61"/>
    </row>
    <row r="88" spans="1:26" ht="13.5" hidden="1"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6">ROUNDDOWN(E88*G88,-3)</f>
        <v>6900000</v>
      </c>
      <c r="I88" s="44">
        <v>1035000</v>
      </c>
      <c r="J88" s="44">
        <v>1035000</v>
      </c>
      <c r="K88" s="44">
        <v>8280000</v>
      </c>
      <c r="L88" s="44">
        <v>1035000</v>
      </c>
      <c r="M88" s="44">
        <v>1035000</v>
      </c>
      <c r="N88" s="44">
        <v>1035000</v>
      </c>
      <c r="O88" s="44">
        <v>345000</v>
      </c>
      <c r="P88" s="44">
        <v>0</v>
      </c>
      <c r="Q88" s="44">
        <v>0</v>
      </c>
      <c r="R88" s="44">
        <v>0</v>
      </c>
      <c r="S88" s="44">
        <v>0</v>
      </c>
      <c r="T88" s="44">
        <v>0</v>
      </c>
      <c r="U88" s="44">
        <f t="shared" si="1"/>
        <v>13800000</v>
      </c>
      <c r="V88" s="44">
        <f t="shared" si="2"/>
        <v>-6900000</v>
      </c>
      <c r="W88" s="61">
        <v>1</v>
      </c>
      <c r="X88" s="61"/>
      <c r="Y88" s="61"/>
      <c r="Z88" s="61"/>
    </row>
    <row r="89" spans="1:26" ht="13.5" hidden="1"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6"/>
        <v>18000000</v>
      </c>
      <c r="I89" s="44">
        <v>1500000</v>
      </c>
      <c r="J89" s="44">
        <v>1500000</v>
      </c>
      <c r="K89" s="44">
        <v>1500000</v>
      </c>
      <c r="L89" s="44">
        <v>1500000</v>
      </c>
      <c r="M89" s="44">
        <v>1500000</v>
      </c>
      <c r="N89" s="44">
        <v>1500000</v>
      </c>
      <c r="O89" s="44">
        <v>1500000</v>
      </c>
      <c r="P89" s="44">
        <v>1500000</v>
      </c>
      <c r="Q89" s="44">
        <v>1500000</v>
      </c>
      <c r="R89" s="44">
        <v>1500000</v>
      </c>
      <c r="S89" s="44">
        <v>1500000</v>
      </c>
      <c r="T89" s="44">
        <v>0</v>
      </c>
      <c r="U89" s="44">
        <f t="shared" si="1"/>
        <v>16500000</v>
      </c>
      <c r="V89" s="44">
        <f t="shared" si="2"/>
        <v>1500000</v>
      </c>
      <c r="W89" s="61">
        <v>1</v>
      </c>
      <c r="X89" s="61"/>
      <c r="Y89" s="61"/>
      <c r="Z89" s="61"/>
    </row>
    <row r="90" spans="1:26" ht="13.5" hidden="1"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7">SUM(H91:H92)</f>
        <v>6750000</v>
      </c>
      <c r="I90" s="41">
        <f t="shared" si="47"/>
        <v>250000</v>
      </c>
      <c r="J90" s="41">
        <f t="shared" si="47"/>
        <v>250000</v>
      </c>
      <c r="K90" s="41">
        <f t="shared" si="47"/>
        <v>250000</v>
      </c>
      <c r="L90" s="41">
        <f t="shared" si="47"/>
        <v>250000</v>
      </c>
      <c r="M90" s="41">
        <f t="shared" si="47"/>
        <v>0</v>
      </c>
      <c r="N90" s="41">
        <f t="shared" si="47"/>
        <v>0</v>
      </c>
      <c r="O90" s="41">
        <f t="shared" si="47"/>
        <v>0</v>
      </c>
      <c r="P90" s="41">
        <f t="shared" si="47"/>
        <v>0</v>
      </c>
      <c r="Q90" s="41">
        <f t="shared" si="47"/>
        <v>0</v>
      </c>
      <c r="R90" s="41">
        <f t="shared" si="47"/>
        <v>0</v>
      </c>
      <c r="S90" s="41">
        <f t="shared" si="47"/>
        <v>0</v>
      </c>
      <c r="T90" s="41">
        <f t="shared" si="47"/>
        <v>0</v>
      </c>
      <c r="U90" s="41">
        <f t="shared" si="1"/>
        <v>1000000</v>
      </c>
      <c r="V90" s="41">
        <f t="shared" si="2"/>
        <v>5750000</v>
      </c>
      <c r="W90" s="61"/>
      <c r="X90" s="61"/>
      <c r="Y90" s="61"/>
      <c r="Z90" s="61"/>
    </row>
    <row r="91" spans="1:26" ht="13.5" hidden="1"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8">ROUNDDOWN(E91*G91,-3)</f>
        <v>1750000</v>
      </c>
      <c r="I91" s="44">
        <v>250000</v>
      </c>
      <c r="J91" s="44">
        <v>250000</v>
      </c>
      <c r="K91" s="44">
        <v>250000</v>
      </c>
      <c r="L91" s="44">
        <v>250000</v>
      </c>
      <c r="M91" s="44">
        <v>0</v>
      </c>
      <c r="N91" s="44">
        <v>0</v>
      </c>
      <c r="O91" s="44">
        <v>0</v>
      </c>
      <c r="P91" s="44">
        <v>0</v>
      </c>
      <c r="Q91" s="44">
        <v>0</v>
      </c>
      <c r="R91" s="44">
        <v>0</v>
      </c>
      <c r="S91" s="44">
        <v>0</v>
      </c>
      <c r="T91" s="44">
        <v>0</v>
      </c>
      <c r="U91" s="44">
        <f t="shared" si="1"/>
        <v>1000000</v>
      </c>
      <c r="V91" s="44">
        <f t="shared" si="2"/>
        <v>750000</v>
      </c>
      <c r="W91" s="61">
        <v>1</v>
      </c>
      <c r="X91" s="61"/>
      <c r="Y91" s="61"/>
      <c r="Z91" s="61"/>
    </row>
    <row r="92" spans="1:26" ht="13.5" hidden="1"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8"/>
        <v>5000000</v>
      </c>
      <c r="I92" s="44"/>
      <c r="J92" s="44"/>
      <c r="K92" s="44"/>
      <c r="L92" s="44"/>
      <c r="M92" s="44"/>
      <c r="N92" s="44"/>
      <c r="O92" s="44"/>
      <c r="P92" s="44"/>
      <c r="Q92" s="44"/>
      <c r="R92" s="44"/>
      <c r="S92" s="44"/>
      <c r="T92" s="44"/>
      <c r="U92" s="44">
        <f t="shared" si="1"/>
        <v>0</v>
      </c>
      <c r="V92" s="44">
        <f t="shared" si="2"/>
        <v>5000000</v>
      </c>
      <c r="W92" s="61">
        <v>1</v>
      </c>
      <c r="X92" s="61"/>
      <c r="Y92" s="61"/>
      <c r="Z92" s="61"/>
    </row>
    <row r="93" spans="1:26" ht="13.5" hidden="1"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9">SUM(H94:H95)</f>
        <v>30000000</v>
      </c>
      <c r="I93" s="41">
        <f t="shared" si="49"/>
        <v>2500000</v>
      </c>
      <c r="J93" s="41">
        <f t="shared" si="49"/>
        <v>2500000</v>
      </c>
      <c r="K93" s="41">
        <f t="shared" si="49"/>
        <v>2500000</v>
      </c>
      <c r="L93" s="41">
        <f t="shared" si="49"/>
        <v>2500000</v>
      </c>
      <c r="M93" s="41">
        <f t="shared" si="49"/>
        <v>2500000</v>
      </c>
      <c r="N93" s="41">
        <f t="shared" si="49"/>
        <v>2500000</v>
      </c>
      <c r="O93" s="41">
        <f t="shared" si="49"/>
        <v>2500000</v>
      </c>
      <c r="P93" s="41">
        <f t="shared" si="49"/>
        <v>2500000</v>
      </c>
      <c r="Q93" s="41">
        <f t="shared" si="49"/>
        <v>2500000</v>
      </c>
      <c r="R93" s="41">
        <f t="shared" si="49"/>
        <v>2500000</v>
      </c>
      <c r="S93" s="41">
        <f t="shared" si="49"/>
        <v>2500000</v>
      </c>
      <c r="T93" s="41">
        <f t="shared" si="49"/>
        <v>0</v>
      </c>
      <c r="U93" s="41">
        <f t="shared" si="1"/>
        <v>27500000</v>
      </c>
      <c r="V93" s="41">
        <f t="shared" si="2"/>
        <v>2500000</v>
      </c>
      <c r="W93" s="61"/>
      <c r="X93" s="61"/>
      <c r="Y93" s="61"/>
      <c r="Z93" s="61"/>
    </row>
    <row r="94" spans="1:26" ht="13.5" hidden="1"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50">ROUNDDOWN(E94*G94,-3)</f>
        <v>12000000</v>
      </c>
      <c r="I94" s="44">
        <v>1000000</v>
      </c>
      <c r="J94" s="44">
        <v>1000000</v>
      </c>
      <c r="K94" s="44">
        <v>1000000</v>
      </c>
      <c r="L94" s="44">
        <v>1000000</v>
      </c>
      <c r="M94" s="44">
        <v>1000000</v>
      </c>
      <c r="N94" s="44">
        <v>1000000</v>
      </c>
      <c r="O94" s="44">
        <v>1000000</v>
      </c>
      <c r="P94" s="44">
        <v>1000000</v>
      </c>
      <c r="Q94" s="44">
        <v>1000000</v>
      </c>
      <c r="R94" s="44">
        <v>1000000</v>
      </c>
      <c r="S94" s="44">
        <v>1000000</v>
      </c>
      <c r="T94" s="44">
        <v>0</v>
      </c>
      <c r="U94" s="44">
        <f t="shared" si="1"/>
        <v>11000000</v>
      </c>
      <c r="V94" s="44">
        <f t="shared" si="2"/>
        <v>1000000</v>
      </c>
      <c r="W94" s="61">
        <v>1</v>
      </c>
      <c r="X94" s="61"/>
      <c r="Y94" s="61"/>
      <c r="Z94" s="61"/>
    </row>
    <row r="95" spans="1:26" ht="13.5" hidden="1"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50"/>
        <v>18000000</v>
      </c>
      <c r="I95" s="44">
        <v>1500000</v>
      </c>
      <c r="J95" s="44">
        <v>1500000</v>
      </c>
      <c r="K95" s="44">
        <v>1500000</v>
      </c>
      <c r="L95" s="44">
        <v>1500000</v>
      </c>
      <c r="M95" s="44">
        <v>1500000</v>
      </c>
      <c r="N95" s="44">
        <v>1500000</v>
      </c>
      <c r="O95" s="44">
        <v>1500000</v>
      </c>
      <c r="P95" s="44">
        <v>1500000</v>
      </c>
      <c r="Q95" s="44">
        <v>1500000</v>
      </c>
      <c r="R95" s="44">
        <v>1500000</v>
      </c>
      <c r="S95" s="44">
        <v>1500000</v>
      </c>
      <c r="T95" s="44">
        <v>0</v>
      </c>
      <c r="U95" s="44">
        <f t="shared" si="1"/>
        <v>16500000</v>
      </c>
      <c r="V95" s="44">
        <f t="shared" si="2"/>
        <v>1500000</v>
      </c>
      <c r="W95" s="61">
        <v>1</v>
      </c>
      <c r="X95" s="61"/>
      <c r="Y95" s="61"/>
      <c r="Z95" s="61"/>
    </row>
    <row r="96" spans="1:26" ht="13.5" hidden="1"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1">H97</f>
        <v>9000000</v>
      </c>
      <c r="I96" s="41">
        <f t="shared" si="51"/>
        <v>0</v>
      </c>
      <c r="J96" s="41">
        <f t="shared" si="51"/>
        <v>2000000</v>
      </c>
      <c r="K96" s="41">
        <f t="shared" si="51"/>
        <v>12000000</v>
      </c>
      <c r="L96" s="41">
        <f t="shared" si="51"/>
        <v>2000000</v>
      </c>
      <c r="M96" s="41">
        <f t="shared" si="51"/>
        <v>2000000</v>
      </c>
      <c r="N96" s="41">
        <f t="shared" si="51"/>
        <v>2000000</v>
      </c>
      <c r="O96" s="41">
        <f t="shared" si="51"/>
        <v>0</v>
      </c>
      <c r="P96" s="41">
        <f t="shared" si="51"/>
        <v>0</v>
      </c>
      <c r="Q96" s="41">
        <f t="shared" si="51"/>
        <v>0</v>
      </c>
      <c r="R96" s="41">
        <f t="shared" si="51"/>
        <v>0</v>
      </c>
      <c r="S96" s="41">
        <f t="shared" si="51"/>
        <v>0</v>
      </c>
      <c r="T96" s="41">
        <f t="shared" si="51"/>
        <v>0</v>
      </c>
      <c r="U96" s="41">
        <f t="shared" si="1"/>
        <v>20000000</v>
      </c>
      <c r="V96" s="41">
        <f t="shared" si="2"/>
        <v>-11000000</v>
      </c>
      <c r="W96" s="61"/>
      <c r="X96" s="61"/>
      <c r="Y96" s="61"/>
      <c r="Z96" s="61"/>
    </row>
    <row r="97" spans="1:26" ht="13.5" hidden="1" customHeight="1"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44">
        <v>2000000</v>
      </c>
      <c r="K97" s="44">
        <v>12000000</v>
      </c>
      <c r="L97" s="44">
        <v>2000000</v>
      </c>
      <c r="M97" s="44">
        <v>2000000</v>
      </c>
      <c r="N97" s="44">
        <v>2000000</v>
      </c>
      <c r="O97" s="44">
        <v>0</v>
      </c>
      <c r="P97" s="44">
        <v>0</v>
      </c>
      <c r="Q97" s="44">
        <v>0</v>
      </c>
      <c r="R97" s="44">
        <v>0</v>
      </c>
      <c r="S97" s="44">
        <v>0</v>
      </c>
      <c r="T97" s="44">
        <v>0</v>
      </c>
      <c r="U97" s="44">
        <f t="shared" si="1"/>
        <v>20000000</v>
      </c>
      <c r="V97" s="44">
        <f t="shared" si="2"/>
        <v>-11000000</v>
      </c>
      <c r="W97" s="61">
        <v>1</v>
      </c>
      <c r="X97" s="61"/>
      <c r="Y97" s="61"/>
      <c r="Z97" s="61"/>
    </row>
    <row r="98" spans="1:26" ht="13.5" hidden="1" customHeight="1" x14ac:dyDescent="0.2">
      <c r="A98" s="2" t="s">
        <v>3824</v>
      </c>
      <c r="B98" s="50"/>
      <c r="C98" s="15">
        <v>522192</v>
      </c>
      <c r="D98" s="40" t="s">
        <v>3812</v>
      </c>
      <c r="E98" s="41">
        <v>0</v>
      </c>
      <c r="F98" s="15" t="s">
        <v>24</v>
      </c>
      <c r="G98" s="41">
        <v>0</v>
      </c>
      <c r="H98" s="41">
        <f t="shared" ref="H98:T98" si="52">H99</f>
        <v>10800000</v>
      </c>
      <c r="I98" s="41">
        <f t="shared" si="52"/>
        <v>0</v>
      </c>
      <c r="J98" s="41">
        <f t="shared" si="52"/>
        <v>0</v>
      </c>
      <c r="K98" s="41">
        <f t="shared" si="52"/>
        <v>0</v>
      </c>
      <c r="L98" s="41">
        <f t="shared" si="52"/>
        <v>0</v>
      </c>
      <c r="M98" s="41">
        <f t="shared" si="52"/>
        <v>0</v>
      </c>
      <c r="N98" s="41">
        <f t="shared" si="52"/>
        <v>0</v>
      </c>
      <c r="O98" s="41">
        <f t="shared" si="52"/>
        <v>0</v>
      </c>
      <c r="P98" s="41">
        <f t="shared" si="52"/>
        <v>0</v>
      </c>
      <c r="Q98" s="41">
        <f t="shared" si="52"/>
        <v>0</v>
      </c>
      <c r="R98" s="41">
        <f t="shared" si="52"/>
        <v>0</v>
      </c>
      <c r="S98" s="41">
        <f t="shared" si="52"/>
        <v>0</v>
      </c>
      <c r="T98" s="41">
        <f t="shared" si="52"/>
        <v>0</v>
      </c>
      <c r="U98" s="41">
        <f t="shared" si="1"/>
        <v>0</v>
      </c>
      <c r="V98" s="41">
        <f t="shared" si="2"/>
        <v>10800000</v>
      </c>
      <c r="W98" s="61"/>
      <c r="X98" s="61"/>
      <c r="Y98" s="61"/>
      <c r="Z98" s="61"/>
    </row>
    <row r="99" spans="1:26" ht="13.5" hidden="1" customHeight="1" x14ac:dyDescent="0.2">
      <c r="A99" s="2" t="s">
        <v>3825</v>
      </c>
      <c r="B99" s="50"/>
      <c r="C99" s="42" t="s">
        <v>24</v>
      </c>
      <c r="D99" s="43" t="s">
        <v>1866</v>
      </c>
      <c r="E99" s="44">
        <v>12</v>
      </c>
      <c r="F99" s="45" t="s">
        <v>613</v>
      </c>
      <c r="G99" s="44">
        <v>900000</v>
      </c>
      <c r="H99" s="44">
        <f>ROUNDDOWN(E99*G99,-3)</f>
        <v>10800000</v>
      </c>
      <c r="I99" s="44"/>
      <c r="J99" s="44"/>
      <c r="K99" s="44"/>
      <c r="L99" s="44"/>
      <c r="M99" s="44"/>
      <c r="N99" s="44"/>
      <c r="O99" s="44"/>
      <c r="P99" s="44"/>
      <c r="Q99" s="44"/>
      <c r="R99" s="44"/>
      <c r="S99" s="44"/>
      <c r="T99" s="44"/>
      <c r="U99" s="44">
        <f t="shared" si="1"/>
        <v>0</v>
      </c>
      <c r="V99" s="44">
        <f t="shared" si="2"/>
        <v>10800000</v>
      </c>
      <c r="W99" s="61">
        <v>1</v>
      </c>
      <c r="X99" s="61"/>
      <c r="Y99" s="61"/>
      <c r="Z99" s="61"/>
    </row>
    <row r="100" spans="1:26" ht="13.5" hidden="1" customHeight="1"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3">H101</f>
        <v>86141000</v>
      </c>
      <c r="I100" s="41">
        <f t="shared" si="53"/>
        <v>0</v>
      </c>
      <c r="J100" s="41">
        <f t="shared" si="53"/>
        <v>0</v>
      </c>
      <c r="K100" s="41">
        <f t="shared" si="53"/>
        <v>219976000</v>
      </c>
      <c r="L100" s="41">
        <f t="shared" si="53"/>
        <v>0</v>
      </c>
      <c r="M100" s="41">
        <f t="shared" si="53"/>
        <v>0</v>
      </c>
      <c r="N100" s="41">
        <f t="shared" si="53"/>
        <v>0</v>
      </c>
      <c r="O100" s="41">
        <f t="shared" si="53"/>
        <v>0</v>
      </c>
      <c r="P100" s="41">
        <f t="shared" si="53"/>
        <v>0</v>
      </c>
      <c r="Q100" s="41">
        <f t="shared" si="53"/>
        <v>0</v>
      </c>
      <c r="R100" s="41">
        <f t="shared" si="53"/>
        <v>0</v>
      </c>
      <c r="S100" s="41">
        <f t="shared" si="53"/>
        <v>0</v>
      </c>
      <c r="T100" s="41">
        <f t="shared" si="53"/>
        <v>0</v>
      </c>
      <c r="U100" s="41">
        <f t="shared" si="1"/>
        <v>219976000</v>
      </c>
      <c r="V100" s="41">
        <f t="shared" si="2"/>
        <v>-133835000</v>
      </c>
      <c r="W100" s="61"/>
      <c r="X100" s="61"/>
      <c r="Y100" s="61"/>
      <c r="Z100" s="61"/>
    </row>
    <row r="101" spans="1:26" ht="13.5" hidden="1" customHeight="1"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44">
        <v>219976000</v>
      </c>
      <c r="L101" s="44">
        <v>0</v>
      </c>
      <c r="M101" s="44">
        <v>0</v>
      </c>
      <c r="N101" s="44">
        <v>0</v>
      </c>
      <c r="O101" s="44">
        <v>0</v>
      </c>
      <c r="P101" s="44">
        <v>0</v>
      </c>
      <c r="Q101" s="44">
        <v>0</v>
      </c>
      <c r="R101" s="44">
        <v>0</v>
      </c>
      <c r="S101" s="44">
        <v>0</v>
      </c>
      <c r="T101" s="44">
        <v>0</v>
      </c>
      <c r="U101" s="44">
        <f t="shared" si="1"/>
        <v>219976000</v>
      </c>
      <c r="V101" s="44">
        <f t="shared" si="2"/>
        <v>-133835000</v>
      </c>
      <c r="W101" s="61">
        <v>1</v>
      </c>
      <c r="X101" s="61"/>
      <c r="Y101" s="61"/>
      <c r="Z101" s="61"/>
    </row>
    <row r="102" spans="1:26" ht="13.5" hidden="1"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4">H103</f>
        <v>1500000</v>
      </c>
      <c r="I102" s="41">
        <f t="shared" si="54"/>
        <v>300000</v>
      </c>
      <c r="J102" s="41">
        <f t="shared" si="54"/>
        <v>300000</v>
      </c>
      <c r="K102" s="41">
        <f t="shared" si="54"/>
        <v>300000</v>
      </c>
      <c r="L102" s="41">
        <f t="shared" si="54"/>
        <v>300000</v>
      </c>
      <c r="M102" s="41">
        <f t="shared" si="54"/>
        <v>300000</v>
      </c>
      <c r="N102" s="41">
        <f t="shared" si="54"/>
        <v>300000</v>
      </c>
      <c r="O102" s="41">
        <f t="shared" si="54"/>
        <v>300000</v>
      </c>
      <c r="P102" s="41">
        <f t="shared" si="54"/>
        <v>300000</v>
      </c>
      <c r="Q102" s="41">
        <f t="shared" si="54"/>
        <v>150000</v>
      </c>
      <c r="R102" s="41">
        <f t="shared" si="54"/>
        <v>0</v>
      </c>
      <c r="S102" s="41">
        <f t="shared" si="54"/>
        <v>0</v>
      </c>
      <c r="T102" s="41">
        <f t="shared" si="54"/>
        <v>0</v>
      </c>
      <c r="U102" s="41">
        <f t="shared" si="1"/>
        <v>2550000</v>
      </c>
      <c r="V102" s="41">
        <f t="shared" si="2"/>
        <v>-1050000</v>
      </c>
      <c r="W102" s="61"/>
      <c r="X102" s="61"/>
      <c r="Y102" s="61"/>
      <c r="Z102" s="61"/>
    </row>
    <row r="103" spans="1:26" ht="13.5" hidden="1"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44">
        <v>300000</v>
      </c>
      <c r="J103" s="44">
        <v>300000</v>
      </c>
      <c r="K103" s="44">
        <v>300000</v>
      </c>
      <c r="L103" s="44">
        <v>300000</v>
      </c>
      <c r="M103" s="44">
        <v>300000</v>
      </c>
      <c r="N103" s="44">
        <v>300000</v>
      </c>
      <c r="O103" s="44">
        <v>300000</v>
      </c>
      <c r="P103" s="44">
        <v>300000</v>
      </c>
      <c r="Q103" s="44">
        <v>150000</v>
      </c>
      <c r="R103" s="44">
        <v>0</v>
      </c>
      <c r="S103" s="44">
        <v>0</v>
      </c>
      <c r="T103" s="44">
        <v>0</v>
      </c>
      <c r="U103" s="44">
        <f t="shared" si="1"/>
        <v>2550000</v>
      </c>
      <c r="V103" s="44">
        <f t="shared" si="2"/>
        <v>-1050000</v>
      </c>
      <c r="W103" s="61">
        <v>1</v>
      </c>
      <c r="X103" s="61"/>
      <c r="Y103" s="61"/>
      <c r="Z103" s="61"/>
    </row>
    <row r="104" spans="1:26" ht="13.5" hidden="1"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SUM(H105,H108,H111,H114,H116,H118)</f>
        <v>144008000</v>
      </c>
      <c r="I104" s="38">
        <f t="shared" ref="I104:T104" si="55">SUM(I105,I108,I111,I114,I118)</f>
        <v>0</v>
      </c>
      <c r="J104" s="38">
        <f t="shared" si="55"/>
        <v>4103500</v>
      </c>
      <c r="K104" s="38">
        <f t="shared" si="55"/>
        <v>7035000</v>
      </c>
      <c r="L104" s="38">
        <f t="shared" si="55"/>
        <v>7035000</v>
      </c>
      <c r="M104" s="38">
        <f t="shared" si="55"/>
        <v>172630000</v>
      </c>
      <c r="N104" s="38">
        <f t="shared" si="55"/>
        <v>7285000</v>
      </c>
      <c r="O104" s="38">
        <f t="shared" si="55"/>
        <v>6285000</v>
      </c>
      <c r="P104" s="38">
        <f t="shared" si="55"/>
        <v>5285000</v>
      </c>
      <c r="Q104" s="38">
        <f t="shared" si="55"/>
        <v>4241500</v>
      </c>
      <c r="R104" s="38">
        <f t="shared" si="55"/>
        <v>4000000</v>
      </c>
      <c r="S104" s="38">
        <f t="shared" si="55"/>
        <v>4000000</v>
      </c>
      <c r="T104" s="38">
        <f t="shared" si="55"/>
        <v>0</v>
      </c>
      <c r="U104" s="38">
        <f t="shared" si="1"/>
        <v>221900000</v>
      </c>
      <c r="V104" s="38">
        <f t="shared" si="2"/>
        <v>-77892000</v>
      </c>
      <c r="W104" s="61"/>
      <c r="X104" s="61"/>
      <c r="Y104" s="61"/>
      <c r="Z104" s="61"/>
    </row>
    <row r="105" spans="1:26" ht="13.5" hidden="1"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6">SUM(H106:H107)</f>
        <v>31956000</v>
      </c>
      <c r="I105" s="41">
        <f t="shared" si="56"/>
        <v>0</v>
      </c>
      <c r="J105" s="41">
        <f t="shared" si="56"/>
        <v>1603500</v>
      </c>
      <c r="K105" s="41">
        <f t="shared" si="56"/>
        <v>2535000</v>
      </c>
      <c r="L105" s="41">
        <f t="shared" si="56"/>
        <v>2535000</v>
      </c>
      <c r="M105" s="41">
        <f t="shared" si="56"/>
        <v>9780000</v>
      </c>
      <c r="N105" s="41">
        <f t="shared" si="56"/>
        <v>2535000</v>
      </c>
      <c r="O105" s="41">
        <f t="shared" si="56"/>
        <v>2535000</v>
      </c>
      <c r="P105" s="41">
        <f t="shared" si="56"/>
        <v>2535000</v>
      </c>
      <c r="Q105" s="41">
        <f t="shared" si="56"/>
        <v>1741500</v>
      </c>
      <c r="R105" s="41">
        <f t="shared" si="56"/>
        <v>1500000</v>
      </c>
      <c r="S105" s="41">
        <f t="shared" si="56"/>
        <v>1500000</v>
      </c>
      <c r="T105" s="41">
        <f t="shared" si="56"/>
        <v>0</v>
      </c>
      <c r="U105" s="41">
        <f t="shared" si="1"/>
        <v>28800000</v>
      </c>
      <c r="V105" s="41">
        <f t="shared" si="2"/>
        <v>3156000</v>
      </c>
      <c r="W105" s="61"/>
      <c r="X105" s="61"/>
      <c r="Y105" s="61"/>
      <c r="Z105" s="61"/>
    </row>
    <row r="106" spans="1:26" ht="13.5" hidden="1"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7">ROUNDDOWN(E106*G106,-3)</f>
        <v>15456000</v>
      </c>
      <c r="I106" s="44">
        <v>0</v>
      </c>
      <c r="J106" s="44">
        <v>103500</v>
      </c>
      <c r="K106" s="44">
        <v>1035000</v>
      </c>
      <c r="L106" s="44">
        <v>1035000</v>
      </c>
      <c r="M106" s="44">
        <v>8280000</v>
      </c>
      <c r="N106" s="44">
        <v>1035000</v>
      </c>
      <c r="O106" s="44">
        <v>1035000</v>
      </c>
      <c r="P106" s="44">
        <v>1035000</v>
      </c>
      <c r="Q106" s="44">
        <v>241500</v>
      </c>
      <c r="R106" s="44">
        <v>0</v>
      </c>
      <c r="S106" s="44">
        <v>0</v>
      </c>
      <c r="T106" s="44">
        <v>0</v>
      </c>
      <c r="U106" s="44">
        <f t="shared" si="1"/>
        <v>13800000</v>
      </c>
      <c r="V106" s="44">
        <f t="shared" si="2"/>
        <v>1656000</v>
      </c>
      <c r="W106" s="61">
        <v>1</v>
      </c>
      <c r="X106" s="61"/>
      <c r="Y106" s="61"/>
      <c r="Z106" s="61"/>
    </row>
    <row r="107" spans="1:26" ht="13.5" hidden="1"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7"/>
        <v>16500000</v>
      </c>
      <c r="I107" s="44">
        <v>0</v>
      </c>
      <c r="J107" s="44">
        <v>1500000</v>
      </c>
      <c r="K107" s="44">
        <v>1500000</v>
      </c>
      <c r="L107" s="44">
        <v>1500000</v>
      </c>
      <c r="M107" s="44">
        <v>1500000</v>
      </c>
      <c r="N107" s="44">
        <v>1500000</v>
      </c>
      <c r="O107" s="44">
        <v>1500000</v>
      </c>
      <c r="P107" s="44">
        <v>1500000</v>
      </c>
      <c r="Q107" s="44">
        <v>1500000</v>
      </c>
      <c r="R107" s="44">
        <v>1500000</v>
      </c>
      <c r="S107" s="44">
        <v>1500000</v>
      </c>
      <c r="T107" s="44">
        <v>0</v>
      </c>
      <c r="U107" s="44">
        <f t="shared" si="1"/>
        <v>15000000</v>
      </c>
      <c r="V107" s="44">
        <f t="shared" si="2"/>
        <v>1500000</v>
      </c>
      <c r="W107" s="61">
        <v>1</v>
      </c>
      <c r="X107" s="61"/>
      <c r="Y107" s="61"/>
      <c r="Z107" s="61"/>
    </row>
    <row r="108" spans="1:26" ht="13.5" hidden="1"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8">SUM(H109:H110)</f>
        <v>5000000</v>
      </c>
      <c r="I108" s="41">
        <f t="shared" si="58"/>
        <v>0</v>
      </c>
      <c r="J108" s="41">
        <f t="shared" si="58"/>
        <v>0</v>
      </c>
      <c r="K108" s="41">
        <f t="shared" si="58"/>
        <v>0</v>
      </c>
      <c r="L108" s="41">
        <f t="shared" si="58"/>
        <v>0</v>
      </c>
      <c r="M108" s="41">
        <f t="shared" si="58"/>
        <v>250000</v>
      </c>
      <c r="N108" s="41">
        <f t="shared" si="58"/>
        <v>250000</v>
      </c>
      <c r="O108" s="41">
        <f t="shared" si="58"/>
        <v>250000</v>
      </c>
      <c r="P108" s="41">
        <f t="shared" si="58"/>
        <v>250000</v>
      </c>
      <c r="Q108" s="41">
        <f t="shared" si="58"/>
        <v>0</v>
      </c>
      <c r="R108" s="41">
        <f t="shared" si="58"/>
        <v>0</v>
      </c>
      <c r="S108" s="41">
        <f t="shared" si="58"/>
        <v>0</v>
      </c>
      <c r="T108" s="41">
        <f t="shared" si="58"/>
        <v>0</v>
      </c>
      <c r="U108" s="41">
        <f t="shared" si="1"/>
        <v>1000000</v>
      </c>
      <c r="V108" s="41">
        <f t="shared" si="2"/>
        <v>4000000</v>
      </c>
      <c r="W108" s="61"/>
      <c r="X108" s="61"/>
      <c r="Y108" s="61"/>
      <c r="Z108" s="61"/>
    </row>
    <row r="109" spans="1:26" ht="13.5" hidden="1" customHeight="1"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9">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v>1</v>
      </c>
      <c r="X109" s="61"/>
      <c r="Y109" s="61"/>
      <c r="Z109" s="61"/>
    </row>
    <row r="110" spans="1:26" ht="13.5" hidden="1" customHeight="1" x14ac:dyDescent="0.2">
      <c r="A110" s="2" t="s">
        <v>3826</v>
      </c>
      <c r="B110" s="50"/>
      <c r="C110" s="42"/>
      <c r="D110" s="43" t="s">
        <v>3827</v>
      </c>
      <c r="E110" s="44">
        <v>1</v>
      </c>
      <c r="F110" s="45" t="s">
        <v>899</v>
      </c>
      <c r="G110" s="44">
        <v>4000000</v>
      </c>
      <c r="H110" s="44">
        <f t="shared" si="59"/>
        <v>4000000</v>
      </c>
      <c r="I110" s="44"/>
      <c r="J110" s="44"/>
      <c r="K110" s="44"/>
      <c r="L110" s="44"/>
      <c r="M110" s="44"/>
      <c r="N110" s="44"/>
      <c r="O110" s="44"/>
      <c r="P110" s="44"/>
      <c r="Q110" s="44"/>
      <c r="R110" s="44"/>
      <c r="S110" s="44"/>
      <c r="T110" s="44"/>
      <c r="U110" s="44">
        <f t="shared" si="1"/>
        <v>0</v>
      </c>
      <c r="V110" s="44">
        <f t="shared" si="2"/>
        <v>4000000</v>
      </c>
      <c r="W110" s="61">
        <v>1</v>
      </c>
      <c r="X110" s="61"/>
      <c r="Y110" s="61"/>
      <c r="Z110" s="61"/>
    </row>
    <row r="111" spans="1:26" ht="13.5" hidden="1" customHeight="1"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60">SUM(H112:H113)</f>
        <v>27500000</v>
      </c>
      <c r="I111" s="41">
        <f t="shared" si="60"/>
        <v>0</v>
      </c>
      <c r="J111" s="41">
        <f t="shared" si="60"/>
        <v>2500000</v>
      </c>
      <c r="K111" s="41">
        <f t="shared" si="60"/>
        <v>2500000</v>
      </c>
      <c r="L111" s="41">
        <f t="shared" si="60"/>
        <v>2500000</v>
      </c>
      <c r="M111" s="41">
        <f t="shared" si="60"/>
        <v>2500000</v>
      </c>
      <c r="N111" s="41">
        <f t="shared" si="60"/>
        <v>2500000</v>
      </c>
      <c r="O111" s="41">
        <f t="shared" si="60"/>
        <v>2500000</v>
      </c>
      <c r="P111" s="41">
        <f t="shared" si="60"/>
        <v>2500000</v>
      </c>
      <c r="Q111" s="41">
        <f t="shared" si="60"/>
        <v>2500000</v>
      </c>
      <c r="R111" s="41">
        <f t="shared" si="60"/>
        <v>2500000</v>
      </c>
      <c r="S111" s="41">
        <f t="shared" si="60"/>
        <v>2500000</v>
      </c>
      <c r="T111" s="41">
        <f t="shared" si="60"/>
        <v>0</v>
      </c>
      <c r="U111" s="41">
        <f t="shared" si="1"/>
        <v>25000000</v>
      </c>
      <c r="V111" s="41">
        <f t="shared" si="2"/>
        <v>2500000</v>
      </c>
      <c r="W111" s="61"/>
      <c r="X111" s="61"/>
      <c r="Y111" s="61"/>
      <c r="Z111" s="61"/>
    </row>
    <row r="112" spans="1:26" ht="13.5" hidden="1" customHeight="1"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1">ROUNDDOWN(E112*G112,-3)</f>
        <v>11000000</v>
      </c>
      <c r="I112" s="44">
        <v>0</v>
      </c>
      <c r="J112" s="44">
        <v>1000000</v>
      </c>
      <c r="K112" s="44">
        <v>1000000</v>
      </c>
      <c r="L112" s="44">
        <v>1000000</v>
      </c>
      <c r="M112" s="44">
        <v>1000000</v>
      </c>
      <c r="N112" s="44">
        <v>1000000</v>
      </c>
      <c r="O112" s="44">
        <v>1000000</v>
      </c>
      <c r="P112" s="44">
        <v>1000000</v>
      </c>
      <c r="Q112" s="44">
        <v>1000000</v>
      </c>
      <c r="R112" s="44">
        <v>1000000</v>
      </c>
      <c r="S112" s="44">
        <v>1000000</v>
      </c>
      <c r="T112" s="44">
        <v>0</v>
      </c>
      <c r="U112" s="44">
        <f t="shared" si="1"/>
        <v>10000000</v>
      </c>
      <c r="V112" s="44">
        <f t="shared" si="2"/>
        <v>1000000</v>
      </c>
      <c r="W112" s="61">
        <v>1</v>
      </c>
      <c r="X112" s="61"/>
      <c r="Y112" s="61"/>
      <c r="Z112" s="61"/>
    </row>
    <row r="113" spans="1:26" ht="13.5" hidden="1"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1"/>
        <v>16500000</v>
      </c>
      <c r="I113" s="44">
        <v>0</v>
      </c>
      <c r="J113" s="44">
        <v>1500000</v>
      </c>
      <c r="K113" s="44">
        <v>1500000</v>
      </c>
      <c r="L113" s="44">
        <v>1500000</v>
      </c>
      <c r="M113" s="44">
        <v>1500000</v>
      </c>
      <c r="N113" s="44">
        <v>1500000</v>
      </c>
      <c r="O113" s="44">
        <v>1500000</v>
      </c>
      <c r="P113" s="44">
        <v>1500000</v>
      </c>
      <c r="Q113" s="44">
        <v>1500000</v>
      </c>
      <c r="R113" s="44">
        <v>1500000</v>
      </c>
      <c r="S113" s="44">
        <v>1500000</v>
      </c>
      <c r="T113" s="44">
        <v>0</v>
      </c>
      <c r="U113" s="44">
        <f t="shared" si="1"/>
        <v>15000000</v>
      </c>
      <c r="V113" s="44">
        <f t="shared" si="2"/>
        <v>1500000</v>
      </c>
      <c r="W113" s="61">
        <v>1</v>
      </c>
      <c r="X113" s="61"/>
      <c r="Y113" s="61"/>
      <c r="Z113" s="61"/>
    </row>
    <row r="114" spans="1:26" ht="13.5" hidden="1"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2">H115</f>
        <v>9000000</v>
      </c>
      <c r="I114" s="41">
        <f t="shared" si="62"/>
        <v>0</v>
      </c>
      <c r="J114" s="41">
        <f t="shared" si="62"/>
        <v>0</v>
      </c>
      <c r="K114" s="41">
        <f t="shared" si="62"/>
        <v>2000000</v>
      </c>
      <c r="L114" s="41">
        <f t="shared" si="62"/>
        <v>2000000</v>
      </c>
      <c r="M114" s="41">
        <f t="shared" si="62"/>
        <v>12000000</v>
      </c>
      <c r="N114" s="41">
        <f t="shared" si="62"/>
        <v>2000000</v>
      </c>
      <c r="O114" s="41">
        <f t="shared" si="62"/>
        <v>1000000</v>
      </c>
      <c r="P114" s="41">
        <f t="shared" si="62"/>
        <v>0</v>
      </c>
      <c r="Q114" s="41">
        <f t="shared" si="62"/>
        <v>0</v>
      </c>
      <c r="R114" s="41">
        <f t="shared" si="62"/>
        <v>0</v>
      </c>
      <c r="S114" s="41">
        <f t="shared" si="62"/>
        <v>0</v>
      </c>
      <c r="T114" s="41">
        <f t="shared" si="62"/>
        <v>0</v>
      </c>
      <c r="U114" s="41">
        <f t="shared" si="1"/>
        <v>19000000</v>
      </c>
      <c r="V114" s="41">
        <f t="shared" si="2"/>
        <v>-10000000</v>
      </c>
      <c r="W114" s="61"/>
      <c r="X114" s="61"/>
      <c r="Y114" s="61"/>
      <c r="Z114" s="61"/>
    </row>
    <row r="115" spans="1:26" ht="13.5" hidden="1" customHeight="1"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44">
        <v>0</v>
      </c>
      <c r="K115" s="44">
        <v>2000000</v>
      </c>
      <c r="L115" s="44">
        <v>2000000</v>
      </c>
      <c r="M115" s="44">
        <v>12000000</v>
      </c>
      <c r="N115" s="44">
        <v>2000000</v>
      </c>
      <c r="O115" s="44">
        <v>1000000</v>
      </c>
      <c r="P115" s="44">
        <v>0</v>
      </c>
      <c r="Q115" s="44">
        <v>0</v>
      </c>
      <c r="R115" s="44">
        <v>0</v>
      </c>
      <c r="S115" s="44">
        <v>0</v>
      </c>
      <c r="T115" s="44">
        <v>0</v>
      </c>
      <c r="U115" s="44">
        <f t="shared" si="1"/>
        <v>19000000</v>
      </c>
      <c r="V115" s="44">
        <f t="shared" si="2"/>
        <v>-10000000</v>
      </c>
      <c r="W115" s="61">
        <v>1</v>
      </c>
      <c r="X115" s="61"/>
      <c r="Y115" s="61"/>
      <c r="Z115" s="61"/>
    </row>
    <row r="116" spans="1:26" ht="13.5" hidden="1" customHeight="1" x14ac:dyDescent="0.2">
      <c r="A116" s="2" t="s">
        <v>3829</v>
      </c>
      <c r="B116" s="50"/>
      <c r="C116" s="15">
        <v>522192</v>
      </c>
      <c r="D116" s="40" t="s">
        <v>3812</v>
      </c>
      <c r="E116" s="41"/>
      <c r="F116" s="15"/>
      <c r="G116" s="41"/>
      <c r="H116" s="41">
        <f t="shared" ref="H116:T116" si="63">H117</f>
        <v>7200000</v>
      </c>
      <c r="I116" s="41">
        <f t="shared" si="63"/>
        <v>0</v>
      </c>
      <c r="J116" s="41">
        <f t="shared" si="63"/>
        <v>0</v>
      </c>
      <c r="K116" s="41">
        <f t="shared" si="63"/>
        <v>0</v>
      </c>
      <c r="L116" s="41">
        <f t="shared" si="63"/>
        <v>0</v>
      </c>
      <c r="M116" s="41">
        <f t="shared" si="63"/>
        <v>0</v>
      </c>
      <c r="N116" s="41">
        <f t="shared" si="63"/>
        <v>0</v>
      </c>
      <c r="O116" s="41">
        <f t="shared" si="63"/>
        <v>0</v>
      </c>
      <c r="P116" s="41">
        <f t="shared" si="63"/>
        <v>0</v>
      </c>
      <c r="Q116" s="41">
        <f t="shared" si="63"/>
        <v>0</v>
      </c>
      <c r="R116" s="41">
        <f t="shared" si="63"/>
        <v>0</v>
      </c>
      <c r="S116" s="41">
        <f t="shared" si="63"/>
        <v>0</v>
      </c>
      <c r="T116" s="41">
        <f t="shared" si="63"/>
        <v>0</v>
      </c>
      <c r="U116" s="41">
        <f t="shared" si="1"/>
        <v>0</v>
      </c>
      <c r="V116" s="41">
        <f t="shared" si="2"/>
        <v>7200000</v>
      </c>
      <c r="W116" s="61"/>
      <c r="X116" s="61"/>
      <c r="Y116" s="61"/>
      <c r="Z116" s="61"/>
    </row>
    <row r="117" spans="1:26" ht="13.5" hidden="1" customHeight="1" x14ac:dyDescent="0.2">
      <c r="A117" s="2" t="s">
        <v>3830</v>
      </c>
      <c r="B117" s="50"/>
      <c r="C117" s="42" t="s">
        <v>24</v>
      </c>
      <c r="D117" s="43" t="s">
        <v>3828</v>
      </c>
      <c r="E117" s="44">
        <v>8</v>
      </c>
      <c r="F117" s="45" t="s">
        <v>613</v>
      </c>
      <c r="G117" s="44">
        <v>900000</v>
      </c>
      <c r="H117" s="44">
        <f>ROUNDDOWN(E117*G117,-3)</f>
        <v>7200000</v>
      </c>
      <c r="I117" s="44"/>
      <c r="J117" s="44"/>
      <c r="K117" s="44"/>
      <c r="L117" s="44"/>
      <c r="M117" s="44"/>
      <c r="N117" s="44"/>
      <c r="O117" s="44"/>
      <c r="P117" s="44"/>
      <c r="Q117" s="44"/>
      <c r="R117" s="44"/>
      <c r="S117" s="44"/>
      <c r="T117" s="44"/>
      <c r="U117" s="44">
        <f t="shared" si="1"/>
        <v>0</v>
      </c>
      <c r="V117" s="44">
        <f t="shared" si="2"/>
        <v>7200000</v>
      </c>
      <c r="W117" s="61">
        <v>1</v>
      </c>
      <c r="X117" s="61"/>
      <c r="Y117" s="61"/>
      <c r="Z117" s="61"/>
    </row>
    <row r="118" spans="1:26" ht="13.5" hidden="1" customHeight="1"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4">H119</f>
        <v>63352000</v>
      </c>
      <c r="I118" s="41">
        <f t="shared" si="64"/>
        <v>0</v>
      </c>
      <c r="J118" s="41">
        <f t="shared" si="64"/>
        <v>0</v>
      </c>
      <c r="K118" s="41">
        <f t="shared" si="64"/>
        <v>0</v>
      </c>
      <c r="L118" s="41">
        <f t="shared" si="64"/>
        <v>0</v>
      </c>
      <c r="M118" s="41">
        <f t="shared" si="64"/>
        <v>148100000</v>
      </c>
      <c r="N118" s="41">
        <f t="shared" si="64"/>
        <v>0</v>
      </c>
      <c r="O118" s="41">
        <f t="shared" si="64"/>
        <v>0</v>
      </c>
      <c r="P118" s="41">
        <f t="shared" si="64"/>
        <v>0</v>
      </c>
      <c r="Q118" s="41">
        <f t="shared" si="64"/>
        <v>0</v>
      </c>
      <c r="R118" s="41">
        <f t="shared" si="64"/>
        <v>0</v>
      </c>
      <c r="S118" s="41">
        <f t="shared" si="64"/>
        <v>0</v>
      </c>
      <c r="T118" s="41">
        <f t="shared" si="64"/>
        <v>0</v>
      </c>
      <c r="U118" s="41">
        <f t="shared" si="1"/>
        <v>148100000</v>
      </c>
      <c r="V118" s="41">
        <f t="shared" si="2"/>
        <v>-84748000</v>
      </c>
      <c r="W118" s="61"/>
      <c r="X118" s="61"/>
      <c r="Y118" s="61"/>
      <c r="Z118" s="61"/>
    </row>
    <row r="119" spans="1:26" ht="13.5" hidden="1" customHeight="1"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44">
        <v>148100000</v>
      </c>
      <c r="N119" s="44">
        <v>0</v>
      </c>
      <c r="O119" s="44">
        <v>0</v>
      </c>
      <c r="P119" s="44">
        <v>0</v>
      </c>
      <c r="Q119" s="44">
        <v>0</v>
      </c>
      <c r="R119" s="44">
        <v>0</v>
      </c>
      <c r="S119" s="44">
        <v>0</v>
      </c>
      <c r="T119" s="44">
        <v>0</v>
      </c>
      <c r="U119" s="44">
        <f t="shared" si="1"/>
        <v>148100000</v>
      </c>
      <c r="V119" s="44">
        <f t="shared" si="2"/>
        <v>-84748000</v>
      </c>
      <c r="W119" s="61">
        <v>1</v>
      </c>
      <c r="X119" s="61"/>
      <c r="Y119" s="61"/>
      <c r="Z119" s="61"/>
    </row>
    <row r="120" spans="1:26" ht="13.5" hidden="1" customHeight="1"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5">SUM(H121)</f>
        <v>38406000</v>
      </c>
      <c r="I120" s="34">
        <f t="shared" si="65"/>
        <v>2150000</v>
      </c>
      <c r="J120" s="34">
        <f t="shared" si="65"/>
        <v>60086000</v>
      </c>
      <c r="K120" s="34">
        <f t="shared" si="65"/>
        <v>2150000</v>
      </c>
      <c r="L120" s="34">
        <f t="shared" si="65"/>
        <v>0</v>
      </c>
      <c r="M120" s="34">
        <f t="shared" si="65"/>
        <v>0</v>
      </c>
      <c r="N120" s="34">
        <f t="shared" si="65"/>
        <v>0</v>
      </c>
      <c r="O120" s="34">
        <f t="shared" si="65"/>
        <v>0</v>
      </c>
      <c r="P120" s="34">
        <f t="shared" si="65"/>
        <v>0</v>
      </c>
      <c r="Q120" s="34">
        <f t="shared" si="65"/>
        <v>0</v>
      </c>
      <c r="R120" s="34">
        <f t="shared" si="65"/>
        <v>0</v>
      </c>
      <c r="S120" s="34">
        <f t="shared" si="65"/>
        <v>0</v>
      </c>
      <c r="T120" s="34">
        <f t="shared" si="65"/>
        <v>0</v>
      </c>
      <c r="U120" s="34">
        <f t="shared" si="1"/>
        <v>64386000</v>
      </c>
      <c r="V120" s="34">
        <f t="shared" si="2"/>
        <v>-25980000</v>
      </c>
      <c r="W120" s="61"/>
      <c r="X120" s="61"/>
      <c r="Y120" s="61"/>
      <c r="Z120" s="61"/>
    </row>
    <row r="121" spans="1:26" ht="13.5" hidden="1" customHeight="1"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6">SUM(H122,H128,H130,H132)</f>
        <v>38406000</v>
      </c>
      <c r="I121" s="38">
        <f t="shared" si="66"/>
        <v>2150000</v>
      </c>
      <c r="J121" s="38">
        <f t="shared" si="66"/>
        <v>60086000</v>
      </c>
      <c r="K121" s="38">
        <f t="shared" si="66"/>
        <v>2150000</v>
      </c>
      <c r="L121" s="38">
        <f t="shared" si="66"/>
        <v>0</v>
      </c>
      <c r="M121" s="38">
        <f t="shared" si="66"/>
        <v>0</v>
      </c>
      <c r="N121" s="38">
        <f t="shared" si="66"/>
        <v>0</v>
      </c>
      <c r="O121" s="38">
        <f t="shared" si="66"/>
        <v>0</v>
      </c>
      <c r="P121" s="38">
        <f t="shared" si="66"/>
        <v>0</v>
      </c>
      <c r="Q121" s="38">
        <f t="shared" si="66"/>
        <v>0</v>
      </c>
      <c r="R121" s="38">
        <f t="shared" si="66"/>
        <v>0</v>
      </c>
      <c r="S121" s="38">
        <f t="shared" si="66"/>
        <v>0</v>
      </c>
      <c r="T121" s="38">
        <f t="shared" si="66"/>
        <v>0</v>
      </c>
      <c r="U121" s="38">
        <f t="shared" si="1"/>
        <v>64386000</v>
      </c>
      <c r="V121" s="38">
        <f t="shared" si="2"/>
        <v>-25980000</v>
      </c>
      <c r="W121" s="61"/>
      <c r="X121" s="61"/>
      <c r="Y121" s="61"/>
      <c r="Z121" s="61"/>
    </row>
    <row r="122" spans="1:26" ht="13.5" hidden="1" customHeight="1"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7">SUM(H123:H127)</f>
        <v>16100000</v>
      </c>
      <c r="I122" s="41">
        <f t="shared" si="67"/>
        <v>1400000</v>
      </c>
      <c r="J122" s="41">
        <f t="shared" si="67"/>
        <v>47500000</v>
      </c>
      <c r="K122" s="41">
        <f t="shared" si="67"/>
        <v>1400000</v>
      </c>
      <c r="L122" s="41">
        <f t="shared" si="67"/>
        <v>0</v>
      </c>
      <c r="M122" s="41">
        <f t="shared" si="67"/>
        <v>0</v>
      </c>
      <c r="N122" s="41">
        <f t="shared" si="67"/>
        <v>0</v>
      </c>
      <c r="O122" s="41">
        <f t="shared" si="67"/>
        <v>0</v>
      </c>
      <c r="P122" s="41">
        <f t="shared" si="67"/>
        <v>0</v>
      </c>
      <c r="Q122" s="41">
        <f t="shared" si="67"/>
        <v>0</v>
      </c>
      <c r="R122" s="41">
        <f t="shared" si="67"/>
        <v>0</v>
      </c>
      <c r="S122" s="41">
        <f t="shared" si="67"/>
        <v>0</v>
      </c>
      <c r="T122" s="41">
        <f t="shared" si="67"/>
        <v>0</v>
      </c>
      <c r="U122" s="41">
        <f t="shared" si="1"/>
        <v>50300000</v>
      </c>
      <c r="V122" s="41">
        <f t="shared" si="2"/>
        <v>-34200000</v>
      </c>
      <c r="W122" s="61"/>
      <c r="X122" s="61"/>
      <c r="Y122" s="61"/>
      <c r="Z122" s="61"/>
    </row>
    <row r="123" spans="1:26" ht="13.5" hidden="1"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8">ROUNDDOWN(E123*G123,-3)</f>
        <v>2100000</v>
      </c>
      <c r="I123" s="44">
        <v>1400000</v>
      </c>
      <c r="J123" s="44">
        <v>14000000</v>
      </c>
      <c r="K123" s="44">
        <v>1400000</v>
      </c>
      <c r="L123" s="44">
        <v>0</v>
      </c>
      <c r="M123" s="44">
        <v>0</v>
      </c>
      <c r="N123" s="44">
        <v>0</v>
      </c>
      <c r="O123" s="44">
        <v>0</v>
      </c>
      <c r="P123" s="44">
        <v>0</v>
      </c>
      <c r="Q123" s="44">
        <v>0</v>
      </c>
      <c r="R123" s="44">
        <v>0</v>
      </c>
      <c r="S123" s="44">
        <v>0</v>
      </c>
      <c r="T123" s="44">
        <v>0</v>
      </c>
      <c r="U123" s="44">
        <f t="shared" si="1"/>
        <v>16800000</v>
      </c>
      <c r="V123" s="44">
        <f t="shared" si="2"/>
        <v>-14700000</v>
      </c>
      <c r="W123" s="61">
        <v>1</v>
      </c>
      <c r="X123" s="61"/>
      <c r="Y123" s="61"/>
      <c r="Z123" s="61"/>
    </row>
    <row r="124" spans="1:26" ht="13.5" hidden="1"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8"/>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v>1</v>
      </c>
      <c r="X124" s="61"/>
      <c r="Y124" s="61"/>
      <c r="Z124" s="61"/>
    </row>
    <row r="125" spans="1:26" ht="13.5" hidden="1"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8"/>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v>1</v>
      </c>
      <c r="X125" s="61"/>
      <c r="Y125" s="61"/>
      <c r="Z125" s="61"/>
    </row>
    <row r="126" spans="1:26" ht="13.5" hidden="1"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8"/>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v>1</v>
      </c>
      <c r="X126" s="61"/>
      <c r="Y126" s="61"/>
      <c r="Z126" s="61"/>
    </row>
    <row r="127" spans="1:26" ht="13.5" hidden="1"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8"/>
        <v>6000000</v>
      </c>
      <c r="I127" s="44">
        <v>0</v>
      </c>
      <c r="J127" s="44">
        <v>25500000</v>
      </c>
      <c r="K127" s="44">
        <v>0</v>
      </c>
      <c r="L127" s="44">
        <v>0</v>
      </c>
      <c r="M127" s="44">
        <v>0</v>
      </c>
      <c r="N127" s="44">
        <v>0</v>
      </c>
      <c r="O127" s="44">
        <v>0</v>
      </c>
      <c r="P127" s="44">
        <v>0</v>
      </c>
      <c r="Q127" s="44">
        <v>0</v>
      </c>
      <c r="R127" s="44">
        <v>0</v>
      </c>
      <c r="S127" s="44">
        <v>0</v>
      </c>
      <c r="T127" s="44">
        <v>0</v>
      </c>
      <c r="U127" s="44">
        <f t="shared" si="1"/>
        <v>25500000</v>
      </c>
      <c r="V127" s="44">
        <f t="shared" si="2"/>
        <v>-19500000</v>
      </c>
      <c r="W127" s="61">
        <v>1</v>
      </c>
      <c r="X127" s="61"/>
      <c r="Y127" s="61"/>
      <c r="Z127" s="61"/>
    </row>
    <row r="128" spans="1:26" ht="13.5" hidden="1"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9">H129</f>
        <v>2006000</v>
      </c>
      <c r="I128" s="41">
        <f t="shared" si="69"/>
        <v>0</v>
      </c>
      <c r="J128" s="41">
        <f t="shared" si="69"/>
        <v>2086000</v>
      </c>
      <c r="K128" s="41">
        <f t="shared" si="69"/>
        <v>0</v>
      </c>
      <c r="L128" s="41">
        <f t="shared" si="69"/>
        <v>0</v>
      </c>
      <c r="M128" s="41">
        <f t="shared" si="69"/>
        <v>0</v>
      </c>
      <c r="N128" s="41">
        <f t="shared" si="69"/>
        <v>0</v>
      </c>
      <c r="O128" s="41">
        <f t="shared" si="69"/>
        <v>0</v>
      </c>
      <c r="P128" s="41">
        <f t="shared" si="69"/>
        <v>0</v>
      </c>
      <c r="Q128" s="41">
        <f t="shared" si="69"/>
        <v>0</v>
      </c>
      <c r="R128" s="41">
        <f t="shared" si="69"/>
        <v>0</v>
      </c>
      <c r="S128" s="41">
        <f t="shared" si="69"/>
        <v>0</v>
      </c>
      <c r="T128" s="41">
        <f t="shared" si="69"/>
        <v>0</v>
      </c>
      <c r="U128" s="41">
        <f t="shared" si="1"/>
        <v>2086000</v>
      </c>
      <c r="V128" s="41">
        <f t="shared" si="2"/>
        <v>-80000</v>
      </c>
      <c r="W128" s="61"/>
      <c r="X128" s="61"/>
      <c r="Y128" s="61"/>
      <c r="Z128" s="61"/>
    </row>
    <row r="129" spans="1:26" ht="13.5" hidden="1"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44">
        <v>2086000</v>
      </c>
      <c r="K129" s="44">
        <v>0</v>
      </c>
      <c r="L129" s="44">
        <v>0</v>
      </c>
      <c r="M129" s="44">
        <v>0</v>
      </c>
      <c r="N129" s="44">
        <v>0</v>
      </c>
      <c r="O129" s="44">
        <v>0</v>
      </c>
      <c r="P129" s="44">
        <v>0</v>
      </c>
      <c r="Q129" s="44">
        <v>0</v>
      </c>
      <c r="R129" s="44">
        <v>0</v>
      </c>
      <c r="S129" s="44">
        <v>0</v>
      </c>
      <c r="T129" s="44">
        <v>0</v>
      </c>
      <c r="U129" s="44">
        <f t="shared" si="1"/>
        <v>2086000</v>
      </c>
      <c r="V129" s="44">
        <f t="shared" si="2"/>
        <v>-80000</v>
      </c>
      <c r="W129" s="61">
        <v>1</v>
      </c>
      <c r="X129" s="61"/>
      <c r="Y129" s="61"/>
      <c r="Z129" s="61"/>
    </row>
    <row r="130" spans="1:26" ht="13.5" hidden="1"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70">H131</f>
        <v>20000000</v>
      </c>
      <c r="I130" s="41">
        <f t="shared" si="70"/>
        <v>0</v>
      </c>
      <c r="J130" s="41">
        <f t="shared" si="70"/>
        <v>9000000</v>
      </c>
      <c r="K130" s="41">
        <f t="shared" si="70"/>
        <v>0</v>
      </c>
      <c r="L130" s="41">
        <f t="shared" si="70"/>
        <v>0</v>
      </c>
      <c r="M130" s="41">
        <f t="shared" si="70"/>
        <v>0</v>
      </c>
      <c r="N130" s="41">
        <f t="shared" si="70"/>
        <v>0</v>
      </c>
      <c r="O130" s="41">
        <f t="shared" si="70"/>
        <v>0</v>
      </c>
      <c r="P130" s="41">
        <f t="shared" si="70"/>
        <v>0</v>
      </c>
      <c r="Q130" s="41">
        <f t="shared" si="70"/>
        <v>0</v>
      </c>
      <c r="R130" s="41">
        <f t="shared" si="70"/>
        <v>0</v>
      </c>
      <c r="S130" s="41">
        <f t="shared" si="70"/>
        <v>0</v>
      </c>
      <c r="T130" s="41">
        <f t="shared" si="70"/>
        <v>0</v>
      </c>
      <c r="U130" s="41">
        <f t="shared" si="1"/>
        <v>9000000</v>
      </c>
      <c r="V130" s="41">
        <f t="shared" si="2"/>
        <v>11000000</v>
      </c>
      <c r="W130" s="61"/>
      <c r="X130" s="61"/>
      <c r="Y130" s="61"/>
      <c r="Z130" s="61"/>
    </row>
    <row r="131" spans="1:26" ht="13.5" hidden="1"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44">
        <v>9000000</v>
      </c>
      <c r="K131" s="44">
        <v>0</v>
      </c>
      <c r="L131" s="44">
        <v>0</v>
      </c>
      <c r="M131" s="44">
        <v>0</v>
      </c>
      <c r="N131" s="44">
        <v>0</v>
      </c>
      <c r="O131" s="44">
        <v>0</v>
      </c>
      <c r="P131" s="44">
        <v>0</v>
      </c>
      <c r="Q131" s="44">
        <v>0</v>
      </c>
      <c r="R131" s="44">
        <v>0</v>
      </c>
      <c r="S131" s="44">
        <v>0</v>
      </c>
      <c r="T131" s="44">
        <v>0</v>
      </c>
      <c r="U131" s="44">
        <f t="shared" si="1"/>
        <v>9000000</v>
      </c>
      <c r="V131" s="44">
        <f t="shared" si="2"/>
        <v>11000000</v>
      </c>
      <c r="W131" s="61">
        <v>1</v>
      </c>
      <c r="X131" s="61"/>
      <c r="Y131" s="61"/>
      <c r="Z131" s="61"/>
    </row>
    <row r="132" spans="1:26" ht="13.5" hidden="1"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1">H133</f>
        <v>300000</v>
      </c>
      <c r="I132" s="41">
        <f t="shared" si="71"/>
        <v>750000</v>
      </c>
      <c r="J132" s="41">
        <f t="shared" si="71"/>
        <v>1500000</v>
      </c>
      <c r="K132" s="41">
        <f t="shared" si="71"/>
        <v>750000</v>
      </c>
      <c r="L132" s="41">
        <f t="shared" si="71"/>
        <v>0</v>
      </c>
      <c r="M132" s="41">
        <f t="shared" si="71"/>
        <v>0</v>
      </c>
      <c r="N132" s="41">
        <f t="shared" si="71"/>
        <v>0</v>
      </c>
      <c r="O132" s="41">
        <f t="shared" si="71"/>
        <v>0</v>
      </c>
      <c r="P132" s="41">
        <f t="shared" si="71"/>
        <v>0</v>
      </c>
      <c r="Q132" s="41">
        <f t="shared" si="71"/>
        <v>0</v>
      </c>
      <c r="R132" s="41">
        <f t="shared" si="71"/>
        <v>0</v>
      </c>
      <c r="S132" s="41">
        <f t="shared" si="71"/>
        <v>0</v>
      </c>
      <c r="T132" s="41">
        <f t="shared" si="71"/>
        <v>0</v>
      </c>
      <c r="U132" s="41">
        <f t="shared" si="1"/>
        <v>3000000</v>
      </c>
      <c r="V132" s="41">
        <f t="shared" si="2"/>
        <v>-2700000</v>
      </c>
      <c r="W132" s="61"/>
      <c r="X132" s="61"/>
      <c r="Y132" s="61"/>
      <c r="Z132" s="61"/>
    </row>
    <row r="133" spans="1:26" ht="13.5" hidden="1"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44">
        <v>750000</v>
      </c>
      <c r="J133" s="44">
        <v>1500000</v>
      </c>
      <c r="K133" s="44">
        <v>750000</v>
      </c>
      <c r="L133" s="44">
        <v>0</v>
      </c>
      <c r="M133" s="44">
        <v>0</v>
      </c>
      <c r="N133" s="44">
        <v>0</v>
      </c>
      <c r="O133" s="44">
        <v>0</v>
      </c>
      <c r="P133" s="44">
        <v>0</v>
      </c>
      <c r="Q133" s="44">
        <v>0</v>
      </c>
      <c r="R133" s="44">
        <v>0</v>
      </c>
      <c r="S133" s="44">
        <v>0</v>
      </c>
      <c r="T133" s="44">
        <v>0</v>
      </c>
      <c r="U133" s="44">
        <f t="shared" si="1"/>
        <v>3000000</v>
      </c>
      <c r="V133" s="44">
        <f t="shared" si="2"/>
        <v>-2700000</v>
      </c>
      <c r="W133" s="61">
        <v>1</v>
      </c>
      <c r="X133" s="61"/>
      <c r="Y133" s="61"/>
      <c r="Z133" s="61"/>
    </row>
    <row r="134" spans="1:26" ht="13.5" hidden="1"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2">SUM(H135,H529)</f>
        <v>20319548000</v>
      </c>
      <c r="I134" s="18">
        <f t="shared" si="72"/>
        <v>418331807</v>
      </c>
      <c r="J134" s="18">
        <f t="shared" si="72"/>
        <v>2497245609</v>
      </c>
      <c r="K134" s="18">
        <f t="shared" si="72"/>
        <v>1061537683</v>
      </c>
      <c r="L134" s="18">
        <f t="shared" si="72"/>
        <v>2246904363</v>
      </c>
      <c r="M134" s="18">
        <f t="shared" si="72"/>
        <v>2496365304</v>
      </c>
      <c r="N134" s="18">
        <f t="shared" si="72"/>
        <v>2292798011</v>
      </c>
      <c r="O134" s="18">
        <f t="shared" si="72"/>
        <v>1751423779</v>
      </c>
      <c r="P134" s="18">
        <f t="shared" si="72"/>
        <v>2312386779</v>
      </c>
      <c r="Q134" s="18">
        <f t="shared" si="72"/>
        <v>2030119819</v>
      </c>
      <c r="R134" s="18">
        <f t="shared" si="72"/>
        <v>1368259734</v>
      </c>
      <c r="S134" s="18">
        <f t="shared" si="72"/>
        <v>1261155949</v>
      </c>
      <c r="T134" s="18">
        <f t="shared" si="72"/>
        <v>786899163</v>
      </c>
      <c r="U134" s="18">
        <f t="shared" si="1"/>
        <v>20523428000</v>
      </c>
      <c r="V134" s="18">
        <f t="shared" si="2"/>
        <v>-203880000</v>
      </c>
      <c r="W134" s="61"/>
      <c r="X134" s="61"/>
      <c r="Y134" s="61"/>
      <c r="Z134" s="61"/>
    </row>
    <row r="135" spans="1:26" ht="13.5" hidden="1"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3">SUM(H136,H152,H257,H297,H481)</f>
        <v>12343918000</v>
      </c>
      <c r="I135" s="22">
        <f t="shared" si="73"/>
        <v>418331807</v>
      </c>
      <c r="J135" s="22">
        <f t="shared" si="73"/>
        <v>833020609</v>
      </c>
      <c r="K135" s="22">
        <f t="shared" si="73"/>
        <v>860975683</v>
      </c>
      <c r="L135" s="22">
        <f t="shared" si="73"/>
        <v>889274363</v>
      </c>
      <c r="M135" s="22">
        <f t="shared" si="73"/>
        <v>1284722304</v>
      </c>
      <c r="N135" s="22">
        <f t="shared" si="73"/>
        <v>2039048011</v>
      </c>
      <c r="O135" s="22">
        <f t="shared" si="73"/>
        <v>1498083779</v>
      </c>
      <c r="P135" s="22">
        <f t="shared" si="73"/>
        <v>963306779</v>
      </c>
      <c r="Q135" s="22">
        <f t="shared" si="73"/>
        <v>1028025819</v>
      </c>
      <c r="R135" s="22">
        <f t="shared" si="73"/>
        <v>1057393734</v>
      </c>
      <c r="S135" s="22">
        <f t="shared" si="73"/>
        <v>966865949</v>
      </c>
      <c r="T135" s="22">
        <f t="shared" si="73"/>
        <v>708749163</v>
      </c>
      <c r="U135" s="22">
        <f t="shared" si="1"/>
        <v>12547798000</v>
      </c>
      <c r="V135" s="22">
        <f t="shared" si="2"/>
        <v>-203880000</v>
      </c>
      <c r="W135" s="61"/>
      <c r="X135" s="61"/>
      <c r="Y135" s="61"/>
      <c r="Z135" s="61"/>
    </row>
    <row r="136" spans="1:26" ht="13.5" hidden="1"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4">H137</f>
        <v>165080000</v>
      </c>
      <c r="I136" s="26">
        <f t="shared" si="74"/>
        <v>0</v>
      </c>
      <c r="J136" s="26">
        <f t="shared" si="74"/>
        <v>2500000</v>
      </c>
      <c r="K136" s="26">
        <f t="shared" si="74"/>
        <v>4050000</v>
      </c>
      <c r="L136" s="26">
        <f t="shared" si="74"/>
        <v>28530000</v>
      </c>
      <c r="M136" s="26">
        <f t="shared" si="74"/>
        <v>1500000</v>
      </c>
      <c r="N136" s="26">
        <f t="shared" si="74"/>
        <v>47460000</v>
      </c>
      <c r="O136" s="26">
        <f t="shared" si="74"/>
        <v>7050000</v>
      </c>
      <c r="P136" s="26">
        <f t="shared" si="74"/>
        <v>24480000</v>
      </c>
      <c r="Q136" s="26">
        <f t="shared" si="74"/>
        <v>1500000</v>
      </c>
      <c r="R136" s="26">
        <f t="shared" si="74"/>
        <v>23030000</v>
      </c>
      <c r="S136" s="26">
        <f t="shared" si="74"/>
        <v>3000000</v>
      </c>
      <c r="T136" s="26">
        <f t="shared" si="74"/>
        <v>21980000</v>
      </c>
      <c r="U136" s="26">
        <f t="shared" si="1"/>
        <v>165080000</v>
      </c>
      <c r="V136" s="26">
        <f t="shared" si="2"/>
        <v>0</v>
      </c>
      <c r="W136" s="61"/>
      <c r="X136" s="61"/>
      <c r="Y136" s="61"/>
      <c r="Z136" s="61"/>
    </row>
    <row r="137" spans="1:26" ht="13.5" hidden="1"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5">SUM(H138)</f>
        <v>165080000</v>
      </c>
      <c r="I137" s="30">
        <f t="shared" si="75"/>
        <v>0</v>
      </c>
      <c r="J137" s="30">
        <f t="shared" si="75"/>
        <v>2500000</v>
      </c>
      <c r="K137" s="30">
        <f t="shared" si="75"/>
        <v>4050000</v>
      </c>
      <c r="L137" s="30">
        <f t="shared" si="75"/>
        <v>28530000</v>
      </c>
      <c r="M137" s="30">
        <f t="shared" si="75"/>
        <v>1500000</v>
      </c>
      <c r="N137" s="30">
        <f t="shared" si="75"/>
        <v>47460000</v>
      </c>
      <c r="O137" s="30">
        <f t="shared" si="75"/>
        <v>7050000</v>
      </c>
      <c r="P137" s="30">
        <f t="shared" si="75"/>
        <v>24480000</v>
      </c>
      <c r="Q137" s="30">
        <f t="shared" si="75"/>
        <v>1500000</v>
      </c>
      <c r="R137" s="30">
        <f t="shared" si="75"/>
        <v>23030000</v>
      </c>
      <c r="S137" s="30">
        <f t="shared" si="75"/>
        <v>3000000</v>
      </c>
      <c r="T137" s="30">
        <f t="shared" si="75"/>
        <v>21980000</v>
      </c>
      <c r="U137" s="30">
        <f t="shared" si="1"/>
        <v>165080000</v>
      </c>
      <c r="V137" s="30">
        <f t="shared" si="2"/>
        <v>0</v>
      </c>
      <c r="W137" s="61"/>
      <c r="X137" s="61"/>
      <c r="Y137" s="61"/>
      <c r="Z137" s="61"/>
    </row>
    <row r="138" spans="1:26" ht="13.5" hidden="1"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6">SUM(H139)</f>
        <v>165080000</v>
      </c>
      <c r="I138" s="34">
        <f t="shared" si="76"/>
        <v>0</v>
      </c>
      <c r="J138" s="34">
        <f t="shared" si="76"/>
        <v>2500000</v>
      </c>
      <c r="K138" s="34">
        <f t="shared" si="76"/>
        <v>4050000</v>
      </c>
      <c r="L138" s="34">
        <f t="shared" si="76"/>
        <v>28530000</v>
      </c>
      <c r="M138" s="34">
        <f t="shared" si="76"/>
        <v>1500000</v>
      </c>
      <c r="N138" s="34">
        <f t="shared" si="76"/>
        <v>47460000</v>
      </c>
      <c r="O138" s="34">
        <f t="shared" si="76"/>
        <v>7050000</v>
      </c>
      <c r="P138" s="34">
        <f t="shared" si="76"/>
        <v>24480000</v>
      </c>
      <c r="Q138" s="34">
        <f t="shared" si="76"/>
        <v>1500000</v>
      </c>
      <c r="R138" s="34">
        <f t="shared" si="76"/>
        <v>23030000</v>
      </c>
      <c r="S138" s="34">
        <f t="shared" si="76"/>
        <v>3000000</v>
      </c>
      <c r="T138" s="34">
        <f t="shared" si="76"/>
        <v>21980000</v>
      </c>
      <c r="U138" s="34">
        <f t="shared" si="1"/>
        <v>165080000</v>
      </c>
      <c r="V138" s="34">
        <f t="shared" si="2"/>
        <v>0</v>
      </c>
      <c r="W138" s="61"/>
      <c r="X138" s="61"/>
      <c r="Y138" s="61"/>
      <c r="Z138" s="61"/>
    </row>
    <row r="139" spans="1:26" ht="13.5" hidden="1"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7">SUM(H140,H143,H145,H148,H150)</f>
        <v>165080000</v>
      </c>
      <c r="I139" s="38">
        <f t="shared" si="77"/>
        <v>0</v>
      </c>
      <c r="J139" s="38">
        <f t="shared" si="77"/>
        <v>2500000</v>
      </c>
      <c r="K139" s="38">
        <f t="shared" si="77"/>
        <v>4050000</v>
      </c>
      <c r="L139" s="38">
        <f t="shared" si="77"/>
        <v>28530000</v>
      </c>
      <c r="M139" s="38">
        <f t="shared" si="77"/>
        <v>1500000</v>
      </c>
      <c r="N139" s="38">
        <f t="shared" si="77"/>
        <v>47460000</v>
      </c>
      <c r="O139" s="38">
        <f t="shared" si="77"/>
        <v>7050000</v>
      </c>
      <c r="P139" s="38">
        <f t="shared" si="77"/>
        <v>24480000</v>
      </c>
      <c r="Q139" s="38">
        <f t="shared" si="77"/>
        <v>1500000</v>
      </c>
      <c r="R139" s="38">
        <f t="shared" si="77"/>
        <v>23030000</v>
      </c>
      <c r="S139" s="38">
        <f t="shared" si="77"/>
        <v>3000000</v>
      </c>
      <c r="T139" s="38">
        <f t="shared" si="77"/>
        <v>21980000</v>
      </c>
      <c r="U139" s="38">
        <f t="shared" si="1"/>
        <v>165080000</v>
      </c>
      <c r="V139" s="38">
        <f t="shared" si="2"/>
        <v>0</v>
      </c>
      <c r="W139" s="61"/>
      <c r="X139" s="61"/>
      <c r="Y139" s="61"/>
      <c r="Z139" s="61"/>
    </row>
    <row r="140" spans="1:26" ht="13.5" hidden="1"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8">SUM(H141:H142)</f>
        <v>16200000</v>
      </c>
      <c r="I140" s="41">
        <f t="shared" si="78"/>
        <v>0</v>
      </c>
      <c r="J140" s="41">
        <f t="shared" si="78"/>
        <v>0</v>
      </c>
      <c r="K140" s="41">
        <f t="shared" si="78"/>
        <v>4050000</v>
      </c>
      <c r="L140" s="41">
        <f t="shared" si="78"/>
        <v>1050000</v>
      </c>
      <c r="M140" s="41">
        <f t="shared" si="78"/>
        <v>1500000</v>
      </c>
      <c r="N140" s="41">
        <f t="shared" si="78"/>
        <v>0</v>
      </c>
      <c r="O140" s="41">
        <f t="shared" si="78"/>
        <v>4050000</v>
      </c>
      <c r="P140" s="41">
        <f t="shared" si="78"/>
        <v>0</v>
      </c>
      <c r="Q140" s="41">
        <f t="shared" si="78"/>
        <v>1500000</v>
      </c>
      <c r="R140" s="41">
        <f t="shared" si="78"/>
        <v>1050000</v>
      </c>
      <c r="S140" s="41">
        <f t="shared" si="78"/>
        <v>3000000</v>
      </c>
      <c r="T140" s="41">
        <f t="shared" si="78"/>
        <v>0</v>
      </c>
      <c r="U140" s="41">
        <f t="shared" si="1"/>
        <v>16200000</v>
      </c>
      <c r="V140" s="41">
        <f t="shared" si="2"/>
        <v>0</v>
      </c>
      <c r="W140" s="61"/>
      <c r="X140" s="61"/>
      <c r="Y140" s="61"/>
      <c r="Z140" s="61"/>
    </row>
    <row r="141" spans="1:26" ht="13.5" hidden="1"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9">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v>1</v>
      </c>
      <c r="X141" s="61"/>
      <c r="Y141" s="61"/>
      <c r="Z141" s="61"/>
    </row>
    <row r="142" spans="1:26" ht="13.5" hidden="1"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9"/>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v>1</v>
      </c>
      <c r="X142" s="61"/>
      <c r="Y142" s="61"/>
      <c r="Z142" s="61"/>
    </row>
    <row r="143" spans="1:26" ht="13.5" hidden="1"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80">H144</f>
        <v>6000000</v>
      </c>
      <c r="I143" s="41">
        <f t="shared" si="80"/>
        <v>0</v>
      </c>
      <c r="J143" s="41">
        <f t="shared" si="80"/>
        <v>0</v>
      </c>
      <c r="K143" s="41">
        <f t="shared" si="80"/>
        <v>0</v>
      </c>
      <c r="L143" s="41">
        <f t="shared" si="80"/>
        <v>0</v>
      </c>
      <c r="M143" s="41">
        <f t="shared" si="80"/>
        <v>0</v>
      </c>
      <c r="N143" s="41">
        <f t="shared" si="80"/>
        <v>6000000</v>
      </c>
      <c r="O143" s="41">
        <f t="shared" si="80"/>
        <v>0</v>
      </c>
      <c r="P143" s="41">
        <f t="shared" si="80"/>
        <v>0</v>
      </c>
      <c r="Q143" s="41">
        <f t="shared" si="80"/>
        <v>0</v>
      </c>
      <c r="R143" s="41">
        <f t="shared" si="80"/>
        <v>0</v>
      </c>
      <c r="S143" s="41">
        <f t="shared" si="80"/>
        <v>0</v>
      </c>
      <c r="T143" s="41">
        <f t="shared" si="80"/>
        <v>0</v>
      </c>
      <c r="U143" s="41">
        <f t="shared" si="1"/>
        <v>6000000</v>
      </c>
      <c r="V143" s="41">
        <f t="shared" si="2"/>
        <v>0</v>
      </c>
      <c r="W143" s="61"/>
      <c r="X143" s="61"/>
      <c r="Y143" s="61"/>
      <c r="Z143" s="61"/>
    </row>
    <row r="144" spans="1:26" ht="13.5" hidden="1"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v>1</v>
      </c>
      <c r="X144" s="61"/>
      <c r="Y144" s="61"/>
      <c r="Z144" s="61"/>
    </row>
    <row r="145" spans="1:26" ht="13.5" hidden="1"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1">SUM(H146:H147)</f>
        <v>20000000</v>
      </c>
      <c r="I145" s="41">
        <f t="shared" si="81"/>
        <v>0</v>
      </c>
      <c r="J145" s="41">
        <f t="shared" si="81"/>
        <v>2500000</v>
      </c>
      <c r="K145" s="41">
        <f t="shared" si="81"/>
        <v>0</v>
      </c>
      <c r="L145" s="41">
        <f t="shared" si="81"/>
        <v>5000000</v>
      </c>
      <c r="M145" s="41">
        <f t="shared" si="81"/>
        <v>0</v>
      </c>
      <c r="N145" s="41">
        <f t="shared" si="81"/>
        <v>2500000</v>
      </c>
      <c r="O145" s="41">
        <f t="shared" si="81"/>
        <v>0</v>
      </c>
      <c r="P145" s="41">
        <f t="shared" si="81"/>
        <v>5000000</v>
      </c>
      <c r="Q145" s="41">
        <f t="shared" si="81"/>
        <v>0</v>
      </c>
      <c r="R145" s="41">
        <f t="shared" si="81"/>
        <v>2500000</v>
      </c>
      <c r="S145" s="41">
        <f t="shared" si="81"/>
        <v>0</v>
      </c>
      <c r="T145" s="41">
        <f t="shared" si="81"/>
        <v>2500000</v>
      </c>
      <c r="U145" s="41">
        <f t="shared" si="1"/>
        <v>20000000</v>
      </c>
      <c r="V145" s="41">
        <f t="shared" si="2"/>
        <v>0</v>
      </c>
      <c r="W145" s="61"/>
      <c r="X145" s="61"/>
      <c r="Y145" s="61"/>
      <c r="Z145" s="61"/>
    </row>
    <row r="146" spans="1:26" ht="13.5" hidden="1"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2">ROUNDDOWN(E146*G146,-3)</f>
        <v>8000000</v>
      </c>
      <c r="I146" s="44">
        <v>0</v>
      </c>
      <c r="J146" s="44">
        <v>1000000</v>
      </c>
      <c r="K146" s="44">
        <v>0</v>
      </c>
      <c r="L146" s="44">
        <v>2000000</v>
      </c>
      <c r="M146" s="44">
        <v>0</v>
      </c>
      <c r="N146" s="44">
        <v>1000000</v>
      </c>
      <c r="O146" s="44">
        <v>0</v>
      </c>
      <c r="P146" s="44">
        <v>2000000</v>
      </c>
      <c r="Q146" s="44">
        <v>0</v>
      </c>
      <c r="R146" s="44">
        <v>1000000</v>
      </c>
      <c r="S146" s="44">
        <v>0</v>
      </c>
      <c r="T146" s="44">
        <v>1000000</v>
      </c>
      <c r="U146" s="44">
        <f t="shared" si="1"/>
        <v>8000000</v>
      </c>
      <c r="V146" s="44">
        <f t="shared" si="2"/>
        <v>0</v>
      </c>
      <c r="W146" s="61">
        <v>1</v>
      </c>
      <c r="X146" s="61"/>
      <c r="Y146" s="61"/>
      <c r="Z146" s="61"/>
    </row>
    <row r="147" spans="1:26" ht="13.5" hidden="1"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2"/>
        <v>12000000</v>
      </c>
      <c r="I147" s="44">
        <v>0</v>
      </c>
      <c r="J147" s="44">
        <v>1500000</v>
      </c>
      <c r="K147" s="44">
        <v>0</v>
      </c>
      <c r="L147" s="44">
        <v>3000000</v>
      </c>
      <c r="M147" s="44">
        <v>0</v>
      </c>
      <c r="N147" s="44">
        <v>1500000</v>
      </c>
      <c r="O147" s="44">
        <v>0</v>
      </c>
      <c r="P147" s="44">
        <v>3000000</v>
      </c>
      <c r="Q147" s="44">
        <v>0</v>
      </c>
      <c r="R147" s="44">
        <v>1500000</v>
      </c>
      <c r="S147" s="44">
        <v>0</v>
      </c>
      <c r="T147" s="44">
        <v>1500000</v>
      </c>
      <c r="U147" s="44">
        <f t="shared" si="1"/>
        <v>12000000</v>
      </c>
      <c r="V147" s="44">
        <f t="shared" si="2"/>
        <v>0</v>
      </c>
      <c r="W147" s="61">
        <v>1</v>
      </c>
      <c r="X147" s="61"/>
      <c r="Y147" s="61"/>
      <c r="Z147" s="61"/>
    </row>
    <row r="148" spans="1:26" ht="13.5" hidden="1"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3">H149</f>
        <v>6000000</v>
      </c>
      <c r="I148" s="41">
        <f t="shared" si="83"/>
        <v>0</v>
      </c>
      <c r="J148" s="41">
        <f t="shared" si="83"/>
        <v>0</v>
      </c>
      <c r="K148" s="41">
        <f t="shared" si="83"/>
        <v>0</v>
      </c>
      <c r="L148" s="41">
        <f t="shared" si="83"/>
        <v>3000000</v>
      </c>
      <c r="M148" s="41">
        <f t="shared" si="83"/>
        <v>0</v>
      </c>
      <c r="N148" s="41">
        <f t="shared" si="83"/>
        <v>0</v>
      </c>
      <c r="O148" s="41">
        <f t="shared" si="83"/>
        <v>3000000</v>
      </c>
      <c r="P148" s="41">
        <f t="shared" si="83"/>
        <v>0</v>
      </c>
      <c r="Q148" s="41">
        <f t="shared" si="83"/>
        <v>0</v>
      </c>
      <c r="R148" s="41">
        <f t="shared" si="83"/>
        <v>0</v>
      </c>
      <c r="S148" s="41">
        <f t="shared" si="83"/>
        <v>0</v>
      </c>
      <c r="T148" s="41">
        <f t="shared" si="83"/>
        <v>0</v>
      </c>
      <c r="U148" s="41">
        <f t="shared" si="1"/>
        <v>6000000</v>
      </c>
      <c r="V148" s="41">
        <f t="shared" si="2"/>
        <v>0</v>
      </c>
      <c r="W148" s="61"/>
      <c r="X148" s="61"/>
      <c r="Y148" s="61"/>
      <c r="Z148" s="61"/>
    </row>
    <row r="149" spans="1:26" ht="13.5" hidden="1"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v>1</v>
      </c>
      <c r="X149" s="61"/>
      <c r="Y149" s="61"/>
      <c r="Z149" s="61"/>
    </row>
    <row r="150" spans="1:26" ht="13.5" hidden="1"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4">H151</f>
        <v>116880000</v>
      </c>
      <c r="I150" s="41">
        <f t="shared" si="84"/>
        <v>0</v>
      </c>
      <c r="J150" s="41">
        <f t="shared" si="84"/>
        <v>0</v>
      </c>
      <c r="K150" s="41">
        <f t="shared" si="84"/>
        <v>0</v>
      </c>
      <c r="L150" s="41">
        <f t="shared" si="84"/>
        <v>19480000</v>
      </c>
      <c r="M150" s="41">
        <f t="shared" si="84"/>
        <v>0</v>
      </c>
      <c r="N150" s="41">
        <f t="shared" si="84"/>
        <v>38960000</v>
      </c>
      <c r="O150" s="41">
        <f t="shared" si="84"/>
        <v>0</v>
      </c>
      <c r="P150" s="41">
        <f t="shared" si="84"/>
        <v>19480000</v>
      </c>
      <c r="Q150" s="41">
        <f t="shared" si="84"/>
        <v>0</v>
      </c>
      <c r="R150" s="41">
        <f t="shared" si="84"/>
        <v>19480000</v>
      </c>
      <c r="S150" s="41">
        <f t="shared" si="84"/>
        <v>0</v>
      </c>
      <c r="T150" s="41">
        <f t="shared" si="84"/>
        <v>19480000</v>
      </c>
      <c r="U150" s="41">
        <f t="shared" si="1"/>
        <v>116880000</v>
      </c>
      <c r="V150" s="41">
        <f t="shared" si="2"/>
        <v>0</v>
      </c>
      <c r="W150" s="61"/>
      <c r="X150" s="61"/>
      <c r="Y150" s="61"/>
      <c r="Z150" s="61"/>
    </row>
    <row r="151" spans="1:26" ht="13.5" hidden="1"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0</v>
      </c>
      <c r="T151" s="44">
        <v>19480000</v>
      </c>
      <c r="U151" s="44">
        <f t="shared" si="1"/>
        <v>116880000</v>
      </c>
      <c r="V151" s="44">
        <f t="shared" si="2"/>
        <v>0</v>
      </c>
      <c r="W151" s="61">
        <v>1</v>
      </c>
      <c r="X151" s="61"/>
      <c r="Y151" s="61"/>
      <c r="Z151" s="61"/>
    </row>
    <row r="152" spans="1:26" ht="13.5" hidden="1"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5">H153</f>
        <v>8566166000</v>
      </c>
      <c r="I152" s="26">
        <f t="shared" si="85"/>
        <v>348863807</v>
      </c>
      <c r="J152" s="26">
        <f t="shared" si="85"/>
        <v>693944209</v>
      </c>
      <c r="K152" s="26">
        <f t="shared" si="85"/>
        <v>670234209</v>
      </c>
      <c r="L152" s="26">
        <f t="shared" si="85"/>
        <v>718958209</v>
      </c>
      <c r="M152" s="26">
        <f t="shared" si="85"/>
        <v>1132895209</v>
      </c>
      <c r="N152" s="26">
        <f t="shared" si="85"/>
        <v>1164525209</v>
      </c>
      <c r="O152" s="26">
        <f t="shared" si="85"/>
        <v>703314209</v>
      </c>
      <c r="P152" s="26">
        <f t="shared" si="85"/>
        <v>657084209</v>
      </c>
      <c r="Q152" s="26">
        <f t="shared" si="85"/>
        <v>636414209</v>
      </c>
      <c r="R152" s="26">
        <f t="shared" si="85"/>
        <v>653284209</v>
      </c>
      <c r="S152" s="26">
        <f t="shared" si="85"/>
        <v>666605149</v>
      </c>
      <c r="T152" s="26">
        <f t="shared" si="85"/>
        <v>520043163</v>
      </c>
      <c r="U152" s="26">
        <f t="shared" si="1"/>
        <v>8566166000</v>
      </c>
      <c r="V152" s="26">
        <f t="shared" si="2"/>
        <v>0</v>
      </c>
      <c r="W152" s="61"/>
      <c r="X152" s="61"/>
      <c r="Y152" s="61"/>
      <c r="Z152" s="61"/>
    </row>
    <row r="153" spans="1:26" ht="13.5" hidden="1"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6">SUM(H154,H197)</f>
        <v>8566166000</v>
      </c>
      <c r="I153" s="30">
        <f t="shared" si="86"/>
        <v>348863807</v>
      </c>
      <c r="J153" s="30">
        <f t="shared" si="86"/>
        <v>693944209</v>
      </c>
      <c r="K153" s="30">
        <f t="shared" si="86"/>
        <v>670234209</v>
      </c>
      <c r="L153" s="30">
        <f t="shared" si="86"/>
        <v>718958209</v>
      </c>
      <c r="M153" s="30">
        <f t="shared" si="86"/>
        <v>1132895209</v>
      </c>
      <c r="N153" s="30">
        <f t="shared" si="86"/>
        <v>1164525209</v>
      </c>
      <c r="O153" s="30">
        <f t="shared" si="86"/>
        <v>703314209</v>
      </c>
      <c r="P153" s="30">
        <f t="shared" si="86"/>
        <v>657084209</v>
      </c>
      <c r="Q153" s="30">
        <f t="shared" si="86"/>
        <v>636414209</v>
      </c>
      <c r="R153" s="30">
        <f t="shared" si="86"/>
        <v>653284209</v>
      </c>
      <c r="S153" s="30">
        <f t="shared" si="86"/>
        <v>666605149</v>
      </c>
      <c r="T153" s="30">
        <f t="shared" si="86"/>
        <v>520043163</v>
      </c>
      <c r="U153" s="30">
        <f t="shared" si="1"/>
        <v>8566166000</v>
      </c>
      <c r="V153" s="30">
        <f t="shared" si="2"/>
        <v>0</v>
      </c>
      <c r="W153" s="61"/>
      <c r="X153" s="61"/>
      <c r="Y153" s="61"/>
      <c r="Z153" s="61"/>
    </row>
    <row r="154" spans="1:26" ht="13.5" hidden="1"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7">SUM(H155,H192)</f>
        <v>6497236000</v>
      </c>
      <c r="I154" s="34">
        <f t="shared" si="87"/>
        <v>216435367</v>
      </c>
      <c r="J154" s="34">
        <f t="shared" si="87"/>
        <v>512805769</v>
      </c>
      <c r="K154" s="34">
        <f t="shared" si="87"/>
        <v>512805769</v>
      </c>
      <c r="L154" s="34">
        <f t="shared" si="87"/>
        <v>508305769</v>
      </c>
      <c r="M154" s="34">
        <f t="shared" si="87"/>
        <v>935466769</v>
      </c>
      <c r="N154" s="34">
        <f t="shared" si="87"/>
        <v>921796769</v>
      </c>
      <c r="O154" s="34">
        <f t="shared" si="87"/>
        <v>503985769</v>
      </c>
      <c r="P154" s="34">
        <f t="shared" si="87"/>
        <v>503985769</v>
      </c>
      <c r="Q154" s="34">
        <f t="shared" si="87"/>
        <v>503985769</v>
      </c>
      <c r="R154" s="34">
        <f t="shared" si="87"/>
        <v>503985769</v>
      </c>
      <c r="S154" s="34">
        <f t="shared" si="87"/>
        <v>500676709</v>
      </c>
      <c r="T154" s="34">
        <f t="shared" si="87"/>
        <v>373000003</v>
      </c>
      <c r="U154" s="34">
        <f t="shared" si="1"/>
        <v>6497236000</v>
      </c>
      <c r="V154" s="34">
        <f t="shared" si="2"/>
        <v>0</v>
      </c>
      <c r="W154" s="61"/>
      <c r="X154" s="61"/>
      <c r="Y154" s="61"/>
      <c r="Z154" s="61"/>
    </row>
    <row r="155" spans="1:26" ht="13.5" hidden="1"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8">SUM(H156,H160,H164,H168,H172,H176,H180,H184,H186,H188)</f>
        <v>3501408000</v>
      </c>
      <c r="I155" s="38">
        <f t="shared" si="88"/>
        <v>216435367</v>
      </c>
      <c r="J155" s="38">
        <f t="shared" si="88"/>
        <v>258372263</v>
      </c>
      <c r="K155" s="38">
        <f t="shared" si="88"/>
        <v>258372263</v>
      </c>
      <c r="L155" s="38">
        <f t="shared" si="88"/>
        <v>253872263</v>
      </c>
      <c r="M155" s="38">
        <f t="shared" si="88"/>
        <v>453632263</v>
      </c>
      <c r="N155" s="38">
        <f t="shared" si="88"/>
        <v>439962263</v>
      </c>
      <c r="O155" s="38">
        <f t="shared" si="88"/>
        <v>249552263</v>
      </c>
      <c r="P155" s="38">
        <f t="shared" si="88"/>
        <v>249552263</v>
      </c>
      <c r="Q155" s="38">
        <f t="shared" si="88"/>
        <v>249552263</v>
      </c>
      <c r="R155" s="38">
        <f t="shared" si="88"/>
        <v>249552263</v>
      </c>
      <c r="S155" s="38">
        <f t="shared" si="88"/>
        <v>249552263</v>
      </c>
      <c r="T155" s="38">
        <f t="shared" si="88"/>
        <v>373000003</v>
      </c>
      <c r="U155" s="38">
        <f t="shared" si="1"/>
        <v>3501408000</v>
      </c>
      <c r="V155" s="38">
        <f t="shared" si="2"/>
        <v>0</v>
      </c>
      <c r="W155" s="61"/>
      <c r="X155" s="61"/>
      <c r="Y155" s="61"/>
      <c r="Z155" s="61"/>
    </row>
    <row r="156" spans="1:26" ht="13.5" hidden="1"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9">SUM(H157:H159)</f>
        <v>2425308000</v>
      </c>
      <c r="I156" s="41">
        <f t="shared" si="89"/>
        <v>172790300</v>
      </c>
      <c r="J156" s="41">
        <f t="shared" si="89"/>
        <v>174000000</v>
      </c>
      <c r="K156" s="41">
        <f t="shared" si="89"/>
        <v>174000000</v>
      </c>
      <c r="L156" s="41">
        <f t="shared" si="89"/>
        <v>174000000</v>
      </c>
      <c r="M156" s="41">
        <f t="shared" si="89"/>
        <v>344822000</v>
      </c>
      <c r="N156" s="41">
        <f t="shared" si="89"/>
        <v>344822000</v>
      </c>
      <c r="O156" s="41">
        <f t="shared" si="89"/>
        <v>174000000</v>
      </c>
      <c r="P156" s="41">
        <f t="shared" si="89"/>
        <v>174000000</v>
      </c>
      <c r="Q156" s="41">
        <f t="shared" si="89"/>
        <v>174000000</v>
      </c>
      <c r="R156" s="41">
        <f t="shared" si="89"/>
        <v>174000000</v>
      </c>
      <c r="S156" s="41">
        <f t="shared" si="89"/>
        <v>174000000</v>
      </c>
      <c r="T156" s="41">
        <f t="shared" si="89"/>
        <v>170873700</v>
      </c>
      <c r="U156" s="41">
        <f t="shared" si="1"/>
        <v>2425308000</v>
      </c>
      <c r="V156" s="41">
        <f t="shared" si="2"/>
        <v>0</v>
      </c>
      <c r="W156" s="61"/>
      <c r="X156" s="61"/>
      <c r="Y156" s="61"/>
      <c r="Z156" s="61"/>
    </row>
    <row r="157" spans="1:26" ht="13.5" hidden="1"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90">ROUNDDOWN(E157*G157,-3)</f>
        <v>2083664000</v>
      </c>
      <c r="I157" s="44">
        <v>172790300</v>
      </c>
      <c r="J157" s="44">
        <v>174000000</v>
      </c>
      <c r="K157" s="44">
        <v>174000000</v>
      </c>
      <c r="L157" s="44">
        <v>174000000</v>
      </c>
      <c r="M157" s="44">
        <v>174000000</v>
      </c>
      <c r="N157" s="44">
        <v>174000000</v>
      </c>
      <c r="O157" s="44">
        <v>174000000</v>
      </c>
      <c r="P157" s="44">
        <v>174000000</v>
      </c>
      <c r="Q157" s="44">
        <v>174000000</v>
      </c>
      <c r="R157" s="44">
        <v>174000000</v>
      </c>
      <c r="S157" s="44">
        <v>174000000</v>
      </c>
      <c r="T157" s="44">
        <v>170873700</v>
      </c>
      <c r="U157" s="44">
        <f t="shared" si="1"/>
        <v>2083664000</v>
      </c>
      <c r="V157" s="44">
        <f t="shared" si="2"/>
        <v>0</v>
      </c>
      <c r="W157" s="61">
        <v>1</v>
      </c>
      <c r="X157" s="61"/>
      <c r="Y157" s="61"/>
      <c r="Z157" s="61"/>
    </row>
    <row r="158" spans="1:26" ht="13.5" hidden="1"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90"/>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v>1</v>
      </c>
      <c r="X158" s="61"/>
      <c r="Y158" s="61"/>
      <c r="Z158" s="61"/>
    </row>
    <row r="159" spans="1:26" ht="13.5" hidden="1"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90"/>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v>1</v>
      </c>
      <c r="X159" s="61"/>
      <c r="Y159" s="61"/>
      <c r="Z159" s="61"/>
    </row>
    <row r="160" spans="1:26" ht="13.5" hidden="1"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1">SUM(H161:H163)</f>
        <v>56000</v>
      </c>
      <c r="I160" s="41">
        <f t="shared" si="91"/>
        <v>2130</v>
      </c>
      <c r="J160" s="41">
        <f t="shared" si="91"/>
        <v>2263</v>
      </c>
      <c r="K160" s="41">
        <f t="shared" si="91"/>
        <v>2263</v>
      </c>
      <c r="L160" s="41">
        <f t="shared" si="91"/>
        <v>2263</v>
      </c>
      <c r="M160" s="41">
        <f t="shared" si="91"/>
        <v>4263</v>
      </c>
      <c r="N160" s="41">
        <f t="shared" si="91"/>
        <v>4263</v>
      </c>
      <c r="O160" s="41">
        <f t="shared" si="91"/>
        <v>2263</v>
      </c>
      <c r="P160" s="41">
        <f t="shared" si="91"/>
        <v>2263</v>
      </c>
      <c r="Q160" s="41">
        <f t="shared" si="91"/>
        <v>2263</v>
      </c>
      <c r="R160" s="41">
        <f t="shared" si="91"/>
        <v>2263</v>
      </c>
      <c r="S160" s="41">
        <f t="shared" si="91"/>
        <v>2263</v>
      </c>
      <c r="T160" s="41">
        <f t="shared" si="91"/>
        <v>27240</v>
      </c>
      <c r="U160" s="41">
        <f t="shared" si="1"/>
        <v>56000</v>
      </c>
      <c r="V160" s="41">
        <f t="shared" si="2"/>
        <v>0</v>
      </c>
      <c r="W160" s="61"/>
      <c r="X160" s="61"/>
      <c r="Y160" s="61"/>
      <c r="Z160" s="61"/>
    </row>
    <row r="161" spans="1:26" ht="13.5" hidden="1"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2">ROUNDDOWN(E161*G161,-3)</f>
        <v>52000</v>
      </c>
      <c r="I161" s="44">
        <v>2130</v>
      </c>
      <c r="J161" s="44">
        <v>2263</v>
      </c>
      <c r="K161" s="44">
        <v>2263</v>
      </c>
      <c r="L161" s="44">
        <v>2263</v>
      </c>
      <c r="M161" s="44">
        <v>2263</v>
      </c>
      <c r="N161" s="44">
        <v>2263</v>
      </c>
      <c r="O161" s="44">
        <v>2263</v>
      </c>
      <c r="P161" s="44">
        <v>2263</v>
      </c>
      <c r="Q161" s="44">
        <v>2263</v>
      </c>
      <c r="R161" s="44">
        <v>2263</v>
      </c>
      <c r="S161" s="44">
        <v>2263</v>
      </c>
      <c r="T161" s="44">
        <v>27240</v>
      </c>
      <c r="U161" s="44">
        <f t="shared" si="1"/>
        <v>52000</v>
      </c>
      <c r="V161" s="44">
        <f t="shared" si="2"/>
        <v>0</v>
      </c>
      <c r="W161" s="61">
        <v>1</v>
      </c>
      <c r="X161" s="61"/>
      <c r="Y161" s="61"/>
      <c r="Z161" s="61"/>
    </row>
    <row r="162" spans="1:26" ht="13.5" hidden="1"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2"/>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v>1</v>
      </c>
      <c r="X162" s="61"/>
      <c r="Y162" s="61"/>
      <c r="Z162" s="61"/>
    </row>
    <row r="163" spans="1:26" ht="13.5" hidden="1"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2"/>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v>1</v>
      </c>
      <c r="X163" s="61"/>
      <c r="Y163" s="61"/>
      <c r="Z163" s="61"/>
    </row>
    <row r="164" spans="1:26" ht="13.5" hidden="1"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3">SUM(H165:H167)</f>
        <v>166738000</v>
      </c>
      <c r="I164" s="41">
        <f t="shared" si="93"/>
        <v>11955020</v>
      </c>
      <c r="J164" s="41">
        <f t="shared" si="93"/>
        <v>12200000</v>
      </c>
      <c r="K164" s="41">
        <f t="shared" si="93"/>
        <v>12200000</v>
      </c>
      <c r="L164" s="41">
        <f t="shared" si="93"/>
        <v>12200000</v>
      </c>
      <c r="M164" s="41">
        <f t="shared" si="93"/>
        <v>24013000</v>
      </c>
      <c r="N164" s="41">
        <f t="shared" si="93"/>
        <v>24013000</v>
      </c>
      <c r="O164" s="41">
        <f t="shared" si="93"/>
        <v>12200000</v>
      </c>
      <c r="P164" s="41">
        <f t="shared" si="93"/>
        <v>12200000</v>
      </c>
      <c r="Q164" s="41">
        <f t="shared" si="93"/>
        <v>12200000</v>
      </c>
      <c r="R164" s="41">
        <f t="shared" si="93"/>
        <v>12200000</v>
      </c>
      <c r="S164" s="41">
        <f t="shared" si="93"/>
        <v>12200000</v>
      </c>
      <c r="T164" s="41">
        <f t="shared" si="93"/>
        <v>9156980</v>
      </c>
      <c r="U164" s="41">
        <f t="shared" si="1"/>
        <v>166738000</v>
      </c>
      <c r="V164" s="41">
        <f t="shared" si="2"/>
        <v>0</v>
      </c>
      <c r="W164" s="61"/>
      <c r="X164" s="61"/>
      <c r="Y164" s="61"/>
      <c r="Z164" s="61"/>
    </row>
    <row r="165" spans="1:26" ht="13.5" hidden="1"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4">ROUNDDOWN(E165*G165,-3)</f>
        <v>143112000</v>
      </c>
      <c r="I165" s="44">
        <v>11955020</v>
      </c>
      <c r="J165" s="44">
        <v>12200000</v>
      </c>
      <c r="K165" s="44">
        <v>12200000</v>
      </c>
      <c r="L165" s="44">
        <v>12200000</v>
      </c>
      <c r="M165" s="44">
        <v>12200000</v>
      </c>
      <c r="N165" s="44">
        <v>12200000</v>
      </c>
      <c r="O165" s="44">
        <v>12200000</v>
      </c>
      <c r="P165" s="44">
        <v>12200000</v>
      </c>
      <c r="Q165" s="44">
        <v>12200000</v>
      </c>
      <c r="R165" s="44">
        <v>12200000</v>
      </c>
      <c r="S165" s="44">
        <v>12200000</v>
      </c>
      <c r="T165" s="44">
        <v>9156980</v>
      </c>
      <c r="U165" s="44">
        <f t="shared" si="1"/>
        <v>143112000</v>
      </c>
      <c r="V165" s="44">
        <f t="shared" si="2"/>
        <v>0</v>
      </c>
      <c r="W165" s="61">
        <v>1</v>
      </c>
      <c r="X165" s="61"/>
      <c r="Y165" s="61"/>
      <c r="Z165" s="61"/>
    </row>
    <row r="166" spans="1:26" ht="13.5" hidden="1"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4"/>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v>1</v>
      </c>
      <c r="X166" s="61"/>
      <c r="Y166" s="61"/>
      <c r="Z166" s="61"/>
    </row>
    <row r="167" spans="1:26" ht="13.5" hidden="1"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4"/>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v>1</v>
      </c>
      <c r="X167" s="61"/>
      <c r="Y167" s="61"/>
      <c r="Z167" s="61"/>
    </row>
    <row r="168" spans="1:26" ht="13.5" hidden="1"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5">SUM(H169:H171)</f>
        <v>45154000</v>
      </c>
      <c r="I168" s="41">
        <f t="shared" si="95"/>
        <v>3125292</v>
      </c>
      <c r="J168" s="41">
        <f t="shared" si="95"/>
        <v>3400000</v>
      </c>
      <c r="K168" s="41">
        <f t="shared" si="95"/>
        <v>3400000</v>
      </c>
      <c r="L168" s="41">
        <f t="shared" si="95"/>
        <v>3400000</v>
      </c>
      <c r="M168" s="41">
        <f t="shared" si="95"/>
        <v>6528000</v>
      </c>
      <c r="N168" s="41">
        <f t="shared" si="95"/>
        <v>6528000</v>
      </c>
      <c r="O168" s="41">
        <f t="shared" si="95"/>
        <v>3400000</v>
      </c>
      <c r="P168" s="41">
        <f t="shared" si="95"/>
        <v>3400000</v>
      </c>
      <c r="Q168" s="41">
        <f t="shared" si="95"/>
        <v>3400000</v>
      </c>
      <c r="R168" s="41">
        <f t="shared" si="95"/>
        <v>3400000</v>
      </c>
      <c r="S168" s="41">
        <f t="shared" si="95"/>
        <v>3400000</v>
      </c>
      <c r="T168" s="41">
        <f t="shared" si="95"/>
        <v>1772708</v>
      </c>
      <c r="U168" s="41">
        <f t="shared" si="1"/>
        <v>45154000</v>
      </c>
      <c r="V168" s="41">
        <f t="shared" si="2"/>
        <v>0</v>
      </c>
      <c r="W168" s="61"/>
      <c r="X168" s="61"/>
      <c r="Y168" s="61"/>
      <c r="Z168" s="61"/>
    </row>
    <row r="169" spans="1:26" ht="13.5" hidden="1"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6">ROUNDDOWN(E169*G169,-3)</f>
        <v>38898000</v>
      </c>
      <c r="I169" s="44">
        <v>3125292</v>
      </c>
      <c r="J169" s="44">
        <v>3400000</v>
      </c>
      <c r="K169" s="44">
        <v>3400000</v>
      </c>
      <c r="L169" s="44">
        <v>3400000</v>
      </c>
      <c r="M169" s="44">
        <v>3400000</v>
      </c>
      <c r="N169" s="44">
        <v>3400000</v>
      </c>
      <c r="O169" s="44">
        <v>3400000</v>
      </c>
      <c r="P169" s="44">
        <v>3400000</v>
      </c>
      <c r="Q169" s="44">
        <v>3400000</v>
      </c>
      <c r="R169" s="44">
        <v>3400000</v>
      </c>
      <c r="S169" s="44">
        <v>3400000</v>
      </c>
      <c r="T169" s="44">
        <v>1772708</v>
      </c>
      <c r="U169" s="44">
        <f t="shared" si="1"/>
        <v>38898000</v>
      </c>
      <c r="V169" s="44">
        <f t="shared" si="2"/>
        <v>0</v>
      </c>
      <c r="W169" s="61">
        <v>1</v>
      </c>
      <c r="X169" s="61"/>
      <c r="Y169" s="61"/>
      <c r="Z169" s="61"/>
    </row>
    <row r="170" spans="1:26" ht="13.5" hidden="1"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6"/>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v>1</v>
      </c>
      <c r="X170" s="61"/>
      <c r="Y170" s="61"/>
      <c r="Z170" s="61"/>
    </row>
    <row r="171" spans="1:26" ht="13.5" hidden="1"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6"/>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v>1</v>
      </c>
      <c r="X171" s="61"/>
      <c r="Y171" s="61"/>
      <c r="Z171" s="61"/>
    </row>
    <row r="172" spans="1:26" ht="13.5" hidden="1"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7">SUM(H173:H175)</f>
        <v>161420000</v>
      </c>
      <c r="I172" s="41">
        <f t="shared" si="97"/>
        <v>13330000</v>
      </c>
      <c r="J172" s="41">
        <f t="shared" si="97"/>
        <v>12070000</v>
      </c>
      <c r="K172" s="41">
        <f t="shared" si="97"/>
        <v>12070000</v>
      </c>
      <c r="L172" s="41">
        <f t="shared" si="97"/>
        <v>3250000</v>
      </c>
      <c r="M172" s="41">
        <f t="shared" si="97"/>
        <v>14780000</v>
      </c>
      <c r="N172" s="41">
        <f t="shared" si="97"/>
        <v>14780000</v>
      </c>
      <c r="O172" s="41">
        <f t="shared" si="97"/>
        <v>3250000</v>
      </c>
      <c r="P172" s="41">
        <f t="shared" si="97"/>
        <v>3250000</v>
      </c>
      <c r="Q172" s="41">
        <f t="shared" si="97"/>
        <v>3250000</v>
      </c>
      <c r="R172" s="41">
        <f t="shared" si="97"/>
        <v>3250000</v>
      </c>
      <c r="S172" s="41">
        <f t="shared" si="97"/>
        <v>3250000</v>
      </c>
      <c r="T172" s="41">
        <f t="shared" si="97"/>
        <v>74890000</v>
      </c>
      <c r="U172" s="41">
        <f t="shared" si="1"/>
        <v>161420000</v>
      </c>
      <c r="V172" s="41">
        <f t="shared" si="2"/>
        <v>0</v>
      </c>
      <c r="W172" s="61"/>
      <c r="X172" s="61"/>
      <c r="Y172" s="61"/>
      <c r="Z172" s="61"/>
    </row>
    <row r="173" spans="1:26" ht="13.5" hidden="1"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8">ROUNDDOWN(E173*G173,-3)</f>
        <v>138360000</v>
      </c>
      <c r="I173" s="44">
        <v>13330000</v>
      </c>
      <c r="J173" s="44">
        <v>12070000</v>
      </c>
      <c r="K173" s="44">
        <v>12070000</v>
      </c>
      <c r="L173" s="44">
        <v>3250000</v>
      </c>
      <c r="M173" s="44">
        <v>3250000</v>
      </c>
      <c r="N173" s="44">
        <v>3250000</v>
      </c>
      <c r="O173" s="44">
        <v>3250000</v>
      </c>
      <c r="P173" s="44">
        <v>3250000</v>
      </c>
      <c r="Q173" s="44">
        <v>3250000</v>
      </c>
      <c r="R173" s="44">
        <v>3250000</v>
      </c>
      <c r="S173" s="44">
        <v>3250000</v>
      </c>
      <c r="T173" s="44">
        <v>74890000</v>
      </c>
      <c r="U173" s="44">
        <f t="shared" si="1"/>
        <v>138360000</v>
      </c>
      <c r="V173" s="44">
        <f t="shared" si="2"/>
        <v>0</v>
      </c>
      <c r="W173" s="61">
        <v>1</v>
      </c>
      <c r="X173" s="61"/>
      <c r="Y173" s="61"/>
      <c r="Z173" s="61"/>
    </row>
    <row r="174" spans="1:26" ht="13.5" hidden="1"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8"/>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v>1</v>
      </c>
      <c r="X174" s="61"/>
      <c r="Y174" s="61"/>
      <c r="Z174" s="61"/>
    </row>
    <row r="175" spans="1:26" ht="13.5" hidden="1"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8"/>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v>1</v>
      </c>
      <c r="X175" s="61"/>
      <c r="Y175" s="61"/>
      <c r="Z175" s="61"/>
    </row>
    <row r="176" spans="1:26" ht="13.5" hidden="1"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9">SUM(H177:H179)</f>
        <v>5040000</v>
      </c>
      <c r="I176" s="41">
        <f t="shared" si="99"/>
        <v>0</v>
      </c>
      <c r="J176" s="41">
        <f t="shared" si="99"/>
        <v>0</v>
      </c>
      <c r="K176" s="41">
        <f t="shared" si="99"/>
        <v>0</v>
      </c>
      <c r="L176" s="41">
        <f t="shared" si="99"/>
        <v>4320000</v>
      </c>
      <c r="M176" s="41">
        <f t="shared" si="99"/>
        <v>360000</v>
      </c>
      <c r="N176" s="41">
        <f t="shared" si="99"/>
        <v>360000</v>
      </c>
      <c r="O176" s="41">
        <f t="shared" si="99"/>
        <v>0</v>
      </c>
      <c r="P176" s="41">
        <f t="shared" si="99"/>
        <v>0</v>
      </c>
      <c r="Q176" s="41">
        <f t="shared" si="99"/>
        <v>0</v>
      </c>
      <c r="R176" s="41">
        <f t="shared" si="99"/>
        <v>0</v>
      </c>
      <c r="S176" s="41">
        <f t="shared" si="99"/>
        <v>0</v>
      </c>
      <c r="T176" s="41">
        <f t="shared" si="99"/>
        <v>0</v>
      </c>
      <c r="U176" s="41">
        <f t="shared" si="1"/>
        <v>5040000</v>
      </c>
      <c r="V176" s="41">
        <f t="shared" si="2"/>
        <v>0</v>
      </c>
      <c r="W176" s="61"/>
      <c r="X176" s="61"/>
      <c r="Y176" s="61"/>
      <c r="Z176" s="61"/>
    </row>
    <row r="177" spans="1:26" ht="13.5" hidden="1"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100">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v>1</v>
      </c>
      <c r="X177" s="61"/>
      <c r="Y177" s="61"/>
      <c r="Z177" s="61"/>
    </row>
    <row r="178" spans="1:26" ht="13.5" hidden="1"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100"/>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v>1</v>
      </c>
      <c r="X178" s="61"/>
      <c r="Y178" s="61"/>
      <c r="Z178" s="61"/>
    </row>
    <row r="179" spans="1:26" ht="13.5" hidden="1"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100"/>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v>1</v>
      </c>
      <c r="X179" s="61"/>
      <c r="Y179" s="61"/>
      <c r="Z179" s="61"/>
    </row>
    <row r="180" spans="1:26" ht="13.5" hidden="1"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1">SUM(H181:H183)</f>
        <v>8343000</v>
      </c>
      <c r="I180" s="41">
        <f t="shared" si="101"/>
        <v>287385</v>
      </c>
      <c r="J180" s="41">
        <f t="shared" si="101"/>
        <v>400000</v>
      </c>
      <c r="K180" s="41">
        <f t="shared" si="101"/>
        <v>400000</v>
      </c>
      <c r="L180" s="41">
        <f t="shared" si="101"/>
        <v>400000</v>
      </c>
      <c r="M180" s="41">
        <f t="shared" si="101"/>
        <v>710000</v>
      </c>
      <c r="N180" s="41">
        <f t="shared" si="101"/>
        <v>710000</v>
      </c>
      <c r="O180" s="41">
        <f t="shared" si="101"/>
        <v>400000</v>
      </c>
      <c r="P180" s="41">
        <f t="shared" si="101"/>
        <v>400000</v>
      </c>
      <c r="Q180" s="41">
        <f t="shared" si="101"/>
        <v>400000</v>
      </c>
      <c r="R180" s="41">
        <f t="shared" si="101"/>
        <v>400000</v>
      </c>
      <c r="S180" s="41">
        <f t="shared" si="101"/>
        <v>400000</v>
      </c>
      <c r="T180" s="41">
        <f t="shared" si="101"/>
        <v>3435615</v>
      </c>
      <c r="U180" s="41">
        <f t="shared" si="1"/>
        <v>8343000</v>
      </c>
      <c r="V180" s="41">
        <f t="shared" si="2"/>
        <v>0</v>
      </c>
      <c r="W180" s="61"/>
      <c r="X180" s="61"/>
      <c r="Y180" s="61"/>
      <c r="Z180" s="61"/>
    </row>
    <row r="181" spans="1:26" ht="13.5" hidden="1"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2">ROUNDDOWN(E181*G181,-3)</f>
        <v>7723000</v>
      </c>
      <c r="I181" s="44">
        <v>287385</v>
      </c>
      <c r="J181" s="44">
        <v>400000</v>
      </c>
      <c r="K181" s="44">
        <v>400000</v>
      </c>
      <c r="L181" s="44">
        <v>400000</v>
      </c>
      <c r="M181" s="44">
        <v>400000</v>
      </c>
      <c r="N181" s="44">
        <v>400000</v>
      </c>
      <c r="O181" s="44">
        <v>400000</v>
      </c>
      <c r="P181" s="44">
        <v>400000</v>
      </c>
      <c r="Q181" s="44">
        <v>400000</v>
      </c>
      <c r="R181" s="44">
        <v>400000</v>
      </c>
      <c r="S181" s="44">
        <v>400000</v>
      </c>
      <c r="T181" s="44">
        <v>3435615</v>
      </c>
      <c r="U181" s="44">
        <f t="shared" si="1"/>
        <v>7723000</v>
      </c>
      <c r="V181" s="44">
        <f t="shared" si="2"/>
        <v>0</v>
      </c>
      <c r="W181" s="61">
        <v>1</v>
      </c>
      <c r="X181" s="61"/>
      <c r="Y181" s="61"/>
      <c r="Z181" s="61"/>
    </row>
    <row r="182" spans="1:26" ht="13.5" hidden="1"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2"/>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v>1</v>
      </c>
      <c r="X182" s="61"/>
      <c r="Y182" s="61"/>
      <c r="Z182" s="61"/>
    </row>
    <row r="183" spans="1:26" ht="13.5" hidden="1"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2"/>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v>1</v>
      </c>
      <c r="X183" s="61"/>
      <c r="Y183" s="61"/>
      <c r="Z183" s="61"/>
    </row>
    <row r="184" spans="1:26" ht="13.5" hidden="1"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3">H185</f>
        <v>131443000</v>
      </c>
      <c r="I184" s="41">
        <f t="shared" si="103"/>
        <v>8835240</v>
      </c>
      <c r="J184" s="41">
        <f t="shared" si="103"/>
        <v>9100000</v>
      </c>
      <c r="K184" s="41">
        <f t="shared" si="103"/>
        <v>9100000</v>
      </c>
      <c r="L184" s="41">
        <f t="shared" si="103"/>
        <v>9100000</v>
      </c>
      <c r="M184" s="41">
        <f t="shared" si="103"/>
        <v>9100000</v>
      </c>
      <c r="N184" s="41">
        <f t="shared" si="103"/>
        <v>9100000</v>
      </c>
      <c r="O184" s="41">
        <f t="shared" si="103"/>
        <v>9100000</v>
      </c>
      <c r="P184" s="41">
        <f t="shared" si="103"/>
        <v>9100000</v>
      </c>
      <c r="Q184" s="41">
        <f t="shared" si="103"/>
        <v>9100000</v>
      </c>
      <c r="R184" s="41">
        <f t="shared" si="103"/>
        <v>9100000</v>
      </c>
      <c r="S184" s="41">
        <f t="shared" si="103"/>
        <v>9100000</v>
      </c>
      <c r="T184" s="41">
        <f t="shared" si="103"/>
        <v>31607760</v>
      </c>
      <c r="U184" s="41">
        <f t="shared" si="1"/>
        <v>131443000</v>
      </c>
      <c r="V184" s="41">
        <f t="shared" si="2"/>
        <v>0</v>
      </c>
      <c r="W184" s="61"/>
      <c r="X184" s="61"/>
      <c r="Y184" s="61"/>
      <c r="Z184" s="61"/>
    </row>
    <row r="185" spans="1:26" ht="13.5" hidden="1"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v>9100000</v>
      </c>
      <c r="K185" s="44">
        <v>9100000</v>
      </c>
      <c r="L185" s="44">
        <v>9100000</v>
      </c>
      <c r="M185" s="44">
        <v>9100000</v>
      </c>
      <c r="N185" s="44">
        <v>9100000</v>
      </c>
      <c r="O185" s="44">
        <v>9100000</v>
      </c>
      <c r="P185" s="44">
        <v>9100000</v>
      </c>
      <c r="Q185" s="44">
        <v>9100000</v>
      </c>
      <c r="R185" s="44">
        <v>9100000</v>
      </c>
      <c r="S185" s="44">
        <v>9100000</v>
      </c>
      <c r="T185" s="44">
        <v>31607760</v>
      </c>
      <c r="U185" s="44">
        <f t="shared" si="1"/>
        <v>131443000</v>
      </c>
      <c r="V185" s="44">
        <f t="shared" si="2"/>
        <v>0</v>
      </c>
      <c r="W185" s="61">
        <v>1</v>
      </c>
      <c r="X185" s="61"/>
      <c r="Y185" s="61"/>
      <c r="Z185" s="61"/>
    </row>
    <row r="186" spans="1:26" ht="13.5" hidden="1"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4">H187</f>
        <v>472296000</v>
      </c>
      <c r="I186" s="41">
        <f t="shared" si="104"/>
        <v>0</v>
      </c>
      <c r="J186" s="41">
        <f t="shared" si="104"/>
        <v>41000000</v>
      </c>
      <c r="K186" s="41">
        <f t="shared" si="104"/>
        <v>41000000</v>
      </c>
      <c r="L186" s="41">
        <f t="shared" si="104"/>
        <v>41000000</v>
      </c>
      <c r="M186" s="41">
        <f t="shared" si="104"/>
        <v>41000000</v>
      </c>
      <c r="N186" s="41">
        <f t="shared" si="104"/>
        <v>27330000</v>
      </c>
      <c r="O186" s="41">
        <f t="shared" si="104"/>
        <v>41000000</v>
      </c>
      <c r="P186" s="41">
        <f t="shared" si="104"/>
        <v>41000000</v>
      </c>
      <c r="Q186" s="41">
        <f t="shared" si="104"/>
        <v>41000000</v>
      </c>
      <c r="R186" s="41">
        <f t="shared" si="104"/>
        <v>41000000</v>
      </c>
      <c r="S186" s="41">
        <f t="shared" si="104"/>
        <v>41000000</v>
      </c>
      <c r="T186" s="41">
        <f t="shared" si="104"/>
        <v>75966000</v>
      </c>
      <c r="U186" s="41">
        <f t="shared" si="1"/>
        <v>472296000</v>
      </c>
      <c r="V186" s="41">
        <f t="shared" si="2"/>
        <v>0</v>
      </c>
      <c r="W186" s="61"/>
      <c r="X186" s="61"/>
      <c r="Y186" s="61"/>
      <c r="Z186" s="61"/>
    </row>
    <row r="187" spans="1:26" ht="13.5" hidden="1"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44">
        <v>41000000</v>
      </c>
      <c r="K187" s="44">
        <v>41000000</v>
      </c>
      <c r="L187" s="44">
        <v>41000000</v>
      </c>
      <c r="M187" s="44">
        <v>41000000</v>
      </c>
      <c r="N187" s="44">
        <v>27330000</v>
      </c>
      <c r="O187" s="44">
        <v>41000000</v>
      </c>
      <c r="P187" s="44">
        <v>41000000</v>
      </c>
      <c r="Q187" s="44">
        <v>41000000</v>
      </c>
      <c r="R187" s="44">
        <v>41000000</v>
      </c>
      <c r="S187" s="44">
        <v>41000000</v>
      </c>
      <c r="T187" s="44">
        <v>75966000</v>
      </c>
      <c r="U187" s="44">
        <f t="shared" si="1"/>
        <v>472296000</v>
      </c>
      <c r="V187" s="44">
        <f t="shared" si="2"/>
        <v>0</v>
      </c>
      <c r="W187" s="61">
        <v>1</v>
      </c>
      <c r="X187" s="61"/>
      <c r="Y187" s="61"/>
      <c r="Z187" s="61"/>
    </row>
    <row r="188" spans="1:26" ht="13.5" hidden="1"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5">SUM(H189:H191)</f>
        <v>85610000</v>
      </c>
      <c r="I188" s="41">
        <f t="shared" si="105"/>
        <v>6110000</v>
      </c>
      <c r="J188" s="41">
        <f t="shared" si="105"/>
        <v>6200000</v>
      </c>
      <c r="K188" s="41">
        <f t="shared" si="105"/>
        <v>6200000</v>
      </c>
      <c r="L188" s="41">
        <f t="shared" si="105"/>
        <v>6200000</v>
      </c>
      <c r="M188" s="41">
        <f t="shared" si="105"/>
        <v>12315000</v>
      </c>
      <c r="N188" s="41">
        <f t="shared" si="105"/>
        <v>12315000</v>
      </c>
      <c r="O188" s="41">
        <f t="shared" si="105"/>
        <v>6200000</v>
      </c>
      <c r="P188" s="41">
        <f t="shared" si="105"/>
        <v>6200000</v>
      </c>
      <c r="Q188" s="41">
        <f t="shared" si="105"/>
        <v>6200000</v>
      </c>
      <c r="R188" s="41">
        <f t="shared" si="105"/>
        <v>6200000</v>
      </c>
      <c r="S188" s="41">
        <f t="shared" si="105"/>
        <v>6200000</v>
      </c>
      <c r="T188" s="41">
        <f t="shared" si="105"/>
        <v>5270000</v>
      </c>
      <c r="U188" s="41">
        <f t="shared" si="1"/>
        <v>85610000</v>
      </c>
      <c r="V188" s="41">
        <f t="shared" si="2"/>
        <v>0</v>
      </c>
      <c r="W188" s="61"/>
      <c r="X188" s="61"/>
      <c r="Y188" s="61"/>
      <c r="Z188" s="61"/>
    </row>
    <row r="189" spans="1:26" ht="13.5" hidden="1"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6">ROUNDDOWN(E189*G189,-3)</f>
        <v>73380000</v>
      </c>
      <c r="I189" s="44">
        <v>6110000</v>
      </c>
      <c r="J189" s="44">
        <v>6200000</v>
      </c>
      <c r="K189" s="44">
        <v>6200000</v>
      </c>
      <c r="L189" s="44">
        <v>6200000</v>
      </c>
      <c r="M189" s="44">
        <v>6200000</v>
      </c>
      <c r="N189" s="44">
        <v>6200000</v>
      </c>
      <c r="O189" s="44">
        <v>6200000</v>
      </c>
      <c r="P189" s="44">
        <v>6200000</v>
      </c>
      <c r="Q189" s="44">
        <v>6200000</v>
      </c>
      <c r="R189" s="44">
        <v>6200000</v>
      </c>
      <c r="S189" s="44">
        <v>6200000</v>
      </c>
      <c r="T189" s="44">
        <v>5270000</v>
      </c>
      <c r="U189" s="44">
        <f t="shared" si="1"/>
        <v>73380000</v>
      </c>
      <c r="V189" s="44">
        <f t="shared" si="2"/>
        <v>0</v>
      </c>
      <c r="W189" s="61">
        <v>1</v>
      </c>
      <c r="X189" s="61"/>
      <c r="Y189" s="61"/>
      <c r="Z189" s="61"/>
    </row>
    <row r="190" spans="1:26" ht="13.5" hidden="1"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6"/>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v>1</v>
      </c>
      <c r="X190" s="61"/>
      <c r="Y190" s="61"/>
      <c r="Z190" s="61"/>
    </row>
    <row r="191" spans="1:26" ht="13.5" hidden="1"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6"/>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v>1</v>
      </c>
      <c r="X191" s="61"/>
      <c r="Y191" s="61"/>
      <c r="Z191" s="61"/>
    </row>
    <row r="192" spans="1:26" ht="13.5" hidden="1"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7">SUM(H193)</f>
        <v>2995828000</v>
      </c>
      <c r="I192" s="38">
        <f t="shared" si="107"/>
        <v>0</v>
      </c>
      <c r="J192" s="38">
        <f t="shared" si="107"/>
        <v>254433506</v>
      </c>
      <c r="K192" s="38">
        <f t="shared" si="107"/>
        <v>254433506</v>
      </c>
      <c r="L192" s="38">
        <f t="shared" si="107"/>
        <v>254433506</v>
      </c>
      <c r="M192" s="38">
        <f t="shared" si="107"/>
        <v>481834506</v>
      </c>
      <c r="N192" s="38">
        <f t="shared" si="107"/>
        <v>481834506</v>
      </c>
      <c r="O192" s="38">
        <f t="shared" si="107"/>
        <v>254433506</v>
      </c>
      <c r="P192" s="38">
        <f t="shared" si="107"/>
        <v>254433506</v>
      </c>
      <c r="Q192" s="38">
        <f t="shared" si="107"/>
        <v>254433506</v>
      </c>
      <c r="R192" s="38">
        <f t="shared" si="107"/>
        <v>254433506</v>
      </c>
      <c r="S192" s="38">
        <f t="shared" si="107"/>
        <v>251124446</v>
      </c>
      <c r="T192" s="38">
        <f t="shared" si="107"/>
        <v>0</v>
      </c>
      <c r="U192" s="38">
        <f t="shared" si="1"/>
        <v>2995828000</v>
      </c>
      <c r="V192" s="38">
        <f t="shared" si="2"/>
        <v>0</v>
      </c>
      <c r="W192" s="61"/>
      <c r="X192" s="61"/>
      <c r="Y192" s="61"/>
      <c r="Z192" s="61"/>
    </row>
    <row r="193" spans="1:26" ht="13.5" hidden="1"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8">SUM(H194:H196)</f>
        <v>2995828000</v>
      </c>
      <c r="I193" s="41">
        <f t="shared" si="108"/>
        <v>0</v>
      </c>
      <c r="J193" s="41">
        <f t="shared" si="108"/>
        <v>254433506</v>
      </c>
      <c r="K193" s="41">
        <f t="shared" si="108"/>
        <v>254433506</v>
      </c>
      <c r="L193" s="41">
        <f t="shared" si="108"/>
        <v>254433506</v>
      </c>
      <c r="M193" s="41">
        <f t="shared" si="108"/>
        <v>481834506</v>
      </c>
      <c r="N193" s="41">
        <f t="shared" si="108"/>
        <v>481834506</v>
      </c>
      <c r="O193" s="41">
        <f t="shared" si="108"/>
        <v>254433506</v>
      </c>
      <c r="P193" s="41">
        <f t="shared" si="108"/>
        <v>254433506</v>
      </c>
      <c r="Q193" s="41">
        <f t="shared" si="108"/>
        <v>254433506</v>
      </c>
      <c r="R193" s="41">
        <f t="shared" si="108"/>
        <v>254433506</v>
      </c>
      <c r="S193" s="41">
        <f t="shared" si="108"/>
        <v>251124446</v>
      </c>
      <c r="T193" s="41">
        <f t="shared" si="108"/>
        <v>0</v>
      </c>
      <c r="U193" s="41">
        <f t="shared" si="1"/>
        <v>2995828000</v>
      </c>
      <c r="V193" s="41">
        <f t="shared" si="2"/>
        <v>0</v>
      </c>
      <c r="W193" s="61"/>
      <c r="X193" s="61"/>
      <c r="Y193" s="61"/>
      <c r="Z193" s="61"/>
    </row>
    <row r="194" spans="1:26" ht="13.5" hidden="1"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9">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v>1</v>
      </c>
      <c r="X194" s="61"/>
      <c r="Y194" s="61"/>
      <c r="Z194" s="61"/>
    </row>
    <row r="195" spans="1:26" ht="13.5" hidden="1"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9"/>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v>1</v>
      </c>
      <c r="X195" s="61"/>
      <c r="Y195" s="61"/>
      <c r="Z195" s="61"/>
    </row>
    <row r="196" spans="1:26" ht="13.5" hidden="1"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9"/>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v>1</v>
      </c>
      <c r="X196" s="61"/>
      <c r="Y196" s="61"/>
      <c r="Z196" s="61"/>
    </row>
    <row r="197" spans="1:26" ht="13.5" hidden="1"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10">SUM(H198,H220,H226,H240)</f>
        <v>2068930000</v>
      </c>
      <c r="I197" s="34">
        <f t="shared" si="110"/>
        <v>132428440</v>
      </c>
      <c r="J197" s="34">
        <f t="shared" si="110"/>
        <v>181138440</v>
      </c>
      <c r="K197" s="34">
        <f t="shared" si="110"/>
        <v>157428440</v>
      </c>
      <c r="L197" s="34">
        <f t="shared" si="110"/>
        <v>210652440</v>
      </c>
      <c r="M197" s="34">
        <f t="shared" si="110"/>
        <v>197428440</v>
      </c>
      <c r="N197" s="34">
        <f t="shared" si="110"/>
        <v>242728440</v>
      </c>
      <c r="O197" s="34">
        <f t="shared" si="110"/>
        <v>199328440</v>
      </c>
      <c r="P197" s="34">
        <f t="shared" si="110"/>
        <v>153098440</v>
      </c>
      <c r="Q197" s="34">
        <f t="shared" si="110"/>
        <v>132428440</v>
      </c>
      <c r="R197" s="34">
        <f t="shared" si="110"/>
        <v>149298440</v>
      </c>
      <c r="S197" s="34">
        <f t="shared" si="110"/>
        <v>165928440</v>
      </c>
      <c r="T197" s="34">
        <f t="shared" si="110"/>
        <v>147043160</v>
      </c>
      <c r="U197" s="34">
        <f t="shared" si="1"/>
        <v>2068930000</v>
      </c>
      <c r="V197" s="34">
        <f t="shared" si="2"/>
        <v>0</v>
      </c>
      <c r="W197" s="61"/>
      <c r="X197" s="61"/>
      <c r="Y197" s="61"/>
      <c r="Z197" s="61"/>
    </row>
    <row r="198" spans="1:26" ht="13.5" hidden="1"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1">SUM(H199,H208)</f>
        <v>1255650000</v>
      </c>
      <c r="I198" s="38">
        <f t="shared" si="111"/>
        <v>89750940</v>
      </c>
      <c r="J198" s="38">
        <f t="shared" si="111"/>
        <v>115900940</v>
      </c>
      <c r="K198" s="38">
        <f t="shared" si="111"/>
        <v>114750940</v>
      </c>
      <c r="L198" s="38">
        <f t="shared" si="111"/>
        <v>149754940</v>
      </c>
      <c r="M198" s="38">
        <f t="shared" si="111"/>
        <v>89750940</v>
      </c>
      <c r="N198" s="38">
        <f t="shared" si="111"/>
        <v>88250940</v>
      </c>
      <c r="O198" s="38">
        <f t="shared" si="111"/>
        <v>131650940</v>
      </c>
      <c r="P198" s="38">
        <f t="shared" si="111"/>
        <v>88250940</v>
      </c>
      <c r="Q198" s="38">
        <f t="shared" si="111"/>
        <v>89750940</v>
      </c>
      <c r="R198" s="38">
        <f t="shared" si="111"/>
        <v>89750940</v>
      </c>
      <c r="S198" s="38">
        <f t="shared" si="111"/>
        <v>118250940</v>
      </c>
      <c r="T198" s="38">
        <f t="shared" si="111"/>
        <v>89835660</v>
      </c>
      <c r="U198" s="38">
        <f t="shared" si="1"/>
        <v>1255650000</v>
      </c>
      <c r="V198" s="38">
        <f t="shared" si="2"/>
        <v>0</v>
      </c>
      <c r="W198" s="61"/>
      <c r="X198" s="61"/>
      <c r="Y198" s="61"/>
      <c r="Z198" s="61"/>
    </row>
    <row r="199" spans="1:26" ht="13.5" hidden="1"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2">SUM(H200:H207)</f>
        <v>1032192000</v>
      </c>
      <c r="I199" s="41">
        <f t="shared" si="112"/>
        <v>76306940</v>
      </c>
      <c r="J199" s="41">
        <f t="shared" si="112"/>
        <v>76306940</v>
      </c>
      <c r="K199" s="41">
        <f t="shared" si="112"/>
        <v>101306940</v>
      </c>
      <c r="L199" s="41">
        <f t="shared" si="112"/>
        <v>137810940</v>
      </c>
      <c r="M199" s="41">
        <f t="shared" si="112"/>
        <v>76306940</v>
      </c>
      <c r="N199" s="41">
        <f t="shared" si="112"/>
        <v>76306940</v>
      </c>
      <c r="O199" s="41">
        <f t="shared" si="112"/>
        <v>76306940</v>
      </c>
      <c r="P199" s="41">
        <f t="shared" si="112"/>
        <v>76306940</v>
      </c>
      <c r="Q199" s="41">
        <f t="shared" si="112"/>
        <v>76306940</v>
      </c>
      <c r="R199" s="41">
        <f t="shared" si="112"/>
        <v>76306940</v>
      </c>
      <c r="S199" s="41">
        <f t="shared" si="112"/>
        <v>106306940</v>
      </c>
      <c r="T199" s="41">
        <f t="shared" si="112"/>
        <v>76311660</v>
      </c>
      <c r="U199" s="41">
        <f t="shared" si="1"/>
        <v>1032192000</v>
      </c>
      <c r="V199" s="41">
        <f t="shared" si="2"/>
        <v>0</v>
      </c>
      <c r="W199" s="61"/>
      <c r="X199" s="61"/>
      <c r="Y199" s="61"/>
      <c r="Z199" s="61"/>
    </row>
    <row r="200" spans="1:26" ht="13.5" hidden="1"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3">ROUNDDOWN(E200*G200,-3)</f>
        <v>59765000</v>
      </c>
      <c r="I200" s="44">
        <v>4980000</v>
      </c>
      <c r="J200" s="44">
        <v>4980000</v>
      </c>
      <c r="K200" s="44">
        <v>4980000</v>
      </c>
      <c r="L200" s="44">
        <v>4980000</v>
      </c>
      <c r="M200" s="44">
        <v>4980000</v>
      </c>
      <c r="N200" s="44">
        <v>4980000</v>
      </c>
      <c r="O200" s="44">
        <v>4980000</v>
      </c>
      <c r="P200" s="44">
        <v>4980000</v>
      </c>
      <c r="Q200" s="44">
        <v>4980000</v>
      </c>
      <c r="R200" s="44">
        <v>4980000</v>
      </c>
      <c r="S200" s="44">
        <v>4980000</v>
      </c>
      <c r="T200" s="44">
        <v>4985000</v>
      </c>
      <c r="U200" s="44">
        <f t="shared" si="1"/>
        <v>59765000</v>
      </c>
      <c r="V200" s="44">
        <f t="shared" si="2"/>
        <v>0</v>
      </c>
      <c r="W200" s="61">
        <v>1</v>
      </c>
      <c r="X200" s="61"/>
      <c r="Y200" s="61"/>
      <c r="Z200" s="61"/>
    </row>
    <row r="201" spans="1:26" ht="13.5" hidden="1"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3"/>
        <v>69600000</v>
      </c>
      <c r="I201" s="44">
        <v>5800000</v>
      </c>
      <c r="J201" s="44">
        <v>5800000</v>
      </c>
      <c r="K201" s="44">
        <v>5800000</v>
      </c>
      <c r="L201" s="44">
        <v>5800000</v>
      </c>
      <c r="M201" s="44">
        <v>5800000</v>
      </c>
      <c r="N201" s="44">
        <v>5800000</v>
      </c>
      <c r="O201" s="44">
        <v>5800000</v>
      </c>
      <c r="P201" s="44">
        <v>5800000</v>
      </c>
      <c r="Q201" s="44">
        <v>5800000</v>
      </c>
      <c r="R201" s="44">
        <v>5800000</v>
      </c>
      <c r="S201" s="44">
        <v>5800000</v>
      </c>
      <c r="T201" s="44">
        <v>5800000</v>
      </c>
      <c r="U201" s="44">
        <f t="shared" si="1"/>
        <v>69600000</v>
      </c>
      <c r="V201" s="44">
        <f t="shared" si="2"/>
        <v>0</v>
      </c>
      <c r="W201" s="61">
        <v>1</v>
      </c>
      <c r="X201" s="61"/>
      <c r="Y201" s="61"/>
      <c r="Z201" s="61"/>
    </row>
    <row r="202" spans="1:26" ht="13.5" hidden="1"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3"/>
        <v>55000000</v>
      </c>
      <c r="I202" s="44">
        <v>0</v>
      </c>
      <c r="J202" s="44">
        <v>0</v>
      </c>
      <c r="K202" s="44">
        <v>25000000</v>
      </c>
      <c r="L202" s="44">
        <v>0</v>
      </c>
      <c r="M202" s="44">
        <v>0</v>
      </c>
      <c r="N202" s="44">
        <v>0</v>
      </c>
      <c r="O202" s="44">
        <v>0</v>
      </c>
      <c r="P202" s="44">
        <v>0</v>
      </c>
      <c r="Q202" s="44">
        <v>0</v>
      </c>
      <c r="R202" s="44">
        <v>0</v>
      </c>
      <c r="S202" s="44">
        <v>30000000</v>
      </c>
      <c r="T202" s="44">
        <v>0</v>
      </c>
      <c r="U202" s="44">
        <f t="shared" si="1"/>
        <v>55000000</v>
      </c>
      <c r="V202" s="44">
        <f t="shared" si="2"/>
        <v>0</v>
      </c>
      <c r="W202" s="61">
        <v>1</v>
      </c>
      <c r="X202" s="61"/>
      <c r="Y202" s="61"/>
      <c r="Z202" s="61"/>
    </row>
    <row r="203" spans="1:26" ht="13.5" hidden="1"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3"/>
        <v>20967000</v>
      </c>
      <c r="I203" s="44">
        <v>1747250</v>
      </c>
      <c r="J203" s="44">
        <v>1747250</v>
      </c>
      <c r="K203" s="44">
        <v>1747250</v>
      </c>
      <c r="L203" s="44">
        <v>1747250</v>
      </c>
      <c r="M203" s="44">
        <v>1747250</v>
      </c>
      <c r="N203" s="44">
        <v>1747250</v>
      </c>
      <c r="O203" s="44">
        <v>1747250</v>
      </c>
      <c r="P203" s="44">
        <v>1747250</v>
      </c>
      <c r="Q203" s="44">
        <v>1747250</v>
      </c>
      <c r="R203" s="44">
        <v>1747250</v>
      </c>
      <c r="S203" s="44">
        <v>1747250</v>
      </c>
      <c r="T203" s="44">
        <v>1747250</v>
      </c>
      <c r="U203" s="44">
        <f t="shared" si="1"/>
        <v>20967000</v>
      </c>
      <c r="V203" s="44">
        <f t="shared" si="2"/>
        <v>0</v>
      </c>
      <c r="W203" s="61">
        <v>1</v>
      </c>
      <c r="X203" s="61"/>
      <c r="Y203" s="61"/>
      <c r="Z203" s="61"/>
    </row>
    <row r="204" spans="1:26" ht="13.5" hidden="1"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3"/>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v>1</v>
      </c>
      <c r="X204" s="61"/>
      <c r="Y204" s="61"/>
      <c r="Z204" s="61"/>
    </row>
    <row r="205" spans="1:26" ht="13.5" hidden="1"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3"/>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v>1</v>
      </c>
      <c r="X205" s="61"/>
      <c r="Y205" s="61"/>
      <c r="Z205" s="61"/>
    </row>
    <row r="206" spans="1:26" ht="13.5" hidden="1"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3"/>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v>1</v>
      </c>
      <c r="X206" s="61"/>
      <c r="Y206" s="61"/>
      <c r="Z206" s="61"/>
    </row>
    <row r="207" spans="1:26" ht="13.5" hidden="1"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3"/>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v>1</v>
      </c>
      <c r="X207" s="61"/>
      <c r="Y207" s="61"/>
      <c r="Z207" s="61"/>
    </row>
    <row r="208" spans="1:26" ht="13.5" hidden="1"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4">SUM(H209:H219)</f>
        <v>223458000</v>
      </c>
      <c r="I208" s="41">
        <f t="shared" si="114"/>
        <v>13444000</v>
      </c>
      <c r="J208" s="41">
        <f t="shared" si="114"/>
        <v>39594000</v>
      </c>
      <c r="K208" s="41">
        <f t="shared" si="114"/>
        <v>13444000</v>
      </c>
      <c r="L208" s="41">
        <f t="shared" si="114"/>
        <v>11944000</v>
      </c>
      <c r="M208" s="41">
        <f t="shared" si="114"/>
        <v>13444000</v>
      </c>
      <c r="N208" s="41">
        <f t="shared" si="114"/>
        <v>11944000</v>
      </c>
      <c r="O208" s="41">
        <f t="shared" si="114"/>
        <v>55344000</v>
      </c>
      <c r="P208" s="41">
        <f t="shared" si="114"/>
        <v>11944000</v>
      </c>
      <c r="Q208" s="41">
        <f t="shared" si="114"/>
        <v>13444000</v>
      </c>
      <c r="R208" s="41">
        <f t="shared" si="114"/>
        <v>13444000</v>
      </c>
      <c r="S208" s="41">
        <f t="shared" si="114"/>
        <v>11944000</v>
      </c>
      <c r="T208" s="41">
        <f t="shared" si="114"/>
        <v>13524000</v>
      </c>
      <c r="U208" s="41">
        <f t="shared" si="1"/>
        <v>223458000</v>
      </c>
      <c r="V208" s="41">
        <f t="shared" si="2"/>
        <v>0</v>
      </c>
      <c r="W208" s="61"/>
      <c r="X208" s="61"/>
      <c r="Y208" s="61"/>
      <c r="Z208" s="61"/>
    </row>
    <row r="209" spans="1:26" ht="13.5" hidden="1"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5">ROUNDDOWN(E209*G209,-3)</f>
        <v>56000000</v>
      </c>
      <c r="I209" s="44">
        <v>4660000</v>
      </c>
      <c r="J209" s="44">
        <v>4660000</v>
      </c>
      <c r="K209" s="44">
        <v>4660000</v>
      </c>
      <c r="L209" s="44">
        <v>4660000</v>
      </c>
      <c r="M209" s="44">
        <v>4660000</v>
      </c>
      <c r="N209" s="44">
        <v>4660000</v>
      </c>
      <c r="O209" s="44">
        <v>4660000</v>
      </c>
      <c r="P209" s="44">
        <v>4660000</v>
      </c>
      <c r="Q209" s="44">
        <v>4660000</v>
      </c>
      <c r="R209" s="44">
        <v>4660000</v>
      </c>
      <c r="S209" s="44">
        <v>4660000</v>
      </c>
      <c r="T209" s="44">
        <v>4740000</v>
      </c>
      <c r="U209" s="44">
        <f t="shared" si="1"/>
        <v>56000000</v>
      </c>
      <c r="V209" s="44">
        <f t="shared" si="2"/>
        <v>0</v>
      </c>
      <c r="W209" s="61">
        <v>1</v>
      </c>
      <c r="X209" s="61"/>
      <c r="Y209" s="61"/>
      <c r="Z209" s="61"/>
    </row>
    <row r="210" spans="1:26" ht="13.5" hidden="1"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5"/>
        <v>84000000</v>
      </c>
      <c r="I210" s="44">
        <v>7500000</v>
      </c>
      <c r="J210" s="44">
        <v>7500000</v>
      </c>
      <c r="K210" s="44">
        <v>7500000</v>
      </c>
      <c r="L210" s="44">
        <v>6000000</v>
      </c>
      <c r="M210" s="44">
        <v>7500000</v>
      </c>
      <c r="N210" s="44">
        <v>6000000</v>
      </c>
      <c r="O210" s="44">
        <v>7500000</v>
      </c>
      <c r="P210" s="44">
        <v>6000000</v>
      </c>
      <c r="Q210" s="44">
        <v>7500000</v>
      </c>
      <c r="R210" s="44">
        <v>7500000</v>
      </c>
      <c r="S210" s="44">
        <v>6000000</v>
      </c>
      <c r="T210" s="44">
        <v>7500000</v>
      </c>
      <c r="U210" s="44">
        <f t="shared" si="1"/>
        <v>84000000</v>
      </c>
      <c r="V210" s="44">
        <f t="shared" si="2"/>
        <v>0</v>
      </c>
      <c r="W210" s="61">
        <v>1</v>
      </c>
      <c r="X210" s="61"/>
      <c r="Y210" s="61"/>
      <c r="Z210" s="61"/>
    </row>
    <row r="211" spans="1:26" ht="13.5" hidden="1"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5"/>
        <v>7488000</v>
      </c>
      <c r="I211" s="44">
        <v>624000</v>
      </c>
      <c r="J211" s="44">
        <v>624000</v>
      </c>
      <c r="K211" s="44">
        <v>624000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v>1</v>
      </c>
      <c r="X211" s="61"/>
      <c r="Y211" s="61"/>
      <c r="Z211" s="61"/>
    </row>
    <row r="212" spans="1:26" ht="13.5" hidden="1"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5"/>
        <v>7920000</v>
      </c>
      <c r="I212" s="44">
        <v>660000</v>
      </c>
      <c r="J212" s="44">
        <v>660000</v>
      </c>
      <c r="K212" s="44">
        <v>660000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v>1</v>
      </c>
      <c r="X212" s="61"/>
      <c r="Y212" s="61"/>
      <c r="Z212" s="61"/>
    </row>
    <row r="213" spans="1:26" ht="13.5" hidden="1"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5"/>
        <v>13200000</v>
      </c>
      <c r="I213" s="44">
        <v>0</v>
      </c>
      <c r="J213" s="44">
        <v>6600000</v>
      </c>
      <c r="K213" s="44">
        <v>0</v>
      </c>
      <c r="L213" s="44">
        <v>0</v>
      </c>
      <c r="M213" s="44">
        <v>0</v>
      </c>
      <c r="N213" s="44">
        <v>0</v>
      </c>
      <c r="O213" s="44">
        <v>6600000</v>
      </c>
      <c r="P213" s="44">
        <v>0</v>
      </c>
      <c r="Q213" s="44">
        <v>0</v>
      </c>
      <c r="R213" s="44">
        <v>0</v>
      </c>
      <c r="S213" s="44">
        <v>0</v>
      </c>
      <c r="T213" s="44">
        <v>0</v>
      </c>
      <c r="U213" s="44">
        <f t="shared" si="1"/>
        <v>13200000</v>
      </c>
      <c r="V213" s="44">
        <f t="shared" si="2"/>
        <v>0</v>
      </c>
      <c r="W213" s="61">
        <v>1</v>
      </c>
      <c r="X213" s="61"/>
      <c r="Y213" s="61"/>
      <c r="Z213" s="61"/>
    </row>
    <row r="214" spans="1:26" ht="13.5" hidden="1"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5"/>
        <v>9600000</v>
      </c>
      <c r="I214" s="44">
        <v>0</v>
      </c>
      <c r="J214" s="44">
        <v>4800000</v>
      </c>
      <c r="K214" s="44">
        <v>0</v>
      </c>
      <c r="L214" s="44">
        <v>0</v>
      </c>
      <c r="M214" s="44">
        <v>0</v>
      </c>
      <c r="N214" s="44">
        <v>0</v>
      </c>
      <c r="O214" s="44">
        <v>4800000</v>
      </c>
      <c r="P214" s="44">
        <v>0</v>
      </c>
      <c r="Q214" s="44">
        <v>0</v>
      </c>
      <c r="R214" s="44">
        <v>0</v>
      </c>
      <c r="S214" s="44">
        <v>0</v>
      </c>
      <c r="T214" s="44">
        <v>0</v>
      </c>
      <c r="U214" s="44">
        <f t="shared" si="1"/>
        <v>9600000</v>
      </c>
      <c r="V214" s="44">
        <f t="shared" si="2"/>
        <v>0</v>
      </c>
      <c r="W214" s="61">
        <v>1</v>
      </c>
      <c r="X214" s="61"/>
      <c r="Y214" s="61"/>
      <c r="Z214" s="61"/>
    </row>
    <row r="215" spans="1:26" ht="13.5" hidden="1"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5"/>
        <v>3750000</v>
      </c>
      <c r="I215" s="44">
        <v>0</v>
      </c>
      <c r="J215" s="44">
        <v>3750000</v>
      </c>
      <c r="K215" s="44">
        <v>0</v>
      </c>
      <c r="L215" s="44">
        <v>0</v>
      </c>
      <c r="M215" s="44">
        <v>0</v>
      </c>
      <c r="N215" s="44">
        <v>0</v>
      </c>
      <c r="O215" s="44">
        <v>0</v>
      </c>
      <c r="P215" s="44">
        <v>0</v>
      </c>
      <c r="Q215" s="44">
        <v>0</v>
      </c>
      <c r="R215" s="44">
        <v>0</v>
      </c>
      <c r="S215" s="44">
        <v>0</v>
      </c>
      <c r="T215" s="44">
        <v>0</v>
      </c>
      <c r="U215" s="44">
        <f t="shared" si="1"/>
        <v>3750000</v>
      </c>
      <c r="V215" s="44">
        <f t="shared" si="2"/>
        <v>0</v>
      </c>
      <c r="W215" s="61">
        <v>1</v>
      </c>
      <c r="X215" s="61"/>
      <c r="Y215" s="61"/>
      <c r="Z215" s="61"/>
    </row>
    <row r="216" spans="1:26" ht="13.5" hidden="1"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5"/>
        <v>11000000</v>
      </c>
      <c r="I216" s="44">
        <v>0</v>
      </c>
      <c r="J216" s="44">
        <v>11000000</v>
      </c>
      <c r="K216" s="44">
        <v>0</v>
      </c>
      <c r="L216" s="44">
        <v>0</v>
      </c>
      <c r="M216" s="44">
        <v>0</v>
      </c>
      <c r="N216" s="44">
        <v>0</v>
      </c>
      <c r="O216" s="44">
        <v>0</v>
      </c>
      <c r="P216" s="44">
        <v>0</v>
      </c>
      <c r="Q216" s="44">
        <v>0</v>
      </c>
      <c r="R216" s="44">
        <v>0</v>
      </c>
      <c r="S216" s="44">
        <v>0</v>
      </c>
      <c r="T216" s="44">
        <v>0</v>
      </c>
      <c r="U216" s="44">
        <f t="shared" si="1"/>
        <v>11000000</v>
      </c>
      <c r="V216" s="44">
        <f t="shared" si="2"/>
        <v>0</v>
      </c>
      <c r="W216" s="61">
        <v>1</v>
      </c>
      <c r="X216" s="61"/>
      <c r="Y216" s="61"/>
      <c r="Z216" s="61"/>
    </row>
    <row r="217" spans="1:26" ht="13.5" hidden="1"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5"/>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v>1</v>
      </c>
      <c r="X217" s="61"/>
      <c r="Y217" s="61"/>
      <c r="Z217" s="61"/>
    </row>
    <row r="218" spans="1:26" ht="13.5" hidden="1"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5"/>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v>1</v>
      </c>
      <c r="X218" s="61"/>
      <c r="Y218" s="61"/>
      <c r="Z218" s="61"/>
    </row>
    <row r="219" spans="1:26" ht="13.5" hidden="1"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5"/>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v>1</v>
      </c>
      <c r="X219" s="61"/>
      <c r="Y219" s="61"/>
      <c r="Z219" s="61"/>
    </row>
    <row r="220" spans="1:26" ht="13.5" hidden="1"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6">SUM(H221,H223)</f>
        <v>122400000</v>
      </c>
      <c r="I220" s="38">
        <f t="shared" si="116"/>
        <v>5200000</v>
      </c>
      <c r="J220" s="38">
        <f t="shared" si="116"/>
        <v>5200000</v>
      </c>
      <c r="K220" s="38">
        <f t="shared" si="116"/>
        <v>5200000</v>
      </c>
      <c r="L220" s="38">
        <f t="shared" si="116"/>
        <v>5200000</v>
      </c>
      <c r="M220" s="38">
        <f t="shared" si="116"/>
        <v>65200000</v>
      </c>
      <c r="N220" s="38">
        <f t="shared" si="116"/>
        <v>5200000</v>
      </c>
      <c r="O220" s="38">
        <f t="shared" si="116"/>
        <v>5200000</v>
      </c>
      <c r="P220" s="38">
        <f t="shared" si="116"/>
        <v>5200000</v>
      </c>
      <c r="Q220" s="38">
        <f t="shared" si="116"/>
        <v>5200000</v>
      </c>
      <c r="R220" s="38">
        <f t="shared" si="116"/>
        <v>5200000</v>
      </c>
      <c r="S220" s="38">
        <f t="shared" si="116"/>
        <v>5200000</v>
      </c>
      <c r="T220" s="38">
        <f t="shared" si="116"/>
        <v>5200000</v>
      </c>
      <c r="U220" s="38">
        <f t="shared" si="1"/>
        <v>122400000</v>
      </c>
      <c r="V220" s="38">
        <f t="shared" si="2"/>
        <v>0</v>
      </c>
      <c r="W220" s="61"/>
      <c r="X220" s="61"/>
      <c r="Y220" s="61"/>
      <c r="Z220" s="61"/>
    </row>
    <row r="221" spans="1:26" ht="13.5" hidden="1"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7">H222</f>
        <v>2400000</v>
      </c>
      <c r="I221" s="41">
        <f t="shared" si="117"/>
        <v>200000</v>
      </c>
      <c r="J221" s="41">
        <f t="shared" si="117"/>
        <v>200000</v>
      </c>
      <c r="K221" s="41">
        <f t="shared" si="117"/>
        <v>200000</v>
      </c>
      <c r="L221" s="41">
        <f t="shared" si="117"/>
        <v>200000</v>
      </c>
      <c r="M221" s="41">
        <f t="shared" si="117"/>
        <v>200000</v>
      </c>
      <c r="N221" s="41">
        <f t="shared" si="117"/>
        <v>200000</v>
      </c>
      <c r="O221" s="41">
        <f t="shared" si="117"/>
        <v>200000</v>
      </c>
      <c r="P221" s="41">
        <f t="shared" si="117"/>
        <v>200000</v>
      </c>
      <c r="Q221" s="41">
        <f t="shared" si="117"/>
        <v>200000</v>
      </c>
      <c r="R221" s="41">
        <f t="shared" si="117"/>
        <v>200000</v>
      </c>
      <c r="S221" s="41">
        <f t="shared" si="117"/>
        <v>200000</v>
      </c>
      <c r="T221" s="41">
        <f t="shared" si="117"/>
        <v>200000</v>
      </c>
      <c r="U221" s="41">
        <f t="shared" si="1"/>
        <v>2400000</v>
      </c>
      <c r="V221" s="41">
        <f t="shared" si="2"/>
        <v>0</v>
      </c>
      <c r="W221" s="61"/>
      <c r="X221" s="61"/>
      <c r="Y221" s="61"/>
      <c r="Z221" s="61"/>
    </row>
    <row r="222" spans="1:26" ht="13.5" hidden="1"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44">
        <v>200000</v>
      </c>
      <c r="J222" s="44">
        <v>200000</v>
      </c>
      <c r="K222" s="44">
        <v>200000</v>
      </c>
      <c r="L222" s="44">
        <v>200000</v>
      </c>
      <c r="M222" s="44">
        <v>200000</v>
      </c>
      <c r="N222" s="44">
        <v>200000</v>
      </c>
      <c r="O222" s="44">
        <v>200000</v>
      </c>
      <c r="P222" s="44">
        <v>200000</v>
      </c>
      <c r="Q222" s="44">
        <v>200000</v>
      </c>
      <c r="R222" s="44">
        <v>200000</v>
      </c>
      <c r="S222" s="44">
        <v>200000</v>
      </c>
      <c r="T222" s="44">
        <v>200000</v>
      </c>
      <c r="U222" s="44">
        <f t="shared" si="1"/>
        <v>2400000</v>
      </c>
      <c r="V222" s="44">
        <f t="shared" si="2"/>
        <v>0</v>
      </c>
      <c r="W222" s="61">
        <v>1</v>
      </c>
      <c r="X222" s="61"/>
      <c r="Y222" s="61"/>
      <c r="Z222" s="61"/>
    </row>
    <row r="223" spans="1:26" ht="13.5" hidden="1"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8">SUM(H224:H225)</f>
        <v>120000000</v>
      </c>
      <c r="I223" s="41">
        <f t="shared" si="118"/>
        <v>5000000</v>
      </c>
      <c r="J223" s="41">
        <f t="shared" si="118"/>
        <v>5000000</v>
      </c>
      <c r="K223" s="41">
        <f t="shared" si="118"/>
        <v>5000000</v>
      </c>
      <c r="L223" s="41">
        <f t="shared" si="118"/>
        <v>5000000</v>
      </c>
      <c r="M223" s="41">
        <f t="shared" si="118"/>
        <v>65000000</v>
      </c>
      <c r="N223" s="41">
        <f t="shared" si="118"/>
        <v>5000000</v>
      </c>
      <c r="O223" s="41">
        <f t="shared" si="118"/>
        <v>5000000</v>
      </c>
      <c r="P223" s="41">
        <f t="shared" si="118"/>
        <v>5000000</v>
      </c>
      <c r="Q223" s="41">
        <f t="shared" si="118"/>
        <v>5000000</v>
      </c>
      <c r="R223" s="41">
        <f t="shared" si="118"/>
        <v>5000000</v>
      </c>
      <c r="S223" s="41">
        <f t="shared" si="118"/>
        <v>5000000</v>
      </c>
      <c r="T223" s="41">
        <f t="shared" si="118"/>
        <v>5000000</v>
      </c>
      <c r="U223" s="41">
        <f t="shared" si="1"/>
        <v>120000000</v>
      </c>
      <c r="V223" s="41">
        <f t="shared" si="2"/>
        <v>0</v>
      </c>
      <c r="W223" s="61"/>
      <c r="X223" s="61"/>
      <c r="Y223" s="61"/>
      <c r="Z223" s="61"/>
    </row>
    <row r="224" spans="1:26" ht="13.5" hidden="1"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9">ROUNDDOWN(E224*G224,-3)</f>
        <v>60000000</v>
      </c>
      <c r="I224" s="44">
        <v>5000000</v>
      </c>
      <c r="J224" s="44">
        <v>5000000</v>
      </c>
      <c r="K224" s="44">
        <v>5000000</v>
      </c>
      <c r="L224" s="44">
        <v>5000000</v>
      </c>
      <c r="M224" s="44">
        <v>5000000</v>
      </c>
      <c r="N224" s="44">
        <v>5000000</v>
      </c>
      <c r="O224" s="44">
        <v>5000000</v>
      </c>
      <c r="P224" s="44">
        <v>5000000</v>
      </c>
      <c r="Q224" s="44">
        <v>5000000</v>
      </c>
      <c r="R224" s="44">
        <v>5000000</v>
      </c>
      <c r="S224" s="44">
        <v>5000000</v>
      </c>
      <c r="T224" s="44">
        <v>5000000</v>
      </c>
      <c r="U224" s="44">
        <f t="shared" si="1"/>
        <v>60000000</v>
      </c>
      <c r="V224" s="44">
        <f t="shared" si="2"/>
        <v>0</v>
      </c>
      <c r="W224" s="61">
        <v>1</v>
      </c>
      <c r="X224" s="61"/>
      <c r="Y224" s="61"/>
      <c r="Z224" s="61"/>
    </row>
    <row r="225" spans="1:26" ht="13.5" hidden="1"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9"/>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v>1</v>
      </c>
      <c r="X225" s="61"/>
      <c r="Y225" s="61"/>
      <c r="Z225" s="61"/>
    </row>
    <row r="226" spans="1:26" ht="13.5" hidden="1"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20">SUM(H227,H238)</f>
        <v>422120000</v>
      </c>
      <c r="I226" s="38">
        <f t="shared" si="120"/>
        <v>23067500</v>
      </c>
      <c r="J226" s="38">
        <f t="shared" si="120"/>
        <v>45627500</v>
      </c>
      <c r="K226" s="38">
        <f t="shared" si="120"/>
        <v>23067500</v>
      </c>
      <c r="L226" s="38">
        <f t="shared" si="120"/>
        <v>39687500</v>
      </c>
      <c r="M226" s="38">
        <f t="shared" si="120"/>
        <v>28067500</v>
      </c>
      <c r="N226" s="38">
        <f t="shared" si="120"/>
        <v>40627500</v>
      </c>
      <c r="O226" s="38">
        <f t="shared" si="120"/>
        <v>48067500</v>
      </c>
      <c r="P226" s="38">
        <f t="shared" si="120"/>
        <v>45237500</v>
      </c>
      <c r="Q226" s="38">
        <f t="shared" si="120"/>
        <v>23067500</v>
      </c>
      <c r="R226" s="38">
        <f t="shared" si="120"/>
        <v>39937500</v>
      </c>
      <c r="S226" s="38">
        <f t="shared" si="120"/>
        <v>28067500</v>
      </c>
      <c r="T226" s="38">
        <f t="shared" si="120"/>
        <v>37597500</v>
      </c>
      <c r="U226" s="38">
        <f t="shared" si="1"/>
        <v>422120000</v>
      </c>
      <c r="V226" s="38">
        <f t="shared" si="2"/>
        <v>0</v>
      </c>
      <c r="W226" s="61"/>
      <c r="X226" s="61"/>
      <c r="Y226" s="61"/>
      <c r="Z226" s="61"/>
    </row>
    <row r="227" spans="1:26" ht="13.5" hidden="1"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1">SUM(H228:H237)</f>
        <v>404120000</v>
      </c>
      <c r="I227" s="41">
        <f t="shared" si="121"/>
        <v>21567500</v>
      </c>
      <c r="J227" s="41">
        <f t="shared" si="121"/>
        <v>44127500</v>
      </c>
      <c r="K227" s="41">
        <f t="shared" si="121"/>
        <v>21567500</v>
      </c>
      <c r="L227" s="41">
        <f t="shared" si="121"/>
        <v>38187500</v>
      </c>
      <c r="M227" s="41">
        <f t="shared" si="121"/>
        <v>26567500</v>
      </c>
      <c r="N227" s="41">
        <f t="shared" si="121"/>
        <v>39127500</v>
      </c>
      <c r="O227" s="41">
        <f t="shared" si="121"/>
        <v>46567500</v>
      </c>
      <c r="P227" s="41">
        <f t="shared" si="121"/>
        <v>43737500</v>
      </c>
      <c r="Q227" s="41">
        <f t="shared" si="121"/>
        <v>21567500</v>
      </c>
      <c r="R227" s="41">
        <f t="shared" si="121"/>
        <v>38437500</v>
      </c>
      <c r="S227" s="41">
        <f t="shared" si="121"/>
        <v>26567500</v>
      </c>
      <c r="T227" s="41">
        <f t="shared" si="121"/>
        <v>36097500</v>
      </c>
      <c r="U227" s="41">
        <f t="shared" si="1"/>
        <v>404120000</v>
      </c>
      <c r="V227" s="41">
        <f t="shared" si="2"/>
        <v>0</v>
      </c>
      <c r="W227" s="61"/>
      <c r="X227" s="61"/>
      <c r="Y227" s="61"/>
      <c r="Z227" s="61"/>
    </row>
    <row r="228" spans="1:26" ht="13.5" hidden="1"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2">ROUNDDOWN(E228*G228,-3)</f>
        <v>38730000</v>
      </c>
      <c r="I228" s="44">
        <v>3227500</v>
      </c>
      <c r="J228" s="44">
        <v>3227500</v>
      </c>
      <c r="K228" s="44">
        <v>3227500</v>
      </c>
      <c r="L228" s="44">
        <v>3227500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v>1</v>
      </c>
      <c r="X228" s="61"/>
      <c r="Y228" s="61"/>
      <c r="Z228" s="61"/>
    </row>
    <row r="229" spans="1:26" ht="13.5" hidden="1"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2"/>
        <v>201900000</v>
      </c>
      <c r="I229" s="44">
        <v>16825000</v>
      </c>
      <c r="J229" s="44">
        <v>16825000</v>
      </c>
      <c r="K229" s="44">
        <v>16825000</v>
      </c>
      <c r="L229" s="44">
        <v>16825000</v>
      </c>
      <c r="M229" s="44">
        <v>16825000</v>
      </c>
      <c r="N229" s="44">
        <v>16825000</v>
      </c>
      <c r="O229" s="44">
        <v>16825000</v>
      </c>
      <c r="P229" s="44">
        <v>16825000</v>
      </c>
      <c r="Q229" s="44">
        <v>16825000</v>
      </c>
      <c r="R229" s="44">
        <v>16825000</v>
      </c>
      <c r="S229" s="44">
        <v>16825000</v>
      </c>
      <c r="T229" s="44">
        <v>16825000</v>
      </c>
      <c r="U229" s="44">
        <f t="shared" si="1"/>
        <v>201900000</v>
      </c>
      <c r="V229" s="44">
        <f t="shared" si="2"/>
        <v>0</v>
      </c>
      <c r="W229" s="61">
        <v>1</v>
      </c>
      <c r="X229" s="61"/>
      <c r="Y229" s="61"/>
      <c r="Z229" s="61"/>
    </row>
    <row r="230" spans="1:26" ht="13.5" hidden="1"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2"/>
        <v>18200000</v>
      </c>
      <c r="I230" s="44">
        <v>1515000</v>
      </c>
      <c r="J230" s="44">
        <v>1515000</v>
      </c>
      <c r="K230" s="44">
        <v>1515000</v>
      </c>
      <c r="L230" s="44">
        <v>1515000</v>
      </c>
      <c r="M230" s="44">
        <v>1515000</v>
      </c>
      <c r="N230" s="44">
        <v>1515000</v>
      </c>
      <c r="O230" s="44">
        <v>1515000</v>
      </c>
      <c r="P230" s="44">
        <v>1515000</v>
      </c>
      <c r="Q230" s="44">
        <v>1515000</v>
      </c>
      <c r="R230" s="44">
        <v>1515000</v>
      </c>
      <c r="S230" s="44">
        <v>1515000</v>
      </c>
      <c r="T230" s="44">
        <v>1535000</v>
      </c>
      <c r="U230" s="44">
        <f t="shared" si="1"/>
        <v>18200000</v>
      </c>
      <c r="V230" s="44">
        <f t="shared" si="2"/>
        <v>0</v>
      </c>
      <c r="W230" s="61">
        <v>1</v>
      </c>
      <c r="X230" s="61"/>
      <c r="Y230" s="61"/>
      <c r="Z230" s="61"/>
    </row>
    <row r="231" spans="1:26" ht="13.5" hidden="1"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2"/>
        <v>35040000</v>
      </c>
      <c r="I231" s="44">
        <v>0</v>
      </c>
      <c r="J231" s="44">
        <v>5840000</v>
      </c>
      <c r="K231" s="44">
        <v>0</v>
      </c>
      <c r="L231" s="44">
        <v>5840000</v>
      </c>
      <c r="M231" s="44">
        <v>0</v>
      </c>
      <c r="N231" s="44">
        <v>5840000</v>
      </c>
      <c r="O231" s="44">
        <v>0</v>
      </c>
      <c r="P231" s="44">
        <v>5840000</v>
      </c>
      <c r="Q231" s="44">
        <v>0</v>
      </c>
      <c r="R231" s="44">
        <v>5840000</v>
      </c>
      <c r="S231" s="44">
        <v>0</v>
      </c>
      <c r="T231" s="44">
        <v>5840000</v>
      </c>
      <c r="U231" s="44">
        <f t="shared" si="1"/>
        <v>35040000</v>
      </c>
      <c r="V231" s="44">
        <f t="shared" si="2"/>
        <v>0</v>
      </c>
      <c r="W231" s="61">
        <v>1</v>
      </c>
      <c r="X231" s="61"/>
      <c r="Y231" s="61"/>
      <c r="Z231" s="61"/>
    </row>
    <row r="232" spans="1:26" ht="13.5" hidden="1"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2"/>
        <v>25550000</v>
      </c>
      <c r="I232" s="44">
        <v>0</v>
      </c>
      <c r="J232" s="44">
        <v>4380000</v>
      </c>
      <c r="K232" s="44">
        <v>0</v>
      </c>
      <c r="L232" s="44">
        <v>4380000</v>
      </c>
      <c r="M232" s="44">
        <v>0</v>
      </c>
      <c r="N232" s="44">
        <v>4380000</v>
      </c>
      <c r="O232" s="44">
        <v>0</v>
      </c>
      <c r="P232" s="44">
        <v>4380000</v>
      </c>
      <c r="Q232" s="44">
        <v>0</v>
      </c>
      <c r="R232" s="44">
        <v>4380000</v>
      </c>
      <c r="S232" s="44">
        <v>0</v>
      </c>
      <c r="T232" s="44">
        <v>3650000</v>
      </c>
      <c r="U232" s="44">
        <f t="shared" si="1"/>
        <v>25550000</v>
      </c>
      <c r="V232" s="44">
        <f t="shared" si="2"/>
        <v>0</v>
      </c>
      <c r="W232" s="61">
        <v>1</v>
      </c>
      <c r="X232" s="61"/>
      <c r="Y232" s="61"/>
      <c r="Z232" s="61"/>
    </row>
    <row r="233" spans="1:26" ht="13.5" hidden="1"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2"/>
        <v>31050000</v>
      </c>
      <c r="I233" s="44">
        <v>0</v>
      </c>
      <c r="J233" s="44">
        <v>5520000</v>
      </c>
      <c r="K233" s="44">
        <v>0</v>
      </c>
      <c r="L233" s="44">
        <v>5520000</v>
      </c>
      <c r="M233" s="44">
        <v>0</v>
      </c>
      <c r="N233" s="44">
        <v>5520000</v>
      </c>
      <c r="O233" s="44">
        <v>0</v>
      </c>
      <c r="P233" s="44">
        <v>5520000</v>
      </c>
      <c r="Q233" s="44">
        <v>0</v>
      </c>
      <c r="R233" s="44">
        <v>4830000</v>
      </c>
      <c r="S233" s="44">
        <v>0</v>
      </c>
      <c r="T233" s="44">
        <v>4140000</v>
      </c>
      <c r="U233" s="44">
        <f t="shared" si="1"/>
        <v>31050000</v>
      </c>
      <c r="V233" s="44">
        <f t="shared" si="2"/>
        <v>0</v>
      </c>
      <c r="W233" s="61">
        <v>1</v>
      </c>
      <c r="X233" s="61"/>
      <c r="Y233" s="61"/>
      <c r="Z233" s="61"/>
    </row>
    <row r="234" spans="1:26" ht="13.5" hidden="1"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2"/>
        <v>20000000</v>
      </c>
      <c r="I234" s="44">
        <v>0</v>
      </c>
      <c r="J234" s="44">
        <v>5000000</v>
      </c>
      <c r="K234" s="44">
        <v>0</v>
      </c>
      <c r="L234" s="44">
        <v>0</v>
      </c>
      <c r="M234" s="44">
        <v>5000000</v>
      </c>
      <c r="N234" s="44">
        <v>0</v>
      </c>
      <c r="O234" s="44">
        <v>0</v>
      </c>
      <c r="P234" s="44">
        <v>5000000</v>
      </c>
      <c r="Q234" s="44">
        <v>0</v>
      </c>
      <c r="R234" s="44">
        <v>0</v>
      </c>
      <c r="S234" s="44">
        <v>5000000</v>
      </c>
      <c r="T234" s="44">
        <v>0</v>
      </c>
      <c r="U234" s="44">
        <f t="shared" si="1"/>
        <v>20000000</v>
      </c>
      <c r="V234" s="44">
        <f t="shared" si="2"/>
        <v>0</v>
      </c>
      <c r="W234" s="61">
        <v>1</v>
      </c>
      <c r="X234" s="61"/>
      <c r="Y234" s="61"/>
      <c r="Z234" s="61"/>
    </row>
    <row r="235" spans="1:26" ht="13.5" hidden="1"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2"/>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v>1</v>
      </c>
      <c r="X235" s="61"/>
      <c r="Y235" s="61"/>
      <c r="Z235" s="61"/>
    </row>
    <row r="236" spans="1:26" ht="13.5" hidden="1"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2"/>
        <v>3290000</v>
      </c>
      <c r="I236" s="44">
        <v>0</v>
      </c>
      <c r="J236" s="44">
        <v>940000</v>
      </c>
      <c r="K236" s="44">
        <v>0</v>
      </c>
      <c r="L236" s="44">
        <v>0</v>
      </c>
      <c r="M236" s="44">
        <v>0</v>
      </c>
      <c r="N236" s="44">
        <v>940000</v>
      </c>
      <c r="O236" s="44">
        <v>0</v>
      </c>
      <c r="P236" s="44">
        <v>470000</v>
      </c>
      <c r="Q236" s="44">
        <v>0</v>
      </c>
      <c r="R236" s="44">
        <v>940000</v>
      </c>
      <c r="S236" s="44">
        <v>0</v>
      </c>
      <c r="T236" s="44">
        <v>0</v>
      </c>
      <c r="U236" s="44">
        <f t="shared" si="1"/>
        <v>3290000</v>
      </c>
      <c r="V236" s="44">
        <f t="shared" si="2"/>
        <v>0</v>
      </c>
      <c r="W236" s="61">
        <v>1</v>
      </c>
      <c r="X236" s="61"/>
      <c r="Y236" s="61"/>
      <c r="Z236" s="61"/>
    </row>
    <row r="237" spans="1:26" ht="13.5" hidden="1"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2"/>
        <v>5360000</v>
      </c>
      <c r="I237" s="44">
        <v>0</v>
      </c>
      <c r="J237" s="44">
        <v>880000</v>
      </c>
      <c r="K237" s="44">
        <v>0</v>
      </c>
      <c r="L237" s="44">
        <v>880000</v>
      </c>
      <c r="M237" s="44">
        <v>0</v>
      </c>
      <c r="N237" s="44">
        <v>880000</v>
      </c>
      <c r="O237" s="44">
        <v>0</v>
      </c>
      <c r="P237" s="44">
        <v>960000</v>
      </c>
      <c r="Q237" s="44">
        <v>0</v>
      </c>
      <c r="R237" s="44">
        <v>880000</v>
      </c>
      <c r="S237" s="44">
        <v>0</v>
      </c>
      <c r="T237" s="44">
        <v>880000</v>
      </c>
      <c r="U237" s="44">
        <f t="shared" si="1"/>
        <v>5360000</v>
      </c>
      <c r="V237" s="44">
        <f t="shared" si="2"/>
        <v>0</v>
      </c>
      <c r="W237" s="61">
        <v>1</v>
      </c>
      <c r="X237" s="61"/>
      <c r="Y237" s="61"/>
      <c r="Z237" s="61"/>
    </row>
    <row r="238" spans="1:26" ht="13.5" hidden="1"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3">H239</f>
        <v>18000000</v>
      </c>
      <c r="I238" s="41">
        <f t="shared" si="123"/>
        <v>1500000</v>
      </c>
      <c r="J238" s="41">
        <f t="shared" si="123"/>
        <v>1500000</v>
      </c>
      <c r="K238" s="41">
        <f t="shared" si="123"/>
        <v>1500000</v>
      </c>
      <c r="L238" s="41">
        <f t="shared" si="123"/>
        <v>1500000</v>
      </c>
      <c r="M238" s="41">
        <f t="shared" si="123"/>
        <v>1500000</v>
      </c>
      <c r="N238" s="41">
        <f t="shared" si="123"/>
        <v>1500000</v>
      </c>
      <c r="O238" s="41">
        <f t="shared" si="123"/>
        <v>1500000</v>
      </c>
      <c r="P238" s="41">
        <f t="shared" si="123"/>
        <v>1500000</v>
      </c>
      <c r="Q238" s="41">
        <f t="shared" si="123"/>
        <v>1500000</v>
      </c>
      <c r="R238" s="41">
        <f t="shared" si="123"/>
        <v>1500000</v>
      </c>
      <c r="S238" s="41">
        <f t="shared" si="123"/>
        <v>1500000</v>
      </c>
      <c r="T238" s="41">
        <f t="shared" si="123"/>
        <v>1500000</v>
      </c>
      <c r="U238" s="41">
        <f t="shared" si="1"/>
        <v>18000000</v>
      </c>
      <c r="V238" s="41">
        <f t="shared" si="2"/>
        <v>0</v>
      </c>
      <c r="W238" s="61"/>
      <c r="X238" s="61"/>
      <c r="Y238" s="61"/>
      <c r="Z238" s="61"/>
    </row>
    <row r="239" spans="1:26" ht="13.5" hidden="1"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44">
        <v>1500000</v>
      </c>
      <c r="J239" s="44">
        <v>1500000</v>
      </c>
      <c r="K239" s="44">
        <v>1500000</v>
      </c>
      <c r="L239" s="44">
        <v>1500000</v>
      </c>
      <c r="M239" s="44">
        <v>1500000</v>
      </c>
      <c r="N239" s="44">
        <v>1500000</v>
      </c>
      <c r="O239" s="44">
        <v>1500000</v>
      </c>
      <c r="P239" s="44">
        <v>1500000</v>
      </c>
      <c r="Q239" s="44">
        <v>1500000</v>
      </c>
      <c r="R239" s="44">
        <v>1500000</v>
      </c>
      <c r="S239" s="44">
        <v>1500000</v>
      </c>
      <c r="T239" s="44">
        <v>1500000</v>
      </c>
      <c r="U239" s="44">
        <f t="shared" si="1"/>
        <v>18000000</v>
      </c>
      <c r="V239" s="44">
        <f t="shared" si="2"/>
        <v>0</v>
      </c>
      <c r="W239" s="61">
        <v>1</v>
      </c>
      <c r="X239" s="61"/>
      <c r="Y239" s="61"/>
      <c r="Z239" s="61"/>
    </row>
    <row r="240" spans="1:26" ht="13.5" hidden="1"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4">SUM(H241,H244)</f>
        <v>268760000</v>
      </c>
      <c r="I240" s="38">
        <f t="shared" si="124"/>
        <v>14410000</v>
      </c>
      <c r="J240" s="38">
        <f t="shared" si="124"/>
        <v>14410000</v>
      </c>
      <c r="K240" s="38">
        <f t="shared" si="124"/>
        <v>14410000</v>
      </c>
      <c r="L240" s="38">
        <f t="shared" si="124"/>
        <v>16010000</v>
      </c>
      <c r="M240" s="38">
        <f t="shared" si="124"/>
        <v>14410000</v>
      </c>
      <c r="N240" s="38">
        <f t="shared" si="124"/>
        <v>108650000</v>
      </c>
      <c r="O240" s="38">
        <f t="shared" si="124"/>
        <v>14410000</v>
      </c>
      <c r="P240" s="38">
        <f t="shared" si="124"/>
        <v>14410000</v>
      </c>
      <c r="Q240" s="38">
        <f t="shared" si="124"/>
        <v>14410000</v>
      </c>
      <c r="R240" s="38">
        <f t="shared" si="124"/>
        <v>14410000</v>
      </c>
      <c r="S240" s="38">
        <f t="shared" si="124"/>
        <v>14410000</v>
      </c>
      <c r="T240" s="38">
        <f t="shared" si="124"/>
        <v>14410000</v>
      </c>
      <c r="U240" s="38">
        <f t="shared" si="1"/>
        <v>268760000</v>
      </c>
      <c r="V240" s="38">
        <f t="shared" si="2"/>
        <v>0</v>
      </c>
      <c r="W240" s="61"/>
      <c r="X240" s="61"/>
      <c r="Y240" s="61"/>
      <c r="Z240" s="61"/>
    </row>
    <row r="241" spans="1:26" ht="13.5" hidden="1"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5">SUM(H242:H243)</f>
        <v>94240000</v>
      </c>
      <c r="I241" s="41">
        <f t="shared" si="125"/>
        <v>0</v>
      </c>
      <c r="J241" s="41">
        <f t="shared" si="125"/>
        <v>0</v>
      </c>
      <c r="K241" s="41">
        <f t="shared" si="125"/>
        <v>0</v>
      </c>
      <c r="L241" s="41">
        <f t="shared" si="125"/>
        <v>0</v>
      </c>
      <c r="M241" s="41">
        <f t="shared" si="125"/>
        <v>0</v>
      </c>
      <c r="N241" s="41">
        <f t="shared" si="125"/>
        <v>94240000</v>
      </c>
      <c r="O241" s="41">
        <f t="shared" si="125"/>
        <v>0</v>
      </c>
      <c r="P241" s="41">
        <f t="shared" si="125"/>
        <v>0</v>
      </c>
      <c r="Q241" s="41">
        <f t="shared" si="125"/>
        <v>0</v>
      </c>
      <c r="R241" s="41">
        <f t="shared" si="125"/>
        <v>0</v>
      </c>
      <c r="S241" s="41">
        <f t="shared" si="125"/>
        <v>0</v>
      </c>
      <c r="T241" s="41">
        <f t="shared" si="125"/>
        <v>0</v>
      </c>
      <c r="U241" s="41">
        <f t="shared" si="1"/>
        <v>94240000</v>
      </c>
      <c r="V241" s="41">
        <f t="shared" si="2"/>
        <v>0</v>
      </c>
      <c r="W241" s="61"/>
      <c r="X241" s="61"/>
      <c r="Y241" s="61"/>
      <c r="Z241" s="61"/>
    </row>
    <row r="242" spans="1:26" ht="13.5" hidden="1"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6">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v>1</v>
      </c>
      <c r="X242" s="61"/>
      <c r="Y242" s="61"/>
      <c r="Z242" s="61"/>
    </row>
    <row r="243" spans="1:26" ht="13.5" hidden="1"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6"/>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v>1</v>
      </c>
      <c r="X243" s="61"/>
      <c r="Y243" s="61"/>
      <c r="Z243" s="61"/>
    </row>
    <row r="244" spans="1:26" ht="13.5" hidden="1"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7">SUM(H245:H256)</f>
        <v>174520000</v>
      </c>
      <c r="I244" s="41">
        <f t="shared" si="127"/>
        <v>14410000</v>
      </c>
      <c r="J244" s="41">
        <f t="shared" si="127"/>
        <v>14410000</v>
      </c>
      <c r="K244" s="41">
        <f t="shared" si="127"/>
        <v>14410000</v>
      </c>
      <c r="L244" s="41">
        <f t="shared" si="127"/>
        <v>16010000</v>
      </c>
      <c r="M244" s="41">
        <f t="shared" si="127"/>
        <v>14410000</v>
      </c>
      <c r="N244" s="41">
        <f t="shared" si="127"/>
        <v>14410000</v>
      </c>
      <c r="O244" s="41">
        <f t="shared" si="127"/>
        <v>14410000</v>
      </c>
      <c r="P244" s="41">
        <f t="shared" si="127"/>
        <v>14410000</v>
      </c>
      <c r="Q244" s="41">
        <f t="shared" si="127"/>
        <v>14410000</v>
      </c>
      <c r="R244" s="41">
        <f t="shared" si="127"/>
        <v>14410000</v>
      </c>
      <c r="S244" s="41">
        <f t="shared" si="127"/>
        <v>14410000</v>
      </c>
      <c r="T244" s="41">
        <f t="shared" si="127"/>
        <v>14410000</v>
      </c>
      <c r="U244" s="41">
        <f t="shared" si="1"/>
        <v>174520000</v>
      </c>
      <c r="V244" s="41">
        <f t="shared" si="2"/>
        <v>0</v>
      </c>
      <c r="W244" s="61"/>
      <c r="X244" s="61"/>
      <c r="Y244" s="61"/>
      <c r="Z244" s="61"/>
    </row>
    <row r="245" spans="1:26" ht="13.5" hidden="1"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8">ROUNDDOWN(E245*G245,-3)</f>
        <v>39840000</v>
      </c>
      <c r="I245" s="44">
        <v>3320000</v>
      </c>
      <c r="J245" s="44">
        <v>3320000</v>
      </c>
      <c r="K245" s="44">
        <v>3320000</v>
      </c>
      <c r="L245" s="44">
        <v>3320000</v>
      </c>
      <c r="M245" s="44">
        <v>3320000</v>
      </c>
      <c r="N245" s="44">
        <v>3320000</v>
      </c>
      <c r="O245" s="44">
        <v>3320000</v>
      </c>
      <c r="P245" s="44">
        <v>3320000</v>
      </c>
      <c r="Q245" s="44">
        <v>3320000</v>
      </c>
      <c r="R245" s="44">
        <v>3320000</v>
      </c>
      <c r="S245" s="44">
        <v>3320000</v>
      </c>
      <c r="T245" s="44">
        <v>3320000</v>
      </c>
      <c r="U245" s="44">
        <f t="shared" si="1"/>
        <v>39840000</v>
      </c>
      <c r="V245" s="44">
        <f t="shared" si="2"/>
        <v>0</v>
      </c>
      <c r="W245" s="61">
        <v>1</v>
      </c>
      <c r="X245" s="61"/>
      <c r="Y245" s="61"/>
      <c r="Z245" s="61"/>
    </row>
    <row r="246" spans="1:26" ht="13.5" hidden="1"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8"/>
        <v>47040000</v>
      </c>
      <c r="I246" s="44">
        <v>3920000</v>
      </c>
      <c r="J246" s="44">
        <v>3920000</v>
      </c>
      <c r="K246" s="44">
        <v>3920000</v>
      </c>
      <c r="L246" s="44">
        <v>3920000</v>
      </c>
      <c r="M246" s="44">
        <v>3920000</v>
      </c>
      <c r="N246" s="44">
        <v>3920000</v>
      </c>
      <c r="O246" s="44">
        <v>3920000</v>
      </c>
      <c r="P246" s="44">
        <v>3920000</v>
      </c>
      <c r="Q246" s="44">
        <v>3920000</v>
      </c>
      <c r="R246" s="44">
        <v>3920000</v>
      </c>
      <c r="S246" s="44">
        <v>3920000</v>
      </c>
      <c r="T246" s="44">
        <v>3920000</v>
      </c>
      <c r="U246" s="44">
        <f t="shared" si="1"/>
        <v>47040000</v>
      </c>
      <c r="V246" s="44">
        <f t="shared" si="2"/>
        <v>0</v>
      </c>
      <c r="W246" s="61">
        <v>1</v>
      </c>
      <c r="X246" s="61"/>
      <c r="Y246" s="61"/>
      <c r="Z246" s="61"/>
    </row>
    <row r="247" spans="1:26" ht="13.5" hidden="1"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8"/>
        <v>23520000</v>
      </c>
      <c r="I247" s="44">
        <v>1960000</v>
      </c>
      <c r="J247" s="44">
        <v>1960000</v>
      </c>
      <c r="K247" s="44">
        <v>1960000</v>
      </c>
      <c r="L247" s="44">
        <v>1960000</v>
      </c>
      <c r="M247" s="44">
        <v>1960000</v>
      </c>
      <c r="N247" s="44">
        <v>1960000</v>
      </c>
      <c r="O247" s="44">
        <v>1960000</v>
      </c>
      <c r="P247" s="44">
        <v>1960000</v>
      </c>
      <c r="Q247" s="44">
        <v>1960000</v>
      </c>
      <c r="R247" s="44">
        <v>1960000</v>
      </c>
      <c r="S247" s="44">
        <v>1960000</v>
      </c>
      <c r="T247" s="44">
        <v>1960000</v>
      </c>
      <c r="U247" s="44">
        <f t="shared" si="1"/>
        <v>23520000</v>
      </c>
      <c r="V247" s="44">
        <f t="shared" si="2"/>
        <v>0</v>
      </c>
      <c r="W247" s="61">
        <v>1</v>
      </c>
      <c r="X247" s="61"/>
      <c r="Y247" s="61"/>
      <c r="Z247" s="61"/>
    </row>
    <row r="248" spans="1:26" ht="13.5" hidden="1"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8"/>
        <v>24480000</v>
      </c>
      <c r="I248" s="44">
        <v>2040000</v>
      </c>
      <c r="J248" s="44">
        <v>2040000</v>
      </c>
      <c r="K248" s="44">
        <v>2040000</v>
      </c>
      <c r="L248" s="44">
        <v>2040000</v>
      </c>
      <c r="M248" s="44">
        <v>2040000</v>
      </c>
      <c r="N248" s="44">
        <v>2040000</v>
      </c>
      <c r="O248" s="44">
        <v>2040000</v>
      </c>
      <c r="P248" s="44">
        <v>2040000</v>
      </c>
      <c r="Q248" s="44">
        <v>2040000</v>
      </c>
      <c r="R248" s="44">
        <v>2040000</v>
      </c>
      <c r="S248" s="44">
        <v>2040000</v>
      </c>
      <c r="T248" s="44">
        <v>2040000</v>
      </c>
      <c r="U248" s="44">
        <f t="shared" si="1"/>
        <v>24480000</v>
      </c>
      <c r="V248" s="44">
        <f t="shared" si="2"/>
        <v>0</v>
      </c>
      <c r="W248" s="61">
        <v>1</v>
      </c>
      <c r="X248" s="61"/>
      <c r="Y248" s="61"/>
      <c r="Z248" s="61"/>
    </row>
    <row r="249" spans="1:26" ht="13.5" hidden="1"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8"/>
        <v>7200000</v>
      </c>
      <c r="I249" s="44">
        <v>600000</v>
      </c>
      <c r="J249" s="44">
        <v>600000</v>
      </c>
      <c r="K249" s="44">
        <v>600000</v>
      </c>
      <c r="L249" s="44">
        <v>600000</v>
      </c>
      <c r="M249" s="44">
        <v>600000</v>
      </c>
      <c r="N249" s="44">
        <v>600000</v>
      </c>
      <c r="O249" s="44">
        <v>600000</v>
      </c>
      <c r="P249" s="44">
        <v>600000</v>
      </c>
      <c r="Q249" s="44">
        <v>600000</v>
      </c>
      <c r="R249" s="44">
        <v>600000</v>
      </c>
      <c r="S249" s="44">
        <v>600000</v>
      </c>
      <c r="T249" s="44">
        <v>600000</v>
      </c>
      <c r="U249" s="44">
        <f t="shared" si="1"/>
        <v>7200000</v>
      </c>
      <c r="V249" s="44">
        <f t="shared" si="2"/>
        <v>0</v>
      </c>
      <c r="W249" s="61">
        <v>1</v>
      </c>
      <c r="X249" s="61"/>
      <c r="Y249" s="61"/>
      <c r="Z249" s="61"/>
    </row>
    <row r="250" spans="1:26" ht="13.5" hidden="1"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8"/>
        <v>7200000</v>
      </c>
      <c r="I250" s="44">
        <v>600000</v>
      </c>
      <c r="J250" s="44">
        <v>600000</v>
      </c>
      <c r="K250" s="44">
        <v>600000</v>
      </c>
      <c r="L250" s="44">
        <v>600000</v>
      </c>
      <c r="M250" s="44">
        <v>600000</v>
      </c>
      <c r="N250" s="44">
        <v>600000</v>
      </c>
      <c r="O250" s="44">
        <v>600000</v>
      </c>
      <c r="P250" s="44">
        <v>600000</v>
      </c>
      <c r="Q250" s="44">
        <v>600000</v>
      </c>
      <c r="R250" s="44">
        <v>600000</v>
      </c>
      <c r="S250" s="44">
        <v>600000</v>
      </c>
      <c r="T250" s="44">
        <v>600000</v>
      </c>
      <c r="U250" s="44">
        <f t="shared" si="1"/>
        <v>7200000</v>
      </c>
      <c r="V250" s="44">
        <f t="shared" si="2"/>
        <v>0</v>
      </c>
      <c r="W250" s="61">
        <v>1</v>
      </c>
      <c r="X250" s="61"/>
      <c r="Y250" s="61"/>
      <c r="Z250" s="61"/>
    </row>
    <row r="251" spans="1:26" ht="13.5" hidden="1"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8"/>
        <v>6000000</v>
      </c>
      <c r="I251" s="44">
        <v>500000</v>
      </c>
      <c r="J251" s="44">
        <v>500000</v>
      </c>
      <c r="K251" s="44">
        <v>500000</v>
      </c>
      <c r="L251" s="44">
        <v>500000</v>
      </c>
      <c r="M251" s="44">
        <v>500000</v>
      </c>
      <c r="N251" s="44">
        <v>500000</v>
      </c>
      <c r="O251" s="44">
        <v>500000</v>
      </c>
      <c r="P251" s="44">
        <v>500000</v>
      </c>
      <c r="Q251" s="44">
        <v>500000</v>
      </c>
      <c r="R251" s="44">
        <v>500000</v>
      </c>
      <c r="S251" s="44">
        <v>500000</v>
      </c>
      <c r="T251" s="44">
        <v>500000</v>
      </c>
      <c r="U251" s="44">
        <f t="shared" si="1"/>
        <v>6000000</v>
      </c>
      <c r="V251" s="44">
        <f t="shared" si="2"/>
        <v>0</v>
      </c>
      <c r="W251" s="61">
        <v>1</v>
      </c>
      <c r="X251" s="61"/>
      <c r="Y251" s="61"/>
      <c r="Z251" s="61"/>
    </row>
    <row r="252" spans="1:26" ht="13.5" hidden="1"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8"/>
        <v>10800000</v>
      </c>
      <c r="I252" s="44">
        <v>900000</v>
      </c>
      <c r="J252" s="44">
        <v>900000</v>
      </c>
      <c r="K252" s="44">
        <v>900000</v>
      </c>
      <c r="L252" s="44">
        <v>900000</v>
      </c>
      <c r="M252" s="44">
        <v>900000</v>
      </c>
      <c r="N252" s="44">
        <v>900000</v>
      </c>
      <c r="O252" s="44">
        <v>900000</v>
      </c>
      <c r="P252" s="44">
        <v>900000</v>
      </c>
      <c r="Q252" s="44">
        <v>900000</v>
      </c>
      <c r="R252" s="44">
        <v>900000</v>
      </c>
      <c r="S252" s="44">
        <v>900000</v>
      </c>
      <c r="T252" s="44">
        <v>900000</v>
      </c>
      <c r="U252" s="44">
        <f t="shared" si="1"/>
        <v>10800000</v>
      </c>
      <c r="V252" s="44">
        <f t="shared" si="2"/>
        <v>0</v>
      </c>
      <c r="W252" s="61">
        <v>1</v>
      </c>
      <c r="X252" s="61"/>
      <c r="Y252" s="61"/>
      <c r="Z252" s="61"/>
    </row>
    <row r="253" spans="1:26" ht="13.5" hidden="1"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8"/>
        <v>6840000</v>
      </c>
      <c r="I253" s="44">
        <v>570000</v>
      </c>
      <c r="J253" s="44">
        <v>570000</v>
      </c>
      <c r="K253" s="44">
        <v>570000</v>
      </c>
      <c r="L253" s="44">
        <v>570000</v>
      </c>
      <c r="M253" s="44">
        <v>570000</v>
      </c>
      <c r="N253" s="44">
        <v>570000</v>
      </c>
      <c r="O253" s="44">
        <v>570000</v>
      </c>
      <c r="P253" s="44">
        <v>570000</v>
      </c>
      <c r="Q253" s="44">
        <v>570000</v>
      </c>
      <c r="R253" s="44">
        <v>570000</v>
      </c>
      <c r="S253" s="44">
        <v>570000</v>
      </c>
      <c r="T253" s="44">
        <v>570000</v>
      </c>
      <c r="U253" s="44">
        <f t="shared" si="1"/>
        <v>6840000</v>
      </c>
      <c r="V253" s="44">
        <f t="shared" si="2"/>
        <v>0</v>
      </c>
      <c r="W253" s="61">
        <v>1</v>
      </c>
      <c r="X253" s="61"/>
      <c r="Y253" s="61"/>
      <c r="Z253" s="61"/>
    </row>
    <row r="254" spans="1:26" ht="13.5" hidden="1"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8"/>
        <v>400000</v>
      </c>
      <c r="I254" s="44">
        <v>0</v>
      </c>
      <c r="J254" s="44">
        <v>0</v>
      </c>
      <c r="K254" s="44">
        <v>0</v>
      </c>
      <c r="L254" s="44">
        <v>400000</v>
      </c>
      <c r="M254" s="44">
        <v>0</v>
      </c>
      <c r="N254" s="44">
        <v>0</v>
      </c>
      <c r="O254" s="44">
        <v>0</v>
      </c>
      <c r="P254" s="44">
        <v>0</v>
      </c>
      <c r="Q254" s="44">
        <v>0</v>
      </c>
      <c r="R254" s="44">
        <v>0</v>
      </c>
      <c r="S254" s="44">
        <v>0</v>
      </c>
      <c r="T254" s="44">
        <v>0</v>
      </c>
      <c r="U254" s="44">
        <f t="shared" si="1"/>
        <v>400000</v>
      </c>
      <c r="V254" s="44">
        <f t="shared" si="2"/>
        <v>0</v>
      </c>
      <c r="W254" s="61">
        <v>1</v>
      </c>
      <c r="X254" s="61"/>
      <c r="Y254" s="61"/>
      <c r="Z254" s="61"/>
    </row>
    <row r="255" spans="1:26" ht="13.5" hidden="1"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8"/>
        <v>300000</v>
      </c>
      <c r="I255" s="44">
        <v>0</v>
      </c>
      <c r="J255" s="44">
        <v>0</v>
      </c>
      <c r="K255" s="44">
        <v>0</v>
      </c>
      <c r="L255" s="44">
        <v>300000</v>
      </c>
      <c r="M255" s="44">
        <v>0</v>
      </c>
      <c r="N255" s="44">
        <v>0</v>
      </c>
      <c r="O255" s="44">
        <v>0</v>
      </c>
      <c r="P255" s="44">
        <v>0</v>
      </c>
      <c r="Q255" s="44">
        <v>0</v>
      </c>
      <c r="R255" s="44">
        <v>0</v>
      </c>
      <c r="S255" s="44">
        <v>0</v>
      </c>
      <c r="T255" s="44">
        <v>0</v>
      </c>
      <c r="U255" s="44">
        <f t="shared" si="1"/>
        <v>300000</v>
      </c>
      <c r="V255" s="44">
        <f t="shared" si="2"/>
        <v>0</v>
      </c>
      <c r="W255" s="61">
        <v>1</v>
      </c>
      <c r="X255" s="61"/>
      <c r="Y255" s="61"/>
      <c r="Z255" s="61"/>
    </row>
    <row r="256" spans="1:26" ht="13.5" hidden="1"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8"/>
        <v>900000</v>
      </c>
      <c r="I256" s="44">
        <v>0</v>
      </c>
      <c r="J256" s="44">
        <v>0</v>
      </c>
      <c r="K256" s="44">
        <v>0</v>
      </c>
      <c r="L256" s="44">
        <v>900000</v>
      </c>
      <c r="M256" s="44">
        <v>0</v>
      </c>
      <c r="N256" s="44">
        <v>0</v>
      </c>
      <c r="O256" s="44">
        <v>0</v>
      </c>
      <c r="P256" s="44">
        <v>0</v>
      </c>
      <c r="Q256" s="44">
        <v>0</v>
      </c>
      <c r="R256" s="44">
        <v>0</v>
      </c>
      <c r="S256" s="44">
        <v>0</v>
      </c>
      <c r="T256" s="44">
        <v>0</v>
      </c>
      <c r="U256" s="44">
        <f t="shared" si="1"/>
        <v>900000</v>
      </c>
      <c r="V256" s="44">
        <f t="shared" si="2"/>
        <v>0</v>
      </c>
      <c r="W256" s="61">
        <v>1</v>
      </c>
      <c r="X256" s="61"/>
      <c r="Y256" s="61"/>
      <c r="Z256" s="61"/>
    </row>
    <row r="257" spans="1:26" ht="13.5" hidden="1"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29">H258</f>
        <v>523638000</v>
      </c>
      <c r="I257" s="26">
        <f t="shared" si="129"/>
        <v>0</v>
      </c>
      <c r="J257" s="26">
        <f t="shared" si="129"/>
        <v>22642000</v>
      </c>
      <c r="K257" s="26">
        <f t="shared" si="129"/>
        <v>38036000</v>
      </c>
      <c r="L257" s="26">
        <f t="shared" si="129"/>
        <v>33753000</v>
      </c>
      <c r="M257" s="26">
        <f t="shared" si="129"/>
        <v>38036000</v>
      </c>
      <c r="N257" s="26">
        <f t="shared" si="129"/>
        <v>45260000</v>
      </c>
      <c r="O257" s="26">
        <f t="shared" si="129"/>
        <v>45236000</v>
      </c>
      <c r="P257" s="26">
        <f t="shared" si="129"/>
        <v>62410000</v>
      </c>
      <c r="Q257" s="26">
        <f t="shared" si="129"/>
        <v>90344000</v>
      </c>
      <c r="R257" s="26">
        <f t="shared" si="129"/>
        <v>56210000</v>
      </c>
      <c r="S257" s="26">
        <f t="shared" si="129"/>
        <v>64011000</v>
      </c>
      <c r="T257" s="26">
        <f t="shared" si="129"/>
        <v>27700000</v>
      </c>
      <c r="U257" s="26">
        <f t="shared" si="1"/>
        <v>523638000</v>
      </c>
      <c r="V257" s="26">
        <f t="shared" si="2"/>
        <v>0</v>
      </c>
      <c r="W257" s="61"/>
      <c r="X257" s="61"/>
      <c r="Y257" s="61"/>
      <c r="Z257" s="61"/>
    </row>
    <row r="258" spans="1:26" ht="13.5" hidden="1"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30">SUM(H259)</f>
        <v>523638000</v>
      </c>
      <c r="I258" s="30">
        <f t="shared" si="130"/>
        <v>0</v>
      </c>
      <c r="J258" s="30">
        <f t="shared" si="130"/>
        <v>22642000</v>
      </c>
      <c r="K258" s="30">
        <f t="shared" si="130"/>
        <v>38036000</v>
      </c>
      <c r="L258" s="30">
        <f t="shared" si="130"/>
        <v>33753000</v>
      </c>
      <c r="M258" s="30">
        <f t="shared" si="130"/>
        <v>38036000</v>
      </c>
      <c r="N258" s="30">
        <f t="shared" si="130"/>
        <v>45260000</v>
      </c>
      <c r="O258" s="30">
        <f t="shared" si="130"/>
        <v>45236000</v>
      </c>
      <c r="P258" s="30">
        <f t="shared" si="130"/>
        <v>62410000</v>
      </c>
      <c r="Q258" s="30">
        <f t="shared" si="130"/>
        <v>90344000</v>
      </c>
      <c r="R258" s="30">
        <f t="shared" si="130"/>
        <v>56210000</v>
      </c>
      <c r="S258" s="30">
        <f t="shared" si="130"/>
        <v>64011000</v>
      </c>
      <c r="T258" s="30">
        <f t="shared" si="130"/>
        <v>27700000</v>
      </c>
      <c r="U258" s="30">
        <f t="shared" si="1"/>
        <v>523638000</v>
      </c>
      <c r="V258" s="30">
        <f t="shared" si="2"/>
        <v>0</v>
      </c>
      <c r="W258" s="61"/>
      <c r="X258" s="61"/>
      <c r="Y258" s="61"/>
      <c r="Z258" s="61"/>
    </row>
    <row r="259" spans="1:26" ht="13.5" hidden="1"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1">SUM(H260,H272,H286)</f>
        <v>523638000</v>
      </c>
      <c r="I259" s="34">
        <f t="shared" si="131"/>
        <v>0</v>
      </c>
      <c r="J259" s="34">
        <f t="shared" si="131"/>
        <v>22642000</v>
      </c>
      <c r="K259" s="34">
        <f t="shared" si="131"/>
        <v>38036000</v>
      </c>
      <c r="L259" s="34">
        <f t="shared" si="131"/>
        <v>33753000</v>
      </c>
      <c r="M259" s="34">
        <f t="shared" si="131"/>
        <v>38036000</v>
      </c>
      <c r="N259" s="34">
        <f t="shared" si="131"/>
        <v>45260000</v>
      </c>
      <c r="O259" s="34">
        <f t="shared" si="131"/>
        <v>45236000</v>
      </c>
      <c r="P259" s="34">
        <f t="shared" si="131"/>
        <v>62410000</v>
      </c>
      <c r="Q259" s="34">
        <f t="shared" si="131"/>
        <v>90344000</v>
      </c>
      <c r="R259" s="34">
        <f t="shared" si="131"/>
        <v>56210000</v>
      </c>
      <c r="S259" s="34">
        <f t="shared" si="131"/>
        <v>64011000</v>
      </c>
      <c r="T259" s="34">
        <f t="shared" si="131"/>
        <v>27700000</v>
      </c>
      <c r="U259" s="34">
        <f t="shared" si="1"/>
        <v>523638000</v>
      </c>
      <c r="V259" s="34">
        <f t="shared" si="2"/>
        <v>0</v>
      </c>
      <c r="W259" s="61"/>
      <c r="X259" s="61"/>
      <c r="Y259" s="61"/>
      <c r="Z259" s="61"/>
    </row>
    <row r="260" spans="1:26" ht="13.5" hidden="1"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2">SUM(H261,H265,H268,H270)</f>
        <v>88478000</v>
      </c>
      <c r="I260" s="38">
        <f t="shared" si="132"/>
        <v>0</v>
      </c>
      <c r="J260" s="38">
        <f t="shared" si="132"/>
        <v>2500000</v>
      </c>
      <c r="K260" s="38">
        <f t="shared" si="132"/>
        <v>7386000</v>
      </c>
      <c r="L260" s="38">
        <f t="shared" si="132"/>
        <v>7386000</v>
      </c>
      <c r="M260" s="38">
        <f t="shared" si="132"/>
        <v>7386000</v>
      </c>
      <c r="N260" s="38">
        <f t="shared" si="132"/>
        <v>3000000</v>
      </c>
      <c r="O260" s="38">
        <f t="shared" si="132"/>
        <v>11086000</v>
      </c>
      <c r="P260" s="38">
        <f t="shared" si="132"/>
        <v>12100000</v>
      </c>
      <c r="Q260" s="38">
        <f t="shared" si="132"/>
        <v>19484000</v>
      </c>
      <c r="R260" s="38">
        <f t="shared" si="132"/>
        <v>9600000</v>
      </c>
      <c r="S260" s="38">
        <f t="shared" si="132"/>
        <v>0</v>
      </c>
      <c r="T260" s="38">
        <f t="shared" si="132"/>
        <v>8550000</v>
      </c>
      <c r="U260" s="38">
        <f t="shared" si="1"/>
        <v>88478000</v>
      </c>
      <c r="V260" s="38">
        <f t="shared" si="2"/>
        <v>0</v>
      </c>
      <c r="W260" s="61"/>
      <c r="X260" s="61"/>
      <c r="Y260" s="61"/>
      <c r="Z260" s="61"/>
    </row>
    <row r="261" spans="1:26" ht="13.5" hidden="1"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3">SUM(H262:H264)</f>
        <v>30550000</v>
      </c>
      <c r="I261" s="41">
        <f t="shared" si="133"/>
        <v>0</v>
      </c>
      <c r="J261" s="41">
        <f t="shared" si="133"/>
        <v>0</v>
      </c>
      <c r="K261" s="41">
        <f t="shared" si="133"/>
        <v>0</v>
      </c>
      <c r="L261" s="41">
        <f t="shared" si="133"/>
        <v>0</v>
      </c>
      <c r="M261" s="41">
        <f t="shared" si="133"/>
        <v>0</v>
      </c>
      <c r="N261" s="41">
        <f t="shared" si="133"/>
        <v>3000000</v>
      </c>
      <c r="O261" s="41">
        <f t="shared" si="133"/>
        <v>3700000</v>
      </c>
      <c r="P261" s="41">
        <f t="shared" si="133"/>
        <v>5100000</v>
      </c>
      <c r="Q261" s="41">
        <f t="shared" si="133"/>
        <v>5100000</v>
      </c>
      <c r="R261" s="41">
        <f t="shared" si="133"/>
        <v>5100000</v>
      </c>
      <c r="S261" s="41">
        <f t="shared" si="133"/>
        <v>0</v>
      </c>
      <c r="T261" s="41">
        <f t="shared" si="133"/>
        <v>8550000</v>
      </c>
      <c r="U261" s="41">
        <f t="shared" si="1"/>
        <v>30550000</v>
      </c>
      <c r="V261" s="41">
        <f t="shared" si="2"/>
        <v>0</v>
      </c>
      <c r="W261" s="61"/>
      <c r="X261" s="61"/>
      <c r="Y261" s="61"/>
      <c r="Z261" s="61"/>
    </row>
    <row r="262" spans="1:26" ht="13.5" hidden="1"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4">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v>1</v>
      </c>
      <c r="X262" s="61"/>
      <c r="Y262" s="61"/>
      <c r="Z262" s="61"/>
    </row>
    <row r="263" spans="1:26" ht="13.5" hidden="1"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4"/>
        <v>15000000</v>
      </c>
      <c r="I263" s="44">
        <v>0</v>
      </c>
      <c r="J263" s="44">
        <v>0</v>
      </c>
      <c r="K263" s="44">
        <v>0</v>
      </c>
      <c r="L263" s="44">
        <v>0</v>
      </c>
      <c r="M263" s="44">
        <v>0</v>
      </c>
      <c r="N263" s="44">
        <v>3000000</v>
      </c>
      <c r="O263" s="44">
        <v>0</v>
      </c>
      <c r="P263" s="44">
        <v>3000000</v>
      </c>
      <c r="Q263" s="44">
        <v>3000000</v>
      </c>
      <c r="R263" s="44">
        <v>3000000</v>
      </c>
      <c r="S263" s="44">
        <v>0</v>
      </c>
      <c r="T263" s="44">
        <v>3000000</v>
      </c>
      <c r="U263" s="44">
        <f t="shared" si="1"/>
        <v>15000000</v>
      </c>
      <c r="V263" s="44">
        <f t="shared" si="2"/>
        <v>0</v>
      </c>
      <c r="W263" s="61">
        <v>1</v>
      </c>
      <c r="X263" s="61"/>
      <c r="Y263" s="61"/>
      <c r="Z263" s="61"/>
    </row>
    <row r="264" spans="1:26" ht="13.5" hidden="1"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4"/>
        <v>9250000</v>
      </c>
      <c r="I264" s="44">
        <v>0</v>
      </c>
      <c r="J264" s="44">
        <v>0</v>
      </c>
      <c r="K264" s="44">
        <v>0</v>
      </c>
      <c r="L264" s="44">
        <v>0</v>
      </c>
      <c r="M264" s="44">
        <v>0</v>
      </c>
      <c r="N264" s="44">
        <v>0</v>
      </c>
      <c r="O264" s="44">
        <v>3700000</v>
      </c>
      <c r="P264" s="44">
        <v>0</v>
      </c>
      <c r="Q264" s="44">
        <v>0</v>
      </c>
      <c r="R264" s="44">
        <v>0</v>
      </c>
      <c r="S264" s="44">
        <v>0</v>
      </c>
      <c r="T264" s="44">
        <v>5550000</v>
      </c>
      <c r="U264" s="44">
        <f t="shared" si="1"/>
        <v>9250000</v>
      </c>
      <c r="V264" s="44">
        <f t="shared" si="2"/>
        <v>0</v>
      </c>
      <c r="W264" s="61">
        <v>1</v>
      </c>
      <c r="X264" s="61"/>
      <c r="Y264" s="61"/>
      <c r="Z264" s="61"/>
    </row>
    <row r="265" spans="1:26" ht="13.5" hidden="1"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5">SUM(H266:H267)</f>
        <v>15000000</v>
      </c>
      <c r="I265" s="41">
        <f t="shared" si="135"/>
        <v>0</v>
      </c>
      <c r="J265" s="41">
        <f t="shared" si="135"/>
        <v>2500000</v>
      </c>
      <c r="K265" s="41">
        <f t="shared" si="135"/>
        <v>0</v>
      </c>
      <c r="L265" s="41">
        <f t="shared" si="135"/>
        <v>0</v>
      </c>
      <c r="M265" s="41">
        <f t="shared" si="135"/>
        <v>0</v>
      </c>
      <c r="N265" s="41">
        <f t="shared" si="135"/>
        <v>0</v>
      </c>
      <c r="O265" s="41">
        <f t="shared" si="135"/>
        <v>0</v>
      </c>
      <c r="P265" s="41">
        <f t="shared" si="135"/>
        <v>5000000</v>
      </c>
      <c r="Q265" s="41">
        <f t="shared" si="135"/>
        <v>5000000</v>
      </c>
      <c r="R265" s="41">
        <f t="shared" si="135"/>
        <v>2500000</v>
      </c>
      <c r="S265" s="41">
        <f t="shared" si="135"/>
        <v>0</v>
      </c>
      <c r="T265" s="41">
        <f t="shared" si="135"/>
        <v>0</v>
      </c>
      <c r="U265" s="41">
        <f t="shared" si="1"/>
        <v>15000000</v>
      </c>
      <c r="V265" s="41">
        <f t="shared" si="2"/>
        <v>0</v>
      </c>
      <c r="W265" s="61"/>
      <c r="X265" s="61"/>
      <c r="Y265" s="61"/>
      <c r="Z265" s="61"/>
    </row>
    <row r="266" spans="1:26" ht="13.5" hidden="1"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6">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v>1</v>
      </c>
      <c r="X266" s="61"/>
      <c r="Y266" s="61"/>
      <c r="Z266" s="61"/>
    </row>
    <row r="267" spans="1:26" ht="13.5" hidden="1"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6"/>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v>1</v>
      </c>
      <c r="X267" s="61"/>
      <c r="Y267" s="61"/>
      <c r="Z267" s="61"/>
    </row>
    <row r="268" spans="1:26" ht="13.5" hidden="1"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7">H269</f>
        <v>6000000</v>
      </c>
      <c r="I268" s="41">
        <f t="shared" si="137"/>
        <v>0</v>
      </c>
      <c r="J268" s="41">
        <f t="shared" si="137"/>
        <v>0</v>
      </c>
      <c r="K268" s="41">
        <f t="shared" si="137"/>
        <v>0</v>
      </c>
      <c r="L268" s="41">
        <f t="shared" si="137"/>
        <v>0</v>
      </c>
      <c r="M268" s="41">
        <f t="shared" si="137"/>
        <v>0</v>
      </c>
      <c r="N268" s="41">
        <f t="shared" si="137"/>
        <v>0</v>
      </c>
      <c r="O268" s="41">
        <f t="shared" si="137"/>
        <v>0</v>
      </c>
      <c r="P268" s="41">
        <f t="shared" si="137"/>
        <v>2000000</v>
      </c>
      <c r="Q268" s="41">
        <f t="shared" si="137"/>
        <v>2000000</v>
      </c>
      <c r="R268" s="41">
        <f t="shared" si="137"/>
        <v>2000000</v>
      </c>
      <c r="S268" s="41">
        <f t="shared" si="137"/>
        <v>0</v>
      </c>
      <c r="T268" s="41">
        <f t="shared" si="137"/>
        <v>0</v>
      </c>
      <c r="U268" s="41">
        <f t="shared" si="1"/>
        <v>6000000</v>
      </c>
      <c r="V268" s="41">
        <f t="shared" si="2"/>
        <v>0</v>
      </c>
      <c r="W268" s="61"/>
      <c r="X268" s="61"/>
      <c r="Y268" s="61"/>
      <c r="Z268" s="61"/>
    </row>
    <row r="269" spans="1:26" ht="13.5" hidden="1"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v>1</v>
      </c>
      <c r="X269" s="61"/>
      <c r="Y269" s="61"/>
      <c r="Z269" s="61"/>
    </row>
    <row r="270" spans="1:26" ht="13.5" hidden="1"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8">H271</f>
        <v>36928000</v>
      </c>
      <c r="I270" s="41">
        <f t="shared" si="138"/>
        <v>0</v>
      </c>
      <c r="J270" s="41">
        <f t="shared" si="138"/>
        <v>0</v>
      </c>
      <c r="K270" s="41">
        <f t="shared" si="138"/>
        <v>7386000</v>
      </c>
      <c r="L270" s="41">
        <f t="shared" si="138"/>
        <v>7386000</v>
      </c>
      <c r="M270" s="41">
        <f t="shared" si="138"/>
        <v>7386000</v>
      </c>
      <c r="N270" s="41">
        <f t="shared" si="138"/>
        <v>0</v>
      </c>
      <c r="O270" s="41">
        <f t="shared" si="138"/>
        <v>7386000</v>
      </c>
      <c r="P270" s="41">
        <f t="shared" si="138"/>
        <v>0</v>
      </c>
      <c r="Q270" s="41">
        <f t="shared" si="138"/>
        <v>7384000</v>
      </c>
      <c r="R270" s="41">
        <f t="shared" si="138"/>
        <v>0</v>
      </c>
      <c r="S270" s="41">
        <f t="shared" si="138"/>
        <v>0</v>
      </c>
      <c r="T270" s="41">
        <f t="shared" si="138"/>
        <v>0</v>
      </c>
      <c r="U270" s="41">
        <f t="shared" si="1"/>
        <v>36928000</v>
      </c>
      <c r="V270" s="41">
        <f t="shared" si="2"/>
        <v>0</v>
      </c>
      <c r="W270" s="61"/>
      <c r="X270" s="61"/>
      <c r="Y270" s="61"/>
      <c r="Z270" s="61"/>
    </row>
    <row r="271" spans="1:26" ht="13.5" hidden="1"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7386000</v>
      </c>
      <c r="L271" s="44">
        <v>7386000</v>
      </c>
      <c r="M271" s="44">
        <v>7386000</v>
      </c>
      <c r="N271" s="44">
        <v>0</v>
      </c>
      <c r="O271" s="44">
        <v>7386000</v>
      </c>
      <c r="P271" s="44">
        <v>0</v>
      </c>
      <c r="Q271" s="44">
        <v>7384000</v>
      </c>
      <c r="R271" s="44">
        <v>0</v>
      </c>
      <c r="S271" s="44">
        <v>0</v>
      </c>
      <c r="T271" s="44">
        <v>0</v>
      </c>
      <c r="U271" s="44">
        <f t="shared" si="1"/>
        <v>36928000</v>
      </c>
      <c r="V271" s="44">
        <f t="shared" si="2"/>
        <v>0</v>
      </c>
      <c r="W271" s="61">
        <v>1</v>
      </c>
      <c r="X271" s="61"/>
      <c r="Y271" s="61"/>
      <c r="Z271" s="61"/>
    </row>
    <row r="272" spans="1:26" ht="13.5" hidden="1"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39">SUM(H273,H277,H279,H282,H284)</f>
        <v>234159000</v>
      </c>
      <c r="I272" s="38">
        <f t="shared" si="139"/>
        <v>0</v>
      </c>
      <c r="J272" s="38">
        <f t="shared" si="139"/>
        <v>17642000</v>
      </c>
      <c r="K272" s="38">
        <f t="shared" si="139"/>
        <v>0</v>
      </c>
      <c r="L272" s="38">
        <f t="shared" si="139"/>
        <v>16717000</v>
      </c>
      <c r="M272" s="38">
        <f t="shared" si="139"/>
        <v>0</v>
      </c>
      <c r="N272" s="38">
        <f t="shared" si="139"/>
        <v>32860000</v>
      </c>
      <c r="O272" s="38">
        <f t="shared" si="139"/>
        <v>3250000</v>
      </c>
      <c r="P272" s="38">
        <f t="shared" si="139"/>
        <v>40910000</v>
      </c>
      <c r="Q272" s="38">
        <f t="shared" si="139"/>
        <v>40210000</v>
      </c>
      <c r="R272" s="38">
        <f t="shared" si="139"/>
        <v>36960000</v>
      </c>
      <c r="S272" s="38">
        <f t="shared" si="139"/>
        <v>33360000</v>
      </c>
      <c r="T272" s="38">
        <f t="shared" si="139"/>
        <v>12250000</v>
      </c>
      <c r="U272" s="38">
        <f t="shared" si="1"/>
        <v>234159000</v>
      </c>
      <c r="V272" s="38">
        <f t="shared" si="2"/>
        <v>0</v>
      </c>
      <c r="W272" s="61"/>
      <c r="X272" s="61"/>
      <c r="Y272" s="61"/>
      <c r="Z272" s="61"/>
    </row>
    <row r="273" spans="1:26" ht="13.5" hidden="1"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40">SUM(H274:H276)</f>
        <v>31250000</v>
      </c>
      <c r="I273" s="41">
        <f t="shared" si="140"/>
        <v>0</v>
      </c>
      <c r="J273" s="41">
        <f t="shared" si="140"/>
        <v>0</v>
      </c>
      <c r="K273" s="41">
        <f t="shared" si="140"/>
        <v>0</v>
      </c>
      <c r="L273" s="41">
        <f t="shared" si="140"/>
        <v>0</v>
      </c>
      <c r="M273" s="41">
        <f t="shared" si="140"/>
        <v>0</v>
      </c>
      <c r="N273" s="41">
        <f t="shared" si="140"/>
        <v>0</v>
      </c>
      <c r="O273" s="41">
        <f t="shared" si="140"/>
        <v>3000000</v>
      </c>
      <c r="P273" s="41">
        <f t="shared" si="140"/>
        <v>5800000</v>
      </c>
      <c r="Q273" s="41">
        <f t="shared" si="140"/>
        <v>5100000</v>
      </c>
      <c r="R273" s="41">
        <f t="shared" si="140"/>
        <v>2100000</v>
      </c>
      <c r="S273" s="41">
        <f t="shared" si="140"/>
        <v>3000000</v>
      </c>
      <c r="T273" s="41">
        <f t="shared" si="140"/>
        <v>12250000</v>
      </c>
      <c r="U273" s="41">
        <f t="shared" si="1"/>
        <v>31250000</v>
      </c>
      <c r="V273" s="41">
        <f t="shared" si="2"/>
        <v>0</v>
      </c>
      <c r="W273" s="61"/>
      <c r="X273" s="61"/>
      <c r="Y273" s="61"/>
      <c r="Z273" s="61"/>
    </row>
    <row r="274" spans="1:26" ht="13.5" hidden="1"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1">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v>1</v>
      </c>
      <c r="X274" s="61"/>
      <c r="Y274" s="61"/>
      <c r="Z274" s="61"/>
    </row>
    <row r="275" spans="1:26" ht="13.5" hidden="1"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1"/>
        <v>15000000</v>
      </c>
      <c r="I275" s="44">
        <v>0</v>
      </c>
      <c r="J275" s="44">
        <v>0</v>
      </c>
      <c r="K275" s="44">
        <v>0</v>
      </c>
      <c r="L275" s="44">
        <v>0</v>
      </c>
      <c r="M275" s="44">
        <v>0</v>
      </c>
      <c r="N275" s="44">
        <v>0</v>
      </c>
      <c r="O275" s="44">
        <v>3000000</v>
      </c>
      <c r="P275" s="44">
        <v>3000000</v>
      </c>
      <c r="Q275" s="44">
        <v>3000000</v>
      </c>
      <c r="R275" s="44">
        <v>0</v>
      </c>
      <c r="S275" s="44">
        <v>3000000</v>
      </c>
      <c r="T275" s="44">
        <v>3000000</v>
      </c>
      <c r="U275" s="44">
        <f t="shared" si="1"/>
        <v>15000000</v>
      </c>
      <c r="V275" s="44">
        <f t="shared" si="2"/>
        <v>0</v>
      </c>
      <c r="W275" s="61">
        <v>1</v>
      </c>
      <c r="X275" s="61"/>
      <c r="Y275" s="61"/>
      <c r="Z275" s="61"/>
    </row>
    <row r="276" spans="1:26" ht="13.5" hidden="1"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1"/>
        <v>9250000</v>
      </c>
      <c r="I276" s="44">
        <v>0</v>
      </c>
      <c r="J276" s="44">
        <v>0</v>
      </c>
      <c r="K276" s="44">
        <v>0</v>
      </c>
      <c r="L276" s="44">
        <v>0</v>
      </c>
      <c r="M276" s="44">
        <v>0</v>
      </c>
      <c r="N276" s="44">
        <v>0</v>
      </c>
      <c r="O276" s="44">
        <v>0</v>
      </c>
      <c r="P276" s="44">
        <v>0</v>
      </c>
      <c r="Q276" s="44">
        <v>0</v>
      </c>
      <c r="R276" s="44">
        <v>0</v>
      </c>
      <c r="S276" s="44">
        <v>0</v>
      </c>
      <c r="T276" s="44">
        <v>9250000</v>
      </c>
      <c r="U276" s="44">
        <f t="shared" si="1"/>
        <v>9250000</v>
      </c>
      <c r="V276" s="44">
        <f t="shared" si="2"/>
        <v>0</v>
      </c>
      <c r="W276" s="61">
        <v>1</v>
      </c>
      <c r="X276" s="61"/>
      <c r="Y276" s="61"/>
      <c r="Z276" s="61"/>
    </row>
    <row r="277" spans="1:26" ht="13.5" hidden="1"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2">H278</f>
        <v>750000</v>
      </c>
      <c r="I277" s="41">
        <f t="shared" si="142"/>
        <v>0</v>
      </c>
      <c r="J277" s="41">
        <f t="shared" si="142"/>
        <v>0</v>
      </c>
      <c r="K277" s="41">
        <f t="shared" si="142"/>
        <v>0</v>
      </c>
      <c r="L277" s="41">
        <f t="shared" si="142"/>
        <v>0</v>
      </c>
      <c r="M277" s="41">
        <f t="shared" si="142"/>
        <v>0</v>
      </c>
      <c r="N277" s="41">
        <f t="shared" si="142"/>
        <v>0</v>
      </c>
      <c r="O277" s="41">
        <f t="shared" si="142"/>
        <v>250000</v>
      </c>
      <c r="P277" s="41">
        <f t="shared" si="142"/>
        <v>250000</v>
      </c>
      <c r="Q277" s="41">
        <f t="shared" si="142"/>
        <v>250000</v>
      </c>
      <c r="R277" s="41">
        <f t="shared" si="142"/>
        <v>0</v>
      </c>
      <c r="S277" s="41">
        <f t="shared" si="142"/>
        <v>0</v>
      </c>
      <c r="T277" s="41">
        <f t="shared" si="142"/>
        <v>0</v>
      </c>
      <c r="U277" s="41">
        <f t="shared" si="1"/>
        <v>750000</v>
      </c>
      <c r="V277" s="41">
        <f t="shared" si="2"/>
        <v>0</v>
      </c>
      <c r="W277" s="61"/>
      <c r="X277" s="61"/>
      <c r="Y277" s="61"/>
      <c r="Z277" s="61"/>
    </row>
    <row r="278" spans="1:26" ht="13.5" hidden="1"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v>1</v>
      </c>
      <c r="X278" s="61"/>
      <c r="Y278" s="61"/>
      <c r="Z278" s="61"/>
    </row>
    <row r="279" spans="1:26" ht="13.5" hidden="1"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3">SUM(H280:H281)</f>
        <v>25000000</v>
      </c>
      <c r="I279" s="41">
        <f t="shared" si="143"/>
        <v>0</v>
      </c>
      <c r="J279" s="41">
        <f t="shared" si="143"/>
        <v>2500000</v>
      </c>
      <c r="K279" s="41">
        <f t="shared" si="143"/>
        <v>0</v>
      </c>
      <c r="L279" s="41">
        <f t="shared" si="143"/>
        <v>0</v>
      </c>
      <c r="M279" s="41">
        <f t="shared" si="143"/>
        <v>0</v>
      </c>
      <c r="N279" s="41">
        <f t="shared" si="143"/>
        <v>5000000</v>
      </c>
      <c r="O279" s="41">
        <f t="shared" si="143"/>
        <v>0</v>
      </c>
      <c r="P279" s="41">
        <f t="shared" si="143"/>
        <v>5000000</v>
      </c>
      <c r="Q279" s="41">
        <f t="shared" si="143"/>
        <v>5000000</v>
      </c>
      <c r="R279" s="41">
        <f t="shared" si="143"/>
        <v>5000000</v>
      </c>
      <c r="S279" s="41">
        <f t="shared" si="143"/>
        <v>2500000</v>
      </c>
      <c r="T279" s="41">
        <f t="shared" si="143"/>
        <v>0</v>
      </c>
      <c r="U279" s="41">
        <f t="shared" si="1"/>
        <v>25000000</v>
      </c>
      <c r="V279" s="41">
        <f t="shared" si="2"/>
        <v>0</v>
      </c>
      <c r="W279" s="61"/>
      <c r="X279" s="61"/>
      <c r="Y279" s="61"/>
      <c r="Z279" s="61"/>
    </row>
    <row r="280" spans="1:26" ht="13.5" hidden="1"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4">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v>1</v>
      </c>
      <c r="X280" s="61"/>
      <c r="Y280" s="61"/>
      <c r="Z280" s="61"/>
    </row>
    <row r="281" spans="1:26" ht="13.5" hidden="1"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4"/>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v>1</v>
      </c>
      <c r="X281" s="61"/>
      <c r="Y281" s="61"/>
      <c r="Z281" s="61"/>
    </row>
    <row r="282" spans="1:26" ht="13.5" hidden="1"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5">H283</f>
        <v>10000000</v>
      </c>
      <c r="I282" s="41">
        <f t="shared" si="145"/>
        <v>0</v>
      </c>
      <c r="J282" s="41">
        <f t="shared" si="145"/>
        <v>4000000</v>
      </c>
      <c r="K282" s="41">
        <f t="shared" si="145"/>
        <v>0</v>
      </c>
      <c r="L282" s="41">
        <f t="shared" si="145"/>
        <v>0</v>
      </c>
      <c r="M282" s="41">
        <f t="shared" si="145"/>
        <v>0</v>
      </c>
      <c r="N282" s="41">
        <f t="shared" si="145"/>
        <v>0</v>
      </c>
      <c r="O282" s="41">
        <f t="shared" si="145"/>
        <v>0</v>
      </c>
      <c r="P282" s="41">
        <f t="shared" si="145"/>
        <v>2000000</v>
      </c>
      <c r="Q282" s="41">
        <f t="shared" si="145"/>
        <v>2000000</v>
      </c>
      <c r="R282" s="41">
        <f t="shared" si="145"/>
        <v>2000000</v>
      </c>
      <c r="S282" s="41">
        <f t="shared" si="145"/>
        <v>0</v>
      </c>
      <c r="T282" s="41">
        <f t="shared" si="145"/>
        <v>0</v>
      </c>
      <c r="U282" s="41">
        <f t="shared" si="1"/>
        <v>10000000</v>
      </c>
      <c r="V282" s="41">
        <f t="shared" si="2"/>
        <v>0</v>
      </c>
      <c r="W282" s="61"/>
      <c r="X282" s="61"/>
      <c r="Y282" s="61"/>
      <c r="Z282" s="61"/>
    </row>
    <row r="283" spans="1:26" ht="13.5" hidden="1"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44">
        <v>4000000</v>
      </c>
      <c r="K283" s="44">
        <v>0</v>
      </c>
      <c r="L283" s="44">
        <v>0</v>
      </c>
      <c r="M283" s="44">
        <v>0</v>
      </c>
      <c r="N283" s="44">
        <v>0</v>
      </c>
      <c r="O283" s="44">
        <v>0</v>
      </c>
      <c r="P283" s="44">
        <v>2000000</v>
      </c>
      <c r="Q283" s="44">
        <v>2000000</v>
      </c>
      <c r="R283" s="44">
        <v>2000000</v>
      </c>
      <c r="S283" s="44">
        <v>0</v>
      </c>
      <c r="T283" s="44">
        <v>0</v>
      </c>
      <c r="U283" s="44">
        <f t="shared" si="1"/>
        <v>10000000</v>
      </c>
      <c r="V283" s="44">
        <f t="shared" si="2"/>
        <v>0</v>
      </c>
      <c r="W283" s="61">
        <v>1</v>
      </c>
      <c r="X283" s="61"/>
      <c r="Y283" s="61"/>
      <c r="Z283" s="61"/>
    </row>
    <row r="284" spans="1:26" ht="13.5" hidden="1"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6">H285</f>
        <v>167159000</v>
      </c>
      <c r="I284" s="41">
        <f t="shared" si="146"/>
        <v>0</v>
      </c>
      <c r="J284" s="41">
        <f t="shared" si="146"/>
        <v>11142000</v>
      </c>
      <c r="K284" s="41">
        <f t="shared" si="146"/>
        <v>0</v>
      </c>
      <c r="L284" s="41">
        <f t="shared" si="146"/>
        <v>16717000</v>
      </c>
      <c r="M284" s="41">
        <f t="shared" si="146"/>
        <v>0</v>
      </c>
      <c r="N284" s="41">
        <f t="shared" si="146"/>
        <v>27860000</v>
      </c>
      <c r="O284" s="41">
        <f t="shared" si="146"/>
        <v>0</v>
      </c>
      <c r="P284" s="41">
        <f t="shared" si="146"/>
        <v>27860000</v>
      </c>
      <c r="Q284" s="41">
        <f t="shared" si="146"/>
        <v>27860000</v>
      </c>
      <c r="R284" s="41">
        <f t="shared" si="146"/>
        <v>27860000</v>
      </c>
      <c r="S284" s="41">
        <f t="shared" si="146"/>
        <v>27860000</v>
      </c>
      <c r="T284" s="41">
        <f t="shared" si="146"/>
        <v>0</v>
      </c>
      <c r="U284" s="41">
        <f t="shared" si="1"/>
        <v>167159000</v>
      </c>
      <c r="V284" s="41">
        <f t="shared" si="2"/>
        <v>0</v>
      </c>
      <c r="W284" s="61"/>
      <c r="X284" s="61"/>
      <c r="Y284" s="61"/>
      <c r="Z284" s="61"/>
    </row>
    <row r="285" spans="1:26" ht="13.5" hidden="1"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v>1</v>
      </c>
      <c r="X285" s="61"/>
      <c r="Y285" s="61"/>
      <c r="Z285" s="61"/>
    </row>
    <row r="286" spans="1:26" ht="13.5" hidden="1"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7">SUM(H287,H290,H292,H295)</f>
        <v>201001000</v>
      </c>
      <c r="I286" s="38">
        <f t="shared" si="147"/>
        <v>0</v>
      </c>
      <c r="J286" s="38">
        <f t="shared" si="147"/>
        <v>2500000</v>
      </c>
      <c r="K286" s="38">
        <f t="shared" si="147"/>
        <v>30650000</v>
      </c>
      <c r="L286" s="38">
        <f t="shared" si="147"/>
        <v>9650000</v>
      </c>
      <c r="M286" s="38">
        <f t="shared" si="147"/>
        <v>30650000</v>
      </c>
      <c r="N286" s="38">
        <f t="shared" si="147"/>
        <v>9400000</v>
      </c>
      <c r="O286" s="38">
        <f t="shared" si="147"/>
        <v>30900000</v>
      </c>
      <c r="P286" s="38">
        <f t="shared" si="147"/>
        <v>9400000</v>
      </c>
      <c r="Q286" s="38">
        <f t="shared" si="147"/>
        <v>30650000</v>
      </c>
      <c r="R286" s="38">
        <f t="shared" si="147"/>
        <v>9650000</v>
      </c>
      <c r="S286" s="38">
        <f t="shared" si="147"/>
        <v>30651000</v>
      </c>
      <c r="T286" s="38">
        <f t="shared" si="147"/>
        <v>6900000</v>
      </c>
      <c r="U286" s="38">
        <f t="shared" si="1"/>
        <v>201001000</v>
      </c>
      <c r="V286" s="38">
        <f t="shared" si="2"/>
        <v>0</v>
      </c>
      <c r="W286" s="61"/>
      <c r="X286" s="61"/>
      <c r="Y286" s="61"/>
      <c r="Z286" s="61"/>
    </row>
    <row r="287" spans="1:26" ht="13.5" hidden="1"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8">SUM(H288:H289)</f>
        <v>29000000</v>
      </c>
      <c r="I287" s="41">
        <f t="shared" si="148"/>
        <v>0</v>
      </c>
      <c r="J287" s="41">
        <f t="shared" si="148"/>
        <v>0</v>
      </c>
      <c r="K287" s="41">
        <f t="shared" si="148"/>
        <v>1400000</v>
      </c>
      <c r="L287" s="41">
        <f t="shared" si="148"/>
        <v>4400000</v>
      </c>
      <c r="M287" s="41">
        <f t="shared" si="148"/>
        <v>1400000</v>
      </c>
      <c r="N287" s="41">
        <f t="shared" si="148"/>
        <v>4400000</v>
      </c>
      <c r="O287" s="41">
        <f t="shared" si="148"/>
        <v>1400000</v>
      </c>
      <c r="P287" s="41">
        <f t="shared" si="148"/>
        <v>4400000</v>
      </c>
      <c r="Q287" s="41">
        <f t="shared" si="148"/>
        <v>1400000</v>
      </c>
      <c r="R287" s="41">
        <f t="shared" si="148"/>
        <v>4400000</v>
      </c>
      <c r="S287" s="41">
        <f t="shared" si="148"/>
        <v>1400000</v>
      </c>
      <c r="T287" s="41">
        <f t="shared" si="148"/>
        <v>4400000</v>
      </c>
      <c r="U287" s="41">
        <f t="shared" si="1"/>
        <v>29000000</v>
      </c>
      <c r="V287" s="41">
        <f t="shared" si="2"/>
        <v>0</v>
      </c>
      <c r="W287" s="61"/>
      <c r="X287" s="61"/>
      <c r="Y287" s="61"/>
      <c r="Z287" s="61"/>
    </row>
    <row r="288" spans="1:26" ht="13.5" hidden="1"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49">ROUNDDOWN(E288*G288,-3)</f>
        <v>14000000</v>
      </c>
      <c r="I288" s="44">
        <v>0</v>
      </c>
      <c r="J288" s="44">
        <v>0</v>
      </c>
      <c r="K288" s="44">
        <v>1400000</v>
      </c>
      <c r="L288" s="44">
        <v>1400000</v>
      </c>
      <c r="M288" s="44">
        <v>1400000</v>
      </c>
      <c r="N288" s="44">
        <v>1400000</v>
      </c>
      <c r="O288" s="44">
        <v>1400000</v>
      </c>
      <c r="P288" s="44">
        <v>1400000</v>
      </c>
      <c r="Q288" s="44">
        <v>1400000</v>
      </c>
      <c r="R288" s="44">
        <v>1400000</v>
      </c>
      <c r="S288" s="44">
        <v>1400000</v>
      </c>
      <c r="T288" s="44">
        <v>1400000</v>
      </c>
      <c r="U288" s="44">
        <f t="shared" si="1"/>
        <v>14000000</v>
      </c>
      <c r="V288" s="44">
        <f t="shared" si="2"/>
        <v>0</v>
      </c>
      <c r="W288" s="61">
        <v>1</v>
      </c>
      <c r="X288" s="61"/>
      <c r="Y288" s="61"/>
      <c r="Z288" s="61"/>
    </row>
    <row r="289" spans="1:26" ht="13.5" hidden="1"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49"/>
        <v>15000000</v>
      </c>
      <c r="I289" s="44">
        <v>0</v>
      </c>
      <c r="J289" s="44">
        <v>0</v>
      </c>
      <c r="K289" s="44">
        <v>0</v>
      </c>
      <c r="L289" s="44">
        <v>3000000</v>
      </c>
      <c r="M289" s="44">
        <v>0</v>
      </c>
      <c r="N289" s="44">
        <v>3000000</v>
      </c>
      <c r="O289" s="44">
        <v>0</v>
      </c>
      <c r="P289" s="44">
        <v>3000000</v>
      </c>
      <c r="Q289" s="44">
        <v>0</v>
      </c>
      <c r="R289" s="44">
        <v>3000000</v>
      </c>
      <c r="S289" s="44">
        <v>0</v>
      </c>
      <c r="T289" s="44">
        <v>3000000</v>
      </c>
      <c r="U289" s="44">
        <f t="shared" si="1"/>
        <v>15000000</v>
      </c>
      <c r="V289" s="44">
        <f t="shared" si="2"/>
        <v>0</v>
      </c>
      <c r="W289" s="61">
        <v>1</v>
      </c>
      <c r="X289" s="61"/>
      <c r="Y289" s="61"/>
      <c r="Z289" s="61"/>
    </row>
    <row r="290" spans="1:26" ht="13.5" hidden="1"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50">H291</f>
        <v>750000</v>
      </c>
      <c r="I290" s="41">
        <f t="shared" si="150"/>
        <v>0</v>
      </c>
      <c r="J290" s="41">
        <f t="shared" si="150"/>
        <v>0</v>
      </c>
      <c r="K290" s="41">
        <f t="shared" si="150"/>
        <v>0</v>
      </c>
      <c r="L290" s="41">
        <f t="shared" si="150"/>
        <v>250000</v>
      </c>
      <c r="M290" s="41">
        <f t="shared" si="150"/>
        <v>0</v>
      </c>
      <c r="N290" s="41">
        <f t="shared" si="150"/>
        <v>0</v>
      </c>
      <c r="O290" s="41">
        <f t="shared" si="150"/>
        <v>250000</v>
      </c>
      <c r="P290" s="41">
        <f t="shared" si="150"/>
        <v>0</v>
      </c>
      <c r="Q290" s="41">
        <f t="shared" si="150"/>
        <v>0</v>
      </c>
      <c r="R290" s="41">
        <f t="shared" si="150"/>
        <v>250000</v>
      </c>
      <c r="S290" s="41">
        <f t="shared" si="150"/>
        <v>0</v>
      </c>
      <c r="T290" s="41">
        <f t="shared" si="150"/>
        <v>0</v>
      </c>
      <c r="U290" s="41">
        <f t="shared" si="1"/>
        <v>750000</v>
      </c>
      <c r="V290" s="41">
        <f t="shared" si="2"/>
        <v>0</v>
      </c>
      <c r="W290" s="61"/>
      <c r="X290" s="61"/>
      <c r="Y290" s="61"/>
      <c r="Z290" s="61"/>
    </row>
    <row r="291" spans="1:26" ht="13.5" hidden="1"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v>1</v>
      </c>
      <c r="X291" s="61"/>
      <c r="Y291" s="61"/>
      <c r="Z291" s="61"/>
    </row>
    <row r="292" spans="1:26" ht="13.5" hidden="1"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1">SUM(H293:H294)</f>
        <v>25000000</v>
      </c>
      <c r="I292" s="41">
        <f t="shared" si="151"/>
        <v>0</v>
      </c>
      <c r="J292" s="41">
        <f t="shared" si="151"/>
        <v>2500000</v>
      </c>
      <c r="K292" s="41">
        <f t="shared" si="151"/>
        <v>0</v>
      </c>
      <c r="L292" s="41">
        <f t="shared" si="151"/>
        <v>5000000</v>
      </c>
      <c r="M292" s="41">
        <f t="shared" si="151"/>
        <v>0</v>
      </c>
      <c r="N292" s="41">
        <f t="shared" si="151"/>
        <v>5000000</v>
      </c>
      <c r="O292" s="41">
        <f t="shared" si="151"/>
        <v>0</v>
      </c>
      <c r="P292" s="41">
        <f t="shared" si="151"/>
        <v>5000000</v>
      </c>
      <c r="Q292" s="41">
        <f t="shared" si="151"/>
        <v>0</v>
      </c>
      <c r="R292" s="41">
        <f t="shared" si="151"/>
        <v>5000000</v>
      </c>
      <c r="S292" s="41">
        <f t="shared" si="151"/>
        <v>0</v>
      </c>
      <c r="T292" s="41">
        <f t="shared" si="151"/>
        <v>2500000</v>
      </c>
      <c r="U292" s="41">
        <f t="shared" si="1"/>
        <v>25000000</v>
      </c>
      <c r="V292" s="41">
        <f t="shared" si="2"/>
        <v>0</v>
      </c>
      <c r="W292" s="61"/>
      <c r="X292" s="61"/>
      <c r="Y292" s="61"/>
      <c r="Z292" s="61"/>
    </row>
    <row r="293" spans="1:26" ht="13.5" hidden="1"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2">ROUNDDOWN(E293*G293,-3)</f>
        <v>10000000</v>
      </c>
      <c r="I293" s="44">
        <v>0</v>
      </c>
      <c r="J293" s="44">
        <v>1000000</v>
      </c>
      <c r="K293" s="44">
        <v>0</v>
      </c>
      <c r="L293" s="44">
        <v>2000000</v>
      </c>
      <c r="M293" s="44">
        <v>0</v>
      </c>
      <c r="N293" s="44">
        <v>2000000</v>
      </c>
      <c r="O293" s="44">
        <v>0</v>
      </c>
      <c r="P293" s="44">
        <v>2000000</v>
      </c>
      <c r="Q293" s="44">
        <v>0</v>
      </c>
      <c r="R293" s="44">
        <v>2000000</v>
      </c>
      <c r="S293" s="44">
        <v>0</v>
      </c>
      <c r="T293" s="44">
        <v>1000000</v>
      </c>
      <c r="U293" s="44">
        <f t="shared" si="1"/>
        <v>10000000</v>
      </c>
      <c r="V293" s="44">
        <f t="shared" si="2"/>
        <v>0</v>
      </c>
      <c r="W293" s="61">
        <v>1</v>
      </c>
      <c r="X293" s="61"/>
      <c r="Y293" s="61"/>
      <c r="Z293" s="61"/>
    </row>
    <row r="294" spans="1:26" ht="13.5" hidden="1"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2"/>
        <v>15000000</v>
      </c>
      <c r="I294" s="44">
        <v>0</v>
      </c>
      <c r="J294" s="44">
        <v>1500000</v>
      </c>
      <c r="K294" s="44">
        <v>0</v>
      </c>
      <c r="L294" s="44">
        <v>3000000</v>
      </c>
      <c r="M294" s="44">
        <v>0</v>
      </c>
      <c r="N294" s="44">
        <v>3000000</v>
      </c>
      <c r="O294" s="44">
        <v>0</v>
      </c>
      <c r="P294" s="44">
        <v>3000000</v>
      </c>
      <c r="Q294" s="44">
        <v>0</v>
      </c>
      <c r="R294" s="44">
        <v>3000000</v>
      </c>
      <c r="S294" s="44">
        <v>0</v>
      </c>
      <c r="T294" s="44">
        <v>1500000</v>
      </c>
      <c r="U294" s="44">
        <f t="shared" si="1"/>
        <v>15000000</v>
      </c>
      <c r="V294" s="44">
        <f t="shared" si="2"/>
        <v>0</v>
      </c>
      <c r="W294" s="61">
        <v>1</v>
      </c>
      <c r="X294" s="61"/>
      <c r="Y294" s="61"/>
      <c r="Z294" s="61"/>
    </row>
    <row r="295" spans="1:26" ht="13.5" hidden="1"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3">H296</f>
        <v>146251000</v>
      </c>
      <c r="I295" s="41">
        <f t="shared" si="153"/>
        <v>0</v>
      </c>
      <c r="J295" s="41">
        <f t="shared" si="153"/>
        <v>0</v>
      </c>
      <c r="K295" s="41">
        <f t="shared" si="153"/>
        <v>29250000</v>
      </c>
      <c r="L295" s="41">
        <f t="shared" si="153"/>
        <v>0</v>
      </c>
      <c r="M295" s="41">
        <f t="shared" si="153"/>
        <v>29250000</v>
      </c>
      <c r="N295" s="41">
        <f t="shared" si="153"/>
        <v>0</v>
      </c>
      <c r="O295" s="41">
        <f t="shared" si="153"/>
        <v>29250000</v>
      </c>
      <c r="P295" s="41">
        <f t="shared" si="153"/>
        <v>0</v>
      </c>
      <c r="Q295" s="41">
        <f t="shared" si="153"/>
        <v>29250000</v>
      </c>
      <c r="R295" s="41">
        <f t="shared" si="153"/>
        <v>0</v>
      </c>
      <c r="S295" s="41">
        <f t="shared" si="153"/>
        <v>29251000</v>
      </c>
      <c r="T295" s="41">
        <f t="shared" si="153"/>
        <v>0</v>
      </c>
      <c r="U295" s="41">
        <f t="shared" si="1"/>
        <v>146251000</v>
      </c>
      <c r="V295" s="41">
        <f t="shared" si="2"/>
        <v>0</v>
      </c>
      <c r="W295" s="61"/>
      <c r="X295" s="61"/>
      <c r="Y295" s="61"/>
      <c r="Z295" s="61"/>
    </row>
    <row r="296" spans="1:26" ht="13.5" hidden="1"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v>1</v>
      </c>
      <c r="X296" s="61"/>
      <c r="Y296" s="61"/>
      <c r="Z296" s="61"/>
    </row>
    <row r="297" spans="1:26" ht="13.5" hidden="1"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4">H298</f>
        <v>2536502000</v>
      </c>
      <c r="I297" s="26">
        <f t="shared" si="154"/>
        <v>69468000</v>
      </c>
      <c r="J297" s="26">
        <f t="shared" si="154"/>
        <v>109284400</v>
      </c>
      <c r="K297" s="26">
        <f t="shared" si="154"/>
        <v>121561384</v>
      </c>
      <c r="L297" s="26">
        <f t="shared" si="154"/>
        <v>86422984</v>
      </c>
      <c r="M297" s="26">
        <f t="shared" si="154"/>
        <v>86692800</v>
      </c>
      <c r="N297" s="26">
        <f t="shared" si="154"/>
        <v>740892632</v>
      </c>
      <c r="O297" s="26">
        <f t="shared" si="154"/>
        <v>717873400</v>
      </c>
      <c r="P297" s="26">
        <f t="shared" si="154"/>
        <v>135226400</v>
      </c>
      <c r="Q297" s="26">
        <f t="shared" si="154"/>
        <v>210161800</v>
      </c>
      <c r="R297" s="26">
        <f t="shared" si="154"/>
        <v>214787400</v>
      </c>
      <c r="S297" s="26">
        <f t="shared" si="154"/>
        <v>138984800</v>
      </c>
      <c r="T297" s="26">
        <f t="shared" si="154"/>
        <v>109026000</v>
      </c>
      <c r="U297" s="26">
        <f t="shared" si="1"/>
        <v>2740382000</v>
      </c>
      <c r="V297" s="26">
        <f t="shared" si="2"/>
        <v>-203880000</v>
      </c>
      <c r="W297" s="61"/>
      <c r="X297" s="61"/>
      <c r="Y297" s="61"/>
      <c r="Z297" s="61"/>
    </row>
    <row r="298" spans="1:26" ht="13.5" hidden="1"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5">SUM(H299,H374,H387)</f>
        <v>2536502000</v>
      </c>
      <c r="I298" s="30">
        <f t="shared" si="155"/>
        <v>69468000</v>
      </c>
      <c r="J298" s="30">
        <f t="shared" si="155"/>
        <v>109284400</v>
      </c>
      <c r="K298" s="30">
        <f t="shared" si="155"/>
        <v>121561384</v>
      </c>
      <c r="L298" s="30">
        <f t="shared" si="155"/>
        <v>86422984</v>
      </c>
      <c r="M298" s="30">
        <f t="shared" si="155"/>
        <v>86692800</v>
      </c>
      <c r="N298" s="30">
        <f t="shared" si="155"/>
        <v>740892632</v>
      </c>
      <c r="O298" s="30">
        <f t="shared" si="155"/>
        <v>717873400</v>
      </c>
      <c r="P298" s="30">
        <f t="shared" si="155"/>
        <v>135226400</v>
      </c>
      <c r="Q298" s="30">
        <f t="shared" si="155"/>
        <v>210161800</v>
      </c>
      <c r="R298" s="30">
        <f t="shared" si="155"/>
        <v>214787400</v>
      </c>
      <c r="S298" s="30">
        <f t="shared" si="155"/>
        <v>138984800</v>
      </c>
      <c r="T298" s="30">
        <f t="shared" si="155"/>
        <v>109026000</v>
      </c>
      <c r="U298" s="30">
        <f t="shared" si="1"/>
        <v>2740382000</v>
      </c>
      <c r="V298" s="30">
        <f t="shared" si="2"/>
        <v>-203880000</v>
      </c>
      <c r="W298" s="61"/>
      <c r="X298" s="61"/>
      <c r="Y298" s="61"/>
      <c r="Z298" s="61"/>
    </row>
    <row r="299" spans="1:26" ht="13.5" hidden="1"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6">SUM(H300,H314,H324,H335,H348,H361)</f>
        <v>328920000</v>
      </c>
      <c r="I299" s="34">
        <f t="shared" si="156"/>
        <v>3828000</v>
      </c>
      <c r="J299" s="34">
        <f t="shared" si="156"/>
        <v>15205000</v>
      </c>
      <c r="K299" s="34">
        <f t="shared" si="156"/>
        <v>39669000</v>
      </c>
      <c r="L299" s="34">
        <f t="shared" si="156"/>
        <v>13825000</v>
      </c>
      <c r="M299" s="34">
        <f t="shared" si="156"/>
        <v>18983000</v>
      </c>
      <c r="N299" s="34">
        <f t="shared" si="156"/>
        <v>45721000</v>
      </c>
      <c r="O299" s="34">
        <f t="shared" si="156"/>
        <v>26253000</v>
      </c>
      <c r="P299" s="34">
        <f t="shared" si="156"/>
        <v>16485000</v>
      </c>
      <c r="Q299" s="34">
        <f t="shared" si="156"/>
        <v>22348000</v>
      </c>
      <c r="R299" s="34">
        <f t="shared" si="156"/>
        <v>41588000</v>
      </c>
      <c r="S299" s="34">
        <f t="shared" si="156"/>
        <v>33599000</v>
      </c>
      <c r="T299" s="34">
        <f t="shared" si="156"/>
        <v>55296000</v>
      </c>
      <c r="U299" s="34">
        <f t="shared" si="1"/>
        <v>332800000</v>
      </c>
      <c r="V299" s="34">
        <f t="shared" si="2"/>
        <v>-3880000</v>
      </c>
      <c r="W299" s="61"/>
      <c r="X299" s="61"/>
      <c r="Y299" s="61"/>
      <c r="Z299" s="61"/>
    </row>
    <row r="300" spans="1:26" ht="13.5" hidden="1"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7">SUM(H301,H305,H308,H310,H312)</f>
        <v>53700000</v>
      </c>
      <c r="I300" s="38">
        <f t="shared" si="157"/>
        <v>2700000</v>
      </c>
      <c r="J300" s="38">
        <f t="shared" si="157"/>
        <v>4990000</v>
      </c>
      <c r="K300" s="38">
        <f t="shared" si="157"/>
        <v>990000</v>
      </c>
      <c r="L300" s="38">
        <f t="shared" si="157"/>
        <v>2800000</v>
      </c>
      <c r="M300" s="38">
        <f t="shared" si="157"/>
        <v>2490000</v>
      </c>
      <c r="N300" s="38">
        <f t="shared" si="157"/>
        <v>3835000</v>
      </c>
      <c r="O300" s="38">
        <f t="shared" si="157"/>
        <v>4500000</v>
      </c>
      <c r="P300" s="38">
        <f t="shared" si="157"/>
        <v>3490000</v>
      </c>
      <c r="Q300" s="38">
        <f t="shared" si="157"/>
        <v>990000</v>
      </c>
      <c r="R300" s="38">
        <f t="shared" si="157"/>
        <v>7000000</v>
      </c>
      <c r="S300" s="38">
        <f t="shared" si="157"/>
        <v>4035000</v>
      </c>
      <c r="T300" s="38">
        <f t="shared" si="157"/>
        <v>15880000</v>
      </c>
      <c r="U300" s="38">
        <f t="shared" si="1"/>
        <v>53700000</v>
      </c>
      <c r="V300" s="38">
        <f t="shared" si="2"/>
        <v>0</v>
      </c>
      <c r="W300" s="61"/>
      <c r="X300" s="61"/>
      <c r="Y300" s="61"/>
      <c r="Z300" s="61"/>
    </row>
    <row r="301" spans="1:26" ht="13.5" hidden="1"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8">SUM(H302:H304)</f>
        <v>18900000</v>
      </c>
      <c r="I301" s="41">
        <f t="shared" si="158"/>
        <v>0</v>
      </c>
      <c r="J301" s="41">
        <f t="shared" si="158"/>
        <v>2190000</v>
      </c>
      <c r="K301" s="41">
        <f t="shared" si="158"/>
        <v>690000</v>
      </c>
      <c r="L301" s="41">
        <f t="shared" si="158"/>
        <v>0</v>
      </c>
      <c r="M301" s="41">
        <f t="shared" si="158"/>
        <v>2190000</v>
      </c>
      <c r="N301" s="41">
        <f t="shared" si="158"/>
        <v>1035000</v>
      </c>
      <c r="O301" s="41">
        <f t="shared" si="158"/>
        <v>1500000</v>
      </c>
      <c r="P301" s="41">
        <f t="shared" si="158"/>
        <v>690000</v>
      </c>
      <c r="Q301" s="41">
        <f t="shared" si="158"/>
        <v>690000</v>
      </c>
      <c r="R301" s="41">
        <f t="shared" si="158"/>
        <v>1500000</v>
      </c>
      <c r="S301" s="41">
        <f t="shared" si="158"/>
        <v>1035000</v>
      </c>
      <c r="T301" s="41">
        <f t="shared" si="158"/>
        <v>7380000</v>
      </c>
      <c r="U301" s="41">
        <f t="shared" si="1"/>
        <v>18900000</v>
      </c>
      <c r="V301" s="41">
        <f t="shared" si="2"/>
        <v>0</v>
      </c>
      <c r="W301" s="61"/>
      <c r="X301" s="61"/>
      <c r="Y301" s="61"/>
      <c r="Z301" s="61"/>
    </row>
    <row r="302" spans="1:26" ht="13.5" hidden="1"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59">ROUNDDOWN(E302*G302,-3)</f>
        <v>6900000</v>
      </c>
      <c r="I302" s="44">
        <v>0</v>
      </c>
      <c r="J302" s="44">
        <v>690000</v>
      </c>
      <c r="K302" s="44">
        <v>690000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v>1</v>
      </c>
      <c r="X302" s="61"/>
      <c r="Y302" s="61"/>
      <c r="Z302" s="61"/>
    </row>
    <row r="303" spans="1:26" ht="13.5" hidden="1"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59"/>
        <v>6000000</v>
      </c>
      <c r="I303" s="44">
        <v>0</v>
      </c>
      <c r="J303" s="44">
        <v>1500000</v>
      </c>
      <c r="K303" s="44">
        <v>0</v>
      </c>
      <c r="L303" s="44">
        <v>0</v>
      </c>
      <c r="M303" s="44">
        <v>1500000</v>
      </c>
      <c r="N303" s="44">
        <v>0</v>
      </c>
      <c r="O303" s="44">
        <v>1500000</v>
      </c>
      <c r="P303" s="44">
        <v>0</v>
      </c>
      <c r="Q303" s="44">
        <v>0</v>
      </c>
      <c r="R303" s="44">
        <v>1500000</v>
      </c>
      <c r="S303" s="44">
        <v>0</v>
      </c>
      <c r="T303" s="44">
        <v>0</v>
      </c>
      <c r="U303" s="44">
        <f t="shared" si="1"/>
        <v>6000000</v>
      </c>
      <c r="V303" s="44">
        <f t="shared" si="2"/>
        <v>0</v>
      </c>
      <c r="W303" s="61">
        <v>1</v>
      </c>
      <c r="X303" s="61"/>
      <c r="Y303" s="61"/>
      <c r="Z303" s="61"/>
    </row>
    <row r="304" spans="1:26" ht="13.5" hidden="1"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59"/>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v>1</v>
      </c>
      <c r="X304" s="61"/>
      <c r="Y304" s="61"/>
      <c r="Z304" s="61"/>
    </row>
    <row r="305" spans="1:26" ht="13.5" hidden="1"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60">SUM(H306:H307)</f>
        <v>15000000</v>
      </c>
      <c r="I305" s="41">
        <f t="shared" si="160"/>
        <v>0</v>
      </c>
      <c r="J305" s="41">
        <f t="shared" si="160"/>
        <v>2500000</v>
      </c>
      <c r="K305" s="41">
        <f t="shared" si="160"/>
        <v>0</v>
      </c>
      <c r="L305" s="41">
        <f t="shared" si="160"/>
        <v>2500000</v>
      </c>
      <c r="M305" s="41">
        <f t="shared" si="160"/>
        <v>0</v>
      </c>
      <c r="N305" s="41">
        <f t="shared" si="160"/>
        <v>2500000</v>
      </c>
      <c r="O305" s="41">
        <f t="shared" si="160"/>
        <v>0</v>
      </c>
      <c r="P305" s="41">
        <f t="shared" si="160"/>
        <v>2500000</v>
      </c>
      <c r="Q305" s="41">
        <f t="shared" si="160"/>
        <v>0</v>
      </c>
      <c r="R305" s="41">
        <f t="shared" si="160"/>
        <v>2500000</v>
      </c>
      <c r="S305" s="41">
        <f t="shared" si="160"/>
        <v>0</v>
      </c>
      <c r="T305" s="41">
        <f t="shared" si="160"/>
        <v>2500000</v>
      </c>
      <c r="U305" s="41">
        <f t="shared" si="1"/>
        <v>15000000</v>
      </c>
      <c r="V305" s="41">
        <f t="shared" si="2"/>
        <v>0</v>
      </c>
      <c r="W305" s="61"/>
      <c r="X305" s="61"/>
      <c r="Y305" s="61"/>
      <c r="Z305" s="61"/>
    </row>
    <row r="306" spans="1:26" ht="13.5" hidden="1"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1">ROUNDDOWN(E306*G306,-3)</f>
        <v>6000000</v>
      </c>
      <c r="I306" s="44">
        <v>0</v>
      </c>
      <c r="J306" s="44">
        <v>1000000</v>
      </c>
      <c r="K306" s="44">
        <v>0</v>
      </c>
      <c r="L306" s="44">
        <v>1000000</v>
      </c>
      <c r="M306" s="44">
        <v>0</v>
      </c>
      <c r="N306" s="44">
        <v>1000000</v>
      </c>
      <c r="O306" s="44">
        <v>0</v>
      </c>
      <c r="P306" s="44">
        <v>1000000</v>
      </c>
      <c r="Q306" s="44">
        <v>0</v>
      </c>
      <c r="R306" s="44">
        <v>1000000</v>
      </c>
      <c r="S306" s="44">
        <v>0</v>
      </c>
      <c r="T306" s="44">
        <v>1000000</v>
      </c>
      <c r="U306" s="44">
        <f t="shared" si="1"/>
        <v>6000000</v>
      </c>
      <c r="V306" s="44">
        <f t="shared" si="2"/>
        <v>0</v>
      </c>
      <c r="W306" s="61">
        <v>1</v>
      </c>
      <c r="X306" s="61"/>
      <c r="Y306" s="61"/>
      <c r="Z306" s="61"/>
    </row>
    <row r="307" spans="1:26" ht="13.5" hidden="1"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1"/>
        <v>9000000</v>
      </c>
      <c r="I307" s="44">
        <v>0</v>
      </c>
      <c r="J307" s="44">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v>1</v>
      </c>
      <c r="X307" s="61"/>
      <c r="Y307" s="61"/>
      <c r="Z307" s="61"/>
    </row>
    <row r="308" spans="1:26" ht="13.5" hidden="1"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2">H309</f>
        <v>3000000</v>
      </c>
      <c r="I308" s="41">
        <f t="shared" si="162"/>
        <v>0</v>
      </c>
      <c r="J308" s="41">
        <f t="shared" si="162"/>
        <v>0</v>
      </c>
      <c r="K308" s="41">
        <f t="shared" si="162"/>
        <v>0</v>
      </c>
      <c r="L308" s="41">
        <f t="shared" si="162"/>
        <v>0</v>
      </c>
      <c r="M308" s="41">
        <f t="shared" si="162"/>
        <v>0</v>
      </c>
      <c r="N308" s="41">
        <f t="shared" si="162"/>
        <v>0</v>
      </c>
      <c r="O308" s="41">
        <f t="shared" si="162"/>
        <v>0</v>
      </c>
      <c r="P308" s="41">
        <f t="shared" si="162"/>
        <v>0</v>
      </c>
      <c r="Q308" s="41">
        <f t="shared" si="162"/>
        <v>0</v>
      </c>
      <c r="R308" s="41">
        <f t="shared" si="162"/>
        <v>0</v>
      </c>
      <c r="S308" s="41">
        <f t="shared" si="162"/>
        <v>0</v>
      </c>
      <c r="T308" s="41">
        <f t="shared" si="162"/>
        <v>3000000</v>
      </c>
      <c r="U308" s="41">
        <f t="shared" si="1"/>
        <v>3000000</v>
      </c>
      <c r="V308" s="41">
        <f t="shared" si="2"/>
        <v>0</v>
      </c>
      <c r="W308" s="61"/>
      <c r="X308" s="61"/>
      <c r="Y308" s="61"/>
      <c r="Z308" s="61"/>
    </row>
    <row r="309" spans="1:26" ht="13.5" hidden="1"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v>1</v>
      </c>
      <c r="X309" s="61"/>
      <c r="Y309" s="61"/>
      <c r="Z309" s="61"/>
    </row>
    <row r="310" spans="1:26" ht="13.5" hidden="1"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3">H311</f>
        <v>13500000</v>
      </c>
      <c r="I310" s="41">
        <f t="shared" si="163"/>
        <v>2700000</v>
      </c>
      <c r="J310" s="41">
        <f t="shared" si="163"/>
        <v>0</v>
      </c>
      <c r="K310" s="41">
        <f t="shared" si="163"/>
        <v>0</v>
      </c>
      <c r="L310" s="41">
        <f t="shared" si="163"/>
        <v>0</v>
      </c>
      <c r="M310" s="41">
        <f t="shared" si="163"/>
        <v>0</v>
      </c>
      <c r="N310" s="41">
        <f t="shared" si="163"/>
        <v>0</v>
      </c>
      <c r="O310" s="41">
        <f t="shared" si="163"/>
        <v>2700000</v>
      </c>
      <c r="P310" s="41">
        <f t="shared" si="163"/>
        <v>0</v>
      </c>
      <c r="Q310" s="41">
        <f t="shared" si="163"/>
        <v>0</v>
      </c>
      <c r="R310" s="41">
        <f t="shared" si="163"/>
        <v>2700000</v>
      </c>
      <c r="S310" s="41">
        <f t="shared" si="163"/>
        <v>2700000</v>
      </c>
      <c r="T310" s="41">
        <f t="shared" si="163"/>
        <v>2700000</v>
      </c>
      <c r="U310" s="41">
        <f t="shared" si="1"/>
        <v>13500000</v>
      </c>
      <c r="V310" s="41">
        <f t="shared" si="2"/>
        <v>0</v>
      </c>
      <c r="W310" s="61"/>
      <c r="X310" s="61"/>
      <c r="Y310" s="61"/>
      <c r="Z310" s="61"/>
    </row>
    <row r="311" spans="1:26" ht="13.5" hidden="1"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44">
        <v>2700000</v>
      </c>
      <c r="J311" s="44">
        <v>0</v>
      </c>
      <c r="K311" s="44">
        <v>0</v>
      </c>
      <c r="L311" s="44">
        <v>0</v>
      </c>
      <c r="M311" s="44">
        <v>0</v>
      </c>
      <c r="N311" s="44">
        <v>0</v>
      </c>
      <c r="O311" s="44">
        <v>2700000</v>
      </c>
      <c r="P311" s="44">
        <v>0</v>
      </c>
      <c r="Q311" s="44">
        <v>0</v>
      </c>
      <c r="R311" s="44">
        <v>2700000</v>
      </c>
      <c r="S311" s="44">
        <v>2700000</v>
      </c>
      <c r="T311" s="44">
        <v>2700000</v>
      </c>
      <c r="U311" s="44">
        <f t="shared" si="1"/>
        <v>13500000</v>
      </c>
      <c r="V311" s="44">
        <f t="shared" si="2"/>
        <v>0</v>
      </c>
      <c r="W311" s="61">
        <v>1</v>
      </c>
      <c r="X311" s="61"/>
      <c r="Y311" s="61"/>
      <c r="Z311" s="61"/>
    </row>
    <row r="312" spans="1:26" ht="13.5" hidden="1"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4">H313</f>
        <v>3300000</v>
      </c>
      <c r="I312" s="41">
        <f t="shared" si="164"/>
        <v>0</v>
      </c>
      <c r="J312" s="41">
        <f t="shared" si="164"/>
        <v>300000</v>
      </c>
      <c r="K312" s="41">
        <f t="shared" si="164"/>
        <v>300000</v>
      </c>
      <c r="L312" s="41">
        <f t="shared" si="164"/>
        <v>300000</v>
      </c>
      <c r="M312" s="41">
        <f t="shared" si="164"/>
        <v>300000</v>
      </c>
      <c r="N312" s="41">
        <f t="shared" si="164"/>
        <v>300000</v>
      </c>
      <c r="O312" s="41">
        <f t="shared" si="164"/>
        <v>300000</v>
      </c>
      <c r="P312" s="41">
        <f t="shared" si="164"/>
        <v>300000</v>
      </c>
      <c r="Q312" s="41">
        <f t="shared" si="164"/>
        <v>300000</v>
      </c>
      <c r="R312" s="41">
        <f t="shared" si="164"/>
        <v>300000</v>
      </c>
      <c r="S312" s="41">
        <f t="shared" si="164"/>
        <v>300000</v>
      </c>
      <c r="T312" s="41">
        <f t="shared" si="164"/>
        <v>300000</v>
      </c>
      <c r="U312" s="41">
        <f t="shared" si="1"/>
        <v>3300000</v>
      </c>
      <c r="V312" s="41">
        <f t="shared" si="2"/>
        <v>0</v>
      </c>
      <c r="W312" s="61"/>
      <c r="X312" s="61"/>
      <c r="Y312" s="61"/>
      <c r="Z312" s="61"/>
    </row>
    <row r="313" spans="1:26" ht="13.5" hidden="1"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44">
        <v>300000</v>
      </c>
      <c r="K313" s="44">
        <v>300000</v>
      </c>
      <c r="L313" s="44">
        <v>300000</v>
      </c>
      <c r="M313" s="44">
        <v>300000</v>
      </c>
      <c r="N313" s="44">
        <v>300000</v>
      </c>
      <c r="O313" s="44">
        <v>300000</v>
      </c>
      <c r="P313" s="44">
        <v>300000</v>
      </c>
      <c r="Q313" s="44">
        <v>300000</v>
      </c>
      <c r="R313" s="44">
        <v>300000</v>
      </c>
      <c r="S313" s="44">
        <v>300000</v>
      </c>
      <c r="T313" s="44">
        <v>300000</v>
      </c>
      <c r="U313" s="44">
        <f t="shared" si="1"/>
        <v>3300000</v>
      </c>
      <c r="V313" s="44">
        <f t="shared" si="2"/>
        <v>0</v>
      </c>
      <c r="W313" s="61">
        <v>1</v>
      </c>
      <c r="X313" s="61"/>
      <c r="Y313" s="61"/>
      <c r="Z313" s="61"/>
    </row>
    <row r="314" spans="1:26" ht="13.5" hidden="1"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5">SUM(H315,H320,H322)</f>
        <v>52008000</v>
      </c>
      <c r="I314" s="38">
        <f t="shared" si="165"/>
        <v>0</v>
      </c>
      <c r="J314" s="38">
        <f t="shared" si="165"/>
        <v>690000</v>
      </c>
      <c r="K314" s="38">
        <f t="shared" si="165"/>
        <v>12940000</v>
      </c>
      <c r="L314" s="38">
        <f t="shared" si="165"/>
        <v>3150000</v>
      </c>
      <c r="M314" s="38">
        <f t="shared" si="165"/>
        <v>840000</v>
      </c>
      <c r="N314" s="38">
        <f t="shared" si="165"/>
        <v>840000</v>
      </c>
      <c r="O314" s="38">
        <f t="shared" si="165"/>
        <v>11250000</v>
      </c>
      <c r="P314" s="38">
        <f t="shared" si="165"/>
        <v>1840000</v>
      </c>
      <c r="Q314" s="38">
        <f t="shared" si="165"/>
        <v>3840000</v>
      </c>
      <c r="R314" s="38">
        <f t="shared" si="165"/>
        <v>11250000</v>
      </c>
      <c r="S314" s="38">
        <f t="shared" si="165"/>
        <v>4540000</v>
      </c>
      <c r="T314" s="38">
        <f t="shared" si="165"/>
        <v>828000</v>
      </c>
      <c r="U314" s="38">
        <f t="shared" si="1"/>
        <v>52008000</v>
      </c>
      <c r="V314" s="38">
        <f t="shared" si="2"/>
        <v>0</v>
      </c>
      <c r="W314" s="61"/>
      <c r="X314" s="61"/>
      <c r="Y314" s="61"/>
      <c r="Z314" s="61"/>
    </row>
    <row r="315" spans="1:26" ht="13.5" hidden="1"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6">SUM(H316:H319)</f>
        <v>13658000</v>
      </c>
      <c r="I315" s="41">
        <f t="shared" si="166"/>
        <v>0</v>
      </c>
      <c r="J315" s="41">
        <f t="shared" si="166"/>
        <v>690000</v>
      </c>
      <c r="K315" s="41">
        <f t="shared" si="166"/>
        <v>1690000</v>
      </c>
      <c r="L315" s="41">
        <f t="shared" si="166"/>
        <v>3000000</v>
      </c>
      <c r="M315" s="41">
        <f t="shared" si="166"/>
        <v>690000</v>
      </c>
      <c r="N315" s="41">
        <f t="shared" si="166"/>
        <v>690000</v>
      </c>
      <c r="O315" s="41">
        <f t="shared" si="166"/>
        <v>0</v>
      </c>
      <c r="P315" s="41">
        <f t="shared" si="166"/>
        <v>1690000</v>
      </c>
      <c r="Q315" s="41">
        <f t="shared" si="166"/>
        <v>3690000</v>
      </c>
      <c r="R315" s="41">
        <f t="shared" si="166"/>
        <v>0</v>
      </c>
      <c r="S315" s="41">
        <f t="shared" si="166"/>
        <v>690000</v>
      </c>
      <c r="T315" s="41">
        <f t="shared" si="166"/>
        <v>828000</v>
      </c>
      <c r="U315" s="41">
        <f t="shared" si="1"/>
        <v>13658000</v>
      </c>
      <c r="V315" s="41">
        <f t="shared" si="2"/>
        <v>0</v>
      </c>
      <c r="W315" s="61"/>
      <c r="X315" s="61"/>
      <c r="Y315" s="61"/>
      <c r="Z315" s="61"/>
    </row>
    <row r="316" spans="1:26" ht="13.5" hidden="1"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7">ROUNDDOWN(E316*G316,-3)</f>
        <v>5658000</v>
      </c>
      <c r="I316" s="44">
        <v>0</v>
      </c>
      <c r="J316" s="44">
        <v>690000</v>
      </c>
      <c r="K316" s="44">
        <v>690000</v>
      </c>
      <c r="L316" s="44">
        <v>0</v>
      </c>
      <c r="M316" s="44">
        <v>690000</v>
      </c>
      <c r="N316" s="44">
        <v>690000</v>
      </c>
      <c r="O316" s="44">
        <v>0</v>
      </c>
      <c r="P316" s="44">
        <v>690000</v>
      </c>
      <c r="Q316" s="44">
        <v>690000</v>
      </c>
      <c r="R316" s="44">
        <v>0</v>
      </c>
      <c r="S316" s="44">
        <v>690000</v>
      </c>
      <c r="T316" s="44">
        <v>828000</v>
      </c>
      <c r="U316" s="44">
        <f t="shared" si="1"/>
        <v>5658000</v>
      </c>
      <c r="V316" s="44">
        <f t="shared" si="2"/>
        <v>0</v>
      </c>
      <c r="W316" s="61">
        <v>1</v>
      </c>
      <c r="X316" s="61"/>
      <c r="Y316" s="61"/>
      <c r="Z316" s="61"/>
    </row>
    <row r="317" spans="1:26" ht="13.5" hidden="1"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7"/>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v>1</v>
      </c>
      <c r="X317" s="61"/>
      <c r="Y317" s="61"/>
      <c r="Z317" s="61"/>
    </row>
    <row r="318" spans="1:26" ht="13.5" hidden="1"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7"/>
        <v>3000000</v>
      </c>
      <c r="I318" s="44">
        <v>0</v>
      </c>
      <c r="J318" s="44">
        <v>0</v>
      </c>
      <c r="K318" s="44">
        <v>0</v>
      </c>
      <c r="L318" s="44">
        <v>1500000</v>
      </c>
      <c r="M318" s="44">
        <v>0</v>
      </c>
      <c r="N318" s="44">
        <v>0</v>
      </c>
      <c r="O318" s="44">
        <v>0</v>
      </c>
      <c r="P318" s="44">
        <v>0</v>
      </c>
      <c r="Q318" s="44">
        <v>1500000</v>
      </c>
      <c r="R318" s="44">
        <v>0</v>
      </c>
      <c r="S318" s="44">
        <v>0</v>
      </c>
      <c r="T318" s="44">
        <v>0</v>
      </c>
      <c r="U318" s="44">
        <f t="shared" si="1"/>
        <v>3000000</v>
      </c>
      <c r="V318" s="44">
        <f t="shared" si="2"/>
        <v>0</v>
      </c>
      <c r="W318" s="61">
        <v>1</v>
      </c>
      <c r="X318" s="61"/>
      <c r="Y318" s="61"/>
      <c r="Z318" s="61"/>
    </row>
    <row r="319" spans="1:26" ht="13.5" hidden="1"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7"/>
        <v>3000000</v>
      </c>
      <c r="I319" s="44">
        <v>0</v>
      </c>
      <c r="J319" s="44">
        <v>0</v>
      </c>
      <c r="K319" s="44">
        <v>0</v>
      </c>
      <c r="L319" s="44">
        <v>1500000</v>
      </c>
      <c r="M319" s="44">
        <v>0</v>
      </c>
      <c r="N319" s="44">
        <v>0</v>
      </c>
      <c r="O319" s="44">
        <v>0</v>
      </c>
      <c r="P319" s="44">
        <v>0</v>
      </c>
      <c r="Q319" s="44">
        <v>1500000</v>
      </c>
      <c r="R319" s="44">
        <v>0</v>
      </c>
      <c r="S319" s="44">
        <v>0</v>
      </c>
      <c r="T319" s="44">
        <v>0</v>
      </c>
      <c r="U319" s="44">
        <f t="shared" si="1"/>
        <v>3000000</v>
      </c>
      <c r="V319" s="44">
        <f t="shared" si="2"/>
        <v>0</v>
      </c>
      <c r="W319" s="61">
        <v>1</v>
      </c>
      <c r="X319" s="61"/>
      <c r="Y319" s="61"/>
      <c r="Z319" s="61"/>
    </row>
    <row r="320" spans="1:26" ht="13.5" hidden="1"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8">H321</f>
        <v>37000000</v>
      </c>
      <c r="I320" s="41">
        <f t="shared" si="168"/>
        <v>0</v>
      </c>
      <c r="J320" s="41">
        <f t="shared" si="168"/>
        <v>0</v>
      </c>
      <c r="K320" s="41">
        <f t="shared" si="168"/>
        <v>11100000</v>
      </c>
      <c r="L320" s="41">
        <f t="shared" si="168"/>
        <v>0</v>
      </c>
      <c r="M320" s="41">
        <f t="shared" si="168"/>
        <v>0</v>
      </c>
      <c r="N320" s="41">
        <f t="shared" si="168"/>
        <v>0</v>
      </c>
      <c r="O320" s="41">
        <f t="shared" si="168"/>
        <v>11100000</v>
      </c>
      <c r="P320" s="41">
        <f t="shared" si="168"/>
        <v>0</v>
      </c>
      <c r="Q320" s="41">
        <f t="shared" si="168"/>
        <v>0</v>
      </c>
      <c r="R320" s="41">
        <f t="shared" si="168"/>
        <v>11100000</v>
      </c>
      <c r="S320" s="41">
        <f t="shared" si="168"/>
        <v>3700000</v>
      </c>
      <c r="T320" s="41">
        <f t="shared" si="168"/>
        <v>0</v>
      </c>
      <c r="U320" s="41">
        <f t="shared" si="1"/>
        <v>37000000</v>
      </c>
      <c r="V320" s="41">
        <f t="shared" si="2"/>
        <v>0</v>
      </c>
      <c r="W320" s="61"/>
      <c r="X320" s="61"/>
      <c r="Y320" s="61"/>
      <c r="Z320" s="61"/>
    </row>
    <row r="321" spans="1:26" ht="13.5" hidden="1"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v>1</v>
      </c>
      <c r="X321" s="61"/>
      <c r="Y321" s="61"/>
      <c r="Z321" s="61"/>
    </row>
    <row r="322" spans="1:26" ht="13.5" hidden="1"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69">H323</f>
        <v>1350000</v>
      </c>
      <c r="I322" s="41">
        <f t="shared" si="169"/>
        <v>0</v>
      </c>
      <c r="J322" s="41">
        <f t="shared" si="169"/>
        <v>0</v>
      </c>
      <c r="K322" s="41">
        <f t="shared" si="169"/>
        <v>150000</v>
      </c>
      <c r="L322" s="41">
        <f t="shared" si="169"/>
        <v>150000</v>
      </c>
      <c r="M322" s="41">
        <f t="shared" si="169"/>
        <v>150000</v>
      </c>
      <c r="N322" s="41">
        <f t="shared" si="169"/>
        <v>150000</v>
      </c>
      <c r="O322" s="41">
        <f t="shared" si="169"/>
        <v>150000</v>
      </c>
      <c r="P322" s="41">
        <f t="shared" si="169"/>
        <v>150000</v>
      </c>
      <c r="Q322" s="41">
        <f t="shared" si="169"/>
        <v>150000</v>
      </c>
      <c r="R322" s="41">
        <f t="shared" si="169"/>
        <v>150000</v>
      </c>
      <c r="S322" s="41">
        <f t="shared" si="169"/>
        <v>150000</v>
      </c>
      <c r="T322" s="41">
        <f t="shared" si="169"/>
        <v>0</v>
      </c>
      <c r="U322" s="41">
        <f t="shared" si="1"/>
        <v>1350000</v>
      </c>
      <c r="V322" s="41">
        <f t="shared" si="2"/>
        <v>0</v>
      </c>
      <c r="W322" s="61"/>
      <c r="X322" s="61"/>
      <c r="Y322" s="61"/>
      <c r="Z322" s="61"/>
    </row>
    <row r="323" spans="1:26" ht="13.5" hidden="1"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v>1</v>
      </c>
      <c r="X323" s="61"/>
      <c r="Y323" s="61"/>
      <c r="Z323" s="61"/>
    </row>
    <row r="324" spans="1:26" ht="13.5" hidden="1"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70">SUM(H325,H328,H331,H333)</f>
        <v>59770000</v>
      </c>
      <c r="I324" s="38">
        <f t="shared" si="170"/>
        <v>0</v>
      </c>
      <c r="J324" s="38">
        <f t="shared" si="170"/>
        <v>990000</v>
      </c>
      <c r="K324" s="38">
        <f t="shared" si="170"/>
        <v>11790000</v>
      </c>
      <c r="L324" s="38">
        <f t="shared" si="170"/>
        <v>0</v>
      </c>
      <c r="M324" s="38">
        <f t="shared" si="170"/>
        <v>8290000</v>
      </c>
      <c r="N324" s="38">
        <f t="shared" si="170"/>
        <v>11790000</v>
      </c>
      <c r="O324" s="38">
        <f t="shared" si="170"/>
        <v>0</v>
      </c>
      <c r="P324" s="38">
        <f t="shared" si="170"/>
        <v>990000</v>
      </c>
      <c r="Q324" s="38">
        <f t="shared" si="170"/>
        <v>11790000</v>
      </c>
      <c r="R324" s="38">
        <f t="shared" si="170"/>
        <v>0</v>
      </c>
      <c r="S324" s="38">
        <f t="shared" si="170"/>
        <v>1590000</v>
      </c>
      <c r="T324" s="38">
        <f t="shared" si="170"/>
        <v>12540000</v>
      </c>
      <c r="U324" s="38">
        <f t="shared" si="1"/>
        <v>59770000</v>
      </c>
      <c r="V324" s="38">
        <f t="shared" si="2"/>
        <v>0</v>
      </c>
      <c r="W324" s="61"/>
      <c r="X324" s="61"/>
      <c r="Y324" s="61"/>
      <c r="Z324" s="61"/>
    </row>
    <row r="325" spans="1:26" ht="13.5" hidden="1"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1">SUM(H326:H327)</f>
        <v>9520000</v>
      </c>
      <c r="I325" s="41">
        <f t="shared" si="171"/>
        <v>0</v>
      </c>
      <c r="J325" s="41">
        <f t="shared" si="171"/>
        <v>690000</v>
      </c>
      <c r="K325" s="41">
        <f t="shared" si="171"/>
        <v>1690000</v>
      </c>
      <c r="L325" s="41">
        <f t="shared" si="171"/>
        <v>0</v>
      </c>
      <c r="M325" s="41">
        <f t="shared" si="171"/>
        <v>690000</v>
      </c>
      <c r="N325" s="41">
        <f t="shared" si="171"/>
        <v>1690000</v>
      </c>
      <c r="O325" s="41">
        <f t="shared" si="171"/>
        <v>0</v>
      </c>
      <c r="P325" s="41">
        <f t="shared" si="171"/>
        <v>690000</v>
      </c>
      <c r="Q325" s="41">
        <f t="shared" si="171"/>
        <v>1690000</v>
      </c>
      <c r="R325" s="41">
        <f t="shared" si="171"/>
        <v>0</v>
      </c>
      <c r="S325" s="41">
        <f t="shared" si="171"/>
        <v>690000</v>
      </c>
      <c r="T325" s="41">
        <f t="shared" si="171"/>
        <v>1690000</v>
      </c>
      <c r="U325" s="41">
        <f t="shared" si="1"/>
        <v>9520000</v>
      </c>
      <c r="V325" s="41">
        <f t="shared" si="2"/>
        <v>0</v>
      </c>
      <c r="W325" s="61"/>
      <c r="X325" s="61"/>
      <c r="Y325" s="61"/>
      <c r="Z325" s="61"/>
    </row>
    <row r="326" spans="1:26" ht="13.5" hidden="1"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2">ROUNDDOWN(E326*G326,-3)</f>
        <v>5520000</v>
      </c>
      <c r="I326" s="44">
        <v>0</v>
      </c>
      <c r="J326" s="44">
        <v>690000</v>
      </c>
      <c r="K326" s="44">
        <v>690000</v>
      </c>
      <c r="L326" s="44">
        <v>0</v>
      </c>
      <c r="M326" s="44">
        <v>690000</v>
      </c>
      <c r="N326" s="44">
        <v>690000</v>
      </c>
      <c r="O326" s="44">
        <v>0</v>
      </c>
      <c r="P326" s="44">
        <v>690000</v>
      </c>
      <c r="Q326" s="44">
        <v>690000</v>
      </c>
      <c r="R326" s="44">
        <v>0</v>
      </c>
      <c r="S326" s="44">
        <v>690000</v>
      </c>
      <c r="T326" s="44">
        <v>690000</v>
      </c>
      <c r="U326" s="44">
        <f t="shared" si="1"/>
        <v>5520000</v>
      </c>
      <c r="V326" s="44">
        <f t="shared" si="2"/>
        <v>0</v>
      </c>
      <c r="W326" s="61">
        <v>1</v>
      </c>
      <c r="X326" s="61"/>
      <c r="Y326" s="61"/>
      <c r="Z326" s="61"/>
    </row>
    <row r="327" spans="1:26" ht="13.5" hidden="1"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2"/>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v>1</v>
      </c>
      <c r="X327" s="61"/>
      <c r="Y327" s="61"/>
      <c r="Z327" s="61"/>
    </row>
    <row r="328" spans="1:26" ht="13.5" hidden="1"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3">SUM(H329:H330)</f>
        <v>10000000</v>
      </c>
      <c r="I328" s="41">
        <f t="shared" si="173"/>
        <v>0</v>
      </c>
      <c r="J328" s="41">
        <f t="shared" si="173"/>
        <v>0</v>
      </c>
      <c r="K328" s="41">
        <f t="shared" si="173"/>
        <v>2500000</v>
      </c>
      <c r="L328" s="41">
        <f t="shared" si="173"/>
        <v>0</v>
      </c>
      <c r="M328" s="41">
        <f t="shared" si="173"/>
        <v>0</v>
      </c>
      <c r="N328" s="41">
        <f t="shared" si="173"/>
        <v>2500000</v>
      </c>
      <c r="O328" s="41">
        <f t="shared" si="173"/>
        <v>0</v>
      </c>
      <c r="P328" s="41">
        <f t="shared" si="173"/>
        <v>0</v>
      </c>
      <c r="Q328" s="41">
        <f t="shared" si="173"/>
        <v>2500000</v>
      </c>
      <c r="R328" s="41">
        <f t="shared" si="173"/>
        <v>0</v>
      </c>
      <c r="S328" s="41">
        <f t="shared" si="173"/>
        <v>0</v>
      </c>
      <c r="T328" s="41">
        <f t="shared" si="173"/>
        <v>2500000</v>
      </c>
      <c r="U328" s="41">
        <f t="shared" si="1"/>
        <v>10000000</v>
      </c>
      <c r="V328" s="41">
        <f t="shared" si="2"/>
        <v>0</v>
      </c>
      <c r="W328" s="61"/>
      <c r="X328" s="61"/>
      <c r="Y328" s="61"/>
      <c r="Z328" s="61"/>
    </row>
    <row r="329" spans="1:26" ht="13.5" hidden="1"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4">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v>1</v>
      </c>
      <c r="X329" s="61"/>
      <c r="Y329" s="61"/>
      <c r="Z329" s="61"/>
    </row>
    <row r="330" spans="1:26" ht="13.5" hidden="1"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4"/>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v>1</v>
      </c>
      <c r="X330" s="61"/>
      <c r="Y330" s="61"/>
      <c r="Z330" s="61"/>
    </row>
    <row r="331" spans="1:26" ht="13.5" hidden="1"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5">H332</f>
        <v>36500000</v>
      </c>
      <c r="I331" s="41">
        <f t="shared" si="175"/>
        <v>0</v>
      </c>
      <c r="J331" s="41">
        <f t="shared" si="175"/>
        <v>0</v>
      </c>
      <c r="K331" s="41">
        <f t="shared" si="175"/>
        <v>7300000</v>
      </c>
      <c r="L331" s="41">
        <f t="shared" si="175"/>
        <v>0</v>
      </c>
      <c r="M331" s="41">
        <f t="shared" si="175"/>
        <v>7300000</v>
      </c>
      <c r="N331" s="41">
        <f t="shared" si="175"/>
        <v>7300000</v>
      </c>
      <c r="O331" s="41">
        <f t="shared" si="175"/>
        <v>0</v>
      </c>
      <c r="P331" s="41">
        <f t="shared" si="175"/>
        <v>0</v>
      </c>
      <c r="Q331" s="41">
        <f t="shared" si="175"/>
        <v>7300000</v>
      </c>
      <c r="R331" s="41">
        <f t="shared" si="175"/>
        <v>0</v>
      </c>
      <c r="S331" s="41">
        <f t="shared" si="175"/>
        <v>0</v>
      </c>
      <c r="T331" s="41">
        <f t="shared" si="175"/>
        <v>7300000</v>
      </c>
      <c r="U331" s="41">
        <f t="shared" si="1"/>
        <v>36500000</v>
      </c>
      <c r="V331" s="41">
        <f t="shared" si="2"/>
        <v>0</v>
      </c>
      <c r="W331" s="61"/>
      <c r="X331" s="61"/>
      <c r="Y331" s="61"/>
      <c r="Z331" s="61"/>
    </row>
    <row r="332" spans="1:26" ht="13.5" hidden="1"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v>1</v>
      </c>
      <c r="X332" s="61"/>
      <c r="Y332" s="61"/>
      <c r="Z332" s="61"/>
    </row>
    <row r="333" spans="1:26" ht="13.5" hidden="1"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6">H334</f>
        <v>3750000</v>
      </c>
      <c r="I333" s="41">
        <f t="shared" si="176"/>
        <v>0</v>
      </c>
      <c r="J333" s="41">
        <f t="shared" si="176"/>
        <v>300000</v>
      </c>
      <c r="K333" s="41">
        <f t="shared" si="176"/>
        <v>300000</v>
      </c>
      <c r="L333" s="41">
        <f t="shared" si="176"/>
        <v>0</v>
      </c>
      <c r="M333" s="41">
        <f t="shared" si="176"/>
        <v>300000</v>
      </c>
      <c r="N333" s="41">
        <f t="shared" si="176"/>
        <v>300000</v>
      </c>
      <c r="O333" s="41">
        <f t="shared" si="176"/>
        <v>0</v>
      </c>
      <c r="P333" s="41">
        <f t="shared" si="176"/>
        <v>300000</v>
      </c>
      <c r="Q333" s="41">
        <f t="shared" si="176"/>
        <v>300000</v>
      </c>
      <c r="R333" s="41">
        <f t="shared" si="176"/>
        <v>0</v>
      </c>
      <c r="S333" s="41">
        <f t="shared" si="176"/>
        <v>900000</v>
      </c>
      <c r="T333" s="41">
        <f t="shared" si="176"/>
        <v>1050000</v>
      </c>
      <c r="U333" s="41">
        <f t="shared" si="1"/>
        <v>3750000</v>
      </c>
      <c r="V333" s="41">
        <f t="shared" si="2"/>
        <v>0</v>
      </c>
      <c r="W333" s="61"/>
      <c r="X333" s="61"/>
      <c r="Y333" s="61"/>
      <c r="Z333" s="61"/>
    </row>
    <row r="334" spans="1:26" ht="13.5" hidden="1"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44">
        <v>300000</v>
      </c>
      <c r="K334" s="44">
        <v>300000</v>
      </c>
      <c r="L334" s="44">
        <v>0</v>
      </c>
      <c r="M334" s="44">
        <v>300000</v>
      </c>
      <c r="N334" s="44">
        <v>300000</v>
      </c>
      <c r="O334" s="44">
        <v>0</v>
      </c>
      <c r="P334" s="44">
        <v>300000</v>
      </c>
      <c r="Q334" s="44">
        <v>300000</v>
      </c>
      <c r="R334" s="44">
        <v>0</v>
      </c>
      <c r="S334" s="44">
        <v>900000</v>
      </c>
      <c r="T334" s="44">
        <v>1050000</v>
      </c>
      <c r="U334" s="44">
        <f t="shared" si="1"/>
        <v>3750000</v>
      </c>
      <c r="V334" s="44">
        <f t="shared" si="2"/>
        <v>0</v>
      </c>
      <c r="W334" s="61">
        <v>1</v>
      </c>
      <c r="X334" s="61"/>
      <c r="Y334" s="61"/>
      <c r="Z334" s="61"/>
    </row>
    <row r="335" spans="1:26" ht="13.5" hidden="1"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7">SUM(H336,H339,H342,H344,H346)</f>
        <v>50500000</v>
      </c>
      <c r="I335" s="38">
        <f t="shared" si="177"/>
        <v>300000</v>
      </c>
      <c r="J335" s="38">
        <f t="shared" si="177"/>
        <v>1000000</v>
      </c>
      <c r="K335" s="38">
        <f t="shared" si="177"/>
        <v>4180000</v>
      </c>
      <c r="L335" s="38">
        <f t="shared" si="177"/>
        <v>4625000</v>
      </c>
      <c r="M335" s="38">
        <f t="shared" si="177"/>
        <v>1300000</v>
      </c>
      <c r="N335" s="38">
        <f t="shared" si="177"/>
        <v>4880000</v>
      </c>
      <c r="O335" s="38">
        <f t="shared" si="177"/>
        <v>4925000</v>
      </c>
      <c r="P335" s="38">
        <f t="shared" si="177"/>
        <v>5880000</v>
      </c>
      <c r="Q335" s="38">
        <f t="shared" si="177"/>
        <v>300000</v>
      </c>
      <c r="R335" s="38">
        <f t="shared" si="177"/>
        <v>7125000</v>
      </c>
      <c r="S335" s="38">
        <f t="shared" si="177"/>
        <v>5180000</v>
      </c>
      <c r="T335" s="38">
        <f t="shared" si="177"/>
        <v>14685000</v>
      </c>
      <c r="U335" s="38">
        <f t="shared" si="1"/>
        <v>54380000</v>
      </c>
      <c r="V335" s="38">
        <f t="shared" si="2"/>
        <v>-3880000</v>
      </c>
      <c r="W335" s="61"/>
      <c r="X335" s="61"/>
      <c r="Y335" s="61"/>
      <c r="Z335" s="61"/>
    </row>
    <row r="336" spans="1:26" ht="13.5" hidden="1"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8">SUM(H337:H338)</f>
        <v>12900000</v>
      </c>
      <c r="I336" s="41">
        <f t="shared" si="178"/>
        <v>0</v>
      </c>
      <c r="J336" s="41">
        <f t="shared" si="178"/>
        <v>1000000</v>
      </c>
      <c r="K336" s="41">
        <f t="shared" si="178"/>
        <v>1380000</v>
      </c>
      <c r="L336" s="41">
        <f t="shared" si="178"/>
        <v>0</v>
      </c>
      <c r="M336" s="41">
        <f t="shared" si="178"/>
        <v>1000000</v>
      </c>
      <c r="N336" s="41">
        <f t="shared" si="178"/>
        <v>1380000</v>
      </c>
      <c r="O336" s="41">
        <f t="shared" si="178"/>
        <v>0</v>
      </c>
      <c r="P336" s="41">
        <f t="shared" si="178"/>
        <v>3380000</v>
      </c>
      <c r="Q336" s="41">
        <f t="shared" si="178"/>
        <v>0</v>
      </c>
      <c r="R336" s="41">
        <f t="shared" si="178"/>
        <v>0</v>
      </c>
      <c r="S336" s="41">
        <f t="shared" si="178"/>
        <v>2380000</v>
      </c>
      <c r="T336" s="41">
        <f t="shared" si="178"/>
        <v>3760000</v>
      </c>
      <c r="U336" s="41">
        <f t="shared" si="1"/>
        <v>14280000</v>
      </c>
      <c r="V336" s="41">
        <f t="shared" si="2"/>
        <v>-1380000</v>
      </c>
      <c r="W336" s="61"/>
      <c r="X336" s="61"/>
      <c r="Y336" s="61"/>
      <c r="Z336" s="61"/>
    </row>
    <row r="337" spans="1:26" ht="13.5" hidden="1"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79">ROUNDDOWN(E337*G337,-3)</f>
        <v>6900000</v>
      </c>
      <c r="I337" s="44">
        <v>0</v>
      </c>
      <c r="J337" s="44">
        <v>0</v>
      </c>
      <c r="K337" s="44">
        <v>1380000</v>
      </c>
      <c r="L337" s="44">
        <v>0</v>
      </c>
      <c r="M337" s="44">
        <v>0</v>
      </c>
      <c r="N337" s="44">
        <v>1380000</v>
      </c>
      <c r="O337" s="44">
        <v>0</v>
      </c>
      <c r="P337" s="44">
        <v>1380000</v>
      </c>
      <c r="Q337" s="44">
        <v>0</v>
      </c>
      <c r="R337" s="44">
        <v>0</v>
      </c>
      <c r="S337" s="44">
        <v>1380000</v>
      </c>
      <c r="T337" s="44">
        <v>2760000</v>
      </c>
      <c r="U337" s="44">
        <f t="shared" si="1"/>
        <v>8280000</v>
      </c>
      <c r="V337" s="44">
        <f t="shared" si="2"/>
        <v>-1380000</v>
      </c>
      <c r="W337" s="61">
        <v>1</v>
      </c>
      <c r="X337" s="61"/>
      <c r="Y337" s="61"/>
      <c r="Z337" s="61"/>
    </row>
    <row r="338" spans="1:26" ht="13.5" hidden="1"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79"/>
        <v>6000000</v>
      </c>
      <c r="I338" s="44">
        <v>0</v>
      </c>
      <c r="J338" s="44">
        <v>1000000</v>
      </c>
      <c r="K338" s="44">
        <v>0</v>
      </c>
      <c r="L338" s="44">
        <v>0</v>
      </c>
      <c r="M338" s="44">
        <v>1000000</v>
      </c>
      <c r="N338" s="44">
        <v>0</v>
      </c>
      <c r="O338" s="44">
        <v>0</v>
      </c>
      <c r="P338" s="44">
        <v>2000000</v>
      </c>
      <c r="Q338" s="44">
        <v>0</v>
      </c>
      <c r="R338" s="44">
        <v>0</v>
      </c>
      <c r="S338" s="44">
        <v>1000000</v>
      </c>
      <c r="T338" s="44">
        <v>1000000</v>
      </c>
      <c r="U338" s="44">
        <f t="shared" si="1"/>
        <v>6000000</v>
      </c>
      <c r="V338" s="44">
        <f t="shared" si="2"/>
        <v>0</v>
      </c>
      <c r="W338" s="61">
        <v>1</v>
      </c>
      <c r="X338" s="61"/>
      <c r="Y338" s="61"/>
      <c r="Z338" s="61"/>
    </row>
    <row r="339" spans="1:26" ht="13.5" hidden="1"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80">SUM(H340:H341)</f>
        <v>15000000</v>
      </c>
      <c r="I339" s="41">
        <f t="shared" si="180"/>
        <v>0</v>
      </c>
      <c r="J339" s="41">
        <f t="shared" si="180"/>
        <v>0</v>
      </c>
      <c r="K339" s="41">
        <f t="shared" si="180"/>
        <v>2500000</v>
      </c>
      <c r="L339" s="41">
        <f t="shared" si="180"/>
        <v>0</v>
      </c>
      <c r="M339" s="41">
        <f t="shared" si="180"/>
        <v>0</v>
      </c>
      <c r="N339" s="41">
        <f t="shared" si="180"/>
        <v>2500000</v>
      </c>
      <c r="O339" s="41">
        <f t="shared" si="180"/>
        <v>0</v>
      </c>
      <c r="P339" s="41">
        <f t="shared" si="180"/>
        <v>2500000</v>
      </c>
      <c r="Q339" s="41">
        <f t="shared" si="180"/>
        <v>0</v>
      </c>
      <c r="R339" s="41">
        <f t="shared" si="180"/>
        <v>2500000</v>
      </c>
      <c r="S339" s="41">
        <f t="shared" si="180"/>
        <v>2500000</v>
      </c>
      <c r="T339" s="41">
        <f t="shared" si="180"/>
        <v>5000000</v>
      </c>
      <c r="U339" s="41">
        <f t="shared" si="1"/>
        <v>17500000</v>
      </c>
      <c r="V339" s="41">
        <f t="shared" si="2"/>
        <v>-2500000</v>
      </c>
      <c r="W339" s="61"/>
      <c r="X339" s="61"/>
      <c r="Y339" s="61"/>
      <c r="Z339" s="61"/>
    </row>
    <row r="340" spans="1:26" ht="13.5" hidden="1"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1">ROUNDDOWN(E340*G340,-3)</f>
        <v>6000000</v>
      </c>
      <c r="I340" s="44">
        <v>0</v>
      </c>
      <c r="J340" s="44">
        <v>0</v>
      </c>
      <c r="K340" s="44">
        <v>1000000</v>
      </c>
      <c r="L340" s="44">
        <v>0</v>
      </c>
      <c r="M340" s="44">
        <v>0</v>
      </c>
      <c r="N340" s="44">
        <v>1000000</v>
      </c>
      <c r="O340" s="44">
        <v>0</v>
      </c>
      <c r="P340" s="44">
        <v>1000000</v>
      </c>
      <c r="Q340" s="44">
        <v>0</v>
      </c>
      <c r="R340" s="44">
        <v>1000000</v>
      </c>
      <c r="S340" s="44">
        <v>1000000</v>
      </c>
      <c r="T340" s="44">
        <v>2000000</v>
      </c>
      <c r="U340" s="44">
        <f t="shared" si="1"/>
        <v>7000000</v>
      </c>
      <c r="V340" s="44">
        <f t="shared" si="2"/>
        <v>-1000000</v>
      </c>
      <c r="W340" s="61">
        <v>1</v>
      </c>
      <c r="X340" s="61"/>
      <c r="Y340" s="61"/>
      <c r="Z340" s="61"/>
    </row>
    <row r="341" spans="1:26" ht="13.5" hidden="1"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1"/>
        <v>9000000</v>
      </c>
      <c r="I341" s="44">
        <v>0</v>
      </c>
      <c r="J341" s="44">
        <v>0</v>
      </c>
      <c r="K341" s="44">
        <v>1500000</v>
      </c>
      <c r="L341" s="44">
        <v>0</v>
      </c>
      <c r="M341" s="44">
        <v>0</v>
      </c>
      <c r="N341" s="44">
        <v>1500000</v>
      </c>
      <c r="O341" s="44">
        <v>0</v>
      </c>
      <c r="P341" s="44">
        <v>1500000</v>
      </c>
      <c r="Q341" s="44">
        <v>0</v>
      </c>
      <c r="R341" s="44">
        <v>1500000</v>
      </c>
      <c r="S341" s="44">
        <v>1500000</v>
      </c>
      <c r="T341" s="44">
        <v>3000000</v>
      </c>
      <c r="U341" s="44">
        <f t="shared" si="1"/>
        <v>10500000</v>
      </c>
      <c r="V341" s="44">
        <f t="shared" si="2"/>
        <v>-1500000</v>
      </c>
      <c r="W341" s="61">
        <v>1</v>
      </c>
      <c r="X341" s="61"/>
      <c r="Y341" s="61"/>
      <c r="Z341" s="61"/>
    </row>
    <row r="342" spans="1:26" ht="13.5" hidden="1"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2">H343</f>
        <v>2000000</v>
      </c>
      <c r="I342" s="41">
        <f t="shared" si="182"/>
        <v>0</v>
      </c>
      <c r="J342" s="41">
        <f t="shared" si="182"/>
        <v>0</v>
      </c>
      <c r="K342" s="41">
        <f t="shared" si="182"/>
        <v>0</v>
      </c>
      <c r="L342" s="41">
        <f t="shared" si="182"/>
        <v>0</v>
      </c>
      <c r="M342" s="41">
        <f t="shared" si="182"/>
        <v>0</v>
      </c>
      <c r="N342" s="41">
        <f t="shared" si="182"/>
        <v>1000000</v>
      </c>
      <c r="O342" s="41">
        <f t="shared" si="182"/>
        <v>0</v>
      </c>
      <c r="P342" s="41">
        <f t="shared" si="182"/>
        <v>0</v>
      </c>
      <c r="Q342" s="41">
        <f t="shared" si="182"/>
        <v>0</v>
      </c>
      <c r="R342" s="41">
        <f t="shared" si="182"/>
        <v>0</v>
      </c>
      <c r="S342" s="41">
        <f t="shared" si="182"/>
        <v>0</v>
      </c>
      <c r="T342" s="41">
        <f t="shared" si="182"/>
        <v>1000000</v>
      </c>
      <c r="U342" s="41">
        <f t="shared" si="1"/>
        <v>2000000</v>
      </c>
      <c r="V342" s="41">
        <f t="shared" si="2"/>
        <v>0</v>
      </c>
      <c r="W342" s="61"/>
      <c r="X342" s="61"/>
      <c r="Y342" s="61"/>
      <c r="Z342" s="61"/>
    </row>
    <row r="343" spans="1:26" ht="13.5" hidden="1"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v>1</v>
      </c>
      <c r="X343" s="61"/>
      <c r="Y343" s="61"/>
      <c r="Z343" s="61"/>
    </row>
    <row r="344" spans="1:26" ht="13.5" hidden="1"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3">H345</f>
        <v>18500000</v>
      </c>
      <c r="I344" s="41">
        <f t="shared" si="183"/>
        <v>0</v>
      </c>
      <c r="J344" s="41">
        <f t="shared" si="183"/>
        <v>0</v>
      </c>
      <c r="K344" s="41">
        <f t="shared" si="183"/>
        <v>0</v>
      </c>
      <c r="L344" s="41">
        <f t="shared" si="183"/>
        <v>4625000</v>
      </c>
      <c r="M344" s="41">
        <f t="shared" si="183"/>
        <v>0</v>
      </c>
      <c r="N344" s="41">
        <f t="shared" si="183"/>
        <v>0</v>
      </c>
      <c r="O344" s="41">
        <f t="shared" si="183"/>
        <v>4625000</v>
      </c>
      <c r="P344" s="41">
        <f t="shared" si="183"/>
        <v>0</v>
      </c>
      <c r="Q344" s="41">
        <f t="shared" si="183"/>
        <v>0</v>
      </c>
      <c r="R344" s="41">
        <f t="shared" si="183"/>
        <v>4625000</v>
      </c>
      <c r="S344" s="41">
        <f t="shared" si="183"/>
        <v>0</v>
      </c>
      <c r="T344" s="41">
        <f t="shared" si="183"/>
        <v>4625000</v>
      </c>
      <c r="U344" s="41">
        <f t="shared" si="1"/>
        <v>18500000</v>
      </c>
      <c r="V344" s="41">
        <f t="shared" si="2"/>
        <v>0</v>
      </c>
      <c r="W344" s="61"/>
      <c r="X344" s="61"/>
      <c r="Y344" s="61"/>
      <c r="Z344" s="61"/>
    </row>
    <row r="345" spans="1:26" ht="13.5" hidden="1"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v>1</v>
      </c>
      <c r="X345" s="61"/>
      <c r="Y345" s="61"/>
      <c r="Z345" s="61"/>
    </row>
    <row r="346" spans="1:26" ht="13.5" hidden="1"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4">H347</f>
        <v>2100000</v>
      </c>
      <c r="I346" s="41">
        <f t="shared" si="184"/>
        <v>300000</v>
      </c>
      <c r="J346" s="41">
        <f t="shared" si="184"/>
        <v>0</v>
      </c>
      <c r="K346" s="41">
        <f t="shared" si="184"/>
        <v>300000</v>
      </c>
      <c r="L346" s="41">
        <f t="shared" si="184"/>
        <v>0</v>
      </c>
      <c r="M346" s="41">
        <f t="shared" si="184"/>
        <v>300000</v>
      </c>
      <c r="N346" s="41">
        <f t="shared" si="184"/>
        <v>0</v>
      </c>
      <c r="O346" s="41">
        <f t="shared" si="184"/>
        <v>300000</v>
      </c>
      <c r="P346" s="41">
        <f t="shared" si="184"/>
        <v>0</v>
      </c>
      <c r="Q346" s="41">
        <f t="shared" si="184"/>
        <v>300000</v>
      </c>
      <c r="R346" s="41">
        <f t="shared" si="184"/>
        <v>0</v>
      </c>
      <c r="S346" s="41">
        <f t="shared" si="184"/>
        <v>300000</v>
      </c>
      <c r="T346" s="41">
        <f t="shared" si="184"/>
        <v>300000</v>
      </c>
      <c r="U346" s="41">
        <f t="shared" si="1"/>
        <v>2100000</v>
      </c>
      <c r="V346" s="41">
        <f t="shared" si="2"/>
        <v>0</v>
      </c>
      <c r="W346" s="61"/>
      <c r="X346" s="61"/>
      <c r="Y346" s="61"/>
      <c r="Z346" s="61"/>
    </row>
    <row r="347" spans="1:26" ht="13.5" hidden="1"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44">
        <v>300000</v>
      </c>
      <c r="J347" s="44">
        <v>0</v>
      </c>
      <c r="K347" s="44">
        <v>300000</v>
      </c>
      <c r="L347" s="44">
        <v>0</v>
      </c>
      <c r="M347" s="44">
        <v>300000</v>
      </c>
      <c r="N347" s="44">
        <v>0</v>
      </c>
      <c r="O347" s="44">
        <v>300000</v>
      </c>
      <c r="P347" s="44">
        <v>0</v>
      </c>
      <c r="Q347" s="44">
        <v>300000</v>
      </c>
      <c r="R347" s="44">
        <v>0</v>
      </c>
      <c r="S347" s="44">
        <v>300000</v>
      </c>
      <c r="T347" s="44">
        <v>300000</v>
      </c>
      <c r="U347" s="44">
        <f t="shared" si="1"/>
        <v>2100000</v>
      </c>
      <c r="V347" s="44">
        <f t="shared" si="2"/>
        <v>0</v>
      </c>
      <c r="W347" s="61">
        <v>1</v>
      </c>
      <c r="X347" s="61"/>
      <c r="Y347" s="61"/>
      <c r="Z347" s="61"/>
    </row>
    <row r="348" spans="1:26" ht="13.5" hidden="1"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5">SUM(H349,H352,H355,H357,H359)</f>
        <v>50880000</v>
      </c>
      <c r="I348" s="38">
        <f t="shared" si="185"/>
        <v>828000</v>
      </c>
      <c r="J348" s="38">
        <f t="shared" si="185"/>
        <v>2650000</v>
      </c>
      <c r="K348" s="38">
        <f t="shared" si="185"/>
        <v>4284000</v>
      </c>
      <c r="L348" s="38">
        <f t="shared" si="185"/>
        <v>2800000</v>
      </c>
      <c r="M348" s="38">
        <f t="shared" si="185"/>
        <v>2628000</v>
      </c>
      <c r="N348" s="38">
        <f t="shared" si="185"/>
        <v>11050000</v>
      </c>
      <c r="O348" s="38">
        <f t="shared" si="185"/>
        <v>2628000</v>
      </c>
      <c r="P348" s="38">
        <f t="shared" si="185"/>
        <v>2800000</v>
      </c>
      <c r="Q348" s="38">
        <f t="shared" si="185"/>
        <v>2478000</v>
      </c>
      <c r="R348" s="38">
        <f t="shared" si="185"/>
        <v>10578000</v>
      </c>
      <c r="S348" s="38">
        <f t="shared" si="185"/>
        <v>3328000</v>
      </c>
      <c r="T348" s="38">
        <f t="shared" si="185"/>
        <v>4828000</v>
      </c>
      <c r="U348" s="38">
        <f t="shared" si="1"/>
        <v>50880000</v>
      </c>
      <c r="V348" s="38">
        <f t="shared" si="2"/>
        <v>0</v>
      </c>
      <c r="W348" s="61"/>
      <c r="X348" s="61"/>
      <c r="Y348" s="61"/>
      <c r="Z348" s="61"/>
    </row>
    <row r="349" spans="1:26" ht="13.5" hidden="1"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6">SUM(H350:H351)</f>
        <v>17280000</v>
      </c>
      <c r="I349" s="41">
        <f t="shared" si="186"/>
        <v>828000</v>
      </c>
      <c r="J349" s="41">
        <f t="shared" si="186"/>
        <v>1500000</v>
      </c>
      <c r="K349" s="41">
        <f t="shared" si="186"/>
        <v>2484000</v>
      </c>
      <c r="L349" s="41">
        <f t="shared" si="186"/>
        <v>1500000</v>
      </c>
      <c r="M349" s="41">
        <f t="shared" si="186"/>
        <v>828000</v>
      </c>
      <c r="N349" s="41">
        <f t="shared" si="186"/>
        <v>1500000</v>
      </c>
      <c r="O349" s="41">
        <f t="shared" si="186"/>
        <v>828000</v>
      </c>
      <c r="P349" s="41">
        <f t="shared" si="186"/>
        <v>1500000</v>
      </c>
      <c r="Q349" s="41">
        <f t="shared" si="186"/>
        <v>828000</v>
      </c>
      <c r="R349" s="41">
        <f t="shared" si="186"/>
        <v>2328000</v>
      </c>
      <c r="S349" s="41">
        <f t="shared" si="186"/>
        <v>828000</v>
      </c>
      <c r="T349" s="41">
        <f t="shared" si="186"/>
        <v>2328000</v>
      </c>
      <c r="U349" s="41">
        <f t="shared" si="1"/>
        <v>17280000</v>
      </c>
      <c r="V349" s="41">
        <f t="shared" si="2"/>
        <v>0</v>
      </c>
      <c r="W349" s="61"/>
      <c r="X349" s="61"/>
      <c r="Y349" s="61"/>
      <c r="Z349" s="61"/>
    </row>
    <row r="350" spans="1:26" ht="13.5" hidden="1"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7">ROUNDDOWN(E350*G350,-3)</f>
        <v>8280000</v>
      </c>
      <c r="I350" s="44">
        <v>828000</v>
      </c>
      <c r="J350" s="44">
        <v>0</v>
      </c>
      <c r="K350" s="44">
        <v>2484000</v>
      </c>
      <c r="L350" s="44">
        <v>0</v>
      </c>
      <c r="M350" s="44">
        <v>828000</v>
      </c>
      <c r="N350" s="44">
        <v>0</v>
      </c>
      <c r="O350" s="44">
        <v>828000</v>
      </c>
      <c r="P350" s="44">
        <v>0</v>
      </c>
      <c r="Q350" s="44">
        <v>828000</v>
      </c>
      <c r="R350" s="44">
        <v>828000</v>
      </c>
      <c r="S350" s="44">
        <v>828000</v>
      </c>
      <c r="T350" s="44">
        <v>828000</v>
      </c>
      <c r="U350" s="44">
        <f t="shared" si="1"/>
        <v>8280000</v>
      </c>
      <c r="V350" s="44">
        <f t="shared" si="2"/>
        <v>0</v>
      </c>
      <c r="W350" s="61">
        <v>1</v>
      </c>
      <c r="X350" s="61"/>
      <c r="Y350" s="61"/>
      <c r="Z350" s="61"/>
    </row>
    <row r="351" spans="1:26" ht="13.5" hidden="1"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7"/>
        <v>9000000</v>
      </c>
      <c r="I351" s="44">
        <v>0</v>
      </c>
      <c r="J351" s="44">
        <v>1500000</v>
      </c>
      <c r="K351" s="44">
        <v>0</v>
      </c>
      <c r="L351" s="44">
        <v>1500000</v>
      </c>
      <c r="M351" s="44">
        <v>0</v>
      </c>
      <c r="N351" s="44">
        <v>1500000</v>
      </c>
      <c r="O351" s="44">
        <v>0</v>
      </c>
      <c r="P351" s="44">
        <v>1500000</v>
      </c>
      <c r="Q351" s="44">
        <v>0</v>
      </c>
      <c r="R351" s="44">
        <v>1500000</v>
      </c>
      <c r="S351" s="44">
        <v>0</v>
      </c>
      <c r="T351" s="44">
        <v>1500000</v>
      </c>
      <c r="U351" s="44">
        <f t="shared" si="1"/>
        <v>9000000</v>
      </c>
      <c r="V351" s="44">
        <f t="shared" si="2"/>
        <v>0</v>
      </c>
      <c r="W351" s="61">
        <v>1</v>
      </c>
      <c r="X351" s="61"/>
      <c r="Y351" s="61"/>
      <c r="Z351" s="61"/>
    </row>
    <row r="352" spans="1:26" ht="13.5" hidden="1"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8">SUM(H353:H354)</f>
        <v>15000000</v>
      </c>
      <c r="I352" s="41">
        <f t="shared" si="188"/>
        <v>0</v>
      </c>
      <c r="J352" s="41">
        <f t="shared" si="188"/>
        <v>1000000</v>
      </c>
      <c r="K352" s="41">
        <f t="shared" si="188"/>
        <v>1500000</v>
      </c>
      <c r="L352" s="41">
        <f t="shared" si="188"/>
        <v>1000000</v>
      </c>
      <c r="M352" s="41">
        <f t="shared" si="188"/>
        <v>1500000</v>
      </c>
      <c r="N352" s="41">
        <f t="shared" si="188"/>
        <v>1000000</v>
      </c>
      <c r="O352" s="41">
        <f t="shared" si="188"/>
        <v>1500000</v>
      </c>
      <c r="P352" s="41">
        <f t="shared" si="188"/>
        <v>1000000</v>
      </c>
      <c r="Q352" s="41">
        <f t="shared" si="188"/>
        <v>1500000</v>
      </c>
      <c r="R352" s="41">
        <f t="shared" si="188"/>
        <v>1000000</v>
      </c>
      <c r="S352" s="41">
        <f t="shared" si="188"/>
        <v>1500000</v>
      </c>
      <c r="T352" s="41">
        <f t="shared" si="188"/>
        <v>2500000</v>
      </c>
      <c r="U352" s="41">
        <f t="shared" si="1"/>
        <v>15000000</v>
      </c>
      <c r="V352" s="41">
        <f t="shared" si="2"/>
        <v>0</v>
      </c>
      <c r="W352" s="61"/>
      <c r="X352" s="61"/>
      <c r="Y352" s="61"/>
      <c r="Z352" s="61"/>
    </row>
    <row r="353" spans="1:26" ht="13.5" hidden="1"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89">ROUNDDOWN(E353*G353,-3)</f>
        <v>6000000</v>
      </c>
      <c r="I353" s="44">
        <v>0</v>
      </c>
      <c r="J353" s="44">
        <v>1000000</v>
      </c>
      <c r="K353" s="44">
        <v>0</v>
      </c>
      <c r="L353" s="44">
        <v>1000000</v>
      </c>
      <c r="M353" s="44">
        <v>0</v>
      </c>
      <c r="N353" s="44">
        <v>1000000</v>
      </c>
      <c r="O353" s="44">
        <v>0</v>
      </c>
      <c r="P353" s="44">
        <v>1000000</v>
      </c>
      <c r="Q353" s="44">
        <v>0</v>
      </c>
      <c r="R353" s="44">
        <v>1000000</v>
      </c>
      <c r="S353" s="44">
        <v>0</v>
      </c>
      <c r="T353" s="44">
        <v>1000000</v>
      </c>
      <c r="U353" s="44">
        <f t="shared" si="1"/>
        <v>6000000</v>
      </c>
      <c r="V353" s="44">
        <f t="shared" si="2"/>
        <v>0</v>
      </c>
      <c r="W353" s="61">
        <v>1</v>
      </c>
      <c r="X353" s="61"/>
      <c r="Y353" s="61"/>
      <c r="Z353" s="61"/>
    </row>
    <row r="354" spans="1:26" ht="13.5" hidden="1"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89"/>
        <v>9000000</v>
      </c>
      <c r="I354" s="44">
        <v>0</v>
      </c>
      <c r="J354" s="44">
        <v>0</v>
      </c>
      <c r="K354" s="44">
        <v>1500000</v>
      </c>
      <c r="L354" s="44">
        <v>0</v>
      </c>
      <c r="M354" s="44">
        <v>1500000</v>
      </c>
      <c r="N354" s="44">
        <v>0</v>
      </c>
      <c r="O354" s="44">
        <v>1500000</v>
      </c>
      <c r="P354" s="44">
        <v>0</v>
      </c>
      <c r="Q354" s="44">
        <v>1500000</v>
      </c>
      <c r="R354" s="44">
        <v>0</v>
      </c>
      <c r="S354" s="44">
        <v>1500000</v>
      </c>
      <c r="T354" s="44">
        <v>1500000</v>
      </c>
      <c r="U354" s="44">
        <f t="shared" si="1"/>
        <v>9000000</v>
      </c>
      <c r="V354" s="44">
        <f t="shared" si="2"/>
        <v>0</v>
      </c>
      <c r="W354" s="61">
        <v>1</v>
      </c>
      <c r="X354" s="61"/>
      <c r="Y354" s="61"/>
      <c r="Z354" s="61"/>
    </row>
    <row r="355" spans="1:26" ht="13.5" hidden="1"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90">H356</f>
        <v>2000000</v>
      </c>
      <c r="I355" s="41">
        <f t="shared" si="190"/>
        <v>0</v>
      </c>
      <c r="J355" s="41">
        <f t="shared" si="190"/>
        <v>0</v>
      </c>
      <c r="K355" s="41">
        <f t="shared" si="190"/>
        <v>0</v>
      </c>
      <c r="L355" s="41">
        <f t="shared" si="190"/>
        <v>0</v>
      </c>
      <c r="M355" s="41">
        <f t="shared" si="190"/>
        <v>0</v>
      </c>
      <c r="N355" s="41">
        <f t="shared" si="190"/>
        <v>1000000</v>
      </c>
      <c r="O355" s="41">
        <f t="shared" si="190"/>
        <v>0</v>
      </c>
      <c r="P355" s="41">
        <f t="shared" si="190"/>
        <v>0</v>
      </c>
      <c r="Q355" s="41">
        <f t="shared" si="190"/>
        <v>0</v>
      </c>
      <c r="R355" s="41">
        <f t="shared" si="190"/>
        <v>0</v>
      </c>
      <c r="S355" s="41">
        <f t="shared" si="190"/>
        <v>1000000</v>
      </c>
      <c r="T355" s="41">
        <f t="shared" si="190"/>
        <v>0</v>
      </c>
      <c r="U355" s="41">
        <f t="shared" si="1"/>
        <v>2000000</v>
      </c>
      <c r="V355" s="41">
        <f t="shared" si="2"/>
        <v>0</v>
      </c>
      <c r="W355" s="61"/>
      <c r="X355" s="61"/>
      <c r="Y355" s="61"/>
      <c r="Z355" s="61"/>
    </row>
    <row r="356" spans="1:26" ht="13.5" hidden="1"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v>1</v>
      </c>
      <c r="X356" s="61"/>
      <c r="Y356" s="61"/>
      <c r="Z356" s="61"/>
    </row>
    <row r="357" spans="1:26" ht="13.5" hidden="1"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1">H358</f>
        <v>14500000</v>
      </c>
      <c r="I357" s="41">
        <f t="shared" si="191"/>
        <v>0</v>
      </c>
      <c r="J357" s="41">
        <f t="shared" si="191"/>
        <v>0</v>
      </c>
      <c r="K357" s="41">
        <f t="shared" si="191"/>
        <v>0</v>
      </c>
      <c r="L357" s="41">
        <f t="shared" si="191"/>
        <v>0</v>
      </c>
      <c r="M357" s="41">
        <f t="shared" si="191"/>
        <v>0</v>
      </c>
      <c r="N357" s="41">
        <f t="shared" si="191"/>
        <v>7250000</v>
      </c>
      <c r="O357" s="41">
        <f t="shared" si="191"/>
        <v>0</v>
      </c>
      <c r="P357" s="41">
        <f t="shared" si="191"/>
        <v>0</v>
      </c>
      <c r="Q357" s="41">
        <f t="shared" si="191"/>
        <v>0</v>
      </c>
      <c r="R357" s="41">
        <f t="shared" si="191"/>
        <v>7250000</v>
      </c>
      <c r="S357" s="41">
        <f t="shared" si="191"/>
        <v>0</v>
      </c>
      <c r="T357" s="41">
        <f t="shared" si="191"/>
        <v>0</v>
      </c>
      <c r="U357" s="41">
        <f t="shared" si="1"/>
        <v>14500000</v>
      </c>
      <c r="V357" s="41">
        <f t="shared" si="2"/>
        <v>0</v>
      </c>
      <c r="W357" s="61"/>
      <c r="X357" s="61"/>
      <c r="Y357" s="61"/>
      <c r="Z357" s="61"/>
    </row>
    <row r="358" spans="1:26" ht="13.5" hidden="1"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v>1</v>
      </c>
      <c r="X358" s="61"/>
      <c r="Y358" s="61"/>
      <c r="Z358" s="61"/>
    </row>
    <row r="359" spans="1:26" ht="13.5" hidden="1"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2">H360</f>
        <v>2100000</v>
      </c>
      <c r="I359" s="41">
        <f t="shared" si="192"/>
        <v>0</v>
      </c>
      <c r="J359" s="41">
        <f t="shared" si="192"/>
        <v>150000</v>
      </c>
      <c r="K359" s="41">
        <f t="shared" si="192"/>
        <v>300000</v>
      </c>
      <c r="L359" s="41">
        <f t="shared" si="192"/>
        <v>300000</v>
      </c>
      <c r="M359" s="41">
        <f t="shared" si="192"/>
        <v>300000</v>
      </c>
      <c r="N359" s="41">
        <f t="shared" si="192"/>
        <v>300000</v>
      </c>
      <c r="O359" s="41">
        <f t="shared" si="192"/>
        <v>300000</v>
      </c>
      <c r="P359" s="41">
        <f t="shared" si="192"/>
        <v>300000</v>
      </c>
      <c r="Q359" s="41">
        <f t="shared" si="192"/>
        <v>150000</v>
      </c>
      <c r="R359" s="41">
        <f t="shared" si="192"/>
        <v>0</v>
      </c>
      <c r="S359" s="41">
        <f t="shared" si="192"/>
        <v>0</v>
      </c>
      <c r="T359" s="41">
        <f t="shared" si="192"/>
        <v>0</v>
      </c>
      <c r="U359" s="41">
        <f t="shared" si="1"/>
        <v>2100000</v>
      </c>
      <c r="V359" s="41">
        <f t="shared" si="2"/>
        <v>0</v>
      </c>
      <c r="W359" s="61"/>
      <c r="X359" s="61"/>
      <c r="Y359" s="61"/>
      <c r="Z359" s="61"/>
    </row>
    <row r="360" spans="1:26" ht="13.5" hidden="1"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44">
        <v>150000</v>
      </c>
      <c r="K360" s="44">
        <v>300000</v>
      </c>
      <c r="L360" s="44">
        <v>300000</v>
      </c>
      <c r="M360" s="44">
        <v>300000</v>
      </c>
      <c r="N360" s="44">
        <v>300000</v>
      </c>
      <c r="O360" s="44">
        <v>300000</v>
      </c>
      <c r="P360" s="44">
        <v>300000</v>
      </c>
      <c r="Q360" s="44">
        <v>150000</v>
      </c>
      <c r="R360" s="44">
        <v>0</v>
      </c>
      <c r="S360" s="44">
        <v>0</v>
      </c>
      <c r="T360" s="44">
        <v>0</v>
      </c>
      <c r="U360" s="44">
        <f t="shared" si="1"/>
        <v>2100000</v>
      </c>
      <c r="V360" s="44">
        <f t="shared" si="2"/>
        <v>0</v>
      </c>
      <c r="W360" s="61">
        <v>1</v>
      </c>
      <c r="X360" s="61"/>
      <c r="Y360" s="61"/>
      <c r="Z360" s="61"/>
    </row>
    <row r="361" spans="1:26" ht="13.5" hidden="1"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3">SUM(H362,H365,H368,H370,H372)</f>
        <v>62062000</v>
      </c>
      <c r="I361" s="38">
        <f t="shared" si="193"/>
        <v>0</v>
      </c>
      <c r="J361" s="38">
        <f t="shared" si="193"/>
        <v>4885000</v>
      </c>
      <c r="K361" s="38">
        <f t="shared" si="193"/>
        <v>5485000</v>
      </c>
      <c r="L361" s="38">
        <f t="shared" si="193"/>
        <v>450000</v>
      </c>
      <c r="M361" s="38">
        <f t="shared" si="193"/>
        <v>3435000</v>
      </c>
      <c r="N361" s="38">
        <f t="shared" si="193"/>
        <v>13326000</v>
      </c>
      <c r="O361" s="38">
        <f t="shared" si="193"/>
        <v>2950000</v>
      </c>
      <c r="P361" s="38">
        <f t="shared" si="193"/>
        <v>1485000</v>
      </c>
      <c r="Q361" s="38">
        <f t="shared" si="193"/>
        <v>2950000</v>
      </c>
      <c r="R361" s="38">
        <f t="shared" si="193"/>
        <v>5635000</v>
      </c>
      <c r="S361" s="38">
        <f t="shared" si="193"/>
        <v>14926000</v>
      </c>
      <c r="T361" s="38">
        <f t="shared" si="193"/>
        <v>6535000</v>
      </c>
      <c r="U361" s="38">
        <f t="shared" si="1"/>
        <v>62062000</v>
      </c>
      <c r="V361" s="38">
        <f t="shared" si="2"/>
        <v>0</v>
      </c>
      <c r="W361" s="61"/>
      <c r="X361" s="61"/>
      <c r="Y361" s="61"/>
      <c r="Z361" s="61"/>
    </row>
    <row r="362" spans="1:26" ht="13.5" hidden="1"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4">SUM(H363:H364)</f>
        <v>19350000</v>
      </c>
      <c r="I362" s="41">
        <f t="shared" si="194"/>
        <v>0</v>
      </c>
      <c r="J362" s="41">
        <f t="shared" si="194"/>
        <v>1035000</v>
      </c>
      <c r="K362" s="41">
        <f t="shared" si="194"/>
        <v>2535000</v>
      </c>
      <c r="L362" s="41">
        <f t="shared" si="194"/>
        <v>0</v>
      </c>
      <c r="M362" s="41">
        <f t="shared" si="194"/>
        <v>2535000</v>
      </c>
      <c r="N362" s="41">
        <f t="shared" si="194"/>
        <v>3570000</v>
      </c>
      <c r="O362" s="41">
        <f t="shared" si="194"/>
        <v>0</v>
      </c>
      <c r="P362" s="41">
        <f t="shared" si="194"/>
        <v>1035000</v>
      </c>
      <c r="Q362" s="41">
        <f t="shared" si="194"/>
        <v>0</v>
      </c>
      <c r="R362" s="41">
        <f t="shared" si="194"/>
        <v>2535000</v>
      </c>
      <c r="S362" s="41">
        <f t="shared" si="194"/>
        <v>3570000</v>
      </c>
      <c r="T362" s="41">
        <f t="shared" si="194"/>
        <v>2535000</v>
      </c>
      <c r="U362" s="41">
        <f t="shared" si="1"/>
        <v>19350000</v>
      </c>
      <c r="V362" s="41">
        <f t="shared" si="2"/>
        <v>0</v>
      </c>
      <c r="W362" s="61"/>
      <c r="X362" s="61"/>
      <c r="Y362" s="61"/>
      <c r="Z362" s="61"/>
    </row>
    <row r="363" spans="1:26" ht="13.5" hidden="1"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5">ROUNDDOWN(E363*G363,-3)</f>
        <v>10350000</v>
      </c>
      <c r="I363" s="44">
        <v>0</v>
      </c>
      <c r="J363" s="44">
        <v>1035000</v>
      </c>
      <c r="K363" s="44">
        <v>1035000</v>
      </c>
      <c r="L363" s="44">
        <v>0</v>
      </c>
      <c r="M363" s="44">
        <v>1035000</v>
      </c>
      <c r="N363" s="44">
        <v>2070000</v>
      </c>
      <c r="O363" s="44">
        <v>0</v>
      </c>
      <c r="P363" s="44">
        <v>1035000</v>
      </c>
      <c r="Q363" s="44">
        <v>0</v>
      </c>
      <c r="R363" s="44">
        <v>1035000</v>
      </c>
      <c r="S363" s="44">
        <v>2070000</v>
      </c>
      <c r="T363" s="44">
        <v>1035000</v>
      </c>
      <c r="U363" s="44">
        <f t="shared" si="1"/>
        <v>10350000</v>
      </c>
      <c r="V363" s="44">
        <f t="shared" si="2"/>
        <v>0</v>
      </c>
      <c r="W363" s="61">
        <v>1</v>
      </c>
      <c r="X363" s="61"/>
      <c r="Y363" s="61"/>
      <c r="Z363" s="61"/>
    </row>
    <row r="364" spans="1:26" ht="13.5" hidden="1"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5"/>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v>1</v>
      </c>
      <c r="X364" s="61"/>
      <c r="Y364" s="61"/>
      <c r="Z364" s="61"/>
    </row>
    <row r="365" spans="1:26" ht="13.5" hidden="1"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6">SUM(H366:H367)</f>
        <v>20000000</v>
      </c>
      <c r="I365" s="41">
        <f t="shared" si="196"/>
        <v>0</v>
      </c>
      <c r="J365" s="41">
        <f t="shared" si="196"/>
        <v>2500000</v>
      </c>
      <c r="K365" s="41">
        <f t="shared" si="196"/>
        <v>2500000</v>
      </c>
      <c r="L365" s="41">
        <f t="shared" si="196"/>
        <v>0</v>
      </c>
      <c r="M365" s="41">
        <f t="shared" si="196"/>
        <v>0</v>
      </c>
      <c r="N365" s="41">
        <f t="shared" si="196"/>
        <v>2500000</v>
      </c>
      <c r="O365" s="41">
        <f t="shared" si="196"/>
        <v>2500000</v>
      </c>
      <c r="P365" s="41">
        <f t="shared" si="196"/>
        <v>0</v>
      </c>
      <c r="Q365" s="41">
        <f t="shared" si="196"/>
        <v>2500000</v>
      </c>
      <c r="R365" s="41">
        <f t="shared" si="196"/>
        <v>2500000</v>
      </c>
      <c r="S365" s="41">
        <f t="shared" si="196"/>
        <v>2500000</v>
      </c>
      <c r="T365" s="41">
        <f t="shared" si="196"/>
        <v>2500000</v>
      </c>
      <c r="U365" s="41">
        <f t="shared" si="1"/>
        <v>20000000</v>
      </c>
      <c r="V365" s="41">
        <f t="shared" si="2"/>
        <v>0</v>
      </c>
      <c r="W365" s="61"/>
      <c r="X365" s="61"/>
      <c r="Y365" s="61"/>
      <c r="Z365" s="61"/>
    </row>
    <row r="366" spans="1:26" ht="13.5" hidden="1"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7">ROUNDDOWN(E366*G366,-3)</f>
        <v>8000000</v>
      </c>
      <c r="I366" s="44">
        <v>0</v>
      </c>
      <c r="J366" s="44">
        <v>1000000</v>
      </c>
      <c r="K366" s="44">
        <v>1000000</v>
      </c>
      <c r="L366" s="44">
        <v>0</v>
      </c>
      <c r="M366" s="44">
        <v>0</v>
      </c>
      <c r="N366" s="44">
        <v>1000000</v>
      </c>
      <c r="O366" s="44">
        <v>1000000</v>
      </c>
      <c r="P366" s="44">
        <v>0</v>
      </c>
      <c r="Q366" s="44">
        <v>1000000</v>
      </c>
      <c r="R366" s="44">
        <v>1000000</v>
      </c>
      <c r="S366" s="44">
        <v>1000000</v>
      </c>
      <c r="T366" s="44">
        <v>1000000</v>
      </c>
      <c r="U366" s="44">
        <f t="shared" si="1"/>
        <v>8000000</v>
      </c>
      <c r="V366" s="44">
        <f t="shared" si="2"/>
        <v>0</v>
      </c>
      <c r="W366" s="61">
        <v>1</v>
      </c>
      <c r="X366" s="61"/>
      <c r="Y366" s="61"/>
      <c r="Z366" s="61"/>
    </row>
    <row r="367" spans="1:26" ht="13.5" hidden="1"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7"/>
        <v>12000000</v>
      </c>
      <c r="I367" s="44">
        <v>0</v>
      </c>
      <c r="J367" s="44">
        <v>1500000</v>
      </c>
      <c r="K367" s="44">
        <v>1500000</v>
      </c>
      <c r="L367" s="44">
        <v>0</v>
      </c>
      <c r="M367" s="44">
        <v>0</v>
      </c>
      <c r="N367" s="44">
        <v>1500000</v>
      </c>
      <c r="O367" s="44">
        <v>1500000</v>
      </c>
      <c r="P367" s="44">
        <v>0</v>
      </c>
      <c r="Q367" s="44">
        <v>1500000</v>
      </c>
      <c r="R367" s="44">
        <v>1500000</v>
      </c>
      <c r="S367" s="44">
        <v>1500000</v>
      </c>
      <c r="T367" s="44">
        <v>1500000</v>
      </c>
      <c r="U367" s="44">
        <f t="shared" si="1"/>
        <v>12000000</v>
      </c>
      <c r="V367" s="44">
        <f t="shared" si="2"/>
        <v>0</v>
      </c>
      <c r="W367" s="61">
        <v>1</v>
      </c>
      <c r="X367" s="61"/>
      <c r="Y367" s="61"/>
      <c r="Z367" s="61"/>
    </row>
    <row r="368" spans="1:26" ht="13.5" hidden="1"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8">H369</f>
        <v>3000000</v>
      </c>
      <c r="I368" s="41">
        <f t="shared" si="198"/>
        <v>0</v>
      </c>
      <c r="J368" s="41">
        <f t="shared" si="198"/>
        <v>0</v>
      </c>
      <c r="K368" s="41">
        <f t="shared" si="198"/>
        <v>0</v>
      </c>
      <c r="L368" s="41">
        <f t="shared" si="198"/>
        <v>0</v>
      </c>
      <c r="M368" s="41">
        <f t="shared" si="198"/>
        <v>0</v>
      </c>
      <c r="N368" s="41">
        <f t="shared" si="198"/>
        <v>1000000</v>
      </c>
      <c r="O368" s="41">
        <f t="shared" si="198"/>
        <v>0</v>
      </c>
      <c r="P368" s="41">
        <f t="shared" si="198"/>
        <v>0</v>
      </c>
      <c r="Q368" s="41">
        <f t="shared" si="198"/>
        <v>0</v>
      </c>
      <c r="R368" s="41">
        <f t="shared" si="198"/>
        <v>0</v>
      </c>
      <c r="S368" s="41">
        <f t="shared" si="198"/>
        <v>2000000</v>
      </c>
      <c r="T368" s="41">
        <f t="shared" si="198"/>
        <v>0</v>
      </c>
      <c r="U368" s="41">
        <f t="shared" si="1"/>
        <v>3000000</v>
      </c>
      <c r="V368" s="41">
        <f t="shared" si="2"/>
        <v>0</v>
      </c>
      <c r="W368" s="61"/>
      <c r="X368" s="61"/>
      <c r="Y368" s="61"/>
      <c r="Z368" s="61"/>
    </row>
    <row r="369" spans="1:26" ht="13.5" hidden="1"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v>1</v>
      </c>
      <c r="X369" s="61"/>
      <c r="Y369" s="61"/>
      <c r="Z369" s="61"/>
    </row>
    <row r="370" spans="1:26" ht="13.5" hidden="1"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199">H371</f>
        <v>10712000</v>
      </c>
      <c r="I370" s="41">
        <f t="shared" si="199"/>
        <v>0</v>
      </c>
      <c r="J370" s="41">
        <f t="shared" si="199"/>
        <v>0</v>
      </c>
      <c r="K370" s="41">
        <f t="shared" si="199"/>
        <v>0</v>
      </c>
      <c r="L370" s="41">
        <f t="shared" si="199"/>
        <v>0</v>
      </c>
      <c r="M370" s="41">
        <f t="shared" si="199"/>
        <v>0</v>
      </c>
      <c r="N370" s="41">
        <f t="shared" si="199"/>
        <v>5356000</v>
      </c>
      <c r="O370" s="41">
        <f t="shared" si="199"/>
        <v>0</v>
      </c>
      <c r="P370" s="41">
        <f t="shared" si="199"/>
        <v>0</v>
      </c>
      <c r="Q370" s="41">
        <f t="shared" si="199"/>
        <v>0</v>
      </c>
      <c r="R370" s="41">
        <f t="shared" si="199"/>
        <v>0</v>
      </c>
      <c r="S370" s="41">
        <f t="shared" si="199"/>
        <v>5356000</v>
      </c>
      <c r="T370" s="41">
        <f t="shared" si="199"/>
        <v>0</v>
      </c>
      <c r="U370" s="41">
        <f t="shared" si="1"/>
        <v>10712000</v>
      </c>
      <c r="V370" s="41">
        <f t="shared" si="2"/>
        <v>0</v>
      </c>
      <c r="W370" s="61"/>
      <c r="X370" s="61"/>
      <c r="Y370" s="61"/>
      <c r="Z370" s="61"/>
    </row>
    <row r="371" spans="1:26" ht="13.5" hidden="1"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44">
        <v>0</v>
      </c>
      <c r="K371" s="44">
        <v>0</v>
      </c>
      <c r="L371" s="44">
        <v>0</v>
      </c>
      <c r="M371" s="44">
        <v>0</v>
      </c>
      <c r="N371" s="44">
        <v>5356000</v>
      </c>
      <c r="O371" s="44">
        <v>0</v>
      </c>
      <c r="P371" s="44">
        <v>0</v>
      </c>
      <c r="Q371" s="44">
        <v>0</v>
      </c>
      <c r="R371" s="44">
        <v>0</v>
      </c>
      <c r="S371" s="44">
        <v>5356000</v>
      </c>
      <c r="T371" s="44">
        <v>0</v>
      </c>
      <c r="U371" s="44">
        <f t="shared" si="1"/>
        <v>10712000</v>
      </c>
      <c r="V371" s="44">
        <f t="shared" si="2"/>
        <v>0</v>
      </c>
      <c r="W371" s="61">
        <v>1</v>
      </c>
      <c r="X371" s="61"/>
      <c r="Y371" s="61"/>
      <c r="Z371" s="61"/>
    </row>
    <row r="372" spans="1:26" ht="13.5" hidden="1"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200">H373</f>
        <v>9000000</v>
      </c>
      <c r="I372" s="41">
        <f t="shared" si="200"/>
        <v>0</v>
      </c>
      <c r="J372" s="41">
        <f t="shared" si="200"/>
        <v>1350000</v>
      </c>
      <c r="K372" s="41">
        <f t="shared" si="200"/>
        <v>450000</v>
      </c>
      <c r="L372" s="41">
        <f t="shared" si="200"/>
        <v>450000</v>
      </c>
      <c r="M372" s="41">
        <f t="shared" si="200"/>
        <v>900000</v>
      </c>
      <c r="N372" s="41">
        <f t="shared" si="200"/>
        <v>900000</v>
      </c>
      <c r="O372" s="41">
        <f t="shared" si="200"/>
        <v>450000</v>
      </c>
      <c r="P372" s="41">
        <f t="shared" si="200"/>
        <v>450000</v>
      </c>
      <c r="Q372" s="41">
        <f t="shared" si="200"/>
        <v>450000</v>
      </c>
      <c r="R372" s="41">
        <f t="shared" si="200"/>
        <v>600000</v>
      </c>
      <c r="S372" s="41">
        <f t="shared" si="200"/>
        <v>1500000</v>
      </c>
      <c r="T372" s="41">
        <f t="shared" si="200"/>
        <v>1500000</v>
      </c>
      <c r="U372" s="41">
        <f t="shared" si="1"/>
        <v>9000000</v>
      </c>
      <c r="V372" s="41">
        <f t="shared" si="2"/>
        <v>0</v>
      </c>
      <c r="W372" s="61"/>
      <c r="X372" s="61"/>
      <c r="Y372" s="61"/>
      <c r="Z372" s="61"/>
    </row>
    <row r="373" spans="1:26" ht="13.5" hidden="1"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44">
        <v>1350000</v>
      </c>
      <c r="K373" s="44">
        <v>450000</v>
      </c>
      <c r="L373" s="44">
        <v>450000</v>
      </c>
      <c r="M373" s="44">
        <v>900000</v>
      </c>
      <c r="N373" s="44">
        <v>900000</v>
      </c>
      <c r="O373" s="44">
        <v>450000</v>
      </c>
      <c r="P373" s="44">
        <v>450000</v>
      </c>
      <c r="Q373" s="44">
        <v>450000</v>
      </c>
      <c r="R373" s="44">
        <v>600000</v>
      </c>
      <c r="S373" s="44">
        <v>1500000</v>
      </c>
      <c r="T373" s="44">
        <v>1500000</v>
      </c>
      <c r="U373" s="44">
        <f t="shared" si="1"/>
        <v>9000000</v>
      </c>
      <c r="V373" s="44">
        <f t="shared" si="2"/>
        <v>0</v>
      </c>
      <c r="W373" s="61">
        <v>1</v>
      </c>
      <c r="X373" s="61"/>
      <c r="Y373" s="61"/>
      <c r="Z373" s="61"/>
    </row>
    <row r="374" spans="1:26" ht="13.5" hidden="1"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1">SUM(H375)</f>
        <v>75300000</v>
      </c>
      <c r="I374" s="34">
        <f t="shared" si="201"/>
        <v>12605000</v>
      </c>
      <c r="J374" s="34">
        <f t="shared" si="201"/>
        <v>690000</v>
      </c>
      <c r="K374" s="34">
        <f t="shared" si="201"/>
        <v>990000</v>
      </c>
      <c r="L374" s="34">
        <f t="shared" si="201"/>
        <v>10605000</v>
      </c>
      <c r="M374" s="34">
        <f t="shared" si="201"/>
        <v>6605000</v>
      </c>
      <c r="N374" s="34">
        <f t="shared" si="201"/>
        <v>690000</v>
      </c>
      <c r="O374" s="34">
        <f t="shared" si="201"/>
        <v>12605000</v>
      </c>
      <c r="P374" s="34">
        <f t="shared" si="201"/>
        <v>6605000</v>
      </c>
      <c r="Q374" s="34">
        <f t="shared" si="201"/>
        <v>690000</v>
      </c>
      <c r="R374" s="34">
        <f t="shared" si="201"/>
        <v>10605000</v>
      </c>
      <c r="S374" s="34">
        <f t="shared" si="201"/>
        <v>6305000</v>
      </c>
      <c r="T374" s="34">
        <f t="shared" si="201"/>
        <v>6305000</v>
      </c>
      <c r="U374" s="34">
        <f t="shared" si="1"/>
        <v>75300000</v>
      </c>
      <c r="V374" s="34">
        <f t="shared" si="2"/>
        <v>0</v>
      </c>
      <c r="W374" s="61"/>
      <c r="X374" s="61"/>
      <c r="Y374" s="61"/>
      <c r="Z374" s="61"/>
    </row>
    <row r="375" spans="1:26" ht="13.5" hidden="1"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2">SUM(H376,H381,H383,H385)</f>
        <v>75300000</v>
      </c>
      <c r="I375" s="38">
        <f t="shared" si="202"/>
        <v>12605000</v>
      </c>
      <c r="J375" s="38">
        <f t="shared" si="202"/>
        <v>690000</v>
      </c>
      <c r="K375" s="38">
        <f t="shared" si="202"/>
        <v>990000</v>
      </c>
      <c r="L375" s="38">
        <f t="shared" si="202"/>
        <v>10605000</v>
      </c>
      <c r="M375" s="38">
        <f t="shared" si="202"/>
        <v>6605000</v>
      </c>
      <c r="N375" s="38">
        <f t="shared" si="202"/>
        <v>690000</v>
      </c>
      <c r="O375" s="38">
        <f t="shared" si="202"/>
        <v>12605000</v>
      </c>
      <c r="P375" s="38">
        <f t="shared" si="202"/>
        <v>6605000</v>
      </c>
      <c r="Q375" s="38">
        <f t="shared" si="202"/>
        <v>690000</v>
      </c>
      <c r="R375" s="38">
        <f t="shared" si="202"/>
        <v>10605000</v>
      </c>
      <c r="S375" s="38">
        <f t="shared" si="202"/>
        <v>6305000</v>
      </c>
      <c r="T375" s="38">
        <f t="shared" si="202"/>
        <v>6305000</v>
      </c>
      <c r="U375" s="38">
        <f t="shared" si="1"/>
        <v>75300000</v>
      </c>
      <c r="V375" s="38">
        <f t="shared" si="2"/>
        <v>0</v>
      </c>
      <c r="W375" s="61"/>
      <c r="X375" s="61"/>
      <c r="Y375" s="61"/>
      <c r="Z375" s="61"/>
    </row>
    <row r="376" spans="1:26" ht="13.5" hidden="1"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3">SUM(H377:H380)</f>
        <v>24280000</v>
      </c>
      <c r="I376" s="41">
        <f t="shared" si="203"/>
        <v>4690000</v>
      </c>
      <c r="J376" s="41">
        <f t="shared" si="203"/>
        <v>690000</v>
      </c>
      <c r="K376" s="41">
        <f t="shared" si="203"/>
        <v>690000</v>
      </c>
      <c r="L376" s="41">
        <f t="shared" si="203"/>
        <v>4690000</v>
      </c>
      <c r="M376" s="41">
        <f t="shared" si="203"/>
        <v>690000</v>
      </c>
      <c r="N376" s="41">
        <f t="shared" si="203"/>
        <v>690000</v>
      </c>
      <c r="O376" s="41">
        <f t="shared" si="203"/>
        <v>4690000</v>
      </c>
      <c r="P376" s="41">
        <f t="shared" si="203"/>
        <v>690000</v>
      </c>
      <c r="Q376" s="41">
        <f t="shared" si="203"/>
        <v>690000</v>
      </c>
      <c r="R376" s="41">
        <f t="shared" si="203"/>
        <v>4690000</v>
      </c>
      <c r="S376" s="41">
        <f t="shared" si="203"/>
        <v>690000</v>
      </c>
      <c r="T376" s="41">
        <f t="shared" si="203"/>
        <v>690000</v>
      </c>
      <c r="U376" s="41">
        <f t="shared" si="1"/>
        <v>24280000</v>
      </c>
      <c r="V376" s="41">
        <f t="shared" si="2"/>
        <v>0</v>
      </c>
      <c r="W376" s="61"/>
      <c r="X376" s="61"/>
      <c r="Y376" s="61"/>
      <c r="Z376" s="61"/>
    </row>
    <row r="377" spans="1:26" ht="13.5" hidden="1"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4">ROUNDDOWN(E377*G377,-3)</f>
        <v>8280000</v>
      </c>
      <c r="I377" s="44">
        <v>690000</v>
      </c>
      <c r="J377" s="44">
        <v>690000</v>
      </c>
      <c r="K377" s="44">
        <v>690000</v>
      </c>
      <c r="L377" s="44">
        <v>690000</v>
      </c>
      <c r="M377" s="44">
        <v>690000</v>
      </c>
      <c r="N377" s="44">
        <v>690000</v>
      </c>
      <c r="O377" s="44">
        <v>690000</v>
      </c>
      <c r="P377" s="44">
        <v>690000</v>
      </c>
      <c r="Q377" s="44">
        <v>690000</v>
      </c>
      <c r="R377" s="44">
        <v>690000</v>
      </c>
      <c r="S377" s="44">
        <v>690000</v>
      </c>
      <c r="T377" s="44">
        <v>690000</v>
      </c>
      <c r="U377" s="44">
        <f t="shared" si="1"/>
        <v>8280000</v>
      </c>
      <c r="V377" s="44">
        <f t="shared" si="2"/>
        <v>0</v>
      </c>
      <c r="W377" s="61">
        <v>1</v>
      </c>
      <c r="X377" s="61"/>
      <c r="Y377" s="61"/>
      <c r="Z377" s="61"/>
    </row>
    <row r="378" spans="1:26" ht="13.5" hidden="1"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4"/>
        <v>6000000</v>
      </c>
      <c r="I378" s="44">
        <v>1500000</v>
      </c>
      <c r="J378" s="44">
        <v>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v>1</v>
      </c>
      <c r="X378" s="61"/>
      <c r="Y378" s="61"/>
      <c r="Z378" s="61"/>
    </row>
    <row r="379" spans="1:26" ht="13.5" hidden="1"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4"/>
        <v>4000000</v>
      </c>
      <c r="I379" s="44">
        <v>1000000</v>
      </c>
      <c r="J379" s="44">
        <v>0</v>
      </c>
      <c r="K379" s="44">
        <v>0</v>
      </c>
      <c r="L379" s="44">
        <v>1000000</v>
      </c>
      <c r="M379" s="44">
        <v>0</v>
      </c>
      <c r="N379" s="44">
        <v>0</v>
      </c>
      <c r="O379" s="44">
        <v>1000000</v>
      </c>
      <c r="P379" s="44">
        <v>0</v>
      </c>
      <c r="Q379" s="44">
        <v>0</v>
      </c>
      <c r="R379" s="44">
        <v>1000000</v>
      </c>
      <c r="S379" s="44">
        <v>0</v>
      </c>
      <c r="T379" s="44">
        <v>0</v>
      </c>
      <c r="U379" s="44">
        <f t="shared" si="1"/>
        <v>4000000</v>
      </c>
      <c r="V379" s="44">
        <f t="shared" si="2"/>
        <v>0</v>
      </c>
      <c r="W379" s="61">
        <v>1</v>
      </c>
      <c r="X379" s="61"/>
      <c r="Y379" s="61"/>
      <c r="Z379" s="61"/>
    </row>
    <row r="380" spans="1:26" ht="13.5" hidden="1"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4"/>
        <v>6000000</v>
      </c>
      <c r="I380" s="44">
        <v>1500000</v>
      </c>
      <c r="J380" s="44">
        <v>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v>1</v>
      </c>
      <c r="X380" s="61"/>
      <c r="Y380" s="61"/>
      <c r="Z380" s="61"/>
    </row>
    <row r="381" spans="1:26" ht="13.5" hidden="1"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5">H382</f>
        <v>4000000</v>
      </c>
      <c r="I381" s="41">
        <f t="shared" si="205"/>
        <v>2000000</v>
      </c>
      <c r="J381" s="41">
        <f t="shared" si="205"/>
        <v>0</v>
      </c>
      <c r="K381" s="41">
        <f t="shared" si="205"/>
        <v>0</v>
      </c>
      <c r="L381" s="41">
        <f t="shared" si="205"/>
        <v>0</v>
      </c>
      <c r="M381" s="41">
        <f t="shared" si="205"/>
        <v>0</v>
      </c>
      <c r="N381" s="41">
        <f t="shared" si="205"/>
        <v>0</v>
      </c>
      <c r="O381" s="41">
        <f t="shared" si="205"/>
        <v>2000000</v>
      </c>
      <c r="P381" s="41">
        <f t="shared" si="205"/>
        <v>0</v>
      </c>
      <c r="Q381" s="41">
        <f t="shared" si="205"/>
        <v>0</v>
      </c>
      <c r="R381" s="41">
        <f t="shared" si="205"/>
        <v>0</v>
      </c>
      <c r="S381" s="41">
        <f t="shared" si="205"/>
        <v>0</v>
      </c>
      <c r="T381" s="41">
        <f t="shared" si="205"/>
        <v>0</v>
      </c>
      <c r="U381" s="41">
        <f t="shared" si="1"/>
        <v>4000000</v>
      </c>
      <c r="V381" s="41">
        <f t="shared" si="2"/>
        <v>0</v>
      </c>
      <c r="W381" s="61"/>
      <c r="X381" s="61"/>
      <c r="Y381" s="61"/>
      <c r="Z381" s="61"/>
    </row>
    <row r="382" spans="1:26" ht="13.5" hidden="1"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44">
        <v>2000000</v>
      </c>
      <c r="J382" s="44">
        <v>0</v>
      </c>
      <c r="K382" s="44">
        <v>0</v>
      </c>
      <c r="L382" s="44">
        <v>0</v>
      </c>
      <c r="M382" s="44">
        <v>0</v>
      </c>
      <c r="N382" s="44">
        <v>0</v>
      </c>
      <c r="O382" s="44">
        <v>2000000</v>
      </c>
      <c r="P382" s="44">
        <v>0</v>
      </c>
      <c r="Q382" s="44">
        <v>0</v>
      </c>
      <c r="R382" s="44">
        <v>0</v>
      </c>
      <c r="S382" s="44">
        <v>0</v>
      </c>
      <c r="T382" s="44">
        <v>0</v>
      </c>
      <c r="U382" s="44">
        <f t="shared" si="1"/>
        <v>4000000</v>
      </c>
      <c r="V382" s="44">
        <f t="shared" si="2"/>
        <v>0</v>
      </c>
      <c r="W382" s="61">
        <v>1</v>
      </c>
      <c r="X382" s="61"/>
      <c r="Y382" s="61"/>
      <c r="Z382" s="61"/>
    </row>
    <row r="383" spans="1:26" ht="13.5" hidden="1"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6">H384</f>
        <v>44920000</v>
      </c>
      <c r="I383" s="41">
        <f t="shared" si="206"/>
        <v>5615000</v>
      </c>
      <c r="J383" s="41">
        <f t="shared" si="206"/>
        <v>0</v>
      </c>
      <c r="K383" s="41">
        <f t="shared" si="206"/>
        <v>0</v>
      </c>
      <c r="L383" s="41">
        <f t="shared" si="206"/>
        <v>5615000</v>
      </c>
      <c r="M383" s="41">
        <f t="shared" si="206"/>
        <v>5615000</v>
      </c>
      <c r="N383" s="41">
        <f t="shared" si="206"/>
        <v>0</v>
      </c>
      <c r="O383" s="41">
        <f t="shared" si="206"/>
        <v>5615000</v>
      </c>
      <c r="P383" s="41">
        <f t="shared" si="206"/>
        <v>5615000</v>
      </c>
      <c r="Q383" s="41">
        <f t="shared" si="206"/>
        <v>0</v>
      </c>
      <c r="R383" s="41">
        <f t="shared" si="206"/>
        <v>5615000</v>
      </c>
      <c r="S383" s="41">
        <f t="shared" si="206"/>
        <v>5615000</v>
      </c>
      <c r="T383" s="41">
        <f t="shared" si="206"/>
        <v>5615000</v>
      </c>
      <c r="U383" s="41">
        <f t="shared" si="1"/>
        <v>44920000</v>
      </c>
      <c r="V383" s="41">
        <f t="shared" si="2"/>
        <v>0</v>
      </c>
      <c r="W383" s="61"/>
      <c r="X383" s="61"/>
      <c r="Y383" s="61"/>
      <c r="Z383" s="61"/>
    </row>
    <row r="384" spans="1:26" ht="13.5" hidden="1"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44">
        <v>5615000</v>
      </c>
      <c r="J384" s="44">
        <v>0</v>
      </c>
      <c r="K384" s="44">
        <v>0</v>
      </c>
      <c r="L384" s="44">
        <v>5615000</v>
      </c>
      <c r="M384" s="44">
        <v>5615000</v>
      </c>
      <c r="N384" s="44">
        <v>0</v>
      </c>
      <c r="O384" s="44">
        <v>5615000</v>
      </c>
      <c r="P384" s="44">
        <v>5615000</v>
      </c>
      <c r="Q384" s="44">
        <v>0</v>
      </c>
      <c r="R384" s="44">
        <v>5615000</v>
      </c>
      <c r="S384" s="44">
        <v>5615000</v>
      </c>
      <c r="T384" s="44">
        <v>5615000</v>
      </c>
      <c r="U384" s="44">
        <f t="shared" si="1"/>
        <v>44920000</v>
      </c>
      <c r="V384" s="44">
        <f t="shared" si="2"/>
        <v>0</v>
      </c>
      <c r="W384" s="61">
        <v>1</v>
      </c>
      <c r="X384" s="61"/>
      <c r="Y384" s="61"/>
      <c r="Z384" s="61"/>
    </row>
    <row r="385" spans="1:26" ht="13.5" hidden="1"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7">H386</f>
        <v>2100000</v>
      </c>
      <c r="I385" s="41">
        <f t="shared" si="207"/>
        <v>300000</v>
      </c>
      <c r="J385" s="41">
        <f t="shared" si="207"/>
        <v>0</v>
      </c>
      <c r="K385" s="41">
        <f t="shared" si="207"/>
        <v>300000</v>
      </c>
      <c r="L385" s="41">
        <f t="shared" si="207"/>
        <v>300000</v>
      </c>
      <c r="M385" s="41">
        <f t="shared" si="207"/>
        <v>300000</v>
      </c>
      <c r="N385" s="41">
        <f t="shared" si="207"/>
        <v>0</v>
      </c>
      <c r="O385" s="41">
        <f t="shared" si="207"/>
        <v>300000</v>
      </c>
      <c r="P385" s="41">
        <f t="shared" si="207"/>
        <v>300000</v>
      </c>
      <c r="Q385" s="41">
        <f t="shared" si="207"/>
        <v>0</v>
      </c>
      <c r="R385" s="41">
        <f t="shared" si="207"/>
        <v>300000</v>
      </c>
      <c r="S385" s="41">
        <f t="shared" si="207"/>
        <v>0</v>
      </c>
      <c r="T385" s="41">
        <f t="shared" si="207"/>
        <v>0</v>
      </c>
      <c r="U385" s="41">
        <f t="shared" si="1"/>
        <v>2100000</v>
      </c>
      <c r="V385" s="41">
        <f t="shared" si="2"/>
        <v>0</v>
      </c>
      <c r="W385" s="61"/>
      <c r="X385" s="61"/>
      <c r="Y385" s="61"/>
      <c r="Z385" s="61"/>
    </row>
    <row r="386" spans="1:26" ht="13.5" hidden="1"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44">
        <v>300000</v>
      </c>
      <c r="J386" s="44">
        <v>0</v>
      </c>
      <c r="K386" s="44">
        <v>300000</v>
      </c>
      <c r="L386" s="44">
        <v>300000</v>
      </c>
      <c r="M386" s="44">
        <v>300000</v>
      </c>
      <c r="N386" s="44">
        <v>0</v>
      </c>
      <c r="O386" s="44">
        <v>300000</v>
      </c>
      <c r="P386" s="44">
        <v>300000</v>
      </c>
      <c r="Q386" s="44">
        <v>0</v>
      </c>
      <c r="R386" s="44">
        <v>300000</v>
      </c>
      <c r="S386" s="44">
        <v>0</v>
      </c>
      <c r="T386" s="44">
        <v>0</v>
      </c>
      <c r="U386" s="44">
        <f t="shared" si="1"/>
        <v>2100000</v>
      </c>
      <c r="V386" s="44">
        <f t="shared" si="2"/>
        <v>0</v>
      </c>
      <c r="W386" s="61">
        <v>1</v>
      </c>
      <c r="X386" s="61"/>
      <c r="Y386" s="61"/>
      <c r="Z386" s="61"/>
    </row>
    <row r="387" spans="1:26" ht="13.5" hidden="1"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8">SUM(H388,H404,H410,H422,H434,H444,H451,H466)</f>
        <v>2132282000</v>
      </c>
      <c r="I387" s="34">
        <f t="shared" si="208"/>
        <v>53035000</v>
      </c>
      <c r="J387" s="34">
        <f t="shared" si="208"/>
        <v>93389400</v>
      </c>
      <c r="K387" s="34">
        <f t="shared" si="208"/>
        <v>80902384</v>
      </c>
      <c r="L387" s="34">
        <f t="shared" si="208"/>
        <v>61992984</v>
      </c>
      <c r="M387" s="34">
        <f t="shared" si="208"/>
        <v>61104800</v>
      </c>
      <c r="N387" s="34">
        <f t="shared" si="208"/>
        <v>694481632</v>
      </c>
      <c r="O387" s="34">
        <f t="shared" si="208"/>
        <v>679015400</v>
      </c>
      <c r="P387" s="34">
        <f t="shared" si="208"/>
        <v>112136400</v>
      </c>
      <c r="Q387" s="34">
        <f t="shared" si="208"/>
        <v>187123800</v>
      </c>
      <c r="R387" s="34">
        <f t="shared" si="208"/>
        <v>162594400</v>
      </c>
      <c r="S387" s="34">
        <f t="shared" si="208"/>
        <v>99080800</v>
      </c>
      <c r="T387" s="34">
        <f t="shared" si="208"/>
        <v>47425000</v>
      </c>
      <c r="U387" s="34">
        <f t="shared" si="1"/>
        <v>2332282000</v>
      </c>
      <c r="V387" s="34">
        <f t="shared" si="2"/>
        <v>-200000000</v>
      </c>
      <c r="W387" s="61"/>
      <c r="X387" s="61"/>
      <c r="Y387" s="61"/>
      <c r="Z387" s="61"/>
    </row>
    <row r="388" spans="1:26" ht="13.5" hidden="1"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09">SUM(H389,H394,H396,H398,H400,H402)</f>
        <v>67550000</v>
      </c>
      <c r="I388" s="38">
        <f t="shared" si="209"/>
        <v>13904000</v>
      </c>
      <c r="J388" s="38">
        <f t="shared" si="209"/>
        <v>4335000</v>
      </c>
      <c r="K388" s="38">
        <f t="shared" si="209"/>
        <v>6244400</v>
      </c>
      <c r="L388" s="38">
        <f t="shared" si="209"/>
        <v>3335000</v>
      </c>
      <c r="M388" s="38">
        <f t="shared" si="209"/>
        <v>8279400</v>
      </c>
      <c r="N388" s="38">
        <f t="shared" si="209"/>
        <v>7486400</v>
      </c>
      <c r="O388" s="38">
        <f t="shared" si="209"/>
        <v>5300000</v>
      </c>
      <c r="P388" s="38">
        <f t="shared" si="209"/>
        <v>2542000</v>
      </c>
      <c r="Q388" s="38">
        <f t="shared" si="209"/>
        <v>6244400</v>
      </c>
      <c r="R388" s="38">
        <f t="shared" si="209"/>
        <v>2335000</v>
      </c>
      <c r="S388" s="38">
        <f t="shared" si="209"/>
        <v>6244400</v>
      </c>
      <c r="T388" s="38">
        <f t="shared" si="209"/>
        <v>1300000</v>
      </c>
      <c r="U388" s="38">
        <f t="shared" si="1"/>
        <v>67550000</v>
      </c>
      <c r="V388" s="38">
        <f t="shared" si="2"/>
        <v>0</v>
      </c>
      <c r="W388" s="61"/>
      <c r="X388" s="61"/>
      <c r="Y388" s="61"/>
      <c r="Z388" s="61"/>
    </row>
    <row r="389" spans="1:26" ht="13.5" hidden="1"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10">SUM(H390:H393)</f>
        <v>15728000</v>
      </c>
      <c r="I389" s="41">
        <f t="shared" si="210"/>
        <v>5104000</v>
      </c>
      <c r="J389" s="41">
        <f t="shared" si="210"/>
        <v>1035000</v>
      </c>
      <c r="K389" s="41">
        <f t="shared" si="210"/>
        <v>0</v>
      </c>
      <c r="L389" s="41">
        <f t="shared" si="210"/>
        <v>1035000</v>
      </c>
      <c r="M389" s="41">
        <f t="shared" si="210"/>
        <v>1035000</v>
      </c>
      <c r="N389" s="41">
        <f t="shared" si="210"/>
        <v>1242000</v>
      </c>
      <c r="O389" s="41">
        <f t="shared" si="210"/>
        <v>4000000</v>
      </c>
      <c r="P389" s="41">
        <f t="shared" si="210"/>
        <v>1242000</v>
      </c>
      <c r="Q389" s="41">
        <f t="shared" si="210"/>
        <v>0</v>
      </c>
      <c r="R389" s="41">
        <f t="shared" si="210"/>
        <v>1035000</v>
      </c>
      <c r="S389" s="41">
        <f t="shared" si="210"/>
        <v>0</v>
      </c>
      <c r="T389" s="41">
        <f t="shared" si="210"/>
        <v>0</v>
      </c>
      <c r="U389" s="41">
        <f t="shared" si="1"/>
        <v>15728000</v>
      </c>
      <c r="V389" s="41">
        <f t="shared" si="2"/>
        <v>0</v>
      </c>
      <c r="W389" s="61"/>
      <c r="X389" s="61"/>
      <c r="Y389" s="61"/>
      <c r="Z389" s="61"/>
    </row>
    <row r="390" spans="1:26" ht="13.5" hidden="1"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1">ROUNDDOWN(E390*G390,-3)</f>
        <v>7728000</v>
      </c>
      <c r="I390" s="44">
        <v>1104000</v>
      </c>
      <c r="J390" s="44">
        <v>1035000</v>
      </c>
      <c r="K390" s="44">
        <v>0</v>
      </c>
      <c r="L390" s="44">
        <v>1035000</v>
      </c>
      <c r="M390" s="44">
        <v>1035000</v>
      </c>
      <c r="N390" s="44">
        <v>1242000</v>
      </c>
      <c r="O390" s="44">
        <v>0</v>
      </c>
      <c r="P390" s="44">
        <v>1242000</v>
      </c>
      <c r="Q390" s="44">
        <v>0</v>
      </c>
      <c r="R390" s="44">
        <v>1035000</v>
      </c>
      <c r="S390" s="44">
        <v>0</v>
      </c>
      <c r="T390" s="44">
        <v>0</v>
      </c>
      <c r="U390" s="44">
        <f t="shared" si="1"/>
        <v>7728000</v>
      </c>
      <c r="V390" s="44">
        <f t="shared" si="2"/>
        <v>0</v>
      </c>
      <c r="W390" s="61">
        <v>1</v>
      </c>
      <c r="X390" s="61"/>
      <c r="Y390" s="61"/>
      <c r="Z390" s="61"/>
    </row>
    <row r="391" spans="1:26" ht="13.5" hidden="1"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1"/>
        <v>3000000</v>
      </c>
      <c r="I391" s="44">
        <v>1500000</v>
      </c>
      <c r="J391" s="44">
        <v>0</v>
      </c>
      <c r="K391" s="44">
        <v>0</v>
      </c>
      <c r="L391" s="44">
        <v>0</v>
      </c>
      <c r="M391" s="44">
        <v>0</v>
      </c>
      <c r="N391" s="44">
        <v>0</v>
      </c>
      <c r="O391" s="44">
        <v>1500000</v>
      </c>
      <c r="P391" s="44">
        <v>0</v>
      </c>
      <c r="Q391" s="44">
        <v>0</v>
      </c>
      <c r="R391" s="44">
        <v>0</v>
      </c>
      <c r="S391" s="44">
        <v>0</v>
      </c>
      <c r="T391" s="44">
        <v>0</v>
      </c>
      <c r="U391" s="44">
        <f t="shared" si="1"/>
        <v>3000000</v>
      </c>
      <c r="V391" s="44">
        <f t="shared" si="2"/>
        <v>0</v>
      </c>
      <c r="W391" s="61">
        <v>1</v>
      </c>
      <c r="X391" s="61"/>
      <c r="Y391" s="61"/>
      <c r="Z391" s="61"/>
    </row>
    <row r="392" spans="1:26" ht="13.5" hidden="1"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1"/>
        <v>2000000</v>
      </c>
      <c r="I392" s="44">
        <v>1000000</v>
      </c>
      <c r="J392" s="44">
        <v>0</v>
      </c>
      <c r="K392" s="44">
        <v>0</v>
      </c>
      <c r="L392" s="44">
        <v>0</v>
      </c>
      <c r="M392" s="44">
        <v>0</v>
      </c>
      <c r="N392" s="44">
        <v>0</v>
      </c>
      <c r="O392" s="44">
        <v>1000000</v>
      </c>
      <c r="P392" s="44">
        <v>0</v>
      </c>
      <c r="Q392" s="44">
        <v>0</v>
      </c>
      <c r="R392" s="44">
        <v>0</v>
      </c>
      <c r="S392" s="44">
        <v>0</v>
      </c>
      <c r="T392" s="44">
        <v>0</v>
      </c>
      <c r="U392" s="44">
        <f t="shared" si="1"/>
        <v>2000000</v>
      </c>
      <c r="V392" s="44">
        <f t="shared" si="2"/>
        <v>0</v>
      </c>
      <c r="W392" s="61">
        <v>1</v>
      </c>
      <c r="X392" s="61"/>
      <c r="Y392" s="61"/>
      <c r="Z392" s="61"/>
    </row>
    <row r="393" spans="1:26" ht="13.5" hidden="1"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1"/>
        <v>3000000</v>
      </c>
      <c r="I393" s="44">
        <v>1500000</v>
      </c>
      <c r="J393" s="44">
        <v>0</v>
      </c>
      <c r="K393" s="44">
        <v>0</v>
      </c>
      <c r="L393" s="44">
        <v>0</v>
      </c>
      <c r="M393" s="44">
        <v>0</v>
      </c>
      <c r="N393" s="44">
        <v>0</v>
      </c>
      <c r="O393" s="44">
        <v>1500000</v>
      </c>
      <c r="P393" s="44">
        <v>0</v>
      </c>
      <c r="Q393" s="44">
        <v>0</v>
      </c>
      <c r="R393" s="44">
        <v>0</v>
      </c>
      <c r="S393" s="44">
        <v>0</v>
      </c>
      <c r="T393" s="44">
        <v>0</v>
      </c>
      <c r="U393" s="44">
        <f t="shared" si="1"/>
        <v>3000000</v>
      </c>
      <c r="V393" s="44">
        <f t="shared" si="2"/>
        <v>0</v>
      </c>
      <c r="W393" s="61">
        <v>1</v>
      </c>
      <c r="X393" s="61"/>
      <c r="Y393" s="61"/>
      <c r="Z393" s="61"/>
    </row>
    <row r="394" spans="1:26" ht="13.5" hidden="1"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2">H395</f>
        <v>12000000</v>
      </c>
      <c r="I394" s="41">
        <f t="shared" si="212"/>
        <v>1000000</v>
      </c>
      <c r="J394" s="41">
        <f t="shared" si="212"/>
        <v>1000000</v>
      </c>
      <c r="K394" s="41">
        <f t="shared" si="212"/>
        <v>1000000</v>
      </c>
      <c r="L394" s="41">
        <f t="shared" si="212"/>
        <v>1000000</v>
      </c>
      <c r="M394" s="41">
        <f t="shared" si="212"/>
        <v>1000000</v>
      </c>
      <c r="N394" s="41">
        <f t="shared" si="212"/>
        <v>1000000</v>
      </c>
      <c r="O394" s="41">
        <f t="shared" si="212"/>
        <v>1000000</v>
      </c>
      <c r="P394" s="41">
        <f t="shared" si="212"/>
        <v>1000000</v>
      </c>
      <c r="Q394" s="41">
        <f t="shared" si="212"/>
        <v>1000000</v>
      </c>
      <c r="R394" s="41">
        <f t="shared" si="212"/>
        <v>1000000</v>
      </c>
      <c r="S394" s="41">
        <f t="shared" si="212"/>
        <v>1000000</v>
      </c>
      <c r="T394" s="41">
        <f t="shared" si="212"/>
        <v>1000000</v>
      </c>
      <c r="U394" s="41">
        <f t="shared" si="1"/>
        <v>12000000</v>
      </c>
      <c r="V394" s="41">
        <f t="shared" si="2"/>
        <v>0</v>
      </c>
      <c r="W394" s="61"/>
      <c r="X394" s="61"/>
      <c r="Y394" s="61"/>
      <c r="Z394" s="61"/>
    </row>
    <row r="395" spans="1:26" ht="13.5" hidden="1"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44">
        <v>1000000</v>
      </c>
      <c r="J395" s="44">
        <v>1000000</v>
      </c>
      <c r="K395" s="44">
        <v>1000000</v>
      </c>
      <c r="L395" s="44">
        <v>1000000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v>1</v>
      </c>
      <c r="X395" s="61"/>
      <c r="Y395" s="61"/>
      <c r="Z395" s="61"/>
    </row>
    <row r="396" spans="1:26" ht="13.5" hidden="1"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3">H397</f>
        <v>7500000</v>
      </c>
      <c r="I396" s="41">
        <f t="shared" si="213"/>
        <v>7500000</v>
      </c>
      <c r="J396" s="41">
        <f t="shared" si="213"/>
        <v>0</v>
      </c>
      <c r="K396" s="41">
        <f t="shared" si="213"/>
        <v>0</v>
      </c>
      <c r="L396" s="41">
        <f t="shared" si="213"/>
        <v>0</v>
      </c>
      <c r="M396" s="41">
        <f t="shared" si="213"/>
        <v>0</v>
      </c>
      <c r="N396" s="41">
        <f t="shared" si="213"/>
        <v>0</v>
      </c>
      <c r="O396" s="41">
        <f t="shared" si="213"/>
        <v>0</v>
      </c>
      <c r="P396" s="41">
        <f t="shared" si="213"/>
        <v>0</v>
      </c>
      <c r="Q396" s="41">
        <f t="shared" si="213"/>
        <v>0</v>
      </c>
      <c r="R396" s="41">
        <f t="shared" si="213"/>
        <v>0</v>
      </c>
      <c r="S396" s="41">
        <f t="shared" si="213"/>
        <v>0</v>
      </c>
      <c r="T396" s="41">
        <f t="shared" si="213"/>
        <v>0</v>
      </c>
      <c r="U396" s="41">
        <f t="shared" si="1"/>
        <v>7500000</v>
      </c>
      <c r="V396" s="41">
        <f t="shared" si="2"/>
        <v>0</v>
      </c>
      <c r="W396" s="61"/>
      <c r="X396" s="61"/>
      <c r="Y396" s="61"/>
      <c r="Z396" s="61"/>
    </row>
    <row r="397" spans="1:26" ht="13.5" hidden="1"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44">
        <v>7500000</v>
      </c>
      <c r="J397" s="44">
        <v>0</v>
      </c>
      <c r="K397" s="44">
        <v>0</v>
      </c>
      <c r="L397" s="44">
        <v>0</v>
      </c>
      <c r="M397" s="44">
        <v>0</v>
      </c>
      <c r="N397" s="44">
        <v>0</v>
      </c>
      <c r="O397" s="44">
        <v>0</v>
      </c>
      <c r="P397" s="44">
        <v>0</v>
      </c>
      <c r="Q397" s="44">
        <v>0</v>
      </c>
      <c r="R397" s="44">
        <v>0</v>
      </c>
      <c r="S397" s="44">
        <v>0</v>
      </c>
      <c r="T397" s="44">
        <v>0</v>
      </c>
      <c r="U397" s="44">
        <f t="shared" si="1"/>
        <v>7500000</v>
      </c>
      <c r="V397" s="44">
        <f t="shared" si="2"/>
        <v>0</v>
      </c>
      <c r="W397" s="61">
        <v>1</v>
      </c>
      <c r="X397" s="61"/>
      <c r="Y397" s="61"/>
      <c r="Z397" s="61"/>
    </row>
    <row r="398" spans="1:26" ht="13.5" hidden="1"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4">H399</f>
        <v>4000000</v>
      </c>
      <c r="I398" s="41">
        <f t="shared" si="214"/>
        <v>0</v>
      </c>
      <c r="J398" s="41">
        <f t="shared" si="214"/>
        <v>2000000</v>
      </c>
      <c r="K398" s="41">
        <f t="shared" si="214"/>
        <v>0</v>
      </c>
      <c r="L398" s="41">
        <f t="shared" si="214"/>
        <v>1000000</v>
      </c>
      <c r="M398" s="41">
        <f t="shared" si="214"/>
        <v>1000000</v>
      </c>
      <c r="N398" s="41">
        <f t="shared" si="214"/>
        <v>0</v>
      </c>
      <c r="O398" s="41">
        <f t="shared" si="214"/>
        <v>0</v>
      </c>
      <c r="P398" s="41">
        <f t="shared" si="214"/>
        <v>0</v>
      </c>
      <c r="Q398" s="41">
        <f t="shared" si="214"/>
        <v>0</v>
      </c>
      <c r="R398" s="41">
        <f t="shared" si="214"/>
        <v>0</v>
      </c>
      <c r="S398" s="41">
        <f t="shared" si="214"/>
        <v>0</v>
      </c>
      <c r="T398" s="41">
        <f t="shared" si="214"/>
        <v>0</v>
      </c>
      <c r="U398" s="41">
        <f t="shared" si="1"/>
        <v>4000000</v>
      </c>
      <c r="V398" s="41">
        <f t="shared" si="2"/>
        <v>0</v>
      </c>
      <c r="W398" s="61"/>
      <c r="X398" s="61"/>
      <c r="Y398" s="61"/>
      <c r="Z398" s="61"/>
    </row>
    <row r="399" spans="1:26" ht="13.5" hidden="1"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44">
        <v>2000000</v>
      </c>
      <c r="K399" s="44">
        <v>0</v>
      </c>
      <c r="L399" s="44">
        <v>1000000</v>
      </c>
      <c r="M399" s="44">
        <v>1000000</v>
      </c>
      <c r="N399" s="44">
        <v>0</v>
      </c>
      <c r="O399" s="44">
        <v>0</v>
      </c>
      <c r="P399" s="44">
        <v>0</v>
      </c>
      <c r="Q399" s="44">
        <v>0</v>
      </c>
      <c r="R399" s="44">
        <v>0</v>
      </c>
      <c r="S399" s="44">
        <v>0</v>
      </c>
      <c r="T399" s="44">
        <v>0</v>
      </c>
      <c r="U399" s="44">
        <f t="shared" si="1"/>
        <v>4000000</v>
      </c>
      <c r="V399" s="44">
        <f t="shared" si="2"/>
        <v>0</v>
      </c>
      <c r="W399" s="61">
        <v>1</v>
      </c>
      <c r="X399" s="61"/>
      <c r="Y399" s="61"/>
      <c r="Z399" s="61"/>
    </row>
    <row r="400" spans="1:26" ht="13.5" hidden="1"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5">H401</f>
        <v>24722000</v>
      </c>
      <c r="I400" s="41">
        <f t="shared" si="215"/>
        <v>0</v>
      </c>
      <c r="J400" s="41">
        <f t="shared" si="215"/>
        <v>0</v>
      </c>
      <c r="K400" s="41">
        <f t="shared" si="215"/>
        <v>4944400</v>
      </c>
      <c r="L400" s="41">
        <f t="shared" si="215"/>
        <v>0</v>
      </c>
      <c r="M400" s="41">
        <f t="shared" si="215"/>
        <v>4944400</v>
      </c>
      <c r="N400" s="41">
        <f t="shared" si="215"/>
        <v>4944400</v>
      </c>
      <c r="O400" s="41">
        <f t="shared" si="215"/>
        <v>0</v>
      </c>
      <c r="P400" s="41">
        <f t="shared" si="215"/>
        <v>0</v>
      </c>
      <c r="Q400" s="41">
        <f t="shared" si="215"/>
        <v>4944400</v>
      </c>
      <c r="R400" s="41">
        <f t="shared" si="215"/>
        <v>0</v>
      </c>
      <c r="S400" s="41">
        <f t="shared" si="215"/>
        <v>4944400</v>
      </c>
      <c r="T400" s="41">
        <f t="shared" si="215"/>
        <v>0</v>
      </c>
      <c r="U400" s="41">
        <f t="shared" si="1"/>
        <v>24722000</v>
      </c>
      <c r="V400" s="41">
        <f t="shared" si="2"/>
        <v>0</v>
      </c>
      <c r="W400" s="61"/>
      <c r="X400" s="61"/>
      <c r="Y400" s="61"/>
      <c r="Z400" s="61"/>
    </row>
    <row r="401" spans="1:26" ht="13.5" hidden="1"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44">
        <v>4944400</v>
      </c>
      <c r="L401" s="44">
        <v>0</v>
      </c>
      <c r="M401" s="44">
        <v>4944400</v>
      </c>
      <c r="N401" s="44">
        <v>4944400</v>
      </c>
      <c r="O401" s="44">
        <v>0</v>
      </c>
      <c r="P401" s="44">
        <v>0</v>
      </c>
      <c r="Q401" s="44">
        <v>4944400</v>
      </c>
      <c r="R401" s="44">
        <v>0</v>
      </c>
      <c r="S401" s="44">
        <v>4944400</v>
      </c>
      <c r="T401" s="44">
        <v>0</v>
      </c>
      <c r="U401" s="44">
        <f t="shared" si="1"/>
        <v>24722000</v>
      </c>
      <c r="V401" s="44">
        <f t="shared" si="2"/>
        <v>0</v>
      </c>
      <c r="W401" s="61">
        <v>1</v>
      </c>
      <c r="X401" s="61"/>
      <c r="Y401" s="61"/>
      <c r="Z401" s="61"/>
    </row>
    <row r="402" spans="1:26" ht="13.5" hidden="1"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6">H403</f>
        <v>3600000</v>
      </c>
      <c r="I402" s="41">
        <f t="shared" si="216"/>
        <v>300000</v>
      </c>
      <c r="J402" s="41">
        <f t="shared" si="216"/>
        <v>300000</v>
      </c>
      <c r="K402" s="41">
        <f t="shared" si="216"/>
        <v>300000</v>
      </c>
      <c r="L402" s="41">
        <f t="shared" si="216"/>
        <v>300000</v>
      </c>
      <c r="M402" s="41">
        <f t="shared" si="216"/>
        <v>300000</v>
      </c>
      <c r="N402" s="41">
        <f t="shared" si="216"/>
        <v>300000</v>
      </c>
      <c r="O402" s="41">
        <f t="shared" si="216"/>
        <v>300000</v>
      </c>
      <c r="P402" s="41">
        <f t="shared" si="216"/>
        <v>300000</v>
      </c>
      <c r="Q402" s="41">
        <f t="shared" si="216"/>
        <v>300000</v>
      </c>
      <c r="R402" s="41">
        <f t="shared" si="216"/>
        <v>300000</v>
      </c>
      <c r="S402" s="41">
        <f t="shared" si="216"/>
        <v>300000</v>
      </c>
      <c r="T402" s="41">
        <f t="shared" si="216"/>
        <v>300000</v>
      </c>
      <c r="U402" s="41">
        <f t="shared" si="1"/>
        <v>3600000</v>
      </c>
      <c r="V402" s="41">
        <f t="shared" si="2"/>
        <v>0</v>
      </c>
      <c r="W402" s="61"/>
      <c r="X402" s="61"/>
      <c r="Y402" s="61"/>
      <c r="Z402" s="61"/>
    </row>
    <row r="403" spans="1:26" ht="13.5" hidden="1"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44">
        <v>300000</v>
      </c>
      <c r="J403" s="44">
        <v>300000</v>
      </c>
      <c r="K403" s="44">
        <v>300000</v>
      </c>
      <c r="L403" s="44">
        <v>300000</v>
      </c>
      <c r="M403" s="44">
        <v>300000</v>
      </c>
      <c r="N403" s="44">
        <v>300000</v>
      </c>
      <c r="O403" s="44">
        <v>300000</v>
      </c>
      <c r="P403" s="44">
        <v>300000</v>
      </c>
      <c r="Q403" s="44">
        <v>300000</v>
      </c>
      <c r="R403" s="44">
        <v>300000</v>
      </c>
      <c r="S403" s="44">
        <v>300000</v>
      </c>
      <c r="T403" s="44">
        <v>300000</v>
      </c>
      <c r="U403" s="44">
        <f t="shared" si="1"/>
        <v>3600000</v>
      </c>
      <c r="V403" s="44">
        <f t="shared" si="2"/>
        <v>0</v>
      </c>
      <c r="W403" s="61">
        <v>1</v>
      </c>
      <c r="X403" s="61"/>
      <c r="Y403" s="61"/>
      <c r="Z403" s="61"/>
    </row>
    <row r="404" spans="1:26" ht="13.5" hidden="1"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7">SUM(H405,H407)</f>
        <v>395000000</v>
      </c>
      <c r="I404" s="38">
        <f t="shared" si="217"/>
        <v>32750000</v>
      </c>
      <c r="J404" s="38">
        <f t="shared" si="217"/>
        <v>32750000</v>
      </c>
      <c r="K404" s="38">
        <f t="shared" si="217"/>
        <v>32750000</v>
      </c>
      <c r="L404" s="38">
        <f t="shared" si="217"/>
        <v>32750000</v>
      </c>
      <c r="M404" s="38">
        <f t="shared" si="217"/>
        <v>32750000</v>
      </c>
      <c r="N404" s="38">
        <f t="shared" si="217"/>
        <v>32750000</v>
      </c>
      <c r="O404" s="38">
        <f t="shared" si="217"/>
        <v>33750000</v>
      </c>
      <c r="P404" s="38">
        <f t="shared" si="217"/>
        <v>32750000</v>
      </c>
      <c r="Q404" s="38">
        <f t="shared" si="217"/>
        <v>32750000</v>
      </c>
      <c r="R404" s="38">
        <f t="shared" si="217"/>
        <v>33750000</v>
      </c>
      <c r="S404" s="38">
        <f t="shared" si="217"/>
        <v>32750000</v>
      </c>
      <c r="T404" s="38">
        <f t="shared" si="217"/>
        <v>32750000</v>
      </c>
      <c r="U404" s="38">
        <f t="shared" si="1"/>
        <v>395000000</v>
      </c>
      <c r="V404" s="38">
        <f t="shared" si="2"/>
        <v>0</v>
      </c>
      <c r="W404" s="61"/>
      <c r="X404" s="61"/>
      <c r="Y404" s="61"/>
      <c r="Z404" s="61"/>
    </row>
    <row r="405" spans="1:26" ht="13.5" hidden="1"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8">H406</f>
        <v>3000000</v>
      </c>
      <c r="I405" s="41">
        <f t="shared" si="218"/>
        <v>250000</v>
      </c>
      <c r="J405" s="41">
        <f t="shared" si="218"/>
        <v>250000</v>
      </c>
      <c r="K405" s="41">
        <f t="shared" si="218"/>
        <v>250000</v>
      </c>
      <c r="L405" s="41">
        <f t="shared" si="218"/>
        <v>250000</v>
      </c>
      <c r="M405" s="41">
        <f t="shared" si="218"/>
        <v>250000</v>
      </c>
      <c r="N405" s="41">
        <f t="shared" si="218"/>
        <v>250000</v>
      </c>
      <c r="O405" s="41">
        <f t="shared" si="218"/>
        <v>250000</v>
      </c>
      <c r="P405" s="41">
        <f t="shared" si="218"/>
        <v>250000</v>
      </c>
      <c r="Q405" s="41">
        <f t="shared" si="218"/>
        <v>250000</v>
      </c>
      <c r="R405" s="41">
        <f t="shared" si="218"/>
        <v>250000</v>
      </c>
      <c r="S405" s="41">
        <f t="shared" si="218"/>
        <v>250000</v>
      </c>
      <c r="T405" s="41">
        <f t="shared" si="218"/>
        <v>250000</v>
      </c>
      <c r="U405" s="41">
        <f t="shared" si="1"/>
        <v>3000000</v>
      </c>
      <c r="V405" s="41">
        <f t="shared" si="2"/>
        <v>0</v>
      </c>
      <c r="W405" s="61"/>
      <c r="X405" s="61"/>
      <c r="Y405" s="61"/>
      <c r="Z405" s="61"/>
    </row>
    <row r="406" spans="1:26" ht="13.5" hidden="1"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44">
        <v>250000</v>
      </c>
      <c r="J406" s="44">
        <v>250000</v>
      </c>
      <c r="K406" s="44">
        <v>250000</v>
      </c>
      <c r="L406" s="44">
        <v>250000</v>
      </c>
      <c r="M406" s="44">
        <v>250000</v>
      </c>
      <c r="N406" s="44">
        <v>250000</v>
      </c>
      <c r="O406" s="44">
        <v>250000</v>
      </c>
      <c r="P406" s="44">
        <v>250000</v>
      </c>
      <c r="Q406" s="44">
        <v>250000</v>
      </c>
      <c r="R406" s="44">
        <v>250000</v>
      </c>
      <c r="S406" s="44">
        <v>250000</v>
      </c>
      <c r="T406" s="44">
        <v>250000</v>
      </c>
      <c r="U406" s="44">
        <f t="shared" si="1"/>
        <v>3000000</v>
      </c>
      <c r="V406" s="44">
        <f t="shared" si="2"/>
        <v>0</v>
      </c>
      <c r="W406" s="61">
        <v>1</v>
      </c>
      <c r="X406" s="61"/>
      <c r="Y406" s="61"/>
      <c r="Z406" s="61"/>
    </row>
    <row r="407" spans="1:26" ht="13.5" hidden="1"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19">SUM(H408:H409)</f>
        <v>392000000</v>
      </c>
      <c r="I407" s="41">
        <f t="shared" si="219"/>
        <v>32500000</v>
      </c>
      <c r="J407" s="41">
        <f t="shared" si="219"/>
        <v>32500000</v>
      </c>
      <c r="K407" s="41">
        <f t="shared" si="219"/>
        <v>32500000</v>
      </c>
      <c r="L407" s="41">
        <f t="shared" si="219"/>
        <v>32500000</v>
      </c>
      <c r="M407" s="41">
        <f t="shared" si="219"/>
        <v>32500000</v>
      </c>
      <c r="N407" s="41">
        <f t="shared" si="219"/>
        <v>32500000</v>
      </c>
      <c r="O407" s="41">
        <f t="shared" si="219"/>
        <v>33500000</v>
      </c>
      <c r="P407" s="41">
        <f t="shared" si="219"/>
        <v>32500000</v>
      </c>
      <c r="Q407" s="41">
        <f t="shared" si="219"/>
        <v>32500000</v>
      </c>
      <c r="R407" s="41">
        <f t="shared" si="219"/>
        <v>33500000</v>
      </c>
      <c r="S407" s="41">
        <f t="shared" si="219"/>
        <v>32500000</v>
      </c>
      <c r="T407" s="41">
        <f t="shared" si="219"/>
        <v>32500000</v>
      </c>
      <c r="U407" s="41">
        <f t="shared" si="1"/>
        <v>392000000</v>
      </c>
      <c r="V407" s="41">
        <f t="shared" si="2"/>
        <v>0</v>
      </c>
      <c r="W407" s="61"/>
      <c r="X407" s="61"/>
      <c r="Y407" s="61"/>
      <c r="Z407" s="61"/>
    </row>
    <row r="408" spans="1:26" ht="13.5" hidden="1"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20">ROUNDDOWN(E408*G408,-3)</f>
        <v>272000000</v>
      </c>
      <c r="I408" s="44">
        <v>22500000</v>
      </c>
      <c r="J408" s="44">
        <v>22500000</v>
      </c>
      <c r="K408" s="44">
        <v>22500000</v>
      </c>
      <c r="L408" s="44">
        <v>22500000</v>
      </c>
      <c r="M408" s="44">
        <v>22500000</v>
      </c>
      <c r="N408" s="44">
        <v>22500000</v>
      </c>
      <c r="O408" s="44">
        <v>23500000</v>
      </c>
      <c r="P408" s="44">
        <v>22500000</v>
      </c>
      <c r="Q408" s="44">
        <v>22500000</v>
      </c>
      <c r="R408" s="44">
        <v>23500000</v>
      </c>
      <c r="S408" s="44">
        <v>22500000</v>
      </c>
      <c r="T408" s="44">
        <v>22500000</v>
      </c>
      <c r="U408" s="44">
        <f t="shared" si="1"/>
        <v>272000000</v>
      </c>
      <c r="V408" s="44">
        <f t="shared" si="2"/>
        <v>0</v>
      </c>
      <c r="W408" s="61">
        <v>1</v>
      </c>
      <c r="X408" s="61"/>
      <c r="Y408" s="61"/>
      <c r="Z408" s="61"/>
    </row>
    <row r="409" spans="1:26" ht="13.5" hidden="1"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20"/>
        <v>120000000</v>
      </c>
      <c r="I409" s="44">
        <v>10000000</v>
      </c>
      <c r="J409" s="44">
        <v>10000000</v>
      </c>
      <c r="K409" s="44">
        <v>10000000</v>
      </c>
      <c r="L409" s="44">
        <v>10000000</v>
      </c>
      <c r="M409" s="44">
        <v>10000000</v>
      </c>
      <c r="N409" s="44">
        <v>10000000</v>
      </c>
      <c r="O409" s="44">
        <v>10000000</v>
      </c>
      <c r="P409" s="44">
        <v>10000000</v>
      </c>
      <c r="Q409" s="44">
        <v>10000000</v>
      </c>
      <c r="R409" s="44">
        <v>10000000</v>
      </c>
      <c r="S409" s="44">
        <v>10000000</v>
      </c>
      <c r="T409" s="44">
        <v>10000000</v>
      </c>
      <c r="U409" s="44">
        <f t="shared" si="1"/>
        <v>120000000</v>
      </c>
      <c r="V409" s="44">
        <f t="shared" si="2"/>
        <v>0</v>
      </c>
      <c r="W409" s="61">
        <v>1</v>
      </c>
      <c r="X409" s="61"/>
      <c r="Y409" s="61"/>
      <c r="Z409" s="61"/>
    </row>
    <row r="410" spans="1:26" ht="13.5" hidden="1"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1">SUM(H411,H416,H418,H420)</f>
        <v>64804000</v>
      </c>
      <c r="I410" s="38">
        <f t="shared" si="221"/>
        <v>0</v>
      </c>
      <c r="J410" s="38">
        <f t="shared" si="221"/>
        <v>4000000</v>
      </c>
      <c r="K410" s="38">
        <f t="shared" si="221"/>
        <v>10525000</v>
      </c>
      <c r="L410" s="38">
        <f t="shared" si="221"/>
        <v>300000</v>
      </c>
      <c r="M410" s="38">
        <f t="shared" si="221"/>
        <v>4500000</v>
      </c>
      <c r="N410" s="38">
        <f t="shared" si="221"/>
        <v>8025000</v>
      </c>
      <c r="O410" s="38">
        <f t="shared" si="221"/>
        <v>3804000</v>
      </c>
      <c r="P410" s="38">
        <f t="shared" si="221"/>
        <v>4800000</v>
      </c>
      <c r="Q410" s="38">
        <f t="shared" si="221"/>
        <v>10525000</v>
      </c>
      <c r="R410" s="38">
        <f t="shared" si="221"/>
        <v>4500000</v>
      </c>
      <c r="S410" s="38">
        <f t="shared" si="221"/>
        <v>4800000</v>
      </c>
      <c r="T410" s="38">
        <f t="shared" si="221"/>
        <v>9025000</v>
      </c>
      <c r="U410" s="38">
        <f t="shared" si="1"/>
        <v>64804000</v>
      </c>
      <c r="V410" s="38">
        <f t="shared" si="2"/>
        <v>0</v>
      </c>
      <c r="W410" s="61"/>
      <c r="X410" s="61"/>
      <c r="Y410" s="61"/>
      <c r="Z410" s="61"/>
    </row>
    <row r="411" spans="1:26" ht="13.5" hidden="1"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2">SUM(H412:H415)</f>
        <v>19900000</v>
      </c>
      <c r="I411" s="41">
        <f t="shared" si="222"/>
        <v>0</v>
      </c>
      <c r="J411" s="41">
        <f t="shared" si="222"/>
        <v>0</v>
      </c>
      <c r="K411" s="41">
        <f t="shared" si="222"/>
        <v>5725000</v>
      </c>
      <c r="L411" s="41">
        <f t="shared" si="222"/>
        <v>0</v>
      </c>
      <c r="M411" s="41">
        <f t="shared" si="222"/>
        <v>0</v>
      </c>
      <c r="N411" s="41">
        <f t="shared" si="222"/>
        <v>4225000</v>
      </c>
      <c r="O411" s="41">
        <f t="shared" si="222"/>
        <v>0</v>
      </c>
      <c r="P411" s="41">
        <f t="shared" si="222"/>
        <v>0</v>
      </c>
      <c r="Q411" s="41">
        <f t="shared" si="222"/>
        <v>5725000</v>
      </c>
      <c r="R411" s="41">
        <f t="shared" si="222"/>
        <v>0</v>
      </c>
      <c r="S411" s="41">
        <f t="shared" si="222"/>
        <v>0</v>
      </c>
      <c r="T411" s="41">
        <f t="shared" si="222"/>
        <v>4225000</v>
      </c>
      <c r="U411" s="41">
        <f t="shared" si="1"/>
        <v>19900000</v>
      </c>
      <c r="V411" s="41">
        <f t="shared" si="2"/>
        <v>0</v>
      </c>
      <c r="W411" s="61"/>
      <c r="X411" s="61"/>
      <c r="Y411" s="61"/>
      <c r="Z411" s="61"/>
    </row>
    <row r="412" spans="1:26" ht="13.5" hidden="1"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3">ROUNDDOWN(E412*G412,-3)</f>
        <v>4000000</v>
      </c>
      <c r="I412" s="44">
        <v>0</v>
      </c>
      <c r="J412" s="44">
        <v>0</v>
      </c>
      <c r="K412" s="44">
        <v>1000000</v>
      </c>
      <c r="L412" s="44">
        <v>0</v>
      </c>
      <c r="M412" s="44">
        <v>0</v>
      </c>
      <c r="N412" s="44">
        <v>1000000</v>
      </c>
      <c r="O412" s="44">
        <v>0</v>
      </c>
      <c r="P412" s="44">
        <v>0</v>
      </c>
      <c r="Q412" s="44">
        <v>1000000</v>
      </c>
      <c r="R412" s="44">
        <v>0</v>
      </c>
      <c r="S412" s="44">
        <v>0</v>
      </c>
      <c r="T412" s="44">
        <v>1000000</v>
      </c>
      <c r="U412" s="44">
        <f t="shared" si="1"/>
        <v>4000000</v>
      </c>
      <c r="V412" s="44">
        <f t="shared" si="2"/>
        <v>0</v>
      </c>
      <c r="W412" s="61">
        <v>1</v>
      </c>
      <c r="X412" s="61"/>
      <c r="Y412" s="61"/>
      <c r="Z412" s="61"/>
    </row>
    <row r="413" spans="1:26" ht="13.5" hidden="1"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3"/>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v>1</v>
      </c>
      <c r="X413" s="61"/>
      <c r="Y413" s="61"/>
      <c r="Z413" s="61"/>
    </row>
    <row r="414" spans="1:26" ht="13.5" hidden="1"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3"/>
        <v>6900000</v>
      </c>
      <c r="I414" s="44">
        <v>0</v>
      </c>
      <c r="J414" s="44">
        <v>0</v>
      </c>
      <c r="K414" s="44">
        <v>1725000</v>
      </c>
      <c r="L414" s="44">
        <v>0</v>
      </c>
      <c r="M414" s="44">
        <v>0</v>
      </c>
      <c r="N414" s="44">
        <v>1725000</v>
      </c>
      <c r="O414" s="44">
        <v>0</v>
      </c>
      <c r="P414" s="44">
        <v>0</v>
      </c>
      <c r="Q414" s="44">
        <v>1725000</v>
      </c>
      <c r="R414" s="44">
        <v>0</v>
      </c>
      <c r="S414" s="44">
        <v>0</v>
      </c>
      <c r="T414" s="44">
        <v>1725000</v>
      </c>
      <c r="U414" s="44">
        <f t="shared" si="1"/>
        <v>6900000</v>
      </c>
      <c r="V414" s="44">
        <f t="shared" si="2"/>
        <v>0</v>
      </c>
      <c r="W414" s="61">
        <v>1</v>
      </c>
      <c r="X414" s="61"/>
      <c r="Y414" s="61"/>
      <c r="Z414" s="61"/>
    </row>
    <row r="415" spans="1:26" ht="13.5" hidden="1"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3"/>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v>1</v>
      </c>
      <c r="X415" s="61"/>
      <c r="Y415" s="61"/>
      <c r="Z415" s="61"/>
    </row>
    <row r="416" spans="1:26" ht="13.5" hidden="1"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4">H417</f>
        <v>2000000</v>
      </c>
      <c r="I416" s="41">
        <f t="shared" si="224"/>
        <v>0</v>
      </c>
      <c r="J416" s="41">
        <f t="shared" si="224"/>
        <v>0</v>
      </c>
      <c r="K416" s="41">
        <f t="shared" si="224"/>
        <v>1000000</v>
      </c>
      <c r="L416" s="41">
        <f t="shared" si="224"/>
        <v>0</v>
      </c>
      <c r="M416" s="41">
        <f t="shared" si="224"/>
        <v>0</v>
      </c>
      <c r="N416" s="41">
        <f t="shared" si="224"/>
        <v>0</v>
      </c>
      <c r="O416" s="41">
        <f t="shared" si="224"/>
        <v>0</v>
      </c>
      <c r="P416" s="41">
        <f t="shared" si="224"/>
        <v>0</v>
      </c>
      <c r="Q416" s="41">
        <f t="shared" si="224"/>
        <v>1000000</v>
      </c>
      <c r="R416" s="41">
        <f t="shared" si="224"/>
        <v>0</v>
      </c>
      <c r="S416" s="41">
        <f t="shared" si="224"/>
        <v>0</v>
      </c>
      <c r="T416" s="41">
        <f t="shared" si="224"/>
        <v>0</v>
      </c>
      <c r="U416" s="41">
        <f t="shared" si="1"/>
        <v>2000000</v>
      </c>
      <c r="V416" s="41">
        <f t="shared" si="2"/>
        <v>0</v>
      </c>
      <c r="W416" s="61"/>
      <c r="X416" s="61"/>
      <c r="Y416" s="61"/>
      <c r="Z416" s="61"/>
    </row>
    <row r="417" spans="1:26" ht="13.5" hidden="1"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44">
        <v>1000000</v>
      </c>
      <c r="L417" s="44">
        <v>0</v>
      </c>
      <c r="M417" s="44">
        <v>0</v>
      </c>
      <c r="N417" s="44">
        <v>0</v>
      </c>
      <c r="O417" s="44">
        <v>0</v>
      </c>
      <c r="P417" s="44">
        <v>0</v>
      </c>
      <c r="Q417" s="44">
        <v>1000000</v>
      </c>
      <c r="R417" s="44">
        <v>0</v>
      </c>
      <c r="S417" s="44">
        <v>0</v>
      </c>
      <c r="T417" s="44">
        <v>0</v>
      </c>
      <c r="U417" s="44">
        <f t="shared" si="1"/>
        <v>2000000</v>
      </c>
      <c r="V417" s="44">
        <f t="shared" si="2"/>
        <v>0</v>
      </c>
      <c r="W417" s="61">
        <v>1</v>
      </c>
      <c r="X417" s="61"/>
      <c r="Y417" s="61"/>
      <c r="Z417" s="61"/>
    </row>
    <row r="418" spans="1:26" ht="13.5" hidden="1"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5">H419</f>
        <v>40804000</v>
      </c>
      <c r="I418" s="41">
        <f t="shared" si="225"/>
        <v>0</v>
      </c>
      <c r="J418" s="41">
        <f t="shared" si="225"/>
        <v>4000000</v>
      </c>
      <c r="K418" s="41">
        <f t="shared" si="225"/>
        <v>3500000</v>
      </c>
      <c r="L418" s="41">
        <f t="shared" si="225"/>
        <v>0</v>
      </c>
      <c r="M418" s="41">
        <f t="shared" si="225"/>
        <v>4500000</v>
      </c>
      <c r="N418" s="41">
        <f t="shared" si="225"/>
        <v>3500000</v>
      </c>
      <c r="O418" s="41">
        <f t="shared" si="225"/>
        <v>3804000</v>
      </c>
      <c r="P418" s="41">
        <f t="shared" si="225"/>
        <v>4500000</v>
      </c>
      <c r="Q418" s="41">
        <f t="shared" si="225"/>
        <v>3500000</v>
      </c>
      <c r="R418" s="41">
        <f t="shared" si="225"/>
        <v>4500000</v>
      </c>
      <c r="S418" s="41">
        <f t="shared" si="225"/>
        <v>4500000</v>
      </c>
      <c r="T418" s="41">
        <f t="shared" si="225"/>
        <v>4500000</v>
      </c>
      <c r="U418" s="41">
        <f t="shared" si="1"/>
        <v>40804000</v>
      </c>
      <c r="V418" s="41">
        <f t="shared" si="2"/>
        <v>0</v>
      </c>
      <c r="W418" s="61"/>
      <c r="X418" s="61"/>
      <c r="Y418" s="61"/>
      <c r="Z418" s="61"/>
    </row>
    <row r="419" spans="1:26" ht="13.5" hidden="1"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44">
        <v>4000000</v>
      </c>
      <c r="K419" s="44">
        <v>3500000</v>
      </c>
      <c r="L419" s="44">
        <v>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v>1</v>
      </c>
      <c r="X419" s="61"/>
      <c r="Y419" s="61"/>
      <c r="Z419" s="61"/>
    </row>
    <row r="420" spans="1:26" ht="13.5" hidden="1"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6">H421</f>
        <v>2100000</v>
      </c>
      <c r="I420" s="41">
        <f t="shared" si="226"/>
        <v>0</v>
      </c>
      <c r="J420" s="41">
        <f t="shared" si="226"/>
        <v>0</v>
      </c>
      <c r="K420" s="41">
        <f t="shared" si="226"/>
        <v>300000</v>
      </c>
      <c r="L420" s="41">
        <f t="shared" si="226"/>
        <v>300000</v>
      </c>
      <c r="M420" s="41">
        <f t="shared" si="226"/>
        <v>0</v>
      </c>
      <c r="N420" s="41">
        <f t="shared" si="226"/>
        <v>300000</v>
      </c>
      <c r="O420" s="41">
        <f t="shared" si="226"/>
        <v>0</v>
      </c>
      <c r="P420" s="41">
        <f t="shared" si="226"/>
        <v>300000</v>
      </c>
      <c r="Q420" s="41">
        <f t="shared" si="226"/>
        <v>300000</v>
      </c>
      <c r="R420" s="41">
        <f t="shared" si="226"/>
        <v>0</v>
      </c>
      <c r="S420" s="41">
        <f t="shared" si="226"/>
        <v>300000</v>
      </c>
      <c r="T420" s="41">
        <f t="shared" si="226"/>
        <v>300000</v>
      </c>
      <c r="U420" s="41">
        <f t="shared" si="1"/>
        <v>2100000</v>
      </c>
      <c r="V420" s="41">
        <f t="shared" si="2"/>
        <v>0</v>
      </c>
      <c r="W420" s="61"/>
      <c r="X420" s="61"/>
      <c r="Y420" s="61"/>
      <c r="Z420" s="61"/>
    </row>
    <row r="421" spans="1:26" ht="13.5" hidden="1"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44">
        <v>300000</v>
      </c>
      <c r="L421" s="44">
        <v>300000</v>
      </c>
      <c r="M421" s="44">
        <v>0</v>
      </c>
      <c r="N421" s="44">
        <v>300000</v>
      </c>
      <c r="O421" s="44">
        <v>0</v>
      </c>
      <c r="P421" s="44">
        <v>300000</v>
      </c>
      <c r="Q421" s="44">
        <v>300000</v>
      </c>
      <c r="R421" s="44">
        <v>0</v>
      </c>
      <c r="S421" s="44">
        <v>300000</v>
      </c>
      <c r="T421" s="44">
        <v>300000</v>
      </c>
      <c r="U421" s="44">
        <f t="shared" si="1"/>
        <v>2100000</v>
      </c>
      <c r="V421" s="44">
        <f t="shared" si="2"/>
        <v>0</v>
      </c>
      <c r="W421" s="61">
        <v>1</v>
      </c>
      <c r="X421" s="61"/>
      <c r="Y421" s="61"/>
      <c r="Z421" s="61"/>
    </row>
    <row r="422" spans="1:26" ht="13.5" hidden="1"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7">SUM(H423,H428,H430,H432)</f>
        <v>62664000</v>
      </c>
      <c r="I422" s="38">
        <f t="shared" si="227"/>
        <v>0</v>
      </c>
      <c r="J422" s="38">
        <f t="shared" si="227"/>
        <v>11554400</v>
      </c>
      <c r="K422" s="38">
        <f t="shared" si="227"/>
        <v>4174400</v>
      </c>
      <c r="L422" s="38">
        <f t="shared" si="227"/>
        <v>6909400</v>
      </c>
      <c r="M422" s="38">
        <f t="shared" si="227"/>
        <v>4174400</v>
      </c>
      <c r="N422" s="38">
        <f t="shared" si="227"/>
        <v>4864400</v>
      </c>
      <c r="O422" s="38">
        <f t="shared" si="227"/>
        <v>7554400</v>
      </c>
      <c r="P422" s="38">
        <f t="shared" si="227"/>
        <v>8174400</v>
      </c>
      <c r="Q422" s="38">
        <f t="shared" si="227"/>
        <v>4174400</v>
      </c>
      <c r="R422" s="38">
        <f t="shared" si="227"/>
        <v>7209400</v>
      </c>
      <c r="S422" s="38">
        <f t="shared" si="227"/>
        <v>3874400</v>
      </c>
      <c r="T422" s="38">
        <f t="shared" si="227"/>
        <v>0</v>
      </c>
      <c r="U422" s="38">
        <f t="shared" si="1"/>
        <v>62664000</v>
      </c>
      <c r="V422" s="38">
        <f t="shared" si="2"/>
        <v>0</v>
      </c>
      <c r="W422" s="61"/>
      <c r="X422" s="61"/>
      <c r="Y422" s="61"/>
      <c r="Z422" s="61"/>
    </row>
    <row r="423" spans="1:26" ht="13.5" hidden="1"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8">SUM(H424:H427)</f>
        <v>13520000</v>
      </c>
      <c r="I423" s="41">
        <f t="shared" si="228"/>
        <v>0</v>
      </c>
      <c r="J423" s="41">
        <f t="shared" si="228"/>
        <v>5380000</v>
      </c>
      <c r="K423" s="41">
        <f t="shared" si="228"/>
        <v>0</v>
      </c>
      <c r="L423" s="41">
        <f t="shared" si="228"/>
        <v>1035000</v>
      </c>
      <c r="M423" s="41">
        <f t="shared" si="228"/>
        <v>0</v>
      </c>
      <c r="N423" s="41">
        <f t="shared" si="228"/>
        <v>690000</v>
      </c>
      <c r="O423" s="41">
        <f t="shared" si="228"/>
        <v>1380000</v>
      </c>
      <c r="P423" s="41">
        <f t="shared" si="228"/>
        <v>4000000</v>
      </c>
      <c r="Q423" s="41">
        <f t="shared" si="228"/>
        <v>0</v>
      </c>
      <c r="R423" s="41">
        <f t="shared" si="228"/>
        <v>1035000</v>
      </c>
      <c r="S423" s="41">
        <f t="shared" si="228"/>
        <v>0</v>
      </c>
      <c r="T423" s="41">
        <f t="shared" si="228"/>
        <v>0</v>
      </c>
      <c r="U423" s="41">
        <f t="shared" si="1"/>
        <v>13520000</v>
      </c>
      <c r="V423" s="41">
        <f t="shared" si="2"/>
        <v>0</v>
      </c>
      <c r="W423" s="61"/>
      <c r="X423" s="61"/>
      <c r="Y423" s="61"/>
      <c r="Z423" s="61"/>
    </row>
    <row r="424" spans="1:26" ht="13.5" hidden="1"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29">ROUNDDOWN(E424*G424,-3)</f>
        <v>5520000</v>
      </c>
      <c r="I424" s="44">
        <v>0</v>
      </c>
      <c r="J424" s="44">
        <v>1380000</v>
      </c>
      <c r="K424" s="44">
        <v>0</v>
      </c>
      <c r="L424" s="44">
        <v>1035000</v>
      </c>
      <c r="M424" s="44">
        <v>0</v>
      </c>
      <c r="N424" s="44">
        <v>690000</v>
      </c>
      <c r="O424" s="44">
        <v>1380000</v>
      </c>
      <c r="P424" s="44">
        <v>0</v>
      </c>
      <c r="Q424" s="44">
        <v>0</v>
      </c>
      <c r="R424" s="44">
        <v>1035000</v>
      </c>
      <c r="S424" s="44">
        <v>0</v>
      </c>
      <c r="T424" s="44">
        <v>0</v>
      </c>
      <c r="U424" s="44">
        <f t="shared" si="1"/>
        <v>5520000</v>
      </c>
      <c r="V424" s="44">
        <f t="shared" si="2"/>
        <v>0</v>
      </c>
      <c r="W424" s="61">
        <v>1</v>
      </c>
      <c r="X424" s="61"/>
      <c r="Y424" s="61"/>
      <c r="Z424" s="61"/>
    </row>
    <row r="425" spans="1:26" ht="13.5" hidden="1"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29"/>
        <v>3000000</v>
      </c>
      <c r="I425" s="44">
        <v>0</v>
      </c>
      <c r="J425" s="44">
        <v>1500000</v>
      </c>
      <c r="K425" s="44">
        <v>0</v>
      </c>
      <c r="L425" s="44">
        <v>0</v>
      </c>
      <c r="M425" s="44">
        <v>0</v>
      </c>
      <c r="N425" s="44">
        <v>0</v>
      </c>
      <c r="O425" s="44">
        <v>0</v>
      </c>
      <c r="P425" s="44">
        <v>1500000</v>
      </c>
      <c r="Q425" s="44">
        <v>0</v>
      </c>
      <c r="R425" s="44">
        <v>0</v>
      </c>
      <c r="S425" s="44">
        <v>0</v>
      </c>
      <c r="T425" s="44">
        <v>0</v>
      </c>
      <c r="U425" s="44">
        <f t="shared" si="1"/>
        <v>3000000</v>
      </c>
      <c r="V425" s="44">
        <f t="shared" si="2"/>
        <v>0</v>
      </c>
      <c r="W425" s="61">
        <v>1</v>
      </c>
      <c r="X425" s="61"/>
      <c r="Y425" s="61"/>
      <c r="Z425" s="61"/>
    </row>
    <row r="426" spans="1:26" ht="13.5" hidden="1"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29"/>
        <v>2000000</v>
      </c>
      <c r="I426" s="44">
        <v>0</v>
      </c>
      <c r="J426" s="44">
        <v>1000000</v>
      </c>
      <c r="K426" s="44">
        <v>0</v>
      </c>
      <c r="L426" s="44">
        <v>0</v>
      </c>
      <c r="M426" s="44">
        <v>0</v>
      </c>
      <c r="N426" s="44">
        <v>0</v>
      </c>
      <c r="O426" s="44">
        <v>0</v>
      </c>
      <c r="P426" s="44">
        <v>1000000</v>
      </c>
      <c r="Q426" s="44">
        <v>0</v>
      </c>
      <c r="R426" s="44">
        <v>0</v>
      </c>
      <c r="S426" s="44">
        <v>0</v>
      </c>
      <c r="T426" s="44">
        <v>0</v>
      </c>
      <c r="U426" s="44">
        <f t="shared" si="1"/>
        <v>2000000</v>
      </c>
      <c r="V426" s="44">
        <f t="shared" si="2"/>
        <v>0</v>
      </c>
      <c r="W426" s="61">
        <v>1</v>
      </c>
      <c r="X426" s="61"/>
      <c r="Y426" s="61"/>
      <c r="Z426" s="61"/>
    </row>
    <row r="427" spans="1:26" ht="13.5" hidden="1"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29"/>
        <v>3000000</v>
      </c>
      <c r="I427" s="44">
        <v>0</v>
      </c>
      <c r="J427" s="44">
        <v>1500000</v>
      </c>
      <c r="K427" s="44">
        <v>0</v>
      </c>
      <c r="L427" s="44">
        <v>0</v>
      </c>
      <c r="M427" s="44">
        <v>0</v>
      </c>
      <c r="N427" s="44">
        <v>0</v>
      </c>
      <c r="O427" s="44">
        <v>0</v>
      </c>
      <c r="P427" s="44">
        <v>1500000</v>
      </c>
      <c r="Q427" s="44">
        <v>0</v>
      </c>
      <c r="R427" s="44">
        <v>0</v>
      </c>
      <c r="S427" s="44">
        <v>0</v>
      </c>
      <c r="T427" s="44">
        <v>0</v>
      </c>
      <c r="U427" s="44">
        <f t="shared" si="1"/>
        <v>3000000</v>
      </c>
      <c r="V427" s="44">
        <f t="shared" si="2"/>
        <v>0</v>
      </c>
      <c r="W427" s="61">
        <v>1</v>
      </c>
      <c r="X427" s="61"/>
      <c r="Y427" s="61"/>
      <c r="Z427" s="61"/>
    </row>
    <row r="428" spans="1:26" ht="13.5" hidden="1"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30">H429</f>
        <v>8000000</v>
      </c>
      <c r="I428" s="41">
        <f t="shared" si="230"/>
        <v>0</v>
      </c>
      <c r="J428" s="41">
        <f t="shared" si="230"/>
        <v>2000000</v>
      </c>
      <c r="K428" s="41">
        <f t="shared" si="230"/>
        <v>0</v>
      </c>
      <c r="L428" s="41">
        <f t="shared" si="230"/>
        <v>2000000</v>
      </c>
      <c r="M428" s="41">
        <f t="shared" si="230"/>
        <v>0</v>
      </c>
      <c r="N428" s="41">
        <f t="shared" si="230"/>
        <v>0</v>
      </c>
      <c r="O428" s="41">
        <f t="shared" si="230"/>
        <v>2000000</v>
      </c>
      <c r="P428" s="41">
        <f t="shared" si="230"/>
        <v>0</v>
      </c>
      <c r="Q428" s="41">
        <f t="shared" si="230"/>
        <v>0</v>
      </c>
      <c r="R428" s="41">
        <f t="shared" si="230"/>
        <v>2000000</v>
      </c>
      <c r="S428" s="41">
        <f t="shared" si="230"/>
        <v>0</v>
      </c>
      <c r="T428" s="41">
        <f t="shared" si="230"/>
        <v>0</v>
      </c>
      <c r="U428" s="41">
        <f t="shared" si="1"/>
        <v>8000000</v>
      </c>
      <c r="V428" s="41">
        <f t="shared" si="2"/>
        <v>0</v>
      </c>
      <c r="W428" s="61"/>
      <c r="X428" s="61"/>
      <c r="Y428" s="61"/>
      <c r="Z428" s="61"/>
    </row>
    <row r="429" spans="1:26" ht="13.5" hidden="1"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44">
        <v>2000000</v>
      </c>
      <c r="K429" s="44">
        <v>0</v>
      </c>
      <c r="L429" s="44">
        <v>2000000</v>
      </c>
      <c r="M429" s="44">
        <v>0</v>
      </c>
      <c r="N429" s="44">
        <v>0</v>
      </c>
      <c r="O429" s="44">
        <v>2000000</v>
      </c>
      <c r="P429" s="44">
        <v>0</v>
      </c>
      <c r="Q429" s="44">
        <v>0</v>
      </c>
      <c r="R429" s="44">
        <v>2000000</v>
      </c>
      <c r="S429" s="44">
        <v>0</v>
      </c>
      <c r="T429" s="44">
        <v>0</v>
      </c>
      <c r="U429" s="44">
        <f t="shared" si="1"/>
        <v>8000000</v>
      </c>
      <c r="V429" s="44">
        <f t="shared" si="2"/>
        <v>0</v>
      </c>
      <c r="W429" s="61">
        <v>1</v>
      </c>
      <c r="X429" s="61"/>
      <c r="Y429" s="61"/>
      <c r="Z429" s="61"/>
    </row>
    <row r="430" spans="1:26" ht="13.5" hidden="1"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1">H431</f>
        <v>38744000</v>
      </c>
      <c r="I430" s="41">
        <f t="shared" si="231"/>
        <v>0</v>
      </c>
      <c r="J430" s="41">
        <f t="shared" si="231"/>
        <v>3874400</v>
      </c>
      <c r="K430" s="41">
        <f t="shared" si="231"/>
        <v>3874400</v>
      </c>
      <c r="L430" s="41">
        <f t="shared" si="231"/>
        <v>3874400</v>
      </c>
      <c r="M430" s="41">
        <f t="shared" si="231"/>
        <v>3874400</v>
      </c>
      <c r="N430" s="41">
        <f t="shared" si="231"/>
        <v>3874400</v>
      </c>
      <c r="O430" s="41">
        <f t="shared" si="231"/>
        <v>3874400</v>
      </c>
      <c r="P430" s="41">
        <f t="shared" si="231"/>
        <v>3874400</v>
      </c>
      <c r="Q430" s="41">
        <f t="shared" si="231"/>
        <v>3874400</v>
      </c>
      <c r="R430" s="41">
        <f t="shared" si="231"/>
        <v>3874400</v>
      </c>
      <c r="S430" s="41">
        <f t="shared" si="231"/>
        <v>3874400</v>
      </c>
      <c r="T430" s="41">
        <f t="shared" si="231"/>
        <v>0</v>
      </c>
      <c r="U430" s="41">
        <f t="shared" si="1"/>
        <v>38744000</v>
      </c>
      <c r="V430" s="41">
        <f t="shared" si="2"/>
        <v>0</v>
      </c>
      <c r="W430" s="61"/>
      <c r="X430" s="61"/>
      <c r="Y430" s="61"/>
      <c r="Z430" s="61"/>
    </row>
    <row r="431" spans="1:26" ht="13.5" hidden="1"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44">
        <v>3874400</v>
      </c>
      <c r="K431" s="44">
        <v>3874400</v>
      </c>
      <c r="L431" s="44">
        <v>3874400</v>
      </c>
      <c r="M431" s="44">
        <v>3874400</v>
      </c>
      <c r="N431" s="44">
        <v>3874400</v>
      </c>
      <c r="O431" s="44">
        <v>3874400</v>
      </c>
      <c r="P431" s="44">
        <v>3874400</v>
      </c>
      <c r="Q431" s="44">
        <v>3874400</v>
      </c>
      <c r="R431" s="44">
        <v>3874400</v>
      </c>
      <c r="S431" s="44">
        <v>3874400</v>
      </c>
      <c r="T431" s="44">
        <v>0</v>
      </c>
      <c r="U431" s="44">
        <f t="shared" si="1"/>
        <v>38744000</v>
      </c>
      <c r="V431" s="44">
        <f t="shared" si="2"/>
        <v>0</v>
      </c>
      <c r="W431" s="61">
        <v>1</v>
      </c>
      <c r="X431" s="61"/>
      <c r="Y431" s="61"/>
      <c r="Z431" s="61"/>
    </row>
    <row r="432" spans="1:26" ht="13.5" hidden="1"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2">H433</f>
        <v>2400000</v>
      </c>
      <c r="I432" s="41">
        <f t="shared" si="232"/>
        <v>0</v>
      </c>
      <c r="J432" s="41">
        <f t="shared" si="232"/>
        <v>300000</v>
      </c>
      <c r="K432" s="41">
        <f t="shared" si="232"/>
        <v>300000</v>
      </c>
      <c r="L432" s="41">
        <f t="shared" si="232"/>
        <v>0</v>
      </c>
      <c r="M432" s="41">
        <f t="shared" si="232"/>
        <v>300000</v>
      </c>
      <c r="N432" s="41">
        <f t="shared" si="232"/>
        <v>300000</v>
      </c>
      <c r="O432" s="41">
        <f t="shared" si="232"/>
        <v>300000</v>
      </c>
      <c r="P432" s="41">
        <f t="shared" si="232"/>
        <v>300000</v>
      </c>
      <c r="Q432" s="41">
        <f t="shared" si="232"/>
        <v>300000</v>
      </c>
      <c r="R432" s="41">
        <f t="shared" si="232"/>
        <v>300000</v>
      </c>
      <c r="S432" s="41">
        <f t="shared" si="232"/>
        <v>0</v>
      </c>
      <c r="T432" s="41">
        <f t="shared" si="232"/>
        <v>0</v>
      </c>
      <c r="U432" s="41">
        <f t="shared" si="1"/>
        <v>2400000</v>
      </c>
      <c r="V432" s="41">
        <f t="shared" si="2"/>
        <v>0</v>
      </c>
      <c r="W432" s="61"/>
      <c r="X432" s="61"/>
      <c r="Y432" s="61"/>
      <c r="Z432" s="61"/>
    </row>
    <row r="433" spans="1:26" ht="13.5" hidden="1"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44">
        <v>300000</v>
      </c>
      <c r="K433" s="44">
        <v>300000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v>1</v>
      </c>
      <c r="X433" s="61"/>
      <c r="Y433" s="61"/>
      <c r="Z433" s="61"/>
    </row>
    <row r="434" spans="1:26" ht="13.5"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3">SUM(H435,H440,H442)</f>
        <v>162933000</v>
      </c>
      <c r="I434" s="38">
        <f t="shared" si="233"/>
        <v>0</v>
      </c>
      <c r="J434" s="38">
        <f t="shared" si="233"/>
        <v>0</v>
      </c>
      <c r="K434" s="38">
        <f t="shared" si="233"/>
        <v>17308584</v>
      </c>
      <c r="L434" s="38">
        <f t="shared" si="233"/>
        <v>14048584</v>
      </c>
      <c r="M434" s="38">
        <f t="shared" si="233"/>
        <v>4000000</v>
      </c>
      <c r="N434" s="38">
        <f t="shared" si="233"/>
        <v>40555832</v>
      </c>
      <c r="O434" s="38">
        <f t="shared" si="233"/>
        <v>31070000</v>
      </c>
      <c r="P434" s="38">
        <f t="shared" si="233"/>
        <v>41570000</v>
      </c>
      <c r="Q434" s="38">
        <f t="shared" si="233"/>
        <v>7880000</v>
      </c>
      <c r="R434" s="38">
        <f t="shared" si="233"/>
        <v>6500000</v>
      </c>
      <c r="S434" s="38">
        <f t="shared" si="233"/>
        <v>0</v>
      </c>
      <c r="T434" s="38">
        <f t="shared" si="233"/>
        <v>0</v>
      </c>
      <c r="U434" s="38">
        <f t="shared" si="1"/>
        <v>162933000</v>
      </c>
      <c r="V434" s="38">
        <f t="shared" si="2"/>
        <v>0</v>
      </c>
      <c r="W434" s="61"/>
      <c r="X434" s="61"/>
      <c r="Y434" s="61"/>
      <c r="Z434" s="61"/>
    </row>
    <row r="435" spans="1:26" ht="13.5"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4">SUM(H436:H439)</f>
        <v>22350000</v>
      </c>
      <c r="I435" s="41">
        <f t="shared" si="234"/>
        <v>0</v>
      </c>
      <c r="J435" s="41">
        <f t="shared" si="234"/>
        <v>0</v>
      </c>
      <c r="K435" s="41">
        <f t="shared" si="234"/>
        <v>5260000</v>
      </c>
      <c r="L435" s="41">
        <f t="shared" si="234"/>
        <v>0</v>
      </c>
      <c r="M435" s="41">
        <f t="shared" si="234"/>
        <v>0</v>
      </c>
      <c r="N435" s="41">
        <f t="shared" si="234"/>
        <v>6070000</v>
      </c>
      <c r="O435" s="41">
        <f t="shared" si="234"/>
        <v>2070000</v>
      </c>
      <c r="P435" s="41">
        <f t="shared" si="234"/>
        <v>4570000</v>
      </c>
      <c r="Q435" s="41">
        <f t="shared" si="234"/>
        <v>2880000</v>
      </c>
      <c r="R435" s="41">
        <f t="shared" si="234"/>
        <v>1500000</v>
      </c>
      <c r="S435" s="41">
        <f t="shared" si="234"/>
        <v>0</v>
      </c>
      <c r="T435" s="41">
        <f t="shared" si="234"/>
        <v>0</v>
      </c>
      <c r="U435" s="41">
        <f t="shared" si="1"/>
        <v>22350000</v>
      </c>
      <c r="V435" s="41">
        <f t="shared" si="2"/>
        <v>0</v>
      </c>
      <c r="W435" s="61"/>
      <c r="X435" s="61"/>
      <c r="Y435" s="61"/>
      <c r="Z435" s="61"/>
    </row>
    <row r="436" spans="1:26" ht="13.5"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5">ROUNDDOWN(E436*G436,-3)</f>
        <v>10350000</v>
      </c>
      <c r="I436" s="62">
        <v>0</v>
      </c>
      <c r="J436" s="62">
        <v>0</v>
      </c>
      <c r="K436" s="62">
        <v>2760000</v>
      </c>
      <c r="L436" s="62">
        <v>0</v>
      </c>
      <c r="M436" s="62">
        <v>0</v>
      </c>
      <c r="N436" s="44">
        <f>30*69000</f>
        <v>2070000</v>
      </c>
      <c r="O436" s="62">
        <v>2070000</v>
      </c>
      <c r="P436" s="62">
        <v>2070000</v>
      </c>
      <c r="Q436" s="62">
        <v>1380000</v>
      </c>
      <c r="R436" s="62">
        <v>0</v>
      </c>
      <c r="S436" s="62">
        <v>0</v>
      </c>
      <c r="T436" s="62">
        <v>0</v>
      </c>
      <c r="U436" s="44">
        <f t="shared" si="1"/>
        <v>10350000</v>
      </c>
      <c r="V436" s="44">
        <f t="shared" si="2"/>
        <v>0</v>
      </c>
      <c r="W436" s="61"/>
      <c r="X436" s="61"/>
      <c r="Y436" s="61"/>
      <c r="Z436" s="61"/>
    </row>
    <row r="437" spans="1:26" ht="13.5"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5"/>
        <v>4500000</v>
      </c>
      <c r="I437" s="44">
        <v>0</v>
      </c>
      <c r="J437" s="62">
        <v>0</v>
      </c>
      <c r="K437" s="44">
        <v>0</v>
      </c>
      <c r="L437" s="44">
        <v>0</v>
      </c>
      <c r="M437" s="44">
        <v>0</v>
      </c>
      <c r="N437" s="44">
        <v>1500000</v>
      </c>
      <c r="O437" s="44">
        <v>0</v>
      </c>
      <c r="P437" s="44">
        <v>0</v>
      </c>
      <c r="Q437" s="44">
        <v>1500000</v>
      </c>
      <c r="R437" s="62">
        <v>1500000</v>
      </c>
      <c r="S437" s="62">
        <v>0</v>
      </c>
      <c r="T437" s="62">
        <v>0</v>
      </c>
      <c r="U437" s="44">
        <f t="shared" si="1"/>
        <v>4500000</v>
      </c>
      <c r="V437" s="44">
        <f t="shared" si="2"/>
        <v>0</v>
      </c>
      <c r="W437" s="61"/>
      <c r="X437" s="61"/>
      <c r="Y437" s="61"/>
      <c r="Z437" s="61"/>
    </row>
    <row r="438" spans="1:26" ht="13.5"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5"/>
        <v>3000000</v>
      </c>
      <c r="I438" s="44">
        <v>0</v>
      </c>
      <c r="J438" s="62">
        <v>0</v>
      </c>
      <c r="K438" s="62">
        <v>1000000</v>
      </c>
      <c r="L438" s="44">
        <v>0</v>
      </c>
      <c r="M438" s="44">
        <v>0</v>
      </c>
      <c r="N438" s="44">
        <v>1000000</v>
      </c>
      <c r="O438" s="44">
        <v>0</v>
      </c>
      <c r="P438" s="62">
        <v>1000000</v>
      </c>
      <c r="Q438" s="62">
        <v>0</v>
      </c>
      <c r="R438" s="62">
        <v>0</v>
      </c>
      <c r="S438" s="44">
        <v>0</v>
      </c>
      <c r="T438" s="44">
        <v>0</v>
      </c>
      <c r="U438" s="44">
        <f t="shared" si="1"/>
        <v>3000000</v>
      </c>
      <c r="V438" s="44">
        <f t="shared" si="2"/>
        <v>0</v>
      </c>
      <c r="W438" s="61"/>
      <c r="X438" s="61"/>
      <c r="Y438" s="61"/>
      <c r="Z438" s="61"/>
    </row>
    <row r="439" spans="1:26" ht="13.5"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5"/>
        <v>4500000</v>
      </c>
      <c r="I439" s="44">
        <v>0</v>
      </c>
      <c r="J439" s="62">
        <v>0</v>
      </c>
      <c r="K439" s="62">
        <v>1500000</v>
      </c>
      <c r="L439" s="44">
        <v>0</v>
      </c>
      <c r="M439" s="44">
        <v>0</v>
      </c>
      <c r="N439" s="44">
        <v>1500000</v>
      </c>
      <c r="O439" s="44">
        <v>0</v>
      </c>
      <c r="P439" s="62">
        <v>1500000</v>
      </c>
      <c r="Q439" s="62">
        <v>0</v>
      </c>
      <c r="R439" s="62">
        <v>0</v>
      </c>
      <c r="S439" s="44">
        <v>0</v>
      </c>
      <c r="T439" s="44">
        <v>0</v>
      </c>
      <c r="U439" s="44">
        <f t="shared" si="1"/>
        <v>4500000</v>
      </c>
      <c r="V439" s="44">
        <f t="shared" si="2"/>
        <v>0</v>
      </c>
      <c r="W439" s="61"/>
      <c r="X439" s="61"/>
      <c r="Y439" s="61"/>
      <c r="Z439" s="61"/>
    </row>
    <row r="440" spans="1:26" ht="13.5"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6">H441</f>
        <v>20000000</v>
      </c>
      <c r="I440" s="41">
        <f t="shared" si="236"/>
        <v>0</v>
      </c>
      <c r="J440" s="41">
        <f t="shared" si="236"/>
        <v>0</v>
      </c>
      <c r="K440" s="41">
        <f t="shared" si="236"/>
        <v>2000000</v>
      </c>
      <c r="L440" s="41">
        <f t="shared" si="236"/>
        <v>4000000</v>
      </c>
      <c r="M440" s="41">
        <f t="shared" si="236"/>
        <v>4000000</v>
      </c>
      <c r="N440" s="41">
        <f t="shared" si="236"/>
        <v>4000000</v>
      </c>
      <c r="O440" s="41">
        <f t="shared" si="236"/>
        <v>4000000</v>
      </c>
      <c r="P440" s="41">
        <f t="shared" si="236"/>
        <v>2000000</v>
      </c>
      <c r="Q440" s="41">
        <f t="shared" si="236"/>
        <v>0</v>
      </c>
      <c r="R440" s="41">
        <f t="shared" si="236"/>
        <v>0</v>
      </c>
      <c r="S440" s="41">
        <f t="shared" si="236"/>
        <v>0</v>
      </c>
      <c r="T440" s="41">
        <f t="shared" si="236"/>
        <v>0</v>
      </c>
      <c r="U440" s="41">
        <f t="shared" si="1"/>
        <v>20000000</v>
      </c>
      <c r="V440" s="41">
        <f t="shared" si="2"/>
        <v>0</v>
      </c>
      <c r="W440" s="61"/>
      <c r="X440" s="61"/>
      <c r="Y440" s="61"/>
      <c r="Z440" s="61"/>
    </row>
    <row r="441" spans="1:26" ht="13.5"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62">
        <v>0</v>
      </c>
      <c r="K441" s="44">
        <v>2000000</v>
      </c>
      <c r="L441" s="62">
        <v>4000000</v>
      </c>
      <c r="M441" s="62">
        <v>4000000</v>
      </c>
      <c r="N441" s="62">
        <v>4000000</v>
      </c>
      <c r="O441" s="62">
        <v>4000000</v>
      </c>
      <c r="P441" s="44">
        <v>2000000</v>
      </c>
      <c r="Q441" s="62">
        <v>0</v>
      </c>
      <c r="R441" s="62">
        <v>0</v>
      </c>
      <c r="S441" s="62">
        <v>0</v>
      </c>
      <c r="T441" s="44">
        <v>0</v>
      </c>
      <c r="U441" s="44">
        <f t="shared" si="1"/>
        <v>20000000</v>
      </c>
      <c r="V441" s="44">
        <f t="shared" si="2"/>
        <v>0</v>
      </c>
      <c r="W441" s="61"/>
      <c r="X441" s="61"/>
      <c r="Y441" s="61"/>
      <c r="Z441" s="61"/>
    </row>
    <row r="442" spans="1:26" ht="13.5"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7">H443</f>
        <v>120583000</v>
      </c>
      <c r="I442" s="41">
        <f t="shared" si="237"/>
        <v>0</v>
      </c>
      <c r="J442" s="41">
        <f t="shared" si="237"/>
        <v>0</v>
      </c>
      <c r="K442" s="41">
        <f t="shared" si="237"/>
        <v>10048584</v>
      </c>
      <c r="L442" s="41">
        <f t="shared" si="237"/>
        <v>10048584</v>
      </c>
      <c r="M442" s="41">
        <f t="shared" si="237"/>
        <v>0</v>
      </c>
      <c r="N442" s="41">
        <f t="shared" si="237"/>
        <v>30485832</v>
      </c>
      <c r="O442" s="41">
        <f t="shared" si="237"/>
        <v>25000000</v>
      </c>
      <c r="P442" s="41">
        <f t="shared" si="237"/>
        <v>35000000</v>
      </c>
      <c r="Q442" s="41">
        <f t="shared" si="237"/>
        <v>5000000</v>
      </c>
      <c r="R442" s="41">
        <f t="shared" si="237"/>
        <v>5000000</v>
      </c>
      <c r="S442" s="41">
        <f t="shared" si="237"/>
        <v>0</v>
      </c>
      <c r="T442" s="41">
        <f t="shared" si="237"/>
        <v>0</v>
      </c>
      <c r="U442" s="41">
        <f t="shared" si="1"/>
        <v>120583000</v>
      </c>
      <c r="V442" s="41">
        <f t="shared" si="2"/>
        <v>0</v>
      </c>
      <c r="W442" s="61"/>
      <c r="X442" s="61"/>
      <c r="Y442" s="61"/>
      <c r="Z442" s="61"/>
    </row>
    <row r="443" spans="1:26" ht="13.5"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62">
        <v>0</v>
      </c>
      <c r="J443" s="62">
        <v>0</v>
      </c>
      <c r="K443" s="44">
        <v>10048584</v>
      </c>
      <c r="L443" s="44">
        <v>10048584</v>
      </c>
      <c r="M443" s="62">
        <v>0</v>
      </c>
      <c r="N443" s="62">
        <v>30485832</v>
      </c>
      <c r="O443" s="62">
        <v>25000000</v>
      </c>
      <c r="P443" s="62">
        <v>35000000</v>
      </c>
      <c r="Q443" s="62">
        <v>5000000</v>
      </c>
      <c r="R443" s="62">
        <v>5000000</v>
      </c>
      <c r="S443" s="62">
        <v>0</v>
      </c>
      <c r="T443" s="62">
        <v>0</v>
      </c>
      <c r="U443" s="44">
        <f t="shared" si="1"/>
        <v>120583000</v>
      </c>
      <c r="V443" s="44">
        <f t="shared" si="2"/>
        <v>0</v>
      </c>
      <c r="W443" s="61"/>
      <c r="X443" s="61"/>
      <c r="Y443" s="61"/>
      <c r="Z443" s="61"/>
    </row>
    <row r="444" spans="1:26" ht="13.5" hidden="1"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8">SUM(H445,H449)</f>
        <v>64531000</v>
      </c>
      <c r="I444" s="38">
        <f t="shared" si="238"/>
        <v>4681000</v>
      </c>
      <c r="J444" s="38">
        <f t="shared" si="238"/>
        <v>4350000</v>
      </c>
      <c r="K444" s="38">
        <f t="shared" si="238"/>
        <v>8350000</v>
      </c>
      <c r="L444" s="38">
        <f t="shared" si="238"/>
        <v>4350000</v>
      </c>
      <c r="M444" s="38">
        <f t="shared" si="238"/>
        <v>4350000</v>
      </c>
      <c r="N444" s="38">
        <f t="shared" si="238"/>
        <v>8350000</v>
      </c>
      <c r="O444" s="38">
        <f t="shared" si="238"/>
        <v>4350000</v>
      </c>
      <c r="P444" s="38">
        <f t="shared" si="238"/>
        <v>4350000</v>
      </c>
      <c r="Q444" s="38">
        <f t="shared" si="238"/>
        <v>8350000</v>
      </c>
      <c r="R444" s="38">
        <f t="shared" si="238"/>
        <v>4350000</v>
      </c>
      <c r="S444" s="38">
        <f t="shared" si="238"/>
        <v>4350000</v>
      </c>
      <c r="T444" s="38">
        <f t="shared" si="238"/>
        <v>4350000</v>
      </c>
      <c r="U444" s="38">
        <f t="shared" si="1"/>
        <v>64531000</v>
      </c>
      <c r="V444" s="38">
        <f t="shared" si="2"/>
        <v>0</v>
      </c>
      <c r="W444" s="61"/>
      <c r="X444" s="61"/>
      <c r="Y444" s="61"/>
      <c r="Z444" s="61"/>
    </row>
    <row r="445" spans="1:26" ht="13.5" hidden="1"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39">SUM(H446:H448)</f>
        <v>12000000</v>
      </c>
      <c r="I445" s="41">
        <f t="shared" si="239"/>
        <v>0</v>
      </c>
      <c r="J445" s="41">
        <f t="shared" si="239"/>
        <v>0</v>
      </c>
      <c r="K445" s="41">
        <f t="shared" si="239"/>
        <v>4000000</v>
      </c>
      <c r="L445" s="41">
        <f t="shared" si="239"/>
        <v>0</v>
      </c>
      <c r="M445" s="41">
        <f t="shared" si="239"/>
        <v>0</v>
      </c>
      <c r="N445" s="41">
        <f t="shared" si="239"/>
        <v>4000000</v>
      </c>
      <c r="O445" s="41">
        <f t="shared" si="239"/>
        <v>0</v>
      </c>
      <c r="P445" s="41">
        <f t="shared" si="239"/>
        <v>0</v>
      </c>
      <c r="Q445" s="41">
        <f t="shared" si="239"/>
        <v>4000000</v>
      </c>
      <c r="R445" s="41">
        <f t="shared" si="239"/>
        <v>0</v>
      </c>
      <c r="S445" s="41">
        <f t="shared" si="239"/>
        <v>0</v>
      </c>
      <c r="T445" s="41">
        <f t="shared" si="239"/>
        <v>0</v>
      </c>
      <c r="U445" s="41">
        <f t="shared" si="1"/>
        <v>12000000</v>
      </c>
      <c r="V445" s="41">
        <f t="shared" si="2"/>
        <v>0</v>
      </c>
      <c r="W445" s="61"/>
      <c r="X445" s="61"/>
      <c r="Y445" s="61"/>
      <c r="Z445" s="61"/>
    </row>
    <row r="446" spans="1:26" ht="13.5" hidden="1"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40">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v>1</v>
      </c>
      <c r="X446" s="61"/>
      <c r="Y446" s="61"/>
      <c r="Z446" s="61"/>
    </row>
    <row r="447" spans="1:26" ht="13.5" hidden="1"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40"/>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v>1</v>
      </c>
      <c r="X447" s="61"/>
      <c r="Y447" s="61"/>
      <c r="Z447" s="61"/>
    </row>
    <row r="448" spans="1:26" ht="13.5" hidden="1"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40"/>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v>1</v>
      </c>
      <c r="X448" s="61"/>
      <c r="Y448" s="61"/>
      <c r="Z448" s="61"/>
    </row>
    <row r="449" spans="1:26" ht="13.5" hidden="1"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1">H450</f>
        <v>52531000</v>
      </c>
      <c r="I449" s="41">
        <f t="shared" si="241"/>
        <v>4681000</v>
      </c>
      <c r="J449" s="41">
        <f t="shared" si="241"/>
        <v>4350000</v>
      </c>
      <c r="K449" s="41">
        <f t="shared" si="241"/>
        <v>4350000</v>
      </c>
      <c r="L449" s="41">
        <f t="shared" si="241"/>
        <v>4350000</v>
      </c>
      <c r="M449" s="41">
        <f t="shared" si="241"/>
        <v>4350000</v>
      </c>
      <c r="N449" s="41">
        <f t="shared" si="241"/>
        <v>4350000</v>
      </c>
      <c r="O449" s="41">
        <f t="shared" si="241"/>
        <v>4350000</v>
      </c>
      <c r="P449" s="41">
        <f t="shared" si="241"/>
        <v>4350000</v>
      </c>
      <c r="Q449" s="41">
        <f t="shared" si="241"/>
        <v>4350000</v>
      </c>
      <c r="R449" s="41">
        <f t="shared" si="241"/>
        <v>4350000</v>
      </c>
      <c r="S449" s="41">
        <f t="shared" si="241"/>
        <v>4350000</v>
      </c>
      <c r="T449" s="41">
        <f t="shared" si="241"/>
        <v>4350000</v>
      </c>
      <c r="U449" s="41">
        <f t="shared" si="1"/>
        <v>52531000</v>
      </c>
      <c r="V449" s="41">
        <f t="shared" si="2"/>
        <v>0</v>
      </c>
      <c r="W449" s="61"/>
      <c r="X449" s="61"/>
      <c r="Y449" s="61"/>
      <c r="Z449" s="61"/>
    </row>
    <row r="450" spans="1:26" ht="13.5" hidden="1"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44">
        <v>4681000</v>
      </c>
      <c r="J450" s="44">
        <v>4350000</v>
      </c>
      <c r="K450" s="44">
        <v>4350000</v>
      </c>
      <c r="L450" s="44">
        <v>4350000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v>1</v>
      </c>
      <c r="X450" s="61"/>
      <c r="Y450" s="61"/>
      <c r="Z450" s="61"/>
    </row>
    <row r="451" spans="1:26" ht="13.5" hidden="1"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2">SUM(H452,H458,H460,H462,H464)</f>
        <v>1169800000</v>
      </c>
      <c r="I451" s="38">
        <f t="shared" si="242"/>
        <v>1700000</v>
      </c>
      <c r="J451" s="38">
        <f t="shared" si="242"/>
        <v>36400000</v>
      </c>
      <c r="K451" s="38">
        <f t="shared" si="242"/>
        <v>1550000</v>
      </c>
      <c r="L451" s="38">
        <f t="shared" si="242"/>
        <v>300000</v>
      </c>
      <c r="M451" s="38">
        <f t="shared" si="242"/>
        <v>3051000</v>
      </c>
      <c r="N451" s="38">
        <f t="shared" si="242"/>
        <v>592450000</v>
      </c>
      <c r="O451" s="38">
        <f t="shared" si="242"/>
        <v>593187000</v>
      </c>
      <c r="P451" s="38">
        <f t="shared" si="242"/>
        <v>1700000</v>
      </c>
      <c r="Q451" s="38">
        <f t="shared" si="242"/>
        <v>46200000</v>
      </c>
      <c r="R451" s="38">
        <f t="shared" si="242"/>
        <v>46200000</v>
      </c>
      <c r="S451" s="38">
        <f t="shared" si="242"/>
        <v>47062000</v>
      </c>
      <c r="T451" s="38">
        <f t="shared" si="242"/>
        <v>0</v>
      </c>
      <c r="U451" s="38">
        <f t="shared" si="1"/>
        <v>1369800000</v>
      </c>
      <c r="V451" s="38">
        <f t="shared" si="2"/>
        <v>-200000000</v>
      </c>
      <c r="W451" s="61"/>
      <c r="X451" s="61"/>
      <c r="Y451" s="61"/>
      <c r="Z451" s="61"/>
    </row>
    <row r="452" spans="1:26" ht="13.5" hidden="1"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3">SUM(H453:H457)</f>
        <v>54200000</v>
      </c>
      <c r="I452" s="41">
        <f t="shared" si="243"/>
        <v>1400000</v>
      </c>
      <c r="J452" s="41">
        <f t="shared" si="243"/>
        <v>10100000</v>
      </c>
      <c r="K452" s="41">
        <f t="shared" si="243"/>
        <v>1400000</v>
      </c>
      <c r="L452" s="41">
        <f t="shared" si="243"/>
        <v>0</v>
      </c>
      <c r="M452" s="41">
        <f t="shared" si="243"/>
        <v>1400000</v>
      </c>
      <c r="N452" s="41">
        <f t="shared" si="243"/>
        <v>10400000</v>
      </c>
      <c r="O452" s="41">
        <f t="shared" si="243"/>
        <v>10400000</v>
      </c>
      <c r="P452" s="41">
        <f t="shared" si="243"/>
        <v>1400000</v>
      </c>
      <c r="Q452" s="41">
        <f t="shared" si="243"/>
        <v>5900000</v>
      </c>
      <c r="R452" s="41">
        <f t="shared" si="243"/>
        <v>5900000</v>
      </c>
      <c r="S452" s="41">
        <f t="shared" si="243"/>
        <v>5900000</v>
      </c>
      <c r="T452" s="41">
        <f t="shared" si="243"/>
        <v>0</v>
      </c>
      <c r="U452" s="41">
        <f t="shared" si="1"/>
        <v>54200000</v>
      </c>
      <c r="V452" s="41">
        <f t="shared" si="2"/>
        <v>0</v>
      </c>
      <c r="W452" s="61"/>
      <c r="X452" s="61"/>
      <c r="Y452" s="61"/>
      <c r="Z452" s="61"/>
    </row>
    <row r="453" spans="1:26" ht="13.5" hidden="1"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4">ROUNDDOWN(E453*G453,-3)</f>
        <v>18200000</v>
      </c>
      <c r="I453" s="44">
        <v>1400000</v>
      </c>
      <c r="J453" s="44">
        <v>5600000</v>
      </c>
      <c r="K453" s="44">
        <v>1400000</v>
      </c>
      <c r="L453" s="44">
        <v>0</v>
      </c>
      <c r="M453" s="44">
        <v>1400000</v>
      </c>
      <c r="N453" s="44">
        <v>1400000</v>
      </c>
      <c r="O453" s="44">
        <v>1400000</v>
      </c>
      <c r="P453" s="44">
        <v>1400000</v>
      </c>
      <c r="Q453" s="44">
        <v>1400000</v>
      </c>
      <c r="R453" s="44">
        <v>1400000</v>
      </c>
      <c r="S453" s="44">
        <v>1400000</v>
      </c>
      <c r="T453" s="44">
        <v>0</v>
      </c>
      <c r="U453" s="44">
        <f t="shared" si="1"/>
        <v>18200000</v>
      </c>
      <c r="V453" s="44">
        <f t="shared" si="2"/>
        <v>0</v>
      </c>
      <c r="W453" s="61">
        <v>1</v>
      </c>
      <c r="X453" s="61"/>
      <c r="Y453" s="61"/>
      <c r="Z453" s="61"/>
    </row>
    <row r="454" spans="1:26" ht="13.5" hidden="1"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4"/>
        <v>12000000</v>
      </c>
      <c r="I454" s="44">
        <v>0</v>
      </c>
      <c r="J454" s="44">
        <v>1500000</v>
      </c>
      <c r="K454" s="44">
        <v>0</v>
      </c>
      <c r="L454" s="44">
        <v>0</v>
      </c>
      <c r="M454" s="44">
        <v>0</v>
      </c>
      <c r="N454" s="44">
        <v>3000000</v>
      </c>
      <c r="O454" s="44">
        <v>3000000</v>
      </c>
      <c r="P454" s="44">
        <v>0</v>
      </c>
      <c r="Q454" s="44">
        <v>1500000</v>
      </c>
      <c r="R454" s="44">
        <v>1500000</v>
      </c>
      <c r="S454" s="44">
        <v>1500000</v>
      </c>
      <c r="T454" s="44">
        <v>0</v>
      </c>
      <c r="U454" s="44">
        <f t="shared" si="1"/>
        <v>12000000</v>
      </c>
      <c r="V454" s="44">
        <f t="shared" si="2"/>
        <v>0</v>
      </c>
      <c r="W454" s="61">
        <v>1</v>
      </c>
      <c r="X454" s="61"/>
      <c r="Y454" s="61"/>
      <c r="Z454" s="61"/>
    </row>
    <row r="455" spans="1:26" ht="13.5" hidden="1"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4"/>
        <v>8000000</v>
      </c>
      <c r="I455" s="44">
        <v>0</v>
      </c>
      <c r="J455" s="44">
        <v>1000000</v>
      </c>
      <c r="K455" s="44">
        <v>0</v>
      </c>
      <c r="L455" s="44">
        <v>0</v>
      </c>
      <c r="M455" s="44">
        <v>0</v>
      </c>
      <c r="N455" s="44">
        <v>2000000</v>
      </c>
      <c r="O455" s="44">
        <v>2000000</v>
      </c>
      <c r="P455" s="44">
        <v>0</v>
      </c>
      <c r="Q455" s="44">
        <v>1000000</v>
      </c>
      <c r="R455" s="44">
        <v>1000000</v>
      </c>
      <c r="S455" s="44">
        <v>1000000</v>
      </c>
      <c r="T455" s="44">
        <v>0</v>
      </c>
      <c r="U455" s="44">
        <f t="shared" si="1"/>
        <v>8000000</v>
      </c>
      <c r="V455" s="44">
        <f t="shared" si="2"/>
        <v>0</v>
      </c>
      <c r="W455" s="61">
        <v>1</v>
      </c>
      <c r="X455" s="61"/>
      <c r="Y455" s="61"/>
      <c r="Z455" s="61"/>
    </row>
    <row r="456" spans="1:26" ht="13.5" hidden="1"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4"/>
        <v>12000000</v>
      </c>
      <c r="I456" s="44">
        <v>0</v>
      </c>
      <c r="J456" s="44">
        <v>1500000</v>
      </c>
      <c r="K456" s="44">
        <v>0</v>
      </c>
      <c r="L456" s="44">
        <v>0</v>
      </c>
      <c r="M456" s="44">
        <v>0</v>
      </c>
      <c r="N456" s="44">
        <v>3000000</v>
      </c>
      <c r="O456" s="44">
        <v>3000000</v>
      </c>
      <c r="P456" s="44">
        <v>0</v>
      </c>
      <c r="Q456" s="44">
        <v>1500000</v>
      </c>
      <c r="R456" s="44">
        <v>1500000</v>
      </c>
      <c r="S456" s="44">
        <v>1500000</v>
      </c>
      <c r="T456" s="44">
        <v>0</v>
      </c>
      <c r="U456" s="44">
        <f t="shared" si="1"/>
        <v>12000000</v>
      </c>
      <c r="V456" s="44">
        <f t="shared" si="2"/>
        <v>0</v>
      </c>
      <c r="W456" s="61">
        <v>1</v>
      </c>
      <c r="X456" s="61"/>
      <c r="Y456" s="61"/>
      <c r="Z456" s="61"/>
    </row>
    <row r="457" spans="1:26" ht="13.5" hidden="1"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4"/>
        <v>4000000</v>
      </c>
      <c r="I457" s="44">
        <v>0</v>
      </c>
      <c r="J457" s="44">
        <v>500000</v>
      </c>
      <c r="K457" s="44">
        <v>0</v>
      </c>
      <c r="L457" s="44">
        <v>0</v>
      </c>
      <c r="M457" s="44">
        <v>0</v>
      </c>
      <c r="N457" s="44">
        <v>1000000</v>
      </c>
      <c r="O457" s="44">
        <v>1000000</v>
      </c>
      <c r="P457" s="44">
        <v>0</v>
      </c>
      <c r="Q457" s="44">
        <v>500000</v>
      </c>
      <c r="R457" s="44">
        <v>500000</v>
      </c>
      <c r="S457" s="44">
        <v>500000</v>
      </c>
      <c r="T457" s="44">
        <v>0</v>
      </c>
      <c r="U457" s="44">
        <f t="shared" si="1"/>
        <v>4000000</v>
      </c>
      <c r="V457" s="44">
        <f t="shared" si="2"/>
        <v>0</v>
      </c>
      <c r="W457" s="61">
        <v>1</v>
      </c>
      <c r="X457" s="61"/>
      <c r="Y457" s="61"/>
      <c r="Z457" s="61"/>
    </row>
    <row r="458" spans="1:26" ht="13.5" hidden="1"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5">H459</f>
        <v>694237000</v>
      </c>
      <c r="I458" s="41">
        <f t="shared" si="245"/>
        <v>0</v>
      </c>
      <c r="J458" s="41">
        <f t="shared" si="245"/>
        <v>0</v>
      </c>
      <c r="K458" s="41">
        <f t="shared" si="245"/>
        <v>0</v>
      </c>
      <c r="L458" s="41">
        <f t="shared" si="245"/>
        <v>0</v>
      </c>
      <c r="M458" s="41">
        <f t="shared" si="245"/>
        <v>0</v>
      </c>
      <c r="N458" s="41">
        <f t="shared" si="245"/>
        <v>331750000</v>
      </c>
      <c r="O458" s="41">
        <f t="shared" si="245"/>
        <v>332487000</v>
      </c>
      <c r="P458" s="41">
        <f t="shared" si="245"/>
        <v>0</v>
      </c>
      <c r="Q458" s="41">
        <f t="shared" si="245"/>
        <v>10000000</v>
      </c>
      <c r="R458" s="41">
        <f t="shared" si="245"/>
        <v>10000000</v>
      </c>
      <c r="S458" s="41">
        <f t="shared" si="245"/>
        <v>10000000</v>
      </c>
      <c r="T458" s="41">
        <f t="shared" si="245"/>
        <v>0</v>
      </c>
      <c r="U458" s="41">
        <f t="shared" si="1"/>
        <v>694237000</v>
      </c>
      <c r="V458" s="41">
        <f t="shared" si="2"/>
        <v>0</v>
      </c>
      <c r="W458" s="61"/>
      <c r="X458" s="61"/>
      <c r="Y458" s="61"/>
      <c r="Z458" s="61"/>
    </row>
    <row r="459" spans="1:26" ht="13.5" hidden="1"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v>1</v>
      </c>
      <c r="X459" s="61"/>
      <c r="Y459" s="61"/>
      <c r="Z459" s="61"/>
    </row>
    <row r="460" spans="1:26" ht="13.5" hidden="1"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6">H461</f>
        <v>26000000</v>
      </c>
      <c r="I460" s="41">
        <f t="shared" si="246"/>
        <v>0</v>
      </c>
      <c r="J460" s="41">
        <f t="shared" si="246"/>
        <v>26000000</v>
      </c>
      <c r="K460" s="41">
        <f t="shared" si="246"/>
        <v>0</v>
      </c>
      <c r="L460" s="41">
        <f t="shared" si="246"/>
        <v>0</v>
      </c>
      <c r="M460" s="41">
        <f t="shared" si="246"/>
        <v>0</v>
      </c>
      <c r="N460" s="41">
        <f t="shared" si="246"/>
        <v>0</v>
      </c>
      <c r="O460" s="41">
        <f t="shared" si="246"/>
        <v>0</v>
      </c>
      <c r="P460" s="41">
        <f t="shared" si="246"/>
        <v>0</v>
      </c>
      <c r="Q460" s="41">
        <f t="shared" si="246"/>
        <v>0</v>
      </c>
      <c r="R460" s="41">
        <f t="shared" si="246"/>
        <v>0</v>
      </c>
      <c r="S460" s="41">
        <f t="shared" si="246"/>
        <v>0</v>
      </c>
      <c r="T460" s="41">
        <f t="shared" si="246"/>
        <v>0</v>
      </c>
      <c r="U460" s="41">
        <f t="shared" si="1"/>
        <v>26000000</v>
      </c>
      <c r="V460" s="41">
        <f t="shared" si="2"/>
        <v>0</v>
      </c>
      <c r="W460" s="61"/>
      <c r="X460" s="61"/>
      <c r="Y460" s="61"/>
      <c r="Z460" s="61"/>
    </row>
    <row r="461" spans="1:26" ht="13.5" hidden="1"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44">
        <v>26000000</v>
      </c>
      <c r="K461" s="44">
        <v>0</v>
      </c>
      <c r="L461" s="44">
        <v>0</v>
      </c>
      <c r="M461" s="44">
        <v>0</v>
      </c>
      <c r="N461" s="44">
        <v>0</v>
      </c>
      <c r="O461" s="44">
        <v>0</v>
      </c>
      <c r="P461" s="44">
        <v>0</v>
      </c>
      <c r="Q461" s="44">
        <v>0</v>
      </c>
      <c r="R461" s="44">
        <v>0</v>
      </c>
      <c r="S461" s="44">
        <v>0</v>
      </c>
      <c r="T461" s="44">
        <v>0</v>
      </c>
      <c r="U461" s="44">
        <f t="shared" si="1"/>
        <v>26000000</v>
      </c>
      <c r="V461" s="44">
        <f t="shared" si="2"/>
        <v>0</v>
      </c>
      <c r="W461" s="61">
        <v>1</v>
      </c>
      <c r="X461" s="61"/>
      <c r="Y461" s="61"/>
      <c r="Z461" s="61"/>
    </row>
    <row r="462" spans="1:26" ht="13.5" hidden="1"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7">H463</f>
        <v>392363000</v>
      </c>
      <c r="I462" s="41">
        <f t="shared" si="247"/>
        <v>0</v>
      </c>
      <c r="J462" s="41">
        <f t="shared" si="247"/>
        <v>0</v>
      </c>
      <c r="K462" s="41">
        <f t="shared" si="247"/>
        <v>0</v>
      </c>
      <c r="L462" s="41">
        <f t="shared" si="247"/>
        <v>0</v>
      </c>
      <c r="M462" s="41">
        <f t="shared" si="247"/>
        <v>1351000</v>
      </c>
      <c r="N462" s="41">
        <f t="shared" si="247"/>
        <v>250000000</v>
      </c>
      <c r="O462" s="41">
        <f t="shared" si="247"/>
        <v>250000000</v>
      </c>
      <c r="P462" s="41">
        <f t="shared" si="247"/>
        <v>0</v>
      </c>
      <c r="Q462" s="41">
        <f t="shared" si="247"/>
        <v>30000000</v>
      </c>
      <c r="R462" s="41">
        <f t="shared" si="247"/>
        <v>30000000</v>
      </c>
      <c r="S462" s="41">
        <f t="shared" si="247"/>
        <v>31012000</v>
      </c>
      <c r="T462" s="41">
        <f t="shared" si="247"/>
        <v>0</v>
      </c>
      <c r="U462" s="41">
        <f t="shared" si="1"/>
        <v>592363000</v>
      </c>
      <c r="V462" s="41">
        <f t="shared" si="2"/>
        <v>-200000000</v>
      </c>
      <c r="W462" s="61"/>
      <c r="X462" s="61"/>
      <c r="Y462" s="61"/>
      <c r="Z462" s="61"/>
    </row>
    <row r="463" spans="1:26" ht="13.5" hidden="1"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44">
        <v>250000000</v>
      </c>
      <c r="O463" s="44">
        <v>250000000</v>
      </c>
      <c r="P463" s="44">
        <v>0</v>
      </c>
      <c r="Q463" s="44">
        <v>30000000</v>
      </c>
      <c r="R463" s="44">
        <v>30000000</v>
      </c>
      <c r="S463" s="44">
        <v>31012000</v>
      </c>
      <c r="T463" s="44">
        <v>0</v>
      </c>
      <c r="U463" s="44">
        <f t="shared" si="1"/>
        <v>592363000</v>
      </c>
      <c r="V463" s="44">
        <f t="shared" si="2"/>
        <v>-200000000</v>
      </c>
      <c r="W463" s="61">
        <v>1</v>
      </c>
      <c r="X463" s="61"/>
      <c r="Y463" s="61"/>
      <c r="Z463" s="61"/>
    </row>
    <row r="464" spans="1:26" ht="13.5" hidden="1"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8">H465</f>
        <v>3000000</v>
      </c>
      <c r="I464" s="41">
        <f t="shared" si="248"/>
        <v>300000</v>
      </c>
      <c r="J464" s="41">
        <f t="shared" si="248"/>
        <v>300000</v>
      </c>
      <c r="K464" s="41">
        <f t="shared" si="248"/>
        <v>150000</v>
      </c>
      <c r="L464" s="41">
        <f t="shared" si="248"/>
        <v>300000</v>
      </c>
      <c r="M464" s="41">
        <f t="shared" si="248"/>
        <v>300000</v>
      </c>
      <c r="N464" s="41">
        <f t="shared" si="248"/>
        <v>300000</v>
      </c>
      <c r="O464" s="41">
        <f t="shared" si="248"/>
        <v>300000</v>
      </c>
      <c r="P464" s="41">
        <f t="shared" si="248"/>
        <v>300000</v>
      </c>
      <c r="Q464" s="41">
        <f t="shared" si="248"/>
        <v>300000</v>
      </c>
      <c r="R464" s="41">
        <f t="shared" si="248"/>
        <v>300000</v>
      </c>
      <c r="S464" s="41">
        <f t="shared" si="248"/>
        <v>150000</v>
      </c>
      <c r="T464" s="41">
        <f t="shared" si="248"/>
        <v>0</v>
      </c>
      <c r="U464" s="41">
        <f t="shared" si="1"/>
        <v>3000000</v>
      </c>
      <c r="V464" s="41">
        <f t="shared" si="2"/>
        <v>0</v>
      </c>
      <c r="W464" s="61"/>
      <c r="X464" s="61"/>
      <c r="Y464" s="61"/>
      <c r="Z464" s="61"/>
    </row>
    <row r="465" spans="1:26" ht="13.5" hidden="1"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44">
        <v>300000</v>
      </c>
      <c r="J465" s="44">
        <v>300000</v>
      </c>
      <c r="K465" s="44">
        <v>150000</v>
      </c>
      <c r="L465" s="44">
        <v>300000</v>
      </c>
      <c r="M465" s="44">
        <v>300000</v>
      </c>
      <c r="N465" s="44">
        <v>300000</v>
      </c>
      <c r="O465" s="44">
        <v>300000</v>
      </c>
      <c r="P465" s="44">
        <v>300000</v>
      </c>
      <c r="Q465" s="44">
        <v>300000</v>
      </c>
      <c r="R465" s="44">
        <v>300000</v>
      </c>
      <c r="S465" s="44">
        <v>150000</v>
      </c>
      <c r="T465" s="44">
        <v>0</v>
      </c>
      <c r="U465" s="44">
        <f t="shared" si="1"/>
        <v>3000000</v>
      </c>
      <c r="V465" s="44">
        <f t="shared" si="2"/>
        <v>0</v>
      </c>
      <c r="W465" s="61">
        <v>1</v>
      </c>
      <c r="X465" s="61"/>
      <c r="Y465" s="61"/>
      <c r="Z465" s="61"/>
    </row>
    <row r="466" spans="1:26" ht="13.5" hidden="1"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49">SUM(H467,H473,H475,H477,H479)</f>
        <v>145000000</v>
      </c>
      <c r="I466" s="38">
        <f t="shared" si="249"/>
        <v>0</v>
      </c>
      <c r="J466" s="38">
        <f t="shared" si="249"/>
        <v>0</v>
      </c>
      <c r="K466" s="38">
        <f t="shared" si="249"/>
        <v>0</v>
      </c>
      <c r="L466" s="38">
        <f t="shared" si="249"/>
        <v>0</v>
      </c>
      <c r="M466" s="38">
        <f t="shared" si="249"/>
        <v>0</v>
      </c>
      <c r="N466" s="38">
        <f t="shared" si="249"/>
        <v>0</v>
      </c>
      <c r="O466" s="38">
        <f t="shared" si="249"/>
        <v>0</v>
      </c>
      <c r="P466" s="38">
        <f t="shared" si="249"/>
        <v>16250000</v>
      </c>
      <c r="Q466" s="38">
        <f t="shared" si="249"/>
        <v>71000000</v>
      </c>
      <c r="R466" s="38">
        <f t="shared" si="249"/>
        <v>57750000</v>
      </c>
      <c r="S466" s="38">
        <f t="shared" si="249"/>
        <v>0</v>
      </c>
      <c r="T466" s="38">
        <f t="shared" si="249"/>
        <v>0</v>
      </c>
      <c r="U466" s="38">
        <f t="shared" si="1"/>
        <v>145000000</v>
      </c>
      <c r="V466" s="38">
        <f t="shared" si="2"/>
        <v>0</v>
      </c>
      <c r="W466" s="61"/>
      <c r="X466" s="61"/>
      <c r="Y466" s="61"/>
      <c r="Z466" s="61"/>
    </row>
    <row r="467" spans="1:26" ht="13.5" hidden="1"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50">SUM(H468:H472)</f>
        <v>58500000</v>
      </c>
      <c r="I467" s="41">
        <f t="shared" si="250"/>
        <v>0</v>
      </c>
      <c r="J467" s="41">
        <f t="shared" si="250"/>
        <v>0</v>
      </c>
      <c r="K467" s="41">
        <f t="shared" si="250"/>
        <v>0</v>
      </c>
      <c r="L467" s="41">
        <f t="shared" si="250"/>
        <v>0</v>
      </c>
      <c r="M467" s="41">
        <f t="shared" si="250"/>
        <v>0</v>
      </c>
      <c r="N467" s="41">
        <f t="shared" si="250"/>
        <v>0</v>
      </c>
      <c r="O467" s="41">
        <f t="shared" si="250"/>
        <v>0</v>
      </c>
      <c r="P467" s="41">
        <f t="shared" si="250"/>
        <v>7500000</v>
      </c>
      <c r="Q467" s="41">
        <f t="shared" si="250"/>
        <v>39000000</v>
      </c>
      <c r="R467" s="41">
        <f t="shared" si="250"/>
        <v>12000000</v>
      </c>
      <c r="S467" s="41">
        <f t="shared" si="250"/>
        <v>0</v>
      </c>
      <c r="T467" s="41">
        <f t="shared" si="250"/>
        <v>0</v>
      </c>
      <c r="U467" s="41">
        <f t="shared" si="1"/>
        <v>58500000</v>
      </c>
      <c r="V467" s="41">
        <f t="shared" si="2"/>
        <v>0</v>
      </c>
      <c r="W467" s="61"/>
      <c r="X467" s="61"/>
      <c r="Y467" s="61"/>
      <c r="Z467" s="61"/>
    </row>
    <row r="468" spans="1:26" ht="13.5" hidden="1"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1">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v>1</v>
      </c>
      <c r="X468" s="61"/>
      <c r="Y468" s="61"/>
      <c r="Z468" s="61"/>
    </row>
    <row r="469" spans="1:26" ht="13.5" hidden="1"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1"/>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v>1</v>
      </c>
      <c r="X469" s="61"/>
      <c r="Y469" s="61"/>
      <c r="Z469" s="61"/>
    </row>
    <row r="470" spans="1:26" ht="13.5" hidden="1"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1"/>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v>1</v>
      </c>
      <c r="X470" s="61"/>
      <c r="Y470" s="61"/>
      <c r="Z470" s="61"/>
    </row>
    <row r="471" spans="1:26" ht="13.5" hidden="1"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1"/>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v>1</v>
      </c>
      <c r="X471" s="61"/>
      <c r="Y471" s="61"/>
      <c r="Z471" s="61"/>
    </row>
    <row r="472" spans="1:26" ht="13.5" hidden="1"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1"/>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v>1</v>
      </c>
      <c r="X472" s="61"/>
      <c r="Y472" s="61"/>
      <c r="Z472" s="61"/>
    </row>
    <row r="473" spans="1:26" ht="13.5" hidden="1"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2">H474</f>
        <v>4200000</v>
      </c>
      <c r="I473" s="41">
        <f t="shared" si="252"/>
        <v>0</v>
      </c>
      <c r="J473" s="41">
        <f t="shared" si="252"/>
        <v>0</v>
      </c>
      <c r="K473" s="41">
        <f t="shared" si="252"/>
        <v>0</v>
      </c>
      <c r="L473" s="41">
        <f t="shared" si="252"/>
        <v>0</v>
      </c>
      <c r="M473" s="41">
        <f t="shared" si="252"/>
        <v>0</v>
      </c>
      <c r="N473" s="41">
        <f t="shared" si="252"/>
        <v>0</v>
      </c>
      <c r="O473" s="41">
        <f t="shared" si="252"/>
        <v>0</v>
      </c>
      <c r="P473" s="41">
        <f t="shared" si="252"/>
        <v>0</v>
      </c>
      <c r="Q473" s="41">
        <f t="shared" si="252"/>
        <v>4200000</v>
      </c>
      <c r="R473" s="41">
        <f t="shared" si="252"/>
        <v>0</v>
      </c>
      <c r="S473" s="41">
        <f t="shared" si="252"/>
        <v>0</v>
      </c>
      <c r="T473" s="41">
        <f t="shared" si="252"/>
        <v>0</v>
      </c>
      <c r="U473" s="41">
        <f t="shared" si="1"/>
        <v>4200000</v>
      </c>
      <c r="V473" s="41">
        <f t="shared" si="2"/>
        <v>0</v>
      </c>
      <c r="W473" s="61"/>
      <c r="X473" s="61"/>
      <c r="Y473" s="61"/>
      <c r="Z473" s="61"/>
    </row>
    <row r="474" spans="1:26" ht="13.5" hidden="1"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v>1</v>
      </c>
      <c r="X474" s="61"/>
      <c r="Y474" s="61"/>
      <c r="Z474" s="61"/>
    </row>
    <row r="475" spans="1:26" ht="13.5" hidden="1"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3">H476</f>
        <v>12000000</v>
      </c>
      <c r="I475" s="41">
        <f t="shared" si="253"/>
        <v>0</v>
      </c>
      <c r="J475" s="41">
        <f t="shared" si="253"/>
        <v>0</v>
      </c>
      <c r="K475" s="41">
        <f t="shared" si="253"/>
        <v>0</v>
      </c>
      <c r="L475" s="41">
        <f t="shared" si="253"/>
        <v>0</v>
      </c>
      <c r="M475" s="41">
        <f t="shared" si="253"/>
        <v>0</v>
      </c>
      <c r="N475" s="41">
        <f t="shared" si="253"/>
        <v>0</v>
      </c>
      <c r="O475" s="41">
        <f t="shared" si="253"/>
        <v>0</v>
      </c>
      <c r="P475" s="41">
        <f t="shared" si="253"/>
        <v>3000000</v>
      </c>
      <c r="Q475" s="41">
        <f t="shared" si="253"/>
        <v>6000000</v>
      </c>
      <c r="R475" s="41">
        <f t="shared" si="253"/>
        <v>3000000</v>
      </c>
      <c r="S475" s="41">
        <f t="shared" si="253"/>
        <v>0</v>
      </c>
      <c r="T475" s="41">
        <f t="shared" si="253"/>
        <v>0</v>
      </c>
      <c r="U475" s="41">
        <f t="shared" si="1"/>
        <v>12000000</v>
      </c>
      <c r="V475" s="41">
        <f t="shared" si="2"/>
        <v>0</v>
      </c>
      <c r="W475" s="61"/>
      <c r="X475" s="61"/>
      <c r="Y475" s="61"/>
      <c r="Z475" s="61"/>
    </row>
    <row r="476" spans="1:26" ht="13.5" hidden="1"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v>1</v>
      </c>
      <c r="X476" s="61"/>
      <c r="Y476" s="61"/>
      <c r="Z476" s="61"/>
    </row>
    <row r="477" spans="1:26" ht="13.5" hidden="1"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4">H478</f>
        <v>67300000</v>
      </c>
      <c r="I477" s="41">
        <f t="shared" si="254"/>
        <v>0</v>
      </c>
      <c r="J477" s="41">
        <f t="shared" si="254"/>
        <v>0</v>
      </c>
      <c r="K477" s="41">
        <f t="shared" si="254"/>
        <v>0</v>
      </c>
      <c r="L477" s="41">
        <f t="shared" si="254"/>
        <v>0</v>
      </c>
      <c r="M477" s="41">
        <f t="shared" si="254"/>
        <v>0</v>
      </c>
      <c r="N477" s="41">
        <f t="shared" si="254"/>
        <v>0</v>
      </c>
      <c r="O477" s="41">
        <f t="shared" si="254"/>
        <v>0</v>
      </c>
      <c r="P477" s="41">
        <f t="shared" si="254"/>
        <v>5000000</v>
      </c>
      <c r="Q477" s="41">
        <f t="shared" si="254"/>
        <v>20300000</v>
      </c>
      <c r="R477" s="41">
        <f t="shared" si="254"/>
        <v>42000000</v>
      </c>
      <c r="S477" s="41">
        <f t="shared" si="254"/>
        <v>0</v>
      </c>
      <c r="T477" s="41">
        <f t="shared" si="254"/>
        <v>0</v>
      </c>
      <c r="U477" s="41">
        <f t="shared" si="1"/>
        <v>67300000</v>
      </c>
      <c r="V477" s="41">
        <f t="shared" si="2"/>
        <v>0</v>
      </c>
      <c r="W477" s="61"/>
      <c r="X477" s="61"/>
      <c r="Y477" s="61"/>
      <c r="Z477" s="61"/>
    </row>
    <row r="478" spans="1:26" ht="13.5" hidden="1"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v>1</v>
      </c>
      <c r="X478" s="61"/>
      <c r="Y478" s="61"/>
      <c r="Z478" s="61"/>
    </row>
    <row r="479" spans="1:26" ht="13.5" hidden="1"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5">H480</f>
        <v>3000000</v>
      </c>
      <c r="I479" s="41">
        <f t="shared" si="255"/>
        <v>0</v>
      </c>
      <c r="J479" s="41">
        <f t="shared" si="255"/>
        <v>0</v>
      </c>
      <c r="K479" s="41">
        <f t="shared" si="255"/>
        <v>0</v>
      </c>
      <c r="L479" s="41">
        <f t="shared" si="255"/>
        <v>0</v>
      </c>
      <c r="M479" s="41">
        <f t="shared" si="255"/>
        <v>0</v>
      </c>
      <c r="N479" s="41">
        <f t="shared" si="255"/>
        <v>0</v>
      </c>
      <c r="O479" s="41">
        <f t="shared" si="255"/>
        <v>0</v>
      </c>
      <c r="P479" s="41">
        <f t="shared" si="255"/>
        <v>750000</v>
      </c>
      <c r="Q479" s="41">
        <f t="shared" si="255"/>
        <v>1500000</v>
      </c>
      <c r="R479" s="41">
        <f t="shared" si="255"/>
        <v>750000</v>
      </c>
      <c r="S479" s="41">
        <f t="shared" si="255"/>
        <v>0</v>
      </c>
      <c r="T479" s="41">
        <f t="shared" si="255"/>
        <v>0</v>
      </c>
      <c r="U479" s="41">
        <f t="shared" si="1"/>
        <v>3000000</v>
      </c>
      <c r="V479" s="41">
        <f t="shared" si="2"/>
        <v>0</v>
      </c>
      <c r="W479" s="61"/>
      <c r="X479" s="61"/>
      <c r="Y479" s="61"/>
      <c r="Z479" s="61"/>
    </row>
    <row r="480" spans="1:26" ht="13.5" hidden="1"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v>1</v>
      </c>
      <c r="X480" s="61"/>
      <c r="Y480" s="61"/>
      <c r="Z480" s="61"/>
    </row>
    <row r="481" spans="1:26" ht="13.5" hidden="1"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6">H482</f>
        <v>552532000</v>
      </c>
      <c r="I481" s="26">
        <f t="shared" si="256"/>
        <v>0</v>
      </c>
      <c r="J481" s="26">
        <f t="shared" si="256"/>
        <v>4650000</v>
      </c>
      <c r="K481" s="26">
        <f t="shared" si="256"/>
        <v>27094090</v>
      </c>
      <c r="L481" s="26">
        <f t="shared" si="256"/>
        <v>21610170</v>
      </c>
      <c r="M481" s="26">
        <f t="shared" si="256"/>
        <v>25598295</v>
      </c>
      <c r="N481" s="26">
        <f t="shared" si="256"/>
        <v>40910170</v>
      </c>
      <c r="O481" s="26">
        <f t="shared" si="256"/>
        <v>24610170</v>
      </c>
      <c r="P481" s="26">
        <f t="shared" si="256"/>
        <v>84106170</v>
      </c>
      <c r="Q481" s="26">
        <f t="shared" si="256"/>
        <v>89605810</v>
      </c>
      <c r="R481" s="26">
        <f t="shared" si="256"/>
        <v>110082125</v>
      </c>
      <c r="S481" s="26">
        <f t="shared" si="256"/>
        <v>94265000</v>
      </c>
      <c r="T481" s="26">
        <f t="shared" si="256"/>
        <v>30000000</v>
      </c>
      <c r="U481" s="26">
        <f t="shared" si="1"/>
        <v>552532000</v>
      </c>
      <c r="V481" s="26">
        <f t="shared" si="2"/>
        <v>0</v>
      </c>
      <c r="W481" s="61"/>
      <c r="X481" s="61"/>
      <c r="Y481" s="61"/>
      <c r="Z481" s="61"/>
    </row>
    <row r="482" spans="1:26" ht="13.5" hidden="1"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7">SUM(H483)</f>
        <v>552532000</v>
      </c>
      <c r="I482" s="30">
        <f t="shared" si="257"/>
        <v>0</v>
      </c>
      <c r="J482" s="30">
        <f t="shared" si="257"/>
        <v>4650000</v>
      </c>
      <c r="K482" s="30">
        <f t="shared" si="257"/>
        <v>27094090</v>
      </c>
      <c r="L482" s="30">
        <f t="shared" si="257"/>
        <v>21610170</v>
      </c>
      <c r="M482" s="30">
        <f t="shared" si="257"/>
        <v>25598295</v>
      </c>
      <c r="N482" s="30">
        <f t="shared" si="257"/>
        <v>40910170</v>
      </c>
      <c r="O482" s="30">
        <f t="shared" si="257"/>
        <v>24610170</v>
      </c>
      <c r="P482" s="30">
        <f t="shared" si="257"/>
        <v>84106170</v>
      </c>
      <c r="Q482" s="30">
        <f t="shared" si="257"/>
        <v>89605810</v>
      </c>
      <c r="R482" s="30">
        <f t="shared" si="257"/>
        <v>110082125</v>
      </c>
      <c r="S482" s="30">
        <f t="shared" si="257"/>
        <v>94265000</v>
      </c>
      <c r="T482" s="30">
        <f t="shared" si="257"/>
        <v>30000000</v>
      </c>
      <c r="U482" s="30">
        <f t="shared" si="1"/>
        <v>552532000</v>
      </c>
      <c r="V482" s="30">
        <f t="shared" si="2"/>
        <v>0</v>
      </c>
      <c r="W482" s="61"/>
      <c r="X482" s="61"/>
      <c r="Y482" s="61"/>
      <c r="Z482" s="61"/>
    </row>
    <row r="483" spans="1:26" ht="13.5" hidden="1"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8">SUM(H484,H497,H516)</f>
        <v>552532000</v>
      </c>
      <c r="I483" s="34">
        <f t="shared" si="258"/>
        <v>0</v>
      </c>
      <c r="J483" s="34">
        <f t="shared" si="258"/>
        <v>4650000</v>
      </c>
      <c r="K483" s="34">
        <f t="shared" si="258"/>
        <v>27094090</v>
      </c>
      <c r="L483" s="34">
        <f t="shared" si="258"/>
        <v>21610170</v>
      </c>
      <c r="M483" s="34">
        <f t="shared" si="258"/>
        <v>25598295</v>
      </c>
      <c r="N483" s="34">
        <f t="shared" si="258"/>
        <v>40910170</v>
      </c>
      <c r="O483" s="34">
        <f t="shared" si="258"/>
        <v>24610170</v>
      </c>
      <c r="P483" s="34">
        <f t="shared" si="258"/>
        <v>84106170</v>
      </c>
      <c r="Q483" s="34">
        <f t="shared" si="258"/>
        <v>89605810</v>
      </c>
      <c r="R483" s="34">
        <f t="shared" si="258"/>
        <v>110082125</v>
      </c>
      <c r="S483" s="34">
        <f t="shared" si="258"/>
        <v>94265000</v>
      </c>
      <c r="T483" s="34">
        <f t="shared" si="258"/>
        <v>30000000</v>
      </c>
      <c r="U483" s="34">
        <f t="shared" si="1"/>
        <v>552532000</v>
      </c>
      <c r="V483" s="34">
        <f t="shared" si="2"/>
        <v>0</v>
      </c>
      <c r="W483" s="61"/>
      <c r="X483" s="61"/>
      <c r="Y483" s="61"/>
      <c r="Z483" s="61"/>
    </row>
    <row r="484" spans="1:26" ht="13.5" hidden="1"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59">SUM(H485,H491,H493,H495)</f>
        <v>281084000</v>
      </c>
      <c r="I484" s="38">
        <f t="shared" si="259"/>
        <v>0</v>
      </c>
      <c r="J484" s="38">
        <f t="shared" si="259"/>
        <v>1400000</v>
      </c>
      <c r="K484" s="38">
        <f t="shared" si="259"/>
        <v>3300000</v>
      </c>
      <c r="L484" s="38">
        <f t="shared" si="259"/>
        <v>6400000</v>
      </c>
      <c r="M484" s="38">
        <f t="shared" si="259"/>
        <v>1400000</v>
      </c>
      <c r="N484" s="38">
        <f t="shared" si="259"/>
        <v>1400000</v>
      </c>
      <c r="O484" s="38">
        <f t="shared" si="259"/>
        <v>6900000</v>
      </c>
      <c r="P484" s="38">
        <f t="shared" si="259"/>
        <v>62096000</v>
      </c>
      <c r="Q484" s="38">
        <f t="shared" si="259"/>
        <v>66096000</v>
      </c>
      <c r="R484" s="38">
        <f t="shared" si="259"/>
        <v>91944000</v>
      </c>
      <c r="S484" s="38">
        <f t="shared" si="259"/>
        <v>32748000</v>
      </c>
      <c r="T484" s="38">
        <f t="shared" si="259"/>
        <v>7400000</v>
      </c>
      <c r="U484" s="38">
        <f t="shared" si="1"/>
        <v>281084000</v>
      </c>
      <c r="V484" s="38">
        <f t="shared" si="2"/>
        <v>0</v>
      </c>
      <c r="W484" s="61"/>
      <c r="X484" s="61"/>
      <c r="Y484" s="61"/>
      <c r="Z484" s="61"/>
    </row>
    <row r="485" spans="1:26" ht="13.5" hidden="1"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60">SUM(H486:H490)</f>
        <v>37800000</v>
      </c>
      <c r="I485" s="41">
        <f t="shared" si="260"/>
        <v>0</v>
      </c>
      <c r="J485" s="41">
        <f t="shared" si="260"/>
        <v>1400000</v>
      </c>
      <c r="K485" s="41">
        <f t="shared" si="260"/>
        <v>2800000</v>
      </c>
      <c r="L485" s="41">
        <f t="shared" si="260"/>
        <v>6400000</v>
      </c>
      <c r="M485" s="41">
        <f t="shared" si="260"/>
        <v>1400000</v>
      </c>
      <c r="N485" s="41">
        <f t="shared" si="260"/>
        <v>1400000</v>
      </c>
      <c r="O485" s="41">
        <f t="shared" si="260"/>
        <v>6400000</v>
      </c>
      <c r="P485" s="41">
        <f t="shared" si="260"/>
        <v>1400000</v>
      </c>
      <c r="Q485" s="41">
        <f t="shared" si="260"/>
        <v>6400000</v>
      </c>
      <c r="R485" s="41">
        <f t="shared" si="260"/>
        <v>1400000</v>
      </c>
      <c r="S485" s="41">
        <f t="shared" si="260"/>
        <v>1400000</v>
      </c>
      <c r="T485" s="41">
        <f t="shared" si="260"/>
        <v>7400000</v>
      </c>
      <c r="U485" s="41">
        <f t="shared" si="1"/>
        <v>37800000</v>
      </c>
      <c r="V485" s="41">
        <f t="shared" si="2"/>
        <v>0</v>
      </c>
      <c r="W485" s="61"/>
      <c r="X485" s="61"/>
      <c r="Y485" s="61"/>
      <c r="Z485" s="61"/>
    </row>
    <row r="486" spans="1:26" ht="13.5" hidden="1"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1">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v>1</v>
      </c>
      <c r="X486" s="61"/>
      <c r="Y486" s="61"/>
      <c r="Z486" s="61"/>
    </row>
    <row r="487" spans="1:26" ht="13.5" hidden="1"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1"/>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v>1</v>
      </c>
      <c r="X487" s="61"/>
      <c r="Y487" s="61"/>
      <c r="Z487" s="61"/>
    </row>
    <row r="488" spans="1:26" ht="13.5" hidden="1"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1"/>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v>1</v>
      </c>
      <c r="X488" s="61"/>
      <c r="Y488" s="61"/>
      <c r="Z488" s="61"/>
    </row>
    <row r="489" spans="1:26" ht="13.5" hidden="1"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1"/>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v>1</v>
      </c>
      <c r="X489" s="61"/>
      <c r="Y489" s="61"/>
      <c r="Z489" s="61"/>
    </row>
    <row r="490" spans="1:26" ht="13.5" hidden="1"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1"/>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v>1</v>
      </c>
      <c r="X490" s="61"/>
      <c r="Y490" s="61"/>
      <c r="Z490" s="61"/>
    </row>
    <row r="491" spans="1:26" ht="13.5" hidden="1"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2">H492</f>
        <v>1500000</v>
      </c>
      <c r="I491" s="41">
        <f t="shared" si="262"/>
        <v>0</v>
      </c>
      <c r="J491" s="41">
        <f t="shared" si="262"/>
        <v>0</v>
      </c>
      <c r="K491" s="41">
        <f t="shared" si="262"/>
        <v>500000</v>
      </c>
      <c r="L491" s="41">
        <f t="shared" si="262"/>
        <v>0</v>
      </c>
      <c r="M491" s="41">
        <f t="shared" si="262"/>
        <v>0</v>
      </c>
      <c r="N491" s="41">
        <f t="shared" si="262"/>
        <v>0</v>
      </c>
      <c r="O491" s="41">
        <f t="shared" si="262"/>
        <v>500000</v>
      </c>
      <c r="P491" s="41">
        <f t="shared" si="262"/>
        <v>0</v>
      </c>
      <c r="Q491" s="41">
        <f t="shared" si="262"/>
        <v>0</v>
      </c>
      <c r="R491" s="41">
        <f t="shared" si="262"/>
        <v>0</v>
      </c>
      <c r="S491" s="41">
        <f t="shared" si="262"/>
        <v>500000</v>
      </c>
      <c r="T491" s="41">
        <f t="shared" si="262"/>
        <v>0</v>
      </c>
      <c r="U491" s="41">
        <f t="shared" si="1"/>
        <v>1500000</v>
      </c>
      <c r="V491" s="41">
        <f t="shared" si="2"/>
        <v>0</v>
      </c>
      <c r="W491" s="61"/>
      <c r="X491" s="61"/>
      <c r="Y491" s="61"/>
      <c r="Z491" s="61"/>
    </row>
    <row r="492" spans="1:26" ht="13.5" hidden="1"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v>1</v>
      </c>
      <c r="X492" s="61"/>
      <c r="Y492" s="61"/>
      <c r="Z492" s="61"/>
    </row>
    <row r="493" spans="1:26" ht="13.5" hidden="1"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3">H494</f>
        <v>3000000</v>
      </c>
      <c r="I493" s="41">
        <f t="shared" si="263"/>
        <v>0</v>
      </c>
      <c r="J493" s="41">
        <f t="shared" si="263"/>
        <v>0</v>
      </c>
      <c r="K493" s="41">
        <f t="shared" si="263"/>
        <v>0</v>
      </c>
      <c r="L493" s="41">
        <f t="shared" si="263"/>
        <v>0</v>
      </c>
      <c r="M493" s="41">
        <f t="shared" si="263"/>
        <v>0</v>
      </c>
      <c r="N493" s="41">
        <f t="shared" si="263"/>
        <v>0</v>
      </c>
      <c r="O493" s="41">
        <f t="shared" si="263"/>
        <v>0</v>
      </c>
      <c r="P493" s="41">
        <f t="shared" si="263"/>
        <v>1000000</v>
      </c>
      <c r="Q493" s="41">
        <f t="shared" si="263"/>
        <v>0</v>
      </c>
      <c r="R493" s="41">
        <f t="shared" si="263"/>
        <v>1000000</v>
      </c>
      <c r="S493" s="41">
        <f t="shared" si="263"/>
        <v>1000000</v>
      </c>
      <c r="T493" s="41">
        <f t="shared" si="263"/>
        <v>0</v>
      </c>
      <c r="U493" s="41">
        <f t="shared" si="1"/>
        <v>3000000</v>
      </c>
      <c r="V493" s="41">
        <f t="shared" si="2"/>
        <v>0</v>
      </c>
      <c r="W493" s="61"/>
      <c r="X493" s="61"/>
      <c r="Y493" s="61"/>
      <c r="Z493" s="61"/>
    </row>
    <row r="494" spans="1:26" ht="13.5" hidden="1"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v>1</v>
      </c>
      <c r="X494" s="61"/>
      <c r="Y494" s="61"/>
      <c r="Z494" s="61"/>
    </row>
    <row r="495" spans="1:26" ht="13.5" hidden="1"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4">H496</f>
        <v>238784000</v>
      </c>
      <c r="I495" s="41">
        <f t="shared" si="264"/>
        <v>0</v>
      </c>
      <c r="J495" s="41">
        <f t="shared" si="264"/>
        <v>0</v>
      </c>
      <c r="K495" s="41">
        <f t="shared" si="264"/>
        <v>0</v>
      </c>
      <c r="L495" s="41">
        <f t="shared" si="264"/>
        <v>0</v>
      </c>
      <c r="M495" s="41">
        <f t="shared" si="264"/>
        <v>0</v>
      </c>
      <c r="N495" s="41">
        <f t="shared" si="264"/>
        <v>0</v>
      </c>
      <c r="O495" s="41">
        <f t="shared" si="264"/>
        <v>0</v>
      </c>
      <c r="P495" s="41">
        <f t="shared" si="264"/>
        <v>59696000</v>
      </c>
      <c r="Q495" s="41">
        <f t="shared" si="264"/>
        <v>59696000</v>
      </c>
      <c r="R495" s="41">
        <f t="shared" si="264"/>
        <v>89544000</v>
      </c>
      <c r="S495" s="41">
        <f t="shared" si="264"/>
        <v>29848000</v>
      </c>
      <c r="T495" s="41">
        <f t="shared" si="264"/>
        <v>0</v>
      </c>
      <c r="U495" s="41">
        <f t="shared" si="1"/>
        <v>238784000</v>
      </c>
      <c r="V495" s="41">
        <f t="shared" si="2"/>
        <v>0</v>
      </c>
      <c r="W495" s="61"/>
      <c r="X495" s="61"/>
      <c r="Y495" s="61"/>
      <c r="Z495" s="61"/>
    </row>
    <row r="496" spans="1:26" ht="13.5" hidden="1"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44">
        <v>59696000</v>
      </c>
      <c r="Q496" s="44">
        <v>59696000</v>
      </c>
      <c r="R496" s="44">
        <v>89544000</v>
      </c>
      <c r="S496" s="44">
        <v>29848000</v>
      </c>
      <c r="T496" s="44">
        <v>0</v>
      </c>
      <c r="U496" s="44">
        <f t="shared" si="1"/>
        <v>238784000</v>
      </c>
      <c r="V496" s="44">
        <f t="shared" si="2"/>
        <v>0</v>
      </c>
      <c r="W496" s="61">
        <v>1</v>
      </c>
      <c r="X496" s="61"/>
      <c r="Y496" s="61"/>
      <c r="Z496" s="61"/>
    </row>
    <row r="497" spans="1:26" ht="13.5" hidden="1"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5">SUM(H498,H505,H508,H510,H512,H514)</f>
        <v>192943000</v>
      </c>
      <c r="I497" s="38">
        <f t="shared" si="265"/>
        <v>0</v>
      </c>
      <c r="J497" s="38">
        <f t="shared" si="265"/>
        <v>1400000</v>
      </c>
      <c r="K497" s="38">
        <f t="shared" si="265"/>
        <v>23794090</v>
      </c>
      <c r="L497" s="38">
        <f t="shared" si="265"/>
        <v>7022045</v>
      </c>
      <c r="M497" s="38">
        <f t="shared" si="265"/>
        <v>7022045</v>
      </c>
      <c r="N497" s="38">
        <f t="shared" si="265"/>
        <v>29272045</v>
      </c>
      <c r="O497" s="38">
        <f t="shared" si="265"/>
        <v>9522045</v>
      </c>
      <c r="P497" s="38">
        <f t="shared" si="265"/>
        <v>11522045</v>
      </c>
      <c r="Q497" s="38">
        <f t="shared" si="265"/>
        <v>17271685</v>
      </c>
      <c r="R497" s="38">
        <f t="shared" si="265"/>
        <v>9950000</v>
      </c>
      <c r="S497" s="38">
        <f t="shared" si="265"/>
        <v>56517000</v>
      </c>
      <c r="T497" s="38">
        <f t="shared" si="265"/>
        <v>19650000</v>
      </c>
      <c r="U497" s="38">
        <f t="shared" si="1"/>
        <v>192943000</v>
      </c>
      <c r="V497" s="38">
        <f t="shared" si="2"/>
        <v>0</v>
      </c>
      <c r="W497" s="61"/>
      <c r="X497" s="61"/>
      <c r="Y497" s="61"/>
      <c r="Z497" s="61"/>
    </row>
    <row r="498" spans="1:26" ht="13.5" hidden="1"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6">SUM(H499:H504)</f>
        <v>45300000</v>
      </c>
      <c r="I498" s="41">
        <f t="shared" si="266"/>
        <v>0</v>
      </c>
      <c r="J498" s="41">
        <f t="shared" si="266"/>
        <v>1400000</v>
      </c>
      <c r="K498" s="41">
        <f t="shared" si="266"/>
        <v>9800000</v>
      </c>
      <c r="L498" s="41">
        <f t="shared" si="266"/>
        <v>1400000</v>
      </c>
      <c r="M498" s="41">
        <f t="shared" si="266"/>
        <v>1400000</v>
      </c>
      <c r="N498" s="41">
        <f t="shared" si="266"/>
        <v>8400000</v>
      </c>
      <c r="O498" s="41">
        <f t="shared" si="266"/>
        <v>1400000</v>
      </c>
      <c r="P498" s="41">
        <f t="shared" si="266"/>
        <v>5900000</v>
      </c>
      <c r="Q498" s="41">
        <f t="shared" si="266"/>
        <v>3900000</v>
      </c>
      <c r="R498" s="41">
        <f t="shared" si="266"/>
        <v>1400000</v>
      </c>
      <c r="S498" s="41">
        <f t="shared" si="266"/>
        <v>5900000</v>
      </c>
      <c r="T498" s="41">
        <f t="shared" si="266"/>
        <v>4400000</v>
      </c>
      <c r="U498" s="41">
        <f t="shared" si="1"/>
        <v>45300000</v>
      </c>
      <c r="V498" s="41">
        <f t="shared" si="2"/>
        <v>0</v>
      </c>
      <c r="W498" s="61"/>
      <c r="X498" s="61"/>
      <c r="Y498" s="61"/>
      <c r="Z498" s="61"/>
    </row>
    <row r="499" spans="1:26" ht="13.5" hidden="1"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7">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v>1</v>
      </c>
      <c r="X499" s="61"/>
      <c r="Y499" s="61"/>
      <c r="Z499" s="61"/>
    </row>
    <row r="500" spans="1:26" ht="13.5" hidden="1"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7"/>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v>1</v>
      </c>
      <c r="X500" s="61"/>
      <c r="Y500" s="61"/>
      <c r="Z500" s="61"/>
    </row>
    <row r="501" spans="1:26" ht="13.5" hidden="1"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7"/>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v>1</v>
      </c>
      <c r="X501" s="61"/>
      <c r="Y501" s="61"/>
      <c r="Z501" s="61"/>
    </row>
    <row r="502" spans="1:26" ht="13.5" hidden="1"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7"/>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v>1</v>
      </c>
      <c r="X502" s="61"/>
      <c r="Y502" s="61"/>
      <c r="Z502" s="61"/>
    </row>
    <row r="503" spans="1:26" ht="13.5" hidden="1"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7"/>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v>1</v>
      </c>
      <c r="X503" s="61"/>
      <c r="Y503" s="61"/>
      <c r="Z503" s="61"/>
    </row>
    <row r="504" spans="1:26" ht="13.5" hidden="1"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7"/>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v>1</v>
      </c>
      <c r="X504" s="61"/>
      <c r="Y504" s="61"/>
      <c r="Z504" s="61"/>
    </row>
    <row r="505" spans="1:26" ht="13.5" hidden="1"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8">SUM(H506:H507)</f>
        <v>31000000</v>
      </c>
      <c r="I505" s="41">
        <f t="shared" si="268"/>
        <v>0</v>
      </c>
      <c r="J505" s="41">
        <f t="shared" si="268"/>
        <v>0</v>
      </c>
      <c r="K505" s="41">
        <f t="shared" si="268"/>
        <v>250000</v>
      </c>
      <c r="L505" s="41">
        <f t="shared" si="268"/>
        <v>0</v>
      </c>
      <c r="M505" s="41">
        <f t="shared" si="268"/>
        <v>0</v>
      </c>
      <c r="N505" s="41">
        <f t="shared" si="268"/>
        <v>15250000</v>
      </c>
      <c r="O505" s="41">
        <f t="shared" si="268"/>
        <v>0</v>
      </c>
      <c r="P505" s="41">
        <f t="shared" si="268"/>
        <v>0</v>
      </c>
      <c r="Q505" s="41">
        <f t="shared" si="268"/>
        <v>250000</v>
      </c>
      <c r="R505" s="41">
        <f t="shared" si="268"/>
        <v>0</v>
      </c>
      <c r="S505" s="41">
        <f t="shared" si="268"/>
        <v>0</v>
      </c>
      <c r="T505" s="41">
        <f t="shared" si="268"/>
        <v>15250000</v>
      </c>
      <c r="U505" s="41">
        <f t="shared" si="1"/>
        <v>31000000</v>
      </c>
      <c r="V505" s="41">
        <f t="shared" si="2"/>
        <v>0</v>
      </c>
      <c r="W505" s="61"/>
      <c r="X505" s="61"/>
      <c r="Y505" s="61"/>
      <c r="Z505" s="61"/>
    </row>
    <row r="506" spans="1:26" ht="13.5" hidden="1"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69">ROUNDDOWN(E506*G506,-3)</f>
        <v>30000000</v>
      </c>
      <c r="I506" s="44">
        <v>0</v>
      </c>
      <c r="J506" s="44">
        <v>0</v>
      </c>
      <c r="K506" s="44">
        <v>0</v>
      </c>
      <c r="L506" s="44">
        <v>0</v>
      </c>
      <c r="M506" s="44">
        <v>0</v>
      </c>
      <c r="N506" s="44">
        <v>15000000</v>
      </c>
      <c r="O506" s="44">
        <v>0</v>
      </c>
      <c r="P506" s="44">
        <v>0</v>
      </c>
      <c r="Q506" s="44">
        <v>0</v>
      </c>
      <c r="R506" s="44">
        <v>0</v>
      </c>
      <c r="S506" s="44">
        <v>0</v>
      </c>
      <c r="T506" s="44">
        <v>15000000</v>
      </c>
      <c r="U506" s="44">
        <f t="shared" si="1"/>
        <v>30000000</v>
      </c>
      <c r="V506" s="44">
        <f t="shared" si="2"/>
        <v>0</v>
      </c>
      <c r="W506" s="61">
        <v>1</v>
      </c>
      <c r="X506" s="61"/>
      <c r="Y506" s="61"/>
      <c r="Z506" s="61"/>
    </row>
    <row r="507" spans="1:26" ht="13.5" hidden="1"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69"/>
        <v>1000000</v>
      </c>
      <c r="I507" s="44">
        <v>0</v>
      </c>
      <c r="J507" s="44">
        <v>0</v>
      </c>
      <c r="K507" s="44">
        <v>250000</v>
      </c>
      <c r="L507" s="44">
        <v>0</v>
      </c>
      <c r="M507" s="44">
        <v>0</v>
      </c>
      <c r="N507" s="44">
        <v>250000</v>
      </c>
      <c r="O507" s="44">
        <v>0</v>
      </c>
      <c r="P507" s="44">
        <v>0</v>
      </c>
      <c r="Q507" s="44">
        <v>250000</v>
      </c>
      <c r="R507" s="44">
        <v>0</v>
      </c>
      <c r="S507" s="44">
        <v>0</v>
      </c>
      <c r="T507" s="44">
        <v>250000</v>
      </c>
      <c r="U507" s="44">
        <f t="shared" si="1"/>
        <v>1000000</v>
      </c>
      <c r="V507" s="44">
        <f t="shared" si="2"/>
        <v>0</v>
      </c>
      <c r="W507" s="61">
        <v>1</v>
      </c>
      <c r="X507" s="61"/>
      <c r="Y507" s="61"/>
      <c r="Z507" s="61"/>
    </row>
    <row r="508" spans="1:26" ht="13.5" hidden="1"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70">H509</f>
        <v>20000000</v>
      </c>
      <c r="I508" s="41">
        <f t="shared" si="270"/>
        <v>0</v>
      </c>
      <c r="J508" s="41">
        <f t="shared" si="270"/>
        <v>0</v>
      </c>
      <c r="K508" s="41">
        <f t="shared" si="270"/>
        <v>2500000</v>
      </c>
      <c r="L508" s="41">
        <f t="shared" si="270"/>
        <v>0</v>
      </c>
      <c r="M508" s="41">
        <f t="shared" si="270"/>
        <v>0</v>
      </c>
      <c r="N508" s="41">
        <f t="shared" si="270"/>
        <v>0</v>
      </c>
      <c r="O508" s="41">
        <f t="shared" si="270"/>
        <v>2500000</v>
      </c>
      <c r="P508" s="41">
        <f t="shared" si="270"/>
        <v>0</v>
      </c>
      <c r="Q508" s="41">
        <f t="shared" si="270"/>
        <v>7500000</v>
      </c>
      <c r="R508" s="41">
        <f t="shared" si="270"/>
        <v>7500000</v>
      </c>
      <c r="S508" s="41">
        <f t="shared" si="270"/>
        <v>0</v>
      </c>
      <c r="T508" s="41">
        <f t="shared" si="270"/>
        <v>0</v>
      </c>
      <c r="U508" s="41">
        <f t="shared" si="1"/>
        <v>20000000</v>
      </c>
      <c r="V508" s="41">
        <f t="shared" si="2"/>
        <v>0</v>
      </c>
      <c r="W508" s="61"/>
      <c r="X508" s="61"/>
      <c r="Y508" s="61"/>
      <c r="Z508" s="61"/>
    </row>
    <row r="509" spans="1:26" ht="13.5" hidden="1"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v>1</v>
      </c>
      <c r="X509" s="61"/>
      <c r="Y509" s="61"/>
      <c r="Z509" s="61"/>
    </row>
    <row r="510" spans="1:26" ht="13.5" hidden="1"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1">H511</f>
        <v>49567000</v>
      </c>
      <c r="I510" s="41">
        <f t="shared" si="271"/>
        <v>0</v>
      </c>
      <c r="J510" s="41">
        <f t="shared" si="271"/>
        <v>0</v>
      </c>
      <c r="K510" s="41">
        <f t="shared" si="271"/>
        <v>0</v>
      </c>
      <c r="L510" s="41">
        <f t="shared" si="271"/>
        <v>0</v>
      </c>
      <c r="M510" s="41">
        <f t="shared" si="271"/>
        <v>0</v>
      </c>
      <c r="N510" s="41">
        <f t="shared" si="271"/>
        <v>0</v>
      </c>
      <c r="O510" s="41">
        <f t="shared" si="271"/>
        <v>0</v>
      </c>
      <c r="P510" s="41">
        <f t="shared" si="271"/>
        <v>0</v>
      </c>
      <c r="Q510" s="41">
        <f t="shared" si="271"/>
        <v>0</v>
      </c>
      <c r="R510" s="41">
        <f t="shared" si="271"/>
        <v>0</v>
      </c>
      <c r="S510" s="41">
        <f t="shared" si="271"/>
        <v>49567000</v>
      </c>
      <c r="T510" s="41">
        <f t="shared" si="271"/>
        <v>0</v>
      </c>
      <c r="U510" s="41">
        <f t="shared" si="1"/>
        <v>49567000</v>
      </c>
      <c r="V510" s="41">
        <f t="shared" si="2"/>
        <v>0</v>
      </c>
      <c r="W510" s="61"/>
      <c r="X510" s="61"/>
      <c r="Y510" s="61"/>
      <c r="Z510" s="61"/>
    </row>
    <row r="511" spans="1:26" ht="13.5" hidden="1"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v>1</v>
      </c>
      <c r="X511" s="61"/>
      <c r="Y511" s="61"/>
      <c r="Z511" s="61"/>
    </row>
    <row r="512" spans="1:26" ht="13.5" hidden="1"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2">H513</f>
        <v>36576000</v>
      </c>
      <c r="I512" s="41">
        <f t="shared" si="272"/>
        <v>0</v>
      </c>
      <c r="J512" s="41">
        <f t="shared" si="272"/>
        <v>0</v>
      </c>
      <c r="K512" s="41">
        <f t="shared" si="272"/>
        <v>9144090</v>
      </c>
      <c r="L512" s="41">
        <f t="shared" si="272"/>
        <v>4572045</v>
      </c>
      <c r="M512" s="41">
        <f t="shared" si="272"/>
        <v>4572045</v>
      </c>
      <c r="N512" s="41">
        <f t="shared" si="272"/>
        <v>4572045</v>
      </c>
      <c r="O512" s="41">
        <f t="shared" si="272"/>
        <v>4572045</v>
      </c>
      <c r="P512" s="41">
        <f t="shared" si="272"/>
        <v>4572045</v>
      </c>
      <c r="Q512" s="41">
        <f t="shared" si="272"/>
        <v>4571685</v>
      </c>
      <c r="R512" s="41">
        <f t="shared" si="272"/>
        <v>0</v>
      </c>
      <c r="S512" s="41">
        <f t="shared" si="272"/>
        <v>0</v>
      </c>
      <c r="T512" s="41">
        <f t="shared" si="272"/>
        <v>0</v>
      </c>
      <c r="U512" s="41">
        <f t="shared" si="1"/>
        <v>36576000</v>
      </c>
      <c r="V512" s="41">
        <f t="shared" si="2"/>
        <v>0</v>
      </c>
      <c r="W512" s="61"/>
      <c r="X512" s="61"/>
      <c r="Y512" s="61"/>
      <c r="Z512" s="61"/>
    </row>
    <row r="513" spans="1:26" ht="13.5" hidden="1"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v>1</v>
      </c>
      <c r="X513" s="61"/>
      <c r="Y513" s="61"/>
      <c r="Z513" s="61"/>
    </row>
    <row r="514" spans="1:26" ht="13.5" hidden="1"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3">H515</f>
        <v>10500000</v>
      </c>
      <c r="I514" s="41">
        <f t="shared" si="273"/>
        <v>0</v>
      </c>
      <c r="J514" s="41">
        <f t="shared" si="273"/>
        <v>0</v>
      </c>
      <c r="K514" s="41">
        <f t="shared" si="273"/>
        <v>2100000</v>
      </c>
      <c r="L514" s="41">
        <f t="shared" si="273"/>
        <v>1050000</v>
      </c>
      <c r="M514" s="41">
        <f t="shared" si="273"/>
        <v>1050000</v>
      </c>
      <c r="N514" s="41">
        <f t="shared" si="273"/>
        <v>1050000</v>
      </c>
      <c r="O514" s="41">
        <f t="shared" si="273"/>
        <v>1050000</v>
      </c>
      <c r="P514" s="41">
        <f t="shared" si="273"/>
        <v>1050000</v>
      </c>
      <c r="Q514" s="41">
        <f t="shared" si="273"/>
        <v>1050000</v>
      </c>
      <c r="R514" s="41">
        <f t="shared" si="273"/>
        <v>1050000</v>
      </c>
      <c r="S514" s="41">
        <f t="shared" si="273"/>
        <v>1050000</v>
      </c>
      <c r="T514" s="41">
        <f t="shared" si="273"/>
        <v>0</v>
      </c>
      <c r="U514" s="41">
        <f t="shared" si="1"/>
        <v>10500000</v>
      </c>
      <c r="V514" s="41">
        <f t="shared" si="2"/>
        <v>0</v>
      </c>
      <c r="W514" s="61"/>
      <c r="X514" s="61"/>
      <c r="Y514" s="61"/>
      <c r="Z514" s="61"/>
    </row>
    <row r="515" spans="1:26" ht="13.5" hidden="1"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v>1</v>
      </c>
      <c r="X515" s="61"/>
      <c r="Y515" s="61"/>
      <c r="Z515" s="61"/>
    </row>
    <row r="516" spans="1:26" ht="13.5" hidden="1"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4">SUM(H517,H523,H525,H527)</f>
        <v>78505000</v>
      </c>
      <c r="I516" s="38">
        <f t="shared" si="274"/>
        <v>0</v>
      </c>
      <c r="J516" s="38">
        <f t="shared" si="274"/>
        <v>1850000</v>
      </c>
      <c r="K516" s="38">
        <f t="shared" si="274"/>
        <v>0</v>
      </c>
      <c r="L516" s="38">
        <f t="shared" si="274"/>
        <v>8188125</v>
      </c>
      <c r="M516" s="38">
        <f t="shared" si="274"/>
        <v>17176250</v>
      </c>
      <c r="N516" s="38">
        <f t="shared" si="274"/>
        <v>10238125</v>
      </c>
      <c r="O516" s="38">
        <f t="shared" si="274"/>
        <v>8188125</v>
      </c>
      <c r="P516" s="38">
        <f t="shared" si="274"/>
        <v>10488125</v>
      </c>
      <c r="Q516" s="38">
        <f t="shared" si="274"/>
        <v>6238125</v>
      </c>
      <c r="R516" s="38">
        <f t="shared" si="274"/>
        <v>8188125</v>
      </c>
      <c r="S516" s="38">
        <f t="shared" si="274"/>
        <v>5000000</v>
      </c>
      <c r="T516" s="38">
        <f t="shared" si="274"/>
        <v>2950000</v>
      </c>
      <c r="U516" s="38">
        <f t="shared" si="1"/>
        <v>78505000</v>
      </c>
      <c r="V516" s="38">
        <f t="shared" si="2"/>
        <v>0</v>
      </c>
      <c r="W516" s="61"/>
      <c r="X516" s="61"/>
      <c r="Y516" s="61"/>
      <c r="Z516" s="61"/>
    </row>
    <row r="517" spans="1:26" ht="13.5" hidden="1"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5">SUM(H518:H522)</f>
        <v>30400000</v>
      </c>
      <c r="I517" s="41">
        <f t="shared" si="275"/>
        <v>0</v>
      </c>
      <c r="J517" s="41">
        <f t="shared" si="275"/>
        <v>700000</v>
      </c>
      <c r="K517" s="41">
        <f t="shared" si="275"/>
        <v>0</v>
      </c>
      <c r="L517" s="41">
        <f t="shared" si="275"/>
        <v>2200000</v>
      </c>
      <c r="M517" s="41">
        <f t="shared" si="275"/>
        <v>6100000</v>
      </c>
      <c r="N517" s="41">
        <f t="shared" si="275"/>
        <v>4700000</v>
      </c>
      <c r="O517" s="41">
        <f t="shared" si="275"/>
        <v>2200000</v>
      </c>
      <c r="P517" s="41">
        <f t="shared" si="275"/>
        <v>4700000</v>
      </c>
      <c r="Q517" s="41">
        <f t="shared" si="275"/>
        <v>700000</v>
      </c>
      <c r="R517" s="41">
        <f t="shared" si="275"/>
        <v>2200000</v>
      </c>
      <c r="S517" s="41">
        <f t="shared" si="275"/>
        <v>4700000</v>
      </c>
      <c r="T517" s="41">
        <f t="shared" si="275"/>
        <v>2200000</v>
      </c>
      <c r="U517" s="41">
        <f t="shared" si="1"/>
        <v>30400000</v>
      </c>
      <c r="V517" s="41">
        <f t="shared" si="2"/>
        <v>0</v>
      </c>
      <c r="W517" s="61"/>
      <c r="X517" s="61"/>
      <c r="Y517" s="61"/>
      <c r="Z517" s="61"/>
    </row>
    <row r="518" spans="1:26" ht="13.5" hidden="1"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6">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v>1</v>
      </c>
      <c r="X518" s="61"/>
      <c r="Y518" s="61"/>
      <c r="Z518" s="61"/>
    </row>
    <row r="519" spans="1:26" ht="13.5" hidden="1"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6"/>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v>1</v>
      </c>
      <c r="X519" s="61"/>
      <c r="Y519" s="61"/>
      <c r="Z519" s="61"/>
    </row>
    <row r="520" spans="1:26" ht="13.5" hidden="1"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6"/>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v>1</v>
      </c>
      <c r="X520" s="61"/>
      <c r="Y520" s="61"/>
      <c r="Z520" s="61"/>
    </row>
    <row r="521" spans="1:26" ht="13.5" hidden="1"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6"/>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v>1</v>
      </c>
      <c r="X521" s="61"/>
      <c r="Y521" s="61"/>
      <c r="Z521" s="61"/>
    </row>
    <row r="522" spans="1:26" ht="13.5" hidden="1"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6"/>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v>1</v>
      </c>
      <c r="X522" s="61"/>
      <c r="Y522" s="61"/>
      <c r="Z522" s="61"/>
    </row>
    <row r="523" spans="1:26" ht="13.5" hidden="1"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7">H524</f>
        <v>500000</v>
      </c>
      <c r="I523" s="41">
        <f t="shared" si="277"/>
        <v>0</v>
      </c>
      <c r="J523" s="41">
        <f t="shared" si="277"/>
        <v>250000</v>
      </c>
      <c r="K523" s="41">
        <f t="shared" si="277"/>
        <v>0</v>
      </c>
      <c r="L523" s="41">
        <f t="shared" si="277"/>
        <v>0</v>
      </c>
      <c r="M523" s="41">
        <f t="shared" si="277"/>
        <v>0</v>
      </c>
      <c r="N523" s="41">
        <f t="shared" si="277"/>
        <v>0</v>
      </c>
      <c r="O523" s="41">
        <f t="shared" si="277"/>
        <v>0</v>
      </c>
      <c r="P523" s="41">
        <f t="shared" si="277"/>
        <v>250000</v>
      </c>
      <c r="Q523" s="41">
        <f t="shared" si="277"/>
        <v>0</v>
      </c>
      <c r="R523" s="41">
        <f t="shared" si="277"/>
        <v>0</v>
      </c>
      <c r="S523" s="41">
        <f t="shared" si="277"/>
        <v>0</v>
      </c>
      <c r="T523" s="41">
        <f t="shared" si="277"/>
        <v>0</v>
      </c>
      <c r="U523" s="41">
        <f t="shared" si="1"/>
        <v>500000</v>
      </c>
      <c r="V523" s="41">
        <f t="shared" si="2"/>
        <v>0</v>
      </c>
      <c r="W523" s="61"/>
      <c r="X523" s="61"/>
      <c r="Y523" s="61"/>
      <c r="Z523" s="61"/>
    </row>
    <row r="524" spans="1:26" ht="13.5" hidden="1"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v>1</v>
      </c>
      <c r="X524" s="61"/>
      <c r="Y524" s="61"/>
      <c r="Z524" s="61"/>
    </row>
    <row r="525" spans="1:26" ht="13.5" hidden="1"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8">H526</f>
        <v>41905000</v>
      </c>
      <c r="I525" s="41">
        <f t="shared" si="278"/>
        <v>0</v>
      </c>
      <c r="J525" s="41">
        <f t="shared" si="278"/>
        <v>0</v>
      </c>
      <c r="K525" s="41">
        <f t="shared" si="278"/>
        <v>0</v>
      </c>
      <c r="L525" s="41">
        <f t="shared" si="278"/>
        <v>5238125</v>
      </c>
      <c r="M525" s="41">
        <f t="shared" si="278"/>
        <v>10476250</v>
      </c>
      <c r="N525" s="41">
        <f t="shared" si="278"/>
        <v>5238125</v>
      </c>
      <c r="O525" s="41">
        <f t="shared" si="278"/>
        <v>5238125</v>
      </c>
      <c r="P525" s="41">
        <f t="shared" si="278"/>
        <v>5238125</v>
      </c>
      <c r="Q525" s="41">
        <f t="shared" si="278"/>
        <v>5238125</v>
      </c>
      <c r="R525" s="41">
        <f t="shared" si="278"/>
        <v>5238125</v>
      </c>
      <c r="S525" s="41">
        <f t="shared" si="278"/>
        <v>0</v>
      </c>
      <c r="T525" s="41">
        <f t="shared" si="278"/>
        <v>0</v>
      </c>
      <c r="U525" s="41">
        <f t="shared" si="1"/>
        <v>41905000</v>
      </c>
      <c r="V525" s="41">
        <f t="shared" si="2"/>
        <v>0</v>
      </c>
      <c r="W525" s="61"/>
      <c r="X525" s="61"/>
      <c r="Y525" s="61"/>
      <c r="Z525" s="61"/>
    </row>
    <row r="526" spans="1:26" ht="13.5" hidden="1"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v>1</v>
      </c>
      <c r="X526" s="61"/>
      <c r="Y526" s="61"/>
      <c r="Z526" s="61"/>
    </row>
    <row r="527" spans="1:26" ht="13.5" hidden="1"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79">H528</f>
        <v>5700000</v>
      </c>
      <c r="I527" s="41">
        <f t="shared" si="279"/>
        <v>0</v>
      </c>
      <c r="J527" s="41">
        <f t="shared" si="279"/>
        <v>900000</v>
      </c>
      <c r="K527" s="41">
        <f t="shared" si="279"/>
        <v>0</v>
      </c>
      <c r="L527" s="41">
        <f t="shared" si="279"/>
        <v>750000</v>
      </c>
      <c r="M527" s="41">
        <f t="shared" si="279"/>
        <v>600000</v>
      </c>
      <c r="N527" s="41">
        <f t="shared" si="279"/>
        <v>300000</v>
      </c>
      <c r="O527" s="41">
        <f t="shared" si="279"/>
        <v>750000</v>
      </c>
      <c r="P527" s="41">
        <f t="shared" si="279"/>
        <v>300000</v>
      </c>
      <c r="Q527" s="41">
        <f t="shared" si="279"/>
        <v>300000</v>
      </c>
      <c r="R527" s="41">
        <f t="shared" si="279"/>
        <v>750000</v>
      </c>
      <c r="S527" s="41">
        <f t="shared" si="279"/>
        <v>300000</v>
      </c>
      <c r="T527" s="41">
        <f t="shared" si="279"/>
        <v>750000</v>
      </c>
      <c r="U527" s="41">
        <f t="shared" si="1"/>
        <v>5700000</v>
      </c>
      <c r="V527" s="41">
        <f t="shared" si="2"/>
        <v>0</v>
      </c>
      <c r="W527" s="61"/>
      <c r="X527" s="61"/>
      <c r="Y527" s="61"/>
      <c r="Z527" s="61"/>
    </row>
    <row r="528" spans="1:26" ht="13.5" hidden="1"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v>1</v>
      </c>
      <c r="X528" s="61"/>
      <c r="Y528" s="61"/>
      <c r="Z528" s="61"/>
    </row>
    <row r="529" spans="1:26" ht="13.5" hidden="1"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80">SUM(H530)</f>
        <v>7975630000</v>
      </c>
      <c r="I529" s="22">
        <f t="shared" si="280"/>
        <v>0</v>
      </c>
      <c r="J529" s="22">
        <f t="shared" si="280"/>
        <v>1664225000</v>
      </c>
      <c r="K529" s="22">
        <f t="shared" si="280"/>
        <v>200562000</v>
      </c>
      <c r="L529" s="22">
        <f t="shared" si="280"/>
        <v>1357630000</v>
      </c>
      <c r="M529" s="22">
        <f t="shared" si="280"/>
        <v>1211643000</v>
      </c>
      <c r="N529" s="22">
        <f t="shared" si="280"/>
        <v>253750000</v>
      </c>
      <c r="O529" s="22">
        <f t="shared" si="280"/>
        <v>253340000</v>
      </c>
      <c r="P529" s="22">
        <f t="shared" si="280"/>
        <v>1349080000</v>
      </c>
      <c r="Q529" s="22">
        <f t="shared" si="280"/>
        <v>1002094000</v>
      </c>
      <c r="R529" s="22">
        <f t="shared" si="280"/>
        <v>310866000</v>
      </c>
      <c r="S529" s="22">
        <f t="shared" si="280"/>
        <v>294290000</v>
      </c>
      <c r="T529" s="22">
        <f t="shared" si="280"/>
        <v>78150000</v>
      </c>
      <c r="U529" s="22">
        <f t="shared" si="1"/>
        <v>7975630000</v>
      </c>
      <c r="V529" s="22">
        <f t="shared" si="2"/>
        <v>0</v>
      </c>
      <c r="W529" s="61"/>
      <c r="X529" s="61"/>
      <c r="Y529" s="61"/>
      <c r="Z529" s="61"/>
    </row>
    <row r="530" spans="1:26" ht="13.5" hidden="1"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1">SUM(H531,H571)</f>
        <v>7975630000</v>
      </c>
      <c r="I530" s="26">
        <f t="shared" si="281"/>
        <v>0</v>
      </c>
      <c r="J530" s="26">
        <f t="shared" si="281"/>
        <v>1664225000</v>
      </c>
      <c r="K530" s="26">
        <f t="shared" si="281"/>
        <v>200562000</v>
      </c>
      <c r="L530" s="26">
        <f t="shared" si="281"/>
        <v>1357630000</v>
      </c>
      <c r="M530" s="26">
        <f t="shared" si="281"/>
        <v>1211643000</v>
      </c>
      <c r="N530" s="26">
        <f t="shared" si="281"/>
        <v>253750000</v>
      </c>
      <c r="O530" s="26">
        <f t="shared" si="281"/>
        <v>253340000</v>
      </c>
      <c r="P530" s="26">
        <f t="shared" si="281"/>
        <v>1349080000</v>
      </c>
      <c r="Q530" s="26">
        <f t="shared" si="281"/>
        <v>1002094000</v>
      </c>
      <c r="R530" s="26">
        <f t="shared" si="281"/>
        <v>310866000</v>
      </c>
      <c r="S530" s="26">
        <f t="shared" si="281"/>
        <v>294290000</v>
      </c>
      <c r="T530" s="26">
        <f t="shared" si="281"/>
        <v>78150000</v>
      </c>
      <c r="U530" s="26">
        <f t="shared" si="1"/>
        <v>7975630000</v>
      </c>
      <c r="V530" s="26">
        <f t="shared" si="2"/>
        <v>0</v>
      </c>
      <c r="W530" s="61"/>
      <c r="X530" s="61"/>
      <c r="Y530" s="61"/>
      <c r="Z530" s="61"/>
    </row>
    <row r="531" spans="1:26" ht="13.5" hidden="1"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2">SUM(H532)</f>
        <v>7910110000</v>
      </c>
      <c r="I531" s="30">
        <f t="shared" si="282"/>
        <v>0</v>
      </c>
      <c r="J531" s="30">
        <f t="shared" si="282"/>
        <v>1661725000</v>
      </c>
      <c r="K531" s="30">
        <f t="shared" si="282"/>
        <v>187822000</v>
      </c>
      <c r="L531" s="30">
        <f t="shared" si="282"/>
        <v>1353630000</v>
      </c>
      <c r="M531" s="30">
        <f t="shared" si="282"/>
        <v>1207643000</v>
      </c>
      <c r="N531" s="30">
        <f t="shared" si="282"/>
        <v>247650000</v>
      </c>
      <c r="O531" s="30">
        <f t="shared" si="282"/>
        <v>241200000</v>
      </c>
      <c r="P531" s="30">
        <f t="shared" si="282"/>
        <v>1345080000</v>
      </c>
      <c r="Q531" s="30">
        <f t="shared" si="282"/>
        <v>998094000</v>
      </c>
      <c r="R531" s="30">
        <f t="shared" si="282"/>
        <v>305466000</v>
      </c>
      <c r="S531" s="30">
        <f t="shared" si="282"/>
        <v>283650000</v>
      </c>
      <c r="T531" s="30">
        <f t="shared" si="282"/>
        <v>78150000</v>
      </c>
      <c r="U531" s="30">
        <f t="shared" si="1"/>
        <v>7910110000</v>
      </c>
      <c r="V531" s="30">
        <f t="shared" si="2"/>
        <v>0</v>
      </c>
      <c r="W531" s="61"/>
      <c r="X531" s="61"/>
      <c r="Y531" s="61"/>
      <c r="Z531" s="61"/>
    </row>
    <row r="532" spans="1:26" ht="13.5" hidden="1"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3">SUM(H533,H551,H566)</f>
        <v>7910110000</v>
      </c>
      <c r="I532" s="34">
        <f t="shared" si="283"/>
        <v>0</v>
      </c>
      <c r="J532" s="34">
        <f t="shared" si="283"/>
        <v>1661725000</v>
      </c>
      <c r="K532" s="34">
        <f t="shared" si="283"/>
        <v>187822000</v>
      </c>
      <c r="L532" s="34">
        <f t="shared" si="283"/>
        <v>1353630000</v>
      </c>
      <c r="M532" s="34">
        <f t="shared" si="283"/>
        <v>1207643000</v>
      </c>
      <c r="N532" s="34">
        <f t="shared" si="283"/>
        <v>247650000</v>
      </c>
      <c r="O532" s="34">
        <f t="shared" si="283"/>
        <v>241200000</v>
      </c>
      <c r="P532" s="34">
        <f t="shared" si="283"/>
        <v>1345080000</v>
      </c>
      <c r="Q532" s="34">
        <f t="shared" si="283"/>
        <v>998094000</v>
      </c>
      <c r="R532" s="34">
        <f t="shared" si="283"/>
        <v>305466000</v>
      </c>
      <c r="S532" s="34">
        <f t="shared" si="283"/>
        <v>283650000</v>
      </c>
      <c r="T532" s="34">
        <f t="shared" si="283"/>
        <v>78150000</v>
      </c>
      <c r="U532" s="34">
        <f t="shared" si="1"/>
        <v>7910110000</v>
      </c>
      <c r="V532" s="34">
        <f t="shared" si="2"/>
        <v>0</v>
      </c>
      <c r="W532" s="61"/>
      <c r="X532" s="61"/>
      <c r="Y532" s="61"/>
      <c r="Z532" s="61"/>
    </row>
    <row r="533" spans="1:26" ht="13.5" hidden="1"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4">SUM(H534,H538,H541,H544,H546,H548)</f>
        <v>791559000</v>
      </c>
      <c r="I533" s="38">
        <f t="shared" si="284"/>
        <v>0</v>
      </c>
      <c r="J533" s="38">
        <f t="shared" si="284"/>
        <v>2500000</v>
      </c>
      <c r="K533" s="38">
        <f t="shared" si="284"/>
        <v>24990000</v>
      </c>
      <c r="L533" s="38">
        <f t="shared" si="284"/>
        <v>11900000</v>
      </c>
      <c r="M533" s="38">
        <f t="shared" si="284"/>
        <v>5400000</v>
      </c>
      <c r="N533" s="38">
        <f t="shared" si="284"/>
        <v>12650000</v>
      </c>
      <c r="O533" s="38">
        <f t="shared" si="284"/>
        <v>3150000</v>
      </c>
      <c r="P533" s="38">
        <f t="shared" si="284"/>
        <v>17650000</v>
      </c>
      <c r="Q533" s="38">
        <f t="shared" si="284"/>
        <v>589053000</v>
      </c>
      <c r="R533" s="38">
        <f t="shared" si="284"/>
        <v>69966000</v>
      </c>
      <c r="S533" s="38">
        <f t="shared" si="284"/>
        <v>51150000</v>
      </c>
      <c r="T533" s="38">
        <f t="shared" si="284"/>
        <v>3150000</v>
      </c>
      <c r="U533" s="38">
        <f t="shared" si="1"/>
        <v>791559000</v>
      </c>
      <c r="V533" s="38">
        <f t="shared" si="2"/>
        <v>0</v>
      </c>
      <c r="W533" s="61"/>
      <c r="X533" s="61"/>
      <c r="Y533" s="61"/>
      <c r="Z533" s="61"/>
    </row>
    <row r="534" spans="1:26" ht="13.5" hidden="1"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5">SUM(H535:H537)</f>
        <v>64500000</v>
      </c>
      <c r="I534" s="41">
        <f t="shared" si="285"/>
        <v>0</v>
      </c>
      <c r="J534" s="41">
        <f t="shared" si="285"/>
        <v>0</v>
      </c>
      <c r="K534" s="41">
        <f t="shared" si="285"/>
        <v>3150000</v>
      </c>
      <c r="L534" s="41">
        <f t="shared" si="285"/>
        <v>7650000</v>
      </c>
      <c r="M534" s="41">
        <f t="shared" si="285"/>
        <v>3150000</v>
      </c>
      <c r="N534" s="41">
        <f t="shared" si="285"/>
        <v>7650000</v>
      </c>
      <c r="O534" s="41">
        <f t="shared" si="285"/>
        <v>3150000</v>
      </c>
      <c r="P534" s="41">
        <f t="shared" si="285"/>
        <v>7650000</v>
      </c>
      <c r="Q534" s="41">
        <f t="shared" si="285"/>
        <v>21150000</v>
      </c>
      <c r="R534" s="41">
        <f t="shared" si="285"/>
        <v>4650000</v>
      </c>
      <c r="S534" s="41">
        <f t="shared" si="285"/>
        <v>3150000</v>
      </c>
      <c r="T534" s="41">
        <f t="shared" si="285"/>
        <v>3150000</v>
      </c>
      <c r="U534" s="41">
        <f t="shared" si="1"/>
        <v>64500000</v>
      </c>
      <c r="V534" s="41">
        <f t="shared" si="2"/>
        <v>0</v>
      </c>
      <c r="W534" s="61"/>
      <c r="X534" s="61"/>
      <c r="Y534" s="61"/>
      <c r="Z534" s="61"/>
    </row>
    <row r="535" spans="1:26" ht="13.5" hidden="1"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6">ROUNDDOWN(E535*G535,-3)</f>
        <v>31500000</v>
      </c>
      <c r="I535" s="44">
        <v>0</v>
      </c>
      <c r="J535" s="44">
        <v>0</v>
      </c>
      <c r="K535" s="44">
        <v>3150000</v>
      </c>
      <c r="L535" s="44">
        <v>3150000</v>
      </c>
      <c r="M535" s="44">
        <v>3150000</v>
      </c>
      <c r="N535" s="44">
        <v>3150000</v>
      </c>
      <c r="O535" s="44">
        <v>3150000</v>
      </c>
      <c r="P535" s="44">
        <v>3150000</v>
      </c>
      <c r="Q535" s="44">
        <v>3150000</v>
      </c>
      <c r="R535" s="44">
        <v>3150000</v>
      </c>
      <c r="S535" s="44">
        <v>3150000</v>
      </c>
      <c r="T535" s="44">
        <v>3150000</v>
      </c>
      <c r="U535" s="44">
        <f t="shared" si="1"/>
        <v>31500000</v>
      </c>
      <c r="V535" s="44">
        <f t="shared" si="2"/>
        <v>0</v>
      </c>
      <c r="W535" s="61">
        <v>1</v>
      </c>
      <c r="X535" s="61"/>
      <c r="Y535" s="61"/>
      <c r="Z535" s="61"/>
    </row>
    <row r="536" spans="1:26" ht="13.5" hidden="1"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6"/>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v>1</v>
      </c>
      <c r="X536" s="61"/>
      <c r="Y536" s="61"/>
      <c r="Z536" s="61"/>
    </row>
    <row r="537" spans="1:26" ht="13.5" hidden="1"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6"/>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v>1</v>
      </c>
      <c r="X537" s="61"/>
      <c r="Y537" s="61"/>
      <c r="Z537" s="61"/>
    </row>
    <row r="538" spans="1:26" ht="13.5" hidden="1"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7">SUM(H539:H540)</f>
        <v>499540000</v>
      </c>
      <c r="I538" s="41">
        <f t="shared" si="287"/>
        <v>0</v>
      </c>
      <c r="J538" s="41">
        <f t="shared" si="287"/>
        <v>0</v>
      </c>
      <c r="K538" s="41">
        <f t="shared" si="287"/>
        <v>250000</v>
      </c>
      <c r="L538" s="41">
        <f t="shared" si="287"/>
        <v>250000</v>
      </c>
      <c r="M538" s="41">
        <f t="shared" si="287"/>
        <v>250000</v>
      </c>
      <c r="N538" s="41">
        <f t="shared" si="287"/>
        <v>0</v>
      </c>
      <c r="O538" s="41">
        <f t="shared" si="287"/>
        <v>0</v>
      </c>
      <c r="P538" s="41">
        <f t="shared" si="287"/>
        <v>0</v>
      </c>
      <c r="Q538" s="41">
        <f t="shared" si="287"/>
        <v>498790000</v>
      </c>
      <c r="R538" s="41">
        <f t="shared" si="287"/>
        <v>0</v>
      </c>
      <c r="S538" s="41">
        <f t="shared" si="287"/>
        <v>0</v>
      </c>
      <c r="T538" s="41">
        <f t="shared" si="287"/>
        <v>0</v>
      </c>
      <c r="U538" s="41">
        <f t="shared" si="1"/>
        <v>499540000</v>
      </c>
      <c r="V538" s="41">
        <f t="shared" si="2"/>
        <v>0</v>
      </c>
      <c r="W538" s="61"/>
      <c r="X538" s="61"/>
      <c r="Y538" s="61"/>
      <c r="Z538" s="61"/>
    </row>
    <row r="539" spans="1:26" ht="13.5" hidden="1"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8">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v>1</v>
      </c>
      <c r="X539" s="61"/>
      <c r="Y539" s="61"/>
      <c r="Z539" s="61"/>
    </row>
    <row r="540" spans="1:26" ht="13.5" hidden="1"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8"/>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v>1</v>
      </c>
      <c r="X540" s="61"/>
      <c r="Y540" s="61"/>
      <c r="Z540" s="61"/>
    </row>
    <row r="541" spans="1:26" ht="13.5" hidden="1"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89">SUM(H542:H543)</f>
        <v>25000000</v>
      </c>
      <c r="I541" s="41">
        <f t="shared" si="289"/>
        <v>0</v>
      </c>
      <c r="J541" s="41">
        <f t="shared" si="289"/>
        <v>2500000</v>
      </c>
      <c r="K541" s="41">
        <f t="shared" si="289"/>
        <v>5000000</v>
      </c>
      <c r="L541" s="41">
        <f t="shared" si="289"/>
        <v>0</v>
      </c>
      <c r="M541" s="41">
        <f t="shared" si="289"/>
        <v>0</v>
      </c>
      <c r="N541" s="41">
        <f t="shared" si="289"/>
        <v>5000000</v>
      </c>
      <c r="O541" s="41">
        <f t="shared" si="289"/>
        <v>0</v>
      </c>
      <c r="P541" s="41">
        <f t="shared" si="289"/>
        <v>10000000</v>
      </c>
      <c r="Q541" s="41">
        <f t="shared" si="289"/>
        <v>0</v>
      </c>
      <c r="R541" s="41">
        <f t="shared" si="289"/>
        <v>2500000</v>
      </c>
      <c r="S541" s="41">
        <f t="shared" si="289"/>
        <v>0</v>
      </c>
      <c r="T541" s="41">
        <f t="shared" si="289"/>
        <v>0</v>
      </c>
      <c r="U541" s="41">
        <f t="shared" si="1"/>
        <v>25000000</v>
      </c>
      <c r="V541" s="41">
        <f t="shared" si="2"/>
        <v>0</v>
      </c>
      <c r="W541" s="61"/>
      <c r="X541" s="61"/>
      <c r="Y541" s="61"/>
      <c r="Z541" s="61"/>
    </row>
    <row r="542" spans="1:26" ht="13.5" hidden="1"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90">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v>1</v>
      </c>
      <c r="X542" s="61"/>
      <c r="Y542" s="61"/>
      <c r="Z542" s="61"/>
    </row>
    <row r="543" spans="1:26" ht="13.5" hidden="1"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90"/>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v>1</v>
      </c>
      <c r="X543" s="61"/>
      <c r="Y543" s="61"/>
      <c r="Z543" s="61"/>
    </row>
    <row r="544" spans="1:26" ht="13.5" hidden="1"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1">H545</f>
        <v>10000000</v>
      </c>
      <c r="I544" s="41">
        <f t="shared" si="291"/>
        <v>0</v>
      </c>
      <c r="J544" s="41">
        <f t="shared" si="291"/>
        <v>0</v>
      </c>
      <c r="K544" s="41">
        <f t="shared" si="291"/>
        <v>4000000</v>
      </c>
      <c r="L544" s="41">
        <f t="shared" si="291"/>
        <v>4000000</v>
      </c>
      <c r="M544" s="41">
        <f t="shared" si="291"/>
        <v>2000000</v>
      </c>
      <c r="N544" s="41">
        <f t="shared" si="291"/>
        <v>0</v>
      </c>
      <c r="O544" s="41">
        <f t="shared" si="291"/>
        <v>0</v>
      </c>
      <c r="P544" s="41">
        <f t="shared" si="291"/>
        <v>0</v>
      </c>
      <c r="Q544" s="41">
        <f t="shared" si="291"/>
        <v>0</v>
      </c>
      <c r="R544" s="41">
        <f t="shared" si="291"/>
        <v>0</v>
      </c>
      <c r="S544" s="41">
        <f t="shared" si="291"/>
        <v>0</v>
      </c>
      <c r="T544" s="41">
        <f t="shared" si="291"/>
        <v>0</v>
      </c>
      <c r="U544" s="41">
        <f t="shared" si="1"/>
        <v>10000000</v>
      </c>
      <c r="V544" s="41">
        <f t="shared" si="2"/>
        <v>0</v>
      </c>
      <c r="W544" s="61"/>
      <c r="X544" s="61"/>
      <c r="Y544" s="61"/>
      <c r="Z544" s="61"/>
    </row>
    <row r="545" spans="1:26" ht="13.5" hidden="1"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v>1</v>
      </c>
      <c r="X545" s="61"/>
      <c r="Y545" s="61"/>
      <c r="Z545" s="61"/>
    </row>
    <row r="546" spans="1:26" ht="13.5" hidden="1"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2">H547</f>
        <v>48000000</v>
      </c>
      <c r="I546" s="41">
        <f t="shared" si="292"/>
        <v>0</v>
      </c>
      <c r="J546" s="41">
        <f t="shared" si="292"/>
        <v>0</v>
      </c>
      <c r="K546" s="41">
        <f t="shared" si="292"/>
        <v>0</v>
      </c>
      <c r="L546" s="41">
        <f t="shared" si="292"/>
        <v>0</v>
      </c>
      <c r="M546" s="41">
        <f t="shared" si="292"/>
        <v>0</v>
      </c>
      <c r="N546" s="41">
        <f t="shared" si="292"/>
        <v>0</v>
      </c>
      <c r="O546" s="41">
        <f t="shared" si="292"/>
        <v>0</v>
      </c>
      <c r="P546" s="41">
        <f t="shared" si="292"/>
        <v>0</v>
      </c>
      <c r="Q546" s="41">
        <f t="shared" si="292"/>
        <v>0</v>
      </c>
      <c r="R546" s="41">
        <f t="shared" si="292"/>
        <v>0</v>
      </c>
      <c r="S546" s="41">
        <f t="shared" si="292"/>
        <v>48000000</v>
      </c>
      <c r="T546" s="41">
        <f t="shared" si="292"/>
        <v>0</v>
      </c>
      <c r="U546" s="41">
        <f t="shared" si="1"/>
        <v>48000000</v>
      </c>
      <c r="V546" s="41">
        <f t="shared" si="2"/>
        <v>0</v>
      </c>
      <c r="W546" s="61"/>
      <c r="X546" s="61"/>
      <c r="Y546" s="61"/>
      <c r="Z546" s="61"/>
    </row>
    <row r="547" spans="1:26" ht="13.5" hidden="1"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v>1</v>
      </c>
      <c r="X547" s="61"/>
      <c r="Y547" s="61"/>
      <c r="Z547" s="61"/>
    </row>
    <row r="548" spans="1:26" ht="13.5" hidden="1"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3">SUM(H549:H550)</f>
        <v>144519000</v>
      </c>
      <c r="I548" s="41">
        <f t="shared" si="293"/>
        <v>0</v>
      </c>
      <c r="J548" s="41">
        <f t="shared" si="293"/>
        <v>0</v>
      </c>
      <c r="K548" s="41">
        <f t="shared" si="293"/>
        <v>12590000</v>
      </c>
      <c r="L548" s="41">
        <f t="shared" si="293"/>
        <v>0</v>
      </c>
      <c r="M548" s="41">
        <f t="shared" si="293"/>
        <v>0</v>
      </c>
      <c r="N548" s="41">
        <f t="shared" si="293"/>
        <v>0</v>
      </c>
      <c r="O548" s="41">
        <f t="shared" si="293"/>
        <v>0</v>
      </c>
      <c r="P548" s="41">
        <f t="shared" si="293"/>
        <v>0</v>
      </c>
      <c r="Q548" s="41">
        <f t="shared" si="293"/>
        <v>69113000</v>
      </c>
      <c r="R548" s="41">
        <f t="shared" si="293"/>
        <v>62816000</v>
      </c>
      <c r="S548" s="41">
        <f t="shared" si="293"/>
        <v>0</v>
      </c>
      <c r="T548" s="41">
        <f t="shared" si="293"/>
        <v>0</v>
      </c>
      <c r="U548" s="41">
        <f t="shared" si="1"/>
        <v>144519000</v>
      </c>
      <c r="V548" s="41">
        <f t="shared" si="2"/>
        <v>0</v>
      </c>
      <c r="W548" s="61"/>
      <c r="X548" s="61"/>
      <c r="Y548" s="61"/>
      <c r="Z548" s="61"/>
    </row>
    <row r="549" spans="1:26" ht="13.5" hidden="1"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4">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v>1</v>
      </c>
      <c r="X549" s="61"/>
      <c r="Y549" s="61"/>
      <c r="Z549" s="61"/>
    </row>
    <row r="550" spans="1:26" ht="13.5" hidden="1"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4"/>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v>1</v>
      </c>
      <c r="X550" s="61"/>
      <c r="Y550" s="61"/>
      <c r="Z550" s="61"/>
    </row>
    <row r="551" spans="1:26" ht="13.5" hidden="1"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5">SUM(H552,H555,H558,H561,H563)</f>
        <v>6949510000</v>
      </c>
      <c r="I551" s="38">
        <f t="shared" si="295"/>
        <v>0</v>
      </c>
      <c r="J551" s="38">
        <f t="shared" si="295"/>
        <v>1659225000</v>
      </c>
      <c r="K551" s="38">
        <f t="shared" si="295"/>
        <v>162832000</v>
      </c>
      <c r="L551" s="38">
        <f t="shared" si="295"/>
        <v>1341730000</v>
      </c>
      <c r="M551" s="38">
        <f t="shared" si="295"/>
        <v>1202243000</v>
      </c>
      <c r="N551" s="38">
        <f t="shared" si="295"/>
        <v>235000000</v>
      </c>
      <c r="O551" s="38">
        <f t="shared" si="295"/>
        <v>238050000</v>
      </c>
      <c r="P551" s="38">
        <f t="shared" si="295"/>
        <v>1297430000</v>
      </c>
      <c r="Q551" s="38">
        <f t="shared" si="295"/>
        <v>270000000</v>
      </c>
      <c r="R551" s="38">
        <f t="shared" si="295"/>
        <v>235500000</v>
      </c>
      <c r="S551" s="38">
        <f t="shared" si="295"/>
        <v>232500000</v>
      </c>
      <c r="T551" s="38">
        <f t="shared" si="295"/>
        <v>75000000</v>
      </c>
      <c r="U551" s="38">
        <f t="shared" si="1"/>
        <v>6949510000</v>
      </c>
      <c r="V551" s="38">
        <f t="shared" si="2"/>
        <v>0</v>
      </c>
      <c r="W551" s="61"/>
      <c r="X551" s="61"/>
      <c r="Y551" s="61"/>
      <c r="Z551" s="61"/>
    </row>
    <row r="552" spans="1:26" ht="13.5" hidden="1"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6">SUM(H553:H554)</f>
        <v>23400000</v>
      </c>
      <c r="I552" s="41">
        <f t="shared" si="296"/>
        <v>0</v>
      </c>
      <c r="J552" s="41">
        <f t="shared" si="296"/>
        <v>0</v>
      </c>
      <c r="K552" s="41">
        <f t="shared" si="296"/>
        <v>3000000</v>
      </c>
      <c r="L552" s="41">
        <f t="shared" si="296"/>
        <v>2800000</v>
      </c>
      <c r="M552" s="41">
        <f t="shared" si="296"/>
        <v>5800000</v>
      </c>
      <c r="N552" s="41">
        <f t="shared" si="296"/>
        <v>0</v>
      </c>
      <c r="O552" s="41">
        <f t="shared" si="296"/>
        <v>5800000</v>
      </c>
      <c r="P552" s="41">
        <f t="shared" si="296"/>
        <v>3000000</v>
      </c>
      <c r="Q552" s="41">
        <f t="shared" si="296"/>
        <v>0</v>
      </c>
      <c r="R552" s="41">
        <f t="shared" si="296"/>
        <v>3000000</v>
      </c>
      <c r="S552" s="41">
        <f t="shared" si="296"/>
        <v>0</v>
      </c>
      <c r="T552" s="41">
        <f t="shared" si="296"/>
        <v>0</v>
      </c>
      <c r="U552" s="41">
        <f t="shared" si="1"/>
        <v>23400000</v>
      </c>
      <c r="V552" s="41">
        <f t="shared" si="2"/>
        <v>0</v>
      </c>
      <c r="W552" s="61"/>
      <c r="X552" s="61"/>
      <c r="Y552" s="61"/>
      <c r="Z552" s="61"/>
    </row>
    <row r="553" spans="1:26" ht="13.5" hidden="1"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7">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v>1</v>
      </c>
      <c r="X553" s="61"/>
      <c r="Y553" s="61"/>
      <c r="Z553" s="61"/>
    </row>
    <row r="554" spans="1:26" ht="13.5" hidden="1"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7"/>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v>1</v>
      </c>
      <c r="X554" s="61"/>
      <c r="Y554" s="61"/>
      <c r="Z554" s="61"/>
    </row>
    <row r="555" spans="1:26" ht="13.5" hidden="1"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8">SUM(H556:H557)</f>
        <v>6791750000</v>
      </c>
      <c r="I555" s="41">
        <f t="shared" si="298"/>
        <v>0</v>
      </c>
      <c r="J555" s="41">
        <f t="shared" si="298"/>
        <v>1656725000</v>
      </c>
      <c r="K555" s="41">
        <f t="shared" si="298"/>
        <v>154832000</v>
      </c>
      <c r="L555" s="41">
        <f t="shared" si="298"/>
        <v>1305250000</v>
      </c>
      <c r="M555" s="41">
        <f t="shared" si="298"/>
        <v>1160263000</v>
      </c>
      <c r="N555" s="41">
        <f t="shared" si="298"/>
        <v>230000000</v>
      </c>
      <c r="O555" s="41">
        <f t="shared" si="298"/>
        <v>230250000</v>
      </c>
      <c r="P555" s="41">
        <f t="shared" si="298"/>
        <v>1289430000</v>
      </c>
      <c r="Q555" s="41">
        <f t="shared" si="298"/>
        <v>230000000</v>
      </c>
      <c r="R555" s="41">
        <f t="shared" si="298"/>
        <v>230000000</v>
      </c>
      <c r="S555" s="41">
        <f t="shared" si="298"/>
        <v>230000000</v>
      </c>
      <c r="T555" s="41">
        <f t="shared" si="298"/>
        <v>75000000</v>
      </c>
      <c r="U555" s="41">
        <f t="shared" si="1"/>
        <v>6791750000</v>
      </c>
      <c r="V555" s="41">
        <f t="shared" si="2"/>
        <v>0</v>
      </c>
      <c r="W555" s="61"/>
      <c r="X555" s="61"/>
      <c r="Y555" s="61"/>
      <c r="Z555" s="61"/>
    </row>
    <row r="556" spans="1:26" ht="13.5" hidden="1"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299">ROUNDDOWN(E556*G556,-3)</f>
        <v>6791000000</v>
      </c>
      <c r="I556" s="44">
        <v>0</v>
      </c>
      <c r="J556" s="44">
        <v>1656725000</v>
      </c>
      <c r="K556" s="44">
        <v>154832000</v>
      </c>
      <c r="L556" s="44">
        <v>1305000000</v>
      </c>
      <c r="M556" s="44">
        <v>1160013000</v>
      </c>
      <c r="N556" s="44">
        <v>230000000</v>
      </c>
      <c r="O556" s="44">
        <v>230000000</v>
      </c>
      <c r="P556" s="44">
        <v>1289430000</v>
      </c>
      <c r="Q556" s="44">
        <v>230000000</v>
      </c>
      <c r="R556" s="44">
        <v>230000000</v>
      </c>
      <c r="S556" s="44">
        <v>230000000</v>
      </c>
      <c r="T556" s="44">
        <v>75000000</v>
      </c>
      <c r="U556" s="44">
        <f t="shared" si="1"/>
        <v>6791000000</v>
      </c>
      <c r="V556" s="44">
        <f t="shared" si="2"/>
        <v>0</v>
      </c>
      <c r="W556" s="61">
        <v>1</v>
      </c>
      <c r="X556" s="61"/>
      <c r="Y556" s="61"/>
      <c r="Z556" s="61"/>
    </row>
    <row r="557" spans="1:26" ht="13.5" hidden="1"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299"/>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v>1</v>
      </c>
      <c r="X557" s="61"/>
      <c r="Y557" s="61"/>
      <c r="Z557" s="61"/>
    </row>
    <row r="558" spans="1:26" ht="13.5" hidden="1"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300">SUM(H559:H560)</f>
        <v>25000000</v>
      </c>
      <c r="I558" s="41">
        <f t="shared" si="300"/>
        <v>0</v>
      </c>
      <c r="J558" s="41">
        <f t="shared" si="300"/>
        <v>2500000</v>
      </c>
      <c r="K558" s="41">
        <f t="shared" si="300"/>
        <v>5000000</v>
      </c>
      <c r="L558" s="41">
        <f t="shared" si="300"/>
        <v>0</v>
      </c>
      <c r="M558" s="41">
        <f t="shared" si="300"/>
        <v>2500000</v>
      </c>
      <c r="N558" s="41">
        <f t="shared" si="300"/>
        <v>5000000</v>
      </c>
      <c r="O558" s="41">
        <f t="shared" si="300"/>
        <v>0</v>
      </c>
      <c r="P558" s="41">
        <f t="shared" si="300"/>
        <v>5000000</v>
      </c>
      <c r="Q558" s="41">
        <f t="shared" si="300"/>
        <v>0</v>
      </c>
      <c r="R558" s="41">
        <f t="shared" si="300"/>
        <v>2500000</v>
      </c>
      <c r="S558" s="41">
        <f t="shared" si="300"/>
        <v>2500000</v>
      </c>
      <c r="T558" s="41">
        <f t="shared" si="300"/>
        <v>0</v>
      </c>
      <c r="U558" s="41">
        <f t="shared" si="1"/>
        <v>25000000</v>
      </c>
      <c r="V558" s="41">
        <f t="shared" si="2"/>
        <v>0</v>
      </c>
      <c r="W558" s="61"/>
      <c r="X558" s="61"/>
      <c r="Y558" s="61"/>
      <c r="Z558" s="61"/>
    </row>
    <row r="559" spans="1:26" ht="13.5" hidden="1"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1">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v>1</v>
      </c>
      <c r="X559" s="61"/>
      <c r="Y559" s="61"/>
      <c r="Z559" s="61"/>
    </row>
    <row r="560" spans="1:26" ht="13.5" hidden="1"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1"/>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v>1</v>
      </c>
      <c r="X560" s="61"/>
      <c r="Y560" s="61"/>
      <c r="Z560" s="61"/>
    </row>
    <row r="561" spans="1:26" ht="13.5" hidden="1"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2">H562</f>
        <v>8000000</v>
      </c>
      <c r="I561" s="41">
        <f t="shared" si="302"/>
        <v>0</v>
      </c>
      <c r="J561" s="41">
        <f t="shared" si="302"/>
        <v>0</v>
      </c>
      <c r="K561" s="41">
        <f t="shared" si="302"/>
        <v>0</v>
      </c>
      <c r="L561" s="41">
        <f t="shared" si="302"/>
        <v>3000000</v>
      </c>
      <c r="M561" s="41">
        <f t="shared" si="302"/>
        <v>3000000</v>
      </c>
      <c r="N561" s="41">
        <f t="shared" si="302"/>
        <v>0</v>
      </c>
      <c r="O561" s="41">
        <f t="shared" si="302"/>
        <v>2000000</v>
      </c>
      <c r="P561" s="41">
        <f t="shared" si="302"/>
        <v>0</v>
      </c>
      <c r="Q561" s="41">
        <f t="shared" si="302"/>
        <v>0</v>
      </c>
      <c r="R561" s="41">
        <f t="shared" si="302"/>
        <v>0</v>
      </c>
      <c r="S561" s="41">
        <f t="shared" si="302"/>
        <v>0</v>
      </c>
      <c r="T561" s="41">
        <f t="shared" si="302"/>
        <v>0</v>
      </c>
      <c r="U561" s="41">
        <f t="shared" si="1"/>
        <v>8000000</v>
      </c>
      <c r="V561" s="41">
        <f t="shared" si="2"/>
        <v>0</v>
      </c>
      <c r="W561" s="61"/>
      <c r="X561" s="61"/>
      <c r="Y561" s="61"/>
      <c r="Z561" s="61"/>
    </row>
    <row r="562" spans="1:26" ht="13.5" hidden="1"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v>1</v>
      </c>
      <c r="X562" s="61"/>
      <c r="Y562" s="61"/>
      <c r="Z562" s="61"/>
    </row>
    <row r="563" spans="1:26" ht="13.5" hidden="1"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3">SUM(H564:H565)</f>
        <v>101360000</v>
      </c>
      <c r="I563" s="41">
        <f t="shared" si="303"/>
        <v>0</v>
      </c>
      <c r="J563" s="41">
        <f t="shared" si="303"/>
        <v>0</v>
      </c>
      <c r="K563" s="41">
        <f t="shared" si="303"/>
        <v>0</v>
      </c>
      <c r="L563" s="41">
        <f t="shared" si="303"/>
        <v>30680000</v>
      </c>
      <c r="M563" s="41">
        <f t="shared" si="303"/>
        <v>30680000</v>
      </c>
      <c r="N563" s="41">
        <f t="shared" si="303"/>
        <v>0</v>
      </c>
      <c r="O563" s="41">
        <f t="shared" si="303"/>
        <v>0</v>
      </c>
      <c r="P563" s="41">
        <f t="shared" si="303"/>
        <v>0</v>
      </c>
      <c r="Q563" s="41">
        <f t="shared" si="303"/>
        <v>40000000</v>
      </c>
      <c r="R563" s="41">
        <f t="shared" si="303"/>
        <v>0</v>
      </c>
      <c r="S563" s="41">
        <f t="shared" si="303"/>
        <v>0</v>
      </c>
      <c r="T563" s="41">
        <f t="shared" si="303"/>
        <v>0</v>
      </c>
      <c r="U563" s="41">
        <f t="shared" si="1"/>
        <v>101360000</v>
      </c>
      <c r="V563" s="41">
        <f t="shared" si="2"/>
        <v>0</v>
      </c>
      <c r="W563" s="61"/>
      <c r="X563" s="61"/>
      <c r="Y563" s="61"/>
      <c r="Z563" s="61"/>
    </row>
    <row r="564" spans="1:26" ht="13.5" hidden="1"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4">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v>1</v>
      </c>
      <c r="X564" s="61"/>
      <c r="Y564" s="61"/>
      <c r="Z564" s="61"/>
    </row>
    <row r="565" spans="1:26" ht="13.5" hidden="1"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4"/>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v>1</v>
      </c>
      <c r="X565" s="61"/>
      <c r="Y565" s="61"/>
      <c r="Z565" s="61"/>
    </row>
    <row r="566" spans="1:26" ht="13.5" hidden="1"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5">SUM(H567,H569)</f>
        <v>169041000</v>
      </c>
      <c r="I566" s="38">
        <f t="shared" si="305"/>
        <v>0</v>
      </c>
      <c r="J566" s="38">
        <f t="shared" si="305"/>
        <v>0</v>
      </c>
      <c r="K566" s="38">
        <f t="shared" si="305"/>
        <v>0</v>
      </c>
      <c r="L566" s="38">
        <f t="shared" si="305"/>
        <v>0</v>
      </c>
      <c r="M566" s="38">
        <f t="shared" si="305"/>
        <v>0</v>
      </c>
      <c r="N566" s="38">
        <f t="shared" si="305"/>
        <v>0</v>
      </c>
      <c r="O566" s="38">
        <f t="shared" si="305"/>
        <v>0</v>
      </c>
      <c r="P566" s="38">
        <f t="shared" si="305"/>
        <v>30000000</v>
      </c>
      <c r="Q566" s="38">
        <f t="shared" si="305"/>
        <v>139041000</v>
      </c>
      <c r="R566" s="38">
        <f t="shared" si="305"/>
        <v>0</v>
      </c>
      <c r="S566" s="38">
        <f t="shared" si="305"/>
        <v>0</v>
      </c>
      <c r="T566" s="38">
        <f t="shared" si="305"/>
        <v>0</v>
      </c>
      <c r="U566" s="38">
        <f t="shared" si="1"/>
        <v>169041000</v>
      </c>
      <c r="V566" s="38">
        <f t="shared" si="2"/>
        <v>0</v>
      </c>
      <c r="W566" s="61"/>
      <c r="X566" s="61"/>
      <c r="Y566" s="61"/>
      <c r="Z566" s="61"/>
    </row>
    <row r="567" spans="1:26" ht="13.5" hidden="1"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6">H568</f>
        <v>30000000</v>
      </c>
      <c r="I567" s="41">
        <f t="shared" si="306"/>
        <v>0</v>
      </c>
      <c r="J567" s="41">
        <f t="shared" si="306"/>
        <v>0</v>
      </c>
      <c r="K567" s="41">
        <f t="shared" si="306"/>
        <v>0</v>
      </c>
      <c r="L567" s="41">
        <f t="shared" si="306"/>
        <v>0</v>
      </c>
      <c r="M567" s="41">
        <f t="shared" si="306"/>
        <v>0</v>
      </c>
      <c r="N567" s="41">
        <f t="shared" si="306"/>
        <v>0</v>
      </c>
      <c r="O567" s="41">
        <f t="shared" si="306"/>
        <v>0</v>
      </c>
      <c r="P567" s="41">
        <f t="shared" si="306"/>
        <v>30000000</v>
      </c>
      <c r="Q567" s="41">
        <f t="shared" si="306"/>
        <v>0</v>
      </c>
      <c r="R567" s="41">
        <f t="shared" si="306"/>
        <v>0</v>
      </c>
      <c r="S567" s="41">
        <f t="shared" si="306"/>
        <v>0</v>
      </c>
      <c r="T567" s="41">
        <f t="shared" si="306"/>
        <v>0</v>
      </c>
      <c r="U567" s="41">
        <f t="shared" si="1"/>
        <v>30000000</v>
      </c>
      <c r="V567" s="41">
        <f t="shared" si="2"/>
        <v>0</v>
      </c>
      <c r="W567" s="61"/>
      <c r="X567" s="61"/>
      <c r="Y567" s="61"/>
      <c r="Z567" s="61"/>
    </row>
    <row r="568" spans="1:26" ht="13.5" hidden="1"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v>1</v>
      </c>
      <c r="X568" s="61"/>
      <c r="Y568" s="61"/>
      <c r="Z568" s="61"/>
    </row>
    <row r="569" spans="1:26" ht="13.5" hidden="1"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7">H570</f>
        <v>139041000</v>
      </c>
      <c r="I569" s="41">
        <f t="shared" si="307"/>
        <v>0</v>
      </c>
      <c r="J569" s="41">
        <f t="shared" si="307"/>
        <v>0</v>
      </c>
      <c r="K569" s="41">
        <f t="shared" si="307"/>
        <v>0</v>
      </c>
      <c r="L569" s="41">
        <f t="shared" si="307"/>
        <v>0</v>
      </c>
      <c r="M569" s="41">
        <f t="shared" si="307"/>
        <v>0</v>
      </c>
      <c r="N569" s="41">
        <f t="shared" si="307"/>
        <v>0</v>
      </c>
      <c r="O569" s="41">
        <f t="shared" si="307"/>
        <v>0</v>
      </c>
      <c r="P569" s="41">
        <f t="shared" si="307"/>
        <v>0</v>
      </c>
      <c r="Q569" s="41">
        <f t="shared" si="307"/>
        <v>139041000</v>
      </c>
      <c r="R569" s="41">
        <f t="shared" si="307"/>
        <v>0</v>
      </c>
      <c r="S569" s="41">
        <f t="shared" si="307"/>
        <v>0</v>
      </c>
      <c r="T569" s="41">
        <f t="shared" si="307"/>
        <v>0</v>
      </c>
      <c r="U569" s="41">
        <f t="shared" si="1"/>
        <v>139041000</v>
      </c>
      <c r="V569" s="41">
        <f t="shared" si="2"/>
        <v>0</v>
      </c>
      <c r="W569" s="61"/>
      <c r="X569" s="61"/>
      <c r="Y569" s="61"/>
      <c r="Z569" s="61"/>
    </row>
    <row r="570" spans="1:26" ht="13.5" hidden="1"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44">
        <v>139041000</v>
      </c>
      <c r="R570" s="44">
        <v>0</v>
      </c>
      <c r="S570" s="44">
        <v>0</v>
      </c>
      <c r="T570" s="44">
        <v>0</v>
      </c>
      <c r="U570" s="44">
        <f t="shared" si="1"/>
        <v>139041000</v>
      </c>
      <c r="V570" s="44">
        <f t="shared" si="2"/>
        <v>0</v>
      </c>
      <c r="W570" s="61">
        <v>1</v>
      </c>
      <c r="X570" s="61"/>
      <c r="Y570" s="61"/>
      <c r="Z570" s="61"/>
    </row>
    <row r="571" spans="1:26" ht="13.5" hidden="1"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8">SUM(H572)</f>
        <v>65520000</v>
      </c>
      <c r="I571" s="30">
        <f t="shared" si="308"/>
        <v>0</v>
      </c>
      <c r="J571" s="30">
        <f t="shared" si="308"/>
        <v>2500000</v>
      </c>
      <c r="K571" s="30">
        <f t="shared" si="308"/>
        <v>12740000</v>
      </c>
      <c r="L571" s="30">
        <f t="shared" si="308"/>
        <v>4000000</v>
      </c>
      <c r="M571" s="30">
        <f t="shared" si="308"/>
        <v>4000000</v>
      </c>
      <c r="N571" s="30">
        <f t="shared" si="308"/>
        <v>6100000</v>
      </c>
      <c r="O571" s="30">
        <f t="shared" si="308"/>
        <v>12140000</v>
      </c>
      <c r="P571" s="30">
        <f t="shared" si="308"/>
        <v>4000000</v>
      </c>
      <c r="Q571" s="30">
        <f t="shared" si="308"/>
        <v>4000000</v>
      </c>
      <c r="R571" s="30">
        <f t="shared" si="308"/>
        <v>5400000</v>
      </c>
      <c r="S571" s="30">
        <f t="shared" si="308"/>
        <v>10640000</v>
      </c>
      <c r="T571" s="30">
        <f t="shared" si="308"/>
        <v>0</v>
      </c>
      <c r="U571" s="30">
        <f t="shared" si="1"/>
        <v>65520000</v>
      </c>
      <c r="V571" s="30">
        <f t="shared" si="2"/>
        <v>0</v>
      </c>
      <c r="W571" s="61"/>
      <c r="X571" s="61"/>
      <c r="Y571" s="61"/>
      <c r="Z571" s="61"/>
    </row>
    <row r="572" spans="1:26" ht="13.5" hidden="1"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09">SUM(H573)</f>
        <v>65520000</v>
      </c>
      <c r="I572" s="34">
        <f t="shared" si="309"/>
        <v>0</v>
      </c>
      <c r="J572" s="34">
        <f t="shared" si="309"/>
        <v>2500000</v>
      </c>
      <c r="K572" s="34">
        <f t="shared" si="309"/>
        <v>12740000</v>
      </c>
      <c r="L572" s="34">
        <f t="shared" si="309"/>
        <v>4000000</v>
      </c>
      <c r="M572" s="34">
        <f t="shared" si="309"/>
        <v>4000000</v>
      </c>
      <c r="N572" s="34">
        <f t="shared" si="309"/>
        <v>6100000</v>
      </c>
      <c r="O572" s="34">
        <f t="shared" si="309"/>
        <v>12140000</v>
      </c>
      <c r="P572" s="34">
        <f t="shared" si="309"/>
        <v>4000000</v>
      </c>
      <c r="Q572" s="34">
        <f t="shared" si="309"/>
        <v>4000000</v>
      </c>
      <c r="R572" s="34">
        <f t="shared" si="309"/>
        <v>5400000</v>
      </c>
      <c r="S572" s="34">
        <f t="shared" si="309"/>
        <v>10640000</v>
      </c>
      <c r="T572" s="34">
        <f t="shared" si="309"/>
        <v>0</v>
      </c>
      <c r="U572" s="34">
        <f t="shared" si="1"/>
        <v>65520000</v>
      </c>
      <c r="V572" s="34">
        <f t="shared" si="2"/>
        <v>0</v>
      </c>
      <c r="W572" s="61"/>
      <c r="X572" s="61"/>
      <c r="Y572" s="61"/>
      <c r="Z572" s="61"/>
    </row>
    <row r="573" spans="1:26" ht="13.5" hidden="1"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10">SUM(H574,H577,H580)</f>
        <v>65520000</v>
      </c>
      <c r="I573" s="38">
        <f t="shared" si="310"/>
        <v>0</v>
      </c>
      <c r="J573" s="38">
        <f t="shared" si="310"/>
        <v>2500000</v>
      </c>
      <c r="K573" s="38">
        <f t="shared" si="310"/>
        <v>12740000</v>
      </c>
      <c r="L573" s="38">
        <f t="shared" si="310"/>
        <v>4000000</v>
      </c>
      <c r="M573" s="38">
        <f t="shared" si="310"/>
        <v>4000000</v>
      </c>
      <c r="N573" s="38">
        <f t="shared" si="310"/>
        <v>6100000</v>
      </c>
      <c r="O573" s="38">
        <f t="shared" si="310"/>
        <v>12140000</v>
      </c>
      <c r="P573" s="38">
        <f t="shared" si="310"/>
        <v>4000000</v>
      </c>
      <c r="Q573" s="38">
        <f t="shared" si="310"/>
        <v>4000000</v>
      </c>
      <c r="R573" s="38">
        <f t="shared" si="310"/>
        <v>5400000</v>
      </c>
      <c r="S573" s="38">
        <f t="shared" si="310"/>
        <v>10640000</v>
      </c>
      <c r="T573" s="38">
        <f t="shared" si="310"/>
        <v>0</v>
      </c>
      <c r="U573" s="38">
        <f t="shared" si="1"/>
        <v>65520000</v>
      </c>
      <c r="V573" s="38">
        <f t="shared" si="2"/>
        <v>0</v>
      </c>
      <c r="W573" s="61"/>
      <c r="X573" s="61"/>
      <c r="Y573" s="61"/>
      <c r="Z573" s="61"/>
    </row>
    <row r="574" spans="1:26" ht="13.5" hidden="1"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1">SUM(H575:H576)</f>
        <v>20600000</v>
      </c>
      <c r="I574" s="41">
        <f t="shared" si="311"/>
        <v>0</v>
      </c>
      <c r="J574" s="41">
        <f t="shared" si="311"/>
        <v>0</v>
      </c>
      <c r="K574" s="41">
        <f t="shared" si="311"/>
        <v>3600000</v>
      </c>
      <c r="L574" s="41">
        <f t="shared" si="311"/>
        <v>1500000</v>
      </c>
      <c r="M574" s="41">
        <f t="shared" si="311"/>
        <v>1500000</v>
      </c>
      <c r="N574" s="41">
        <f t="shared" si="311"/>
        <v>3600000</v>
      </c>
      <c r="O574" s="41">
        <f t="shared" si="311"/>
        <v>3000000</v>
      </c>
      <c r="P574" s="41">
        <f t="shared" si="311"/>
        <v>1500000</v>
      </c>
      <c r="Q574" s="41">
        <f t="shared" si="311"/>
        <v>1500000</v>
      </c>
      <c r="R574" s="41">
        <f t="shared" si="311"/>
        <v>2900000</v>
      </c>
      <c r="S574" s="41">
        <f t="shared" si="311"/>
        <v>1500000</v>
      </c>
      <c r="T574" s="41">
        <f t="shared" si="311"/>
        <v>0</v>
      </c>
      <c r="U574" s="41">
        <f t="shared" si="1"/>
        <v>20600000</v>
      </c>
      <c r="V574" s="41">
        <f t="shared" si="2"/>
        <v>0</v>
      </c>
      <c r="W574" s="61"/>
      <c r="X574" s="61"/>
      <c r="Y574" s="61"/>
      <c r="Z574" s="61"/>
    </row>
    <row r="575" spans="1:26" ht="13.5" hidden="1"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2">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v>1</v>
      </c>
      <c r="X575" s="61"/>
      <c r="Y575" s="61"/>
      <c r="Z575" s="61"/>
    </row>
    <row r="576" spans="1:26" ht="13.5" hidden="1"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2"/>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v>1</v>
      </c>
      <c r="X576" s="61"/>
      <c r="Y576" s="61"/>
      <c r="Z576" s="61"/>
    </row>
    <row r="577" spans="1:26" ht="13.5" hidden="1"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3">SUM(H578:H579)</f>
        <v>25000000</v>
      </c>
      <c r="I577" s="41">
        <f t="shared" si="313"/>
        <v>0</v>
      </c>
      <c r="J577" s="41">
        <f t="shared" si="313"/>
        <v>2500000</v>
      </c>
      <c r="K577" s="41">
        <f t="shared" si="313"/>
        <v>2500000</v>
      </c>
      <c r="L577" s="41">
        <f t="shared" si="313"/>
        <v>2500000</v>
      </c>
      <c r="M577" s="41">
        <f t="shared" si="313"/>
        <v>2500000</v>
      </c>
      <c r="N577" s="41">
        <f t="shared" si="313"/>
        <v>2500000</v>
      </c>
      <c r="O577" s="41">
        <f t="shared" si="313"/>
        <v>2500000</v>
      </c>
      <c r="P577" s="41">
        <f t="shared" si="313"/>
        <v>2500000</v>
      </c>
      <c r="Q577" s="41">
        <f t="shared" si="313"/>
        <v>2500000</v>
      </c>
      <c r="R577" s="41">
        <f t="shared" si="313"/>
        <v>2500000</v>
      </c>
      <c r="S577" s="41">
        <f t="shared" si="313"/>
        <v>2500000</v>
      </c>
      <c r="T577" s="41">
        <f t="shared" si="313"/>
        <v>0</v>
      </c>
      <c r="U577" s="41">
        <f t="shared" si="1"/>
        <v>25000000</v>
      </c>
      <c r="V577" s="41">
        <f t="shared" si="2"/>
        <v>0</v>
      </c>
      <c r="W577" s="61"/>
      <c r="X577" s="61"/>
      <c r="Y577" s="61"/>
      <c r="Z577" s="61"/>
    </row>
    <row r="578" spans="1:26" ht="13.5" hidden="1"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4">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v>1</v>
      </c>
      <c r="X578" s="61"/>
      <c r="Y578" s="61"/>
      <c r="Z578" s="61"/>
    </row>
    <row r="579" spans="1:26" ht="13.5" hidden="1"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4"/>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v>1</v>
      </c>
      <c r="X579" s="61"/>
      <c r="Y579" s="61"/>
      <c r="Z579" s="61"/>
    </row>
    <row r="580" spans="1:26" ht="13.5" hidden="1"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5">H581</f>
        <v>19920000</v>
      </c>
      <c r="I580" s="41">
        <f t="shared" si="315"/>
        <v>0</v>
      </c>
      <c r="J580" s="41">
        <f t="shared" si="315"/>
        <v>0</v>
      </c>
      <c r="K580" s="41">
        <f t="shared" si="315"/>
        <v>6640000</v>
      </c>
      <c r="L580" s="41">
        <f t="shared" si="315"/>
        <v>0</v>
      </c>
      <c r="M580" s="41">
        <f t="shared" si="315"/>
        <v>0</v>
      </c>
      <c r="N580" s="41">
        <f t="shared" si="315"/>
        <v>0</v>
      </c>
      <c r="O580" s="41">
        <f t="shared" si="315"/>
        <v>6640000</v>
      </c>
      <c r="P580" s="41">
        <f t="shared" si="315"/>
        <v>0</v>
      </c>
      <c r="Q580" s="41">
        <f t="shared" si="315"/>
        <v>0</v>
      </c>
      <c r="R580" s="41">
        <f t="shared" si="315"/>
        <v>0</v>
      </c>
      <c r="S580" s="41">
        <f t="shared" si="315"/>
        <v>6640000</v>
      </c>
      <c r="T580" s="41">
        <f t="shared" si="315"/>
        <v>0</v>
      </c>
      <c r="U580" s="41">
        <f t="shared" si="1"/>
        <v>19920000</v>
      </c>
      <c r="V580" s="41">
        <f t="shared" si="2"/>
        <v>0</v>
      </c>
      <c r="W580" s="61"/>
      <c r="X580" s="61"/>
      <c r="Y580" s="61"/>
      <c r="Z580" s="61"/>
    </row>
    <row r="581" spans="1:26" ht="13.5" hidden="1"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v>1</v>
      </c>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B5:V581" xr:uid="{00000000-0009-0000-0000-000006000000}">
    <filterColumn colId="0">
      <filters>
        <filter val="#N/A"/>
        <filter val="Metode dan Kurikulum"/>
        <filter val="Peserta Didik dan Sarana Prasarana"/>
      </filters>
    </filterColumn>
  </autoFilter>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V507 I509:V509 I511:V511 I513:V513 I515:V515 I518:V522 I524:V524 I526:V526 I528:V528 I535:V537 I539:V540 I542:V543 I545:V545 I547:V547 I549:V550 I553:V554 I556:V557 I559:V560 I562:V562 I564:V565 I568:V568 I570:V570 I575:V576 I578:V579 I581:V581">
    <cfRule type="expression" dxfId="1"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600-000000000000}">
          <x14:formula1>
            <xm:f>Referensi!$A$2:$A$9</xm:f>
          </x14:formula1>
          <xm:sqref>B2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000"/>
  <sheetViews>
    <sheetView showGridLines="0" workbookViewId="0">
      <pane xSplit="8" ySplit="5" topLeftCell="I115" activePane="bottomRight" state="frozen"/>
      <selection activeCell="I532" sqref="I532:T581"/>
      <selection pane="topRight" activeCell="I532" sqref="I532:T581"/>
      <selection pane="bottomLeft" activeCell="I532" sqref="I532:T581"/>
      <selection pane="bottomRight" activeCell="I532" sqref="I532:T581"/>
    </sheetView>
  </sheetViews>
  <sheetFormatPr defaultColWidth="12.625" defaultRowHeight="15" customHeight="1" x14ac:dyDescent="0.2"/>
  <cols>
    <col min="1" max="1" width="31.875" hidden="1" customWidth="1"/>
    <col min="2" max="2" width="27.375" hidden="1" customWidth="1"/>
    <col min="3" max="3" width="13" customWidth="1"/>
    <col min="4" max="4" width="45.375" customWidth="1"/>
    <col min="5" max="5" width="7.625" customWidth="1"/>
    <col min="6" max="6" width="10.75" customWidth="1"/>
    <col min="7" max="7" width="13.75" customWidth="1"/>
    <col min="8" max="22" width="15.875" customWidth="1"/>
    <col min="23" max="23" width="12.625" customWidth="1"/>
  </cols>
  <sheetData>
    <row r="1" spans="1:26" ht="14.25" hidden="1" x14ac:dyDescent="0.2">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c r="X1" s="61"/>
      <c r="Y1" s="61"/>
      <c r="Z1" s="61"/>
    </row>
    <row r="2" spans="1:26" ht="15.75" x14ac:dyDescent="0.2">
      <c r="A2" s="2"/>
      <c r="B2" s="3"/>
      <c r="C2" s="310" t="str">
        <f>'Rekap ROK Pusdik'!C2</f>
        <v>Update Rincian ROK PUSAT PENDIDIKAN KP</v>
      </c>
      <c r="D2" s="291"/>
      <c r="E2" s="291"/>
      <c r="F2" s="291"/>
      <c r="G2" s="291"/>
      <c r="H2" s="291"/>
      <c r="I2" s="2"/>
      <c r="J2" s="2"/>
      <c r="K2" s="2"/>
      <c r="L2" s="2"/>
      <c r="M2" s="2"/>
      <c r="N2" s="2"/>
      <c r="O2" s="2"/>
      <c r="P2" s="2"/>
      <c r="Q2" s="2"/>
      <c r="R2" s="2"/>
      <c r="S2" s="2"/>
      <c r="T2" s="2"/>
      <c r="U2" s="2"/>
      <c r="V2" s="2"/>
      <c r="W2" s="61"/>
      <c r="X2" s="61"/>
      <c r="Y2" s="61"/>
      <c r="Z2" s="61"/>
    </row>
    <row r="3" spans="1:26" ht="15.75" x14ac:dyDescent="0.2">
      <c r="A3" s="2"/>
      <c r="B3" s="3"/>
      <c r="C3" s="311" t="str">
        <f>'Rekap ROK Pusdik'!C3</f>
        <v>Berdasarkan DIPA REVISI KE-1, TA. 2021 (Tanggal 16 Februari 2021)</v>
      </c>
      <c r="D3" s="291"/>
      <c r="E3" s="291"/>
      <c r="F3" s="291"/>
      <c r="G3" s="291"/>
      <c r="H3" s="291"/>
      <c r="I3" s="2"/>
      <c r="J3" s="2"/>
      <c r="K3" s="2"/>
      <c r="L3" s="2"/>
      <c r="M3" s="2"/>
      <c r="N3" s="2"/>
      <c r="O3" s="2"/>
      <c r="P3" s="2"/>
      <c r="Q3" s="2"/>
      <c r="R3" s="2"/>
      <c r="S3" s="2"/>
      <c r="T3" s="2"/>
      <c r="U3" s="2"/>
      <c r="V3" s="2"/>
      <c r="W3" s="61"/>
      <c r="X3" s="61"/>
      <c r="Y3" s="61"/>
      <c r="Z3" s="61"/>
    </row>
    <row r="4" spans="1:26" ht="13.5" customHeight="1" x14ac:dyDescent="0.2">
      <c r="A4" s="2"/>
      <c r="B4" s="6"/>
      <c r="C4" s="2"/>
      <c r="D4" s="4"/>
      <c r="E4" s="5"/>
      <c r="F4" s="6"/>
      <c r="G4" s="5"/>
      <c r="H4" s="5"/>
      <c r="I4" s="5"/>
      <c r="J4" s="5"/>
      <c r="K4" s="5"/>
      <c r="L4" s="5"/>
      <c r="M4" s="5"/>
      <c r="N4" s="5"/>
      <c r="O4" s="5"/>
      <c r="P4" s="5"/>
      <c r="Q4" s="5"/>
      <c r="R4" s="5"/>
      <c r="S4" s="5"/>
      <c r="T4" s="5"/>
      <c r="U4" s="5"/>
      <c r="V4" s="5"/>
      <c r="W4" s="61"/>
      <c r="X4" s="61"/>
      <c r="Y4" s="61"/>
      <c r="Z4" s="61"/>
    </row>
    <row r="5" spans="1:26" ht="13.5" customHeight="1" x14ac:dyDescent="0.2">
      <c r="A5" s="7"/>
      <c r="B5" s="49" t="s">
        <v>3809</v>
      </c>
      <c r="C5" s="8" t="s">
        <v>2</v>
      </c>
      <c r="D5" s="9" t="s">
        <v>3</v>
      </c>
      <c r="E5" s="10" t="s">
        <v>4</v>
      </c>
      <c r="F5" s="8" t="s">
        <v>5</v>
      </c>
      <c r="G5" s="10" t="s">
        <v>6</v>
      </c>
      <c r="H5" s="10" t="s">
        <v>7</v>
      </c>
      <c r="I5" s="10" t="s">
        <v>8</v>
      </c>
      <c r="J5" s="10" t="s">
        <v>9</v>
      </c>
      <c r="K5" s="10" t="s">
        <v>10</v>
      </c>
      <c r="L5" s="10" t="s">
        <v>11</v>
      </c>
      <c r="M5" s="10" t="s">
        <v>12</v>
      </c>
      <c r="N5" s="10" t="s">
        <v>13</v>
      </c>
      <c r="O5" s="10" t="s">
        <v>14</v>
      </c>
      <c r="P5" s="10" t="s">
        <v>15</v>
      </c>
      <c r="Q5" s="10" t="s">
        <v>16</v>
      </c>
      <c r="R5" s="10" t="s">
        <v>17</v>
      </c>
      <c r="S5" s="10" t="s">
        <v>18</v>
      </c>
      <c r="T5" s="10" t="s">
        <v>19</v>
      </c>
      <c r="U5" s="60" t="s">
        <v>3840</v>
      </c>
      <c r="V5" s="60" t="s">
        <v>3841</v>
      </c>
      <c r="W5" s="61"/>
      <c r="X5" s="61"/>
      <c r="Y5" s="61"/>
      <c r="Z5" s="61"/>
    </row>
    <row r="6" spans="1:26" ht="13.5" hidden="1" customHeight="1" x14ac:dyDescent="0.2">
      <c r="A6" s="11"/>
      <c r="B6" s="11"/>
      <c r="C6" s="12" t="s">
        <v>20</v>
      </c>
      <c r="D6" s="13" t="s">
        <v>3810</v>
      </c>
      <c r="E6" s="14"/>
      <c r="F6" s="15"/>
      <c r="G6" s="14"/>
      <c r="H6" s="14">
        <f t="shared" ref="H6:T6" si="0">SUM(H7,H134)</f>
        <v>21562048000</v>
      </c>
      <c r="I6" s="14">
        <f t="shared" si="0"/>
        <v>427715391</v>
      </c>
      <c r="J6" s="14">
        <f t="shared" si="0"/>
        <v>2525941193</v>
      </c>
      <c r="K6" s="14">
        <f t="shared" si="0"/>
        <v>1128406183</v>
      </c>
      <c r="L6" s="14">
        <f t="shared" si="0"/>
        <v>2339543363</v>
      </c>
      <c r="M6" s="14">
        <f t="shared" si="0"/>
        <v>2749255888</v>
      </c>
      <c r="N6" s="14">
        <f t="shared" si="0"/>
        <v>2370287763</v>
      </c>
      <c r="O6" s="14">
        <f t="shared" si="0"/>
        <v>1724283363</v>
      </c>
      <c r="P6" s="14">
        <f t="shared" si="0"/>
        <v>2483673363</v>
      </c>
      <c r="Q6" s="14">
        <f t="shared" si="0"/>
        <v>2114630403</v>
      </c>
      <c r="R6" s="14">
        <f t="shared" si="0"/>
        <v>1466558318</v>
      </c>
      <c r="S6" s="14">
        <f t="shared" si="0"/>
        <v>1341607533</v>
      </c>
      <c r="T6" s="14">
        <f t="shared" si="0"/>
        <v>850798239</v>
      </c>
      <c r="U6" s="14">
        <f t="shared" ref="U6:U581" si="1">SUM(I6:T6)</f>
        <v>21522701000</v>
      </c>
      <c r="V6" s="14">
        <f t="shared" ref="V6:V581" si="2">H6-U6</f>
        <v>39347000</v>
      </c>
      <c r="W6" s="61"/>
      <c r="X6" s="61"/>
      <c r="Y6" s="61"/>
      <c r="Z6" s="61"/>
    </row>
    <row r="7" spans="1:26" ht="13.5" hidden="1" customHeight="1" x14ac:dyDescent="0.2">
      <c r="A7" s="2" t="s">
        <v>22</v>
      </c>
      <c r="B7" s="50"/>
      <c r="C7" s="16" t="s">
        <v>22</v>
      </c>
      <c r="D7" s="17" t="s">
        <v>23</v>
      </c>
      <c r="E7" s="18">
        <v>0</v>
      </c>
      <c r="F7" s="19" t="s">
        <v>24</v>
      </c>
      <c r="G7" s="18">
        <v>0</v>
      </c>
      <c r="H7" s="18">
        <f t="shared" ref="H7:T7" si="3">H8</f>
        <v>1242500000</v>
      </c>
      <c r="I7" s="18">
        <f t="shared" si="3"/>
        <v>0</v>
      </c>
      <c r="J7" s="18">
        <f t="shared" si="3"/>
        <v>48012000</v>
      </c>
      <c r="K7" s="18">
        <f t="shared" si="3"/>
        <v>66443500</v>
      </c>
      <c r="L7" s="18">
        <f t="shared" si="3"/>
        <v>87773000</v>
      </c>
      <c r="M7" s="18">
        <f t="shared" si="3"/>
        <v>231345000</v>
      </c>
      <c r="N7" s="18">
        <f t="shared" si="3"/>
        <v>191450000</v>
      </c>
      <c r="O7" s="18">
        <f t="shared" si="3"/>
        <v>89834000</v>
      </c>
      <c r="P7" s="18">
        <f t="shared" si="3"/>
        <v>198911000</v>
      </c>
      <c r="Q7" s="18">
        <f t="shared" si="3"/>
        <v>74445000</v>
      </c>
      <c r="R7" s="18">
        <f t="shared" si="3"/>
        <v>90853000</v>
      </c>
      <c r="S7" s="18">
        <f t="shared" si="3"/>
        <v>66356000</v>
      </c>
      <c r="T7" s="18">
        <f t="shared" si="3"/>
        <v>53850500</v>
      </c>
      <c r="U7" s="18">
        <f t="shared" si="1"/>
        <v>1199273000</v>
      </c>
      <c r="V7" s="18">
        <f t="shared" si="2"/>
        <v>43227000</v>
      </c>
      <c r="W7" s="61"/>
      <c r="X7" s="61"/>
      <c r="Y7" s="61"/>
      <c r="Z7" s="61"/>
    </row>
    <row r="8" spans="1:26" ht="13.5" hidden="1" customHeight="1" x14ac:dyDescent="0.2">
      <c r="A8" s="2" t="s">
        <v>585</v>
      </c>
      <c r="B8" s="50" t="e">
        <f t="array" ref="B8">INDEX(PAGU_REAL!$AF$1:$AF$168,MATCH(MID(A8,1,21),MID(PAGU_REAL!$AK$1:$AK$168,1,21),0))</f>
        <v>#N/A</v>
      </c>
      <c r="C8" s="20" t="s">
        <v>586</v>
      </c>
      <c r="D8" s="21" t="s">
        <v>587</v>
      </c>
      <c r="E8" s="22">
        <v>0</v>
      </c>
      <c r="F8" s="23" t="s">
        <v>24</v>
      </c>
      <c r="G8" s="22">
        <v>0</v>
      </c>
      <c r="H8" s="22">
        <f t="shared" ref="H8:T8" si="4">SUM(H9)</f>
        <v>1242500000</v>
      </c>
      <c r="I8" s="22">
        <f t="shared" si="4"/>
        <v>0</v>
      </c>
      <c r="J8" s="22">
        <f t="shared" si="4"/>
        <v>48012000</v>
      </c>
      <c r="K8" s="22">
        <f t="shared" si="4"/>
        <v>66443500</v>
      </c>
      <c r="L8" s="22">
        <f t="shared" si="4"/>
        <v>87773000</v>
      </c>
      <c r="M8" s="22">
        <f t="shared" si="4"/>
        <v>231345000</v>
      </c>
      <c r="N8" s="22">
        <f t="shared" si="4"/>
        <v>191450000</v>
      </c>
      <c r="O8" s="22">
        <f t="shared" si="4"/>
        <v>89834000</v>
      </c>
      <c r="P8" s="22">
        <f t="shared" si="4"/>
        <v>198911000</v>
      </c>
      <c r="Q8" s="22">
        <f t="shared" si="4"/>
        <v>74445000</v>
      </c>
      <c r="R8" s="22">
        <f t="shared" si="4"/>
        <v>90853000</v>
      </c>
      <c r="S8" s="22">
        <f t="shared" si="4"/>
        <v>66356000</v>
      </c>
      <c r="T8" s="22">
        <f t="shared" si="4"/>
        <v>53850500</v>
      </c>
      <c r="U8" s="22">
        <f t="shared" si="1"/>
        <v>1199273000</v>
      </c>
      <c r="V8" s="22">
        <f t="shared" si="2"/>
        <v>43227000</v>
      </c>
      <c r="W8" s="61"/>
      <c r="X8" s="61"/>
      <c r="Y8" s="61"/>
      <c r="Z8" s="61"/>
    </row>
    <row r="9" spans="1:26" ht="13.5" hidden="1" customHeight="1" x14ac:dyDescent="0.2">
      <c r="A9" s="2" t="s">
        <v>588</v>
      </c>
      <c r="B9" s="50" t="e">
        <f t="array" ref="B9">INDEX(PAGU_REAL!$AF$1:$AF$168,MATCH(MID(A9,1,21),MID(PAGU_REAL!$AK$1:$AK$168,1,21),0))</f>
        <v>#N/A</v>
      </c>
      <c r="C9" s="24" t="s">
        <v>589</v>
      </c>
      <c r="D9" s="25" t="s">
        <v>30</v>
      </c>
      <c r="E9" s="26">
        <v>4</v>
      </c>
      <c r="F9" s="27" t="s">
        <v>31</v>
      </c>
      <c r="G9" s="26">
        <v>0</v>
      </c>
      <c r="H9" s="26">
        <f t="shared" ref="H9:T9" si="5">SUM(H10)</f>
        <v>1242500000</v>
      </c>
      <c r="I9" s="26">
        <f t="shared" si="5"/>
        <v>0</v>
      </c>
      <c r="J9" s="26">
        <f t="shared" si="5"/>
        <v>48012000</v>
      </c>
      <c r="K9" s="26">
        <f t="shared" si="5"/>
        <v>66443500</v>
      </c>
      <c r="L9" s="26">
        <f t="shared" si="5"/>
        <v>87773000</v>
      </c>
      <c r="M9" s="26">
        <f t="shared" si="5"/>
        <v>231345000</v>
      </c>
      <c r="N9" s="26">
        <f t="shared" si="5"/>
        <v>191450000</v>
      </c>
      <c r="O9" s="26">
        <f t="shared" si="5"/>
        <v>89834000</v>
      </c>
      <c r="P9" s="26">
        <f t="shared" si="5"/>
        <v>198911000</v>
      </c>
      <c r="Q9" s="26">
        <f t="shared" si="5"/>
        <v>74445000</v>
      </c>
      <c r="R9" s="26">
        <f t="shared" si="5"/>
        <v>90853000</v>
      </c>
      <c r="S9" s="26">
        <f t="shared" si="5"/>
        <v>66356000</v>
      </c>
      <c r="T9" s="26">
        <f t="shared" si="5"/>
        <v>53850500</v>
      </c>
      <c r="U9" s="26">
        <f t="shared" si="1"/>
        <v>1199273000</v>
      </c>
      <c r="V9" s="26">
        <f t="shared" si="2"/>
        <v>43227000</v>
      </c>
      <c r="W9" s="61"/>
      <c r="X9" s="61"/>
      <c r="Y9" s="61"/>
      <c r="Z9" s="61"/>
    </row>
    <row r="10" spans="1:26" ht="13.5" hidden="1" customHeight="1" x14ac:dyDescent="0.2">
      <c r="A10" s="2" t="s">
        <v>590</v>
      </c>
      <c r="B10" s="50" t="e">
        <f t="array" ref="B10">INDEX(PAGU_REAL!$AF$1:$AF$168,MATCH(MID(A10,1,21),MID(PAGU_REAL!$AK$1:$AK$168,1,21),0))</f>
        <v>#N/A</v>
      </c>
      <c r="C10" s="28" t="s">
        <v>591</v>
      </c>
      <c r="D10" s="29" t="s">
        <v>592</v>
      </c>
      <c r="E10" s="30">
        <v>0</v>
      </c>
      <c r="F10" s="31" t="s">
        <v>24</v>
      </c>
      <c r="G10" s="30">
        <v>0</v>
      </c>
      <c r="H10" s="30">
        <f t="shared" ref="H10:T10" si="6">SUM(H11,H50,H85,H120)</f>
        <v>1242500000</v>
      </c>
      <c r="I10" s="30">
        <f t="shared" si="6"/>
        <v>0</v>
      </c>
      <c r="J10" s="30">
        <f t="shared" si="6"/>
        <v>48012000</v>
      </c>
      <c r="K10" s="30">
        <f t="shared" si="6"/>
        <v>66443500</v>
      </c>
      <c r="L10" s="30">
        <f t="shared" si="6"/>
        <v>87773000</v>
      </c>
      <c r="M10" s="30">
        <f t="shared" si="6"/>
        <v>231345000</v>
      </c>
      <c r="N10" s="30">
        <f t="shared" si="6"/>
        <v>191450000</v>
      </c>
      <c r="O10" s="30">
        <f t="shared" si="6"/>
        <v>89834000</v>
      </c>
      <c r="P10" s="30">
        <f t="shared" si="6"/>
        <v>198911000</v>
      </c>
      <c r="Q10" s="30">
        <f t="shared" si="6"/>
        <v>74445000</v>
      </c>
      <c r="R10" s="30">
        <f t="shared" si="6"/>
        <v>90853000</v>
      </c>
      <c r="S10" s="30">
        <f t="shared" si="6"/>
        <v>66356000</v>
      </c>
      <c r="T10" s="30">
        <f t="shared" si="6"/>
        <v>53850500</v>
      </c>
      <c r="U10" s="30">
        <f t="shared" si="1"/>
        <v>1199273000</v>
      </c>
      <c r="V10" s="30">
        <f t="shared" si="2"/>
        <v>43227000</v>
      </c>
      <c r="W10" s="61"/>
      <c r="X10" s="61"/>
      <c r="Y10" s="61"/>
      <c r="Z10" s="61"/>
    </row>
    <row r="11" spans="1:26" ht="13.5" hidden="1" customHeight="1" x14ac:dyDescent="0.2">
      <c r="A11" s="2" t="s">
        <v>593</v>
      </c>
      <c r="B11" s="50"/>
      <c r="C11" s="32" t="s">
        <v>36</v>
      </c>
      <c r="D11" s="33" t="s">
        <v>594</v>
      </c>
      <c r="E11" s="34">
        <v>0</v>
      </c>
      <c r="F11" s="35" t="s">
        <v>24</v>
      </c>
      <c r="G11" s="34">
        <v>0</v>
      </c>
      <c r="H11" s="34">
        <f t="shared" ref="H11:T11" si="7">SUM(H12,H24,H36)</f>
        <v>471832000</v>
      </c>
      <c r="I11" s="34">
        <f t="shared" si="7"/>
        <v>0</v>
      </c>
      <c r="J11" s="34">
        <f t="shared" si="7"/>
        <v>16820000</v>
      </c>
      <c r="K11" s="34">
        <f t="shared" si="7"/>
        <v>21460000</v>
      </c>
      <c r="L11" s="34">
        <f t="shared" si="7"/>
        <v>36460000</v>
      </c>
      <c r="M11" s="34">
        <f t="shared" si="7"/>
        <v>24960000</v>
      </c>
      <c r="N11" s="34">
        <f t="shared" si="7"/>
        <v>48030000</v>
      </c>
      <c r="O11" s="34">
        <f t="shared" si="7"/>
        <v>57719000</v>
      </c>
      <c r="P11" s="34">
        <f t="shared" si="7"/>
        <v>50210000</v>
      </c>
      <c r="Q11" s="34">
        <f t="shared" si="7"/>
        <v>46210000</v>
      </c>
      <c r="R11" s="34">
        <f t="shared" si="7"/>
        <v>68487000</v>
      </c>
      <c r="S11" s="34">
        <f t="shared" si="7"/>
        <v>44706000</v>
      </c>
      <c r="T11" s="34">
        <f t="shared" si="7"/>
        <v>35578000</v>
      </c>
      <c r="U11" s="34">
        <f t="shared" si="1"/>
        <v>450640000</v>
      </c>
      <c r="V11" s="34">
        <f t="shared" si="2"/>
        <v>21192000</v>
      </c>
      <c r="W11" s="61"/>
      <c r="X11" s="61"/>
      <c r="Y11" s="61"/>
      <c r="Z11" s="61"/>
    </row>
    <row r="12" spans="1:26" ht="13.5" hidden="1" customHeight="1" x14ac:dyDescent="0.2">
      <c r="A12" s="2" t="s">
        <v>595</v>
      </c>
      <c r="B12" s="50" t="str">
        <f t="array" ref="B12">INDEX(PAGU_REAL!$AF$1:$AF$168,MATCH(MID(A12,1,21),MID(PAGU_REAL!$AK$1:$AK$168,1,21),0))</f>
        <v>Metode dan Kurikulum</v>
      </c>
      <c r="C12" s="36" t="s">
        <v>39</v>
      </c>
      <c r="D12" s="37" t="s">
        <v>596</v>
      </c>
      <c r="E12" s="38">
        <v>0</v>
      </c>
      <c r="F12" s="39" t="s">
        <v>24</v>
      </c>
      <c r="G12" s="38">
        <v>0</v>
      </c>
      <c r="H12" s="38">
        <f t="shared" ref="H12:T12" si="8">SUM(H13,H18,H20,H22)</f>
        <v>99592000</v>
      </c>
      <c r="I12" s="38">
        <f t="shared" si="8"/>
        <v>0</v>
      </c>
      <c r="J12" s="38">
        <f t="shared" si="8"/>
        <v>5440000</v>
      </c>
      <c r="K12" s="38">
        <f t="shared" si="8"/>
        <v>9320000</v>
      </c>
      <c r="L12" s="38">
        <f t="shared" si="8"/>
        <v>17320000</v>
      </c>
      <c r="M12" s="38">
        <f t="shared" si="8"/>
        <v>9320000</v>
      </c>
      <c r="N12" s="38">
        <f t="shared" si="8"/>
        <v>21890000</v>
      </c>
      <c r="O12" s="38">
        <f t="shared" si="8"/>
        <v>27320000</v>
      </c>
      <c r="P12" s="38">
        <f t="shared" si="8"/>
        <v>12070000</v>
      </c>
      <c r="Q12" s="38">
        <f t="shared" si="8"/>
        <v>17070000</v>
      </c>
      <c r="R12" s="38">
        <f t="shared" si="8"/>
        <v>22829000</v>
      </c>
      <c r="S12" s="38">
        <f t="shared" si="8"/>
        <v>11329000</v>
      </c>
      <c r="T12" s="38">
        <f t="shared" si="8"/>
        <v>11525000</v>
      </c>
      <c r="U12" s="38">
        <f t="shared" si="1"/>
        <v>165433000</v>
      </c>
      <c r="V12" s="38">
        <f t="shared" si="2"/>
        <v>-65841000</v>
      </c>
      <c r="W12" s="61"/>
      <c r="X12" s="61"/>
      <c r="Y12" s="61"/>
      <c r="Z12" s="61"/>
    </row>
    <row r="13" spans="1:26" ht="13.5" hidden="1" customHeight="1" x14ac:dyDescent="0.2">
      <c r="A13" s="2" t="s">
        <v>597</v>
      </c>
      <c r="B13" s="50" t="str">
        <f t="array" ref="B13">INDEX(PAGU_REAL!$AF$1:$AF$168,MATCH(MID(A13,1,21),MID(PAGU_REAL!$AK$1:$AK$168,1,21),0))</f>
        <v>Metode dan Kurikulum</v>
      </c>
      <c r="C13" s="12" t="s">
        <v>42</v>
      </c>
      <c r="D13" s="40" t="s">
        <v>43</v>
      </c>
      <c r="E13" s="41">
        <v>0</v>
      </c>
      <c r="F13" s="15" t="s">
        <v>24</v>
      </c>
      <c r="G13" s="41">
        <v>0</v>
      </c>
      <c r="H13" s="41">
        <f t="shared" ref="H13:T13" si="9">SUM(H14:H17)</f>
        <v>13180000</v>
      </c>
      <c r="I13" s="41">
        <f t="shared" si="9"/>
        <v>0</v>
      </c>
      <c r="J13" s="41">
        <f t="shared" si="9"/>
        <v>3190000</v>
      </c>
      <c r="K13" s="41">
        <f t="shared" si="9"/>
        <v>2070000</v>
      </c>
      <c r="L13" s="41">
        <f t="shared" si="9"/>
        <v>2070000</v>
      </c>
      <c r="M13" s="41">
        <f t="shared" si="9"/>
        <v>2070000</v>
      </c>
      <c r="N13" s="41">
        <f t="shared" si="9"/>
        <v>6640000</v>
      </c>
      <c r="O13" s="41">
        <f t="shared" si="9"/>
        <v>2070000</v>
      </c>
      <c r="P13" s="41">
        <f t="shared" si="9"/>
        <v>2070000</v>
      </c>
      <c r="Q13" s="41">
        <f t="shared" si="9"/>
        <v>2070000</v>
      </c>
      <c r="R13" s="41">
        <f t="shared" si="9"/>
        <v>2829000</v>
      </c>
      <c r="S13" s="41">
        <f t="shared" si="9"/>
        <v>4329000</v>
      </c>
      <c r="T13" s="41">
        <f t="shared" si="9"/>
        <v>2880000</v>
      </c>
      <c r="U13" s="41">
        <f t="shared" si="1"/>
        <v>32288000</v>
      </c>
      <c r="V13" s="41">
        <f t="shared" si="2"/>
        <v>-19108000</v>
      </c>
      <c r="W13" s="61"/>
      <c r="X13" s="61"/>
      <c r="Y13" s="61"/>
      <c r="Z13" s="61"/>
    </row>
    <row r="14" spans="1:26" ht="13.5" hidden="1" customHeight="1" x14ac:dyDescent="0.2">
      <c r="A14" s="2" t="s">
        <v>598</v>
      </c>
      <c r="B14" s="50" t="str">
        <f t="array" ref="B14">INDEX(PAGU_REAL!$AF$1:$AF$168,MATCH(MID(A14,1,21),MID(PAGU_REAL!$AK$1:$AK$168,1,21),0))</f>
        <v>Metode dan Kurikulum</v>
      </c>
      <c r="C14" s="42" t="s">
        <v>24</v>
      </c>
      <c r="D14" s="43" t="s">
        <v>599</v>
      </c>
      <c r="E14" s="44">
        <v>74</v>
      </c>
      <c r="F14" s="45" t="s">
        <v>600</v>
      </c>
      <c r="G14" s="44">
        <v>70000</v>
      </c>
      <c r="H14" s="44">
        <f t="shared" ref="H14:H17" si="10">ROUNDDOWN(E14*G14,-3)</f>
        <v>5180000</v>
      </c>
      <c r="I14" s="44">
        <v>0</v>
      </c>
      <c r="J14" s="44">
        <v>690000</v>
      </c>
      <c r="K14" s="44">
        <v>2070000</v>
      </c>
      <c r="L14" s="44">
        <v>2070000</v>
      </c>
      <c r="M14" s="44">
        <v>2070000</v>
      </c>
      <c r="N14" s="44">
        <v>4140000</v>
      </c>
      <c r="O14" s="44">
        <v>2070000</v>
      </c>
      <c r="P14" s="44">
        <v>2070000</v>
      </c>
      <c r="Q14" s="44">
        <v>2070000</v>
      </c>
      <c r="R14" s="44">
        <v>2829000</v>
      </c>
      <c r="S14" s="44">
        <v>2829000</v>
      </c>
      <c r="T14" s="44">
        <v>1380000</v>
      </c>
      <c r="U14" s="44">
        <f t="shared" si="1"/>
        <v>24288000</v>
      </c>
      <c r="V14" s="44">
        <f t="shared" si="2"/>
        <v>-19108000</v>
      </c>
      <c r="W14" s="61"/>
      <c r="X14" s="61"/>
      <c r="Y14" s="61"/>
      <c r="Z14" s="61"/>
    </row>
    <row r="15" spans="1:26" ht="13.5" hidden="1" customHeight="1" x14ac:dyDescent="0.2">
      <c r="A15" s="2" t="s">
        <v>601</v>
      </c>
      <c r="B15" s="50" t="str">
        <f t="array" ref="B15">INDEX(PAGU_REAL!$AF$1:$AF$168,MATCH(MID(A15,1,21),MID(PAGU_REAL!$AK$1:$AK$168,1,21),0))</f>
        <v>Metode dan Kurikulum</v>
      </c>
      <c r="C15" s="42" t="s">
        <v>24</v>
      </c>
      <c r="D15" s="43" t="s">
        <v>45</v>
      </c>
      <c r="E15" s="44">
        <v>2</v>
      </c>
      <c r="F15" s="45" t="s">
        <v>602</v>
      </c>
      <c r="G15" s="44">
        <v>1500000</v>
      </c>
      <c r="H15" s="44">
        <f t="shared" si="10"/>
        <v>3000000</v>
      </c>
      <c r="I15" s="44">
        <v>0</v>
      </c>
      <c r="J15" s="44">
        <v>0</v>
      </c>
      <c r="K15" s="44">
        <v>0</v>
      </c>
      <c r="L15" s="44">
        <v>0</v>
      </c>
      <c r="M15" s="44">
        <v>0</v>
      </c>
      <c r="N15" s="44">
        <v>0</v>
      </c>
      <c r="O15" s="44">
        <v>0</v>
      </c>
      <c r="P15" s="44">
        <v>0</v>
      </c>
      <c r="Q15" s="44">
        <v>0</v>
      </c>
      <c r="R15" s="44">
        <v>0</v>
      </c>
      <c r="S15" s="44">
        <v>1500000</v>
      </c>
      <c r="T15" s="44">
        <v>1500000</v>
      </c>
      <c r="U15" s="44">
        <f t="shared" si="1"/>
        <v>3000000</v>
      </c>
      <c r="V15" s="44">
        <f t="shared" si="2"/>
        <v>0</v>
      </c>
      <c r="W15" s="61"/>
      <c r="X15" s="61"/>
      <c r="Y15" s="61"/>
      <c r="Z15" s="61"/>
    </row>
    <row r="16" spans="1:26" ht="13.5" hidden="1" customHeight="1" x14ac:dyDescent="0.2">
      <c r="A16" s="2" t="s">
        <v>603</v>
      </c>
      <c r="B16" s="50" t="str">
        <f t="array" ref="B16">INDEX(PAGU_REAL!$AF$1:$AF$168,MATCH(MID(A16,1,21),MID(PAGU_REAL!$AK$1:$AK$168,1,21),0))</f>
        <v>Metode dan Kurikulum</v>
      </c>
      <c r="C16" s="42" t="s">
        <v>24</v>
      </c>
      <c r="D16" s="43" t="s">
        <v>51</v>
      </c>
      <c r="E16" s="44">
        <v>2</v>
      </c>
      <c r="F16" s="45" t="s">
        <v>602</v>
      </c>
      <c r="G16" s="44">
        <v>1000000</v>
      </c>
      <c r="H16" s="44">
        <f t="shared" si="10"/>
        <v>2000000</v>
      </c>
      <c r="I16" s="44">
        <v>0</v>
      </c>
      <c r="J16" s="44">
        <v>1000000</v>
      </c>
      <c r="K16" s="44">
        <v>0</v>
      </c>
      <c r="L16" s="44">
        <v>0</v>
      </c>
      <c r="M16" s="44">
        <v>0</v>
      </c>
      <c r="N16" s="44">
        <v>1000000</v>
      </c>
      <c r="O16" s="44">
        <v>0</v>
      </c>
      <c r="P16" s="44">
        <v>0</v>
      </c>
      <c r="Q16" s="44">
        <v>0</v>
      </c>
      <c r="R16" s="44">
        <v>0</v>
      </c>
      <c r="S16" s="44">
        <v>0</v>
      </c>
      <c r="T16" s="44">
        <v>0</v>
      </c>
      <c r="U16" s="44">
        <f t="shared" si="1"/>
        <v>2000000</v>
      </c>
      <c r="V16" s="44">
        <f t="shared" si="2"/>
        <v>0</v>
      </c>
      <c r="W16" s="61"/>
      <c r="X16" s="61"/>
      <c r="Y16" s="61"/>
      <c r="Z16" s="61"/>
    </row>
    <row r="17" spans="1:26" ht="13.5" hidden="1" customHeight="1" x14ac:dyDescent="0.2">
      <c r="A17" s="2" t="s">
        <v>604</v>
      </c>
      <c r="B17" s="50" t="str">
        <f t="array" ref="B17">INDEX(PAGU_REAL!$AF$1:$AF$168,MATCH(MID(A17,1,21),MID(PAGU_REAL!$AK$1:$AK$168,1,21),0))</f>
        <v>Metode dan Kurikulum</v>
      </c>
      <c r="C17" s="42" t="s">
        <v>24</v>
      </c>
      <c r="D17" s="43" t="s">
        <v>53</v>
      </c>
      <c r="E17" s="44">
        <v>2</v>
      </c>
      <c r="F17" s="45" t="s">
        <v>602</v>
      </c>
      <c r="G17" s="44">
        <v>1500000</v>
      </c>
      <c r="H17" s="44">
        <f t="shared" si="10"/>
        <v>3000000</v>
      </c>
      <c r="I17" s="44">
        <v>0</v>
      </c>
      <c r="J17" s="44">
        <v>1500000</v>
      </c>
      <c r="K17" s="44">
        <v>0</v>
      </c>
      <c r="L17" s="44">
        <v>0</v>
      </c>
      <c r="M17" s="44">
        <v>0</v>
      </c>
      <c r="N17" s="44">
        <v>1500000</v>
      </c>
      <c r="O17" s="44">
        <v>0</v>
      </c>
      <c r="P17" s="44">
        <v>0</v>
      </c>
      <c r="Q17" s="44">
        <v>0</v>
      </c>
      <c r="R17" s="44">
        <v>0</v>
      </c>
      <c r="S17" s="44">
        <v>0</v>
      </c>
      <c r="T17" s="44">
        <v>0</v>
      </c>
      <c r="U17" s="44">
        <f t="shared" si="1"/>
        <v>3000000</v>
      </c>
      <c r="V17" s="44">
        <f t="shared" si="2"/>
        <v>0</v>
      </c>
      <c r="W17" s="61"/>
      <c r="X17" s="61"/>
      <c r="Y17" s="61"/>
      <c r="Z17" s="61"/>
    </row>
    <row r="18" spans="1:26" ht="13.5" hidden="1" customHeight="1" x14ac:dyDescent="0.2">
      <c r="A18" s="2" t="s">
        <v>605</v>
      </c>
      <c r="B18" s="50" t="str">
        <f t="array" ref="B18">INDEX(PAGU_REAL!$AF$1:$AF$168,MATCH(MID(A18,1,21),MID(PAGU_REAL!$AK$1:$AK$168,1,21),0))</f>
        <v>Metode dan Kurikulum</v>
      </c>
      <c r="C18" s="12" t="s">
        <v>606</v>
      </c>
      <c r="D18" s="40" t="s">
        <v>607</v>
      </c>
      <c r="E18" s="41">
        <v>0</v>
      </c>
      <c r="F18" s="15" t="s">
        <v>24</v>
      </c>
      <c r="G18" s="41">
        <v>0</v>
      </c>
      <c r="H18" s="41">
        <f t="shared" ref="H18:T18" si="11">H19</f>
        <v>1500000</v>
      </c>
      <c r="I18" s="41">
        <f t="shared" si="11"/>
        <v>0</v>
      </c>
      <c r="J18" s="41">
        <f t="shared" si="11"/>
        <v>250000</v>
      </c>
      <c r="K18" s="41">
        <f t="shared" si="11"/>
        <v>250000</v>
      </c>
      <c r="L18" s="41">
        <f t="shared" si="11"/>
        <v>250000</v>
      </c>
      <c r="M18" s="41">
        <f t="shared" si="11"/>
        <v>250000</v>
      </c>
      <c r="N18" s="41">
        <f t="shared" si="11"/>
        <v>250000</v>
      </c>
      <c r="O18" s="41">
        <f t="shared" si="11"/>
        <v>250000</v>
      </c>
      <c r="P18" s="41">
        <f t="shared" si="11"/>
        <v>0</v>
      </c>
      <c r="Q18" s="41">
        <f t="shared" si="11"/>
        <v>0</v>
      </c>
      <c r="R18" s="41">
        <f t="shared" si="11"/>
        <v>0</v>
      </c>
      <c r="S18" s="41">
        <f t="shared" si="11"/>
        <v>0</v>
      </c>
      <c r="T18" s="41">
        <f t="shared" si="11"/>
        <v>0</v>
      </c>
      <c r="U18" s="41">
        <f t="shared" si="1"/>
        <v>1500000</v>
      </c>
      <c r="V18" s="41">
        <f t="shared" si="2"/>
        <v>0</v>
      </c>
      <c r="W18" s="61"/>
      <c r="X18" s="61"/>
      <c r="Y18" s="61"/>
      <c r="Z18" s="61"/>
    </row>
    <row r="19" spans="1:26" ht="13.5" hidden="1" customHeight="1" x14ac:dyDescent="0.2">
      <c r="A19" s="2" t="s">
        <v>608</v>
      </c>
      <c r="B19" s="50" t="str">
        <f t="array" ref="B19">INDEX(PAGU_REAL!$AF$1:$AF$168,MATCH(MID(A19,1,21),MID(PAGU_REAL!$AK$1:$AK$168,1,21),0))</f>
        <v>Metode dan Kurikulum</v>
      </c>
      <c r="C19" s="42" t="s">
        <v>24</v>
      </c>
      <c r="D19" s="43" t="s">
        <v>609</v>
      </c>
      <c r="E19" s="44">
        <v>6</v>
      </c>
      <c r="F19" s="45" t="s">
        <v>602</v>
      </c>
      <c r="G19" s="44">
        <v>250000</v>
      </c>
      <c r="H19" s="44">
        <f>ROUNDDOWN(E19*G19,-3)</f>
        <v>1500000</v>
      </c>
      <c r="I19" s="44">
        <v>0</v>
      </c>
      <c r="J19" s="44">
        <v>250000</v>
      </c>
      <c r="K19" s="44">
        <v>250000</v>
      </c>
      <c r="L19" s="44">
        <v>250000</v>
      </c>
      <c r="M19" s="44">
        <v>250000</v>
      </c>
      <c r="N19" s="44">
        <v>250000</v>
      </c>
      <c r="O19" s="44">
        <v>250000</v>
      </c>
      <c r="P19" s="44">
        <v>0</v>
      </c>
      <c r="Q19" s="44">
        <v>0</v>
      </c>
      <c r="R19" s="44">
        <v>0</v>
      </c>
      <c r="S19" s="44">
        <v>0</v>
      </c>
      <c r="T19" s="44">
        <v>0</v>
      </c>
      <c r="U19" s="44">
        <f t="shared" si="1"/>
        <v>1500000</v>
      </c>
      <c r="V19" s="44">
        <f t="shared" si="2"/>
        <v>0</v>
      </c>
      <c r="W19" s="61"/>
      <c r="X19" s="61"/>
      <c r="Y19" s="61"/>
      <c r="Z19" s="61"/>
    </row>
    <row r="20" spans="1:26" ht="13.5" hidden="1" customHeight="1" x14ac:dyDescent="0.2">
      <c r="A20" s="2" t="s">
        <v>3811</v>
      </c>
      <c r="B20" s="50" t="str">
        <f t="array" ref="B20">INDEX(PAGU_REAL!$AF$1:$AF$168,MATCH(MID(A20,1,21),MID(PAGU_REAL!$AK$1:$AK$168,1,21),0))</f>
        <v>Metode dan Kurikulum</v>
      </c>
      <c r="C20" s="15">
        <v>522192</v>
      </c>
      <c r="D20" s="40" t="s">
        <v>3812</v>
      </c>
      <c r="E20" s="41">
        <v>0</v>
      </c>
      <c r="F20" s="15" t="s">
        <v>24</v>
      </c>
      <c r="G20" s="41">
        <v>0</v>
      </c>
      <c r="H20" s="41">
        <f t="shared" ref="H20:T20" si="12">H21</f>
        <v>5000000</v>
      </c>
      <c r="I20" s="41">
        <f t="shared" si="12"/>
        <v>0</v>
      </c>
      <c r="J20" s="41">
        <f t="shared" si="12"/>
        <v>0</v>
      </c>
      <c r="K20" s="41">
        <f t="shared" si="12"/>
        <v>0</v>
      </c>
      <c r="L20" s="41">
        <f t="shared" si="12"/>
        <v>0</v>
      </c>
      <c r="M20" s="41">
        <f t="shared" si="12"/>
        <v>0</v>
      </c>
      <c r="N20" s="41">
        <f t="shared" si="12"/>
        <v>0</v>
      </c>
      <c r="O20" s="41">
        <f t="shared" si="12"/>
        <v>0</v>
      </c>
      <c r="P20" s="41">
        <f t="shared" si="12"/>
        <v>0</v>
      </c>
      <c r="Q20" s="41">
        <f t="shared" si="12"/>
        <v>0</v>
      </c>
      <c r="R20" s="41">
        <f t="shared" si="12"/>
        <v>0</v>
      </c>
      <c r="S20" s="41">
        <f t="shared" si="12"/>
        <v>0</v>
      </c>
      <c r="T20" s="41">
        <f t="shared" si="12"/>
        <v>0</v>
      </c>
      <c r="U20" s="41">
        <f t="shared" si="1"/>
        <v>0</v>
      </c>
      <c r="V20" s="41">
        <f t="shared" si="2"/>
        <v>5000000</v>
      </c>
      <c r="W20" s="61"/>
      <c r="X20" s="61"/>
      <c r="Y20" s="61"/>
      <c r="Z20" s="61"/>
    </row>
    <row r="21" spans="1:26" ht="13.5" hidden="1" customHeight="1" x14ac:dyDescent="0.2">
      <c r="A21" s="2" t="s">
        <v>3813</v>
      </c>
      <c r="B21" s="50" t="str">
        <f t="array" ref="B21">INDEX(PAGU_REAL!$AF$1:$AF$168,MATCH(MID(A21,1,21),MID(PAGU_REAL!$AK$1:$AK$168,1,21),0))</f>
        <v>Metode dan Kurikulum</v>
      </c>
      <c r="C21" s="42" t="s">
        <v>24</v>
      </c>
      <c r="D21" s="43" t="s">
        <v>612</v>
      </c>
      <c r="E21" s="44">
        <v>5</v>
      </c>
      <c r="F21" s="45" t="s">
        <v>613</v>
      </c>
      <c r="G21" s="44">
        <v>1000000</v>
      </c>
      <c r="H21" s="44">
        <f>ROUNDDOWN(E21*G21,-3)</f>
        <v>5000000</v>
      </c>
      <c r="I21" s="44">
        <v>0</v>
      </c>
      <c r="J21" s="44"/>
      <c r="K21" s="44"/>
      <c r="L21" s="44"/>
      <c r="M21" s="44"/>
      <c r="N21" s="44"/>
      <c r="O21" s="44"/>
      <c r="P21" s="44"/>
      <c r="Q21" s="44"/>
      <c r="R21" s="44"/>
      <c r="S21" s="44"/>
      <c r="T21" s="44"/>
      <c r="U21" s="44">
        <f t="shared" si="1"/>
        <v>0</v>
      </c>
      <c r="V21" s="44">
        <f t="shared" si="2"/>
        <v>5000000</v>
      </c>
      <c r="W21" s="61"/>
      <c r="X21" s="61"/>
      <c r="Y21" s="61"/>
      <c r="Z21" s="61"/>
    </row>
    <row r="22" spans="1:26" ht="13.5" hidden="1" customHeight="1" x14ac:dyDescent="0.2">
      <c r="A22" s="2" t="s">
        <v>614</v>
      </c>
      <c r="B22" s="50" t="str">
        <f t="array" ref="B22">INDEX(PAGU_REAL!$AF$1:$AF$168,MATCH(MID(A22,1,21),MID(PAGU_REAL!$AK$1:$AK$168,1,21),0))</f>
        <v>Metode dan Kurikulum</v>
      </c>
      <c r="C22" s="12" t="s">
        <v>111</v>
      </c>
      <c r="D22" s="40" t="s">
        <v>112</v>
      </c>
      <c r="E22" s="41">
        <v>0</v>
      </c>
      <c r="F22" s="15" t="s">
        <v>24</v>
      </c>
      <c r="G22" s="41">
        <v>0</v>
      </c>
      <c r="H22" s="41">
        <f t="shared" ref="H22:T22" si="13">H23</f>
        <v>79912000</v>
      </c>
      <c r="I22" s="41">
        <f t="shared" si="13"/>
        <v>0</v>
      </c>
      <c r="J22" s="41">
        <f t="shared" si="13"/>
        <v>2000000</v>
      </c>
      <c r="K22" s="41">
        <f t="shared" si="13"/>
        <v>7000000</v>
      </c>
      <c r="L22" s="41">
        <f t="shared" si="13"/>
        <v>15000000</v>
      </c>
      <c r="M22" s="41">
        <f t="shared" si="13"/>
        <v>7000000</v>
      </c>
      <c r="N22" s="41">
        <f t="shared" si="13"/>
        <v>15000000</v>
      </c>
      <c r="O22" s="41">
        <f t="shared" si="13"/>
        <v>25000000</v>
      </c>
      <c r="P22" s="41">
        <f t="shared" si="13"/>
        <v>10000000</v>
      </c>
      <c r="Q22" s="41">
        <f t="shared" si="13"/>
        <v>15000000</v>
      </c>
      <c r="R22" s="41">
        <f t="shared" si="13"/>
        <v>20000000</v>
      </c>
      <c r="S22" s="41">
        <f t="shared" si="13"/>
        <v>7000000</v>
      </c>
      <c r="T22" s="41">
        <f t="shared" si="13"/>
        <v>8645000</v>
      </c>
      <c r="U22" s="41">
        <f t="shared" si="1"/>
        <v>131645000</v>
      </c>
      <c r="V22" s="41">
        <f t="shared" si="2"/>
        <v>-51733000</v>
      </c>
      <c r="W22" s="61"/>
      <c r="X22" s="61"/>
      <c r="Y22" s="61"/>
      <c r="Z22" s="61"/>
    </row>
    <row r="23" spans="1:26" ht="13.5" hidden="1" customHeight="1" x14ac:dyDescent="0.2">
      <c r="A23" s="2" t="s">
        <v>615</v>
      </c>
      <c r="B23" s="50" t="str">
        <f t="array" ref="B23">INDEX(PAGU_REAL!$AF$1:$AF$168,MATCH(MID(A23,1,21),MID(PAGU_REAL!$AK$1:$AK$168,1,21),0))</f>
        <v>Metode dan Kurikulum</v>
      </c>
      <c r="C23" s="42" t="s">
        <v>24</v>
      </c>
      <c r="D23" s="43" t="s">
        <v>616</v>
      </c>
      <c r="E23" s="44">
        <v>13</v>
      </c>
      <c r="F23" s="45" t="s">
        <v>600</v>
      </c>
      <c r="G23" s="44">
        <v>6147077</v>
      </c>
      <c r="H23" s="44">
        <f>ROUNDDOWN(E23*G23,-3)</f>
        <v>79912000</v>
      </c>
      <c r="I23" s="44">
        <v>0</v>
      </c>
      <c r="J23" s="44">
        <v>2000000</v>
      </c>
      <c r="K23" s="44">
        <v>7000000</v>
      </c>
      <c r="L23" s="44">
        <v>15000000</v>
      </c>
      <c r="M23" s="44">
        <v>7000000</v>
      </c>
      <c r="N23" s="44">
        <v>15000000</v>
      </c>
      <c r="O23" s="44">
        <v>25000000</v>
      </c>
      <c r="P23" s="44">
        <v>10000000</v>
      </c>
      <c r="Q23" s="44">
        <v>15000000</v>
      </c>
      <c r="R23" s="44">
        <v>20000000</v>
      </c>
      <c r="S23" s="44">
        <v>7000000</v>
      </c>
      <c r="T23" s="44">
        <v>8645000</v>
      </c>
      <c r="U23" s="44">
        <f t="shared" si="1"/>
        <v>131645000</v>
      </c>
      <c r="V23" s="44">
        <f t="shared" si="2"/>
        <v>-51733000</v>
      </c>
      <c r="W23" s="61"/>
      <c r="X23" s="61"/>
      <c r="Y23" s="61"/>
      <c r="Z23" s="61"/>
    </row>
    <row r="24" spans="1:26" ht="13.5" hidden="1" customHeight="1" x14ac:dyDescent="0.2">
      <c r="A24" s="2" t="s">
        <v>617</v>
      </c>
      <c r="B24" s="50" t="str">
        <f t="array" ref="B24">INDEX(PAGU_REAL!$AF$1:$AF$168,MATCH(MID(A24,1,21),MID(PAGU_REAL!$AK$1:$AK$168,1,21),0))</f>
        <v>Metode dan Kurikulum</v>
      </c>
      <c r="C24" s="36" t="s">
        <v>77</v>
      </c>
      <c r="D24" s="37" t="s">
        <v>618</v>
      </c>
      <c r="E24" s="38">
        <v>0</v>
      </c>
      <c r="F24" s="39" t="s">
        <v>24</v>
      </c>
      <c r="G24" s="38">
        <v>0</v>
      </c>
      <c r="H24" s="38">
        <f t="shared" ref="H24:T24" si="14">SUM(H25,H30,H32,H34)</f>
        <v>84415000</v>
      </c>
      <c r="I24" s="38">
        <f t="shared" si="14"/>
        <v>0</v>
      </c>
      <c r="J24" s="38">
        <f t="shared" si="14"/>
        <v>3190000</v>
      </c>
      <c r="K24" s="38">
        <f t="shared" si="14"/>
        <v>7070000</v>
      </c>
      <c r="L24" s="38">
        <f t="shared" si="14"/>
        <v>6070000</v>
      </c>
      <c r="M24" s="38">
        <f t="shared" si="14"/>
        <v>3570000</v>
      </c>
      <c r="N24" s="38">
        <f t="shared" si="14"/>
        <v>12070000</v>
      </c>
      <c r="O24" s="38">
        <f t="shared" si="14"/>
        <v>18070000</v>
      </c>
      <c r="P24" s="38">
        <f t="shared" si="14"/>
        <v>10070000</v>
      </c>
      <c r="Q24" s="38">
        <f t="shared" si="14"/>
        <v>7070000</v>
      </c>
      <c r="R24" s="38">
        <f t="shared" si="14"/>
        <v>12829000</v>
      </c>
      <c r="S24" s="38">
        <f t="shared" si="14"/>
        <v>13916000</v>
      </c>
      <c r="T24" s="38">
        <f t="shared" si="14"/>
        <v>10000000</v>
      </c>
      <c r="U24" s="38">
        <f t="shared" si="1"/>
        <v>103925000</v>
      </c>
      <c r="V24" s="38">
        <f t="shared" si="2"/>
        <v>-19510000</v>
      </c>
      <c r="W24" s="61"/>
      <c r="X24" s="61"/>
      <c r="Y24" s="61"/>
      <c r="Z24" s="61"/>
    </row>
    <row r="25" spans="1:26" ht="13.5" hidden="1" customHeight="1" x14ac:dyDescent="0.2">
      <c r="A25" s="2" t="s">
        <v>619</v>
      </c>
      <c r="B25" s="50" t="str">
        <f t="array" ref="B25">INDEX(PAGU_REAL!$AF$1:$AF$168,MATCH(MID(A25,1,21),MID(PAGU_REAL!$AK$1:$AK$168,1,21),0))</f>
        <v>Metode dan Kurikulum</v>
      </c>
      <c r="C25" s="12" t="s">
        <v>42</v>
      </c>
      <c r="D25" s="40" t="s">
        <v>43</v>
      </c>
      <c r="E25" s="41">
        <v>0</v>
      </c>
      <c r="F25" s="15" t="s">
        <v>24</v>
      </c>
      <c r="G25" s="41">
        <v>0</v>
      </c>
      <c r="H25" s="41">
        <f t="shared" ref="H25:T25" si="15">SUM(H26:H29)</f>
        <v>15500000</v>
      </c>
      <c r="I25" s="41">
        <f t="shared" si="15"/>
        <v>0</v>
      </c>
      <c r="J25" s="41">
        <f t="shared" si="15"/>
        <v>3190000</v>
      </c>
      <c r="K25" s="41">
        <f t="shared" si="15"/>
        <v>2070000</v>
      </c>
      <c r="L25" s="41">
        <f t="shared" si="15"/>
        <v>3070000</v>
      </c>
      <c r="M25" s="41">
        <f t="shared" si="15"/>
        <v>3570000</v>
      </c>
      <c r="N25" s="41">
        <f t="shared" si="15"/>
        <v>2070000</v>
      </c>
      <c r="O25" s="41">
        <f t="shared" si="15"/>
        <v>3070000</v>
      </c>
      <c r="P25" s="41">
        <f t="shared" si="15"/>
        <v>3570000</v>
      </c>
      <c r="Q25" s="41">
        <f t="shared" si="15"/>
        <v>2070000</v>
      </c>
      <c r="R25" s="41">
        <f t="shared" si="15"/>
        <v>2829000</v>
      </c>
      <c r="S25" s="41">
        <f t="shared" si="15"/>
        <v>5916000</v>
      </c>
      <c r="T25" s="41">
        <f t="shared" si="15"/>
        <v>3000000</v>
      </c>
      <c r="U25" s="41">
        <f t="shared" si="1"/>
        <v>34425000</v>
      </c>
      <c r="V25" s="41">
        <f t="shared" si="2"/>
        <v>-18925000</v>
      </c>
      <c r="W25" s="61"/>
      <c r="X25" s="61"/>
      <c r="Y25" s="61"/>
      <c r="Z25" s="61"/>
    </row>
    <row r="26" spans="1:26" ht="13.5" hidden="1" customHeight="1" x14ac:dyDescent="0.2">
      <c r="A26" s="2" t="s">
        <v>620</v>
      </c>
      <c r="B26" s="50" t="str">
        <f t="array" ref="B26">INDEX(PAGU_REAL!$AF$1:$AF$168,MATCH(MID(A26,1,21),MID(PAGU_REAL!$AK$1:$AK$168,1,21),0))</f>
        <v>Metode dan Kurikulum</v>
      </c>
      <c r="C26" s="42" t="s">
        <v>24</v>
      </c>
      <c r="D26" s="43" t="s">
        <v>599</v>
      </c>
      <c r="E26" s="44">
        <v>50</v>
      </c>
      <c r="F26" s="45" t="s">
        <v>600</v>
      </c>
      <c r="G26" s="44">
        <v>70000</v>
      </c>
      <c r="H26" s="44">
        <f t="shared" ref="H26:H29" si="16">ROUNDDOWN(E26*G26,-3)</f>
        <v>3500000</v>
      </c>
      <c r="I26" s="44">
        <v>0</v>
      </c>
      <c r="J26" s="44">
        <v>690000</v>
      </c>
      <c r="K26" s="44">
        <v>2070000</v>
      </c>
      <c r="L26" s="44">
        <v>2070000</v>
      </c>
      <c r="M26" s="44">
        <v>2070000</v>
      </c>
      <c r="N26" s="44">
        <v>2070000</v>
      </c>
      <c r="O26" s="44">
        <v>2070000</v>
      </c>
      <c r="P26" s="44">
        <v>2070000</v>
      </c>
      <c r="Q26" s="44">
        <v>2070000</v>
      </c>
      <c r="R26" s="44">
        <v>2829000</v>
      </c>
      <c r="S26" s="44">
        <v>4416000</v>
      </c>
      <c r="T26" s="44">
        <v>0</v>
      </c>
      <c r="U26" s="44">
        <f t="shared" si="1"/>
        <v>22425000</v>
      </c>
      <c r="V26" s="44">
        <f t="shared" si="2"/>
        <v>-18925000</v>
      </c>
      <c r="W26" s="61"/>
      <c r="X26" s="61"/>
      <c r="Y26" s="61"/>
      <c r="Z26" s="61"/>
    </row>
    <row r="27" spans="1:26" ht="13.5" hidden="1" customHeight="1" x14ac:dyDescent="0.2">
      <c r="A27" s="2" t="s">
        <v>621</v>
      </c>
      <c r="B27" s="50" t="str">
        <f t="array" ref="B27">INDEX(PAGU_REAL!$AF$1:$AF$168,MATCH(MID(A27,1,21),MID(PAGU_REAL!$AK$1:$AK$168,1,21),0))</f>
        <v>Metode dan Kurikulum</v>
      </c>
      <c r="C27" s="42" t="s">
        <v>24</v>
      </c>
      <c r="D27" s="43" t="s">
        <v>45</v>
      </c>
      <c r="E27" s="44">
        <v>3</v>
      </c>
      <c r="F27" s="45" t="s">
        <v>602</v>
      </c>
      <c r="G27" s="44">
        <v>1500000</v>
      </c>
      <c r="H27" s="44">
        <f t="shared" si="16"/>
        <v>4500000</v>
      </c>
      <c r="I27" s="44">
        <v>0</v>
      </c>
      <c r="J27" s="44">
        <v>0</v>
      </c>
      <c r="K27" s="44">
        <v>0</v>
      </c>
      <c r="L27" s="44">
        <v>0</v>
      </c>
      <c r="M27" s="44">
        <v>0</v>
      </c>
      <c r="N27" s="44">
        <v>0</v>
      </c>
      <c r="O27" s="44">
        <v>0</v>
      </c>
      <c r="P27" s="44">
        <v>0</v>
      </c>
      <c r="Q27" s="44">
        <v>0</v>
      </c>
      <c r="R27" s="44">
        <v>0</v>
      </c>
      <c r="S27" s="44">
        <v>1500000</v>
      </c>
      <c r="T27" s="44">
        <v>3000000</v>
      </c>
      <c r="U27" s="44">
        <f t="shared" si="1"/>
        <v>4500000</v>
      </c>
      <c r="V27" s="44">
        <f t="shared" si="2"/>
        <v>0</v>
      </c>
      <c r="W27" s="61"/>
      <c r="X27" s="61"/>
      <c r="Y27" s="61"/>
      <c r="Z27" s="61"/>
    </row>
    <row r="28" spans="1:26" ht="13.5" hidden="1" customHeight="1" x14ac:dyDescent="0.2">
      <c r="A28" s="2" t="s">
        <v>622</v>
      </c>
      <c r="B28" s="50" t="str">
        <f t="array" ref="B28">INDEX(PAGU_REAL!$AF$1:$AF$168,MATCH(MID(A28,1,21),MID(PAGU_REAL!$AK$1:$AK$168,1,21),0))</f>
        <v>Metode dan Kurikulum</v>
      </c>
      <c r="C28" s="42" t="s">
        <v>24</v>
      </c>
      <c r="D28" s="43" t="s">
        <v>51</v>
      </c>
      <c r="E28" s="44">
        <v>3</v>
      </c>
      <c r="F28" s="45" t="s">
        <v>602</v>
      </c>
      <c r="G28" s="44">
        <v>1000000</v>
      </c>
      <c r="H28" s="44">
        <f t="shared" si="16"/>
        <v>3000000</v>
      </c>
      <c r="I28" s="44">
        <v>0</v>
      </c>
      <c r="J28" s="44">
        <v>1000000</v>
      </c>
      <c r="K28" s="44">
        <v>0</v>
      </c>
      <c r="L28" s="44">
        <v>1000000</v>
      </c>
      <c r="M28" s="44">
        <v>0</v>
      </c>
      <c r="N28" s="44">
        <v>0</v>
      </c>
      <c r="O28" s="44">
        <v>1000000</v>
      </c>
      <c r="P28" s="44">
        <v>0</v>
      </c>
      <c r="Q28" s="44">
        <v>0</v>
      </c>
      <c r="R28" s="44">
        <v>0</v>
      </c>
      <c r="S28" s="44">
        <v>0</v>
      </c>
      <c r="T28" s="44">
        <v>0</v>
      </c>
      <c r="U28" s="44">
        <f t="shared" si="1"/>
        <v>3000000</v>
      </c>
      <c r="V28" s="44">
        <f t="shared" si="2"/>
        <v>0</v>
      </c>
      <c r="W28" s="61"/>
      <c r="X28" s="61"/>
      <c r="Y28" s="61"/>
      <c r="Z28" s="61"/>
    </row>
    <row r="29" spans="1:26" ht="13.5" hidden="1" customHeight="1" x14ac:dyDescent="0.2">
      <c r="A29" s="2" t="s">
        <v>623</v>
      </c>
      <c r="B29" s="50" t="str">
        <f t="array" ref="B29">INDEX(PAGU_REAL!$AF$1:$AF$168,MATCH(MID(A29,1,21),MID(PAGU_REAL!$AK$1:$AK$168,1,21),0))</f>
        <v>Metode dan Kurikulum</v>
      </c>
      <c r="C29" s="42" t="s">
        <v>24</v>
      </c>
      <c r="D29" s="43" t="s">
        <v>53</v>
      </c>
      <c r="E29" s="44">
        <v>3</v>
      </c>
      <c r="F29" s="45" t="s">
        <v>602</v>
      </c>
      <c r="G29" s="44">
        <v>1500000</v>
      </c>
      <c r="H29" s="44">
        <f t="shared" si="16"/>
        <v>4500000</v>
      </c>
      <c r="I29" s="44">
        <v>0</v>
      </c>
      <c r="J29" s="44">
        <v>1500000</v>
      </c>
      <c r="K29" s="44">
        <v>0</v>
      </c>
      <c r="L29" s="44">
        <v>0</v>
      </c>
      <c r="M29" s="44">
        <v>1500000</v>
      </c>
      <c r="N29" s="44">
        <v>0</v>
      </c>
      <c r="O29" s="44">
        <v>0</v>
      </c>
      <c r="P29" s="44">
        <v>1500000</v>
      </c>
      <c r="Q29" s="44">
        <v>0</v>
      </c>
      <c r="R29" s="44">
        <v>0</v>
      </c>
      <c r="S29" s="44">
        <v>0</v>
      </c>
      <c r="T29" s="44">
        <v>0</v>
      </c>
      <c r="U29" s="44">
        <f t="shared" si="1"/>
        <v>4500000</v>
      </c>
      <c r="V29" s="44">
        <f t="shared" si="2"/>
        <v>0</v>
      </c>
      <c r="W29" s="61"/>
      <c r="X29" s="61"/>
      <c r="Y29" s="61"/>
      <c r="Z29" s="61"/>
    </row>
    <row r="30" spans="1:26" ht="13.5" hidden="1" customHeight="1" x14ac:dyDescent="0.2">
      <c r="A30" s="2" t="s">
        <v>3814</v>
      </c>
      <c r="B30" s="50" t="str">
        <f t="array" ref="B30">INDEX(PAGU_REAL!$AF$1:$AF$168,MATCH(MID(A30,1,21),MID(PAGU_REAL!$AK$1:$AK$168,1,21),0))</f>
        <v>Metode dan Kurikulum</v>
      </c>
      <c r="C30" s="15">
        <v>521219</v>
      </c>
      <c r="D30" s="40" t="s">
        <v>607</v>
      </c>
      <c r="E30" s="41">
        <v>0</v>
      </c>
      <c r="F30" s="15" t="s">
        <v>24</v>
      </c>
      <c r="G30" s="41">
        <v>0</v>
      </c>
      <c r="H30" s="41">
        <f t="shared" ref="H30:T30" si="17">H31</f>
        <v>1250000</v>
      </c>
      <c r="I30" s="41">
        <f t="shared" si="17"/>
        <v>0</v>
      </c>
      <c r="J30" s="41">
        <f t="shared" si="17"/>
        <v>0</v>
      </c>
      <c r="K30" s="41">
        <f t="shared" si="17"/>
        <v>0</v>
      </c>
      <c r="L30" s="41">
        <f t="shared" si="17"/>
        <v>0</v>
      </c>
      <c r="M30" s="41">
        <f t="shared" si="17"/>
        <v>0</v>
      </c>
      <c r="N30" s="41">
        <f t="shared" si="17"/>
        <v>0</v>
      </c>
      <c r="O30" s="41">
        <f t="shared" si="17"/>
        <v>0</v>
      </c>
      <c r="P30" s="41">
        <f t="shared" si="17"/>
        <v>0</v>
      </c>
      <c r="Q30" s="41">
        <f t="shared" si="17"/>
        <v>0</v>
      </c>
      <c r="R30" s="41">
        <f t="shared" si="17"/>
        <v>0</v>
      </c>
      <c r="S30" s="41">
        <f t="shared" si="17"/>
        <v>0</v>
      </c>
      <c r="T30" s="41">
        <f t="shared" si="17"/>
        <v>0</v>
      </c>
      <c r="U30" s="41">
        <f t="shared" si="1"/>
        <v>0</v>
      </c>
      <c r="V30" s="41">
        <f t="shared" si="2"/>
        <v>1250000</v>
      </c>
      <c r="W30" s="61"/>
      <c r="X30" s="61"/>
      <c r="Y30" s="61"/>
      <c r="Z30" s="61"/>
    </row>
    <row r="31" spans="1:26" ht="13.5" hidden="1" customHeight="1" x14ac:dyDescent="0.2">
      <c r="A31" s="2" t="s">
        <v>3815</v>
      </c>
      <c r="B31" s="50" t="str">
        <f t="array" ref="B31">INDEX(PAGU_REAL!$AF$1:$AF$168,MATCH(MID(A31,1,21),MID(PAGU_REAL!$AK$1:$AK$168,1,21),0))</f>
        <v>Metode dan Kurikulum</v>
      </c>
      <c r="C31" s="12"/>
      <c r="D31" s="43" t="s">
        <v>609</v>
      </c>
      <c r="E31" s="44">
        <v>5</v>
      </c>
      <c r="F31" s="45" t="s">
        <v>602</v>
      </c>
      <c r="G31" s="44">
        <v>250000</v>
      </c>
      <c r="H31" s="44">
        <f>ROUNDDOWN(E31*G31,-3)</f>
        <v>1250000</v>
      </c>
      <c r="I31" s="44"/>
      <c r="J31" s="44"/>
      <c r="K31" s="44"/>
      <c r="L31" s="44"/>
      <c r="M31" s="44"/>
      <c r="N31" s="44"/>
      <c r="O31" s="44"/>
      <c r="P31" s="44"/>
      <c r="Q31" s="44"/>
      <c r="R31" s="44"/>
      <c r="S31" s="44"/>
      <c r="T31" s="44"/>
      <c r="U31" s="44">
        <f t="shared" si="1"/>
        <v>0</v>
      </c>
      <c r="V31" s="44">
        <f t="shared" si="2"/>
        <v>1250000</v>
      </c>
      <c r="W31" s="61"/>
      <c r="X31" s="61"/>
      <c r="Y31" s="61"/>
      <c r="Z31" s="61"/>
    </row>
    <row r="32" spans="1:26" ht="13.5" hidden="1" customHeight="1" x14ac:dyDescent="0.2">
      <c r="A32" s="2" t="s">
        <v>3816</v>
      </c>
      <c r="B32" s="50" t="str">
        <f t="array" ref="B32">INDEX(PAGU_REAL!$AF$1:$AF$168,MATCH(MID(A32,1,21),MID(PAGU_REAL!$AK$1:$AK$168,1,21),0))</f>
        <v>Metode dan Kurikulum</v>
      </c>
      <c r="C32" s="15">
        <v>522192</v>
      </c>
      <c r="D32" s="40" t="s">
        <v>3812</v>
      </c>
      <c r="E32" s="41">
        <v>0</v>
      </c>
      <c r="F32" s="15" t="s">
        <v>24</v>
      </c>
      <c r="G32" s="41">
        <v>0</v>
      </c>
      <c r="H32" s="41">
        <f t="shared" ref="H32:T32" si="18">H33</f>
        <v>6000000</v>
      </c>
      <c r="I32" s="41">
        <f t="shared" si="18"/>
        <v>0</v>
      </c>
      <c r="J32" s="41">
        <f t="shared" si="18"/>
        <v>0</v>
      </c>
      <c r="K32" s="41">
        <f t="shared" si="18"/>
        <v>0</v>
      </c>
      <c r="L32" s="41">
        <f t="shared" si="18"/>
        <v>0</v>
      </c>
      <c r="M32" s="41">
        <f t="shared" si="18"/>
        <v>0</v>
      </c>
      <c r="N32" s="41">
        <f t="shared" si="18"/>
        <v>0</v>
      </c>
      <c r="O32" s="41">
        <f t="shared" si="18"/>
        <v>0</v>
      </c>
      <c r="P32" s="41">
        <f t="shared" si="18"/>
        <v>0</v>
      </c>
      <c r="Q32" s="41">
        <f t="shared" si="18"/>
        <v>0</v>
      </c>
      <c r="R32" s="41">
        <f t="shared" si="18"/>
        <v>0</v>
      </c>
      <c r="S32" s="41">
        <f t="shared" si="18"/>
        <v>0</v>
      </c>
      <c r="T32" s="41">
        <f t="shared" si="18"/>
        <v>0</v>
      </c>
      <c r="U32" s="41">
        <f t="shared" si="1"/>
        <v>0</v>
      </c>
      <c r="V32" s="41">
        <f t="shared" si="2"/>
        <v>6000000</v>
      </c>
      <c r="W32" s="61"/>
      <c r="X32" s="61"/>
      <c r="Y32" s="61"/>
      <c r="Z32" s="61"/>
    </row>
    <row r="33" spans="1:26" ht="13.5" hidden="1" customHeight="1" x14ac:dyDescent="0.2">
      <c r="A33" s="2" t="s">
        <v>3817</v>
      </c>
      <c r="B33" s="50" t="str">
        <f t="array" ref="B33">INDEX(PAGU_REAL!$AF$1:$AF$168,MATCH(MID(A33,1,21),MID(PAGU_REAL!$AK$1:$AK$168,1,21),0))</f>
        <v>Metode dan Kurikulum</v>
      </c>
      <c r="C33" s="42" t="s">
        <v>24</v>
      </c>
      <c r="D33" s="43" t="s">
        <v>612</v>
      </c>
      <c r="E33" s="44">
        <v>6</v>
      </c>
      <c r="F33" s="45" t="s">
        <v>613</v>
      </c>
      <c r="G33" s="44">
        <v>1000000</v>
      </c>
      <c r="H33" s="44">
        <f>ROUNDDOWN(E33*G33,-3)</f>
        <v>6000000</v>
      </c>
      <c r="I33" s="44"/>
      <c r="J33" s="44"/>
      <c r="K33" s="44"/>
      <c r="L33" s="44"/>
      <c r="M33" s="44"/>
      <c r="N33" s="44"/>
      <c r="O33" s="44"/>
      <c r="P33" s="44"/>
      <c r="Q33" s="44"/>
      <c r="R33" s="44"/>
      <c r="S33" s="44"/>
      <c r="T33" s="44"/>
      <c r="U33" s="44">
        <f t="shared" si="1"/>
        <v>0</v>
      </c>
      <c r="V33" s="44">
        <f t="shared" si="2"/>
        <v>6000000</v>
      </c>
      <c r="W33" s="61"/>
      <c r="X33" s="61"/>
      <c r="Y33" s="61"/>
      <c r="Z33" s="61"/>
    </row>
    <row r="34" spans="1:26" ht="13.5" hidden="1" customHeight="1" x14ac:dyDescent="0.2">
      <c r="A34" s="2" t="s">
        <v>626</v>
      </c>
      <c r="B34" s="50" t="str">
        <f t="array" ref="B34">INDEX(PAGU_REAL!$AF$1:$AF$168,MATCH(MID(A34,1,21),MID(PAGU_REAL!$AK$1:$AK$168,1,21),0))</f>
        <v>Metode dan Kurikulum</v>
      </c>
      <c r="C34" s="12" t="s">
        <v>111</v>
      </c>
      <c r="D34" s="40" t="s">
        <v>112</v>
      </c>
      <c r="E34" s="41">
        <v>0</v>
      </c>
      <c r="F34" s="15" t="s">
        <v>24</v>
      </c>
      <c r="G34" s="41">
        <v>0</v>
      </c>
      <c r="H34" s="41">
        <f t="shared" ref="H34:T34" si="19">H35</f>
        <v>61665000</v>
      </c>
      <c r="I34" s="41">
        <f t="shared" si="19"/>
        <v>0</v>
      </c>
      <c r="J34" s="41">
        <f t="shared" si="19"/>
        <v>0</v>
      </c>
      <c r="K34" s="41">
        <f t="shared" si="19"/>
        <v>5000000</v>
      </c>
      <c r="L34" s="41">
        <f t="shared" si="19"/>
        <v>3000000</v>
      </c>
      <c r="M34" s="41">
        <f t="shared" si="19"/>
        <v>0</v>
      </c>
      <c r="N34" s="41">
        <f t="shared" si="19"/>
        <v>10000000</v>
      </c>
      <c r="O34" s="41">
        <f t="shared" si="19"/>
        <v>15000000</v>
      </c>
      <c r="P34" s="41">
        <f t="shared" si="19"/>
        <v>6500000</v>
      </c>
      <c r="Q34" s="41">
        <f t="shared" si="19"/>
        <v>5000000</v>
      </c>
      <c r="R34" s="41">
        <f t="shared" si="19"/>
        <v>10000000</v>
      </c>
      <c r="S34" s="41">
        <f t="shared" si="19"/>
        <v>8000000</v>
      </c>
      <c r="T34" s="41">
        <f t="shared" si="19"/>
        <v>7000000</v>
      </c>
      <c r="U34" s="41">
        <f t="shared" si="1"/>
        <v>69500000</v>
      </c>
      <c r="V34" s="41">
        <f t="shared" si="2"/>
        <v>-7835000</v>
      </c>
      <c r="W34" s="61"/>
      <c r="X34" s="61"/>
      <c r="Y34" s="61"/>
      <c r="Z34" s="61"/>
    </row>
    <row r="35" spans="1:26" ht="13.5" hidden="1" customHeight="1" x14ac:dyDescent="0.2">
      <c r="A35" s="2" t="s">
        <v>627</v>
      </c>
      <c r="B35" s="50" t="str">
        <f t="array" ref="B35">INDEX(PAGU_REAL!$AF$1:$AF$168,MATCH(MID(A35,1,21),MID(PAGU_REAL!$AK$1:$AK$168,1,21),0))</f>
        <v>Metode dan Kurikulum</v>
      </c>
      <c r="C35" s="42" t="s">
        <v>24</v>
      </c>
      <c r="D35" s="43" t="s">
        <v>628</v>
      </c>
      <c r="E35" s="44">
        <v>14</v>
      </c>
      <c r="F35" s="45" t="s">
        <v>600</v>
      </c>
      <c r="G35" s="44">
        <v>4404688</v>
      </c>
      <c r="H35" s="44">
        <f>ROUNDDOWN(E35*G35,-3)</f>
        <v>61665000</v>
      </c>
      <c r="I35" s="44">
        <v>0</v>
      </c>
      <c r="J35" s="44">
        <v>0</v>
      </c>
      <c r="K35" s="44">
        <v>5000000</v>
      </c>
      <c r="L35" s="44">
        <v>3000000</v>
      </c>
      <c r="M35" s="44">
        <v>0</v>
      </c>
      <c r="N35" s="44">
        <v>10000000</v>
      </c>
      <c r="O35" s="44">
        <v>15000000</v>
      </c>
      <c r="P35" s="44">
        <v>6500000</v>
      </c>
      <c r="Q35" s="44">
        <v>5000000</v>
      </c>
      <c r="R35" s="44">
        <v>10000000</v>
      </c>
      <c r="S35" s="44">
        <v>8000000</v>
      </c>
      <c r="T35" s="44">
        <v>7000000</v>
      </c>
      <c r="U35" s="44">
        <f t="shared" si="1"/>
        <v>69500000</v>
      </c>
      <c r="V35" s="44">
        <f t="shared" si="2"/>
        <v>-7835000</v>
      </c>
      <c r="W35" s="61"/>
      <c r="X35" s="61"/>
      <c r="Y35" s="61"/>
      <c r="Z35" s="61"/>
    </row>
    <row r="36" spans="1:26" ht="13.5" hidden="1" customHeight="1" x14ac:dyDescent="0.2">
      <c r="A36" s="2" t="s">
        <v>629</v>
      </c>
      <c r="B36" s="50" t="str">
        <f t="array" ref="B36">INDEX(PAGU_REAL!$AF$1:$AF$168,MATCH(MID(A36,1,21),MID(PAGU_REAL!$AK$1:$AK$168,1,21),0))</f>
        <v>Metode dan Kurikulum</v>
      </c>
      <c r="C36" s="36" t="s">
        <v>102</v>
      </c>
      <c r="D36" s="37" t="s">
        <v>630</v>
      </c>
      <c r="E36" s="38">
        <v>0</v>
      </c>
      <c r="F36" s="39" t="s">
        <v>24</v>
      </c>
      <c r="G36" s="38">
        <v>0</v>
      </c>
      <c r="H36" s="38">
        <f>SUM(H37,H42,H44,H46,H48)</f>
        <v>287825000</v>
      </c>
      <c r="I36" s="38">
        <f t="shared" ref="I36:T36" si="20">SUM(I37,I44,I46,I48)</f>
        <v>0</v>
      </c>
      <c r="J36" s="38">
        <f t="shared" si="20"/>
        <v>8190000</v>
      </c>
      <c r="K36" s="38">
        <f t="shared" si="20"/>
        <v>5070000</v>
      </c>
      <c r="L36" s="38">
        <f t="shared" si="20"/>
        <v>13070000</v>
      </c>
      <c r="M36" s="38">
        <f t="shared" si="20"/>
        <v>12070000</v>
      </c>
      <c r="N36" s="38">
        <f t="shared" si="20"/>
        <v>14070000</v>
      </c>
      <c r="O36" s="38">
        <f t="shared" si="20"/>
        <v>12329000</v>
      </c>
      <c r="P36" s="38">
        <f t="shared" si="20"/>
        <v>28070000</v>
      </c>
      <c r="Q36" s="38">
        <f t="shared" si="20"/>
        <v>22070000</v>
      </c>
      <c r="R36" s="38">
        <f t="shared" si="20"/>
        <v>32829000</v>
      </c>
      <c r="S36" s="38">
        <f t="shared" si="20"/>
        <v>19461000</v>
      </c>
      <c r="T36" s="38">
        <f t="shared" si="20"/>
        <v>14053000</v>
      </c>
      <c r="U36" s="38">
        <f t="shared" si="1"/>
        <v>181282000</v>
      </c>
      <c r="V36" s="38">
        <f t="shared" si="2"/>
        <v>106543000</v>
      </c>
      <c r="W36" s="61"/>
      <c r="X36" s="61"/>
      <c r="Y36" s="61"/>
      <c r="Z36" s="61"/>
    </row>
    <row r="37" spans="1:26" ht="13.5" hidden="1" customHeight="1" x14ac:dyDescent="0.2">
      <c r="A37" s="2" t="s">
        <v>631</v>
      </c>
      <c r="B37" s="50" t="str">
        <f t="array" ref="B37">INDEX(PAGU_REAL!$AF$1:$AF$168,MATCH(MID(A37,1,21),MID(PAGU_REAL!$AK$1:$AK$168,1,21),0))</f>
        <v>Metode dan Kurikulum</v>
      </c>
      <c r="C37" s="12" t="s">
        <v>42</v>
      </c>
      <c r="D37" s="40" t="s">
        <v>43</v>
      </c>
      <c r="E37" s="41">
        <v>0</v>
      </c>
      <c r="F37" s="15" t="s">
        <v>24</v>
      </c>
      <c r="G37" s="41">
        <v>0</v>
      </c>
      <c r="H37" s="41">
        <f t="shared" ref="H37:T37" si="21">SUM(H38:H41)</f>
        <v>15000000</v>
      </c>
      <c r="I37" s="41">
        <f t="shared" si="21"/>
        <v>0</v>
      </c>
      <c r="J37" s="41">
        <f t="shared" si="21"/>
        <v>3190000</v>
      </c>
      <c r="K37" s="41">
        <f t="shared" si="21"/>
        <v>2070000</v>
      </c>
      <c r="L37" s="41">
        <f t="shared" si="21"/>
        <v>2070000</v>
      </c>
      <c r="M37" s="41">
        <f t="shared" si="21"/>
        <v>2070000</v>
      </c>
      <c r="N37" s="41">
        <f t="shared" si="21"/>
        <v>2070000</v>
      </c>
      <c r="O37" s="41">
        <f t="shared" si="21"/>
        <v>4329000</v>
      </c>
      <c r="P37" s="41">
        <f t="shared" si="21"/>
        <v>3070000</v>
      </c>
      <c r="Q37" s="41">
        <f t="shared" si="21"/>
        <v>2070000</v>
      </c>
      <c r="R37" s="41">
        <f t="shared" si="21"/>
        <v>2829000</v>
      </c>
      <c r="S37" s="41">
        <f t="shared" si="21"/>
        <v>6279000</v>
      </c>
      <c r="T37" s="41">
        <f t="shared" si="21"/>
        <v>4053000</v>
      </c>
      <c r="U37" s="41">
        <f t="shared" si="1"/>
        <v>34100000</v>
      </c>
      <c r="V37" s="41">
        <f t="shared" si="2"/>
        <v>-19100000</v>
      </c>
      <c r="W37" s="61"/>
      <c r="X37" s="61"/>
      <c r="Y37" s="61"/>
      <c r="Z37" s="61"/>
    </row>
    <row r="38" spans="1:26" ht="13.5" hidden="1" customHeight="1" x14ac:dyDescent="0.2">
      <c r="A38" s="2" t="s">
        <v>632</v>
      </c>
      <c r="B38" s="50" t="str">
        <f t="array" ref="B38">INDEX(PAGU_REAL!$AF$1:$AF$168,MATCH(MID(A38,1,21),MID(PAGU_REAL!$AK$1:$AK$168,1,21),0))</f>
        <v>Metode dan Kurikulum</v>
      </c>
      <c r="C38" s="42" t="s">
        <v>24</v>
      </c>
      <c r="D38" s="43" t="s">
        <v>599</v>
      </c>
      <c r="E38" s="44">
        <v>100</v>
      </c>
      <c r="F38" s="45" t="s">
        <v>600</v>
      </c>
      <c r="G38" s="44">
        <v>70000</v>
      </c>
      <c r="H38" s="44">
        <f t="shared" ref="H38:H41" si="22">ROUNDDOWN(E38*G38,-3)</f>
        <v>7000000</v>
      </c>
      <c r="I38" s="44">
        <v>0</v>
      </c>
      <c r="J38" s="44">
        <v>690000</v>
      </c>
      <c r="K38" s="44">
        <v>2070000</v>
      </c>
      <c r="L38" s="44">
        <v>2070000</v>
      </c>
      <c r="M38" s="44">
        <v>2070000</v>
      </c>
      <c r="N38" s="44">
        <v>2070000</v>
      </c>
      <c r="O38" s="44">
        <v>2829000</v>
      </c>
      <c r="P38" s="44">
        <v>2070000</v>
      </c>
      <c r="Q38" s="44">
        <v>2070000</v>
      </c>
      <c r="R38" s="44">
        <v>2829000</v>
      </c>
      <c r="S38" s="44">
        <v>6279000</v>
      </c>
      <c r="T38" s="44">
        <v>2553000</v>
      </c>
      <c r="U38" s="44">
        <f t="shared" si="1"/>
        <v>27600000</v>
      </c>
      <c r="V38" s="44">
        <f t="shared" si="2"/>
        <v>-20600000</v>
      </c>
      <c r="W38" s="61"/>
      <c r="X38" s="61"/>
      <c r="Y38" s="61"/>
      <c r="Z38" s="61"/>
    </row>
    <row r="39" spans="1:26" ht="13.5" hidden="1" customHeight="1" x14ac:dyDescent="0.2">
      <c r="A39" s="2" t="s">
        <v>633</v>
      </c>
      <c r="B39" s="50" t="str">
        <f t="array" ref="B39">INDEX(PAGU_REAL!$AF$1:$AF$168,MATCH(MID(A39,1,21),MID(PAGU_REAL!$AK$1:$AK$168,1,21),0))</f>
        <v>Metode dan Kurikulum</v>
      </c>
      <c r="C39" s="42" t="s">
        <v>24</v>
      </c>
      <c r="D39" s="43" t="s">
        <v>45</v>
      </c>
      <c r="E39" s="44">
        <v>2</v>
      </c>
      <c r="F39" s="45" t="s">
        <v>602</v>
      </c>
      <c r="G39" s="44">
        <v>1500000</v>
      </c>
      <c r="H39" s="44">
        <f t="shared" si="22"/>
        <v>3000000</v>
      </c>
      <c r="I39" s="44">
        <v>0</v>
      </c>
      <c r="J39" s="44">
        <v>0</v>
      </c>
      <c r="K39" s="44">
        <v>0</v>
      </c>
      <c r="L39" s="44">
        <v>0</v>
      </c>
      <c r="M39" s="44">
        <v>0</v>
      </c>
      <c r="N39" s="44">
        <v>0</v>
      </c>
      <c r="O39" s="44">
        <v>0</v>
      </c>
      <c r="P39" s="44">
        <v>0</v>
      </c>
      <c r="Q39" s="44">
        <v>0</v>
      </c>
      <c r="R39" s="44">
        <v>0</v>
      </c>
      <c r="S39" s="44">
        <v>0</v>
      </c>
      <c r="T39" s="44">
        <v>1500000</v>
      </c>
      <c r="U39" s="44">
        <f t="shared" si="1"/>
        <v>1500000</v>
      </c>
      <c r="V39" s="44">
        <f t="shared" si="2"/>
        <v>1500000</v>
      </c>
      <c r="W39" s="61"/>
      <c r="X39" s="61"/>
      <c r="Y39" s="61"/>
      <c r="Z39" s="61"/>
    </row>
    <row r="40" spans="1:26" ht="13.5" hidden="1" customHeight="1" x14ac:dyDescent="0.2">
      <c r="A40" s="2" t="s">
        <v>634</v>
      </c>
      <c r="B40" s="50" t="str">
        <f t="array" ref="B40">INDEX(PAGU_REAL!$AF$1:$AF$168,MATCH(MID(A40,1,21),MID(PAGU_REAL!$AK$1:$AK$168,1,21),0))</f>
        <v>Metode dan Kurikulum</v>
      </c>
      <c r="C40" s="42" t="s">
        <v>24</v>
      </c>
      <c r="D40" s="43" t="s">
        <v>51</v>
      </c>
      <c r="E40" s="44">
        <v>2</v>
      </c>
      <c r="F40" s="45" t="s">
        <v>602</v>
      </c>
      <c r="G40" s="44">
        <v>1000000</v>
      </c>
      <c r="H40" s="44">
        <f t="shared" si="22"/>
        <v>2000000</v>
      </c>
      <c r="I40" s="44">
        <v>0</v>
      </c>
      <c r="J40" s="44">
        <v>1000000</v>
      </c>
      <c r="K40" s="44">
        <v>0</v>
      </c>
      <c r="L40" s="44">
        <v>0</v>
      </c>
      <c r="M40" s="44">
        <v>0</v>
      </c>
      <c r="N40" s="44">
        <v>0</v>
      </c>
      <c r="O40" s="44">
        <v>0</v>
      </c>
      <c r="P40" s="44">
        <v>1000000</v>
      </c>
      <c r="Q40" s="44">
        <v>0</v>
      </c>
      <c r="R40" s="44">
        <v>0</v>
      </c>
      <c r="S40" s="44">
        <v>0</v>
      </c>
      <c r="T40" s="44">
        <v>0</v>
      </c>
      <c r="U40" s="44">
        <f t="shared" si="1"/>
        <v>2000000</v>
      </c>
      <c r="V40" s="44">
        <f t="shared" si="2"/>
        <v>0</v>
      </c>
      <c r="W40" s="61"/>
      <c r="X40" s="61"/>
      <c r="Y40" s="61"/>
      <c r="Z40" s="61"/>
    </row>
    <row r="41" spans="1:26" ht="13.5" hidden="1" customHeight="1" x14ac:dyDescent="0.2">
      <c r="A41" s="2" t="s">
        <v>635</v>
      </c>
      <c r="B41" s="50" t="str">
        <f t="array" ref="B41">INDEX(PAGU_REAL!$AF$1:$AF$168,MATCH(MID(A41,1,21),MID(PAGU_REAL!$AK$1:$AK$168,1,21),0))</f>
        <v>Metode dan Kurikulum</v>
      </c>
      <c r="C41" s="42" t="s">
        <v>24</v>
      </c>
      <c r="D41" s="43" t="s">
        <v>53</v>
      </c>
      <c r="E41" s="44">
        <v>2</v>
      </c>
      <c r="F41" s="45" t="s">
        <v>602</v>
      </c>
      <c r="G41" s="44">
        <v>1500000</v>
      </c>
      <c r="H41" s="44">
        <f t="shared" si="22"/>
        <v>3000000</v>
      </c>
      <c r="I41" s="44">
        <v>0</v>
      </c>
      <c r="J41" s="44">
        <v>1500000</v>
      </c>
      <c r="K41" s="44">
        <v>0</v>
      </c>
      <c r="L41" s="44">
        <v>0</v>
      </c>
      <c r="M41" s="44">
        <v>0</v>
      </c>
      <c r="N41" s="44">
        <v>0</v>
      </c>
      <c r="O41" s="44">
        <v>1500000</v>
      </c>
      <c r="P41" s="44">
        <v>0</v>
      </c>
      <c r="Q41" s="44">
        <v>0</v>
      </c>
      <c r="R41" s="44">
        <v>0</v>
      </c>
      <c r="S41" s="44">
        <v>0</v>
      </c>
      <c r="T41" s="44">
        <v>0</v>
      </c>
      <c r="U41" s="44">
        <f t="shared" si="1"/>
        <v>3000000</v>
      </c>
      <c r="V41" s="44">
        <f t="shared" si="2"/>
        <v>0</v>
      </c>
      <c r="W41" s="61"/>
      <c r="X41" s="61"/>
      <c r="Y41" s="61"/>
      <c r="Z41" s="61"/>
    </row>
    <row r="42" spans="1:26" ht="13.5" hidden="1" customHeight="1" x14ac:dyDescent="0.2">
      <c r="A42" s="2" t="s">
        <v>3818</v>
      </c>
      <c r="B42" s="50" t="str">
        <f t="array" ref="B42">INDEX(PAGU_REAL!$AF$1:$AF$168,MATCH(MID(A42,1,21),MID(PAGU_REAL!$AK$1:$AK$168,1,21),0))</f>
        <v>Metode dan Kurikulum</v>
      </c>
      <c r="C42" s="15">
        <v>521219</v>
      </c>
      <c r="D42" s="40" t="s">
        <v>607</v>
      </c>
      <c r="E42" s="41">
        <v>0</v>
      </c>
      <c r="F42" s="15" t="s">
        <v>24</v>
      </c>
      <c r="G42" s="41">
        <v>0</v>
      </c>
      <c r="H42" s="41">
        <f t="shared" ref="H42:T42" si="23">H43</f>
        <v>170100000</v>
      </c>
      <c r="I42" s="41">
        <f t="shared" si="23"/>
        <v>0</v>
      </c>
      <c r="J42" s="41">
        <f t="shared" si="23"/>
        <v>0</v>
      </c>
      <c r="K42" s="41">
        <f t="shared" si="23"/>
        <v>0</v>
      </c>
      <c r="L42" s="41">
        <f t="shared" si="23"/>
        <v>0</v>
      </c>
      <c r="M42" s="41">
        <f t="shared" si="23"/>
        <v>0</v>
      </c>
      <c r="N42" s="41">
        <f t="shared" si="23"/>
        <v>0</v>
      </c>
      <c r="O42" s="41">
        <f t="shared" si="23"/>
        <v>0</v>
      </c>
      <c r="P42" s="41">
        <f t="shared" si="23"/>
        <v>0</v>
      </c>
      <c r="Q42" s="41">
        <f t="shared" si="23"/>
        <v>0</v>
      </c>
      <c r="R42" s="41">
        <f t="shared" si="23"/>
        <v>0</v>
      </c>
      <c r="S42" s="41">
        <f t="shared" si="23"/>
        <v>0</v>
      </c>
      <c r="T42" s="41">
        <f t="shared" si="23"/>
        <v>0</v>
      </c>
      <c r="U42" s="41">
        <f t="shared" si="1"/>
        <v>0</v>
      </c>
      <c r="V42" s="41">
        <f t="shared" si="2"/>
        <v>170100000</v>
      </c>
      <c r="W42" s="61"/>
      <c r="X42" s="61"/>
      <c r="Y42" s="61"/>
      <c r="Z42" s="61"/>
    </row>
    <row r="43" spans="1:26" ht="13.5" hidden="1" customHeight="1" x14ac:dyDescent="0.2">
      <c r="A43" s="2" t="s">
        <v>3819</v>
      </c>
      <c r="B43" s="50" t="str">
        <f t="array" ref="B43">INDEX(PAGU_REAL!$AF$1:$AF$168,MATCH(MID(A43,1,21),MID(PAGU_REAL!$AK$1:$AK$168,1,21),0))</f>
        <v>Metode dan Kurikulum</v>
      </c>
      <c r="C43" s="12"/>
      <c r="D43" s="43" t="s">
        <v>642</v>
      </c>
      <c r="E43" s="44">
        <v>1</v>
      </c>
      <c r="F43" s="45" t="s">
        <v>602</v>
      </c>
      <c r="G43" s="44">
        <v>170100000</v>
      </c>
      <c r="H43" s="44">
        <f>ROUNDDOWN(E43*G43,-3)</f>
        <v>170100000</v>
      </c>
      <c r="I43" s="44"/>
      <c r="J43" s="44"/>
      <c r="K43" s="44"/>
      <c r="L43" s="44"/>
      <c r="M43" s="44"/>
      <c r="N43" s="44"/>
      <c r="O43" s="44"/>
      <c r="P43" s="44"/>
      <c r="Q43" s="44"/>
      <c r="R43" s="44"/>
      <c r="S43" s="44"/>
      <c r="T43" s="44"/>
      <c r="U43" s="44">
        <f t="shared" si="1"/>
        <v>0</v>
      </c>
      <c r="V43" s="44">
        <f t="shared" si="2"/>
        <v>170100000</v>
      </c>
      <c r="W43" s="61"/>
      <c r="X43" s="61"/>
      <c r="Y43" s="61"/>
      <c r="Z43" s="61"/>
    </row>
    <row r="44" spans="1:26" ht="13.5" hidden="1" customHeight="1" x14ac:dyDescent="0.2">
      <c r="A44" s="2" t="s">
        <v>636</v>
      </c>
      <c r="B44" s="50" t="str">
        <f t="array" ref="B44">INDEX(PAGU_REAL!$AF$1:$AF$168,MATCH(MID(A44,1,21),MID(PAGU_REAL!$AK$1:$AK$168,1,21),0))</f>
        <v>Metode dan Kurikulum</v>
      </c>
      <c r="C44" s="12" t="s">
        <v>162</v>
      </c>
      <c r="D44" s="40" t="s">
        <v>163</v>
      </c>
      <c r="E44" s="41">
        <v>0</v>
      </c>
      <c r="F44" s="15" t="s">
        <v>24</v>
      </c>
      <c r="G44" s="41">
        <v>0</v>
      </c>
      <c r="H44" s="41">
        <f t="shared" ref="H44:T44" si="24">H45</f>
        <v>12000000</v>
      </c>
      <c r="I44" s="41">
        <f t="shared" si="24"/>
        <v>0</v>
      </c>
      <c r="J44" s="41">
        <f t="shared" si="24"/>
        <v>0</v>
      </c>
      <c r="K44" s="41">
        <f t="shared" si="24"/>
        <v>0</v>
      </c>
      <c r="L44" s="41">
        <f t="shared" si="24"/>
        <v>5000000</v>
      </c>
      <c r="M44" s="41">
        <f t="shared" si="24"/>
        <v>5000000</v>
      </c>
      <c r="N44" s="41">
        <f t="shared" si="24"/>
        <v>5000000</v>
      </c>
      <c r="O44" s="41">
        <f t="shared" si="24"/>
        <v>0</v>
      </c>
      <c r="P44" s="41">
        <f t="shared" si="24"/>
        <v>10000000</v>
      </c>
      <c r="Q44" s="41">
        <f t="shared" si="24"/>
        <v>0</v>
      </c>
      <c r="R44" s="41">
        <f t="shared" si="24"/>
        <v>5000000</v>
      </c>
      <c r="S44" s="41">
        <f t="shared" si="24"/>
        <v>5000000</v>
      </c>
      <c r="T44" s="41">
        <f t="shared" si="24"/>
        <v>0</v>
      </c>
      <c r="U44" s="41">
        <f t="shared" si="1"/>
        <v>35000000</v>
      </c>
      <c r="V44" s="41">
        <f t="shared" si="2"/>
        <v>-23000000</v>
      </c>
      <c r="W44" s="61"/>
      <c r="X44" s="61"/>
      <c r="Y44" s="61"/>
      <c r="Z44" s="61"/>
    </row>
    <row r="45" spans="1:26" ht="13.5" hidden="1" customHeight="1" x14ac:dyDescent="0.2">
      <c r="A45" s="2" t="s">
        <v>637</v>
      </c>
      <c r="B45" s="50" t="str">
        <f t="array" ref="B45">INDEX(PAGU_REAL!$AF$1:$AF$168,MATCH(MID(A45,1,21),MID(PAGU_REAL!$AK$1:$AK$168,1,21),0))</f>
        <v>Metode dan Kurikulum</v>
      </c>
      <c r="C45" s="42" t="s">
        <v>24</v>
      </c>
      <c r="D45" s="43" t="s">
        <v>612</v>
      </c>
      <c r="E45" s="44">
        <v>12</v>
      </c>
      <c r="F45" s="45" t="s">
        <v>613</v>
      </c>
      <c r="G45" s="44">
        <v>1000000</v>
      </c>
      <c r="H45" s="44">
        <f>ROUNDDOWN(E45*G45,-3)</f>
        <v>12000000</v>
      </c>
      <c r="I45" s="44">
        <v>0</v>
      </c>
      <c r="J45" s="44">
        <v>0</v>
      </c>
      <c r="K45" s="44">
        <v>0</v>
      </c>
      <c r="L45" s="44">
        <v>5000000</v>
      </c>
      <c r="M45" s="44">
        <v>5000000</v>
      </c>
      <c r="N45" s="44">
        <v>5000000</v>
      </c>
      <c r="O45" s="44">
        <v>0</v>
      </c>
      <c r="P45" s="44">
        <v>10000000</v>
      </c>
      <c r="Q45" s="44">
        <v>0</v>
      </c>
      <c r="R45" s="44">
        <v>5000000</v>
      </c>
      <c r="S45" s="44">
        <v>5000000</v>
      </c>
      <c r="T45" s="44">
        <v>0</v>
      </c>
      <c r="U45" s="44">
        <f t="shared" si="1"/>
        <v>35000000</v>
      </c>
      <c r="V45" s="44">
        <f t="shared" si="2"/>
        <v>-23000000</v>
      </c>
      <c r="W45" s="61"/>
      <c r="X45" s="61"/>
      <c r="Y45" s="61"/>
      <c r="Z45" s="61"/>
    </row>
    <row r="46" spans="1:26" ht="13.5" hidden="1" customHeight="1" x14ac:dyDescent="0.2">
      <c r="A46" s="2" t="s">
        <v>3820</v>
      </c>
      <c r="B46" s="50" t="str">
        <f t="array" ref="B46">INDEX(PAGU_REAL!$AF$1:$AF$168,MATCH(MID(A46,1,21),MID(PAGU_REAL!$AK$1:$AK$168,1,21),0))</f>
        <v>Metode dan Kurikulum</v>
      </c>
      <c r="C46" s="15">
        <v>522192</v>
      </c>
      <c r="D46" s="40" t="s">
        <v>3812</v>
      </c>
      <c r="E46" s="41">
        <v>0</v>
      </c>
      <c r="F46" s="15" t="s">
        <v>24</v>
      </c>
      <c r="G46" s="41">
        <v>0</v>
      </c>
      <c r="H46" s="41">
        <f t="shared" ref="H46:T46" si="25">H47</f>
        <v>36000000</v>
      </c>
      <c r="I46" s="41">
        <f t="shared" si="25"/>
        <v>0</v>
      </c>
      <c r="J46" s="41">
        <f t="shared" si="25"/>
        <v>0</v>
      </c>
      <c r="K46" s="41">
        <f t="shared" si="25"/>
        <v>0</v>
      </c>
      <c r="L46" s="41">
        <f t="shared" si="25"/>
        <v>0</v>
      </c>
      <c r="M46" s="41">
        <f t="shared" si="25"/>
        <v>0</v>
      </c>
      <c r="N46" s="41">
        <f t="shared" si="25"/>
        <v>0</v>
      </c>
      <c r="O46" s="41">
        <f t="shared" si="25"/>
        <v>0</v>
      </c>
      <c r="P46" s="41">
        <f t="shared" si="25"/>
        <v>0</v>
      </c>
      <c r="Q46" s="41">
        <f t="shared" si="25"/>
        <v>0</v>
      </c>
      <c r="R46" s="41">
        <f t="shared" si="25"/>
        <v>0</v>
      </c>
      <c r="S46" s="41">
        <f t="shared" si="25"/>
        <v>0</v>
      </c>
      <c r="T46" s="41">
        <f t="shared" si="25"/>
        <v>0</v>
      </c>
      <c r="U46" s="41">
        <f t="shared" si="1"/>
        <v>0</v>
      </c>
      <c r="V46" s="41">
        <f t="shared" si="2"/>
        <v>36000000</v>
      </c>
      <c r="W46" s="61"/>
      <c r="X46" s="61"/>
      <c r="Y46" s="61"/>
      <c r="Z46" s="61"/>
    </row>
    <row r="47" spans="1:26" ht="13.5" hidden="1" customHeight="1" x14ac:dyDescent="0.2">
      <c r="A47" s="2" t="s">
        <v>3821</v>
      </c>
      <c r="B47" s="50" t="str">
        <f t="array" ref="B47">INDEX(PAGU_REAL!$AF$1:$AF$168,MATCH(MID(A47,1,21),MID(PAGU_REAL!$AK$1:$AK$168,1,21),0))</f>
        <v>Metode dan Kurikulum</v>
      </c>
      <c r="C47" s="42" t="s">
        <v>24</v>
      </c>
      <c r="D47" s="43" t="s">
        <v>612</v>
      </c>
      <c r="E47" s="44">
        <v>36</v>
      </c>
      <c r="F47" s="45" t="s">
        <v>613</v>
      </c>
      <c r="G47" s="44">
        <v>1000000</v>
      </c>
      <c r="H47" s="44">
        <f>ROUNDDOWN(E47*G47,-3)</f>
        <v>36000000</v>
      </c>
      <c r="I47" s="44"/>
      <c r="J47" s="44"/>
      <c r="K47" s="44"/>
      <c r="L47" s="44"/>
      <c r="M47" s="44"/>
      <c r="N47" s="44"/>
      <c r="O47" s="44"/>
      <c r="P47" s="44"/>
      <c r="Q47" s="44"/>
      <c r="R47" s="44"/>
      <c r="S47" s="44"/>
      <c r="T47" s="44"/>
      <c r="U47" s="44">
        <f t="shared" si="1"/>
        <v>0</v>
      </c>
      <c r="V47" s="44">
        <f t="shared" si="2"/>
        <v>36000000</v>
      </c>
      <c r="W47" s="61"/>
      <c r="X47" s="61"/>
      <c r="Y47" s="61"/>
      <c r="Z47" s="61"/>
    </row>
    <row r="48" spans="1:26" ht="13.5" hidden="1" customHeight="1" x14ac:dyDescent="0.2">
      <c r="A48" s="2" t="s">
        <v>643</v>
      </c>
      <c r="B48" s="50" t="str">
        <f t="array" ref="B48">INDEX(PAGU_REAL!$AF$1:$AF$168,MATCH(MID(A48,1,21),MID(PAGU_REAL!$AK$1:$AK$168,1,21),0))</f>
        <v>Metode dan Kurikulum</v>
      </c>
      <c r="C48" s="12" t="s">
        <v>111</v>
      </c>
      <c r="D48" s="40" t="s">
        <v>112</v>
      </c>
      <c r="E48" s="41">
        <v>0</v>
      </c>
      <c r="F48" s="15" t="s">
        <v>24</v>
      </c>
      <c r="G48" s="41">
        <v>0</v>
      </c>
      <c r="H48" s="41">
        <f t="shared" ref="H48:T48" si="26">H49</f>
        <v>54725000</v>
      </c>
      <c r="I48" s="41">
        <f t="shared" si="26"/>
        <v>0</v>
      </c>
      <c r="J48" s="41">
        <f t="shared" si="26"/>
        <v>5000000</v>
      </c>
      <c r="K48" s="41">
        <f t="shared" si="26"/>
        <v>3000000</v>
      </c>
      <c r="L48" s="41">
        <f t="shared" si="26"/>
        <v>6000000</v>
      </c>
      <c r="M48" s="41">
        <f t="shared" si="26"/>
        <v>5000000</v>
      </c>
      <c r="N48" s="41">
        <f t="shared" si="26"/>
        <v>7000000</v>
      </c>
      <c r="O48" s="41">
        <f t="shared" si="26"/>
        <v>8000000</v>
      </c>
      <c r="P48" s="41">
        <f t="shared" si="26"/>
        <v>15000000</v>
      </c>
      <c r="Q48" s="41">
        <f t="shared" si="26"/>
        <v>20000000</v>
      </c>
      <c r="R48" s="41">
        <f t="shared" si="26"/>
        <v>25000000</v>
      </c>
      <c r="S48" s="41">
        <f t="shared" si="26"/>
        <v>8182000</v>
      </c>
      <c r="T48" s="41">
        <f t="shared" si="26"/>
        <v>10000000</v>
      </c>
      <c r="U48" s="41">
        <f t="shared" si="1"/>
        <v>112182000</v>
      </c>
      <c r="V48" s="41">
        <f t="shared" si="2"/>
        <v>-57457000</v>
      </c>
      <c r="W48" s="61"/>
      <c r="X48" s="61"/>
      <c r="Y48" s="61"/>
      <c r="Z48" s="61"/>
    </row>
    <row r="49" spans="1:26" ht="13.5" hidden="1" customHeight="1" x14ac:dyDescent="0.2">
      <c r="A49" s="2" t="s">
        <v>644</v>
      </c>
      <c r="B49" s="50" t="str">
        <f t="array" ref="B49">INDEX(PAGU_REAL!$AF$1:$AF$168,MATCH(MID(A49,1,21),MID(PAGU_REAL!$AK$1:$AK$168,1,21),0))</f>
        <v>Metode dan Kurikulum</v>
      </c>
      <c r="C49" s="42" t="s">
        <v>24</v>
      </c>
      <c r="D49" s="43" t="s">
        <v>645</v>
      </c>
      <c r="E49" s="44">
        <v>9</v>
      </c>
      <c r="F49" s="45" t="s">
        <v>600</v>
      </c>
      <c r="G49" s="44">
        <v>6080597</v>
      </c>
      <c r="H49" s="44">
        <f>ROUNDDOWN(E49*G49,-3)</f>
        <v>54725000</v>
      </c>
      <c r="I49" s="44">
        <v>0</v>
      </c>
      <c r="J49" s="44">
        <v>5000000</v>
      </c>
      <c r="K49" s="44">
        <v>3000000</v>
      </c>
      <c r="L49" s="44">
        <v>6000000</v>
      </c>
      <c r="M49" s="44">
        <v>5000000</v>
      </c>
      <c r="N49" s="44">
        <v>7000000</v>
      </c>
      <c r="O49" s="44">
        <v>8000000</v>
      </c>
      <c r="P49" s="44">
        <v>15000000</v>
      </c>
      <c r="Q49" s="44">
        <v>20000000</v>
      </c>
      <c r="R49" s="44">
        <v>25000000</v>
      </c>
      <c r="S49" s="44">
        <v>8182000</v>
      </c>
      <c r="T49" s="44">
        <v>10000000</v>
      </c>
      <c r="U49" s="44">
        <f t="shared" si="1"/>
        <v>112182000</v>
      </c>
      <c r="V49" s="44">
        <f t="shared" si="2"/>
        <v>-57457000</v>
      </c>
      <c r="W49" s="61"/>
      <c r="X49" s="61"/>
      <c r="Y49" s="61"/>
      <c r="Z49" s="61"/>
    </row>
    <row r="50" spans="1:26" ht="13.5" hidden="1" customHeight="1" x14ac:dyDescent="0.2">
      <c r="A50" s="2" t="s">
        <v>646</v>
      </c>
      <c r="B50" s="50" t="e">
        <f t="array" ref="B50">INDEX(PAGU_REAL!$AF$1:$AF$168,MATCH(MID(A50,1,21),MID(PAGU_REAL!$AK$1:$AK$168,1,21),0))</f>
        <v>#N/A</v>
      </c>
      <c r="C50" s="32" t="s">
        <v>181</v>
      </c>
      <c r="D50" s="33" t="s">
        <v>647</v>
      </c>
      <c r="E50" s="34">
        <v>0</v>
      </c>
      <c r="F50" s="35" t="s">
        <v>24</v>
      </c>
      <c r="G50" s="34">
        <v>0</v>
      </c>
      <c r="H50" s="34">
        <f t="shared" ref="H50:T50" si="27">SUM(H51,H67,H76)</f>
        <v>419163000</v>
      </c>
      <c r="I50" s="34">
        <f t="shared" si="27"/>
        <v>0</v>
      </c>
      <c r="J50" s="34">
        <f t="shared" si="27"/>
        <v>16000000</v>
      </c>
      <c r="K50" s="34">
        <f t="shared" si="27"/>
        <v>15200000</v>
      </c>
      <c r="L50" s="34">
        <f t="shared" si="27"/>
        <v>17070000</v>
      </c>
      <c r="M50" s="34">
        <f t="shared" si="27"/>
        <v>23070000</v>
      </c>
      <c r="N50" s="34">
        <f t="shared" si="27"/>
        <v>125750000</v>
      </c>
      <c r="O50" s="34">
        <f t="shared" si="27"/>
        <v>15000000</v>
      </c>
      <c r="P50" s="34">
        <f t="shared" si="27"/>
        <v>136638000</v>
      </c>
      <c r="Q50" s="34">
        <f t="shared" si="27"/>
        <v>12000000</v>
      </c>
      <c r="R50" s="34">
        <f t="shared" si="27"/>
        <v>13000000</v>
      </c>
      <c r="S50" s="34">
        <f t="shared" si="27"/>
        <v>13400000</v>
      </c>
      <c r="T50" s="34">
        <f t="shared" si="27"/>
        <v>10000000</v>
      </c>
      <c r="U50" s="34">
        <f t="shared" si="1"/>
        <v>397128000</v>
      </c>
      <c r="V50" s="34">
        <f t="shared" si="2"/>
        <v>22035000</v>
      </c>
      <c r="W50" s="61"/>
      <c r="X50" s="61"/>
      <c r="Y50" s="61"/>
      <c r="Z50" s="61"/>
    </row>
    <row r="51" spans="1:26" ht="13.5" hidden="1" customHeight="1" x14ac:dyDescent="0.2">
      <c r="A51" s="2" t="s">
        <v>648</v>
      </c>
      <c r="B51" s="50" t="str">
        <f t="array" ref="B51">INDEX(PAGU_REAL!$AF$1:$AF$168,MATCH(MID(A51,1,21),MID(PAGU_REAL!$AK$1:$AK$168,1,21),0))</f>
        <v>Peserta Didik dan Sarana Prasarana</v>
      </c>
      <c r="C51" s="36" t="s">
        <v>39</v>
      </c>
      <c r="D51" s="37" t="s">
        <v>649</v>
      </c>
      <c r="E51" s="38">
        <v>0</v>
      </c>
      <c r="F51" s="39" t="s">
        <v>24</v>
      </c>
      <c r="G51" s="38">
        <v>0</v>
      </c>
      <c r="H51" s="38">
        <f t="shared" ref="H51:T51" si="28">SUM(H52,H61,H63,H65)</f>
        <v>279153000</v>
      </c>
      <c r="I51" s="38">
        <f t="shared" si="28"/>
        <v>0</v>
      </c>
      <c r="J51" s="38">
        <f t="shared" si="28"/>
        <v>8500000</v>
      </c>
      <c r="K51" s="38">
        <f t="shared" si="28"/>
        <v>12200000</v>
      </c>
      <c r="L51" s="38">
        <f t="shared" si="28"/>
        <v>15000000</v>
      </c>
      <c r="M51" s="38">
        <f t="shared" si="28"/>
        <v>5000000</v>
      </c>
      <c r="N51" s="38">
        <f t="shared" si="28"/>
        <v>106990000</v>
      </c>
      <c r="O51" s="38">
        <f t="shared" si="28"/>
        <v>1000000</v>
      </c>
      <c r="P51" s="38">
        <f t="shared" si="28"/>
        <v>99710000</v>
      </c>
      <c r="Q51" s="38">
        <f t="shared" si="28"/>
        <v>8000000</v>
      </c>
      <c r="R51" s="38">
        <f t="shared" si="28"/>
        <v>13000000</v>
      </c>
      <c r="S51" s="38">
        <f t="shared" si="28"/>
        <v>13400000</v>
      </c>
      <c r="T51" s="38">
        <f t="shared" si="28"/>
        <v>8000000</v>
      </c>
      <c r="U51" s="38">
        <f t="shared" si="1"/>
        <v>290800000</v>
      </c>
      <c r="V51" s="38">
        <f t="shared" si="2"/>
        <v>-11647000</v>
      </c>
      <c r="W51" s="61"/>
      <c r="X51" s="61"/>
      <c r="Y51" s="61"/>
      <c r="Z51" s="61"/>
    </row>
    <row r="52" spans="1:26" ht="13.5" hidden="1" customHeight="1" x14ac:dyDescent="0.2">
      <c r="A52" s="2" t="s">
        <v>650</v>
      </c>
      <c r="B52" s="50" t="str">
        <f t="array" ref="B52">INDEX(PAGU_REAL!$AF$1:$AF$168,MATCH(MID(A52,1,21),MID(PAGU_REAL!$AK$1:$AK$168,1,21),0))</f>
        <v>Peserta Didik dan Sarana Prasarana</v>
      </c>
      <c r="C52" s="12" t="s">
        <v>42</v>
      </c>
      <c r="D52" s="40" t="s">
        <v>43</v>
      </c>
      <c r="E52" s="41">
        <v>0</v>
      </c>
      <c r="F52" s="15" t="s">
        <v>24</v>
      </c>
      <c r="G52" s="41">
        <v>0</v>
      </c>
      <c r="H52" s="41">
        <f t="shared" ref="H52:T52" si="29">SUM(H53:H60)</f>
        <v>127680000</v>
      </c>
      <c r="I52" s="41">
        <f t="shared" si="29"/>
        <v>0</v>
      </c>
      <c r="J52" s="41">
        <f t="shared" si="29"/>
        <v>2500000</v>
      </c>
      <c r="K52" s="41">
        <f t="shared" si="29"/>
        <v>2200000</v>
      </c>
      <c r="L52" s="41">
        <f t="shared" si="29"/>
        <v>0</v>
      </c>
      <c r="M52" s="41">
        <f t="shared" si="29"/>
        <v>0</v>
      </c>
      <c r="N52" s="41">
        <f t="shared" si="29"/>
        <v>59910000</v>
      </c>
      <c r="O52" s="41">
        <f t="shared" si="29"/>
        <v>1000000</v>
      </c>
      <c r="P52" s="41">
        <f t="shared" si="29"/>
        <v>60710000</v>
      </c>
      <c r="Q52" s="41">
        <f t="shared" si="29"/>
        <v>3000000</v>
      </c>
      <c r="R52" s="41">
        <f t="shared" si="29"/>
        <v>3000000</v>
      </c>
      <c r="S52" s="41">
        <f t="shared" si="29"/>
        <v>3400000</v>
      </c>
      <c r="T52" s="41">
        <f t="shared" si="29"/>
        <v>3000000</v>
      </c>
      <c r="U52" s="41">
        <f t="shared" si="1"/>
        <v>138720000</v>
      </c>
      <c r="V52" s="41">
        <f t="shared" si="2"/>
        <v>-11040000</v>
      </c>
      <c r="W52" s="61"/>
      <c r="X52" s="61"/>
      <c r="Y52" s="61"/>
      <c r="Z52" s="61"/>
    </row>
    <row r="53" spans="1:26" ht="13.5" hidden="1" customHeight="1" x14ac:dyDescent="0.2">
      <c r="A53" s="2" t="s">
        <v>651</v>
      </c>
      <c r="B53" s="50" t="str">
        <f t="array" ref="B53">INDEX(PAGU_REAL!$AF$1:$AF$168,MATCH(MID(A53,1,21),MID(PAGU_REAL!$AK$1:$AK$168,1,21),0))</f>
        <v>Peserta Didik dan Sarana Prasarana</v>
      </c>
      <c r="C53" s="42" t="s">
        <v>24</v>
      </c>
      <c r="D53" s="43" t="s">
        <v>599</v>
      </c>
      <c r="E53" s="44">
        <v>40</v>
      </c>
      <c r="F53" s="45" t="s">
        <v>600</v>
      </c>
      <c r="G53" s="44">
        <v>69000</v>
      </c>
      <c r="H53" s="44">
        <f t="shared" ref="H53:H60" si="30">ROUNDDOWN(E53*G53,-3)</f>
        <v>2760000</v>
      </c>
      <c r="I53" s="44">
        <v>0</v>
      </c>
      <c r="J53" s="44">
        <v>0</v>
      </c>
      <c r="K53" s="44">
        <v>2200000</v>
      </c>
      <c r="L53" s="44">
        <v>0</v>
      </c>
      <c r="M53" s="44">
        <v>0</v>
      </c>
      <c r="N53" s="44">
        <v>1200000</v>
      </c>
      <c r="O53" s="44">
        <v>0</v>
      </c>
      <c r="P53" s="44">
        <v>0</v>
      </c>
      <c r="Q53" s="44">
        <v>3000000</v>
      </c>
      <c r="R53" s="44">
        <v>3000000</v>
      </c>
      <c r="S53" s="44">
        <v>2400000</v>
      </c>
      <c r="T53" s="44">
        <v>2000000</v>
      </c>
      <c r="U53" s="44">
        <f t="shared" si="1"/>
        <v>13800000</v>
      </c>
      <c r="V53" s="44">
        <f t="shared" si="2"/>
        <v>-11040000</v>
      </c>
      <c r="W53" s="61"/>
      <c r="X53" s="61"/>
      <c r="Y53" s="61"/>
      <c r="Z53" s="61"/>
    </row>
    <row r="54" spans="1:26" ht="13.5" hidden="1" customHeight="1" x14ac:dyDescent="0.2">
      <c r="A54" s="2" t="s">
        <v>652</v>
      </c>
      <c r="B54" s="50" t="str">
        <f t="array" ref="B54">INDEX(PAGU_REAL!$AF$1:$AF$168,MATCH(MID(A54,1,21),MID(PAGU_REAL!$AK$1:$AK$168,1,21),0))</f>
        <v>Peserta Didik dan Sarana Prasarana</v>
      </c>
      <c r="C54" s="42" t="s">
        <v>24</v>
      </c>
      <c r="D54" s="43" t="s">
        <v>45</v>
      </c>
      <c r="E54" s="44">
        <v>2</v>
      </c>
      <c r="F54" s="45" t="s">
        <v>602</v>
      </c>
      <c r="G54" s="44">
        <v>1000000</v>
      </c>
      <c r="H54" s="44">
        <f t="shared" si="30"/>
        <v>2000000</v>
      </c>
      <c r="I54" s="44">
        <v>0</v>
      </c>
      <c r="J54" s="44">
        <v>0</v>
      </c>
      <c r="K54" s="44">
        <v>0</v>
      </c>
      <c r="L54" s="44">
        <v>0</v>
      </c>
      <c r="M54" s="44">
        <v>0</v>
      </c>
      <c r="N54" s="44">
        <v>0</v>
      </c>
      <c r="O54" s="44">
        <v>0</v>
      </c>
      <c r="P54" s="44">
        <v>0</v>
      </c>
      <c r="Q54" s="44">
        <v>0</v>
      </c>
      <c r="R54" s="44">
        <v>0</v>
      </c>
      <c r="S54" s="44">
        <v>1000000</v>
      </c>
      <c r="T54" s="44">
        <v>1000000</v>
      </c>
      <c r="U54" s="44">
        <f t="shared" si="1"/>
        <v>2000000</v>
      </c>
      <c r="V54" s="44">
        <f t="shared" si="2"/>
        <v>0</v>
      </c>
      <c r="W54" s="61"/>
      <c r="X54" s="61"/>
      <c r="Y54" s="61"/>
      <c r="Z54" s="61"/>
    </row>
    <row r="55" spans="1:26" ht="13.5" hidden="1" customHeight="1" x14ac:dyDescent="0.2">
      <c r="A55" s="2" t="s">
        <v>653</v>
      </c>
      <c r="B55" s="50" t="str">
        <f t="array" ref="B55">INDEX(PAGU_REAL!$AF$1:$AF$168,MATCH(MID(A55,1,21),MID(PAGU_REAL!$AK$1:$AK$168,1,21),0))</f>
        <v>Peserta Didik dan Sarana Prasarana</v>
      </c>
      <c r="C55" s="42" t="s">
        <v>24</v>
      </c>
      <c r="D55" s="43" t="s">
        <v>51</v>
      </c>
      <c r="E55" s="44">
        <v>2</v>
      </c>
      <c r="F55" s="45" t="s">
        <v>602</v>
      </c>
      <c r="G55" s="44">
        <v>1000000</v>
      </c>
      <c r="H55" s="44">
        <f t="shared" si="30"/>
        <v>2000000</v>
      </c>
      <c r="I55" s="44">
        <v>0</v>
      </c>
      <c r="J55" s="44">
        <v>1000000</v>
      </c>
      <c r="K55" s="44">
        <v>0</v>
      </c>
      <c r="L55" s="44">
        <v>0</v>
      </c>
      <c r="M55" s="44">
        <v>0</v>
      </c>
      <c r="N55" s="44">
        <v>0</v>
      </c>
      <c r="O55" s="44">
        <v>1000000</v>
      </c>
      <c r="P55" s="44">
        <v>0</v>
      </c>
      <c r="Q55" s="44">
        <v>0</v>
      </c>
      <c r="R55" s="44">
        <v>0</v>
      </c>
      <c r="S55" s="44">
        <v>0</v>
      </c>
      <c r="T55" s="44">
        <v>0</v>
      </c>
      <c r="U55" s="44">
        <f t="shared" si="1"/>
        <v>2000000</v>
      </c>
      <c r="V55" s="44">
        <f t="shared" si="2"/>
        <v>0</v>
      </c>
      <c r="W55" s="61"/>
      <c r="X55" s="61"/>
      <c r="Y55" s="61"/>
      <c r="Z55" s="61"/>
    </row>
    <row r="56" spans="1:26" ht="13.5" hidden="1" customHeight="1" x14ac:dyDescent="0.2">
      <c r="A56" s="2" t="s">
        <v>654</v>
      </c>
      <c r="B56" s="50" t="str">
        <f t="array" ref="B56">INDEX(PAGU_REAL!$AF$1:$AF$168,MATCH(MID(A56,1,21),MID(PAGU_REAL!$AK$1:$AK$168,1,21),0))</f>
        <v>Peserta Didik dan Sarana Prasarana</v>
      </c>
      <c r="C56" s="42" t="s">
        <v>24</v>
      </c>
      <c r="D56" s="43" t="s">
        <v>53</v>
      </c>
      <c r="E56" s="44">
        <v>2</v>
      </c>
      <c r="F56" s="45" t="s">
        <v>602</v>
      </c>
      <c r="G56" s="44">
        <v>1500000</v>
      </c>
      <c r="H56" s="44">
        <f t="shared" si="30"/>
        <v>3000000</v>
      </c>
      <c r="I56" s="44">
        <v>0</v>
      </c>
      <c r="J56" s="44">
        <v>1500000</v>
      </c>
      <c r="K56" s="44">
        <v>0</v>
      </c>
      <c r="L56" s="44">
        <v>0</v>
      </c>
      <c r="M56" s="44">
        <v>0</v>
      </c>
      <c r="N56" s="44">
        <v>0</v>
      </c>
      <c r="O56" s="44">
        <v>0</v>
      </c>
      <c r="P56" s="44">
        <v>1500000</v>
      </c>
      <c r="Q56" s="44">
        <v>0</v>
      </c>
      <c r="R56" s="44">
        <v>0</v>
      </c>
      <c r="S56" s="44">
        <v>0</v>
      </c>
      <c r="T56" s="44">
        <v>0</v>
      </c>
      <c r="U56" s="44">
        <f t="shared" si="1"/>
        <v>3000000</v>
      </c>
      <c r="V56" s="44">
        <f t="shared" si="2"/>
        <v>0</v>
      </c>
      <c r="W56" s="61"/>
      <c r="X56" s="61"/>
      <c r="Y56" s="61"/>
      <c r="Z56" s="61"/>
    </row>
    <row r="57" spans="1:26" ht="13.5" hidden="1" customHeight="1" x14ac:dyDescent="0.2">
      <c r="A57" s="2" t="s">
        <v>655</v>
      </c>
      <c r="B57" s="50" t="str">
        <f t="array" ref="B57">INDEX(PAGU_REAL!$AF$1:$AF$168,MATCH(MID(A57,1,21),MID(PAGU_REAL!$AK$1:$AK$168,1,21),0))</f>
        <v>Peserta Didik dan Sarana Prasarana</v>
      </c>
      <c r="C57" s="42" t="s">
        <v>24</v>
      </c>
      <c r="D57" s="43" t="s">
        <v>656</v>
      </c>
      <c r="E57" s="44">
        <v>20</v>
      </c>
      <c r="F57" s="45" t="s">
        <v>657</v>
      </c>
      <c r="G57" s="44">
        <v>250000</v>
      </c>
      <c r="H57" s="44">
        <f t="shared" si="30"/>
        <v>5000000</v>
      </c>
      <c r="I57" s="44">
        <v>0</v>
      </c>
      <c r="J57" s="44">
        <v>0</v>
      </c>
      <c r="K57" s="44">
        <v>0</v>
      </c>
      <c r="L57" s="44">
        <v>0</v>
      </c>
      <c r="M57" s="44">
        <v>0</v>
      </c>
      <c r="N57" s="44">
        <v>2500000</v>
      </c>
      <c r="O57" s="44">
        <v>0</v>
      </c>
      <c r="P57" s="44">
        <v>2500000</v>
      </c>
      <c r="Q57" s="44">
        <v>0</v>
      </c>
      <c r="R57" s="44">
        <v>0</v>
      </c>
      <c r="S57" s="44">
        <v>0</v>
      </c>
      <c r="T57" s="44">
        <v>0</v>
      </c>
      <c r="U57" s="44">
        <f t="shared" si="1"/>
        <v>5000000</v>
      </c>
      <c r="V57" s="44">
        <f t="shared" si="2"/>
        <v>0</v>
      </c>
      <c r="W57" s="61"/>
      <c r="X57" s="61"/>
      <c r="Y57" s="61"/>
      <c r="Z57" s="61"/>
    </row>
    <row r="58" spans="1:26" ht="13.5" hidden="1" customHeight="1" x14ac:dyDescent="0.2">
      <c r="A58" s="2" t="s">
        <v>658</v>
      </c>
      <c r="B58" s="50" t="str">
        <f t="array" ref="B58">INDEX(PAGU_REAL!$AF$1:$AF$168,MATCH(MID(A58,1,21),MID(PAGU_REAL!$AK$1:$AK$168,1,21),0))</f>
        <v>Peserta Didik dan Sarana Prasarana</v>
      </c>
      <c r="C58" s="42" t="s">
        <v>24</v>
      </c>
      <c r="D58" s="43" t="s">
        <v>659</v>
      </c>
      <c r="E58" s="44">
        <v>4500</v>
      </c>
      <c r="F58" s="45" t="s">
        <v>660</v>
      </c>
      <c r="G58" s="44">
        <v>6000</v>
      </c>
      <c r="H58" s="44">
        <f t="shared" si="30"/>
        <v>27000000</v>
      </c>
      <c r="I58" s="44">
        <v>0</v>
      </c>
      <c r="J58" s="44">
        <v>0</v>
      </c>
      <c r="K58" s="44">
        <v>0</v>
      </c>
      <c r="L58" s="44">
        <v>0</v>
      </c>
      <c r="M58" s="44">
        <v>0</v>
      </c>
      <c r="N58" s="44">
        <v>13250000</v>
      </c>
      <c r="O58" s="44">
        <v>0</v>
      </c>
      <c r="P58" s="44">
        <v>13750000</v>
      </c>
      <c r="Q58" s="44">
        <v>0</v>
      </c>
      <c r="R58" s="44">
        <v>0</v>
      </c>
      <c r="S58" s="44">
        <v>0</v>
      </c>
      <c r="T58" s="44">
        <v>0</v>
      </c>
      <c r="U58" s="44">
        <f t="shared" si="1"/>
        <v>27000000</v>
      </c>
      <c r="V58" s="44">
        <f t="shared" si="2"/>
        <v>0</v>
      </c>
      <c r="W58" s="61"/>
      <c r="X58" s="61"/>
      <c r="Y58" s="61"/>
      <c r="Z58" s="61"/>
    </row>
    <row r="59" spans="1:26" ht="13.5" hidden="1" customHeight="1" x14ac:dyDescent="0.2">
      <c r="A59" s="2" t="s">
        <v>661</v>
      </c>
      <c r="B59" s="50" t="str">
        <f t="array" ref="B59">INDEX(PAGU_REAL!$AF$1:$AF$168,MATCH(MID(A59,1,21),MID(PAGU_REAL!$AK$1:$AK$168,1,21),0))</f>
        <v>Peserta Didik dan Sarana Prasarana</v>
      </c>
      <c r="C59" s="42" t="s">
        <v>24</v>
      </c>
      <c r="D59" s="43" t="s">
        <v>662</v>
      </c>
      <c r="E59" s="44">
        <v>2780</v>
      </c>
      <c r="F59" s="45" t="s">
        <v>657</v>
      </c>
      <c r="G59" s="44">
        <v>24000</v>
      </c>
      <c r="H59" s="44">
        <f t="shared" si="30"/>
        <v>66720000</v>
      </c>
      <c r="I59" s="44">
        <v>0</v>
      </c>
      <c r="J59" s="44">
        <v>0</v>
      </c>
      <c r="K59" s="44">
        <v>0</v>
      </c>
      <c r="L59" s="44">
        <v>0</v>
      </c>
      <c r="M59" s="44">
        <v>0</v>
      </c>
      <c r="N59" s="44">
        <v>33360000</v>
      </c>
      <c r="O59" s="44">
        <v>0</v>
      </c>
      <c r="P59" s="44">
        <v>33360000</v>
      </c>
      <c r="Q59" s="44">
        <v>0</v>
      </c>
      <c r="R59" s="44">
        <v>0</v>
      </c>
      <c r="S59" s="44">
        <v>0</v>
      </c>
      <c r="T59" s="44">
        <v>0</v>
      </c>
      <c r="U59" s="44">
        <f t="shared" si="1"/>
        <v>66720000</v>
      </c>
      <c r="V59" s="44">
        <f t="shared" si="2"/>
        <v>0</v>
      </c>
      <c r="W59" s="61"/>
      <c r="X59" s="61"/>
      <c r="Y59" s="61"/>
      <c r="Z59" s="61"/>
    </row>
    <row r="60" spans="1:26" ht="13.5" hidden="1" customHeight="1" x14ac:dyDescent="0.2">
      <c r="A60" s="2" t="s">
        <v>663</v>
      </c>
      <c r="B60" s="50" t="str">
        <f t="array" ref="B60">INDEX(PAGU_REAL!$AF$1:$AF$168,MATCH(MID(A60,1,21),MID(PAGU_REAL!$AK$1:$AK$168,1,21),0))</f>
        <v>Peserta Didik dan Sarana Prasarana</v>
      </c>
      <c r="C60" s="42" t="s">
        <v>24</v>
      </c>
      <c r="D60" s="43" t="s">
        <v>664</v>
      </c>
      <c r="E60" s="44">
        <v>64</v>
      </c>
      <c r="F60" s="45" t="s">
        <v>600</v>
      </c>
      <c r="G60" s="44">
        <v>300000</v>
      </c>
      <c r="H60" s="44">
        <f t="shared" si="30"/>
        <v>19200000</v>
      </c>
      <c r="I60" s="44">
        <v>0</v>
      </c>
      <c r="J60" s="44">
        <v>0</v>
      </c>
      <c r="K60" s="44">
        <v>0</v>
      </c>
      <c r="L60" s="44">
        <v>0</v>
      </c>
      <c r="M60" s="44">
        <v>0</v>
      </c>
      <c r="N60" s="44">
        <v>9600000</v>
      </c>
      <c r="O60" s="44">
        <v>0</v>
      </c>
      <c r="P60" s="44">
        <v>9600000</v>
      </c>
      <c r="Q60" s="44">
        <v>0</v>
      </c>
      <c r="R60" s="44">
        <v>0</v>
      </c>
      <c r="S60" s="44">
        <v>0</v>
      </c>
      <c r="T60" s="44">
        <v>0</v>
      </c>
      <c r="U60" s="44">
        <f t="shared" si="1"/>
        <v>19200000</v>
      </c>
      <c r="V60" s="44">
        <f t="shared" si="2"/>
        <v>0</v>
      </c>
      <c r="W60" s="61"/>
      <c r="X60" s="61"/>
      <c r="Y60" s="61"/>
      <c r="Z60" s="61"/>
    </row>
    <row r="61" spans="1:26" ht="13.5" hidden="1" customHeight="1" x14ac:dyDescent="0.2">
      <c r="A61" s="2" t="s">
        <v>665</v>
      </c>
      <c r="B61" s="50" t="str">
        <f t="array" ref="B61">INDEX(PAGU_REAL!$AF$1:$AF$168,MATCH(MID(A61,1,21),MID(PAGU_REAL!$AK$1:$AK$168,1,21),0))</f>
        <v>Peserta Didik dan Sarana Prasarana</v>
      </c>
      <c r="C61" s="12" t="s">
        <v>606</v>
      </c>
      <c r="D61" s="40" t="s">
        <v>607</v>
      </c>
      <c r="E61" s="41">
        <v>0</v>
      </c>
      <c r="F61" s="15" t="s">
        <v>24</v>
      </c>
      <c r="G61" s="41">
        <v>0</v>
      </c>
      <c r="H61" s="41">
        <f t="shared" ref="H61:T61" si="31">H62</f>
        <v>47873000</v>
      </c>
      <c r="I61" s="41">
        <f t="shared" si="31"/>
        <v>0</v>
      </c>
      <c r="J61" s="41">
        <f t="shared" si="31"/>
        <v>0</v>
      </c>
      <c r="K61" s="41">
        <f t="shared" si="31"/>
        <v>0</v>
      </c>
      <c r="L61" s="41">
        <f t="shared" si="31"/>
        <v>0</v>
      </c>
      <c r="M61" s="41">
        <f t="shared" si="31"/>
        <v>0</v>
      </c>
      <c r="N61" s="41">
        <f t="shared" si="31"/>
        <v>7080000</v>
      </c>
      <c r="O61" s="41">
        <f t="shared" si="31"/>
        <v>0</v>
      </c>
      <c r="P61" s="41">
        <f t="shared" si="31"/>
        <v>0</v>
      </c>
      <c r="Q61" s="41">
        <f t="shared" si="31"/>
        <v>0</v>
      </c>
      <c r="R61" s="41">
        <f t="shared" si="31"/>
        <v>0</v>
      </c>
      <c r="S61" s="41">
        <f t="shared" si="31"/>
        <v>0</v>
      </c>
      <c r="T61" s="41">
        <f t="shared" si="31"/>
        <v>0</v>
      </c>
      <c r="U61" s="41">
        <f t="shared" si="1"/>
        <v>7080000</v>
      </c>
      <c r="V61" s="41">
        <f t="shared" si="2"/>
        <v>40793000</v>
      </c>
      <c r="W61" s="61"/>
      <c r="X61" s="61"/>
      <c r="Y61" s="61"/>
      <c r="Z61" s="61"/>
    </row>
    <row r="62" spans="1:26" ht="13.5" hidden="1" customHeight="1" x14ac:dyDescent="0.2">
      <c r="A62" s="2" t="s">
        <v>666</v>
      </c>
      <c r="B62" s="50" t="str">
        <f t="array" ref="B62">INDEX(PAGU_REAL!$AF$1:$AF$168,MATCH(MID(A62,1,21),MID(PAGU_REAL!$AK$1:$AK$168,1,21),0))</f>
        <v>Peserta Didik dan Sarana Prasarana</v>
      </c>
      <c r="C62" s="42" t="s">
        <v>24</v>
      </c>
      <c r="D62" s="43" t="s">
        <v>667</v>
      </c>
      <c r="E62" s="44">
        <v>1</v>
      </c>
      <c r="F62" s="45" t="s">
        <v>668</v>
      </c>
      <c r="G62" s="44">
        <v>47873000</v>
      </c>
      <c r="H62" s="44">
        <f>ROUNDDOWN(E62*G62,-3)</f>
        <v>47873000</v>
      </c>
      <c r="I62" s="44">
        <v>0</v>
      </c>
      <c r="J62" s="44">
        <v>0</v>
      </c>
      <c r="K62" s="44">
        <v>0</v>
      </c>
      <c r="L62" s="44">
        <v>0</v>
      </c>
      <c r="M62" s="44">
        <v>0</v>
      </c>
      <c r="N62" s="44">
        <v>7080000</v>
      </c>
      <c r="O62" s="44">
        <v>0</v>
      </c>
      <c r="P62" s="44">
        <v>0</v>
      </c>
      <c r="Q62" s="44">
        <v>0</v>
      </c>
      <c r="R62" s="44">
        <v>0</v>
      </c>
      <c r="S62" s="44">
        <v>0</v>
      </c>
      <c r="T62" s="44">
        <v>0</v>
      </c>
      <c r="U62" s="44">
        <f t="shared" si="1"/>
        <v>7080000</v>
      </c>
      <c r="V62" s="44">
        <f t="shared" si="2"/>
        <v>40793000</v>
      </c>
      <c r="W62" s="61"/>
      <c r="X62" s="61"/>
      <c r="Y62" s="61"/>
      <c r="Z62" s="61"/>
    </row>
    <row r="63" spans="1:26" ht="13.5" hidden="1" customHeight="1" x14ac:dyDescent="0.2">
      <c r="A63" s="2" t="s">
        <v>669</v>
      </c>
      <c r="B63" s="50" t="str">
        <f t="array" ref="B63">INDEX(PAGU_REAL!$AF$1:$AF$168,MATCH(MID(A63,1,21),MID(PAGU_REAL!$AK$1:$AK$168,1,21),0))</f>
        <v>Peserta Didik dan Sarana Prasarana</v>
      </c>
      <c r="C63" s="12" t="s">
        <v>162</v>
      </c>
      <c r="D63" s="40" t="s">
        <v>163</v>
      </c>
      <c r="E63" s="41">
        <v>0</v>
      </c>
      <c r="F63" s="15" t="s">
        <v>24</v>
      </c>
      <c r="G63" s="41">
        <v>0</v>
      </c>
      <c r="H63" s="41">
        <f t="shared" ref="H63:T63" si="32">H64</f>
        <v>4000000</v>
      </c>
      <c r="I63" s="41">
        <f t="shared" si="32"/>
        <v>0</v>
      </c>
      <c r="J63" s="41">
        <f t="shared" si="32"/>
        <v>1000000</v>
      </c>
      <c r="K63" s="41">
        <f t="shared" si="32"/>
        <v>0</v>
      </c>
      <c r="L63" s="41">
        <f t="shared" si="32"/>
        <v>0</v>
      </c>
      <c r="M63" s="41">
        <f t="shared" si="32"/>
        <v>0</v>
      </c>
      <c r="N63" s="41">
        <f t="shared" si="32"/>
        <v>10000000</v>
      </c>
      <c r="O63" s="41">
        <f t="shared" si="32"/>
        <v>0</v>
      </c>
      <c r="P63" s="41">
        <f t="shared" si="32"/>
        <v>9000000</v>
      </c>
      <c r="Q63" s="41">
        <f t="shared" si="32"/>
        <v>0</v>
      </c>
      <c r="R63" s="41">
        <f t="shared" si="32"/>
        <v>0</v>
      </c>
      <c r="S63" s="41">
        <f t="shared" si="32"/>
        <v>0</v>
      </c>
      <c r="T63" s="41">
        <f t="shared" si="32"/>
        <v>0</v>
      </c>
      <c r="U63" s="41">
        <f t="shared" si="1"/>
        <v>20000000</v>
      </c>
      <c r="V63" s="41">
        <f t="shared" si="2"/>
        <v>-16000000</v>
      </c>
      <c r="W63" s="61"/>
      <c r="X63" s="61"/>
      <c r="Y63" s="61"/>
      <c r="Z63" s="61"/>
    </row>
    <row r="64" spans="1:26" ht="13.5" hidden="1" customHeight="1" x14ac:dyDescent="0.2">
      <c r="A64" s="2" t="s">
        <v>670</v>
      </c>
      <c r="B64" s="50" t="str">
        <f t="array" ref="B64">INDEX(PAGU_REAL!$AF$1:$AF$168,MATCH(MID(A64,1,21),MID(PAGU_REAL!$AK$1:$AK$168,1,21),0))</f>
        <v>Peserta Didik dan Sarana Prasarana</v>
      </c>
      <c r="C64" s="42" t="s">
        <v>24</v>
      </c>
      <c r="D64" s="43" t="s">
        <v>612</v>
      </c>
      <c r="E64" s="44">
        <v>4</v>
      </c>
      <c r="F64" s="45" t="s">
        <v>613</v>
      </c>
      <c r="G64" s="44">
        <v>1000000</v>
      </c>
      <c r="H64" s="44">
        <f>ROUNDDOWN(E64*G64,-3)</f>
        <v>4000000</v>
      </c>
      <c r="I64" s="44">
        <v>0</v>
      </c>
      <c r="J64" s="44">
        <v>1000000</v>
      </c>
      <c r="K64" s="44">
        <v>0</v>
      </c>
      <c r="L64" s="44">
        <v>0</v>
      </c>
      <c r="M64" s="44">
        <v>0</v>
      </c>
      <c r="N64" s="44">
        <v>10000000</v>
      </c>
      <c r="O64" s="44">
        <v>0</v>
      </c>
      <c r="P64" s="44">
        <v>9000000</v>
      </c>
      <c r="Q64" s="44">
        <v>0</v>
      </c>
      <c r="R64" s="44">
        <v>0</v>
      </c>
      <c r="S64" s="44">
        <v>0</v>
      </c>
      <c r="T64" s="44">
        <v>0</v>
      </c>
      <c r="U64" s="44">
        <f t="shared" si="1"/>
        <v>20000000</v>
      </c>
      <c r="V64" s="44">
        <f t="shared" si="2"/>
        <v>-16000000</v>
      </c>
      <c r="W64" s="61"/>
      <c r="X64" s="61"/>
      <c r="Y64" s="61"/>
      <c r="Z64" s="61"/>
    </row>
    <row r="65" spans="1:26" ht="13.5" hidden="1" customHeight="1" x14ac:dyDescent="0.2">
      <c r="A65" s="2" t="s">
        <v>671</v>
      </c>
      <c r="B65" s="50" t="str">
        <f t="array" ref="B65">INDEX(PAGU_REAL!$AF$1:$AF$168,MATCH(MID(A65,1,21),MID(PAGU_REAL!$AK$1:$AK$168,1,21),0))</f>
        <v>Peserta Didik dan Sarana Prasarana</v>
      </c>
      <c r="C65" s="12" t="s">
        <v>111</v>
      </c>
      <c r="D65" s="40" t="s">
        <v>112</v>
      </c>
      <c r="E65" s="41">
        <v>0</v>
      </c>
      <c r="F65" s="15" t="s">
        <v>24</v>
      </c>
      <c r="G65" s="41">
        <v>0</v>
      </c>
      <c r="H65" s="41">
        <f t="shared" ref="H65:T65" si="33">H66</f>
        <v>99600000</v>
      </c>
      <c r="I65" s="41">
        <f t="shared" si="33"/>
        <v>0</v>
      </c>
      <c r="J65" s="41">
        <f t="shared" si="33"/>
        <v>5000000</v>
      </c>
      <c r="K65" s="41">
        <f t="shared" si="33"/>
        <v>10000000</v>
      </c>
      <c r="L65" s="41">
        <f t="shared" si="33"/>
        <v>15000000</v>
      </c>
      <c r="M65" s="41">
        <f t="shared" si="33"/>
        <v>5000000</v>
      </c>
      <c r="N65" s="41">
        <f t="shared" si="33"/>
        <v>30000000</v>
      </c>
      <c r="O65" s="41">
        <f t="shared" si="33"/>
        <v>0</v>
      </c>
      <c r="P65" s="41">
        <f t="shared" si="33"/>
        <v>30000000</v>
      </c>
      <c r="Q65" s="41">
        <f t="shared" si="33"/>
        <v>5000000</v>
      </c>
      <c r="R65" s="41">
        <f t="shared" si="33"/>
        <v>10000000</v>
      </c>
      <c r="S65" s="41">
        <f t="shared" si="33"/>
        <v>10000000</v>
      </c>
      <c r="T65" s="41">
        <f t="shared" si="33"/>
        <v>5000000</v>
      </c>
      <c r="U65" s="41">
        <f t="shared" si="1"/>
        <v>125000000</v>
      </c>
      <c r="V65" s="41">
        <f t="shared" si="2"/>
        <v>-25400000</v>
      </c>
      <c r="W65" s="61"/>
      <c r="X65" s="61"/>
      <c r="Y65" s="61"/>
      <c r="Z65" s="61"/>
    </row>
    <row r="66" spans="1:26" ht="13.5" hidden="1" customHeight="1" x14ac:dyDescent="0.2">
      <c r="A66" s="2" t="s">
        <v>672</v>
      </c>
      <c r="B66" s="50" t="str">
        <f t="array" ref="B66">INDEX(PAGU_REAL!$AF$1:$AF$168,MATCH(MID(A66,1,21),MID(PAGU_REAL!$AK$1:$AK$168,1,21),0))</f>
        <v>Peserta Didik dan Sarana Prasarana</v>
      </c>
      <c r="C66" s="42" t="s">
        <v>24</v>
      </c>
      <c r="D66" s="43" t="s">
        <v>673</v>
      </c>
      <c r="E66" s="44">
        <v>24</v>
      </c>
      <c r="F66" s="45" t="s">
        <v>600</v>
      </c>
      <c r="G66" s="44">
        <v>4150000</v>
      </c>
      <c r="H66" s="44">
        <f>ROUNDDOWN(E66*G66,-3)</f>
        <v>99600000</v>
      </c>
      <c r="I66" s="44">
        <v>0</v>
      </c>
      <c r="J66" s="44">
        <v>5000000</v>
      </c>
      <c r="K66" s="44">
        <v>10000000</v>
      </c>
      <c r="L66" s="44">
        <v>15000000</v>
      </c>
      <c r="M66" s="44">
        <v>5000000</v>
      </c>
      <c r="N66" s="44">
        <v>30000000</v>
      </c>
      <c r="O66" s="44">
        <v>0</v>
      </c>
      <c r="P66" s="44">
        <v>30000000</v>
      </c>
      <c r="Q66" s="44">
        <v>5000000</v>
      </c>
      <c r="R66" s="44">
        <v>10000000</v>
      </c>
      <c r="S66" s="44">
        <v>10000000</v>
      </c>
      <c r="T66" s="44">
        <v>5000000</v>
      </c>
      <c r="U66" s="44">
        <f t="shared" si="1"/>
        <v>125000000</v>
      </c>
      <c r="V66" s="44">
        <f t="shared" si="2"/>
        <v>-25400000</v>
      </c>
      <c r="W66" s="61"/>
      <c r="X66" s="61"/>
      <c r="Y66" s="61"/>
      <c r="Z66" s="61"/>
    </row>
    <row r="67" spans="1:26" ht="13.5" hidden="1" customHeight="1" x14ac:dyDescent="0.2">
      <c r="A67" s="2" t="s">
        <v>674</v>
      </c>
      <c r="B67" s="50" t="str">
        <f t="array" ref="B67">INDEX(PAGU_REAL!$AF$1:$AF$168,MATCH(MID(A67,1,21),MID(PAGU_REAL!$AK$1:$AK$168,1,21),0))</f>
        <v>Peserta Didik dan Sarana Prasarana</v>
      </c>
      <c r="C67" s="36" t="s">
        <v>77</v>
      </c>
      <c r="D67" s="37" t="s">
        <v>675</v>
      </c>
      <c r="E67" s="38">
        <v>0</v>
      </c>
      <c r="F67" s="39" t="s">
        <v>24</v>
      </c>
      <c r="G67" s="38">
        <v>0</v>
      </c>
      <c r="H67" s="38">
        <f t="shared" ref="H67:T67" si="34">SUM(H68,H74)</f>
        <v>76710000</v>
      </c>
      <c r="I67" s="38">
        <f t="shared" si="34"/>
        <v>0</v>
      </c>
      <c r="J67" s="38">
        <f t="shared" si="34"/>
        <v>0</v>
      </c>
      <c r="K67" s="38">
        <f t="shared" si="34"/>
        <v>0</v>
      </c>
      <c r="L67" s="38">
        <f t="shared" si="34"/>
        <v>2070000</v>
      </c>
      <c r="M67" s="38">
        <f t="shared" si="34"/>
        <v>18070000</v>
      </c>
      <c r="N67" s="38">
        <f t="shared" si="34"/>
        <v>18760000</v>
      </c>
      <c r="O67" s="38">
        <f t="shared" si="34"/>
        <v>0</v>
      </c>
      <c r="P67" s="38">
        <f t="shared" si="34"/>
        <v>32928000</v>
      </c>
      <c r="Q67" s="38">
        <f t="shared" si="34"/>
        <v>0</v>
      </c>
      <c r="R67" s="38">
        <f t="shared" si="34"/>
        <v>0</v>
      </c>
      <c r="S67" s="38">
        <f t="shared" si="34"/>
        <v>0</v>
      </c>
      <c r="T67" s="38">
        <f t="shared" si="34"/>
        <v>1000000</v>
      </c>
      <c r="U67" s="38">
        <f t="shared" si="1"/>
        <v>72828000</v>
      </c>
      <c r="V67" s="38">
        <f t="shared" si="2"/>
        <v>3882000</v>
      </c>
      <c r="W67" s="61"/>
      <c r="X67" s="61"/>
      <c r="Y67" s="61"/>
      <c r="Z67" s="61"/>
    </row>
    <row r="68" spans="1:26" ht="13.5" hidden="1" customHeight="1" x14ac:dyDescent="0.2">
      <c r="A68" s="2" t="s">
        <v>676</v>
      </c>
      <c r="B68" s="50" t="str">
        <f t="array" ref="B68">INDEX(PAGU_REAL!$AF$1:$AF$168,MATCH(MID(A68,1,21),MID(PAGU_REAL!$AK$1:$AK$168,1,21),0))</f>
        <v>Peserta Didik dan Sarana Prasarana</v>
      </c>
      <c r="C68" s="12" t="s">
        <v>42</v>
      </c>
      <c r="D68" s="40" t="s">
        <v>43</v>
      </c>
      <c r="E68" s="41">
        <v>0</v>
      </c>
      <c r="F68" s="15" t="s">
        <v>24</v>
      </c>
      <c r="G68" s="41">
        <v>0</v>
      </c>
      <c r="H68" s="41">
        <f t="shared" ref="H68:T68" si="35">SUM(H69:H73)</f>
        <v>43510000</v>
      </c>
      <c r="I68" s="41">
        <f t="shared" si="35"/>
        <v>0</v>
      </c>
      <c r="J68" s="41">
        <f t="shared" si="35"/>
        <v>0</v>
      </c>
      <c r="K68" s="41">
        <f t="shared" si="35"/>
        <v>0</v>
      </c>
      <c r="L68" s="41">
        <f t="shared" si="35"/>
        <v>2070000</v>
      </c>
      <c r="M68" s="41">
        <f t="shared" si="35"/>
        <v>18070000</v>
      </c>
      <c r="N68" s="41">
        <f t="shared" si="35"/>
        <v>2760000</v>
      </c>
      <c r="O68" s="41">
        <f t="shared" si="35"/>
        <v>0</v>
      </c>
      <c r="P68" s="41">
        <f t="shared" si="35"/>
        <v>16500000</v>
      </c>
      <c r="Q68" s="41">
        <f t="shared" si="35"/>
        <v>0</v>
      </c>
      <c r="R68" s="41">
        <f t="shared" si="35"/>
        <v>0</v>
      </c>
      <c r="S68" s="41">
        <f t="shared" si="35"/>
        <v>0</v>
      </c>
      <c r="T68" s="41">
        <f t="shared" si="35"/>
        <v>1000000</v>
      </c>
      <c r="U68" s="41">
        <f t="shared" si="1"/>
        <v>40400000</v>
      </c>
      <c r="V68" s="41">
        <f t="shared" si="2"/>
        <v>3110000</v>
      </c>
      <c r="W68" s="61"/>
      <c r="X68" s="61"/>
      <c r="Y68" s="61"/>
      <c r="Z68" s="61"/>
    </row>
    <row r="69" spans="1:26" ht="13.5" hidden="1" customHeight="1" x14ac:dyDescent="0.2">
      <c r="A69" s="2" t="s">
        <v>677</v>
      </c>
      <c r="B69" s="50" t="str">
        <f t="array" ref="B69">INDEX(PAGU_REAL!$AF$1:$AF$168,MATCH(MID(A69,1,21),MID(PAGU_REAL!$AK$1:$AK$168,1,21),0))</f>
        <v>Peserta Didik dan Sarana Prasarana</v>
      </c>
      <c r="C69" s="42" t="s">
        <v>24</v>
      </c>
      <c r="D69" s="43" t="s">
        <v>599</v>
      </c>
      <c r="E69" s="44">
        <v>40</v>
      </c>
      <c r="F69" s="45" t="s">
        <v>600</v>
      </c>
      <c r="G69" s="44">
        <v>69000</v>
      </c>
      <c r="H69" s="44">
        <f t="shared" ref="H69:H73" si="36">ROUNDDOWN(E69*G69,-3)</f>
        <v>2760000</v>
      </c>
      <c r="I69" s="44">
        <v>0</v>
      </c>
      <c r="J69" s="44">
        <v>0</v>
      </c>
      <c r="K69" s="44">
        <v>0</v>
      </c>
      <c r="L69" s="44">
        <v>2070000</v>
      </c>
      <c r="M69" s="44">
        <v>2070000</v>
      </c>
      <c r="N69" s="44">
        <v>2760000</v>
      </c>
      <c r="O69" s="44">
        <v>0</v>
      </c>
      <c r="P69" s="44">
        <v>3450000</v>
      </c>
      <c r="Q69" s="44">
        <v>0</v>
      </c>
      <c r="R69" s="44">
        <v>0</v>
      </c>
      <c r="S69" s="44">
        <v>0</v>
      </c>
      <c r="T69" s="44">
        <v>0</v>
      </c>
      <c r="U69" s="44">
        <f t="shared" si="1"/>
        <v>10350000</v>
      </c>
      <c r="V69" s="44">
        <f t="shared" si="2"/>
        <v>-7590000</v>
      </c>
      <c r="W69" s="61"/>
      <c r="X69" s="61"/>
      <c r="Y69" s="61"/>
      <c r="Z69" s="61"/>
    </row>
    <row r="70" spans="1:26" ht="13.5" hidden="1" customHeight="1" x14ac:dyDescent="0.2">
      <c r="A70" s="2" t="s">
        <v>678</v>
      </c>
      <c r="B70" s="50" t="str">
        <f t="array" ref="B70">INDEX(PAGU_REAL!$AF$1:$AF$168,MATCH(MID(A70,1,21),MID(PAGU_REAL!$AK$1:$AK$168,1,21),0))</f>
        <v>Peserta Didik dan Sarana Prasarana</v>
      </c>
      <c r="C70" s="42" t="s">
        <v>24</v>
      </c>
      <c r="D70" s="43" t="s">
        <v>45</v>
      </c>
      <c r="E70" s="44">
        <v>2</v>
      </c>
      <c r="F70" s="45" t="s">
        <v>602</v>
      </c>
      <c r="G70" s="44">
        <v>1000000</v>
      </c>
      <c r="H70" s="44">
        <f t="shared" si="36"/>
        <v>2000000</v>
      </c>
      <c r="I70" s="44">
        <v>0</v>
      </c>
      <c r="J70" s="44">
        <v>0</v>
      </c>
      <c r="K70" s="44">
        <v>0</v>
      </c>
      <c r="L70" s="44">
        <v>0</v>
      </c>
      <c r="M70" s="44">
        <v>0</v>
      </c>
      <c r="N70" s="44">
        <v>0</v>
      </c>
      <c r="O70" s="44">
        <v>0</v>
      </c>
      <c r="P70" s="44">
        <v>0</v>
      </c>
      <c r="Q70" s="44">
        <v>0</v>
      </c>
      <c r="R70" s="44">
        <v>0</v>
      </c>
      <c r="S70" s="44">
        <v>0</v>
      </c>
      <c r="T70" s="44">
        <v>1000000</v>
      </c>
      <c r="U70" s="44">
        <f t="shared" si="1"/>
        <v>1000000</v>
      </c>
      <c r="V70" s="44">
        <f t="shared" si="2"/>
        <v>1000000</v>
      </c>
      <c r="W70" s="61"/>
      <c r="X70" s="61"/>
      <c r="Y70" s="61"/>
      <c r="Z70" s="61"/>
    </row>
    <row r="71" spans="1:26" ht="13.5" hidden="1" customHeight="1" x14ac:dyDescent="0.2">
      <c r="A71" s="2" t="s">
        <v>679</v>
      </c>
      <c r="B71" s="50" t="str">
        <f t="array" ref="B71">INDEX(PAGU_REAL!$AF$1:$AF$168,MATCH(MID(A71,1,21),MID(PAGU_REAL!$AK$1:$AK$168,1,21),0))</f>
        <v>Peserta Didik dan Sarana Prasarana</v>
      </c>
      <c r="C71" s="42" t="s">
        <v>24</v>
      </c>
      <c r="D71" s="43" t="s">
        <v>51</v>
      </c>
      <c r="E71" s="44">
        <v>2</v>
      </c>
      <c r="F71" s="45" t="s">
        <v>602</v>
      </c>
      <c r="G71" s="44">
        <v>1000000</v>
      </c>
      <c r="H71" s="44">
        <f t="shared" si="36"/>
        <v>2000000</v>
      </c>
      <c r="I71" s="44">
        <v>0</v>
      </c>
      <c r="J71" s="44">
        <v>0</v>
      </c>
      <c r="K71" s="44">
        <v>0</v>
      </c>
      <c r="L71" s="44">
        <v>0</v>
      </c>
      <c r="M71" s="44">
        <v>1000000</v>
      </c>
      <c r="N71" s="44">
        <v>0</v>
      </c>
      <c r="O71" s="44">
        <v>0</v>
      </c>
      <c r="P71" s="44">
        <v>0</v>
      </c>
      <c r="Q71" s="44">
        <v>0</v>
      </c>
      <c r="R71" s="44">
        <v>0</v>
      </c>
      <c r="S71" s="44">
        <v>0</v>
      </c>
      <c r="T71" s="44">
        <v>0</v>
      </c>
      <c r="U71" s="44">
        <f t="shared" si="1"/>
        <v>1000000</v>
      </c>
      <c r="V71" s="44">
        <f t="shared" si="2"/>
        <v>1000000</v>
      </c>
      <c r="W71" s="61"/>
      <c r="X71" s="61"/>
      <c r="Y71" s="61"/>
      <c r="Z71" s="61"/>
    </row>
    <row r="72" spans="1:26" ht="13.5" hidden="1" customHeight="1" x14ac:dyDescent="0.2">
      <c r="A72" s="2" t="s">
        <v>680</v>
      </c>
      <c r="B72" s="50" t="str">
        <f t="array" ref="B72">INDEX(PAGU_REAL!$AF$1:$AF$168,MATCH(MID(A72,1,21),MID(PAGU_REAL!$AK$1:$AK$168,1,21),0))</f>
        <v>Peserta Didik dan Sarana Prasarana</v>
      </c>
      <c r="C72" s="42" t="s">
        <v>24</v>
      </c>
      <c r="D72" s="43" t="s">
        <v>53</v>
      </c>
      <c r="E72" s="44">
        <v>2</v>
      </c>
      <c r="F72" s="45" t="s">
        <v>602</v>
      </c>
      <c r="G72" s="44">
        <v>1500000</v>
      </c>
      <c r="H72" s="44">
        <f t="shared" si="36"/>
        <v>3000000</v>
      </c>
      <c r="I72" s="44">
        <v>0</v>
      </c>
      <c r="J72" s="44">
        <v>0</v>
      </c>
      <c r="K72" s="44">
        <v>0</v>
      </c>
      <c r="L72" s="44">
        <v>0</v>
      </c>
      <c r="M72" s="44">
        <v>1500000</v>
      </c>
      <c r="N72" s="44">
        <v>0</v>
      </c>
      <c r="O72" s="44">
        <v>0</v>
      </c>
      <c r="P72" s="44">
        <v>0</v>
      </c>
      <c r="Q72" s="44">
        <v>0</v>
      </c>
      <c r="R72" s="44">
        <v>0</v>
      </c>
      <c r="S72" s="44">
        <v>0</v>
      </c>
      <c r="T72" s="44">
        <v>0</v>
      </c>
      <c r="U72" s="44">
        <f t="shared" si="1"/>
        <v>1500000</v>
      </c>
      <c r="V72" s="44">
        <f t="shared" si="2"/>
        <v>1500000</v>
      </c>
      <c r="W72" s="61"/>
      <c r="X72" s="61"/>
      <c r="Y72" s="61"/>
      <c r="Z72" s="61"/>
    </row>
    <row r="73" spans="1:26" ht="13.5" hidden="1" customHeight="1" x14ac:dyDescent="0.2">
      <c r="A73" s="2" t="s">
        <v>681</v>
      </c>
      <c r="B73" s="50" t="str">
        <f t="array" ref="B73">INDEX(PAGU_REAL!$AF$1:$AF$168,MATCH(MID(A73,1,21),MID(PAGU_REAL!$AK$1:$AK$168,1,21),0))</f>
        <v>Peserta Didik dan Sarana Prasarana</v>
      </c>
      <c r="C73" s="42" t="s">
        <v>24</v>
      </c>
      <c r="D73" s="43" t="s">
        <v>682</v>
      </c>
      <c r="E73" s="44">
        <v>75</v>
      </c>
      <c r="F73" s="45" t="s">
        <v>657</v>
      </c>
      <c r="G73" s="44">
        <v>450000</v>
      </c>
      <c r="H73" s="44">
        <f t="shared" si="36"/>
        <v>33750000</v>
      </c>
      <c r="I73" s="44">
        <v>0</v>
      </c>
      <c r="J73" s="44">
        <v>0</v>
      </c>
      <c r="K73" s="44">
        <v>0</v>
      </c>
      <c r="L73" s="44">
        <v>0</v>
      </c>
      <c r="M73" s="44">
        <v>13500000</v>
      </c>
      <c r="N73" s="44">
        <v>0</v>
      </c>
      <c r="O73" s="44">
        <v>0</v>
      </c>
      <c r="P73" s="44">
        <v>13050000</v>
      </c>
      <c r="Q73" s="44">
        <v>0</v>
      </c>
      <c r="R73" s="44">
        <v>0</v>
      </c>
      <c r="S73" s="44">
        <v>0</v>
      </c>
      <c r="T73" s="44">
        <v>0</v>
      </c>
      <c r="U73" s="44">
        <f t="shared" si="1"/>
        <v>26550000</v>
      </c>
      <c r="V73" s="44">
        <f t="shared" si="2"/>
        <v>7200000</v>
      </c>
      <c r="W73" s="61"/>
      <c r="X73" s="61"/>
      <c r="Y73" s="61"/>
      <c r="Z73" s="61"/>
    </row>
    <row r="74" spans="1:26" ht="13.5" hidden="1" customHeight="1" x14ac:dyDescent="0.2">
      <c r="A74" s="2" t="s">
        <v>689</v>
      </c>
      <c r="B74" s="50" t="str">
        <f t="array" ref="B74">INDEX(PAGU_REAL!$AF$1:$AF$168,MATCH(MID(A74,1,21),MID(PAGU_REAL!$AK$1:$AK$168,1,21),0))</f>
        <v>Peserta Didik dan Sarana Prasarana</v>
      </c>
      <c r="C74" s="12" t="s">
        <v>111</v>
      </c>
      <c r="D74" s="40" t="s">
        <v>112</v>
      </c>
      <c r="E74" s="41">
        <v>0</v>
      </c>
      <c r="F74" s="15" t="s">
        <v>24</v>
      </c>
      <c r="G74" s="41">
        <v>0</v>
      </c>
      <c r="H74" s="41">
        <f t="shared" ref="H74:T74" si="37">H75</f>
        <v>33200000</v>
      </c>
      <c r="I74" s="41">
        <f t="shared" si="37"/>
        <v>0</v>
      </c>
      <c r="J74" s="41">
        <f t="shared" si="37"/>
        <v>0</v>
      </c>
      <c r="K74" s="41">
        <f t="shared" si="37"/>
        <v>0</v>
      </c>
      <c r="L74" s="41">
        <f t="shared" si="37"/>
        <v>0</v>
      </c>
      <c r="M74" s="41">
        <f t="shared" si="37"/>
        <v>0</v>
      </c>
      <c r="N74" s="41">
        <f t="shared" si="37"/>
        <v>16000000</v>
      </c>
      <c r="O74" s="41">
        <f t="shared" si="37"/>
        <v>0</v>
      </c>
      <c r="P74" s="41">
        <f t="shared" si="37"/>
        <v>16428000</v>
      </c>
      <c r="Q74" s="41">
        <f t="shared" si="37"/>
        <v>0</v>
      </c>
      <c r="R74" s="41">
        <f t="shared" si="37"/>
        <v>0</v>
      </c>
      <c r="S74" s="41">
        <f t="shared" si="37"/>
        <v>0</v>
      </c>
      <c r="T74" s="41">
        <f t="shared" si="37"/>
        <v>0</v>
      </c>
      <c r="U74" s="41">
        <f t="shared" si="1"/>
        <v>32428000</v>
      </c>
      <c r="V74" s="41">
        <f t="shared" si="2"/>
        <v>772000</v>
      </c>
      <c r="W74" s="61"/>
      <c r="X74" s="61"/>
      <c r="Y74" s="61"/>
      <c r="Z74" s="61"/>
    </row>
    <row r="75" spans="1:26" ht="13.5" hidden="1" customHeight="1" x14ac:dyDescent="0.2">
      <c r="A75" s="2" t="s">
        <v>690</v>
      </c>
      <c r="B75" s="50" t="str">
        <f t="array" ref="B75">INDEX(PAGU_REAL!$AF$1:$AF$168,MATCH(MID(A75,1,21),MID(PAGU_REAL!$AK$1:$AK$168,1,21),0))</f>
        <v>Peserta Didik dan Sarana Prasarana</v>
      </c>
      <c r="C75" s="42" t="s">
        <v>24</v>
      </c>
      <c r="D75" s="43" t="s">
        <v>691</v>
      </c>
      <c r="E75" s="44">
        <v>8</v>
      </c>
      <c r="F75" s="45" t="s">
        <v>600</v>
      </c>
      <c r="G75" s="44">
        <v>4150000</v>
      </c>
      <c r="H75" s="44">
        <f>ROUNDDOWN(E75*G75,-3)</f>
        <v>33200000</v>
      </c>
      <c r="I75" s="44">
        <v>0</v>
      </c>
      <c r="J75" s="44">
        <v>0</v>
      </c>
      <c r="K75" s="44">
        <v>0</v>
      </c>
      <c r="L75" s="44">
        <v>0</v>
      </c>
      <c r="M75" s="44">
        <v>0</v>
      </c>
      <c r="N75" s="44">
        <v>16000000</v>
      </c>
      <c r="O75" s="44">
        <v>0</v>
      </c>
      <c r="P75" s="44">
        <v>16428000</v>
      </c>
      <c r="Q75" s="44">
        <v>0</v>
      </c>
      <c r="R75" s="44">
        <v>0</v>
      </c>
      <c r="S75" s="44">
        <v>0</v>
      </c>
      <c r="T75" s="44">
        <v>0</v>
      </c>
      <c r="U75" s="44">
        <f t="shared" si="1"/>
        <v>32428000</v>
      </c>
      <c r="V75" s="44">
        <f t="shared" si="2"/>
        <v>772000</v>
      </c>
      <c r="W75" s="61"/>
      <c r="X75" s="61"/>
      <c r="Y75" s="61"/>
      <c r="Z75" s="61"/>
    </row>
    <row r="76" spans="1:26" ht="13.5" hidden="1" customHeight="1" x14ac:dyDescent="0.2">
      <c r="A76" s="2" t="s">
        <v>692</v>
      </c>
      <c r="B76" s="50" t="str">
        <f t="array" ref="B76">INDEX(PAGU_REAL!$AF$1:$AF$168,MATCH(MID(A76,1,21),MID(PAGU_REAL!$AK$1:$AK$168,1,21),0))</f>
        <v>Peserta Didik dan Sarana Prasarana</v>
      </c>
      <c r="C76" s="36" t="s">
        <v>102</v>
      </c>
      <c r="D76" s="37" t="s">
        <v>693</v>
      </c>
      <c r="E76" s="38">
        <v>0</v>
      </c>
      <c r="F76" s="39" t="s">
        <v>24</v>
      </c>
      <c r="G76" s="38">
        <v>0</v>
      </c>
      <c r="H76" s="38">
        <f t="shared" ref="H76:T76" si="38">SUM(H77,H83)</f>
        <v>63300000</v>
      </c>
      <c r="I76" s="38">
        <f t="shared" si="38"/>
        <v>0</v>
      </c>
      <c r="J76" s="38">
        <f t="shared" si="38"/>
        <v>7500000</v>
      </c>
      <c r="K76" s="38">
        <f t="shared" si="38"/>
        <v>3000000</v>
      </c>
      <c r="L76" s="38">
        <f t="shared" si="38"/>
        <v>0</v>
      </c>
      <c r="M76" s="38">
        <f t="shared" si="38"/>
        <v>0</v>
      </c>
      <c r="N76" s="38">
        <f t="shared" si="38"/>
        <v>0</v>
      </c>
      <c r="O76" s="38">
        <f t="shared" si="38"/>
        <v>14000000</v>
      </c>
      <c r="P76" s="38">
        <f t="shared" si="38"/>
        <v>4000000</v>
      </c>
      <c r="Q76" s="38">
        <f t="shared" si="38"/>
        <v>4000000</v>
      </c>
      <c r="R76" s="38">
        <f t="shared" si="38"/>
        <v>0</v>
      </c>
      <c r="S76" s="38">
        <f t="shared" si="38"/>
        <v>0</v>
      </c>
      <c r="T76" s="38">
        <f t="shared" si="38"/>
        <v>1000000</v>
      </c>
      <c r="U76" s="38">
        <f t="shared" si="1"/>
        <v>33500000</v>
      </c>
      <c r="V76" s="38">
        <f t="shared" si="2"/>
        <v>29800000</v>
      </c>
      <c r="W76" s="61"/>
      <c r="X76" s="61"/>
      <c r="Y76" s="61"/>
      <c r="Z76" s="61"/>
    </row>
    <row r="77" spans="1:26" ht="13.5" hidden="1" customHeight="1" x14ac:dyDescent="0.2">
      <c r="A77" s="2" t="s">
        <v>694</v>
      </c>
      <c r="B77" s="50" t="str">
        <f t="array" ref="B77">INDEX(PAGU_REAL!$AF$1:$AF$168,MATCH(MID(A77,1,21),MID(PAGU_REAL!$AK$1:$AK$168,1,21),0))</f>
        <v>Peserta Didik dan Sarana Prasarana</v>
      </c>
      <c r="C77" s="12" t="s">
        <v>42</v>
      </c>
      <c r="D77" s="40" t="s">
        <v>43</v>
      </c>
      <c r="E77" s="41">
        <v>0</v>
      </c>
      <c r="F77" s="15" t="s">
        <v>24</v>
      </c>
      <c r="G77" s="41">
        <v>0</v>
      </c>
      <c r="H77" s="41">
        <f t="shared" ref="H77:T77" si="39">SUM(H78:H82)</f>
        <v>13500000</v>
      </c>
      <c r="I77" s="41">
        <f t="shared" si="39"/>
        <v>0</v>
      </c>
      <c r="J77" s="41">
        <f t="shared" si="39"/>
        <v>2500000</v>
      </c>
      <c r="K77" s="41">
        <f t="shared" si="39"/>
        <v>0</v>
      </c>
      <c r="L77" s="41">
        <f t="shared" si="39"/>
        <v>0</v>
      </c>
      <c r="M77" s="41">
        <f t="shared" si="39"/>
        <v>0</v>
      </c>
      <c r="N77" s="41">
        <f t="shared" si="39"/>
        <v>0</v>
      </c>
      <c r="O77" s="41">
        <f t="shared" si="39"/>
        <v>10000000</v>
      </c>
      <c r="P77" s="41">
        <f t="shared" si="39"/>
        <v>0</v>
      </c>
      <c r="Q77" s="41">
        <f t="shared" si="39"/>
        <v>0</v>
      </c>
      <c r="R77" s="41">
        <f t="shared" si="39"/>
        <v>0</v>
      </c>
      <c r="S77" s="41">
        <f t="shared" si="39"/>
        <v>0</v>
      </c>
      <c r="T77" s="41">
        <f t="shared" si="39"/>
        <v>1000000</v>
      </c>
      <c r="U77" s="41">
        <f t="shared" si="1"/>
        <v>13500000</v>
      </c>
      <c r="V77" s="41">
        <f t="shared" si="2"/>
        <v>0</v>
      </c>
      <c r="W77" s="61"/>
      <c r="X77" s="61"/>
      <c r="Y77" s="61"/>
      <c r="Z77" s="61"/>
    </row>
    <row r="78" spans="1:26" ht="13.5" hidden="1" customHeight="1" x14ac:dyDescent="0.2">
      <c r="A78" s="2" t="s">
        <v>695</v>
      </c>
      <c r="B78" s="50" t="str">
        <f t="array" ref="B78">INDEX(PAGU_REAL!$AF$1:$AF$168,MATCH(MID(A78,1,21),MID(PAGU_REAL!$AK$1:$AK$168,1,21),0))</f>
        <v>Peserta Didik dan Sarana Prasarana</v>
      </c>
      <c r="C78" s="42" t="s">
        <v>24</v>
      </c>
      <c r="D78" s="43" t="s">
        <v>45</v>
      </c>
      <c r="E78" s="44">
        <v>1</v>
      </c>
      <c r="F78" s="45" t="s">
        <v>602</v>
      </c>
      <c r="G78" s="44">
        <v>1000000</v>
      </c>
      <c r="H78" s="44">
        <f t="shared" ref="H78:H82" si="40">ROUNDDOWN(E78*G78,-3)</f>
        <v>1000000</v>
      </c>
      <c r="I78" s="44">
        <v>0</v>
      </c>
      <c r="J78" s="44">
        <v>0</v>
      </c>
      <c r="K78" s="44">
        <v>0</v>
      </c>
      <c r="L78" s="44">
        <v>0</v>
      </c>
      <c r="M78" s="44">
        <v>0</v>
      </c>
      <c r="N78" s="44">
        <v>0</v>
      </c>
      <c r="O78" s="44">
        <v>0</v>
      </c>
      <c r="P78" s="44">
        <v>0</v>
      </c>
      <c r="Q78" s="44">
        <v>0</v>
      </c>
      <c r="R78" s="44">
        <v>0</v>
      </c>
      <c r="S78" s="44">
        <v>0</v>
      </c>
      <c r="T78" s="44">
        <v>1000000</v>
      </c>
      <c r="U78" s="44">
        <f t="shared" si="1"/>
        <v>1000000</v>
      </c>
      <c r="V78" s="44">
        <f t="shared" si="2"/>
        <v>0</v>
      </c>
      <c r="W78" s="61"/>
      <c r="X78" s="61"/>
      <c r="Y78" s="61"/>
      <c r="Z78" s="61"/>
    </row>
    <row r="79" spans="1:26" ht="13.5" hidden="1" customHeight="1" x14ac:dyDescent="0.2">
      <c r="A79" s="2" t="s">
        <v>696</v>
      </c>
      <c r="B79" s="50" t="str">
        <f t="array" ref="B79">INDEX(PAGU_REAL!$AF$1:$AF$168,MATCH(MID(A79,1,21),MID(PAGU_REAL!$AK$1:$AK$168,1,21),0))</f>
        <v>Peserta Didik dan Sarana Prasarana</v>
      </c>
      <c r="C79" s="42" t="s">
        <v>24</v>
      </c>
      <c r="D79" s="43" t="s">
        <v>51</v>
      </c>
      <c r="E79" s="44">
        <v>1</v>
      </c>
      <c r="F79" s="45" t="s">
        <v>602</v>
      </c>
      <c r="G79" s="44">
        <v>1000000</v>
      </c>
      <c r="H79" s="44">
        <f t="shared" si="40"/>
        <v>1000000</v>
      </c>
      <c r="I79" s="44">
        <v>0</v>
      </c>
      <c r="J79" s="44">
        <v>1000000</v>
      </c>
      <c r="K79" s="44">
        <v>0</v>
      </c>
      <c r="L79" s="44">
        <v>0</v>
      </c>
      <c r="M79" s="44">
        <v>0</v>
      </c>
      <c r="N79" s="44">
        <v>0</v>
      </c>
      <c r="O79" s="44">
        <v>0</v>
      </c>
      <c r="P79" s="44">
        <v>0</v>
      </c>
      <c r="Q79" s="44">
        <v>0</v>
      </c>
      <c r="R79" s="44">
        <v>0</v>
      </c>
      <c r="S79" s="44">
        <v>0</v>
      </c>
      <c r="T79" s="44">
        <v>0</v>
      </c>
      <c r="U79" s="44">
        <f t="shared" si="1"/>
        <v>1000000</v>
      </c>
      <c r="V79" s="44">
        <f t="shared" si="2"/>
        <v>0</v>
      </c>
      <c r="W79" s="61"/>
      <c r="X79" s="61"/>
      <c r="Y79" s="61"/>
      <c r="Z79" s="61"/>
    </row>
    <row r="80" spans="1:26" ht="13.5" hidden="1" customHeight="1" x14ac:dyDescent="0.2">
      <c r="A80" s="2" t="s">
        <v>697</v>
      </c>
      <c r="B80" s="50" t="str">
        <f t="array" ref="B80">INDEX(PAGU_REAL!$AF$1:$AF$168,MATCH(MID(A80,1,21),MID(PAGU_REAL!$AK$1:$AK$168,1,21),0))</f>
        <v>Peserta Didik dan Sarana Prasarana</v>
      </c>
      <c r="C80" s="42" t="s">
        <v>24</v>
      </c>
      <c r="D80" s="43" t="s">
        <v>53</v>
      </c>
      <c r="E80" s="44">
        <v>1</v>
      </c>
      <c r="F80" s="45" t="s">
        <v>602</v>
      </c>
      <c r="G80" s="44">
        <v>1500000</v>
      </c>
      <c r="H80" s="44">
        <f t="shared" si="40"/>
        <v>1500000</v>
      </c>
      <c r="I80" s="44">
        <v>0</v>
      </c>
      <c r="J80" s="44">
        <v>1500000</v>
      </c>
      <c r="K80" s="44">
        <v>0</v>
      </c>
      <c r="L80" s="44">
        <v>0</v>
      </c>
      <c r="M80" s="44">
        <v>0</v>
      </c>
      <c r="N80" s="44">
        <v>0</v>
      </c>
      <c r="O80" s="44">
        <v>0</v>
      </c>
      <c r="P80" s="44">
        <v>0</v>
      </c>
      <c r="Q80" s="44">
        <v>0</v>
      </c>
      <c r="R80" s="44">
        <v>0</v>
      </c>
      <c r="S80" s="44">
        <v>0</v>
      </c>
      <c r="T80" s="44">
        <v>0</v>
      </c>
      <c r="U80" s="44">
        <f t="shared" si="1"/>
        <v>1500000</v>
      </c>
      <c r="V80" s="44">
        <f t="shared" si="2"/>
        <v>0</v>
      </c>
      <c r="W80" s="61"/>
      <c r="X80" s="61"/>
      <c r="Y80" s="61"/>
      <c r="Z80" s="61"/>
    </row>
    <row r="81" spans="1:26" ht="13.5" hidden="1" customHeight="1" x14ac:dyDescent="0.2">
      <c r="A81" s="2" t="s">
        <v>698</v>
      </c>
      <c r="B81" s="50" t="str">
        <f t="array" ref="B81">INDEX(PAGU_REAL!$AF$1:$AF$168,MATCH(MID(A81,1,21),MID(PAGU_REAL!$AK$1:$AK$168,1,21),0))</f>
        <v>Peserta Didik dan Sarana Prasarana</v>
      </c>
      <c r="C81" s="42" t="s">
        <v>24</v>
      </c>
      <c r="D81" s="43" t="s">
        <v>699</v>
      </c>
      <c r="E81" s="44">
        <v>100</v>
      </c>
      <c r="F81" s="45" t="s">
        <v>657</v>
      </c>
      <c r="G81" s="44">
        <v>50000</v>
      </c>
      <c r="H81" s="44">
        <f t="shared" si="40"/>
        <v>5000000</v>
      </c>
      <c r="I81" s="44">
        <v>0</v>
      </c>
      <c r="J81" s="44">
        <v>0</v>
      </c>
      <c r="K81" s="44">
        <v>0</v>
      </c>
      <c r="L81" s="44">
        <v>0</v>
      </c>
      <c r="M81" s="44">
        <v>0</v>
      </c>
      <c r="N81" s="44">
        <v>0</v>
      </c>
      <c r="O81" s="44">
        <v>5000000</v>
      </c>
      <c r="P81" s="44">
        <v>0</v>
      </c>
      <c r="Q81" s="44">
        <v>0</v>
      </c>
      <c r="R81" s="44">
        <v>0</v>
      </c>
      <c r="S81" s="44">
        <v>0</v>
      </c>
      <c r="T81" s="44">
        <v>0</v>
      </c>
      <c r="U81" s="44">
        <f t="shared" si="1"/>
        <v>5000000</v>
      </c>
      <c r="V81" s="44">
        <f t="shared" si="2"/>
        <v>0</v>
      </c>
      <c r="W81" s="61"/>
      <c r="X81" s="61"/>
      <c r="Y81" s="61"/>
      <c r="Z81" s="61"/>
    </row>
    <row r="82" spans="1:26" ht="13.5" hidden="1" customHeight="1" x14ac:dyDescent="0.2">
      <c r="A82" s="2" t="s">
        <v>700</v>
      </c>
      <c r="B82" s="50" t="str">
        <f t="array" ref="B82">INDEX(PAGU_REAL!$AF$1:$AF$168,MATCH(MID(A82,1,21),MID(PAGU_REAL!$AK$1:$AK$168,1,21),0))</f>
        <v>Peserta Didik dan Sarana Prasarana</v>
      </c>
      <c r="C82" s="42" t="s">
        <v>24</v>
      </c>
      <c r="D82" s="43" t="s">
        <v>701</v>
      </c>
      <c r="E82" s="44">
        <v>100</v>
      </c>
      <c r="F82" s="45" t="s">
        <v>657</v>
      </c>
      <c r="G82" s="44">
        <v>50000</v>
      </c>
      <c r="H82" s="44">
        <f t="shared" si="40"/>
        <v>5000000</v>
      </c>
      <c r="I82" s="44">
        <v>0</v>
      </c>
      <c r="J82" s="44">
        <v>0</v>
      </c>
      <c r="K82" s="44">
        <v>0</v>
      </c>
      <c r="L82" s="44">
        <v>0</v>
      </c>
      <c r="M82" s="44">
        <v>0</v>
      </c>
      <c r="N82" s="44">
        <v>0</v>
      </c>
      <c r="O82" s="44">
        <v>5000000</v>
      </c>
      <c r="P82" s="44">
        <v>0</v>
      </c>
      <c r="Q82" s="44">
        <v>0</v>
      </c>
      <c r="R82" s="44">
        <v>0</v>
      </c>
      <c r="S82" s="44">
        <v>0</v>
      </c>
      <c r="T82" s="44">
        <v>0</v>
      </c>
      <c r="U82" s="44">
        <f t="shared" si="1"/>
        <v>5000000</v>
      </c>
      <c r="V82" s="44">
        <f t="shared" si="2"/>
        <v>0</v>
      </c>
      <c r="W82" s="61"/>
      <c r="X82" s="61"/>
      <c r="Y82" s="61"/>
      <c r="Z82" s="61"/>
    </row>
    <row r="83" spans="1:26" ht="13.5" hidden="1" customHeight="1" x14ac:dyDescent="0.2">
      <c r="A83" s="2" t="s">
        <v>702</v>
      </c>
      <c r="B83" s="50" t="str">
        <f t="array" ref="B83">INDEX(PAGU_REAL!$AF$1:$AF$168,MATCH(MID(A83,1,21),MID(PAGU_REAL!$AK$1:$AK$168,1,21),0))</f>
        <v>Peserta Didik dan Sarana Prasarana</v>
      </c>
      <c r="C83" s="12" t="s">
        <v>111</v>
      </c>
      <c r="D83" s="40" t="s">
        <v>112</v>
      </c>
      <c r="E83" s="41">
        <v>0</v>
      </c>
      <c r="F83" s="15" t="s">
        <v>24</v>
      </c>
      <c r="G83" s="41">
        <v>0</v>
      </c>
      <c r="H83" s="41">
        <f t="shared" ref="H83:T83" si="41">H84</f>
        <v>49800000</v>
      </c>
      <c r="I83" s="41">
        <f t="shared" si="41"/>
        <v>0</v>
      </c>
      <c r="J83" s="41">
        <f t="shared" si="41"/>
        <v>5000000</v>
      </c>
      <c r="K83" s="41">
        <f t="shared" si="41"/>
        <v>3000000</v>
      </c>
      <c r="L83" s="41">
        <f t="shared" si="41"/>
        <v>0</v>
      </c>
      <c r="M83" s="41">
        <f t="shared" si="41"/>
        <v>0</v>
      </c>
      <c r="N83" s="41">
        <f t="shared" si="41"/>
        <v>0</v>
      </c>
      <c r="O83" s="41">
        <f t="shared" si="41"/>
        <v>4000000</v>
      </c>
      <c r="P83" s="41">
        <f t="shared" si="41"/>
        <v>4000000</v>
      </c>
      <c r="Q83" s="41">
        <f t="shared" si="41"/>
        <v>4000000</v>
      </c>
      <c r="R83" s="41">
        <f t="shared" si="41"/>
        <v>0</v>
      </c>
      <c r="S83" s="41">
        <f t="shared" si="41"/>
        <v>0</v>
      </c>
      <c r="T83" s="41">
        <f t="shared" si="41"/>
        <v>0</v>
      </c>
      <c r="U83" s="41">
        <f t="shared" si="1"/>
        <v>20000000</v>
      </c>
      <c r="V83" s="41">
        <f t="shared" si="2"/>
        <v>29800000</v>
      </c>
      <c r="W83" s="61"/>
      <c r="X83" s="61"/>
      <c r="Y83" s="61"/>
      <c r="Z83" s="61"/>
    </row>
    <row r="84" spans="1:26" ht="13.5" hidden="1" customHeight="1" x14ac:dyDescent="0.2">
      <c r="A84" s="2" t="s">
        <v>703</v>
      </c>
      <c r="B84" s="50" t="str">
        <f t="array" ref="B84">INDEX(PAGU_REAL!$AF$1:$AF$168,MATCH(MID(A84,1,21),MID(PAGU_REAL!$AK$1:$AK$168,1,21),0))</f>
        <v>Peserta Didik dan Sarana Prasarana</v>
      </c>
      <c r="C84" s="42" t="s">
        <v>24</v>
      </c>
      <c r="D84" s="43" t="s">
        <v>704</v>
      </c>
      <c r="E84" s="44">
        <v>12</v>
      </c>
      <c r="F84" s="45" t="s">
        <v>600</v>
      </c>
      <c r="G84" s="44">
        <v>4150000</v>
      </c>
      <c r="H84" s="44">
        <f>ROUNDDOWN(E84*G84,-3)</f>
        <v>49800000</v>
      </c>
      <c r="I84" s="44">
        <v>0</v>
      </c>
      <c r="J84" s="44">
        <v>5000000</v>
      </c>
      <c r="K84" s="44">
        <v>3000000</v>
      </c>
      <c r="L84" s="44">
        <v>0</v>
      </c>
      <c r="M84" s="44">
        <v>0</v>
      </c>
      <c r="N84" s="44">
        <v>0</v>
      </c>
      <c r="O84" s="44">
        <v>4000000</v>
      </c>
      <c r="P84" s="44">
        <v>4000000</v>
      </c>
      <c r="Q84" s="44">
        <v>4000000</v>
      </c>
      <c r="R84" s="44">
        <v>0</v>
      </c>
      <c r="S84" s="44">
        <v>0</v>
      </c>
      <c r="T84" s="44">
        <v>0</v>
      </c>
      <c r="U84" s="44">
        <f t="shared" si="1"/>
        <v>20000000</v>
      </c>
      <c r="V84" s="44">
        <f t="shared" si="2"/>
        <v>29800000</v>
      </c>
      <c r="W84" s="61"/>
      <c r="X84" s="61"/>
      <c r="Y84" s="61"/>
      <c r="Z84" s="61"/>
    </row>
    <row r="85" spans="1:26" ht="13.5" hidden="1" customHeight="1" x14ac:dyDescent="0.2">
      <c r="A85" s="2" t="s">
        <v>705</v>
      </c>
      <c r="B85" s="50" t="e">
        <f t="array" ref="B85">INDEX(PAGU_REAL!$AF$1:$AF$168,MATCH(MID(A85,1,21),MID(PAGU_REAL!$AK$1:$AK$168,1,21),0))</f>
        <v>#N/A</v>
      </c>
      <c r="C85" s="32" t="s">
        <v>295</v>
      </c>
      <c r="D85" s="33" t="s">
        <v>706</v>
      </c>
      <c r="E85" s="34">
        <v>0</v>
      </c>
      <c r="F85" s="35" t="s">
        <v>24</v>
      </c>
      <c r="G85" s="34">
        <v>0</v>
      </c>
      <c r="H85" s="34">
        <f t="shared" ref="H85:T85" si="42">SUM(H86,H104)</f>
        <v>313099000</v>
      </c>
      <c r="I85" s="34">
        <f t="shared" si="42"/>
        <v>0</v>
      </c>
      <c r="J85" s="34">
        <f t="shared" si="42"/>
        <v>6892000</v>
      </c>
      <c r="K85" s="34">
        <f t="shared" si="42"/>
        <v>9677500</v>
      </c>
      <c r="L85" s="34">
        <f t="shared" si="42"/>
        <v>24243000</v>
      </c>
      <c r="M85" s="34">
        <f t="shared" si="42"/>
        <v>183315000</v>
      </c>
      <c r="N85" s="34">
        <f t="shared" si="42"/>
        <v>17670000</v>
      </c>
      <c r="O85" s="34">
        <f t="shared" si="42"/>
        <v>17115000</v>
      </c>
      <c r="P85" s="34">
        <f t="shared" si="42"/>
        <v>12063000</v>
      </c>
      <c r="Q85" s="34">
        <f t="shared" si="42"/>
        <v>16235000</v>
      </c>
      <c r="R85" s="34">
        <f t="shared" si="42"/>
        <v>9366000</v>
      </c>
      <c r="S85" s="34">
        <f t="shared" si="42"/>
        <v>8250000</v>
      </c>
      <c r="T85" s="34">
        <f t="shared" si="42"/>
        <v>8272500</v>
      </c>
      <c r="U85" s="34">
        <f t="shared" si="1"/>
        <v>313099000</v>
      </c>
      <c r="V85" s="34">
        <f t="shared" si="2"/>
        <v>0</v>
      </c>
      <c r="W85" s="61"/>
      <c r="X85" s="61"/>
      <c r="Y85" s="61"/>
      <c r="Z85" s="61"/>
    </row>
    <row r="86" spans="1:26" ht="13.5" customHeight="1" x14ac:dyDescent="0.2">
      <c r="A86" s="2" t="s">
        <v>707</v>
      </c>
      <c r="B86" s="50" t="str">
        <f t="array" ref="B86">INDEX(PAGU_REAL!$AF$1:$AF$168,MATCH(MID(A86,1,21),MID(PAGU_REAL!$AK$1:$AK$168,1,21),0))</f>
        <v>Kelembagaan</v>
      </c>
      <c r="C86" s="36" t="s">
        <v>39</v>
      </c>
      <c r="D86" s="37" t="s">
        <v>708</v>
      </c>
      <c r="E86" s="38">
        <v>0</v>
      </c>
      <c r="F86" s="39" t="s">
        <v>24</v>
      </c>
      <c r="G86" s="38">
        <v>0</v>
      </c>
      <c r="H86" s="38">
        <f t="shared" ref="H86:T86" si="43">SUM(H87,H90,H93,H96,H98,H100,H102)</f>
        <v>169091000</v>
      </c>
      <c r="I86" s="38">
        <f t="shared" si="43"/>
        <v>0</v>
      </c>
      <c r="J86" s="38">
        <f t="shared" si="43"/>
        <v>5992000</v>
      </c>
      <c r="K86" s="38">
        <f t="shared" si="43"/>
        <v>4036500</v>
      </c>
      <c r="L86" s="38">
        <f t="shared" si="43"/>
        <v>13643000</v>
      </c>
      <c r="M86" s="38">
        <f t="shared" si="43"/>
        <v>96763000</v>
      </c>
      <c r="N86" s="38">
        <f t="shared" si="43"/>
        <v>8785000</v>
      </c>
      <c r="O86" s="38">
        <f t="shared" si="43"/>
        <v>9130000</v>
      </c>
      <c r="P86" s="38">
        <f t="shared" si="43"/>
        <v>6778000</v>
      </c>
      <c r="Q86" s="38">
        <f t="shared" si="43"/>
        <v>11200000</v>
      </c>
      <c r="R86" s="38">
        <f t="shared" si="43"/>
        <v>4400000</v>
      </c>
      <c r="S86" s="38">
        <f t="shared" si="43"/>
        <v>4250000</v>
      </c>
      <c r="T86" s="38">
        <f t="shared" si="43"/>
        <v>4113500</v>
      </c>
      <c r="U86" s="38">
        <f t="shared" si="1"/>
        <v>169091000</v>
      </c>
      <c r="V86" s="38">
        <f t="shared" si="2"/>
        <v>0</v>
      </c>
      <c r="W86" s="61"/>
      <c r="X86" s="61"/>
      <c r="Y86" s="61"/>
      <c r="Z86" s="61"/>
    </row>
    <row r="87" spans="1:26" ht="13.5" customHeight="1" x14ac:dyDescent="0.2">
      <c r="A87" s="2" t="s">
        <v>709</v>
      </c>
      <c r="B87" s="50" t="str">
        <f t="array" ref="B87">INDEX(PAGU_REAL!$AF$1:$AF$168,MATCH(MID(A87,1,21),MID(PAGU_REAL!$AK$1:$AK$168,1,21),0))</f>
        <v>Kelembagaan</v>
      </c>
      <c r="C87" s="12" t="s">
        <v>42</v>
      </c>
      <c r="D87" s="40" t="s">
        <v>43</v>
      </c>
      <c r="E87" s="41">
        <v>0</v>
      </c>
      <c r="F87" s="15" t="s">
        <v>24</v>
      </c>
      <c r="G87" s="41">
        <v>0</v>
      </c>
      <c r="H87" s="41">
        <f t="shared" ref="H87:T87" si="44">SUM(H88:H89)</f>
        <v>24900000</v>
      </c>
      <c r="I87" s="41">
        <f t="shared" si="44"/>
        <v>0</v>
      </c>
      <c r="J87" s="41">
        <f t="shared" si="44"/>
        <v>1446000</v>
      </c>
      <c r="K87" s="41">
        <f t="shared" si="44"/>
        <v>1412500</v>
      </c>
      <c r="L87" s="41">
        <f t="shared" si="44"/>
        <v>4089000</v>
      </c>
      <c r="M87" s="41">
        <f t="shared" si="44"/>
        <v>4122000</v>
      </c>
      <c r="N87" s="41">
        <f t="shared" si="44"/>
        <v>2535000</v>
      </c>
      <c r="O87" s="41">
        <f t="shared" si="44"/>
        <v>2880000</v>
      </c>
      <c r="P87" s="41">
        <f t="shared" si="44"/>
        <v>2328000</v>
      </c>
      <c r="Q87" s="41">
        <f t="shared" si="44"/>
        <v>1500000</v>
      </c>
      <c r="R87" s="41">
        <f t="shared" si="44"/>
        <v>1500000</v>
      </c>
      <c r="S87" s="41">
        <f t="shared" si="44"/>
        <v>1500000</v>
      </c>
      <c r="T87" s="41">
        <f t="shared" si="44"/>
        <v>1587500</v>
      </c>
      <c r="U87" s="41">
        <f t="shared" si="1"/>
        <v>24900000</v>
      </c>
      <c r="V87" s="41">
        <f t="shared" si="2"/>
        <v>0</v>
      </c>
      <c r="W87" s="61"/>
      <c r="X87" s="61"/>
      <c r="Y87" s="61"/>
      <c r="Z87" s="61"/>
    </row>
    <row r="88" spans="1:26" ht="13.5" customHeight="1" x14ac:dyDescent="0.2">
      <c r="A88" s="2" t="s">
        <v>710</v>
      </c>
      <c r="B88" s="50" t="str">
        <f t="array" ref="B88">INDEX(PAGU_REAL!$AF$1:$AF$168,MATCH(MID(A88,1,21),MID(PAGU_REAL!$AK$1:$AK$168,1,21),0))</f>
        <v>Kelembagaan</v>
      </c>
      <c r="C88" s="42" t="s">
        <v>24</v>
      </c>
      <c r="D88" s="43" t="s">
        <v>599</v>
      </c>
      <c r="E88" s="44">
        <v>100</v>
      </c>
      <c r="F88" s="45" t="s">
        <v>600</v>
      </c>
      <c r="G88" s="44">
        <v>69000</v>
      </c>
      <c r="H88" s="44">
        <f t="shared" ref="H88:H89" si="45">ROUNDDOWN(E88*G88,-3)</f>
        <v>6900000</v>
      </c>
      <c r="I88" s="62">
        <v>0</v>
      </c>
      <c r="J88" s="62">
        <v>0</v>
      </c>
      <c r="K88" s="62">
        <v>0</v>
      </c>
      <c r="L88" s="44">
        <v>1035000</v>
      </c>
      <c r="M88" s="44">
        <f>1035000+1587000</f>
        <v>2622000</v>
      </c>
      <c r="N88" s="44">
        <v>1035000</v>
      </c>
      <c r="O88" s="44">
        <f>20*69000</f>
        <v>1380000</v>
      </c>
      <c r="P88" s="62">
        <v>828000</v>
      </c>
      <c r="Q88" s="62">
        <v>0</v>
      </c>
      <c r="R88" s="62">
        <v>0</v>
      </c>
      <c r="S88" s="62">
        <v>0</v>
      </c>
      <c r="T88" s="62">
        <v>0</v>
      </c>
      <c r="U88" s="44">
        <f t="shared" si="1"/>
        <v>6900000</v>
      </c>
      <c r="V88" s="44">
        <f t="shared" si="2"/>
        <v>0</v>
      </c>
      <c r="W88" s="61"/>
      <c r="X88" s="61"/>
      <c r="Y88" s="61"/>
      <c r="Z88" s="61"/>
    </row>
    <row r="89" spans="1:26" ht="13.5" customHeight="1" x14ac:dyDescent="0.2">
      <c r="A89" s="2" t="s">
        <v>711</v>
      </c>
      <c r="B89" s="50" t="str">
        <f t="array" ref="B89">INDEX(PAGU_REAL!$AF$1:$AF$168,MATCH(MID(A89,1,21),MID(PAGU_REAL!$AK$1:$AK$168,1,21),0))</f>
        <v>Kelembagaan</v>
      </c>
      <c r="C89" s="42" t="s">
        <v>24</v>
      </c>
      <c r="D89" s="43" t="s">
        <v>45</v>
      </c>
      <c r="E89" s="44">
        <v>12</v>
      </c>
      <c r="F89" s="45" t="s">
        <v>602</v>
      </c>
      <c r="G89" s="44">
        <v>1500000</v>
      </c>
      <c r="H89" s="44">
        <f t="shared" si="45"/>
        <v>18000000</v>
      </c>
      <c r="I89" s="62">
        <v>0</v>
      </c>
      <c r="J89" s="62">
        <v>1446000</v>
      </c>
      <c r="K89" s="62">
        <v>1412500</v>
      </c>
      <c r="L89" s="44">
        <f>1500000+1554000</f>
        <v>3054000</v>
      </c>
      <c r="M89" s="44">
        <v>1500000</v>
      </c>
      <c r="N89" s="44">
        <v>1500000</v>
      </c>
      <c r="O89" s="44">
        <v>1500000</v>
      </c>
      <c r="P89" s="44">
        <v>1500000</v>
      </c>
      <c r="Q89" s="44">
        <v>1500000</v>
      </c>
      <c r="R89" s="44">
        <v>1500000</v>
      </c>
      <c r="S89" s="44">
        <v>1500000</v>
      </c>
      <c r="T89" s="62">
        <f>1500000+87500</f>
        <v>1587500</v>
      </c>
      <c r="U89" s="44">
        <f t="shared" si="1"/>
        <v>18000000</v>
      </c>
      <c r="V89" s="44">
        <f t="shared" si="2"/>
        <v>0</v>
      </c>
      <c r="W89" s="61"/>
      <c r="X89" s="61"/>
      <c r="Y89" s="61"/>
      <c r="Z89" s="61"/>
    </row>
    <row r="90" spans="1:26" ht="13.5" customHeight="1" x14ac:dyDescent="0.2">
      <c r="A90" s="2" t="s">
        <v>715</v>
      </c>
      <c r="B90" s="50" t="str">
        <f t="array" ref="B90">INDEX(PAGU_REAL!$AF$1:$AF$168,MATCH(MID(A90,1,21),MID(PAGU_REAL!$AK$1:$AK$168,1,21),0))</f>
        <v>Kelembagaan</v>
      </c>
      <c r="C90" s="12" t="s">
        <v>606</v>
      </c>
      <c r="D90" s="40" t="s">
        <v>607</v>
      </c>
      <c r="E90" s="41">
        <v>0</v>
      </c>
      <c r="F90" s="15" t="s">
        <v>24</v>
      </c>
      <c r="G90" s="41">
        <v>0</v>
      </c>
      <c r="H90" s="41">
        <f t="shared" ref="H90:T90" si="46">SUM(H91:H92)</f>
        <v>6750000</v>
      </c>
      <c r="I90" s="41">
        <f t="shared" si="46"/>
        <v>0</v>
      </c>
      <c r="J90" s="41">
        <f t="shared" si="46"/>
        <v>0</v>
      </c>
      <c r="K90" s="41">
        <f t="shared" si="46"/>
        <v>0</v>
      </c>
      <c r="L90" s="41">
        <f t="shared" si="46"/>
        <v>750000</v>
      </c>
      <c r="M90" s="41">
        <f t="shared" si="46"/>
        <v>250000</v>
      </c>
      <c r="N90" s="41">
        <f t="shared" si="46"/>
        <v>0</v>
      </c>
      <c r="O90" s="41">
        <f t="shared" si="46"/>
        <v>0</v>
      </c>
      <c r="P90" s="41">
        <f t="shared" si="46"/>
        <v>0</v>
      </c>
      <c r="Q90" s="41">
        <f t="shared" si="46"/>
        <v>5250000</v>
      </c>
      <c r="R90" s="41">
        <f t="shared" si="46"/>
        <v>250000</v>
      </c>
      <c r="S90" s="41">
        <f t="shared" si="46"/>
        <v>250000</v>
      </c>
      <c r="T90" s="41">
        <f t="shared" si="46"/>
        <v>0</v>
      </c>
      <c r="U90" s="41">
        <f t="shared" si="1"/>
        <v>6750000</v>
      </c>
      <c r="V90" s="41">
        <f t="shared" si="2"/>
        <v>0</v>
      </c>
      <c r="W90" s="61"/>
      <c r="X90" s="61"/>
      <c r="Y90" s="61"/>
      <c r="Z90" s="61"/>
    </row>
    <row r="91" spans="1:26" ht="13.5" customHeight="1" x14ac:dyDescent="0.2">
      <c r="A91" s="2" t="s">
        <v>716</v>
      </c>
      <c r="B91" s="50" t="str">
        <f t="array" ref="B91">INDEX(PAGU_REAL!$AF$1:$AF$168,MATCH(MID(A91,1,21),MID(PAGU_REAL!$AK$1:$AK$168,1,21),0))</f>
        <v>Kelembagaan</v>
      </c>
      <c r="C91" s="42" t="s">
        <v>24</v>
      </c>
      <c r="D91" s="43" t="s">
        <v>609</v>
      </c>
      <c r="E91" s="44">
        <v>7</v>
      </c>
      <c r="F91" s="45" t="s">
        <v>602</v>
      </c>
      <c r="G91" s="44">
        <v>250000</v>
      </c>
      <c r="H91" s="44">
        <f t="shared" ref="H91:H92" si="47">ROUNDDOWN(E91*G91,-3)</f>
        <v>1750000</v>
      </c>
      <c r="I91" s="62">
        <v>0</v>
      </c>
      <c r="J91" s="62">
        <v>0</v>
      </c>
      <c r="K91" s="62">
        <v>0</v>
      </c>
      <c r="L91" s="62">
        <v>750000</v>
      </c>
      <c r="M91" s="62">
        <v>250000</v>
      </c>
      <c r="N91" s="44">
        <v>0</v>
      </c>
      <c r="O91" s="44">
        <v>0</v>
      </c>
      <c r="P91" s="44">
        <v>0</v>
      </c>
      <c r="Q91" s="62">
        <v>250000</v>
      </c>
      <c r="R91" s="62">
        <v>250000</v>
      </c>
      <c r="S91" s="62">
        <v>250000</v>
      </c>
      <c r="T91" s="44">
        <v>0</v>
      </c>
      <c r="U91" s="44">
        <f t="shared" si="1"/>
        <v>1750000</v>
      </c>
      <c r="V91" s="44">
        <f t="shared" si="2"/>
        <v>0</v>
      </c>
      <c r="W91" s="61"/>
      <c r="X91" s="61"/>
      <c r="Y91" s="61"/>
      <c r="Z91" s="61"/>
    </row>
    <row r="92" spans="1:26" ht="13.5" customHeight="1" x14ac:dyDescent="0.2">
      <c r="A92" s="2" t="s">
        <v>3822</v>
      </c>
      <c r="B92" s="50" t="str">
        <f t="array" ref="B92">INDEX(PAGU_REAL!$AF$1:$AF$168,MATCH(MID(A92,1,21),MID(PAGU_REAL!$AK$1:$AK$168,1,21),0))</f>
        <v>Kelembagaan</v>
      </c>
      <c r="C92" s="42" t="s">
        <v>24</v>
      </c>
      <c r="D92" s="43" t="s">
        <v>3823</v>
      </c>
      <c r="E92" s="44">
        <v>1</v>
      </c>
      <c r="F92" s="45" t="s">
        <v>899</v>
      </c>
      <c r="G92" s="44">
        <v>5000000</v>
      </c>
      <c r="H92" s="44">
        <f t="shared" si="47"/>
        <v>5000000</v>
      </c>
      <c r="I92" s="62">
        <v>0</v>
      </c>
      <c r="J92" s="62">
        <v>0</v>
      </c>
      <c r="K92" s="62">
        <v>0</v>
      </c>
      <c r="L92" s="62">
        <v>0</v>
      </c>
      <c r="M92" s="62">
        <v>0</v>
      </c>
      <c r="N92" s="62">
        <v>0</v>
      </c>
      <c r="O92" s="62">
        <v>0</v>
      </c>
      <c r="P92" s="62">
        <v>0</v>
      </c>
      <c r="Q92" s="62">
        <v>5000000</v>
      </c>
      <c r="R92" s="62">
        <v>0</v>
      </c>
      <c r="S92" s="62">
        <v>0</v>
      </c>
      <c r="T92" s="62">
        <v>0</v>
      </c>
      <c r="U92" s="44">
        <f t="shared" si="1"/>
        <v>5000000</v>
      </c>
      <c r="V92" s="44">
        <f t="shared" si="2"/>
        <v>0</v>
      </c>
      <c r="W92" s="61"/>
      <c r="X92" s="61"/>
      <c r="Y92" s="61"/>
      <c r="Z92" s="61"/>
    </row>
    <row r="93" spans="1:26" ht="13.5" customHeight="1" x14ac:dyDescent="0.2">
      <c r="A93" s="2" t="s">
        <v>717</v>
      </c>
      <c r="B93" s="50" t="str">
        <f t="array" ref="B93">INDEX(PAGU_REAL!$AF$1:$AF$168,MATCH(MID(A93,1,21),MID(PAGU_REAL!$AK$1:$AK$168,1,21),0))</f>
        <v>Kelembagaan</v>
      </c>
      <c r="C93" s="12" t="s">
        <v>718</v>
      </c>
      <c r="D93" s="40" t="s">
        <v>719</v>
      </c>
      <c r="E93" s="41">
        <v>0</v>
      </c>
      <c r="F93" s="15" t="s">
        <v>24</v>
      </c>
      <c r="G93" s="41">
        <v>0</v>
      </c>
      <c r="H93" s="41">
        <f t="shared" ref="H93:T93" si="48">SUM(H94:H95)</f>
        <v>30000000</v>
      </c>
      <c r="I93" s="41">
        <f t="shared" si="48"/>
        <v>0</v>
      </c>
      <c r="J93" s="41">
        <f t="shared" si="48"/>
        <v>2446000</v>
      </c>
      <c r="K93" s="41">
        <f t="shared" si="48"/>
        <v>2474000</v>
      </c>
      <c r="L93" s="41">
        <f t="shared" si="48"/>
        <v>5054000</v>
      </c>
      <c r="M93" s="41">
        <f t="shared" si="48"/>
        <v>2500000</v>
      </c>
      <c r="N93" s="41">
        <f t="shared" si="48"/>
        <v>2500000</v>
      </c>
      <c r="O93" s="41">
        <f t="shared" si="48"/>
        <v>2500000</v>
      </c>
      <c r="P93" s="41">
        <f t="shared" si="48"/>
        <v>2500000</v>
      </c>
      <c r="Q93" s="41">
        <f t="shared" si="48"/>
        <v>2500000</v>
      </c>
      <c r="R93" s="41">
        <f t="shared" si="48"/>
        <v>2500000</v>
      </c>
      <c r="S93" s="41">
        <f t="shared" si="48"/>
        <v>2500000</v>
      </c>
      <c r="T93" s="41">
        <f t="shared" si="48"/>
        <v>2526000</v>
      </c>
      <c r="U93" s="41">
        <f t="shared" si="1"/>
        <v>30000000</v>
      </c>
      <c r="V93" s="41">
        <f t="shared" si="2"/>
        <v>0</v>
      </c>
      <c r="W93" s="61"/>
      <c r="X93" s="61"/>
      <c r="Y93" s="61"/>
      <c r="Z93" s="61"/>
    </row>
    <row r="94" spans="1:26" ht="13.5" customHeight="1" x14ac:dyDescent="0.2">
      <c r="A94" s="2" t="s">
        <v>720</v>
      </c>
      <c r="B94" s="50" t="str">
        <f t="array" ref="B94">INDEX(PAGU_REAL!$AF$1:$AF$168,MATCH(MID(A94,1,21),MID(PAGU_REAL!$AK$1:$AK$168,1,21),0))</f>
        <v>Kelembagaan</v>
      </c>
      <c r="C94" s="42" t="s">
        <v>24</v>
      </c>
      <c r="D94" s="43" t="s">
        <v>51</v>
      </c>
      <c r="E94" s="44">
        <v>12</v>
      </c>
      <c r="F94" s="45" t="s">
        <v>602</v>
      </c>
      <c r="G94" s="44">
        <v>1000000</v>
      </c>
      <c r="H94" s="44">
        <f t="shared" ref="H94:H95" si="49">ROUNDDOWN(E94*G94,-3)</f>
        <v>12000000</v>
      </c>
      <c r="I94" s="62">
        <v>0</v>
      </c>
      <c r="J94" s="62">
        <v>971000</v>
      </c>
      <c r="K94" s="62">
        <v>989000</v>
      </c>
      <c r="L94" s="44">
        <f>1000000+1029000</f>
        <v>2029000</v>
      </c>
      <c r="M94" s="44">
        <v>1000000</v>
      </c>
      <c r="N94" s="44">
        <v>1000000</v>
      </c>
      <c r="O94" s="44">
        <v>1000000</v>
      </c>
      <c r="P94" s="44">
        <v>1000000</v>
      </c>
      <c r="Q94" s="44">
        <v>1000000</v>
      </c>
      <c r="R94" s="44">
        <v>1000000</v>
      </c>
      <c r="S94" s="44">
        <v>1000000</v>
      </c>
      <c r="T94" s="62">
        <f>1000000+11000</f>
        <v>1011000</v>
      </c>
      <c r="U94" s="44">
        <f t="shared" si="1"/>
        <v>12000000</v>
      </c>
      <c r="V94" s="44">
        <f t="shared" si="2"/>
        <v>0</v>
      </c>
      <c r="W94" s="61"/>
      <c r="X94" s="61"/>
      <c r="Y94" s="61"/>
      <c r="Z94" s="61"/>
    </row>
    <row r="95" spans="1:26" ht="13.5" customHeight="1" x14ac:dyDescent="0.2">
      <c r="A95" s="2" t="s">
        <v>721</v>
      </c>
      <c r="B95" s="50" t="str">
        <f t="array" ref="B95">INDEX(PAGU_REAL!$AF$1:$AF$168,MATCH(MID(A95,1,21),MID(PAGU_REAL!$AK$1:$AK$168,1,21),0))</f>
        <v>Kelembagaan</v>
      </c>
      <c r="C95" s="42" t="s">
        <v>24</v>
      </c>
      <c r="D95" s="43" t="s">
        <v>53</v>
      </c>
      <c r="E95" s="44">
        <v>12</v>
      </c>
      <c r="F95" s="45" t="s">
        <v>602</v>
      </c>
      <c r="G95" s="44">
        <v>1500000</v>
      </c>
      <c r="H95" s="44">
        <f t="shared" si="49"/>
        <v>18000000</v>
      </c>
      <c r="I95" s="62">
        <v>0</v>
      </c>
      <c r="J95" s="62">
        <v>1475000</v>
      </c>
      <c r="K95" s="62">
        <v>1485000</v>
      </c>
      <c r="L95" s="44">
        <f>1500000+1525000</f>
        <v>3025000</v>
      </c>
      <c r="M95" s="44">
        <v>1500000</v>
      </c>
      <c r="N95" s="44">
        <v>1500000</v>
      </c>
      <c r="O95" s="44">
        <v>1500000</v>
      </c>
      <c r="P95" s="44">
        <v>1500000</v>
      </c>
      <c r="Q95" s="44">
        <v>1500000</v>
      </c>
      <c r="R95" s="44">
        <v>1500000</v>
      </c>
      <c r="S95" s="62">
        <v>1500000</v>
      </c>
      <c r="T95" s="62">
        <f>1500000+15000</f>
        <v>1515000</v>
      </c>
      <c r="U95" s="44">
        <f t="shared" si="1"/>
        <v>18000000</v>
      </c>
      <c r="V95" s="44">
        <f t="shared" si="2"/>
        <v>0</v>
      </c>
      <c r="W95" s="61"/>
      <c r="X95" s="61"/>
      <c r="Y95" s="61"/>
      <c r="Z95" s="61"/>
    </row>
    <row r="96" spans="1:26" ht="13.5" customHeight="1" x14ac:dyDescent="0.2">
      <c r="A96" s="2" t="s">
        <v>722</v>
      </c>
      <c r="B96" s="50" t="str">
        <f t="array" ref="B96">INDEX(PAGU_REAL!$AF$1:$AF$168,MATCH(MID(A96,1,21),MID(PAGU_REAL!$AK$1:$AK$168,1,21),0))</f>
        <v>Kelembagaan</v>
      </c>
      <c r="C96" s="12" t="s">
        <v>162</v>
      </c>
      <c r="D96" s="40" t="s">
        <v>163</v>
      </c>
      <c r="E96" s="41">
        <v>0</v>
      </c>
      <c r="F96" s="15" t="s">
        <v>24</v>
      </c>
      <c r="G96" s="41">
        <v>0</v>
      </c>
      <c r="H96" s="41">
        <f t="shared" ref="H96:T96" si="50">H97</f>
        <v>9000000</v>
      </c>
      <c r="I96" s="41">
        <f t="shared" si="50"/>
        <v>0</v>
      </c>
      <c r="J96" s="41">
        <f t="shared" si="50"/>
        <v>1800000</v>
      </c>
      <c r="K96" s="41">
        <f t="shared" si="50"/>
        <v>0</v>
      </c>
      <c r="L96" s="41">
        <f t="shared" si="50"/>
        <v>1800000</v>
      </c>
      <c r="M96" s="41">
        <f t="shared" si="50"/>
        <v>1800000</v>
      </c>
      <c r="N96" s="41">
        <f t="shared" si="50"/>
        <v>1800000</v>
      </c>
      <c r="O96" s="41">
        <f t="shared" si="50"/>
        <v>1800000</v>
      </c>
      <c r="P96" s="41">
        <f t="shared" si="50"/>
        <v>0</v>
      </c>
      <c r="Q96" s="41">
        <f t="shared" si="50"/>
        <v>0</v>
      </c>
      <c r="R96" s="41">
        <f t="shared" si="50"/>
        <v>0</v>
      </c>
      <c r="S96" s="41">
        <f t="shared" si="50"/>
        <v>0</v>
      </c>
      <c r="T96" s="41">
        <f t="shared" si="50"/>
        <v>0</v>
      </c>
      <c r="U96" s="41">
        <f t="shared" si="1"/>
        <v>9000000</v>
      </c>
      <c r="V96" s="41">
        <f t="shared" si="2"/>
        <v>0</v>
      </c>
      <c r="W96" s="61"/>
      <c r="X96" s="61"/>
      <c r="Y96" s="61"/>
      <c r="Z96" s="61"/>
    </row>
    <row r="97" spans="1:26" ht="14.25" x14ac:dyDescent="0.2">
      <c r="A97" s="2" t="s">
        <v>723</v>
      </c>
      <c r="B97" s="50" t="str">
        <f t="array" ref="B97">INDEX(PAGU_REAL!$AF$1:$AF$168,MATCH(MID(A97,1,21),MID(PAGU_REAL!$AK$1:$AK$168,1,21),0))</f>
        <v>Kelembagaan</v>
      </c>
      <c r="C97" s="42" t="s">
        <v>24</v>
      </c>
      <c r="D97" s="43" t="s">
        <v>1866</v>
      </c>
      <c r="E97" s="44">
        <v>10</v>
      </c>
      <c r="F97" s="45" t="s">
        <v>613</v>
      </c>
      <c r="G97" s="44">
        <v>900000</v>
      </c>
      <c r="H97" s="44">
        <f>ROUNDDOWN(E97*G97,-3)</f>
        <v>9000000</v>
      </c>
      <c r="I97" s="44">
        <v>0</v>
      </c>
      <c r="J97" s="62">
        <v>1800000</v>
      </c>
      <c r="K97" s="62">
        <v>0</v>
      </c>
      <c r="L97" s="62">
        <v>1800000</v>
      </c>
      <c r="M97" s="62">
        <v>1800000</v>
      </c>
      <c r="N97" s="62">
        <v>1800000</v>
      </c>
      <c r="O97" s="62">
        <v>1800000</v>
      </c>
      <c r="P97" s="44">
        <v>0</v>
      </c>
      <c r="Q97" s="44">
        <v>0</v>
      </c>
      <c r="R97" s="44">
        <v>0</v>
      </c>
      <c r="S97" s="44">
        <v>0</v>
      </c>
      <c r="T97" s="44">
        <v>0</v>
      </c>
      <c r="U97" s="44">
        <f t="shared" si="1"/>
        <v>9000000</v>
      </c>
      <c r="V97" s="44">
        <f t="shared" si="2"/>
        <v>0</v>
      </c>
      <c r="W97" s="61"/>
      <c r="X97" s="61"/>
      <c r="Y97" s="61"/>
      <c r="Z97" s="61"/>
    </row>
    <row r="98" spans="1:26" ht="14.25" x14ac:dyDescent="0.2">
      <c r="A98" s="2" t="s">
        <v>3824</v>
      </c>
      <c r="B98" s="50"/>
      <c r="C98" s="15">
        <v>522192</v>
      </c>
      <c r="D98" s="40" t="s">
        <v>3812</v>
      </c>
      <c r="E98" s="41">
        <v>0</v>
      </c>
      <c r="F98" s="15" t="s">
        <v>24</v>
      </c>
      <c r="G98" s="41">
        <v>0</v>
      </c>
      <c r="H98" s="41">
        <f t="shared" ref="H98:T98" si="51">H99</f>
        <v>10800000</v>
      </c>
      <c r="I98" s="41">
        <f t="shared" si="51"/>
        <v>0</v>
      </c>
      <c r="J98" s="41">
        <f t="shared" si="51"/>
        <v>0</v>
      </c>
      <c r="K98" s="41">
        <f t="shared" si="51"/>
        <v>0</v>
      </c>
      <c r="L98" s="41">
        <f t="shared" si="51"/>
        <v>1800000</v>
      </c>
      <c r="M98" s="41">
        <f t="shared" si="51"/>
        <v>1800000</v>
      </c>
      <c r="N98" s="41">
        <f t="shared" si="51"/>
        <v>1800000</v>
      </c>
      <c r="O98" s="41">
        <f t="shared" si="51"/>
        <v>1800000</v>
      </c>
      <c r="P98" s="41">
        <f t="shared" si="51"/>
        <v>1800000</v>
      </c>
      <c r="Q98" s="41">
        <f t="shared" si="51"/>
        <v>1800000</v>
      </c>
      <c r="R98" s="41">
        <f t="shared" si="51"/>
        <v>0</v>
      </c>
      <c r="S98" s="41">
        <f t="shared" si="51"/>
        <v>0</v>
      </c>
      <c r="T98" s="41">
        <f t="shared" si="51"/>
        <v>0</v>
      </c>
      <c r="U98" s="41">
        <f t="shared" si="1"/>
        <v>10800000</v>
      </c>
      <c r="V98" s="41">
        <f t="shared" si="2"/>
        <v>0</v>
      </c>
      <c r="W98" s="61"/>
      <c r="X98" s="61"/>
      <c r="Y98" s="61"/>
      <c r="Z98" s="61"/>
    </row>
    <row r="99" spans="1:26" ht="14.25" x14ac:dyDescent="0.2">
      <c r="A99" s="2" t="s">
        <v>3825</v>
      </c>
      <c r="B99" s="50"/>
      <c r="C99" s="42" t="s">
        <v>24</v>
      </c>
      <c r="D99" s="43" t="s">
        <v>1866</v>
      </c>
      <c r="E99" s="44">
        <v>12</v>
      </c>
      <c r="F99" s="45" t="s">
        <v>613</v>
      </c>
      <c r="G99" s="44">
        <v>900000</v>
      </c>
      <c r="H99" s="44">
        <f>ROUNDDOWN(E99*G99,-3)</f>
        <v>10800000</v>
      </c>
      <c r="I99" s="62">
        <v>0</v>
      </c>
      <c r="J99" s="62">
        <v>0</v>
      </c>
      <c r="K99" s="62">
        <v>0</v>
      </c>
      <c r="L99" s="62">
        <v>1800000</v>
      </c>
      <c r="M99" s="62">
        <v>1800000</v>
      </c>
      <c r="N99" s="62">
        <v>1800000</v>
      </c>
      <c r="O99" s="62">
        <v>1800000</v>
      </c>
      <c r="P99" s="62">
        <v>1800000</v>
      </c>
      <c r="Q99" s="62">
        <v>1800000</v>
      </c>
      <c r="R99" s="62">
        <v>0</v>
      </c>
      <c r="S99" s="62">
        <v>0</v>
      </c>
      <c r="T99" s="62">
        <v>0</v>
      </c>
      <c r="U99" s="44">
        <f t="shared" si="1"/>
        <v>10800000</v>
      </c>
      <c r="V99" s="44">
        <f t="shared" si="2"/>
        <v>0</v>
      </c>
      <c r="W99" s="61"/>
      <c r="X99" s="61"/>
      <c r="Y99" s="61"/>
      <c r="Z99" s="61"/>
    </row>
    <row r="100" spans="1:26" ht="14.25" x14ac:dyDescent="0.2">
      <c r="A100" s="2" t="s">
        <v>724</v>
      </c>
      <c r="B100" s="50" t="str">
        <f t="array" ref="B100">INDEX(PAGU_REAL!$AF$1:$AF$168,MATCH(MID(A100,1,21),MID(PAGU_REAL!$AK$1:$AK$168,1,21),0))</f>
        <v>Kelembagaan</v>
      </c>
      <c r="C100" s="12" t="s">
        <v>111</v>
      </c>
      <c r="D100" s="40" t="s">
        <v>112</v>
      </c>
      <c r="E100" s="41">
        <v>0</v>
      </c>
      <c r="F100" s="15" t="s">
        <v>24</v>
      </c>
      <c r="G100" s="41">
        <v>0</v>
      </c>
      <c r="H100" s="41">
        <f t="shared" ref="H100:T100" si="52">H101</f>
        <v>86141000</v>
      </c>
      <c r="I100" s="41">
        <f t="shared" si="52"/>
        <v>0</v>
      </c>
      <c r="J100" s="41">
        <f t="shared" si="52"/>
        <v>0</v>
      </c>
      <c r="K100" s="41">
        <f t="shared" si="52"/>
        <v>0</v>
      </c>
      <c r="L100" s="41">
        <f t="shared" si="52"/>
        <v>0</v>
      </c>
      <c r="M100" s="41">
        <f t="shared" si="52"/>
        <v>86141000</v>
      </c>
      <c r="N100" s="41">
        <f t="shared" si="52"/>
        <v>0</v>
      </c>
      <c r="O100" s="41">
        <f t="shared" si="52"/>
        <v>0</v>
      </c>
      <c r="P100" s="41">
        <f t="shared" si="52"/>
        <v>0</v>
      </c>
      <c r="Q100" s="41">
        <f t="shared" si="52"/>
        <v>0</v>
      </c>
      <c r="R100" s="41">
        <f t="shared" si="52"/>
        <v>0</v>
      </c>
      <c r="S100" s="41">
        <f t="shared" si="52"/>
        <v>0</v>
      </c>
      <c r="T100" s="41">
        <f t="shared" si="52"/>
        <v>0</v>
      </c>
      <c r="U100" s="41">
        <f t="shared" si="1"/>
        <v>86141000</v>
      </c>
      <c r="V100" s="41">
        <f t="shared" si="2"/>
        <v>0</v>
      </c>
      <c r="W100" s="61"/>
      <c r="X100" s="61"/>
      <c r="Y100" s="61"/>
      <c r="Z100" s="61"/>
    </row>
    <row r="101" spans="1:26" ht="14.25" x14ac:dyDescent="0.2">
      <c r="A101" s="2" t="s">
        <v>725</v>
      </c>
      <c r="B101" s="50" t="str">
        <f t="array" ref="B101">INDEX(PAGU_REAL!$AF$1:$AF$168,MATCH(MID(A101,1,21),MID(PAGU_REAL!$AK$1:$AK$168,1,21),0))</f>
        <v>Kelembagaan</v>
      </c>
      <c r="C101" s="42" t="s">
        <v>24</v>
      </c>
      <c r="D101" s="43" t="s">
        <v>726</v>
      </c>
      <c r="E101" s="44">
        <v>21</v>
      </c>
      <c r="F101" s="45" t="s">
        <v>600</v>
      </c>
      <c r="G101" s="44">
        <v>4101955</v>
      </c>
      <c r="H101" s="44">
        <f>ROUNDDOWN(E101*G101,-3)</f>
        <v>86141000</v>
      </c>
      <c r="I101" s="44">
        <v>0</v>
      </c>
      <c r="J101" s="44">
        <v>0</v>
      </c>
      <c r="K101" s="62">
        <v>0</v>
      </c>
      <c r="L101" s="44">
        <v>0</v>
      </c>
      <c r="M101" s="62">
        <v>86141000</v>
      </c>
      <c r="N101" s="44">
        <v>0</v>
      </c>
      <c r="O101" s="44">
        <v>0</v>
      </c>
      <c r="P101" s="44">
        <v>0</v>
      </c>
      <c r="Q101" s="44">
        <v>0</v>
      </c>
      <c r="R101" s="44">
        <v>0</v>
      </c>
      <c r="S101" s="44">
        <v>0</v>
      </c>
      <c r="T101" s="44">
        <v>0</v>
      </c>
      <c r="U101" s="44">
        <f t="shared" si="1"/>
        <v>86141000</v>
      </c>
      <c r="V101" s="44">
        <f t="shared" si="2"/>
        <v>0</v>
      </c>
      <c r="W101" s="61"/>
      <c r="X101" s="61"/>
      <c r="Y101" s="61"/>
      <c r="Z101" s="61"/>
    </row>
    <row r="102" spans="1:26" ht="13.5" customHeight="1" x14ac:dyDescent="0.2">
      <c r="A102" s="2" t="s">
        <v>727</v>
      </c>
      <c r="B102" s="50" t="str">
        <f t="array" ref="B102">INDEX(PAGU_REAL!$AF$1:$AF$168,MATCH(MID(A102,1,21),MID(PAGU_REAL!$AK$1:$AK$168,1,21),0))</f>
        <v>Kelembagaan</v>
      </c>
      <c r="C102" s="12" t="s">
        <v>55</v>
      </c>
      <c r="D102" s="40" t="s">
        <v>56</v>
      </c>
      <c r="E102" s="41">
        <v>0</v>
      </c>
      <c r="F102" s="15" t="s">
        <v>24</v>
      </c>
      <c r="G102" s="41">
        <v>0</v>
      </c>
      <c r="H102" s="41">
        <f t="shared" ref="H102:T102" si="53">H103</f>
        <v>1500000</v>
      </c>
      <c r="I102" s="41">
        <f t="shared" si="53"/>
        <v>0</v>
      </c>
      <c r="J102" s="41">
        <f t="shared" si="53"/>
        <v>300000</v>
      </c>
      <c r="K102" s="41">
        <f t="shared" si="53"/>
        <v>150000</v>
      </c>
      <c r="L102" s="41">
        <f t="shared" si="53"/>
        <v>150000</v>
      </c>
      <c r="M102" s="41">
        <f t="shared" si="53"/>
        <v>150000</v>
      </c>
      <c r="N102" s="41">
        <f t="shared" si="53"/>
        <v>150000</v>
      </c>
      <c r="O102" s="41">
        <f t="shared" si="53"/>
        <v>150000</v>
      </c>
      <c r="P102" s="41">
        <f t="shared" si="53"/>
        <v>150000</v>
      </c>
      <c r="Q102" s="41">
        <f t="shared" si="53"/>
        <v>150000</v>
      </c>
      <c r="R102" s="41">
        <f t="shared" si="53"/>
        <v>150000</v>
      </c>
      <c r="S102" s="41">
        <f t="shared" si="53"/>
        <v>0</v>
      </c>
      <c r="T102" s="41">
        <f t="shared" si="53"/>
        <v>0</v>
      </c>
      <c r="U102" s="41">
        <f t="shared" si="1"/>
        <v>1500000</v>
      </c>
      <c r="V102" s="41">
        <f t="shared" si="2"/>
        <v>0</v>
      </c>
      <c r="W102" s="61"/>
      <c r="X102" s="61"/>
      <c r="Y102" s="61"/>
      <c r="Z102" s="61"/>
    </row>
    <row r="103" spans="1:26" ht="13.5" customHeight="1" x14ac:dyDescent="0.2">
      <c r="A103" s="2" t="s">
        <v>728</v>
      </c>
      <c r="B103" s="50" t="str">
        <f t="array" ref="B103">INDEX(PAGU_REAL!$AF$1:$AF$168,MATCH(MID(A103,1,21),MID(PAGU_REAL!$AK$1:$AK$168,1,21),0))</f>
        <v>Kelembagaan</v>
      </c>
      <c r="C103" s="42" t="s">
        <v>24</v>
      </c>
      <c r="D103" s="43" t="s">
        <v>58</v>
      </c>
      <c r="E103" s="44">
        <v>10</v>
      </c>
      <c r="F103" s="45" t="s">
        <v>600</v>
      </c>
      <c r="G103" s="44">
        <v>150000</v>
      </c>
      <c r="H103" s="44">
        <f>ROUNDDOWN(E103*G103,-3)</f>
        <v>1500000</v>
      </c>
      <c r="I103" s="62">
        <v>0</v>
      </c>
      <c r="J103" s="44">
        <v>300000</v>
      </c>
      <c r="K103" s="62">
        <v>150000</v>
      </c>
      <c r="L103" s="62">
        <v>150000</v>
      </c>
      <c r="M103" s="62">
        <v>150000</v>
      </c>
      <c r="N103" s="62">
        <v>150000</v>
      </c>
      <c r="O103" s="62">
        <v>150000</v>
      </c>
      <c r="P103" s="62">
        <v>150000</v>
      </c>
      <c r="Q103" s="44">
        <v>150000</v>
      </c>
      <c r="R103" s="62">
        <v>150000</v>
      </c>
      <c r="S103" s="44">
        <v>0</v>
      </c>
      <c r="T103" s="44">
        <v>0</v>
      </c>
      <c r="U103" s="44">
        <f t="shared" si="1"/>
        <v>1500000</v>
      </c>
      <c r="V103" s="44">
        <f t="shared" si="2"/>
        <v>0</v>
      </c>
      <c r="W103" s="61"/>
      <c r="X103" s="61"/>
      <c r="Y103" s="61"/>
      <c r="Z103" s="61"/>
    </row>
    <row r="104" spans="1:26" ht="13.5" customHeight="1" x14ac:dyDescent="0.2">
      <c r="A104" s="2" t="s">
        <v>729</v>
      </c>
      <c r="B104" s="50" t="str">
        <f t="array" ref="B104">INDEX(PAGU_REAL!$AF$1:$AF$168,MATCH(MID(A104,1,21),MID(PAGU_REAL!$AK$1:$AK$168,1,21),0))</f>
        <v>Kelembagaan</v>
      </c>
      <c r="C104" s="36" t="s">
        <v>77</v>
      </c>
      <c r="D104" s="37" t="s">
        <v>730</v>
      </c>
      <c r="E104" s="38">
        <v>0</v>
      </c>
      <c r="F104" s="39" t="s">
        <v>24</v>
      </c>
      <c r="G104" s="38">
        <v>0</v>
      </c>
      <c r="H104" s="38">
        <f t="shared" ref="H104:T104" si="54">SUM(H105,H108,H111,H114,H116,H118)</f>
        <v>144008000</v>
      </c>
      <c r="I104" s="38">
        <f t="shared" si="54"/>
        <v>0</v>
      </c>
      <c r="J104" s="38">
        <f t="shared" si="54"/>
        <v>900000</v>
      </c>
      <c r="K104" s="38">
        <f t="shared" si="54"/>
        <v>5641000</v>
      </c>
      <c r="L104" s="38">
        <f t="shared" si="54"/>
        <v>10600000</v>
      </c>
      <c r="M104" s="38">
        <f t="shared" si="54"/>
        <v>86552000</v>
      </c>
      <c r="N104" s="38">
        <f t="shared" si="54"/>
        <v>8885000</v>
      </c>
      <c r="O104" s="38">
        <f t="shared" si="54"/>
        <v>7985000</v>
      </c>
      <c r="P104" s="38">
        <f t="shared" si="54"/>
        <v>5285000</v>
      </c>
      <c r="Q104" s="38">
        <f t="shared" si="54"/>
        <v>5035000</v>
      </c>
      <c r="R104" s="38">
        <f t="shared" si="54"/>
        <v>4966000</v>
      </c>
      <c r="S104" s="38">
        <f t="shared" si="54"/>
        <v>4000000</v>
      </c>
      <c r="T104" s="38">
        <f t="shared" si="54"/>
        <v>4159000</v>
      </c>
      <c r="U104" s="38">
        <f t="shared" si="1"/>
        <v>144008000</v>
      </c>
      <c r="V104" s="38">
        <f t="shared" si="2"/>
        <v>0</v>
      </c>
      <c r="W104" s="61"/>
      <c r="X104" s="61"/>
      <c r="Y104" s="61"/>
      <c r="Z104" s="61"/>
    </row>
    <row r="105" spans="1:26" ht="13.5" customHeight="1" x14ac:dyDescent="0.2">
      <c r="A105" s="2" t="s">
        <v>731</v>
      </c>
      <c r="B105" s="50" t="str">
        <f t="array" ref="B105">INDEX(PAGU_REAL!$AF$1:$AF$168,MATCH(MID(A105,1,21),MID(PAGU_REAL!$AK$1:$AK$168,1,21),0))</f>
        <v>Kelembagaan</v>
      </c>
      <c r="C105" s="12" t="s">
        <v>42</v>
      </c>
      <c r="D105" s="40" t="s">
        <v>43</v>
      </c>
      <c r="E105" s="41">
        <v>0</v>
      </c>
      <c r="F105" s="15" t="s">
        <v>24</v>
      </c>
      <c r="G105" s="41">
        <v>0</v>
      </c>
      <c r="H105" s="41">
        <f t="shared" ref="H105:T105" si="55">SUM(H106:H107)</f>
        <v>31956000</v>
      </c>
      <c r="I105" s="41">
        <f t="shared" si="55"/>
        <v>0</v>
      </c>
      <c r="J105" s="41">
        <f t="shared" si="55"/>
        <v>0</v>
      </c>
      <c r="K105" s="41">
        <f t="shared" si="55"/>
        <v>1425000</v>
      </c>
      <c r="L105" s="41">
        <f t="shared" si="55"/>
        <v>3000000</v>
      </c>
      <c r="M105" s="41">
        <f t="shared" si="55"/>
        <v>11850000</v>
      </c>
      <c r="N105" s="41">
        <f t="shared" si="55"/>
        <v>2535000</v>
      </c>
      <c r="O105" s="41">
        <f t="shared" si="55"/>
        <v>2535000</v>
      </c>
      <c r="P105" s="41">
        <f t="shared" si="55"/>
        <v>2535000</v>
      </c>
      <c r="Q105" s="41">
        <f t="shared" si="55"/>
        <v>2535000</v>
      </c>
      <c r="R105" s="41">
        <f t="shared" si="55"/>
        <v>2466000</v>
      </c>
      <c r="S105" s="41">
        <f t="shared" si="55"/>
        <v>1500000</v>
      </c>
      <c r="T105" s="41">
        <f t="shared" si="55"/>
        <v>1575000</v>
      </c>
      <c r="U105" s="41">
        <f t="shared" si="1"/>
        <v>31956000</v>
      </c>
      <c r="V105" s="41">
        <f t="shared" si="2"/>
        <v>0</v>
      </c>
      <c r="W105" s="61"/>
      <c r="X105" s="61"/>
      <c r="Y105" s="61"/>
      <c r="Z105" s="61"/>
    </row>
    <row r="106" spans="1:26" ht="13.5" customHeight="1" x14ac:dyDescent="0.2">
      <c r="A106" s="2" t="s">
        <v>732</v>
      </c>
      <c r="B106" s="50" t="str">
        <f t="array" ref="B106">INDEX(PAGU_REAL!$AF$1:$AF$168,MATCH(MID(A106,1,21),MID(PAGU_REAL!$AK$1:$AK$168,1,21),0))</f>
        <v>Kelembagaan</v>
      </c>
      <c r="C106" s="42" t="s">
        <v>24</v>
      </c>
      <c r="D106" s="43" t="s">
        <v>599</v>
      </c>
      <c r="E106" s="44">
        <v>224</v>
      </c>
      <c r="F106" s="45" t="s">
        <v>600</v>
      </c>
      <c r="G106" s="44">
        <v>69000</v>
      </c>
      <c r="H106" s="44">
        <f t="shared" ref="H106:H107" si="56">ROUNDDOWN(E106*G106,-3)</f>
        <v>15456000</v>
      </c>
      <c r="I106" s="44">
        <v>0</v>
      </c>
      <c r="J106" s="62">
        <v>0</v>
      </c>
      <c r="K106" s="62">
        <v>0</v>
      </c>
      <c r="L106" s="62">
        <v>0</v>
      </c>
      <c r="M106" s="62">
        <v>10350000</v>
      </c>
      <c r="N106" s="44">
        <v>1035000</v>
      </c>
      <c r="O106" s="44">
        <v>1035000</v>
      </c>
      <c r="P106" s="62">
        <v>1035000</v>
      </c>
      <c r="Q106" s="62">
        <v>1035000</v>
      </c>
      <c r="R106" s="62">
        <v>966000</v>
      </c>
      <c r="S106" s="44">
        <v>0</v>
      </c>
      <c r="T106" s="44">
        <v>0</v>
      </c>
      <c r="U106" s="44">
        <f t="shared" si="1"/>
        <v>15456000</v>
      </c>
      <c r="V106" s="44">
        <f t="shared" si="2"/>
        <v>0</v>
      </c>
      <c r="W106" s="61"/>
      <c r="X106" s="61"/>
      <c r="Y106" s="61"/>
      <c r="Z106" s="61"/>
    </row>
    <row r="107" spans="1:26" ht="13.5" customHeight="1" x14ac:dyDescent="0.2">
      <c r="A107" s="2" t="s">
        <v>733</v>
      </c>
      <c r="B107" s="50" t="str">
        <f t="array" ref="B107">INDEX(PAGU_REAL!$AF$1:$AF$168,MATCH(MID(A107,1,21),MID(PAGU_REAL!$AK$1:$AK$168,1,21),0))</f>
        <v>Kelembagaan</v>
      </c>
      <c r="C107" s="42" t="s">
        <v>24</v>
      </c>
      <c r="D107" s="43" t="s">
        <v>45</v>
      </c>
      <c r="E107" s="44">
        <v>11</v>
      </c>
      <c r="F107" s="45" t="s">
        <v>602</v>
      </c>
      <c r="G107" s="44">
        <v>1500000</v>
      </c>
      <c r="H107" s="44">
        <f t="shared" si="56"/>
        <v>16500000</v>
      </c>
      <c r="I107" s="44">
        <v>0</v>
      </c>
      <c r="J107" s="62">
        <v>0</v>
      </c>
      <c r="K107" s="62">
        <v>1425000</v>
      </c>
      <c r="L107" s="62">
        <v>3000000</v>
      </c>
      <c r="M107" s="44">
        <v>1500000</v>
      </c>
      <c r="N107" s="44">
        <v>1500000</v>
      </c>
      <c r="O107" s="44">
        <v>1500000</v>
      </c>
      <c r="P107" s="44">
        <v>1500000</v>
      </c>
      <c r="Q107" s="44">
        <v>1500000</v>
      </c>
      <c r="R107" s="44">
        <v>1500000</v>
      </c>
      <c r="S107" s="62">
        <v>1500000</v>
      </c>
      <c r="T107" s="62">
        <f>1500000+75000</f>
        <v>1575000</v>
      </c>
      <c r="U107" s="44">
        <f t="shared" si="1"/>
        <v>16500000</v>
      </c>
      <c r="V107" s="44">
        <f t="shared" si="2"/>
        <v>0</v>
      </c>
      <c r="W107" s="61"/>
      <c r="X107" s="61"/>
      <c r="Y107" s="61"/>
      <c r="Z107" s="61"/>
    </row>
    <row r="108" spans="1:26" ht="13.5" customHeight="1" x14ac:dyDescent="0.2">
      <c r="A108" s="2" t="s">
        <v>734</v>
      </c>
      <c r="B108" s="50" t="str">
        <f t="array" ref="B108">INDEX(PAGU_REAL!$AF$1:$AF$168,MATCH(MID(A108,1,21),MID(PAGU_REAL!$AK$1:$AK$168,1,21),0))</f>
        <v>Kelembagaan</v>
      </c>
      <c r="C108" s="12" t="s">
        <v>606</v>
      </c>
      <c r="D108" s="40" t="s">
        <v>607</v>
      </c>
      <c r="E108" s="41">
        <v>0</v>
      </c>
      <c r="F108" s="15" t="s">
        <v>24</v>
      </c>
      <c r="G108" s="41">
        <v>0</v>
      </c>
      <c r="H108" s="41">
        <f t="shared" ref="H108:T108" si="57">SUM(H109:H110)</f>
        <v>5000000</v>
      </c>
      <c r="I108" s="41">
        <f t="shared" si="57"/>
        <v>0</v>
      </c>
      <c r="J108" s="41">
        <f t="shared" si="57"/>
        <v>0</v>
      </c>
      <c r="K108" s="41">
        <f t="shared" si="57"/>
        <v>0</v>
      </c>
      <c r="L108" s="41">
        <f t="shared" si="57"/>
        <v>0</v>
      </c>
      <c r="M108" s="41">
        <f t="shared" si="57"/>
        <v>4250000</v>
      </c>
      <c r="N108" s="41">
        <f t="shared" si="57"/>
        <v>250000</v>
      </c>
      <c r="O108" s="41">
        <f t="shared" si="57"/>
        <v>250000</v>
      </c>
      <c r="P108" s="41">
        <f t="shared" si="57"/>
        <v>250000</v>
      </c>
      <c r="Q108" s="41">
        <f t="shared" si="57"/>
        <v>0</v>
      </c>
      <c r="R108" s="41">
        <f t="shared" si="57"/>
        <v>0</v>
      </c>
      <c r="S108" s="41">
        <f t="shared" si="57"/>
        <v>0</v>
      </c>
      <c r="T108" s="41">
        <f t="shared" si="57"/>
        <v>0</v>
      </c>
      <c r="U108" s="41">
        <f t="shared" si="1"/>
        <v>5000000</v>
      </c>
      <c r="V108" s="41">
        <f t="shared" si="2"/>
        <v>0</v>
      </c>
      <c r="W108" s="61"/>
      <c r="X108" s="61"/>
      <c r="Y108" s="61"/>
      <c r="Z108" s="61"/>
    </row>
    <row r="109" spans="1:26" ht="14.25" x14ac:dyDescent="0.2">
      <c r="A109" s="2" t="s">
        <v>735</v>
      </c>
      <c r="B109" s="50" t="str">
        <f t="array" ref="B109">INDEX(PAGU_REAL!$AF$1:$AF$168,MATCH(MID(A109,1,21),MID(PAGU_REAL!$AK$1:$AK$168,1,21),0))</f>
        <v>Kelembagaan</v>
      </c>
      <c r="C109" s="42" t="s">
        <v>24</v>
      </c>
      <c r="D109" s="43" t="s">
        <v>609</v>
      </c>
      <c r="E109" s="44">
        <v>4</v>
      </c>
      <c r="F109" s="45" t="s">
        <v>602</v>
      </c>
      <c r="G109" s="44">
        <v>250000</v>
      </c>
      <c r="H109" s="44">
        <f t="shared" ref="H109:H110" si="58">ROUNDDOWN(E109*G109,-3)</f>
        <v>1000000</v>
      </c>
      <c r="I109" s="44">
        <v>0</v>
      </c>
      <c r="J109" s="44">
        <v>0</v>
      </c>
      <c r="K109" s="44">
        <v>0</v>
      </c>
      <c r="L109" s="44">
        <v>0</v>
      </c>
      <c r="M109" s="44">
        <v>250000</v>
      </c>
      <c r="N109" s="44">
        <v>250000</v>
      </c>
      <c r="O109" s="44">
        <v>250000</v>
      </c>
      <c r="P109" s="44">
        <v>250000</v>
      </c>
      <c r="Q109" s="44">
        <v>0</v>
      </c>
      <c r="R109" s="44">
        <v>0</v>
      </c>
      <c r="S109" s="44">
        <v>0</v>
      </c>
      <c r="T109" s="44">
        <v>0</v>
      </c>
      <c r="U109" s="44">
        <f t="shared" si="1"/>
        <v>1000000</v>
      </c>
      <c r="V109" s="44">
        <f t="shared" si="2"/>
        <v>0</v>
      </c>
      <c r="W109" s="61"/>
      <c r="X109" s="61"/>
      <c r="Y109" s="61"/>
      <c r="Z109" s="61"/>
    </row>
    <row r="110" spans="1:26" ht="14.25" x14ac:dyDescent="0.2">
      <c r="A110" s="2" t="s">
        <v>3826</v>
      </c>
      <c r="B110" s="50"/>
      <c r="C110" s="42"/>
      <c r="D110" s="43" t="s">
        <v>3827</v>
      </c>
      <c r="E110" s="44">
        <v>1</v>
      </c>
      <c r="F110" s="45" t="s">
        <v>899</v>
      </c>
      <c r="G110" s="44">
        <v>4000000</v>
      </c>
      <c r="H110" s="44">
        <f t="shared" si="58"/>
        <v>4000000</v>
      </c>
      <c r="I110" s="62">
        <v>0</v>
      </c>
      <c r="J110" s="62">
        <v>0</v>
      </c>
      <c r="K110" s="62">
        <v>0</v>
      </c>
      <c r="L110" s="62">
        <v>0</v>
      </c>
      <c r="M110" s="62">
        <v>4000000</v>
      </c>
      <c r="N110" s="62">
        <v>0</v>
      </c>
      <c r="O110" s="62">
        <v>0</v>
      </c>
      <c r="P110" s="62">
        <v>0</v>
      </c>
      <c r="Q110" s="62">
        <v>0</v>
      </c>
      <c r="R110" s="62">
        <v>0</v>
      </c>
      <c r="S110" s="62">
        <v>0</v>
      </c>
      <c r="T110" s="62">
        <v>0</v>
      </c>
      <c r="U110" s="44">
        <f t="shared" si="1"/>
        <v>4000000</v>
      </c>
      <c r="V110" s="44">
        <f t="shared" si="2"/>
        <v>0</v>
      </c>
      <c r="W110" s="61"/>
      <c r="X110" s="61"/>
      <c r="Y110" s="61"/>
      <c r="Z110" s="61"/>
    </row>
    <row r="111" spans="1:26" ht="14.25" x14ac:dyDescent="0.2">
      <c r="A111" s="2" t="s">
        <v>736</v>
      </c>
      <c r="B111" s="50" t="str">
        <f t="array" ref="B111">INDEX(PAGU_REAL!$AF$1:$AF$168,MATCH(MID(A111,1,21),MID(PAGU_REAL!$AK$1:$AK$168,1,21),0))</f>
        <v>Kelembagaan</v>
      </c>
      <c r="C111" s="12" t="s">
        <v>718</v>
      </c>
      <c r="D111" s="40" t="s">
        <v>719</v>
      </c>
      <c r="E111" s="41">
        <v>0</v>
      </c>
      <c r="F111" s="15" t="s">
        <v>24</v>
      </c>
      <c r="G111" s="41">
        <v>0</v>
      </c>
      <c r="H111" s="41">
        <f t="shared" ref="H111:T111" si="59">SUM(H112:H113)</f>
        <v>27500000</v>
      </c>
      <c r="I111" s="41">
        <f t="shared" si="59"/>
        <v>0</v>
      </c>
      <c r="J111" s="41">
        <f t="shared" si="59"/>
        <v>0</v>
      </c>
      <c r="K111" s="41">
        <f t="shared" si="59"/>
        <v>2416000</v>
      </c>
      <c r="L111" s="41">
        <f t="shared" si="59"/>
        <v>4000000</v>
      </c>
      <c r="M111" s="41">
        <f t="shared" si="59"/>
        <v>3500000</v>
      </c>
      <c r="N111" s="41">
        <f t="shared" si="59"/>
        <v>2500000</v>
      </c>
      <c r="O111" s="41">
        <f t="shared" si="59"/>
        <v>2500000</v>
      </c>
      <c r="P111" s="41">
        <f t="shared" si="59"/>
        <v>2500000</v>
      </c>
      <c r="Q111" s="41">
        <f t="shared" si="59"/>
        <v>2500000</v>
      </c>
      <c r="R111" s="41">
        <f t="shared" si="59"/>
        <v>2500000</v>
      </c>
      <c r="S111" s="41">
        <f t="shared" si="59"/>
        <v>2500000</v>
      </c>
      <c r="T111" s="41">
        <f t="shared" si="59"/>
        <v>2584000</v>
      </c>
      <c r="U111" s="41">
        <f t="shared" si="1"/>
        <v>27500000</v>
      </c>
      <c r="V111" s="41">
        <f t="shared" si="2"/>
        <v>0</v>
      </c>
      <c r="W111" s="61"/>
      <c r="X111" s="61"/>
      <c r="Y111" s="61"/>
      <c r="Z111" s="61"/>
    </row>
    <row r="112" spans="1:26" ht="14.25" x14ac:dyDescent="0.2">
      <c r="A112" s="2" t="s">
        <v>737</v>
      </c>
      <c r="B112" s="50" t="str">
        <f t="array" ref="B112">INDEX(PAGU_REAL!$AF$1:$AF$168,MATCH(MID(A112,1,21),MID(PAGU_REAL!$AK$1:$AK$168,1,21),0))</f>
        <v>Kelembagaan</v>
      </c>
      <c r="C112" s="42" t="s">
        <v>24</v>
      </c>
      <c r="D112" s="43" t="s">
        <v>51</v>
      </c>
      <c r="E112" s="44">
        <v>11</v>
      </c>
      <c r="F112" s="45" t="s">
        <v>602</v>
      </c>
      <c r="G112" s="44">
        <v>1000000</v>
      </c>
      <c r="H112" s="44">
        <f t="shared" ref="H112:H113" si="60">ROUNDDOWN(E112*G112,-3)</f>
        <v>11000000</v>
      </c>
      <c r="I112" s="44">
        <v>0</v>
      </c>
      <c r="J112" s="62">
        <v>0</v>
      </c>
      <c r="K112" s="62">
        <v>996000</v>
      </c>
      <c r="L112" s="44">
        <v>1000000</v>
      </c>
      <c r="M112" s="62">
        <v>2000000</v>
      </c>
      <c r="N112" s="44">
        <v>1000000</v>
      </c>
      <c r="O112" s="44">
        <v>1000000</v>
      </c>
      <c r="P112" s="44">
        <v>1000000</v>
      </c>
      <c r="Q112" s="44">
        <v>1000000</v>
      </c>
      <c r="R112" s="44">
        <v>1000000</v>
      </c>
      <c r="S112" s="44">
        <v>1000000</v>
      </c>
      <c r="T112" s="62">
        <f>1000000+4000</f>
        <v>1004000</v>
      </c>
      <c r="U112" s="44">
        <f t="shared" si="1"/>
        <v>11000000</v>
      </c>
      <c r="V112" s="44">
        <f t="shared" si="2"/>
        <v>0</v>
      </c>
      <c r="W112" s="61"/>
      <c r="X112" s="61"/>
      <c r="Y112" s="61"/>
      <c r="Z112" s="61"/>
    </row>
    <row r="113" spans="1:26" ht="13.5" customHeight="1" x14ac:dyDescent="0.2">
      <c r="A113" s="2" t="s">
        <v>738</v>
      </c>
      <c r="B113" s="50" t="str">
        <f t="array" ref="B113">INDEX(PAGU_REAL!$AF$1:$AF$168,MATCH(MID(A113,1,21),MID(PAGU_REAL!$AK$1:$AK$168,1,21),0))</f>
        <v>Kelembagaan</v>
      </c>
      <c r="C113" s="42" t="s">
        <v>24</v>
      </c>
      <c r="D113" s="43" t="s">
        <v>53</v>
      </c>
      <c r="E113" s="44">
        <v>11</v>
      </c>
      <c r="F113" s="45" t="s">
        <v>602</v>
      </c>
      <c r="G113" s="44">
        <v>1500000</v>
      </c>
      <c r="H113" s="44">
        <f t="shared" si="60"/>
        <v>16500000</v>
      </c>
      <c r="I113" s="44">
        <v>0</v>
      </c>
      <c r="J113" s="62">
        <v>0</v>
      </c>
      <c r="K113" s="62">
        <v>1420000</v>
      </c>
      <c r="L113" s="62">
        <v>3000000</v>
      </c>
      <c r="M113" s="44">
        <v>1500000</v>
      </c>
      <c r="N113" s="44">
        <v>1500000</v>
      </c>
      <c r="O113" s="44">
        <v>1500000</v>
      </c>
      <c r="P113" s="44">
        <v>1500000</v>
      </c>
      <c r="Q113" s="44">
        <v>1500000</v>
      </c>
      <c r="R113" s="44">
        <v>1500000</v>
      </c>
      <c r="S113" s="44">
        <v>1500000</v>
      </c>
      <c r="T113" s="62">
        <f>1500000+80000</f>
        <v>1580000</v>
      </c>
      <c r="U113" s="44">
        <f t="shared" si="1"/>
        <v>16500000</v>
      </c>
      <c r="V113" s="44">
        <f t="shared" si="2"/>
        <v>0</v>
      </c>
      <c r="W113" s="61"/>
      <c r="X113" s="61"/>
      <c r="Y113" s="61"/>
      <c r="Z113" s="61"/>
    </row>
    <row r="114" spans="1:26" ht="13.5" customHeight="1" x14ac:dyDescent="0.2">
      <c r="A114" s="2" t="s">
        <v>739</v>
      </c>
      <c r="B114" s="50" t="str">
        <f t="array" ref="B114">INDEX(PAGU_REAL!$AF$1:$AF$168,MATCH(MID(A114,1,21),MID(PAGU_REAL!$AK$1:$AK$168,1,21),0))</f>
        <v>Kelembagaan</v>
      </c>
      <c r="C114" s="12" t="s">
        <v>162</v>
      </c>
      <c r="D114" s="40" t="s">
        <v>163</v>
      </c>
      <c r="E114" s="41">
        <v>0</v>
      </c>
      <c r="F114" s="15" t="s">
        <v>24</v>
      </c>
      <c r="G114" s="41">
        <v>0</v>
      </c>
      <c r="H114" s="41">
        <f t="shared" ref="H114:T114" si="61">H115</f>
        <v>9000000</v>
      </c>
      <c r="I114" s="41">
        <f t="shared" si="61"/>
        <v>0</v>
      </c>
      <c r="J114" s="41">
        <f t="shared" si="61"/>
        <v>900000</v>
      </c>
      <c r="K114" s="41">
        <f t="shared" si="61"/>
        <v>1800000</v>
      </c>
      <c r="L114" s="41">
        <f t="shared" si="61"/>
        <v>1800000</v>
      </c>
      <c r="M114" s="41">
        <f t="shared" si="61"/>
        <v>1800000</v>
      </c>
      <c r="N114" s="41">
        <f t="shared" si="61"/>
        <v>1800000</v>
      </c>
      <c r="O114" s="41">
        <f t="shared" si="61"/>
        <v>900000</v>
      </c>
      <c r="P114" s="41">
        <f t="shared" si="61"/>
        <v>0</v>
      </c>
      <c r="Q114" s="41">
        <f t="shared" si="61"/>
        <v>0</v>
      </c>
      <c r="R114" s="41">
        <f t="shared" si="61"/>
        <v>0</v>
      </c>
      <c r="S114" s="41">
        <f t="shared" si="61"/>
        <v>0</v>
      </c>
      <c r="T114" s="41">
        <f t="shared" si="61"/>
        <v>0</v>
      </c>
      <c r="U114" s="41">
        <f t="shared" si="1"/>
        <v>9000000</v>
      </c>
      <c r="V114" s="41">
        <f t="shared" si="2"/>
        <v>0</v>
      </c>
      <c r="W114" s="61"/>
      <c r="X114" s="61"/>
      <c r="Y114" s="61"/>
      <c r="Z114" s="61"/>
    </row>
    <row r="115" spans="1:26" ht="14.25" x14ac:dyDescent="0.2">
      <c r="A115" s="2" t="s">
        <v>740</v>
      </c>
      <c r="B115" s="50" t="str">
        <f t="array" ref="B115">INDEX(PAGU_REAL!$AF$1:$AF$168,MATCH(MID(A115,1,21),MID(PAGU_REAL!$AK$1:$AK$168,1,21),0))</f>
        <v>Kelembagaan</v>
      </c>
      <c r="C115" s="42" t="s">
        <v>24</v>
      </c>
      <c r="D115" s="43" t="s">
        <v>3828</v>
      </c>
      <c r="E115" s="44">
        <v>10</v>
      </c>
      <c r="F115" s="45" t="s">
        <v>613</v>
      </c>
      <c r="G115" s="44">
        <v>900000</v>
      </c>
      <c r="H115" s="44">
        <f>ROUNDDOWN(E115*G115,-3)</f>
        <v>9000000</v>
      </c>
      <c r="I115" s="44">
        <v>0</v>
      </c>
      <c r="J115" s="62">
        <v>900000</v>
      </c>
      <c r="K115" s="62">
        <v>1800000</v>
      </c>
      <c r="L115" s="62">
        <v>1800000</v>
      </c>
      <c r="M115" s="62">
        <v>1800000</v>
      </c>
      <c r="N115" s="62">
        <v>1800000</v>
      </c>
      <c r="O115" s="62">
        <v>900000</v>
      </c>
      <c r="P115" s="44">
        <v>0</v>
      </c>
      <c r="Q115" s="44">
        <v>0</v>
      </c>
      <c r="R115" s="44">
        <v>0</v>
      </c>
      <c r="S115" s="44">
        <v>0</v>
      </c>
      <c r="T115" s="44">
        <v>0</v>
      </c>
      <c r="U115" s="44">
        <f t="shared" si="1"/>
        <v>9000000</v>
      </c>
      <c r="V115" s="44">
        <f t="shared" si="2"/>
        <v>0</v>
      </c>
      <c r="W115" s="61"/>
      <c r="X115" s="61"/>
      <c r="Y115" s="61"/>
      <c r="Z115" s="61"/>
    </row>
    <row r="116" spans="1:26" ht="14.25" x14ac:dyDescent="0.2">
      <c r="A116" s="2" t="s">
        <v>3829</v>
      </c>
      <c r="B116" s="50"/>
      <c r="C116" s="15">
        <v>522192</v>
      </c>
      <c r="D116" s="40" t="s">
        <v>3812</v>
      </c>
      <c r="E116" s="41"/>
      <c r="F116" s="15"/>
      <c r="G116" s="41"/>
      <c r="H116" s="41">
        <f t="shared" ref="H116:T116" si="62">H117</f>
        <v>7200000</v>
      </c>
      <c r="I116" s="41">
        <f t="shared" si="62"/>
        <v>0</v>
      </c>
      <c r="J116" s="41">
        <f t="shared" si="62"/>
        <v>0</v>
      </c>
      <c r="K116" s="41">
        <f t="shared" si="62"/>
        <v>0</v>
      </c>
      <c r="L116" s="41">
        <f t="shared" si="62"/>
        <v>1800000</v>
      </c>
      <c r="M116" s="41">
        <f t="shared" si="62"/>
        <v>1800000</v>
      </c>
      <c r="N116" s="41">
        <f t="shared" si="62"/>
        <v>1800000</v>
      </c>
      <c r="O116" s="41">
        <f t="shared" si="62"/>
        <v>1800000</v>
      </c>
      <c r="P116" s="41">
        <f t="shared" si="62"/>
        <v>0</v>
      </c>
      <c r="Q116" s="41">
        <f t="shared" si="62"/>
        <v>0</v>
      </c>
      <c r="R116" s="41">
        <f t="shared" si="62"/>
        <v>0</v>
      </c>
      <c r="S116" s="41">
        <f t="shared" si="62"/>
        <v>0</v>
      </c>
      <c r="T116" s="41">
        <f t="shared" si="62"/>
        <v>0</v>
      </c>
      <c r="U116" s="41">
        <f t="shared" si="1"/>
        <v>7200000</v>
      </c>
      <c r="V116" s="41">
        <f t="shared" si="2"/>
        <v>0</v>
      </c>
      <c r="W116" s="61"/>
      <c r="X116" s="61"/>
      <c r="Y116" s="61"/>
      <c r="Z116" s="61"/>
    </row>
    <row r="117" spans="1:26" ht="14.25" x14ac:dyDescent="0.2">
      <c r="A117" s="2" t="s">
        <v>3830</v>
      </c>
      <c r="B117" s="50"/>
      <c r="C117" s="42" t="s">
        <v>24</v>
      </c>
      <c r="D117" s="43" t="s">
        <v>3828</v>
      </c>
      <c r="E117" s="44">
        <v>8</v>
      </c>
      <c r="F117" s="45" t="s">
        <v>613</v>
      </c>
      <c r="G117" s="44">
        <v>900000</v>
      </c>
      <c r="H117" s="44">
        <f>ROUNDDOWN(E117*G117,-3)</f>
        <v>7200000</v>
      </c>
      <c r="I117" s="62">
        <v>0</v>
      </c>
      <c r="J117" s="62">
        <v>0</v>
      </c>
      <c r="K117" s="62">
        <v>0</v>
      </c>
      <c r="L117" s="62">
        <v>1800000</v>
      </c>
      <c r="M117" s="62">
        <v>1800000</v>
      </c>
      <c r="N117" s="62">
        <v>1800000</v>
      </c>
      <c r="O117" s="62">
        <v>1800000</v>
      </c>
      <c r="P117" s="62">
        <v>0</v>
      </c>
      <c r="Q117" s="62">
        <v>0</v>
      </c>
      <c r="R117" s="62">
        <v>0</v>
      </c>
      <c r="S117" s="62">
        <v>0</v>
      </c>
      <c r="T117" s="62">
        <v>0</v>
      </c>
      <c r="U117" s="44">
        <f t="shared" si="1"/>
        <v>7200000</v>
      </c>
      <c r="V117" s="44">
        <f t="shared" si="2"/>
        <v>0</v>
      </c>
      <c r="W117" s="61"/>
      <c r="X117" s="61"/>
      <c r="Y117" s="61"/>
      <c r="Z117" s="61"/>
    </row>
    <row r="118" spans="1:26" ht="14.25" x14ac:dyDescent="0.2">
      <c r="A118" s="2" t="s">
        <v>741</v>
      </c>
      <c r="B118" s="50" t="str">
        <f t="array" ref="B118">INDEX(PAGU_REAL!$AF$1:$AF$168,MATCH(MID(A118,1,21),MID(PAGU_REAL!$AK$1:$AK$168,1,21),0))</f>
        <v>Kelembagaan</v>
      </c>
      <c r="C118" s="12" t="s">
        <v>111</v>
      </c>
      <c r="D118" s="40" t="s">
        <v>112</v>
      </c>
      <c r="E118" s="41">
        <v>0</v>
      </c>
      <c r="F118" s="15" t="s">
        <v>24</v>
      </c>
      <c r="G118" s="41">
        <v>0</v>
      </c>
      <c r="H118" s="41">
        <f t="shared" ref="H118:T118" si="63">H119</f>
        <v>63352000</v>
      </c>
      <c r="I118" s="41">
        <f t="shared" si="63"/>
        <v>0</v>
      </c>
      <c r="J118" s="41">
        <f t="shared" si="63"/>
        <v>0</v>
      </c>
      <c r="K118" s="41">
        <f t="shared" si="63"/>
        <v>0</v>
      </c>
      <c r="L118" s="41">
        <f t="shared" si="63"/>
        <v>0</v>
      </c>
      <c r="M118" s="41">
        <f t="shared" si="63"/>
        <v>63352000</v>
      </c>
      <c r="N118" s="41">
        <f t="shared" si="63"/>
        <v>0</v>
      </c>
      <c r="O118" s="41">
        <f t="shared" si="63"/>
        <v>0</v>
      </c>
      <c r="P118" s="41">
        <f t="shared" si="63"/>
        <v>0</v>
      </c>
      <c r="Q118" s="41">
        <f t="shared" si="63"/>
        <v>0</v>
      </c>
      <c r="R118" s="41">
        <f t="shared" si="63"/>
        <v>0</v>
      </c>
      <c r="S118" s="41">
        <f t="shared" si="63"/>
        <v>0</v>
      </c>
      <c r="T118" s="41">
        <f t="shared" si="63"/>
        <v>0</v>
      </c>
      <c r="U118" s="41">
        <f t="shared" si="1"/>
        <v>63352000</v>
      </c>
      <c r="V118" s="41">
        <f t="shared" si="2"/>
        <v>0</v>
      </c>
      <c r="W118" s="61"/>
      <c r="X118" s="61"/>
      <c r="Y118" s="61"/>
      <c r="Z118" s="61"/>
    </row>
    <row r="119" spans="1:26" ht="14.25" x14ac:dyDescent="0.2">
      <c r="A119" s="2" t="s">
        <v>742</v>
      </c>
      <c r="B119" s="50" t="str">
        <f t="array" ref="B119">INDEX(PAGU_REAL!$AF$1:$AF$168,MATCH(MID(A119,1,21),MID(PAGU_REAL!$AK$1:$AK$168,1,21),0))</f>
        <v>Kelembagaan</v>
      </c>
      <c r="C119" s="42" t="s">
        <v>24</v>
      </c>
      <c r="D119" s="43" t="s">
        <v>743</v>
      </c>
      <c r="E119" s="44">
        <v>15</v>
      </c>
      <c r="F119" s="45" t="s">
        <v>600</v>
      </c>
      <c r="G119" s="44">
        <v>4223467</v>
      </c>
      <c r="H119" s="44">
        <f>ROUNDDOWN(E119*G119,-3)</f>
        <v>63352000</v>
      </c>
      <c r="I119" s="44">
        <v>0</v>
      </c>
      <c r="J119" s="44">
        <v>0</v>
      </c>
      <c r="K119" s="44">
        <v>0</v>
      </c>
      <c r="L119" s="44">
        <v>0</v>
      </c>
      <c r="M119" s="62">
        <v>63352000</v>
      </c>
      <c r="N119" s="44">
        <v>0</v>
      </c>
      <c r="O119" s="44">
        <v>0</v>
      </c>
      <c r="P119" s="44">
        <v>0</v>
      </c>
      <c r="Q119" s="44">
        <v>0</v>
      </c>
      <c r="R119" s="44">
        <v>0</v>
      </c>
      <c r="S119" s="44">
        <v>0</v>
      </c>
      <c r="T119" s="44">
        <v>0</v>
      </c>
      <c r="U119" s="44">
        <f t="shared" si="1"/>
        <v>63352000</v>
      </c>
      <c r="V119" s="44">
        <f t="shared" si="2"/>
        <v>0</v>
      </c>
      <c r="W119" s="61"/>
      <c r="X119" s="61"/>
      <c r="Y119" s="61"/>
      <c r="Z119" s="61"/>
    </row>
    <row r="120" spans="1:26" ht="14.25" x14ac:dyDescent="0.2">
      <c r="A120" s="2" t="s">
        <v>746</v>
      </c>
      <c r="B120" s="50" t="e">
        <f t="array" ref="B120">INDEX(PAGU_REAL!$AF$1:$AF$168,MATCH(MID(A120,1,21),MID(PAGU_REAL!$AK$1:$AK$168,1,21),0))</f>
        <v>#N/A</v>
      </c>
      <c r="C120" s="32" t="s">
        <v>398</v>
      </c>
      <c r="D120" s="33" t="s">
        <v>747</v>
      </c>
      <c r="E120" s="34">
        <v>0</v>
      </c>
      <c r="F120" s="35" t="s">
        <v>24</v>
      </c>
      <c r="G120" s="34">
        <v>0</v>
      </c>
      <c r="H120" s="34">
        <f t="shared" ref="H120:T120" si="64">SUM(H121)</f>
        <v>38406000</v>
      </c>
      <c r="I120" s="34">
        <f t="shared" si="64"/>
        <v>0</v>
      </c>
      <c r="J120" s="34">
        <f t="shared" si="64"/>
        <v>8300000</v>
      </c>
      <c r="K120" s="34">
        <f t="shared" si="64"/>
        <v>20106000</v>
      </c>
      <c r="L120" s="34">
        <f t="shared" si="64"/>
        <v>10000000</v>
      </c>
      <c r="M120" s="34">
        <f t="shared" si="64"/>
        <v>0</v>
      </c>
      <c r="N120" s="34">
        <f t="shared" si="64"/>
        <v>0</v>
      </c>
      <c r="O120" s="34">
        <f t="shared" si="64"/>
        <v>0</v>
      </c>
      <c r="P120" s="34">
        <f t="shared" si="64"/>
        <v>0</v>
      </c>
      <c r="Q120" s="34">
        <f t="shared" si="64"/>
        <v>0</v>
      </c>
      <c r="R120" s="34">
        <f t="shared" si="64"/>
        <v>0</v>
      </c>
      <c r="S120" s="34">
        <f t="shared" si="64"/>
        <v>0</v>
      </c>
      <c r="T120" s="34">
        <f t="shared" si="64"/>
        <v>0</v>
      </c>
      <c r="U120" s="34">
        <f t="shared" si="1"/>
        <v>38406000</v>
      </c>
      <c r="V120" s="34">
        <f t="shared" si="2"/>
        <v>0</v>
      </c>
      <c r="W120" s="61"/>
      <c r="X120" s="61"/>
      <c r="Y120" s="61"/>
      <c r="Z120" s="61"/>
    </row>
    <row r="121" spans="1:26" ht="14.25" x14ac:dyDescent="0.2">
      <c r="A121" s="2" t="s">
        <v>748</v>
      </c>
      <c r="B121" s="50" t="str">
        <f t="array" ref="B121">INDEX(PAGU_REAL!$AF$1:$AF$168,MATCH(MID(A121,1,21),MID(PAGU_REAL!$AK$1:$AK$168,1,21),0))</f>
        <v>Ketenagaan</v>
      </c>
      <c r="C121" s="36" t="s">
        <v>39</v>
      </c>
      <c r="D121" s="37" t="s">
        <v>749</v>
      </c>
      <c r="E121" s="38">
        <v>0</v>
      </c>
      <c r="F121" s="39" t="s">
        <v>24</v>
      </c>
      <c r="G121" s="38">
        <v>0</v>
      </c>
      <c r="H121" s="38">
        <f t="shared" ref="H121:T121" si="65">SUM(H122,H128,H130,H132)</f>
        <v>38406000</v>
      </c>
      <c r="I121" s="38">
        <f t="shared" si="65"/>
        <v>0</v>
      </c>
      <c r="J121" s="38">
        <f t="shared" si="65"/>
        <v>8300000</v>
      </c>
      <c r="K121" s="38">
        <f t="shared" si="65"/>
        <v>20106000</v>
      </c>
      <c r="L121" s="38">
        <f t="shared" si="65"/>
        <v>10000000</v>
      </c>
      <c r="M121" s="38">
        <f t="shared" si="65"/>
        <v>0</v>
      </c>
      <c r="N121" s="38">
        <f t="shared" si="65"/>
        <v>0</v>
      </c>
      <c r="O121" s="38">
        <f t="shared" si="65"/>
        <v>0</v>
      </c>
      <c r="P121" s="38">
        <f t="shared" si="65"/>
        <v>0</v>
      </c>
      <c r="Q121" s="38">
        <f t="shared" si="65"/>
        <v>0</v>
      </c>
      <c r="R121" s="38">
        <f t="shared" si="65"/>
        <v>0</v>
      </c>
      <c r="S121" s="38">
        <f t="shared" si="65"/>
        <v>0</v>
      </c>
      <c r="T121" s="38">
        <f t="shared" si="65"/>
        <v>0</v>
      </c>
      <c r="U121" s="38">
        <f t="shared" si="1"/>
        <v>38406000</v>
      </c>
      <c r="V121" s="38">
        <f t="shared" si="2"/>
        <v>0</v>
      </c>
      <c r="W121" s="61"/>
      <c r="X121" s="61"/>
      <c r="Y121" s="61"/>
      <c r="Z121" s="61"/>
    </row>
    <row r="122" spans="1:26" ht="14.25" x14ac:dyDescent="0.2">
      <c r="A122" s="2" t="s">
        <v>750</v>
      </c>
      <c r="B122" s="50" t="str">
        <f t="array" ref="B122">INDEX(PAGU_REAL!$AF$1:$AF$168,MATCH(MID(A122,1,21),MID(PAGU_REAL!$AK$1:$AK$168,1,21),0))</f>
        <v>Ketenagaan</v>
      </c>
      <c r="C122" s="12" t="s">
        <v>42</v>
      </c>
      <c r="D122" s="40" t="s">
        <v>43</v>
      </c>
      <c r="E122" s="41">
        <v>0</v>
      </c>
      <c r="F122" s="15" t="s">
        <v>24</v>
      </c>
      <c r="G122" s="41">
        <v>0</v>
      </c>
      <c r="H122" s="41">
        <f t="shared" ref="H122:T122" si="66">SUM(H123:H127)</f>
        <v>16100000</v>
      </c>
      <c r="I122" s="41">
        <f t="shared" si="66"/>
        <v>0</v>
      </c>
      <c r="J122" s="41">
        <f t="shared" si="66"/>
        <v>8000000</v>
      </c>
      <c r="K122" s="41">
        <f t="shared" si="66"/>
        <v>8100000</v>
      </c>
      <c r="L122" s="41">
        <f t="shared" si="66"/>
        <v>0</v>
      </c>
      <c r="M122" s="41">
        <f t="shared" si="66"/>
        <v>0</v>
      </c>
      <c r="N122" s="41">
        <f t="shared" si="66"/>
        <v>0</v>
      </c>
      <c r="O122" s="41">
        <f t="shared" si="66"/>
        <v>0</v>
      </c>
      <c r="P122" s="41">
        <f t="shared" si="66"/>
        <v>0</v>
      </c>
      <c r="Q122" s="41">
        <f t="shared" si="66"/>
        <v>0</v>
      </c>
      <c r="R122" s="41">
        <f t="shared" si="66"/>
        <v>0</v>
      </c>
      <c r="S122" s="41">
        <f t="shared" si="66"/>
        <v>0</v>
      </c>
      <c r="T122" s="41">
        <f t="shared" si="66"/>
        <v>0</v>
      </c>
      <c r="U122" s="41">
        <f t="shared" si="1"/>
        <v>16100000</v>
      </c>
      <c r="V122" s="41">
        <f t="shared" si="2"/>
        <v>0</v>
      </c>
      <c r="W122" s="61"/>
      <c r="X122" s="61"/>
      <c r="Y122" s="61"/>
      <c r="Z122" s="61"/>
    </row>
    <row r="123" spans="1:26" ht="13.5" customHeight="1" x14ac:dyDescent="0.2">
      <c r="A123" s="2" t="s">
        <v>751</v>
      </c>
      <c r="B123" s="50" t="str">
        <f t="array" ref="B123">INDEX(PAGU_REAL!$AF$1:$AF$168,MATCH(MID(A123,1,21),MID(PAGU_REAL!$AK$1:$AK$168,1,21),0))</f>
        <v>Ketenagaan</v>
      </c>
      <c r="C123" s="42" t="s">
        <v>24</v>
      </c>
      <c r="D123" s="43" t="s">
        <v>599</v>
      </c>
      <c r="E123" s="44">
        <v>30</v>
      </c>
      <c r="F123" s="45" t="s">
        <v>600</v>
      </c>
      <c r="G123" s="44">
        <v>70000</v>
      </c>
      <c r="H123" s="44">
        <f t="shared" ref="H123:H127" si="67">ROUNDDOWN(E123*G123,-3)</f>
        <v>2100000</v>
      </c>
      <c r="I123" s="62">
        <v>0</v>
      </c>
      <c r="J123" s="62">
        <v>0</v>
      </c>
      <c r="K123" s="62">
        <v>2100000</v>
      </c>
      <c r="L123" s="44">
        <v>0</v>
      </c>
      <c r="M123" s="44">
        <v>0</v>
      </c>
      <c r="N123" s="44">
        <v>0</v>
      </c>
      <c r="O123" s="44">
        <v>0</v>
      </c>
      <c r="P123" s="44">
        <v>0</v>
      </c>
      <c r="Q123" s="44">
        <v>0</v>
      </c>
      <c r="R123" s="44">
        <v>0</v>
      </c>
      <c r="S123" s="44">
        <v>0</v>
      </c>
      <c r="T123" s="44">
        <v>0</v>
      </c>
      <c r="U123" s="44">
        <f t="shared" si="1"/>
        <v>2100000</v>
      </c>
      <c r="V123" s="44">
        <f t="shared" si="2"/>
        <v>0</v>
      </c>
      <c r="W123" s="61"/>
      <c r="X123" s="61"/>
      <c r="Y123" s="61"/>
      <c r="Z123" s="61"/>
    </row>
    <row r="124" spans="1:26" ht="13.5" customHeight="1" x14ac:dyDescent="0.2">
      <c r="A124" s="2" t="s">
        <v>752</v>
      </c>
      <c r="B124" s="50" t="str">
        <f t="array" ref="B124">INDEX(PAGU_REAL!$AF$1:$AF$168,MATCH(MID(A124,1,21),MID(PAGU_REAL!$AK$1:$AK$168,1,21),0))</f>
        <v>Ketenagaan</v>
      </c>
      <c r="C124" s="42" t="s">
        <v>24</v>
      </c>
      <c r="D124" s="43" t="s">
        <v>45</v>
      </c>
      <c r="E124" s="44">
        <v>2</v>
      </c>
      <c r="F124" s="45" t="s">
        <v>602</v>
      </c>
      <c r="G124" s="44">
        <v>1500000</v>
      </c>
      <c r="H124" s="44">
        <f t="shared" si="67"/>
        <v>3000000</v>
      </c>
      <c r="I124" s="44">
        <v>0</v>
      </c>
      <c r="J124" s="44">
        <v>3000000</v>
      </c>
      <c r="K124" s="44">
        <v>0</v>
      </c>
      <c r="L124" s="44">
        <v>0</v>
      </c>
      <c r="M124" s="44">
        <v>0</v>
      </c>
      <c r="N124" s="44">
        <v>0</v>
      </c>
      <c r="O124" s="44">
        <v>0</v>
      </c>
      <c r="P124" s="44">
        <v>0</v>
      </c>
      <c r="Q124" s="44">
        <v>0</v>
      </c>
      <c r="R124" s="44">
        <v>0</v>
      </c>
      <c r="S124" s="44">
        <v>0</v>
      </c>
      <c r="T124" s="44">
        <v>0</v>
      </c>
      <c r="U124" s="44">
        <f t="shared" si="1"/>
        <v>3000000</v>
      </c>
      <c r="V124" s="44">
        <f t="shared" si="2"/>
        <v>0</v>
      </c>
      <c r="W124" s="61"/>
      <c r="X124" s="61"/>
      <c r="Y124" s="61"/>
      <c r="Z124" s="61"/>
    </row>
    <row r="125" spans="1:26" ht="13.5" customHeight="1" x14ac:dyDescent="0.2">
      <c r="A125" s="2" t="s">
        <v>753</v>
      </c>
      <c r="B125" s="50" t="str">
        <f t="array" ref="B125">INDEX(PAGU_REAL!$AF$1:$AF$168,MATCH(MID(A125,1,21),MID(PAGU_REAL!$AK$1:$AK$168,1,21),0))</f>
        <v>Ketenagaan</v>
      </c>
      <c r="C125" s="42" t="s">
        <v>24</v>
      </c>
      <c r="D125" s="43" t="s">
        <v>51</v>
      </c>
      <c r="E125" s="44">
        <v>2</v>
      </c>
      <c r="F125" s="45" t="s">
        <v>602</v>
      </c>
      <c r="G125" s="44">
        <v>1000000</v>
      </c>
      <c r="H125" s="44">
        <f t="shared" si="67"/>
        <v>2000000</v>
      </c>
      <c r="I125" s="44">
        <v>0</v>
      </c>
      <c r="J125" s="44">
        <v>2000000</v>
      </c>
      <c r="K125" s="44">
        <v>0</v>
      </c>
      <c r="L125" s="44">
        <v>0</v>
      </c>
      <c r="M125" s="44">
        <v>0</v>
      </c>
      <c r="N125" s="44">
        <v>0</v>
      </c>
      <c r="O125" s="44">
        <v>0</v>
      </c>
      <c r="P125" s="44">
        <v>0</v>
      </c>
      <c r="Q125" s="44">
        <v>0</v>
      </c>
      <c r="R125" s="44">
        <v>0</v>
      </c>
      <c r="S125" s="44">
        <v>0</v>
      </c>
      <c r="T125" s="44">
        <v>0</v>
      </c>
      <c r="U125" s="44">
        <f t="shared" si="1"/>
        <v>2000000</v>
      </c>
      <c r="V125" s="44">
        <f t="shared" si="2"/>
        <v>0</v>
      </c>
      <c r="W125" s="61"/>
      <c r="X125" s="61"/>
      <c r="Y125" s="61"/>
      <c r="Z125" s="61"/>
    </row>
    <row r="126" spans="1:26" ht="13.5" customHeight="1" x14ac:dyDescent="0.2">
      <c r="A126" s="2" t="s">
        <v>754</v>
      </c>
      <c r="B126" s="50" t="str">
        <f t="array" ref="B126">INDEX(PAGU_REAL!$AF$1:$AF$168,MATCH(MID(A126,1,21),MID(PAGU_REAL!$AK$1:$AK$168,1,21),0))</f>
        <v>Ketenagaan</v>
      </c>
      <c r="C126" s="42" t="s">
        <v>24</v>
      </c>
      <c r="D126" s="43" t="s">
        <v>53</v>
      </c>
      <c r="E126" s="44">
        <v>2</v>
      </c>
      <c r="F126" s="45" t="s">
        <v>602</v>
      </c>
      <c r="G126" s="44">
        <v>1500000</v>
      </c>
      <c r="H126" s="44">
        <f t="shared" si="67"/>
        <v>3000000</v>
      </c>
      <c r="I126" s="44">
        <v>0</v>
      </c>
      <c r="J126" s="44">
        <v>3000000</v>
      </c>
      <c r="K126" s="44">
        <v>0</v>
      </c>
      <c r="L126" s="44">
        <v>0</v>
      </c>
      <c r="M126" s="44">
        <v>0</v>
      </c>
      <c r="N126" s="44">
        <v>0</v>
      </c>
      <c r="O126" s="44">
        <v>0</v>
      </c>
      <c r="P126" s="44">
        <v>0</v>
      </c>
      <c r="Q126" s="44">
        <v>0</v>
      </c>
      <c r="R126" s="44">
        <v>0</v>
      </c>
      <c r="S126" s="44">
        <v>0</v>
      </c>
      <c r="T126" s="44">
        <v>0</v>
      </c>
      <c r="U126" s="44">
        <f t="shared" si="1"/>
        <v>3000000</v>
      </c>
      <c r="V126" s="44">
        <f t="shared" si="2"/>
        <v>0</v>
      </c>
      <c r="W126" s="61"/>
      <c r="X126" s="61"/>
      <c r="Y126" s="61"/>
      <c r="Z126" s="61"/>
    </row>
    <row r="127" spans="1:26" ht="13.5" customHeight="1" x14ac:dyDescent="0.2">
      <c r="A127" s="2" t="s">
        <v>755</v>
      </c>
      <c r="B127" s="50" t="str">
        <f t="array" ref="B127">INDEX(PAGU_REAL!$AF$1:$AF$168,MATCH(MID(A127,1,21),MID(PAGU_REAL!$AK$1:$AK$168,1,21),0))</f>
        <v>Ketenagaan</v>
      </c>
      <c r="C127" s="42" t="s">
        <v>24</v>
      </c>
      <c r="D127" s="43" t="s">
        <v>756</v>
      </c>
      <c r="E127" s="44">
        <v>30</v>
      </c>
      <c r="F127" s="45" t="s">
        <v>600</v>
      </c>
      <c r="G127" s="44">
        <v>200000</v>
      </c>
      <c r="H127" s="44">
        <f t="shared" si="67"/>
        <v>6000000</v>
      </c>
      <c r="I127" s="44">
        <v>0</v>
      </c>
      <c r="J127" s="62">
        <v>0</v>
      </c>
      <c r="K127" s="62">
        <v>6000000</v>
      </c>
      <c r="L127" s="44">
        <v>0</v>
      </c>
      <c r="M127" s="44">
        <v>0</v>
      </c>
      <c r="N127" s="44">
        <v>0</v>
      </c>
      <c r="O127" s="44">
        <v>0</v>
      </c>
      <c r="P127" s="44">
        <v>0</v>
      </c>
      <c r="Q127" s="44">
        <v>0</v>
      </c>
      <c r="R127" s="44">
        <v>0</v>
      </c>
      <c r="S127" s="44">
        <v>0</v>
      </c>
      <c r="T127" s="44">
        <v>0</v>
      </c>
      <c r="U127" s="44">
        <f t="shared" si="1"/>
        <v>6000000</v>
      </c>
      <c r="V127" s="44">
        <f t="shared" si="2"/>
        <v>0</v>
      </c>
      <c r="W127" s="61"/>
      <c r="X127" s="61"/>
      <c r="Y127" s="61"/>
      <c r="Z127" s="61"/>
    </row>
    <row r="128" spans="1:26" ht="13.5" customHeight="1" x14ac:dyDescent="0.2">
      <c r="A128" s="2" t="s">
        <v>757</v>
      </c>
      <c r="B128" s="50" t="str">
        <f t="array" ref="B128">INDEX(PAGU_REAL!$AF$1:$AF$168,MATCH(MID(A128,1,21),MID(PAGU_REAL!$AK$1:$AK$168,1,21),0))</f>
        <v>Ketenagaan</v>
      </c>
      <c r="C128" s="12" t="s">
        <v>606</v>
      </c>
      <c r="D128" s="40" t="s">
        <v>607</v>
      </c>
      <c r="E128" s="41">
        <v>0</v>
      </c>
      <c r="F128" s="15" t="s">
        <v>24</v>
      </c>
      <c r="G128" s="41">
        <v>0</v>
      </c>
      <c r="H128" s="41">
        <f t="shared" ref="H128:T128" si="68">H129</f>
        <v>2006000</v>
      </c>
      <c r="I128" s="41">
        <f t="shared" si="68"/>
        <v>0</v>
      </c>
      <c r="J128" s="41">
        <f t="shared" si="68"/>
        <v>0</v>
      </c>
      <c r="K128" s="41">
        <f t="shared" si="68"/>
        <v>2006000</v>
      </c>
      <c r="L128" s="41">
        <f t="shared" si="68"/>
        <v>0</v>
      </c>
      <c r="M128" s="41">
        <f t="shared" si="68"/>
        <v>0</v>
      </c>
      <c r="N128" s="41">
        <f t="shared" si="68"/>
        <v>0</v>
      </c>
      <c r="O128" s="41">
        <f t="shared" si="68"/>
        <v>0</v>
      </c>
      <c r="P128" s="41">
        <f t="shared" si="68"/>
        <v>0</v>
      </c>
      <c r="Q128" s="41">
        <f t="shared" si="68"/>
        <v>0</v>
      </c>
      <c r="R128" s="41">
        <f t="shared" si="68"/>
        <v>0</v>
      </c>
      <c r="S128" s="41">
        <f t="shared" si="68"/>
        <v>0</v>
      </c>
      <c r="T128" s="41">
        <f t="shared" si="68"/>
        <v>0</v>
      </c>
      <c r="U128" s="41">
        <f t="shared" si="1"/>
        <v>2006000</v>
      </c>
      <c r="V128" s="41">
        <f t="shared" si="2"/>
        <v>0</v>
      </c>
      <c r="W128" s="61"/>
      <c r="X128" s="61"/>
      <c r="Y128" s="61"/>
      <c r="Z128" s="61"/>
    </row>
    <row r="129" spans="1:26" ht="13.5" customHeight="1" x14ac:dyDescent="0.2">
      <c r="A129" s="2" t="s">
        <v>758</v>
      </c>
      <c r="B129" s="50" t="str">
        <f t="array" ref="B129">INDEX(PAGU_REAL!$AF$1:$AF$168,MATCH(MID(A129,1,21),MID(PAGU_REAL!$AK$1:$AK$168,1,21),0))</f>
        <v>Ketenagaan</v>
      </c>
      <c r="C129" s="42" t="s">
        <v>24</v>
      </c>
      <c r="D129" s="43" t="s">
        <v>3831</v>
      </c>
      <c r="E129" s="44">
        <v>1</v>
      </c>
      <c r="F129" s="45" t="s">
        <v>602</v>
      </c>
      <c r="G129" s="44">
        <v>2006000</v>
      </c>
      <c r="H129" s="44">
        <f>ROUNDDOWN(E129*G129,-3)</f>
        <v>2006000</v>
      </c>
      <c r="I129" s="44">
        <v>0</v>
      </c>
      <c r="J129" s="62">
        <v>0</v>
      </c>
      <c r="K129" s="62">
        <v>2006000</v>
      </c>
      <c r="L129" s="44">
        <v>0</v>
      </c>
      <c r="M129" s="44">
        <v>0</v>
      </c>
      <c r="N129" s="44">
        <v>0</v>
      </c>
      <c r="O129" s="44">
        <v>0</v>
      </c>
      <c r="P129" s="44">
        <v>0</v>
      </c>
      <c r="Q129" s="44">
        <v>0</v>
      </c>
      <c r="R129" s="44">
        <v>0</v>
      </c>
      <c r="S129" s="44">
        <v>0</v>
      </c>
      <c r="T129" s="44">
        <v>0</v>
      </c>
      <c r="U129" s="44">
        <f t="shared" si="1"/>
        <v>2006000</v>
      </c>
      <c r="V129" s="44">
        <f t="shared" si="2"/>
        <v>0</v>
      </c>
      <c r="W129" s="61"/>
      <c r="X129" s="61"/>
      <c r="Y129" s="61"/>
      <c r="Z129" s="61"/>
    </row>
    <row r="130" spans="1:26" ht="13.5" customHeight="1" x14ac:dyDescent="0.2">
      <c r="A130" s="2" t="s">
        <v>760</v>
      </c>
      <c r="B130" s="50" t="str">
        <f t="array" ref="B130">INDEX(PAGU_REAL!$AF$1:$AF$168,MATCH(MID(A130,1,21),MID(PAGU_REAL!$AK$1:$AK$168,1,21),0))</f>
        <v>Ketenagaan</v>
      </c>
      <c r="C130" s="12" t="s">
        <v>162</v>
      </c>
      <c r="D130" s="40" t="s">
        <v>163</v>
      </c>
      <c r="E130" s="41">
        <v>0</v>
      </c>
      <c r="F130" s="15" t="s">
        <v>24</v>
      </c>
      <c r="G130" s="41">
        <v>0</v>
      </c>
      <c r="H130" s="41">
        <f t="shared" ref="H130:T130" si="69">H131</f>
        <v>20000000</v>
      </c>
      <c r="I130" s="41">
        <f t="shared" si="69"/>
        <v>0</v>
      </c>
      <c r="J130" s="41">
        <f t="shared" si="69"/>
        <v>0</v>
      </c>
      <c r="K130" s="41">
        <f t="shared" si="69"/>
        <v>10000000</v>
      </c>
      <c r="L130" s="41">
        <f t="shared" si="69"/>
        <v>10000000</v>
      </c>
      <c r="M130" s="41">
        <f t="shared" si="69"/>
        <v>0</v>
      </c>
      <c r="N130" s="41">
        <f t="shared" si="69"/>
        <v>0</v>
      </c>
      <c r="O130" s="41">
        <f t="shared" si="69"/>
        <v>0</v>
      </c>
      <c r="P130" s="41">
        <f t="shared" si="69"/>
        <v>0</v>
      </c>
      <c r="Q130" s="41">
        <f t="shared" si="69"/>
        <v>0</v>
      </c>
      <c r="R130" s="41">
        <f t="shared" si="69"/>
        <v>0</v>
      </c>
      <c r="S130" s="41">
        <f t="shared" si="69"/>
        <v>0</v>
      </c>
      <c r="T130" s="41">
        <f t="shared" si="69"/>
        <v>0</v>
      </c>
      <c r="U130" s="41">
        <f t="shared" si="1"/>
        <v>20000000</v>
      </c>
      <c r="V130" s="41">
        <f t="shared" si="2"/>
        <v>0</v>
      </c>
      <c r="W130" s="61"/>
      <c r="X130" s="61"/>
      <c r="Y130" s="61"/>
      <c r="Z130" s="61"/>
    </row>
    <row r="131" spans="1:26" ht="13.5" customHeight="1" x14ac:dyDescent="0.2">
      <c r="A131" s="2" t="s">
        <v>761</v>
      </c>
      <c r="B131" s="50" t="str">
        <f t="array" ref="B131">INDEX(PAGU_REAL!$AF$1:$AF$168,MATCH(MID(A131,1,21),MID(PAGU_REAL!$AK$1:$AK$168,1,21),0))</f>
        <v>Ketenagaan</v>
      </c>
      <c r="C131" s="42" t="s">
        <v>24</v>
      </c>
      <c r="D131" s="43" t="s">
        <v>1866</v>
      </c>
      <c r="E131" s="44">
        <v>20</v>
      </c>
      <c r="F131" s="45" t="s">
        <v>613</v>
      </c>
      <c r="G131" s="44">
        <v>1000000</v>
      </c>
      <c r="H131" s="44">
        <f>ROUNDDOWN(E131*G131,-3)</f>
        <v>20000000</v>
      </c>
      <c r="I131" s="44">
        <v>0</v>
      </c>
      <c r="J131" s="62">
        <v>0</v>
      </c>
      <c r="K131" s="62">
        <v>10000000</v>
      </c>
      <c r="L131" s="62">
        <v>10000000</v>
      </c>
      <c r="M131" s="44">
        <v>0</v>
      </c>
      <c r="N131" s="44">
        <v>0</v>
      </c>
      <c r="O131" s="44">
        <v>0</v>
      </c>
      <c r="P131" s="44">
        <v>0</v>
      </c>
      <c r="Q131" s="44">
        <v>0</v>
      </c>
      <c r="R131" s="44">
        <v>0</v>
      </c>
      <c r="S131" s="44">
        <v>0</v>
      </c>
      <c r="T131" s="44">
        <v>0</v>
      </c>
      <c r="U131" s="44">
        <f t="shared" si="1"/>
        <v>20000000</v>
      </c>
      <c r="V131" s="44">
        <f t="shared" si="2"/>
        <v>0</v>
      </c>
      <c r="W131" s="61"/>
      <c r="X131" s="61"/>
      <c r="Y131" s="61"/>
      <c r="Z131" s="61"/>
    </row>
    <row r="132" spans="1:26" ht="13.5" customHeight="1" x14ac:dyDescent="0.2">
      <c r="A132" s="2" t="s">
        <v>765</v>
      </c>
      <c r="B132" s="50" t="str">
        <f t="array" ref="B132">INDEX(PAGU_REAL!$AF$1:$AF$168,MATCH(MID(A132,1,21),MID(PAGU_REAL!$AK$1:$AK$168,1,21),0))</f>
        <v>Ketenagaan</v>
      </c>
      <c r="C132" s="12" t="s">
        <v>55</v>
      </c>
      <c r="D132" s="40" t="s">
        <v>56</v>
      </c>
      <c r="E132" s="41">
        <v>0</v>
      </c>
      <c r="F132" s="15" t="s">
        <v>24</v>
      </c>
      <c r="G132" s="41">
        <v>0</v>
      </c>
      <c r="H132" s="41">
        <f t="shared" ref="H132:T132" si="70">H133</f>
        <v>300000</v>
      </c>
      <c r="I132" s="41">
        <f t="shared" si="70"/>
        <v>0</v>
      </c>
      <c r="J132" s="41">
        <f t="shared" si="70"/>
        <v>300000</v>
      </c>
      <c r="K132" s="41">
        <f t="shared" si="70"/>
        <v>0</v>
      </c>
      <c r="L132" s="41">
        <f t="shared" si="70"/>
        <v>0</v>
      </c>
      <c r="M132" s="41">
        <f t="shared" si="70"/>
        <v>0</v>
      </c>
      <c r="N132" s="41">
        <f t="shared" si="70"/>
        <v>0</v>
      </c>
      <c r="O132" s="41">
        <f t="shared" si="70"/>
        <v>0</v>
      </c>
      <c r="P132" s="41">
        <f t="shared" si="70"/>
        <v>0</v>
      </c>
      <c r="Q132" s="41">
        <f t="shared" si="70"/>
        <v>0</v>
      </c>
      <c r="R132" s="41">
        <f t="shared" si="70"/>
        <v>0</v>
      </c>
      <c r="S132" s="41">
        <f t="shared" si="70"/>
        <v>0</v>
      </c>
      <c r="T132" s="41">
        <f t="shared" si="70"/>
        <v>0</v>
      </c>
      <c r="U132" s="41">
        <f t="shared" si="1"/>
        <v>300000</v>
      </c>
      <c r="V132" s="41">
        <f t="shared" si="2"/>
        <v>0</v>
      </c>
      <c r="W132" s="61"/>
      <c r="X132" s="61"/>
      <c r="Y132" s="61"/>
      <c r="Z132" s="61"/>
    </row>
    <row r="133" spans="1:26" ht="13.5" customHeight="1" x14ac:dyDescent="0.2">
      <c r="A133" s="2" t="s">
        <v>766</v>
      </c>
      <c r="B133" s="50" t="str">
        <f t="array" ref="B133">INDEX(PAGU_REAL!$AF$1:$AF$168,MATCH(MID(A133,1,21),MID(PAGU_REAL!$AK$1:$AK$168,1,21),0))</f>
        <v>Ketenagaan</v>
      </c>
      <c r="C133" s="42" t="s">
        <v>24</v>
      </c>
      <c r="D133" s="43" t="s">
        <v>58</v>
      </c>
      <c r="E133" s="44">
        <v>2</v>
      </c>
      <c r="F133" s="45" t="s">
        <v>600</v>
      </c>
      <c r="G133" s="44">
        <v>150000</v>
      </c>
      <c r="H133" s="44">
        <f>ROUNDDOWN(E133*G133,-3)</f>
        <v>300000</v>
      </c>
      <c r="I133" s="62">
        <v>0</v>
      </c>
      <c r="J133" s="62">
        <v>300000</v>
      </c>
      <c r="K133" s="62">
        <v>0</v>
      </c>
      <c r="L133" s="44">
        <v>0</v>
      </c>
      <c r="M133" s="44">
        <v>0</v>
      </c>
      <c r="N133" s="44">
        <v>0</v>
      </c>
      <c r="O133" s="44">
        <v>0</v>
      </c>
      <c r="P133" s="44">
        <v>0</v>
      </c>
      <c r="Q133" s="44">
        <v>0</v>
      </c>
      <c r="R133" s="44">
        <v>0</v>
      </c>
      <c r="S133" s="44">
        <v>0</v>
      </c>
      <c r="T133" s="44">
        <v>0</v>
      </c>
      <c r="U133" s="44">
        <f t="shared" si="1"/>
        <v>300000</v>
      </c>
      <c r="V133" s="44">
        <f t="shared" si="2"/>
        <v>0</v>
      </c>
      <c r="W133" s="61"/>
      <c r="X133" s="61"/>
      <c r="Y133" s="61"/>
      <c r="Z133" s="61"/>
    </row>
    <row r="134" spans="1:26" ht="13.5" hidden="1" customHeight="1" x14ac:dyDescent="0.2">
      <c r="A134" s="2" t="s">
        <v>767</v>
      </c>
      <c r="B134" s="50" t="e">
        <f t="array" ref="B134">INDEX(PAGU_REAL!$AF$1:$AF$168,MATCH(MID(A134,1,21),MID(PAGU_REAL!$AK$1:$AK$168,1,21),0))</f>
        <v>#N/A</v>
      </c>
      <c r="C134" s="16" t="s">
        <v>767</v>
      </c>
      <c r="D134" s="17" t="s">
        <v>768</v>
      </c>
      <c r="E134" s="18">
        <v>0</v>
      </c>
      <c r="F134" s="19" t="s">
        <v>24</v>
      </c>
      <c r="G134" s="18">
        <v>0</v>
      </c>
      <c r="H134" s="18">
        <f t="shared" ref="H134:T134" si="71">SUM(H135,H529)</f>
        <v>20319548000</v>
      </c>
      <c r="I134" s="18">
        <f t="shared" si="71"/>
        <v>427715391</v>
      </c>
      <c r="J134" s="18">
        <f t="shared" si="71"/>
        <v>2477929193</v>
      </c>
      <c r="K134" s="18">
        <f t="shared" si="71"/>
        <v>1061962683</v>
      </c>
      <c r="L134" s="18">
        <f t="shared" si="71"/>
        <v>2251770363</v>
      </c>
      <c r="M134" s="18">
        <f t="shared" si="71"/>
        <v>2517910888</v>
      </c>
      <c r="N134" s="18">
        <f t="shared" si="71"/>
        <v>2178837763</v>
      </c>
      <c r="O134" s="18">
        <f t="shared" si="71"/>
        <v>1634449363</v>
      </c>
      <c r="P134" s="18">
        <f t="shared" si="71"/>
        <v>2284762363</v>
      </c>
      <c r="Q134" s="18">
        <f t="shared" si="71"/>
        <v>2040185403</v>
      </c>
      <c r="R134" s="18">
        <f t="shared" si="71"/>
        <v>1375705318</v>
      </c>
      <c r="S134" s="18">
        <f t="shared" si="71"/>
        <v>1275251533</v>
      </c>
      <c r="T134" s="18">
        <f t="shared" si="71"/>
        <v>796947739</v>
      </c>
      <c r="U134" s="18">
        <f t="shared" si="1"/>
        <v>20323428000</v>
      </c>
      <c r="V134" s="18">
        <f t="shared" si="2"/>
        <v>-3880000</v>
      </c>
      <c r="W134" s="61"/>
      <c r="X134" s="61"/>
      <c r="Y134" s="61"/>
      <c r="Z134" s="61"/>
    </row>
    <row r="135" spans="1:26" ht="13.5" hidden="1" customHeight="1" x14ac:dyDescent="0.2">
      <c r="A135" s="2" t="s">
        <v>769</v>
      </c>
      <c r="B135" s="50" t="e">
        <f t="array" ref="B135">INDEX(PAGU_REAL!$AF$1:$AF$168,MATCH(MID(A135,1,21),MID(PAGU_REAL!$AK$1:$AK$168,1,21),0))</f>
        <v>#N/A</v>
      </c>
      <c r="C135" s="20" t="s">
        <v>770</v>
      </c>
      <c r="D135" s="21" t="s">
        <v>771</v>
      </c>
      <c r="E135" s="22">
        <v>0</v>
      </c>
      <c r="F135" s="23" t="s">
        <v>24</v>
      </c>
      <c r="G135" s="22">
        <v>0</v>
      </c>
      <c r="H135" s="22">
        <f t="shared" ref="H135:T135" si="72">SUM(H136,H152,H257,H297,H481)</f>
        <v>12343918000</v>
      </c>
      <c r="I135" s="22">
        <f t="shared" si="72"/>
        <v>427715391</v>
      </c>
      <c r="J135" s="22">
        <f t="shared" si="72"/>
        <v>813704193</v>
      </c>
      <c r="K135" s="22">
        <f t="shared" si="72"/>
        <v>861400683</v>
      </c>
      <c r="L135" s="22">
        <f t="shared" si="72"/>
        <v>894140363</v>
      </c>
      <c r="M135" s="22">
        <f t="shared" si="72"/>
        <v>1306267888</v>
      </c>
      <c r="N135" s="22">
        <f t="shared" si="72"/>
        <v>1925087763</v>
      </c>
      <c r="O135" s="22">
        <f t="shared" si="72"/>
        <v>1381109363</v>
      </c>
      <c r="P135" s="22">
        <f t="shared" si="72"/>
        <v>935682363</v>
      </c>
      <c r="Q135" s="22">
        <f t="shared" si="72"/>
        <v>1038091403</v>
      </c>
      <c r="R135" s="22">
        <f t="shared" si="72"/>
        <v>1064839318</v>
      </c>
      <c r="S135" s="22">
        <f t="shared" si="72"/>
        <v>980961533</v>
      </c>
      <c r="T135" s="22">
        <f t="shared" si="72"/>
        <v>718797739</v>
      </c>
      <c r="U135" s="22">
        <f t="shared" si="1"/>
        <v>12347798000</v>
      </c>
      <c r="V135" s="22">
        <f t="shared" si="2"/>
        <v>-3880000</v>
      </c>
      <c r="W135" s="61"/>
      <c r="X135" s="61"/>
      <c r="Y135" s="61"/>
      <c r="Z135" s="61"/>
    </row>
    <row r="136" spans="1:26" ht="13.5" hidden="1" customHeight="1" x14ac:dyDescent="0.2">
      <c r="A136" s="2" t="s">
        <v>772</v>
      </c>
      <c r="B136" s="50" t="e">
        <f t="array" ref="B136">INDEX(PAGU_REAL!$AF$1:$AF$168,MATCH(MID(A136,1,21),MID(PAGU_REAL!$AK$1:$AK$168,1,21),0))</f>
        <v>#N/A</v>
      </c>
      <c r="C136" s="24" t="s">
        <v>773</v>
      </c>
      <c r="D136" s="25" t="s">
        <v>774</v>
      </c>
      <c r="E136" s="26">
        <v>76</v>
      </c>
      <c r="F136" s="27" t="s">
        <v>775</v>
      </c>
      <c r="G136" s="26">
        <v>0</v>
      </c>
      <c r="H136" s="26">
        <f t="shared" ref="H136:T136" si="73">H137</f>
        <v>165080000</v>
      </c>
      <c r="I136" s="26">
        <f t="shared" si="73"/>
        <v>0</v>
      </c>
      <c r="J136" s="26">
        <f t="shared" si="73"/>
        <v>2500000</v>
      </c>
      <c r="K136" s="26">
        <f t="shared" si="73"/>
        <v>4050000</v>
      </c>
      <c r="L136" s="26">
        <f t="shared" si="73"/>
        <v>28530000</v>
      </c>
      <c r="M136" s="26">
        <f t="shared" si="73"/>
        <v>1500000</v>
      </c>
      <c r="N136" s="26">
        <f t="shared" si="73"/>
        <v>47460000</v>
      </c>
      <c r="O136" s="26">
        <f t="shared" si="73"/>
        <v>7050000</v>
      </c>
      <c r="P136" s="26">
        <f t="shared" si="73"/>
        <v>24480000</v>
      </c>
      <c r="Q136" s="26">
        <f t="shared" si="73"/>
        <v>1500000</v>
      </c>
      <c r="R136" s="26">
        <f t="shared" si="73"/>
        <v>23030000</v>
      </c>
      <c r="S136" s="26">
        <f t="shared" si="73"/>
        <v>3000000</v>
      </c>
      <c r="T136" s="26">
        <f t="shared" si="73"/>
        <v>21980000</v>
      </c>
      <c r="U136" s="26">
        <f t="shared" si="1"/>
        <v>165080000</v>
      </c>
      <c r="V136" s="26">
        <f t="shared" si="2"/>
        <v>0</v>
      </c>
      <c r="W136" s="61"/>
      <c r="X136" s="61"/>
      <c r="Y136" s="61"/>
      <c r="Z136" s="61"/>
    </row>
    <row r="137" spans="1:26" ht="13.5" hidden="1" customHeight="1" x14ac:dyDescent="0.2">
      <c r="A137" s="2" t="s">
        <v>847</v>
      </c>
      <c r="B137" s="50" t="e">
        <f t="array" ref="B137">INDEX(PAGU_REAL!$AF$1:$AF$168,MATCH(MID(A137,1,21),MID(PAGU_REAL!$AK$1:$AK$168,1,21),0))</f>
        <v>#N/A</v>
      </c>
      <c r="C137" s="28" t="s">
        <v>848</v>
      </c>
      <c r="D137" s="29" t="s">
        <v>849</v>
      </c>
      <c r="E137" s="30">
        <v>0</v>
      </c>
      <c r="F137" s="31" t="s">
        <v>24</v>
      </c>
      <c r="G137" s="30">
        <v>0</v>
      </c>
      <c r="H137" s="30">
        <f t="shared" ref="H137:T137" si="74">SUM(H138)</f>
        <v>165080000</v>
      </c>
      <c r="I137" s="30">
        <f t="shared" si="74"/>
        <v>0</v>
      </c>
      <c r="J137" s="30">
        <f t="shared" si="74"/>
        <v>2500000</v>
      </c>
      <c r="K137" s="30">
        <f t="shared" si="74"/>
        <v>4050000</v>
      </c>
      <c r="L137" s="30">
        <f t="shared" si="74"/>
        <v>28530000</v>
      </c>
      <c r="M137" s="30">
        <f t="shared" si="74"/>
        <v>1500000</v>
      </c>
      <c r="N137" s="30">
        <f t="shared" si="74"/>
        <v>47460000</v>
      </c>
      <c r="O137" s="30">
        <f t="shared" si="74"/>
        <v>7050000</v>
      </c>
      <c r="P137" s="30">
        <f t="shared" si="74"/>
        <v>24480000</v>
      </c>
      <c r="Q137" s="30">
        <f t="shared" si="74"/>
        <v>1500000</v>
      </c>
      <c r="R137" s="30">
        <f t="shared" si="74"/>
        <v>23030000</v>
      </c>
      <c r="S137" s="30">
        <f t="shared" si="74"/>
        <v>3000000</v>
      </c>
      <c r="T137" s="30">
        <f t="shared" si="74"/>
        <v>21980000</v>
      </c>
      <c r="U137" s="30">
        <f t="shared" si="1"/>
        <v>165080000</v>
      </c>
      <c r="V137" s="30">
        <f t="shared" si="2"/>
        <v>0</v>
      </c>
      <c r="W137" s="61"/>
      <c r="X137" s="61"/>
      <c r="Y137" s="61"/>
      <c r="Z137" s="61"/>
    </row>
    <row r="138" spans="1:26" ht="13.5" hidden="1" customHeight="1" x14ac:dyDescent="0.2">
      <c r="A138" s="2" t="s">
        <v>850</v>
      </c>
      <c r="B138" s="50" t="e">
        <f t="array" ref="B138">INDEX(PAGU_REAL!$AF$1:$AF$168,MATCH(MID(A138,1,21),MID(PAGU_REAL!$AK$1:$AK$168,1,21),0))</f>
        <v>#N/A</v>
      </c>
      <c r="C138" s="32" t="s">
        <v>780</v>
      </c>
      <c r="D138" s="33" t="s">
        <v>851</v>
      </c>
      <c r="E138" s="34">
        <v>0</v>
      </c>
      <c r="F138" s="35" t="s">
        <v>24</v>
      </c>
      <c r="G138" s="34">
        <v>0</v>
      </c>
      <c r="H138" s="34">
        <f t="shared" ref="H138:T138" si="75">SUM(H139)</f>
        <v>165080000</v>
      </c>
      <c r="I138" s="34">
        <f t="shared" si="75"/>
        <v>0</v>
      </c>
      <c r="J138" s="34">
        <f t="shared" si="75"/>
        <v>2500000</v>
      </c>
      <c r="K138" s="34">
        <f t="shared" si="75"/>
        <v>4050000</v>
      </c>
      <c r="L138" s="34">
        <f t="shared" si="75"/>
        <v>28530000</v>
      </c>
      <c r="M138" s="34">
        <f t="shared" si="75"/>
        <v>1500000</v>
      </c>
      <c r="N138" s="34">
        <f t="shared" si="75"/>
        <v>47460000</v>
      </c>
      <c r="O138" s="34">
        <f t="shared" si="75"/>
        <v>7050000</v>
      </c>
      <c r="P138" s="34">
        <f t="shared" si="75"/>
        <v>24480000</v>
      </c>
      <c r="Q138" s="34">
        <f t="shared" si="75"/>
        <v>1500000</v>
      </c>
      <c r="R138" s="34">
        <f t="shared" si="75"/>
        <v>23030000</v>
      </c>
      <c r="S138" s="34">
        <f t="shared" si="75"/>
        <v>3000000</v>
      </c>
      <c r="T138" s="34">
        <f t="shared" si="75"/>
        <v>21980000</v>
      </c>
      <c r="U138" s="34">
        <f t="shared" si="1"/>
        <v>165080000</v>
      </c>
      <c r="V138" s="34">
        <f t="shared" si="2"/>
        <v>0</v>
      </c>
      <c r="W138" s="61"/>
      <c r="X138" s="61"/>
      <c r="Y138" s="61"/>
      <c r="Z138" s="61"/>
    </row>
    <row r="139" spans="1:26" ht="13.5" hidden="1" customHeight="1" x14ac:dyDescent="0.2">
      <c r="A139" s="2" t="s">
        <v>852</v>
      </c>
      <c r="B139" s="50" t="str">
        <f t="array" ref="B139">INDEX(PAGU_REAL!$AF$1:$AF$168,MATCH(MID(A139,1,21),MID(PAGU_REAL!$AK$1:$AK$168,1,21),0))</f>
        <v>Perencanaan</v>
      </c>
      <c r="C139" s="36" t="s">
        <v>77</v>
      </c>
      <c r="D139" s="37" t="s">
        <v>853</v>
      </c>
      <c r="E139" s="38">
        <v>0</v>
      </c>
      <c r="F139" s="39" t="s">
        <v>24</v>
      </c>
      <c r="G139" s="38">
        <v>0</v>
      </c>
      <c r="H139" s="38">
        <f t="shared" ref="H139:T139" si="76">SUM(H140,H143,H145,H148,H150)</f>
        <v>165080000</v>
      </c>
      <c r="I139" s="38">
        <f t="shared" si="76"/>
        <v>0</v>
      </c>
      <c r="J139" s="38">
        <f t="shared" si="76"/>
        <v>2500000</v>
      </c>
      <c r="K139" s="38">
        <f t="shared" si="76"/>
        <v>4050000</v>
      </c>
      <c r="L139" s="38">
        <f t="shared" si="76"/>
        <v>28530000</v>
      </c>
      <c r="M139" s="38">
        <f t="shared" si="76"/>
        <v>1500000</v>
      </c>
      <c r="N139" s="38">
        <f t="shared" si="76"/>
        <v>47460000</v>
      </c>
      <c r="O139" s="38">
        <f t="shared" si="76"/>
        <v>7050000</v>
      </c>
      <c r="P139" s="38">
        <f t="shared" si="76"/>
        <v>24480000</v>
      </c>
      <c r="Q139" s="38">
        <f t="shared" si="76"/>
        <v>1500000</v>
      </c>
      <c r="R139" s="38">
        <f t="shared" si="76"/>
        <v>23030000</v>
      </c>
      <c r="S139" s="38">
        <f t="shared" si="76"/>
        <v>3000000</v>
      </c>
      <c r="T139" s="38">
        <f t="shared" si="76"/>
        <v>21980000</v>
      </c>
      <c r="U139" s="38">
        <f t="shared" si="1"/>
        <v>165080000</v>
      </c>
      <c r="V139" s="38">
        <f t="shared" si="2"/>
        <v>0</v>
      </c>
      <c r="W139" s="61"/>
      <c r="X139" s="61"/>
      <c r="Y139" s="61"/>
      <c r="Z139" s="61"/>
    </row>
    <row r="140" spans="1:26" ht="13.5" hidden="1" customHeight="1" x14ac:dyDescent="0.2">
      <c r="A140" s="2" t="s">
        <v>854</v>
      </c>
      <c r="B140" s="50" t="str">
        <f t="array" ref="B140">INDEX(PAGU_REAL!$AF$1:$AF$168,MATCH(MID(A140,1,21),MID(PAGU_REAL!$AK$1:$AK$168,1,21),0))</f>
        <v>Perencanaan</v>
      </c>
      <c r="C140" s="12" t="s">
        <v>42</v>
      </c>
      <c r="D140" s="40" t="s">
        <v>43</v>
      </c>
      <c r="E140" s="41">
        <v>0</v>
      </c>
      <c r="F140" s="15" t="s">
        <v>24</v>
      </c>
      <c r="G140" s="41">
        <v>0</v>
      </c>
      <c r="H140" s="41">
        <f t="shared" ref="H140:T140" si="77">SUM(H141:H142)</f>
        <v>16200000</v>
      </c>
      <c r="I140" s="41">
        <f t="shared" si="77"/>
        <v>0</v>
      </c>
      <c r="J140" s="41">
        <f t="shared" si="77"/>
        <v>0</v>
      </c>
      <c r="K140" s="41">
        <f t="shared" si="77"/>
        <v>4050000</v>
      </c>
      <c r="L140" s="41">
        <f t="shared" si="77"/>
        <v>1050000</v>
      </c>
      <c r="M140" s="41">
        <f t="shared" si="77"/>
        <v>1500000</v>
      </c>
      <c r="N140" s="41">
        <f t="shared" si="77"/>
        <v>0</v>
      </c>
      <c r="O140" s="41">
        <f t="shared" si="77"/>
        <v>4050000</v>
      </c>
      <c r="P140" s="41">
        <f t="shared" si="77"/>
        <v>0</v>
      </c>
      <c r="Q140" s="41">
        <f t="shared" si="77"/>
        <v>1500000</v>
      </c>
      <c r="R140" s="41">
        <f t="shared" si="77"/>
        <v>1050000</v>
      </c>
      <c r="S140" s="41">
        <f t="shared" si="77"/>
        <v>3000000</v>
      </c>
      <c r="T140" s="41">
        <f t="shared" si="77"/>
        <v>0</v>
      </c>
      <c r="U140" s="41">
        <f t="shared" si="1"/>
        <v>16200000</v>
      </c>
      <c r="V140" s="41">
        <f t="shared" si="2"/>
        <v>0</v>
      </c>
      <c r="W140" s="61"/>
      <c r="X140" s="61"/>
      <c r="Y140" s="61"/>
      <c r="Z140" s="61"/>
    </row>
    <row r="141" spans="1:26" ht="13.5" hidden="1" customHeight="1" x14ac:dyDescent="0.2">
      <c r="A141" s="2" t="s">
        <v>855</v>
      </c>
      <c r="B141" s="50" t="str">
        <f t="array" ref="B141">INDEX(PAGU_REAL!$AF$1:$AF$168,MATCH(MID(A141,1,21),MID(PAGU_REAL!$AK$1:$AK$168,1,21),0))</f>
        <v>Perencanaan</v>
      </c>
      <c r="C141" s="42" t="s">
        <v>24</v>
      </c>
      <c r="D141" s="43" t="s">
        <v>45</v>
      </c>
      <c r="E141" s="44">
        <v>8</v>
      </c>
      <c r="F141" s="45" t="s">
        <v>602</v>
      </c>
      <c r="G141" s="44">
        <v>1500000</v>
      </c>
      <c r="H141" s="44">
        <f t="shared" ref="H141:H142" si="78">ROUNDDOWN(E141*G141,-3)</f>
        <v>12000000</v>
      </c>
      <c r="I141" s="44">
        <v>0</v>
      </c>
      <c r="J141" s="44">
        <v>0</v>
      </c>
      <c r="K141" s="44">
        <v>3000000</v>
      </c>
      <c r="L141" s="44">
        <v>0</v>
      </c>
      <c r="M141" s="44">
        <v>1500000</v>
      </c>
      <c r="N141" s="44">
        <v>0</v>
      </c>
      <c r="O141" s="44">
        <v>3000000</v>
      </c>
      <c r="P141" s="44">
        <v>0</v>
      </c>
      <c r="Q141" s="44">
        <v>1500000</v>
      </c>
      <c r="R141" s="44">
        <v>0</v>
      </c>
      <c r="S141" s="44">
        <v>3000000</v>
      </c>
      <c r="T141" s="44">
        <v>0</v>
      </c>
      <c r="U141" s="44">
        <f t="shared" si="1"/>
        <v>12000000</v>
      </c>
      <c r="V141" s="44">
        <f t="shared" si="2"/>
        <v>0</v>
      </c>
      <c r="W141" s="61"/>
      <c r="X141" s="61"/>
      <c r="Y141" s="61"/>
      <c r="Z141" s="61"/>
    </row>
    <row r="142" spans="1:26" ht="13.5" hidden="1" customHeight="1" x14ac:dyDescent="0.2">
      <c r="A142" s="2" t="s">
        <v>856</v>
      </c>
      <c r="B142" s="50" t="str">
        <f t="array" ref="B142">INDEX(PAGU_REAL!$AF$1:$AF$168,MATCH(MID(A142,1,21),MID(PAGU_REAL!$AK$1:$AK$168,1,21),0))</f>
        <v>Perencanaan</v>
      </c>
      <c r="C142" s="42" t="s">
        <v>24</v>
      </c>
      <c r="D142" s="43" t="s">
        <v>599</v>
      </c>
      <c r="E142" s="44">
        <v>60</v>
      </c>
      <c r="F142" s="45" t="s">
        <v>857</v>
      </c>
      <c r="G142" s="44">
        <v>70000</v>
      </c>
      <c r="H142" s="44">
        <f t="shared" si="78"/>
        <v>4200000</v>
      </c>
      <c r="I142" s="44">
        <v>0</v>
      </c>
      <c r="J142" s="44">
        <v>0</v>
      </c>
      <c r="K142" s="44">
        <v>1050000</v>
      </c>
      <c r="L142" s="44">
        <v>1050000</v>
      </c>
      <c r="M142" s="44">
        <v>0</v>
      </c>
      <c r="N142" s="44">
        <v>0</v>
      </c>
      <c r="O142" s="44">
        <v>1050000</v>
      </c>
      <c r="P142" s="44">
        <v>0</v>
      </c>
      <c r="Q142" s="44">
        <v>0</v>
      </c>
      <c r="R142" s="44">
        <v>1050000</v>
      </c>
      <c r="S142" s="44">
        <v>0</v>
      </c>
      <c r="T142" s="44">
        <v>0</v>
      </c>
      <c r="U142" s="44">
        <f t="shared" si="1"/>
        <v>4200000</v>
      </c>
      <c r="V142" s="44">
        <f t="shared" si="2"/>
        <v>0</v>
      </c>
      <c r="W142" s="61"/>
      <c r="X142" s="61"/>
      <c r="Y142" s="61"/>
      <c r="Z142" s="61"/>
    </row>
    <row r="143" spans="1:26" ht="13.5" hidden="1" customHeight="1" x14ac:dyDescent="0.2">
      <c r="A143" s="2" t="s">
        <v>858</v>
      </c>
      <c r="B143" s="50" t="str">
        <f t="array" ref="B143">INDEX(PAGU_REAL!$AF$1:$AF$168,MATCH(MID(A143,1,21),MID(PAGU_REAL!$AK$1:$AK$168,1,21),0))</f>
        <v>Perencanaan</v>
      </c>
      <c r="C143" s="12" t="s">
        <v>606</v>
      </c>
      <c r="D143" s="40" t="s">
        <v>607</v>
      </c>
      <c r="E143" s="41">
        <v>0</v>
      </c>
      <c r="F143" s="15" t="s">
        <v>24</v>
      </c>
      <c r="G143" s="41">
        <v>0</v>
      </c>
      <c r="H143" s="41">
        <f t="shared" ref="H143:T143" si="79">H144</f>
        <v>6000000</v>
      </c>
      <c r="I143" s="41">
        <f t="shared" si="79"/>
        <v>0</v>
      </c>
      <c r="J143" s="41">
        <f t="shared" si="79"/>
        <v>0</v>
      </c>
      <c r="K143" s="41">
        <f t="shared" si="79"/>
        <v>0</v>
      </c>
      <c r="L143" s="41">
        <f t="shared" si="79"/>
        <v>0</v>
      </c>
      <c r="M143" s="41">
        <f t="shared" si="79"/>
        <v>0</v>
      </c>
      <c r="N143" s="41">
        <f t="shared" si="79"/>
        <v>6000000</v>
      </c>
      <c r="O143" s="41">
        <f t="shared" si="79"/>
        <v>0</v>
      </c>
      <c r="P143" s="41">
        <f t="shared" si="79"/>
        <v>0</v>
      </c>
      <c r="Q143" s="41">
        <f t="shared" si="79"/>
        <v>0</v>
      </c>
      <c r="R143" s="41">
        <f t="shared" si="79"/>
        <v>0</v>
      </c>
      <c r="S143" s="41">
        <f t="shared" si="79"/>
        <v>0</v>
      </c>
      <c r="T143" s="41">
        <f t="shared" si="79"/>
        <v>0</v>
      </c>
      <c r="U143" s="41">
        <f t="shared" si="1"/>
        <v>6000000</v>
      </c>
      <c r="V143" s="41">
        <f t="shared" si="2"/>
        <v>0</v>
      </c>
      <c r="W143" s="61"/>
      <c r="X143" s="61"/>
      <c r="Y143" s="61"/>
      <c r="Z143" s="61"/>
    </row>
    <row r="144" spans="1:26" ht="13.5" hidden="1" customHeight="1" x14ac:dyDescent="0.2">
      <c r="A144" s="2" t="s">
        <v>859</v>
      </c>
      <c r="B144" s="50" t="str">
        <f t="array" ref="B144">INDEX(PAGU_REAL!$AF$1:$AF$168,MATCH(MID(A144,1,21),MID(PAGU_REAL!$AK$1:$AK$168,1,21),0))</f>
        <v>Perencanaan</v>
      </c>
      <c r="C144" s="42" t="s">
        <v>24</v>
      </c>
      <c r="D144" s="43" t="s">
        <v>860</v>
      </c>
      <c r="E144" s="44">
        <v>20</v>
      </c>
      <c r="F144" s="45" t="s">
        <v>602</v>
      </c>
      <c r="G144" s="44">
        <v>300000</v>
      </c>
      <c r="H144" s="44">
        <f>ROUNDDOWN(E144*G144,-3)</f>
        <v>6000000</v>
      </c>
      <c r="I144" s="44">
        <v>0</v>
      </c>
      <c r="J144" s="44">
        <v>0</v>
      </c>
      <c r="K144" s="44">
        <v>0</v>
      </c>
      <c r="L144" s="44">
        <v>0</v>
      </c>
      <c r="M144" s="44">
        <v>0</v>
      </c>
      <c r="N144" s="44">
        <v>6000000</v>
      </c>
      <c r="O144" s="44">
        <v>0</v>
      </c>
      <c r="P144" s="44">
        <v>0</v>
      </c>
      <c r="Q144" s="44">
        <v>0</v>
      </c>
      <c r="R144" s="44">
        <v>0</v>
      </c>
      <c r="S144" s="44">
        <v>0</v>
      </c>
      <c r="T144" s="44">
        <v>0</v>
      </c>
      <c r="U144" s="44">
        <f t="shared" si="1"/>
        <v>6000000</v>
      </c>
      <c r="V144" s="44">
        <f t="shared" si="2"/>
        <v>0</v>
      </c>
      <c r="W144" s="61"/>
      <c r="X144" s="61"/>
      <c r="Y144" s="61"/>
      <c r="Z144" s="61"/>
    </row>
    <row r="145" spans="1:26" ht="13.5" hidden="1" customHeight="1" x14ac:dyDescent="0.2">
      <c r="A145" s="2" t="s">
        <v>861</v>
      </c>
      <c r="B145" s="50" t="str">
        <f t="array" ref="B145">INDEX(PAGU_REAL!$AF$1:$AF$168,MATCH(MID(A145,1,21),MID(PAGU_REAL!$AK$1:$AK$168,1,21),0))</f>
        <v>Perencanaan</v>
      </c>
      <c r="C145" s="12" t="s">
        <v>718</v>
      </c>
      <c r="D145" s="40" t="s">
        <v>719</v>
      </c>
      <c r="E145" s="41">
        <v>0</v>
      </c>
      <c r="F145" s="15" t="s">
        <v>24</v>
      </c>
      <c r="G145" s="41">
        <v>0</v>
      </c>
      <c r="H145" s="41">
        <f t="shared" ref="H145:T145" si="80">SUM(H146:H147)</f>
        <v>20000000</v>
      </c>
      <c r="I145" s="41">
        <f t="shared" si="80"/>
        <v>0</v>
      </c>
      <c r="J145" s="41">
        <f t="shared" si="80"/>
        <v>2500000</v>
      </c>
      <c r="K145" s="41">
        <f t="shared" si="80"/>
        <v>0</v>
      </c>
      <c r="L145" s="41">
        <f t="shared" si="80"/>
        <v>5000000</v>
      </c>
      <c r="M145" s="41">
        <f t="shared" si="80"/>
        <v>0</v>
      </c>
      <c r="N145" s="41">
        <f t="shared" si="80"/>
        <v>2500000</v>
      </c>
      <c r="O145" s="41">
        <f t="shared" si="80"/>
        <v>0</v>
      </c>
      <c r="P145" s="41">
        <f t="shared" si="80"/>
        <v>5000000</v>
      </c>
      <c r="Q145" s="41">
        <f t="shared" si="80"/>
        <v>0</v>
      </c>
      <c r="R145" s="41">
        <f t="shared" si="80"/>
        <v>2500000</v>
      </c>
      <c r="S145" s="41">
        <f t="shared" si="80"/>
        <v>0</v>
      </c>
      <c r="T145" s="41">
        <f t="shared" si="80"/>
        <v>2500000</v>
      </c>
      <c r="U145" s="41">
        <f t="shared" si="1"/>
        <v>20000000</v>
      </c>
      <c r="V145" s="41">
        <f t="shared" si="2"/>
        <v>0</v>
      </c>
      <c r="W145" s="61"/>
      <c r="X145" s="61"/>
      <c r="Y145" s="61"/>
      <c r="Z145" s="61"/>
    </row>
    <row r="146" spans="1:26" ht="13.5" hidden="1" customHeight="1" x14ac:dyDescent="0.2">
      <c r="A146" s="2" t="s">
        <v>862</v>
      </c>
      <c r="B146" s="50" t="str">
        <f t="array" ref="B146">INDEX(PAGU_REAL!$AF$1:$AF$168,MATCH(MID(A146,1,21),MID(PAGU_REAL!$AK$1:$AK$168,1,21),0))</f>
        <v>Perencanaan</v>
      </c>
      <c r="C146" s="42" t="s">
        <v>24</v>
      </c>
      <c r="D146" s="43" t="s">
        <v>51</v>
      </c>
      <c r="E146" s="44">
        <v>8</v>
      </c>
      <c r="F146" s="45" t="s">
        <v>602</v>
      </c>
      <c r="G146" s="44">
        <v>1000000</v>
      </c>
      <c r="H146" s="44">
        <f t="shared" ref="H146:H147" si="81">ROUNDDOWN(E146*G146,-3)</f>
        <v>8000000</v>
      </c>
      <c r="I146" s="44">
        <v>0</v>
      </c>
      <c r="J146" s="44">
        <v>1000000</v>
      </c>
      <c r="K146" s="44">
        <v>0</v>
      </c>
      <c r="L146" s="44">
        <v>2000000</v>
      </c>
      <c r="M146" s="44">
        <v>0</v>
      </c>
      <c r="N146" s="44">
        <v>1000000</v>
      </c>
      <c r="O146" s="44">
        <v>0</v>
      </c>
      <c r="P146" s="44">
        <v>2000000</v>
      </c>
      <c r="Q146" s="44">
        <v>0</v>
      </c>
      <c r="R146" s="44">
        <v>1000000</v>
      </c>
      <c r="S146" s="44">
        <v>0</v>
      </c>
      <c r="T146" s="44">
        <v>1000000</v>
      </c>
      <c r="U146" s="44">
        <f t="shared" si="1"/>
        <v>8000000</v>
      </c>
      <c r="V146" s="44">
        <f t="shared" si="2"/>
        <v>0</v>
      </c>
      <c r="W146" s="61"/>
      <c r="X146" s="61"/>
      <c r="Y146" s="61"/>
      <c r="Z146" s="61"/>
    </row>
    <row r="147" spans="1:26" ht="13.5" hidden="1" customHeight="1" x14ac:dyDescent="0.2">
      <c r="A147" s="2" t="s">
        <v>863</v>
      </c>
      <c r="B147" s="50" t="str">
        <f t="array" ref="B147">INDEX(PAGU_REAL!$AF$1:$AF$168,MATCH(MID(A147,1,21),MID(PAGU_REAL!$AK$1:$AK$168,1,21),0))</f>
        <v>Perencanaan</v>
      </c>
      <c r="C147" s="42" t="s">
        <v>24</v>
      </c>
      <c r="D147" s="43" t="s">
        <v>53</v>
      </c>
      <c r="E147" s="44">
        <v>8</v>
      </c>
      <c r="F147" s="45" t="s">
        <v>602</v>
      </c>
      <c r="G147" s="44">
        <v>1500000</v>
      </c>
      <c r="H147" s="44">
        <f t="shared" si="81"/>
        <v>12000000</v>
      </c>
      <c r="I147" s="44">
        <v>0</v>
      </c>
      <c r="J147" s="44">
        <v>1500000</v>
      </c>
      <c r="K147" s="44">
        <v>0</v>
      </c>
      <c r="L147" s="44">
        <v>3000000</v>
      </c>
      <c r="M147" s="44">
        <v>0</v>
      </c>
      <c r="N147" s="44">
        <v>1500000</v>
      </c>
      <c r="O147" s="44">
        <v>0</v>
      </c>
      <c r="P147" s="44">
        <v>3000000</v>
      </c>
      <c r="Q147" s="44">
        <v>0</v>
      </c>
      <c r="R147" s="44">
        <v>1500000</v>
      </c>
      <c r="S147" s="44">
        <v>0</v>
      </c>
      <c r="T147" s="44">
        <v>1500000</v>
      </c>
      <c r="U147" s="44">
        <f t="shared" si="1"/>
        <v>12000000</v>
      </c>
      <c r="V147" s="44">
        <f t="shared" si="2"/>
        <v>0</v>
      </c>
      <c r="W147" s="61"/>
      <c r="X147" s="61"/>
      <c r="Y147" s="61"/>
      <c r="Z147" s="61"/>
    </row>
    <row r="148" spans="1:26" ht="13.5" hidden="1" customHeight="1" x14ac:dyDescent="0.2">
      <c r="A148" s="2" t="s">
        <v>864</v>
      </c>
      <c r="B148" s="50" t="str">
        <f t="array" ref="B148">INDEX(PAGU_REAL!$AF$1:$AF$168,MATCH(MID(A148,1,21),MID(PAGU_REAL!$AK$1:$AK$168,1,21),0))</f>
        <v>Perencanaan</v>
      </c>
      <c r="C148" s="12" t="s">
        <v>162</v>
      </c>
      <c r="D148" s="40" t="s">
        <v>163</v>
      </c>
      <c r="E148" s="41">
        <v>0</v>
      </c>
      <c r="F148" s="15" t="s">
        <v>24</v>
      </c>
      <c r="G148" s="41">
        <v>0</v>
      </c>
      <c r="H148" s="41">
        <f t="shared" ref="H148:T148" si="82">H149</f>
        <v>6000000</v>
      </c>
      <c r="I148" s="41">
        <f t="shared" si="82"/>
        <v>0</v>
      </c>
      <c r="J148" s="41">
        <f t="shared" si="82"/>
        <v>0</v>
      </c>
      <c r="K148" s="41">
        <f t="shared" si="82"/>
        <v>0</v>
      </c>
      <c r="L148" s="41">
        <f t="shared" si="82"/>
        <v>3000000</v>
      </c>
      <c r="M148" s="41">
        <f t="shared" si="82"/>
        <v>0</v>
      </c>
      <c r="N148" s="41">
        <f t="shared" si="82"/>
        <v>0</v>
      </c>
      <c r="O148" s="41">
        <f t="shared" si="82"/>
        <v>3000000</v>
      </c>
      <c r="P148" s="41">
        <f t="shared" si="82"/>
        <v>0</v>
      </c>
      <c r="Q148" s="41">
        <f t="shared" si="82"/>
        <v>0</v>
      </c>
      <c r="R148" s="41">
        <f t="shared" si="82"/>
        <v>0</v>
      </c>
      <c r="S148" s="41">
        <f t="shared" si="82"/>
        <v>0</v>
      </c>
      <c r="T148" s="41">
        <f t="shared" si="82"/>
        <v>0</v>
      </c>
      <c r="U148" s="41">
        <f t="shared" si="1"/>
        <v>6000000</v>
      </c>
      <c r="V148" s="41">
        <f t="shared" si="2"/>
        <v>0</v>
      </c>
      <c r="W148" s="61"/>
      <c r="X148" s="61"/>
      <c r="Y148" s="61"/>
      <c r="Z148" s="61"/>
    </row>
    <row r="149" spans="1:26" ht="13.5" hidden="1" customHeight="1" x14ac:dyDescent="0.2">
      <c r="A149" s="2" t="s">
        <v>865</v>
      </c>
      <c r="B149" s="50" t="str">
        <f t="array" ref="B149">INDEX(PAGU_REAL!$AF$1:$AF$168,MATCH(MID(A149,1,21),MID(PAGU_REAL!$AK$1:$AK$168,1,21),0))</f>
        <v>Perencanaan</v>
      </c>
      <c r="C149" s="42" t="s">
        <v>24</v>
      </c>
      <c r="D149" s="43" t="s">
        <v>866</v>
      </c>
      <c r="E149" s="44">
        <v>6</v>
      </c>
      <c r="F149" s="45" t="s">
        <v>867</v>
      </c>
      <c r="G149" s="44">
        <v>1000000</v>
      </c>
      <c r="H149" s="44">
        <f>ROUNDDOWN(E149*G149,-3)</f>
        <v>6000000</v>
      </c>
      <c r="I149" s="44">
        <v>0</v>
      </c>
      <c r="J149" s="44">
        <v>0</v>
      </c>
      <c r="K149" s="44">
        <v>0</v>
      </c>
      <c r="L149" s="44">
        <v>3000000</v>
      </c>
      <c r="M149" s="44">
        <v>0</v>
      </c>
      <c r="N149" s="44">
        <v>0</v>
      </c>
      <c r="O149" s="44">
        <v>3000000</v>
      </c>
      <c r="P149" s="44">
        <v>0</v>
      </c>
      <c r="Q149" s="44">
        <v>0</v>
      </c>
      <c r="R149" s="44">
        <v>0</v>
      </c>
      <c r="S149" s="44">
        <v>0</v>
      </c>
      <c r="T149" s="44">
        <v>0</v>
      </c>
      <c r="U149" s="44">
        <f t="shared" si="1"/>
        <v>6000000</v>
      </c>
      <c r="V149" s="44">
        <f t="shared" si="2"/>
        <v>0</v>
      </c>
      <c r="W149" s="61"/>
      <c r="X149" s="61"/>
      <c r="Y149" s="61"/>
      <c r="Z149" s="61"/>
    </row>
    <row r="150" spans="1:26" ht="13.5" hidden="1" customHeight="1" x14ac:dyDescent="0.2">
      <c r="A150" s="2" t="s">
        <v>868</v>
      </c>
      <c r="B150" s="50" t="str">
        <f t="array" ref="B150">INDEX(PAGU_REAL!$AF$1:$AF$168,MATCH(MID(A150,1,21),MID(PAGU_REAL!$AK$1:$AK$168,1,21),0))</f>
        <v>Perencanaan</v>
      </c>
      <c r="C150" s="12" t="s">
        <v>111</v>
      </c>
      <c r="D150" s="40" t="s">
        <v>112</v>
      </c>
      <c r="E150" s="41">
        <v>0</v>
      </c>
      <c r="F150" s="15" t="s">
        <v>24</v>
      </c>
      <c r="G150" s="41">
        <v>0</v>
      </c>
      <c r="H150" s="41">
        <f t="shared" ref="H150:T150" si="83">H151</f>
        <v>116880000</v>
      </c>
      <c r="I150" s="41">
        <f t="shared" si="83"/>
        <v>0</v>
      </c>
      <c r="J150" s="41">
        <f t="shared" si="83"/>
        <v>0</v>
      </c>
      <c r="K150" s="41">
        <f t="shared" si="83"/>
        <v>0</v>
      </c>
      <c r="L150" s="41">
        <f t="shared" si="83"/>
        <v>19480000</v>
      </c>
      <c r="M150" s="41">
        <f t="shared" si="83"/>
        <v>0</v>
      </c>
      <c r="N150" s="41">
        <f t="shared" si="83"/>
        <v>38960000</v>
      </c>
      <c r="O150" s="41">
        <f t="shared" si="83"/>
        <v>0</v>
      </c>
      <c r="P150" s="41">
        <f t="shared" si="83"/>
        <v>19480000</v>
      </c>
      <c r="Q150" s="41">
        <f t="shared" si="83"/>
        <v>0</v>
      </c>
      <c r="R150" s="41">
        <f t="shared" si="83"/>
        <v>19480000</v>
      </c>
      <c r="S150" s="41">
        <f t="shared" si="83"/>
        <v>0</v>
      </c>
      <c r="T150" s="41">
        <f t="shared" si="83"/>
        <v>19480000</v>
      </c>
      <c r="U150" s="41">
        <f t="shared" si="1"/>
        <v>116880000</v>
      </c>
      <c r="V150" s="41">
        <f t="shared" si="2"/>
        <v>0</v>
      </c>
      <c r="W150" s="61"/>
      <c r="X150" s="61"/>
      <c r="Y150" s="61"/>
      <c r="Z150" s="61"/>
    </row>
    <row r="151" spans="1:26" ht="13.5" hidden="1" customHeight="1" x14ac:dyDescent="0.2">
      <c r="A151" s="2" t="s">
        <v>869</v>
      </c>
      <c r="B151" s="50" t="str">
        <f t="array" ref="B151">INDEX(PAGU_REAL!$AF$1:$AF$168,MATCH(MID(A151,1,21),MID(PAGU_REAL!$AK$1:$AK$168,1,21),0))</f>
        <v>Perencanaan</v>
      </c>
      <c r="C151" s="42" t="s">
        <v>24</v>
      </c>
      <c r="D151" s="43" t="s">
        <v>870</v>
      </c>
      <c r="E151" s="44">
        <v>20</v>
      </c>
      <c r="F151" s="45" t="s">
        <v>600</v>
      </c>
      <c r="G151" s="44">
        <v>5844000</v>
      </c>
      <c r="H151" s="44">
        <f>ROUNDDOWN(E151*G151,-3)</f>
        <v>116880000</v>
      </c>
      <c r="I151" s="44">
        <v>0</v>
      </c>
      <c r="J151" s="44">
        <v>0</v>
      </c>
      <c r="K151" s="44">
        <v>0</v>
      </c>
      <c r="L151" s="44">
        <v>19480000</v>
      </c>
      <c r="M151" s="44">
        <v>0</v>
      </c>
      <c r="N151" s="44">
        <v>38960000</v>
      </c>
      <c r="O151" s="44">
        <v>0</v>
      </c>
      <c r="P151" s="44">
        <v>19480000</v>
      </c>
      <c r="Q151" s="44">
        <v>0</v>
      </c>
      <c r="R151" s="44">
        <v>19480000</v>
      </c>
      <c r="S151" s="44">
        <v>0</v>
      </c>
      <c r="T151" s="44">
        <v>19480000</v>
      </c>
      <c r="U151" s="44">
        <f t="shared" si="1"/>
        <v>116880000</v>
      </c>
      <c r="V151" s="44">
        <f t="shared" si="2"/>
        <v>0</v>
      </c>
      <c r="W151" s="61"/>
      <c r="X151" s="61"/>
      <c r="Y151" s="61"/>
      <c r="Z151" s="61"/>
    </row>
    <row r="152" spans="1:26" ht="13.5" hidden="1" customHeight="1" x14ac:dyDescent="0.2">
      <c r="A152" s="2" t="s">
        <v>871</v>
      </c>
      <c r="B152" s="50" t="e">
        <f t="array" ref="B152">INDEX(PAGU_REAL!$AF$1:$AF$168,MATCH(MID(A152,1,21),MID(PAGU_REAL!$AK$1:$AK$168,1,21),0))</f>
        <v>#N/A</v>
      </c>
      <c r="C152" s="24" t="s">
        <v>872</v>
      </c>
      <c r="D152" s="25" t="s">
        <v>873</v>
      </c>
      <c r="E152" s="26">
        <v>3</v>
      </c>
      <c r="F152" s="27" t="s">
        <v>874</v>
      </c>
      <c r="G152" s="26">
        <v>0</v>
      </c>
      <c r="H152" s="26">
        <f t="shared" ref="H152:T152" si="84">H153</f>
        <v>8566166000</v>
      </c>
      <c r="I152" s="26">
        <f t="shared" si="84"/>
        <v>348863807</v>
      </c>
      <c r="J152" s="26">
        <f t="shared" si="84"/>
        <v>693944209</v>
      </c>
      <c r="K152" s="26">
        <f t="shared" si="84"/>
        <v>670234209</v>
      </c>
      <c r="L152" s="26">
        <f t="shared" si="84"/>
        <v>718958209</v>
      </c>
      <c r="M152" s="26">
        <f t="shared" si="84"/>
        <v>1132895209</v>
      </c>
      <c r="N152" s="26">
        <f t="shared" si="84"/>
        <v>1164525209</v>
      </c>
      <c r="O152" s="26">
        <f t="shared" si="84"/>
        <v>703314209</v>
      </c>
      <c r="P152" s="26">
        <f t="shared" si="84"/>
        <v>657084209</v>
      </c>
      <c r="Q152" s="26">
        <f t="shared" si="84"/>
        <v>636414209</v>
      </c>
      <c r="R152" s="26">
        <f t="shared" si="84"/>
        <v>653284209</v>
      </c>
      <c r="S152" s="26">
        <f t="shared" si="84"/>
        <v>666605149</v>
      </c>
      <c r="T152" s="26">
        <f t="shared" si="84"/>
        <v>520043163</v>
      </c>
      <c r="U152" s="26">
        <f t="shared" si="1"/>
        <v>8566166000</v>
      </c>
      <c r="V152" s="26">
        <f t="shared" si="2"/>
        <v>0</v>
      </c>
      <c r="W152" s="61"/>
      <c r="X152" s="61"/>
      <c r="Y152" s="61"/>
      <c r="Z152" s="61"/>
    </row>
    <row r="153" spans="1:26" ht="13.5" hidden="1" customHeight="1" x14ac:dyDescent="0.2">
      <c r="A153" s="2" t="s">
        <v>1375</v>
      </c>
      <c r="B153" s="50" t="e">
        <f t="array" ref="B153">INDEX(PAGU_REAL!$AF$1:$AF$168,MATCH(MID(A153,1,21),MID(PAGU_REAL!$AK$1:$AK$168,1,21),0))</f>
        <v>#N/A</v>
      </c>
      <c r="C153" s="28" t="s">
        <v>1376</v>
      </c>
      <c r="D153" s="29" t="s">
        <v>1377</v>
      </c>
      <c r="E153" s="30">
        <v>0</v>
      </c>
      <c r="F153" s="31" t="s">
        <v>24</v>
      </c>
      <c r="G153" s="30">
        <v>0</v>
      </c>
      <c r="H153" s="30">
        <f t="shared" ref="H153:T153" si="85">SUM(H154,H197)</f>
        <v>8566166000</v>
      </c>
      <c r="I153" s="30">
        <f t="shared" si="85"/>
        <v>348863807</v>
      </c>
      <c r="J153" s="30">
        <f t="shared" si="85"/>
        <v>693944209</v>
      </c>
      <c r="K153" s="30">
        <f t="shared" si="85"/>
        <v>670234209</v>
      </c>
      <c r="L153" s="30">
        <f t="shared" si="85"/>
        <v>718958209</v>
      </c>
      <c r="M153" s="30">
        <f t="shared" si="85"/>
        <v>1132895209</v>
      </c>
      <c r="N153" s="30">
        <f t="shared" si="85"/>
        <v>1164525209</v>
      </c>
      <c r="O153" s="30">
        <f t="shared" si="85"/>
        <v>703314209</v>
      </c>
      <c r="P153" s="30">
        <f t="shared" si="85"/>
        <v>657084209</v>
      </c>
      <c r="Q153" s="30">
        <f t="shared" si="85"/>
        <v>636414209</v>
      </c>
      <c r="R153" s="30">
        <f t="shared" si="85"/>
        <v>653284209</v>
      </c>
      <c r="S153" s="30">
        <f t="shared" si="85"/>
        <v>666605149</v>
      </c>
      <c r="T153" s="30">
        <f t="shared" si="85"/>
        <v>520043163</v>
      </c>
      <c r="U153" s="30">
        <f t="shared" si="1"/>
        <v>8566166000</v>
      </c>
      <c r="V153" s="30">
        <f t="shared" si="2"/>
        <v>0</v>
      </c>
      <c r="W153" s="61"/>
      <c r="X153" s="61"/>
      <c r="Y153" s="61"/>
      <c r="Z153" s="61"/>
    </row>
    <row r="154" spans="1:26" ht="13.5" hidden="1" customHeight="1" x14ac:dyDescent="0.2">
      <c r="A154" s="2" t="s">
        <v>1378</v>
      </c>
      <c r="B154" s="50" t="e">
        <f t="array" ref="B154">INDEX(PAGU_REAL!$AF$1:$AF$168,MATCH(MID(A154,1,21),MID(PAGU_REAL!$AK$1:$AK$168,1,21),0))</f>
        <v>#N/A</v>
      </c>
      <c r="C154" s="32" t="s">
        <v>879</v>
      </c>
      <c r="D154" s="33" t="s">
        <v>880</v>
      </c>
      <c r="E154" s="34">
        <v>0</v>
      </c>
      <c r="F154" s="35" t="s">
        <v>24</v>
      </c>
      <c r="G154" s="34">
        <v>0</v>
      </c>
      <c r="H154" s="34">
        <f t="shared" ref="H154:T154" si="86">SUM(H155,H192)</f>
        <v>6497236000</v>
      </c>
      <c r="I154" s="34">
        <f t="shared" si="86"/>
        <v>216435367</v>
      </c>
      <c r="J154" s="34">
        <f t="shared" si="86"/>
        <v>512805769</v>
      </c>
      <c r="K154" s="34">
        <f t="shared" si="86"/>
        <v>512805769</v>
      </c>
      <c r="L154" s="34">
        <f t="shared" si="86"/>
        <v>508305769</v>
      </c>
      <c r="M154" s="34">
        <f t="shared" si="86"/>
        <v>935466769</v>
      </c>
      <c r="N154" s="34">
        <f t="shared" si="86"/>
        <v>921796769</v>
      </c>
      <c r="O154" s="34">
        <f t="shared" si="86"/>
        <v>503985769</v>
      </c>
      <c r="P154" s="34">
        <f t="shared" si="86"/>
        <v>503985769</v>
      </c>
      <c r="Q154" s="34">
        <f t="shared" si="86"/>
        <v>503985769</v>
      </c>
      <c r="R154" s="34">
        <f t="shared" si="86"/>
        <v>503985769</v>
      </c>
      <c r="S154" s="34">
        <f t="shared" si="86"/>
        <v>500676709</v>
      </c>
      <c r="T154" s="34">
        <f t="shared" si="86"/>
        <v>373000003</v>
      </c>
      <c r="U154" s="34">
        <f t="shared" si="1"/>
        <v>6497236000</v>
      </c>
      <c r="V154" s="34">
        <f t="shared" si="2"/>
        <v>0</v>
      </c>
      <c r="W154" s="61"/>
      <c r="X154" s="61"/>
      <c r="Y154" s="61"/>
      <c r="Z154" s="61"/>
    </row>
    <row r="155" spans="1:26" ht="13.5" hidden="1" customHeight="1" x14ac:dyDescent="0.2">
      <c r="A155" s="2" t="s">
        <v>1379</v>
      </c>
      <c r="B155" s="50" t="str">
        <f t="array" ref="B155">INDEX(PAGU_REAL!$AF$1:$AF$168,MATCH(MID(A155,1,21),MID(PAGU_REAL!$AK$1:$AK$168,1,21),0))</f>
        <v>Keuangan</v>
      </c>
      <c r="C155" s="36" t="s">
        <v>39</v>
      </c>
      <c r="D155" s="37" t="s">
        <v>1268</v>
      </c>
      <c r="E155" s="38">
        <v>0</v>
      </c>
      <c r="F155" s="39" t="s">
        <v>24</v>
      </c>
      <c r="G155" s="38">
        <v>0</v>
      </c>
      <c r="H155" s="38">
        <f t="shared" ref="H155:T155" si="87">SUM(H156,H160,H164,H168,H172,H176,H180,H184,H186,H188)</f>
        <v>3501408000</v>
      </c>
      <c r="I155" s="38">
        <f t="shared" si="87"/>
        <v>216435367</v>
      </c>
      <c r="J155" s="38">
        <f t="shared" si="87"/>
        <v>258372263</v>
      </c>
      <c r="K155" s="38">
        <f t="shared" si="87"/>
        <v>258372263</v>
      </c>
      <c r="L155" s="38">
        <f t="shared" si="87"/>
        <v>253872263</v>
      </c>
      <c r="M155" s="38">
        <f t="shared" si="87"/>
        <v>453632263</v>
      </c>
      <c r="N155" s="38">
        <f t="shared" si="87"/>
        <v>439962263</v>
      </c>
      <c r="O155" s="38">
        <f t="shared" si="87"/>
        <v>249552263</v>
      </c>
      <c r="P155" s="38">
        <f t="shared" si="87"/>
        <v>249552263</v>
      </c>
      <c r="Q155" s="38">
        <f t="shared" si="87"/>
        <v>249552263</v>
      </c>
      <c r="R155" s="38">
        <f t="shared" si="87"/>
        <v>249552263</v>
      </c>
      <c r="S155" s="38">
        <f t="shared" si="87"/>
        <v>249552263</v>
      </c>
      <c r="T155" s="38">
        <f t="shared" si="87"/>
        <v>373000003</v>
      </c>
      <c r="U155" s="38">
        <f t="shared" si="1"/>
        <v>3501408000</v>
      </c>
      <c r="V155" s="38">
        <f t="shared" si="2"/>
        <v>0</v>
      </c>
      <c r="W155" s="61"/>
      <c r="X155" s="61"/>
      <c r="Y155" s="61"/>
      <c r="Z155" s="61"/>
    </row>
    <row r="156" spans="1:26" ht="13.5" hidden="1" customHeight="1" x14ac:dyDescent="0.2">
      <c r="A156" s="2" t="s">
        <v>1380</v>
      </c>
      <c r="B156" s="50" t="str">
        <f t="array" ref="B156">INDEX(PAGU_REAL!$AF$1:$AF$168,MATCH(MID(A156,1,21),MID(PAGU_REAL!$AK$1:$AK$168,1,21),0))</f>
        <v>Keuangan</v>
      </c>
      <c r="C156" s="12" t="s">
        <v>883</v>
      </c>
      <c r="D156" s="40" t="s">
        <v>884</v>
      </c>
      <c r="E156" s="41">
        <v>0</v>
      </c>
      <c r="F156" s="15" t="s">
        <v>24</v>
      </c>
      <c r="G156" s="41">
        <v>0</v>
      </c>
      <c r="H156" s="41">
        <f t="shared" ref="H156:T156" si="88">SUM(H157:H159)</f>
        <v>2425308000</v>
      </c>
      <c r="I156" s="41">
        <f t="shared" si="88"/>
        <v>172790300</v>
      </c>
      <c r="J156" s="41">
        <f t="shared" si="88"/>
        <v>174000000</v>
      </c>
      <c r="K156" s="41">
        <f t="shared" si="88"/>
        <v>174000000</v>
      </c>
      <c r="L156" s="41">
        <f t="shared" si="88"/>
        <v>174000000</v>
      </c>
      <c r="M156" s="41">
        <f t="shared" si="88"/>
        <v>344822000</v>
      </c>
      <c r="N156" s="41">
        <f t="shared" si="88"/>
        <v>344822000</v>
      </c>
      <c r="O156" s="41">
        <f t="shared" si="88"/>
        <v>174000000</v>
      </c>
      <c r="P156" s="41">
        <f t="shared" si="88"/>
        <v>174000000</v>
      </c>
      <c r="Q156" s="41">
        <f t="shared" si="88"/>
        <v>174000000</v>
      </c>
      <c r="R156" s="41">
        <f t="shared" si="88"/>
        <v>174000000</v>
      </c>
      <c r="S156" s="41">
        <f t="shared" si="88"/>
        <v>174000000</v>
      </c>
      <c r="T156" s="41">
        <f t="shared" si="88"/>
        <v>170873700</v>
      </c>
      <c r="U156" s="41">
        <f t="shared" si="1"/>
        <v>2425308000</v>
      </c>
      <c r="V156" s="41">
        <f t="shared" si="2"/>
        <v>0</v>
      </c>
      <c r="W156" s="61"/>
      <c r="X156" s="61"/>
      <c r="Y156" s="61"/>
      <c r="Z156" s="61"/>
    </row>
    <row r="157" spans="1:26" ht="13.5" hidden="1" customHeight="1" x14ac:dyDescent="0.2">
      <c r="A157" s="2" t="s">
        <v>1381</v>
      </c>
      <c r="B157" s="50" t="str">
        <f t="array" ref="B157">INDEX(PAGU_REAL!$AF$1:$AF$168,MATCH(MID(A157,1,21),MID(PAGU_REAL!$AK$1:$AK$168,1,21),0))</f>
        <v>Keuangan</v>
      </c>
      <c r="C157" s="42" t="s">
        <v>24</v>
      </c>
      <c r="D157" s="43" t="s">
        <v>1382</v>
      </c>
      <c r="E157" s="44">
        <v>1</v>
      </c>
      <c r="F157" s="45" t="s">
        <v>899</v>
      </c>
      <c r="G157" s="44">
        <v>2083664000</v>
      </c>
      <c r="H157" s="44">
        <f t="shared" ref="H157:H159" si="89">ROUNDDOWN(E157*G157,-3)</f>
        <v>2083664000</v>
      </c>
      <c r="I157" s="44">
        <v>172790300</v>
      </c>
      <c r="J157" s="44">
        <v>174000000</v>
      </c>
      <c r="K157" s="44">
        <v>174000000</v>
      </c>
      <c r="L157" s="44">
        <v>174000000</v>
      </c>
      <c r="M157" s="44">
        <v>174000000</v>
      </c>
      <c r="N157" s="44">
        <v>174000000</v>
      </c>
      <c r="O157" s="44">
        <v>174000000</v>
      </c>
      <c r="P157" s="44">
        <v>174000000</v>
      </c>
      <c r="Q157" s="44">
        <v>174000000</v>
      </c>
      <c r="R157" s="44">
        <v>174000000</v>
      </c>
      <c r="S157" s="44">
        <v>174000000</v>
      </c>
      <c r="T157" s="44">
        <v>170873700</v>
      </c>
      <c r="U157" s="44">
        <f t="shared" si="1"/>
        <v>2083664000</v>
      </c>
      <c r="V157" s="44">
        <f t="shared" si="2"/>
        <v>0</v>
      </c>
      <c r="W157" s="61"/>
      <c r="X157" s="61"/>
      <c r="Y157" s="61"/>
      <c r="Z157" s="61"/>
    </row>
    <row r="158" spans="1:26" ht="13.5" hidden="1" customHeight="1" x14ac:dyDescent="0.2">
      <c r="A158" s="2" t="s">
        <v>1383</v>
      </c>
      <c r="B158" s="50" t="str">
        <f t="array" ref="B158">INDEX(PAGU_REAL!$AF$1:$AF$168,MATCH(MID(A158,1,21),MID(PAGU_REAL!$AK$1:$AK$168,1,21),0))</f>
        <v>Keuangan</v>
      </c>
      <c r="C158" s="42" t="s">
        <v>24</v>
      </c>
      <c r="D158" s="43" t="s">
        <v>1384</v>
      </c>
      <c r="E158" s="44">
        <v>1</v>
      </c>
      <c r="F158" s="45" t="s">
        <v>887</v>
      </c>
      <c r="G158" s="44">
        <v>170822000</v>
      </c>
      <c r="H158" s="44">
        <f t="shared" si="89"/>
        <v>170822000</v>
      </c>
      <c r="I158" s="44">
        <v>0</v>
      </c>
      <c r="J158" s="44">
        <v>0</v>
      </c>
      <c r="K158" s="44">
        <v>0</v>
      </c>
      <c r="L158" s="44">
        <v>0</v>
      </c>
      <c r="M158" s="44">
        <v>0</v>
      </c>
      <c r="N158" s="44">
        <v>170822000</v>
      </c>
      <c r="O158" s="44">
        <v>0</v>
      </c>
      <c r="P158" s="44">
        <v>0</v>
      </c>
      <c r="Q158" s="44">
        <v>0</v>
      </c>
      <c r="R158" s="44">
        <v>0</v>
      </c>
      <c r="S158" s="44">
        <v>0</v>
      </c>
      <c r="T158" s="44">
        <v>0</v>
      </c>
      <c r="U158" s="44">
        <f t="shared" si="1"/>
        <v>170822000</v>
      </c>
      <c r="V158" s="44">
        <f t="shared" si="2"/>
        <v>0</v>
      </c>
      <c r="W158" s="61"/>
      <c r="X158" s="61"/>
      <c r="Y158" s="61"/>
      <c r="Z158" s="61"/>
    </row>
    <row r="159" spans="1:26" ht="13.5" hidden="1" customHeight="1" x14ac:dyDescent="0.2">
      <c r="A159" s="2" t="s">
        <v>1385</v>
      </c>
      <c r="B159" s="50" t="str">
        <f t="array" ref="B159">INDEX(PAGU_REAL!$AF$1:$AF$168,MATCH(MID(A159,1,21),MID(PAGU_REAL!$AK$1:$AK$168,1,21),0))</f>
        <v>Keuangan</v>
      </c>
      <c r="C159" s="42" t="s">
        <v>24</v>
      </c>
      <c r="D159" s="43" t="s">
        <v>1386</v>
      </c>
      <c r="E159" s="44">
        <v>1</v>
      </c>
      <c r="F159" s="45" t="s">
        <v>887</v>
      </c>
      <c r="G159" s="44">
        <v>170822000</v>
      </c>
      <c r="H159" s="44">
        <f t="shared" si="89"/>
        <v>170822000</v>
      </c>
      <c r="I159" s="44">
        <v>0</v>
      </c>
      <c r="J159" s="44">
        <v>0</v>
      </c>
      <c r="K159" s="44">
        <v>0</v>
      </c>
      <c r="L159" s="44">
        <v>0</v>
      </c>
      <c r="M159" s="44">
        <v>170822000</v>
      </c>
      <c r="N159" s="44">
        <v>0</v>
      </c>
      <c r="O159" s="44">
        <v>0</v>
      </c>
      <c r="P159" s="44">
        <v>0</v>
      </c>
      <c r="Q159" s="44">
        <v>0</v>
      </c>
      <c r="R159" s="44">
        <v>0</v>
      </c>
      <c r="S159" s="44">
        <v>0</v>
      </c>
      <c r="T159" s="44">
        <v>0</v>
      </c>
      <c r="U159" s="44">
        <f t="shared" si="1"/>
        <v>170822000</v>
      </c>
      <c r="V159" s="44">
        <f t="shared" si="2"/>
        <v>0</v>
      </c>
      <c r="W159" s="61"/>
      <c r="X159" s="61"/>
      <c r="Y159" s="61"/>
      <c r="Z159" s="61"/>
    </row>
    <row r="160" spans="1:26" ht="13.5" hidden="1" customHeight="1" x14ac:dyDescent="0.2">
      <c r="A160" s="2" t="s">
        <v>1387</v>
      </c>
      <c r="B160" s="50" t="str">
        <f t="array" ref="B160">INDEX(PAGU_REAL!$AF$1:$AF$168,MATCH(MID(A160,1,21),MID(PAGU_REAL!$AK$1:$AK$168,1,21),0))</f>
        <v>Keuangan</v>
      </c>
      <c r="C160" s="12" t="s">
        <v>893</v>
      </c>
      <c r="D160" s="40" t="s">
        <v>894</v>
      </c>
      <c r="E160" s="41">
        <v>0</v>
      </c>
      <c r="F160" s="15" t="s">
        <v>24</v>
      </c>
      <c r="G160" s="41">
        <v>0</v>
      </c>
      <c r="H160" s="41">
        <f t="shared" ref="H160:T160" si="90">SUM(H161:H163)</f>
        <v>56000</v>
      </c>
      <c r="I160" s="41">
        <f t="shared" si="90"/>
        <v>2130</v>
      </c>
      <c r="J160" s="41">
        <f t="shared" si="90"/>
        <v>2263</v>
      </c>
      <c r="K160" s="41">
        <f t="shared" si="90"/>
        <v>2263</v>
      </c>
      <c r="L160" s="41">
        <f t="shared" si="90"/>
        <v>2263</v>
      </c>
      <c r="M160" s="41">
        <f t="shared" si="90"/>
        <v>4263</v>
      </c>
      <c r="N160" s="41">
        <f t="shared" si="90"/>
        <v>4263</v>
      </c>
      <c r="O160" s="41">
        <f t="shared" si="90"/>
        <v>2263</v>
      </c>
      <c r="P160" s="41">
        <f t="shared" si="90"/>
        <v>2263</v>
      </c>
      <c r="Q160" s="41">
        <f t="shared" si="90"/>
        <v>2263</v>
      </c>
      <c r="R160" s="41">
        <f t="shared" si="90"/>
        <v>2263</v>
      </c>
      <c r="S160" s="41">
        <f t="shared" si="90"/>
        <v>2263</v>
      </c>
      <c r="T160" s="41">
        <f t="shared" si="90"/>
        <v>27240</v>
      </c>
      <c r="U160" s="41">
        <f t="shared" si="1"/>
        <v>56000</v>
      </c>
      <c r="V160" s="41">
        <f t="shared" si="2"/>
        <v>0</v>
      </c>
      <c r="W160" s="61"/>
      <c r="X160" s="61"/>
      <c r="Y160" s="61"/>
      <c r="Z160" s="61"/>
    </row>
    <row r="161" spans="1:26" ht="13.5" hidden="1" customHeight="1" x14ac:dyDescent="0.2">
      <c r="A161" s="2" t="s">
        <v>1388</v>
      </c>
      <c r="B161" s="50" t="str">
        <f t="array" ref="B161">INDEX(PAGU_REAL!$AF$1:$AF$168,MATCH(MID(A161,1,21),MID(PAGU_REAL!$AK$1:$AK$168,1,21),0))</f>
        <v>Keuangan</v>
      </c>
      <c r="C161" s="42" t="s">
        <v>24</v>
      </c>
      <c r="D161" s="43" t="s">
        <v>1389</v>
      </c>
      <c r="E161" s="44">
        <v>1</v>
      </c>
      <c r="F161" s="45" t="s">
        <v>899</v>
      </c>
      <c r="G161" s="44">
        <v>52156</v>
      </c>
      <c r="H161" s="44">
        <f t="shared" ref="H161:H163" si="91">ROUNDDOWN(E161*G161,-3)</f>
        <v>52000</v>
      </c>
      <c r="I161" s="44">
        <v>2130</v>
      </c>
      <c r="J161" s="44">
        <v>2263</v>
      </c>
      <c r="K161" s="44">
        <v>2263</v>
      </c>
      <c r="L161" s="44">
        <v>2263</v>
      </c>
      <c r="M161" s="44">
        <v>2263</v>
      </c>
      <c r="N161" s="44">
        <v>2263</v>
      </c>
      <c r="O161" s="44">
        <v>2263</v>
      </c>
      <c r="P161" s="44">
        <v>2263</v>
      </c>
      <c r="Q161" s="44">
        <v>2263</v>
      </c>
      <c r="R161" s="44">
        <v>2263</v>
      </c>
      <c r="S161" s="44">
        <v>2263</v>
      </c>
      <c r="T161" s="44">
        <v>27240</v>
      </c>
      <c r="U161" s="44">
        <f t="shared" si="1"/>
        <v>52000</v>
      </c>
      <c r="V161" s="44">
        <f t="shared" si="2"/>
        <v>0</v>
      </c>
      <c r="W161" s="61"/>
      <c r="X161" s="61"/>
      <c r="Y161" s="61"/>
      <c r="Z161" s="61"/>
    </row>
    <row r="162" spans="1:26" ht="13.5" hidden="1" customHeight="1" x14ac:dyDescent="0.2">
      <c r="A162" s="2" t="s">
        <v>1390</v>
      </c>
      <c r="B162" s="50" t="str">
        <f t="array" ref="B162">INDEX(PAGU_REAL!$AF$1:$AF$168,MATCH(MID(A162,1,21),MID(PAGU_REAL!$AK$1:$AK$168,1,21),0))</f>
        <v>Keuangan</v>
      </c>
      <c r="C162" s="42" t="s">
        <v>24</v>
      </c>
      <c r="D162" s="43" t="s">
        <v>1391</v>
      </c>
      <c r="E162" s="44">
        <v>1</v>
      </c>
      <c r="F162" s="45" t="s">
        <v>887</v>
      </c>
      <c r="G162" s="44">
        <v>2263</v>
      </c>
      <c r="H162" s="44">
        <f t="shared" si="91"/>
        <v>2000</v>
      </c>
      <c r="I162" s="44">
        <v>0</v>
      </c>
      <c r="J162" s="44">
        <v>0</v>
      </c>
      <c r="K162" s="44">
        <v>0</v>
      </c>
      <c r="L162" s="44">
        <v>0</v>
      </c>
      <c r="M162" s="44">
        <v>0</v>
      </c>
      <c r="N162" s="44">
        <v>2000</v>
      </c>
      <c r="O162" s="44">
        <v>0</v>
      </c>
      <c r="P162" s="44">
        <v>0</v>
      </c>
      <c r="Q162" s="44">
        <v>0</v>
      </c>
      <c r="R162" s="44">
        <v>0</v>
      </c>
      <c r="S162" s="44">
        <v>0</v>
      </c>
      <c r="T162" s="44">
        <v>0</v>
      </c>
      <c r="U162" s="44">
        <f t="shared" si="1"/>
        <v>2000</v>
      </c>
      <c r="V162" s="44">
        <f t="shared" si="2"/>
        <v>0</v>
      </c>
      <c r="W162" s="61"/>
      <c r="X162" s="61"/>
      <c r="Y162" s="61"/>
      <c r="Z162" s="61"/>
    </row>
    <row r="163" spans="1:26" ht="13.5" hidden="1" customHeight="1" x14ac:dyDescent="0.2">
      <c r="A163" s="2" t="s">
        <v>1392</v>
      </c>
      <c r="B163" s="50" t="str">
        <f t="array" ref="B163">INDEX(PAGU_REAL!$AF$1:$AF$168,MATCH(MID(A163,1,21),MID(PAGU_REAL!$AK$1:$AK$168,1,21),0))</f>
        <v>Keuangan</v>
      </c>
      <c r="C163" s="42" t="s">
        <v>24</v>
      </c>
      <c r="D163" s="43" t="s">
        <v>1393</v>
      </c>
      <c r="E163" s="44">
        <v>1</v>
      </c>
      <c r="F163" s="45" t="s">
        <v>887</v>
      </c>
      <c r="G163" s="44">
        <v>2263</v>
      </c>
      <c r="H163" s="44">
        <f t="shared" si="91"/>
        <v>2000</v>
      </c>
      <c r="I163" s="44">
        <v>0</v>
      </c>
      <c r="J163" s="44">
        <v>0</v>
      </c>
      <c r="K163" s="44">
        <v>0</v>
      </c>
      <c r="L163" s="44">
        <v>0</v>
      </c>
      <c r="M163" s="44">
        <v>2000</v>
      </c>
      <c r="N163" s="44">
        <v>0</v>
      </c>
      <c r="O163" s="44">
        <v>0</v>
      </c>
      <c r="P163" s="44">
        <v>0</v>
      </c>
      <c r="Q163" s="44">
        <v>0</v>
      </c>
      <c r="R163" s="44">
        <v>0</v>
      </c>
      <c r="S163" s="44">
        <v>0</v>
      </c>
      <c r="T163" s="44">
        <v>0</v>
      </c>
      <c r="U163" s="44">
        <f t="shared" si="1"/>
        <v>2000</v>
      </c>
      <c r="V163" s="44">
        <f t="shared" si="2"/>
        <v>0</v>
      </c>
      <c r="W163" s="61"/>
      <c r="X163" s="61"/>
      <c r="Y163" s="61"/>
      <c r="Z163" s="61"/>
    </row>
    <row r="164" spans="1:26" ht="13.5" hidden="1" customHeight="1" x14ac:dyDescent="0.2">
      <c r="A164" s="2" t="s">
        <v>1394</v>
      </c>
      <c r="B164" s="50" t="str">
        <f t="array" ref="B164">INDEX(PAGU_REAL!$AF$1:$AF$168,MATCH(MID(A164,1,21),MID(PAGU_REAL!$AK$1:$AK$168,1,21),0))</f>
        <v>Keuangan</v>
      </c>
      <c r="C164" s="12" t="s">
        <v>903</v>
      </c>
      <c r="D164" s="40" t="s">
        <v>904</v>
      </c>
      <c r="E164" s="41">
        <v>0</v>
      </c>
      <c r="F164" s="15" t="s">
        <v>24</v>
      </c>
      <c r="G164" s="41">
        <v>0</v>
      </c>
      <c r="H164" s="41">
        <f t="shared" ref="H164:T164" si="92">SUM(H165:H167)</f>
        <v>166738000</v>
      </c>
      <c r="I164" s="41">
        <f t="shared" si="92"/>
        <v>11955020</v>
      </c>
      <c r="J164" s="41">
        <f t="shared" si="92"/>
        <v>12200000</v>
      </c>
      <c r="K164" s="41">
        <f t="shared" si="92"/>
        <v>12200000</v>
      </c>
      <c r="L164" s="41">
        <f t="shared" si="92"/>
        <v>12200000</v>
      </c>
      <c r="M164" s="41">
        <f t="shared" si="92"/>
        <v>24013000</v>
      </c>
      <c r="N164" s="41">
        <f t="shared" si="92"/>
        <v>24013000</v>
      </c>
      <c r="O164" s="41">
        <f t="shared" si="92"/>
        <v>12200000</v>
      </c>
      <c r="P164" s="41">
        <f t="shared" si="92"/>
        <v>12200000</v>
      </c>
      <c r="Q164" s="41">
        <f t="shared" si="92"/>
        <v>12200000</v>
      </c>
      <c r="R164" s="41">
        <f t="shared" si="92"/>
        <v>12200000</v>
      </c>
      <c r="S164" s="41">
        <f t="shared" si="92"/>
        <v>12200000</v>
      </c>
      <c r="T164" s="41">
        <f t="shared" si="92"/>
        <v>9156980</v>
      </c>
      <c r="U164" s="41">
        <f t="shared" si="1"/>
        <v>166738000</v>
      </c>
      <c r="V164" s="41">
        <f t="shared" si="2"/>
        <v>0</v>
      </c>
      <c r="W164" s="61"/>
      <c r="X164" s="61"/>
      <c r="Y164" s="61"/>
      <c r="Z164" s="61"/>
    </row>
    <row r="165" spans="1:26" ht="13.5" hidden="1" customHeight="1" x14ac:dyDescent="0.2">
      <c r="A165" s="2" t="s">
        <v>1395</v>
      </c>
      <c r="B165" s="50" t="str">
        <f t="array" ref="B165">INDEX(PAGU_REAL!$AF$1:$AF$168,MATCH(MID(A165,1,21),MID(PAGU_REAL!$AK$1:$AK$168,1,21),0))</f>
        <v>Keuangan</v>
      </c>
      <c r="C165" s="42" t="s">
        <v>24</v>
      </c>
      <c r="D165" s="43" t="s">
        <v>1396</v>
      </c>
      <c r="E165" s="44">
        <v>1</v>
      </c>
      <c r="F165" s="45" t="s">
        <v>899</v>
      </c>
      <c r="G165" s="44">
        <v>143112920</v>
      </c>
      <c r="H165" s="44">
        <f t="shared" ref="H165:H167" si="93">ROUNDDOWN(E165*G165,-3)</f>
        <v>143112000</v>
      </c>
      <c r="I165" s="44">
        <v>11955020</v>
      </c>
      <c r="J165" s="44">
        <v>12200000</v>
      </c>
      <c r="K165" s="44">
        <v>12200000</v>
      </c>
      <c r="L165" s="44">
        <v>12200000</v>
      </c>
      <c r="M165" s="44">
        <v>12200000</v>
      </c>
      <c r="N165" s="44">
        <v>12200000</v>
      </c>
      <c r="O165" s="44">
        <v>12200000</v>
      </c>
      <c r="P165" s="44">
        <v>12200000</v>
      </c>
      <c r="Q165" s="44">
        <v>12200000</v>
      </c>
      <c r="R165" s="44">
        <v>12200000</v>
      </c>
      <c r="S165" s="44">
        <v>12200000</v>
      </c>
      <c r="T165" s="44">
        <v>9156980</v>
      </c>
      <c r="U165" s="44">
        <f t="shared" si="1"/>
        <v>143112000</v>
      </c>
      <c r="V165" s="44">
        <f t="shared" si="2"/>
        <v>0</v>
      </c>
      <c r="W165" s="61"/>
      <c r="X165" s="61"/>
      <c r="Y165" s="61"/>
      <c r="Z165" s="61"/>
    </row>
    <row r="166" spans="1:26" ht="13.5" hidden="1" customHeight="1" x14ac:dyDescent="0.2">
      <c r="A166" s="2" t="s">
        <v>1397</v>
      </c>
      <c r="B166" s="50" t="str">
        <f t="array" ref="B166">INDEX(PAGU_REAL!$AF$1:$AF$168,MATCH(MID(A166,1,21),MID(PAGU_REAL!$AK$1:$AK$168,1,21),0))</f>
        <v>Keuangan</v>
      </c>
      <c r="C166" s="42" t="s">
        <v>24</v>
      </c>
      <c r="D166" s="43" t="s">
        <v>1391</v>
      </c>
      <c r="E166" s="44">
        <v>1</v>
      </c>
      <c r="F166" s="45" t="s">
        <v>887</v>
      </c>
      <c r="G166" s="44">
        <v>11813410</v>
      </c>
      <c r="H166" s="44">
        <f t="shared" si="93"/>
        <v>11813000</v>
      </c>
      <c r="I166" s="44">
        <v>0</v>
      </c>
      <c r="J166" s="44">
        <v>0</v>
      </c>
      <c r="K166" s="44">
        <v>0</v>
      </c>
      <c r="L166" s="44">
        <v>0</v>
      </c>
      <c r="M166" s="44">
        <v>0</v>
      </c>
      <c r="N166" s="44">
        <v>11813000</v>
      </c>
      <c r="O166" s="44">
        <v>0</v>
      </c>
      <c r="P166" s="44">
        <v>0</v>
      </c>
      <c r="Q166" s="44">
        <v>0</v>
      </c>
      <c r="R166" s="44">
        <v>0</v>
      </c>
      <c r="S166" s="44">
        <v>0</v>
      </c>
      <c r="T166" s="44">
        <v>0</v>
      </c>
      <c r="U166" s="44">
        <f t="shared" si="1"/>
        <v>11813000</v>
      </c>
      <c r="V166" s="44">
        <f t="shared" si="2"/>
        <v>0</v>
      </c>
      <c r="W166" s="61"/>
      <c r="X166" s="61"/>
      <c r="Y166" s="61"/>
      <c r="Z166" s="61"/>
    </row>
    <row r="167" spans="1:26" ht="13.5" hidden="1" customHeight="1" x14ac:dyDescent="0.2">
      <c r="A167" s="2" t="s">
        <v>1398</v>
      </c>
      <c r="B167" s="50" t="str">
        <f t="array" ref="B167">INDEX(PAGU_REAL!$AF$1:$AF$168,MATCH(MID(A167,1,21),MID(PAGU_REAL!$AK$1:$AK$168,1,21),0))</f>
        <v>Keuangan</v>
      </c>
      <c r="C167" s="42" t="s">
        <v>24</v>
      </c>
      <c r="D167" s="43" t="s">
        <v>1393</v>
      </c>
      <c r="E167" s="44">
        <v>1</v>
      </c>
      <c r="F167" s="45" t="s">
        <v>887</v>
      </c>
      <c r="G167" s="44">
        <v>11813410</v>
      </c>
      <c r="H167" s="44">
        <f t="shared" si="93"/>
        <v>11813000</v>
      </c>
      <c r="I167" s="44">
        <v>0</v>
      </c>
      <c r="J167" s="44">
        <v>0</v>
      </c>
      <c r="K167" s="44">
        <v>0</v>
      </c>
      <c r="L167" s="44">
        <v>0</v>
      </c>
      <c r="M167" s="44">
        <v>11813000</v>
      </c>
      <c r="N167" s="44">
        <v>0</v>
      </c>
      <c r="O167" s="44">
        <v>0</v>
      </c>
      <c r="P167" s="44">
        <v>0</v>
      </c>
      <c r="Q167" s="44">
        <v>0</v>
      </c>
      <c r="R167" s="44">
        <v>0</v>
      </c>
      <c r="S167" s="44">
        <v>0</v>
      </c>
      <c r="T167" s="44">
        <v>0</v>
      </c>
      <c r="U167" s="44">
        <f t="shared" si="1"/>
        <v>11813000</v>
      </c>
      <c r="V167" s="44">
        <f t="shared" si="2"/>
        <v>0</v>
      </c>
      <c r="W167" s="61"/>
      <c r="X167" s="61"/>
      <c r="Y167" s="61"/>
      <c r="Z167" s="61"/>
    </row>
    <row r="168" spans="1:26" ht="13.5" hidden="1" customHeight="1" x14ac:dyDescent="0.2">
      <c r="A168" s="2" t="s">
        <v>1399</v>
      </c>
      <c r="B168" s="50" t="str">
        <f t="array" ref="B168">INDEX(PAGU_REAL!$AF$1:$AF$168,MATCH(MID(A168,1,21),MID(PAGU_REAL!$AK$1:$AK$168,1,21),0))</f>
        <v>Keuangan</v>
      </c>
      <c r="C168" s="12" t="s">
        <v>912</v>
      </c>
      <c r="D168" s="40" t="s">
        <v>913</v>
      </c>
      <c r="E168" s="41">
        <v>0</v>
      </c>
      <c r="F168" s="15" t="s">
        <v>24</v>
      </c>
      <c r="G168" s="41">
        <v>0</v>
      </c>
      <c r="H168" s="41">
        <f t="shared" ref="H168:T168" si="94">SUM(H169:H171)</f>
        <v>45154000</v>
      </c>
      <c r="I168" s="41">
        <f t="shared" si="94"/>
        <v>3125292</v>
      </c>
      <c r="J168" s="41">
        <f t="shared" si="94"/>
        <v>3400000</v>
      </c>
      <c r="K168" s="41">
        <f t="shared" si="94"/>
        <v>3400000</v>
      </c>
      <c r="L168" s="41">
        <f t="shared" si="94"/>
        <v>3400000</v>
      </c>
      <c r="M168" s="41">
        <f t="shared" si="94"/>
        <v>6528000</v>
      </c>
      <c r="N168" s="41">
        <f t="shared" si="94"/>
        <v>6528000</v>
      </c>
      <c r="O168" s="41">
        <f t="shared" si="94"/>
        <v>3400000</v>
      </c>
      <c r="P168" s="41">
        <f t="shared" si="94"/>
        <v>3400000</v>
      </c>
      <c r="Q168" s="41">
        <f t="shared" si="94"/>
        <v>3400000</v>
      </c>
      <c r="R168" s="41">
        <f t="shared" si="94"/>
        <v>3400000</v>
      </c>
      <c r="S168" s="41">
        <f t="shared" si="94"/>
        <v>3400000</v>
      </c>
      <c r="T168" s="41">
        <f t="shared" si="94"/>
        <v>1772708</v>
      </c>
      <c r="U168" s="41">
        <f t="shared" si="1"/>
        <v>45154000</v>
      </c>
      <c r="V168" s="41">
        <f t="shared" si="2"/>
        <v>0</v>
      </c>
      <c r="W168" s="61"/>
      <c r="X168" s="61"/>
      <c r="Y168" s="61"/>
      <c r="Z168" s="61"/>
    </row>
    <row r="169" spans="1:26" ht="13.5" hidden="1" customHeight="1" x14ac:dyDescent="0.2">
      <c r="A169" s="2" t="s">
        <v>1400</v>
      </c>
      <c r="B169" s="50" t="str">
        <f t="array" ref="B169">INDEX(PAGU_REAL!$AF$1:$AF$168,MATCH(MID(A169,1,21),MID(PAGU_REAL!$AK$1:$AK$168,1,21),0))</f>
        <v>Keuangan</v>
      </c>
      <c r="C169" s="42" t="s">
        <v>24</v>
      </c>
      <c r="D169" s="43" t="s">
        <v>1401</v>
      </c>
      <c r="E169" s="44">
        <v>1</v>
      </c>
      <c r="F169" s="45" t="s">
        <v>899</v>
      </c>
      <c r="G169" s="44">
        <v>38898896</v>
      </c>
      <c r="H169" s="44">
        <f t="shared" ref="H169:H171" si="95">ROUNDDOWN(E169*G169,-3)</f>
        <v>38898000</v>
      </c>
      <c r="I169" s="44">
        <v>3125292</v>
      </c>
      <c r="J169" s="44">
        <v>3400000</v>
      </c>
      <c r="K169" s="44">
        <v>3400000</v>
      </c>
      <c r="L169" s="44">
        <v>3400000</v>
      </c>
      <c r="M169" s="44">
        <v>3400000</v>
      </c>
      <c r="N169" s="44">
        <v>3400000</v>
      </c>
      <c r="O169" s="44">
        <v>3400000</v>
      </c>
      <c r="P169" s="44">
        <v>3400000</v>
      </c>
      <c r="Q169" s="44">
        <v>3400000</v>
      </c>
      <c r="R169" s="44">
        <v>3400000</v>
      </c>
      <c r="S169" s="44">
        <v>3400000</v>
      </c>
      <c r="T169" s="44">
        <v>1772708</v>
      </c>
      <c r="U169" s="44">
        <f t="shared" si="1"/>
        <v>38898000</v>
      </c>
      <c r="V169" s="44">
        <f t="shared" si="2"/>
        <v>0</v>
      </c>
      <c r="W169" s="61"/>
      <c r="X169" s="61"/>
      <c r="Y169" s="61"/>
      <c r="Z169" s="61"/>
    </row>
    <row r="170" spans="1:26" ht="13.5" hidden="1" customHeight="1" x14ac:dyDescent="0.2">
      <c r="A170" s="2" t="s">
        <v>1402</v>
      </c>
      <c r="B170" s="50" t="str">
        <f t="array" ref="B170">INDEX(PAGU_REAL!$AF$1:$AF$168,MATCH(MID(A170,1,21),MID(PAGU_REAL!$AK$1:$AK$168,1,21),0))</f>
        <v>Keuangan</v>
      </c>
      <c r="C170" s="42" t="s">
        <v>24</v>
      </c>
      <c r="D170" s="43" t="s">
        <v>1403</v>
      </c>
      <c r="E170" s="44">
        <v>1</v>
      </c>
      <c r="F170" s="45" t="s">
        <v>887</v>
      </c>
      <c r="G170" s="44">
        <v>3128908</v>
      </c>
      <c r="H170" s="44">
        <f t="shared" si="95"/>
        <v>3128000</v>
      </c>
      <c r="I170" s="44">
        <v>0</v>
      </c>
      <c r="J170" s="44">
        <v>0</v>
      </c>
      <c r="K170" s="44">
        <v>0</v>
      </c>
      <c r="L170" s="44">
        <v>0</v>
      </c>
      <c r="M170" s="44">
        <v>0</v>
      </c>
      <c r="N170" s="44">
        <v>3128000</v>
      </c>
      <c r="O170" s="44">
        <v>0</v>
      </c>
      <c r="P170" s="44">
        <v>0</v>
      </c>
      <c r="Q170" s="44">
        <v>0</v>
      </c>
      <c r="R170" s="44">
        <v>0</v>
      </c>
      <c r="S170" s="44">
        <v>0</v>
      </c>
      <c r="T170" s="44">
        <v>0</v>
      </c>
      <c r="U170" s="44">
        <f t="shared" si="1"/>
        <v>3128000</v>
      </c>
      <c r="V170" s="44">
        <f t="shared" si="2"/>
        <v>0</v>
      </c>
      <c r="W170" s="61"/>
      <c r="X170" s="61"/>
      <c r="Y170" s="61"/>
      <c r="Z170" s="61"/>
    </row>
    <row r="171" spans="1:26" ht="13.5" hidden="1" customHeight="1" x14ac:dyDescent="0.2">
      <c r="A171" s="2" t="s">
        <v>1404</v>
      </c>
      <c r="B171" s="50" t="str">
        <f t="array" ref="B171">INDEX(PAGU_REAL!$AF$1:$AF$168,MATCH(MID(A171,1,21),MID(PAGU_REAL!$AK$1:$AK$168,1,21),0))</f>
        <v>Keuangan</v>
      </c>
      <c r="C171" s="42" t="s">
        <v>24</v>
      </c>
      <c r="D171" s="43" t="s">
        <v>1405</v>
      </c>
      <c r="E171" s="44">
        <v>1</v>
      </c>
      <c r="F171" s="45" t="s">
        <v>887</v>
      </c>
      <c r="G171" s="44">
        <v>3128908</v>
      </c>
      <c r="H171" s="44">
        <f t="shared" si="95"/>
        <v>3128000</v>
      </c>
      <c r="I171" s="44">
        <v>0</v>
      </c>
      <c r="J171" s="44">
        <v>0</v>
      </c>
      <c r="K171" s="44">
        <v>0</v>
      </c>
      <c r="L171" s="44">
        <v>0</v>
      </c>
      <c r="M171" s="44">
        <v>3128000</v>
      </c>
      <c r="N171" s="44">
        <v>0</v>
      </c>
      <c r="O171" s="44">
        <v>0</v>
      </c>
      <c r="P171" s="44">
        <v>0</v>
      </c>
      <c r="Q171" s="44">
        <v>0</v>
      </c>
      <c r="R171" s="44">
        <v>0</v>
      </c>
      <c r="S171" s="44">
        <v>0</v>
      </c>
      <c r="T171" s="44">
        <v>0</v>
      </c>
      <c r="U171" s="44">
        <f t="shared" si="1"/>
        <v>3128000</v>
      </c>
      <c r="V171" s="44">
        <f t="shared" si="2"/>
        <v>0</v>
      </c>
      <c r="W171" s="61"/>
      <c r="X171" s="61"/>
      <c r="Y171" s="61"/>
      <c r="Z171" s="61"/>
    </row>
    <row r="172" spans="1:26" ht="13.5" hidden="1" customHeight="1" x14ac:dyDescent="0.2">
      <c r="A172" s="2" t="s">
        <v>1406</v>
      </c>
      <c r="B172" s="50" t="str">
        <f t="array" ref="B172">INDEX(PAGU_REAL!$AF$1:$AF$168,MATCH(MID(A172,1,21),MID(PAGU_REAL!$AK$1:$AK$168,1,21),0))</f>
        <v>Keuangan</v>
      </c>
      <c r="C172" s="12" t="s">
        <v>921</v>
      </c>
      <c r="D172" s="40" t="s">
        <v>922</v>
      </c>
      <c r="E172" s="41">
        <v>0</v>
      </c>
      <c r="F172" s="15" t="s">
        <v>24</v>
      </c>
      <c r="G172" s="41">
        <v>0</v>
      </c>
      <c r="H172" s="41">
        <f t="shared" ref="H172:T172" si="96">SUM(H173:H175)</f>
        <v>161420000</v>
      </c>
      <c r="I172" s="41">
        <f t="shared" si="96"/>
        <v>13330000</v>
      </c>
      <c r="J172" s="41">
        <f t="shared" si="96"/>
        <v>12070000</v>
      </c>
      <c r="K172" s="41">
        <f t="shared" si="96"/>
        <v>12070000</v>
      </c>
      <c r="L172" s="41">
        <f t="shared" si="96"/>
        <v>3250000</v>
      </c>
      <c r="M172" s="41">
        <f t="shared" si="96"/>
        <v>14780000</v>
      </c>
      <c r="N172" s="41">
        <f t="shared" si="96"/>
        <v>14780000</v>
      </c>
      <c r="O172" s="41">
        <f t="shared" si="96"/>
        <v>3250000</v>
      </c>
      <c r="P172" s="41">
        <f t="shared" si="96"/>
        <v>3250000</v>
      </c>
      <c r="Q172" s="41">
        <f t="shared" si="96"/>
        <v>3250000</v>
      </c>
      <c r="R172" s="41">
        <f t="shared" si="96"/>
        <v>3250000</v>
      </c>
      <c r="S172" s="41">
        <f t="shared" si="96"/>
        <v>3250000</v>
      </c>
      <c r="T172" s="41">
        <f t="shared" si="96"/>
        <v>74890000</v>
      </c>
      <c r="U172" s="41">
        <f t="shared" si="1"/>
        <v>161420000</v>
      </c>
      <c r="V172" s="41">
        <f t="shared" si="2"/>
        <v>0</v>
      </c>
      <c r="W172" s="61"/>
      <c r="X172" s="61"/>
      <c r="Y172" s="61"/>
      <c r="Z172" s="61"/>
    </row>
    <row r="173" spans="1:26" ht="13.5" hidden="1" customHeight="1" x14ac:dyDescent="0.2">
      <c r="A173" s="2" t="s">
        <v>1407</v>
      </c>
      <c r="B173" s="50" t="str">
        <f t="array" ref="B173">INDEX(PAGU_REAL!$AF$1:$AF$168,MATCH(MID(A173,1,21),MID(PAGU_REAL!$AK$1:$AK$168,1,21),0))</f>
        <v>Keuangan</v>
      </c>
      <c r="C173" s="42" t="s">
        <v>24</v>
      </c>
      <c r="D173" s="43" t="s">
        <v>1408</v>
      </c>
      <c r="E173" s="44">
        <v>1</v>
      </c>
      <c r="F173" s="45" t="s">
        <v>899</v>
      </c>
      <c r="G173" s="44">
        <v>138360000</v>
      </c>
      <c r="H173" s="44">
        <f t="shared" ref="H173:H175" si="97">ROUNDDOWN(E173*G173,-3)</f>
        <v>138360000</v>
      </c>
      <c r="I173" s="44">
        <v>13330000</v>
      </c>
      <c r="J173" s="44">
        <v>12070000</v>
      </c>
      <c r="K173" s="44">
        <v>12070000</v>
      </c>
      <c r="L173" s="44">
        <v>3250000</v>
      </c>
      <c r="M173" s="44">
        <v>3250000</v>
      </c>
      <c r="N173" s="44">
        <v>3250000</v>
      </c>
      <c r="O173" s="44">
        <v>3250000</v>
      </c>
      <c r="P173" s="44">
        <v>3250000</v>
      </c>
      <c r="Q173" s="44">
        <v>3250000</v>
      </c>
      <c r="R173" s="44">
        <v>3250000</v>
      </c>
      <c r="S173" s="44">
        <v>3250000</v>
      </c>
      <c r="T173" s="44">
        <v>74890000</v>
      </c>
      <c r="U173" s="44">
        <f t="shared" si="1"/>
        <v>138360000</v>
      </c>
      <c r="V173" s="44">
        <f t="shared" si="2"/>
        <v>0</v>
      </c>
      <c r="W173" s="61"/>
      <c r="X173" s="61"/>
      <c r="Y173" s="61"/>
      <c r="Z173" s="61"/>
    </row>
    <row r="174" spans="1:26" ht="13.5" hidden="1" customHeight="1" x14ac:dyDescent="0.2">
      <c r="A174" s="2" t="s">
        <v>1409</v>
      </c>
      <c r="B174" s="50" t="str">
        <f t="array" ref="B174">INDEX(PAGU_REAL!$AF$1:$AF$168,MATCH(MID(A174,1,21),MID(PAGU_REAL!$AK$1:$AK$168,1,21),0))</f>
        <v>Keuangan</v>
      </c>
      <c r="C174" s="42" t="s">
        <v>24</v>
      </c>
      <c r="D174" s="43" t="s">
        <v>1410</v>
      </c>
      <c r="E174" s="44">
        <v>1</v>
      </c>
      <c r="F174" s="45" t="s">
        <v>887</v>
      </c>
      <c r="G174" s="44">
        <v>11530000</v>
      </c>
      <c r="H174" s="44">
        <f t="shared" si="97"/>
        <v>11530000</v>
      </c>
      <c r="I174" s="44">
        <v>0</v>
      </c>
      <c r="J174" s="44">
        <v>0</v>
      </c>
      <c r="K174" s="44">
        <v>0</v>
      </c>
      <c r="L174" s="44">
        <v>0</v>
      </c>
      <c r="M174" s="44">
        <v>0</v>
      </c>
      <c r="N174" s="44">
        <v>11530000</v>
      </c>
      <c r="O174" s="44">
        <v>0</v>
      </c>
      <c r="P174" s="44">
        <v>0</v>
      </c>
      <c r="Q174" s="44">
        <v>0</v>
      </c>
      <c r="R174" s="44">
        <v>0</v>
      </c>
      <c r="S174" s="44">
        <v>0</v>
      </c>
      <c r="T174" s="44">
        <v>0</v>
      </c>
      <c r="U174" s="44">
        <f t="shared" si="1"/>
        <v>11530000</v>
      </c>
      <c r="V174" s="44">
        <f t="shared" si="2"/>
        <v>0</v>
      </c>
      <c r="W174" s="61"/>
      <c r="X174" s="61"/>
      <c r="Y174" s="61"/>
      <c r="Z174" s="61"/>
    </row>
    <row r="175" spans="1:26" ht="13.5" hidden="1" customHeight="1" x14ac:dyDescent="0.2">
      <c r="A175" s="2" t="s">
        <v>1411</v>
      </c>
      <c r="B175" s="50" t="str">
        <f t="array" ref="B175">INDEX(PAGU_REAL!$AF$1:$AF$168,MATCH(MID(A175,1,21),MID(PAGU_REAL!$AK$1:$AK$168,1,21),0))</f>
        <v>Keuangan</v>
      </c>
      <c r="C175" s="42" t="s">
        <v>24</v>
      </c>
      <c r="D175" s="43" t="s">
        <v>1412</v>
      </c>
      <c r="E175" s="44">
        <v>1</v>
      </c>
      <c r="F175" s="45" t="s">
        <v>887</v>
      </c>
      <c r="G175" s="44">
        <v>11530000</v>
      </c>
      <c r="H175" s="44">
        <f t="shared" si="97"/>
        <v>11530000</v>
      </c>
      <c r="I175" s="44">
        <v>0</v>
      </c>
      <c r="J175" s="44">
        <v>0</v>
      </c>
      <c r="K175" s="44">
        <v>0</v>
      </c>
      <c r="L175" s="44">
        <v>0</v>
      </c>
      <c r="M175" s="44">
        <v>11530000</v>
      </c>
      <c r="N175" s="44">
        <v>0</v>
      </c>
      <c r="O175" s="44">
        <v>0</v>
      </c>
      <c r="P175" s="44">
        <v>0</v>
      </c>
      <c r="Q175" s="44">
        <v>0</v>
      </c>
      <c r="R175" s="44">
        <v>0</v>
      </c>
      <c r="S175" s="44">
        <v>0</v>
      </c>
      <c r="T175" s="44">
        <v>0</v>
      </c>
      <c r="U175" s="44">
        <f t="shared" si="1"/>
        <v>11530000</v>
      </c>
      <c r="V175" s="44">
        <f t="shared" si="2"/>
        <v>0</v>
      </c>
      <c r="W175" s="61"/>
      <c r="X175" s="61"/>
      <c r="Y175" s="61"/>
      <c r="Z175" s="61"/>
    </row>
    <row r="176" spans="1:26" ht="13.5" hidden="1" customHeight="1" x14ac:dyDescent="0.2">
      <c r="A176" s="2" t="s">
        <v>1413</v>
      </c>
      <c r="B176" s="50" t="str">
        <f t="array" ref="B176">INDEX(PAGU_REAL!$AF$1:$AF$168,MATCH(MID(A176,1,21),MID(PAGU_REAL!$AK$1:$AK$168,1,21),0))</f>
        <v>Keuangan</v>
      </c>
      <c r="C176" s="12" t="s">
        <v>930</v>
      </c>
      <c r="D176" s="40" t="s">
        <v>931</v>
      </c>
      <c r="E176" s="41">
        <v>0</v>
      </c>
      <c r="F176" s="15" t="s">
        <v>24</v>
      </c>
      <c r="G176" s="41">
        <v>0</v>
      </c>
      <c r="H176" s="41">
        <f t="shared" ref="H176:T176" si="98">SUM(H177:H179)</f>
        <v>5040000</v>
      </c>
      <c r="I176" s="41">
        <f t="shared" si="98"/>
        <v>0</v>
      </c>
      <c r="J176" s="41">
        <f t="shared" si="98"/>
        <v>0</v>
      </c>
      <c r="K176" s="41">
        <f t="shared" si="98"/>
        <v>0</v>
      </c>
      <c r="L176" s="41">
        <f t="shared" si="98"/>
        <v>4320000</v>
      </c>
      <c r="M176" s="41">
        <f t="shared" si="98"/>
        <v>360000</v>
      </c>
      <c r="N176" s="41">
        <f t="shared" si="98"/>
        <v>360000</v>
      </c>
      <c r="O176" s="41">
        <f t="shared" si="98"/>
        <v>0</v>
      </c>
      <c r="P176" s="41">
        <f t="shared" si="98"/>
        <v>0</v>
      </c>
      <c r="Q176" s="41">
        <f t="shared" si="98"/>
        <v>0</v>
      </c>
      <c r="R176" s="41">
        <f t="shared" si="98"/>
        <v>0</v>
      </c>
      <c r="S176" s="41">
        <f t="shared" si="98"/>
        <v>0</v>
      </c>
      <c r="T176" s="41">
        <f t="shared" si="98"/>
        <v>0</v>
      </c>
      <c r="U176" s="41">
        <f t="shared" si="1"/>
        <v>5040000</v>
      </c>
      <c r="V176" s="41">
        <f t="shared" si="2"/>
        <v>0</v>
      </c>
      <c r="W176" s="61"/>
      <c r="X176" s="61"/>
      <c r="Y176" s="61"/>
      <c r="Z176" s="61"/>
    </row>
    <row r="177" spans="1:26" ht="13.5" hidden="1" customHeight="1" x14ac:dyDescent="0.2">
      <c r="A177" s="2" t="s">
        <v>1414</v>
      </c>
      <c r="B177" s="50" t="str">
        <f t="array" ref="B177">INDEX(PAGU_REAL!$AF$1:$AF$168,MATCH(MID(A177,1,21),MID(PAGU_REAL!$AK$1:$AK$168,1,21),0))</f>
        <v>Keuangan</v>
      </c>
      <c r="C177" s="42" t="s">
        <v>24</v>
      </c>
      <c r="D177" s="43" t="s">
        <v>1287</v>
      </c>
      <c r="E177" s="44">
        <v>1</v>
      </c>
      <c r="F177" s="45" t="s">
        <v>899</v>
      </c>
      <c r="G177" s="44">
        <v>4320000</v>
      </c>
      <c r="H177" s="44">
        <f t="shared" ref="H177:H179" si="99">ROUNDDOWN(E177*G177,-3)</f>
        <v>4320000</v>
      </c>
      <c r="I177" s="44">
        <v>0</v>
      </c>
      <c r="J177" s="44">
        <v>0</v>
      </c>
      <c r="K177" s="44">
        <v>0</v>
      </c>
      <c r="L177" s="44">
        <v>4320000</v>
      </c>
      <c r="M177" s="44">
        <v>0</v>
      </c>
      <c r="N177" s="44">
        <v>0</v>
      </c>
      <c r="O177" s="44">
        <v>0</v>
      </c>
      <c r="P177" s="44">
        <v>0</v>
      </c>
      <c r="Q177" s="44">
        <v>0</v>
      </c>
      <c r="R177" s="44">
        <v>0</v>
      </c>
      <c r="S177" s="44">
        <v>0</v>
      </c>
      <c r="T177" s="44">
        <v>0</v>
      </c>
      <c r="U177" s="44">
        <f t="shared" si="1"/>
        <v>4320000</v>
      </c>
      <c r="V177" s="44">
        <f t="shared" si="2"/>
        <v>0</v>
      </c>
      <c r="W177" s="61"/>
      <c r="X177" s="61"/>
      <c r="Y177" s="61"/>
      <c r="Z177" s="61"/>
    </row>
    <row r="178" spans="1:26" ht="13.5" hidden="1" customHeight="1" x14ac:dyDescent="0.2">
      <c r="A178" s="2" t="s">
        <v>1415</v>
      </c>
      <c r="B178" s="50" t="str">
        <f t="array" ref="B178">INDEX(PAGU_REAL!$AF$1:$AF$168,MATCH(MID(A178,1,21),MID(PAGU_REAL!$AK$1:$AK$168,1,21),0))</f>
        <v>Keuangan</v>
      </c>
      <c r="C178" s="42" t="s">
        <v>24</v>
      </c>
      <c r="D178" s="43" t="s">
        <v>1416</v>
      </c>
      <c r="E178" s="44">
        <v>1</v>
      </c>
      <c r="F178" s="45" t="s">
        <v>887</v>
      </c>
      <c r="G178" s="44">
        <v>360000</v>
      </c>
      <c r="H178" s="44">
        <f t="shared" si="99"/>
        <v>360000</v>
      </c>
      <c r="I178" s="44">
        <v>0</v>
      </c>
      <c r="J178" s="44">
        <v>0</v>
      </c>
      <c r="K178" s="44">
        <v>0</v>
      </c>
      <c r="L178" s="44">
        <v>0</v>
      </c>
      <c r="M178" s="44">
        <v>0</v>
      </c>
      <c r="N178" s="44">
        <v>360000</v>
      </c>
      <c r="O178" s="44">
        <v>0</v>
      </c>
      <c r="P178" s="44">
        <v>0</v>
      </c>
      <c r="Q178" s="44">
        <v>0</v>
      </c>
      <c r="R178" s="44">
        <v>0</v>
      </c>
      <c r="S178" s="44">
        <v>0</v>
      </c>
      <c r="T178" s="44">
        <v>0</v>
      </c>
      <c r="U178" s="44">
        <f t="shared" si="1"/>
        <v>360000</v>
      </c>
      <c r="V178" s="44">
        <f t="shared" si="2"/>
        <v>0</v>
      </c>
      <c r="W178" s="61"/>
      <c r="X178" s="61"/>
      <c r="Y178" s="61"/>
      <c r="Z178" s="61"/>
    </row>
    <row r="179" spans="1:26" ht="13.5" hidden="1" customHeight="1" x14ac:dyDescent="0.2">
      <c r="A179" s="2" t="s">
        <v>1417</v>
      </c>
      <c r="B179" s="50" t="str">
        <f t="array" ref="B179">INDEX(PAGU_REAL!$AF$1:$AF$168,MATCH(MID(A179,1,21),MID(PAGU_REAL!$AK$1:$AK$168,1,21),0))</f>
        <v>Keuangan</v>
      </c>
      <c r="C179" s="42" t="s">
        <v>24</v>
      </c>
      <c r="D179" s="43" t="s">
        <v>1418</v>
      </c>
      <c r="E179" s="44">
        <v>1</v>
      </c>
      <c r="F179" s="45" t="s">
        <v>887</v>
      </c>
      <c r="G179" s="44">
        <v>360000</v>
      </c>
      <c r="H179" s="44">
        <f t="shared" si="99"/>
        <v>360000</v>
      </c>
      <c r="I179" s="44">
        <v>0</v>
      </c>
      <c r="J179" s="44">
        <v>0</v>
      </c>
      <c r="K179" s="44">
        <v>0</v>
      </c>
      <c r="L179" s="44">
        <v>0</v>
      </c>
      <c r="M179" s="44">
        <v>360000</v>
      </c>
      <c r="N179" s="44">
        <v>0</v>
      </c>
      <c r="O179" s="44">
        <v>0</v>
      </c>
      <c r="P179" s="44">
        <v>0</v>
      </c>
      <c r="Q179" s="44">
        <v>0</v>
      </c>
      <c r="R179" s="44">
        <v>0</v>
      </c>
      <c r="S179" s="44">
        <v>0</v>
      </c>
      <c r="T179" s="44">
        <v>0</v>
      </c>
      <c r="U179" s="44">
        <f t="shared" si="1"/>
        <v>360000</v>
      </c>
      <c r="V179" s="44">
        <f t="shared" si="2"/>
        <v>0</v>
      </c>
      <c r="W179" s="61"/>
      <c r="X179" s="61"/>
      <c r="Y179" s="61"/>
      <c r="Z179" s="61"/>
    </row>
    <row r="180" spans="1:26" ht="13.5" hidden="1" customHeight="1" x14ac:dyDescent="0.2">
      <c r="A180" s="2" t="s">
        <v>1419</v>
      </c>
      <c r="B180" s="50" t="str">
        <f t="array" ref="B180">INDEX(PAGU_REAL!$AF$1:$AF$168,MATCH(MID(A180,1,21),MID(PAGU_REAL!$AK$1:$AK$168,1,21),0))</f>
        <v>Keuangan</v>
      </c>
      <c r="C180" s="12" t="s">
        <v>939</v>
      </c>
      <c r="D180" s="40" t="s">
        <v>940</v>
      </c>
      <c r="E180" s="41">
        <v>0</v>
      </c>
      <c r="F180" s="15" t="s">
        <v>24</v>
      </c>
      <c r="G180" s="41">
        <v>0</v>
      </c>
      <c r="H180" s="41">
        <f t="shared" ref="H180:T180" si="100">SUM(H181:H183)</f>
        <v>8343000</v>
      </c>
      <c r="I180" s="41">
        <f t="shared" si="100"/>
        <v>287385</v>
      </c>
      <c r="J180" s="41">
        <f t="shared" si="100"/>
        <v>400000</v>
      </c>
      <c r="K180" s="41">
        <f t="shared" si="100"/>
        <v>400000</v>
      </c>
      <c r="L180" s="41">
        <f t="shared" si="100"/>
        <v>400000</v>
      </c>
      <c r="M180" s="41">
        <f t="shared" si="100"/>
        <v>710000</v>
      </c>
      <c r="N180" s="41">
        <f t="shared" si="100"/>
        <v>710000</v>
      </c>
      <c r="O180" s="41">
        <f t="shared" si="100"/>
        <v>400000</v>
      </c>
      <c r="P180" s="41">
        <f t="shared" si="100"/>
        <v>400000</v>
      </c>
      <c r="Q180" s="41">
        <f t="shared" si="100"/>
        <v>400000</v>
      </c>
      <c r="R180" s="41">
        <f t="shared" si="100"/>
        <v>400000</v>
      </c>
      <c r="S180" s="41">
        <f t="shared" si="100"/>
        <v>400000</v>
      </c>
      <c r="T180" s="41">
        <f t="shared" si="100"/>
        <v>3435615</v>
      </c>
      <c r="U180" s="41">
        <f t="shared" si="1"/>
        <v>8343000</v>
      </c>
      <c r="V180" s="41">
        <f t="shared" si="2"/>
        <v>0</v>
      </c>
      <c r="W180" s="61"/>
      <c r="X180" s="61"/>
      <c r="Y180" s="61"/>
      <c r="Z180" s="61"/>
    </row>
    <row r="181" spans="1:26" ht="13.5" hidden="1" customHeight="1" x14ac:dyDescent="0.2">
      <c r="A181" s="2" t="s">
        <v>1420</v>
      </c>
      <c r="B181" s="50" t="str">
        <f t="array" ref="B181">INDEX(PAGU_REAL!$AF$1:$AF$168,MATCH(MID(A181,1,21),MID(PAGU_REAL!$AK$1:$AK$168,1,21),0))</f>
        <v>Keuangan</v>
      </c>
      <c r="C181" s="42" t="s">
        <v>24</v>
      </c>
      <c r="D181" s="43" t="s">
        <v>1421</v>
      </c>
      <c r="E181" s="44">
        <v>1</v>
      </c>
      <c r="F181" s="45" t="s">
        <v>899</v>
      </c>
      <c r="G181" s="44">
        <v>7723120</v>
      </c>
      <c r="H181" s="44">
        <f t="shared" ref="H181:H183" si="101">ROUNDDOWN(E181*G181,-3)</f>
        <v>7723000</v>
      </c>
      <c r="I181" s="44">
        <v>287385</v>
      </c>
      <c r="J181" s="44">
        <v>400000</v>
      </c>
      <c r="K181" s="44">
        <v>400000</v>
      </c>
      <c r="L181" s="44">
        <v>400000</v>
      </c>
      <c r="M181" s="44">
        <v>400000</v>
      </c>
      <c r="N181" s="44">
        <v>400000</v>
      </c>
      <c r="O181" s="44">
        <v>400000</v>
      </c>
      <c r="P181" s="44">
        <v>400000</v>
      </c>
      <c r="Q181" s="44">
        <v>400000</v>
      </c>
      <c r="R181" s="44">
        <v>400000</v>
      </c>
      <c r="S181" s="44">
        <v>400000</v>
      </c>
      <c r="T181" s="44">
        <v>3435615</v>
      </c>
      <c r="U181" s="44">
        <f t="shared" si="1"/>
        <v>7723000</v>
      </c>
      <c r="V181" s="44">
        <f t="shared" si="2"/>
        <v>0</v>
      </c>
      <c r="W181" s="61"/>
      <c r="X181" s="61"/>
      <c r="Y181" s="61"/>
      <c r="Z181" s="61"/>
    </row>
    <row r="182" spans="1:26" ht="13.5" hidden="1" customHeight="1" x14ac:dyDescent="0.2">
      <c r="A182" s="2" t="s">
        <v>1422</v>
      </c>
      <c r="B182" s="50" t="str">
        <f t="array" ref="B182">INDEX(PAGU_REAL!$AF$1:$AF$168,MATCH(MID(A182,1,21),MID(PAGU_REAL!$AK$1:$AK$168,1,21),0))</f>
        <v>Keuangan</v>
      </c>
      <c r="C182" s="42" t="s">
        <v>24</v>
      </c>
      <c r="D182" s="43" t="s">
        <v>1423</v>
      </c>
      <c r="E182" s="44">
        <v>1</v>
      </c>
      <c r="F182" s="45" t="s">
        <v>887</v>
      </c>
      <c r="G182" s="44">
        <v>310260</v>
      </c>
      <c r="H182" s="44">
        <f t="shared" si="101"/>
        <v>310000</v>
      </c>
      <c r="I182" s="44">
        <v>0</v>
      </c>
      <c r="J182" s="44">
        <v>0</v>
      </c>
      <c r="K182" s="44">
        <v>0</v>
      </c>
      <c r="L182" s="44">
        <v>0</v>
      </c>
      <c r="M182" s="44">
        <v>0</v>
      </c>
      <c r="N182" s="44">
        <v>310000</v>
      </c>
      <c r="O182" s="44">
        <v>0</v>
      </c>
      <c r="P182" s="44">
        <v>0</v>
      </c>
      <c r="Q182" s="44">
        <v>0</v>
      </c>
      <c r="R182" s="44">
        <v>0</v>
      </c>
      <c r="S182" s="44">
        <v>0</v>
      </c>
      <c r="T182" s="44">
        <v>0</v>
      </c>
      <c r="U182" s="44">
        <f t="shared" si="1"/>
        <v>310000</v>
      </c>
      <c r="V182" s="44">
        <f t="shared" si="2"/>
        <v>0</v>
      </c>
      <c r="W182" s="61"/>
      <c r="X182" s="61"/>
      <c r="Y182" s="61"/>
      <c r="Z182" s="61"/>
    </row>
    <row r="183" spans="1:26" ht="13.5" hidden="1" customHeight="1" x14ac:dyDescent="0.2">
      <c r="A183" s="2" t="s">
        <v>1424</v>
      </c>
      <c r="B183" s="50" t="str">
        <f t="array" ref="B183">INDEX(PAGU_REAL!$AF$1:$AF$168,MATCH(MID(A183,1,21),MID(PAGU_REAL!$AK$1:$AK$168,1,21),0))</f>
        <v>Keuangan</v>
      </c>
      <c r="C183" s="42" t="s">
        <v>24</v>
      </c>
      <c r="D183" s="43" t="s">
        <v>1425</v>
      </c>
      <c r="E183" s="44">
        <v>1</v>
      </c>
      <c r="F183" s="45" t="s">
        <v>887</v>
      </c>
      <c r="G183" s="44">
        <v>310260</v>
      </c>
      <c r="H183" s="44">
        <f t="shared" si="101"/>
        <v>310000</v>
      </c>
      <c r="I183" s="44">
        <v>0</v>
      </c>
      <c r="J183" s="44">
        <v>0</v>
      </c>
      <c r="K183" s="44">
        <v>0</v>
      </c>
      <c r="L183" s="44">
        <v>0</v>
      </c>
      <c r="M183" s="44">
        <v>310000</v>
      </c>
      <c r="N183" s="44">
        <v>0</v>
      </c>
      <c r="O183" s="44">
        <v>0</v>
      </c>
      <c r="P183" s="44">
        <v>0</v>
      </c>
      <c r="Q183" s="44">
        <v>0</v>
      </c>
      <c r="R183" s="44">
        <v>0</v>
      </c>
      <c r="S183" s="44">
        <v>0</v>
      </c>
      <c r="T183" s="44">
        <v>0</v>
      </c>
      <c r="U183" s="44">
        <f t="shared" si="1"/>
        <v>310000</v>
      </c>
      <c r="V183" s="44">
        <f t="shared" si="2"/>
        <v>0</v>
      </c>
      <c r="W183" s="61"/>
      <c r="X183" s="61"/>
      <c r="Y183" s="61"/>
      <c r="Z183" s="61"/>
    </row>
    <row r="184" spans="1:26" ht="13.5" hidden="1" customHeight="1" x14ac:dyDescent="0.2">
      <c r="A184" s="2" t="s">
        <v>1426</v>
      </c>
      <c r="B184" s="50" t="str">
        <f t="array" ref="B184">INDEX(PAGU_REAL!$AF$1:$AF$168,MATCH(MID(A184,1,21),MID(PAGU_REAL!$AK$1:$AK$168,1,21),0))</f>
        <v>Keuangan</v>
      </c>
      <c r="C184" s="12" t="s">
        <v>948</v>
      </c>
      <c r="D184" s="40" t="s">
        <v>949</v>
      </c>
      <c r="E184" s="41">
        <v>0</v>
      </c>
      <c r="F184" s="15" t="s">
        <v>24</v>
      </c>
      <c r="G184" s="41">
        <v>0</v>
      </c>
      <c r="H184" s="41">
        <f t="shared" ref="H184:T184" si="102">H185</f>
        <v>131443000</v>
      </c>
      <c r="I184" s="41">
        <f t="shared" si="102"/>
        <v>8835240</v>
      </c>
      <c r="J184" s="41">
        <f t="shared" si="102"/>
        <v>9100000</v>
      </c>
      <c r="K184" s="41">
        <f t="shared" si="102"/>
        <v>9100000</v>
      </c>
      <c r="L184" s="41">
        <f t="shared" si="102"/>
        <v>9100000</v>
      </c>
      <c r="M184" s="41">
        <f t="shared" si="102"/>
        <v>9100000</v>
      </c>
      <c r="N184" s="41">
        <f t="shared" si="102"/>
        <v>9100000</v>
      </c>
      <c r="O184" s="41">
        <f t="shared" si="102"/>
        <v>9100000</v>
      </c>
      <c r="P184" s="41">
        <f t="shared" si="102"/>
        <v>9100000</v>
      </c>
      <c r="Q184" s="41">
        <f t="shared" si="102"/>
        <v>9100000</v>
      </c>
      <c r="R184" s="41">
        <f t="shared" si="102"/>
        <v>9100000</v>
      </c>
      <c r="S184" s="41">
        <f t="shared" si="102"/>
        <v>9100000</v>
      </c>
      <c r="T184" s="41">
        <f t="shared" si="102"/>
        <v>31607760</v>
      </c>
      <c r="U184" s="41">
        <f t="shared" si="1"/>
        <v>131443000</v>
      </c>
      <c r="V184" s="41">
        <f t="shared" si="2"/>
        <v>0</v>
      </c>
      <c r="W184" s="61"/>
      <c r="X184" s="61"/>
      <c r="Y184" s="61"/>
      <c r="Z184" s="61"/>
    </row>
    <row r="185" spans="1:26" ht="13.5" hidden="1" customHeight="1" x14ac:dyDescent="0.2">
      <c r="A185" s="2" t="s">
        <v>1427</v>
      </c>
      <c r="B185" s="50" t="str">
        <f t="array" ref="B185">INDEX(PAGU_REAL!$AF$1:$AF$168,MATCH(MID(A185,1,21),MID(PAGU_REAL!$AK$1:$AK$168,1,21),0))</f>
        <v>Keuangan</v>
      </c>
      <c r="C185" s="42" t="s">
        <v>24</v>
      </c>
      <c r="D185" s="43" t="s">
        <v>1428</v>
      </c>
      <c r="E185" s="44">
        <v>1</v>
      </c>
      <c r="F185" s="45" t="s">
        <v>899</v>
      </c>
      <c r="G185" s="44">
        <v>131443000</v>
      </c>
      <c r="H185" s="44">
        <f>ROUNDDOWN(E185*G185,-3)</f>
        <v>131443000</v>
      </c>
      <c r="I185" s="44">
        <v>8835240</v>
      </c>
      <c r="J185" s="44">
        <v>9100000</v>
      </c>
      <c r="K185" s="44">
        <v>9100000</v>
      </c>
      <c r="L185" s="44">
        <v>9100000</v>
      </c>
      <c r="M185" s="44">
        <v>9100000</v>
      </c>
      <c r="N185" s="44">
        <v>9100000</v>
      </c>
      <c r="O185" s="44">
        <v>9100000</v>
      </c>
      <c r="P185" s="44">
        <v>9100000</v>
      </c>
      <c r="Q185" s="44">
        <v>9100000</v>
      </c>
      <c r="R185" s="44">
        <v>9100000</v>
      </c>
      <c r="S185" s="44">
        <v>9100000</v>
      </c>
      <c r="T185" s="44">
        <v>31607760</v>
      </c>
      <c r="U185" s="44">
        <f t="shared" si="1"/>
        <v>131443000</v>
      </c>
      <c r="V185" s="44">
        <f t="shared" si="2"/>
        <v>0</v>
      </c>
      <c r="W185" s="61"/>
      <c r="X185" s="61"/>
      <c r="Y185" s="61"/>
      <c r="Z185" s="61"/>
    </row>
    <row r="186" spans="1:26" ht="13.5" hidden="1" customHeight="1" x14ac:dyDescent="0.2">
      <c r="A186" s="2" t="s">
        <v>1429</v>
      </c>
      <c r="B186" s="50" t="str">
        <f t="array" ref="B186">INDEX(PAGU_REAL!$AF$1:$AF$168,MATCH(MID(A186,1,21),MID(PAGU_REAL!$AK$1:$AK$168,1,21),0))</f>
        <v>Keuangan</v>
      </c>
      <c r="C186" s="12" t="s">
        <v>953</v>
      </c>
      <c r="D186" s="40" t="s">
        <v>954</v>
      </c>
      <c r="E186" s="41">
        <v>0</v>
      </c>
      <c r="F186" s="15" t="s">
        <v>24</v>
      </c>
      <c r="G186" s="41">
        <v>0</v>
      </c>
      <c r="H186" s="41">
        <f t="shared" ref="H186:T186" si="103">H187</f>
        <v>472296000</v>
      </c>
      <c r="I186" s="41">
        <f t="shared" si="103"/>
        <v>0</v>
      </c>
      <c r="J186" s="41">
        <f t="shared" si="103"/>
        <v>41000000</v>
      </c>
      <c r="K186" s="41">
        <f t="shared" si="103"/>
        <v>41000000</v>
      </c>
      <c r="L186" s="41">
        <f t="shared" si="103"/>
        <v>41000000</v>
      </c>
      <c r="M186" s="41">
        <f t="shared" si="103"/>
        <v>41000000</v>
      </c>
      <c r="N186" s="41">
        <f t="shared" si="103"/>
        <v>27330000</v>
      </c>
      <c r="O186" s="41">
        <f t="shared" si="103"/>
        <v>41000000</v>
      </c>
      <c r="P186" s="41">
        <f t="shared" si="103"/>
        <v>41000000</v>
      </c>
      <c r="Q186" s="41">
        <f t="shared" si="103"/>
        <v>41000000</v>
      </c>
      <c r="R186" s="41">
        <f t="shared" si="103"/>
        <v>41000000</v>
      </c>
      <c r="S186" s="41">
        <f t="shared" si="103"/>
        <v>41000000</v>
      </c>
      <c r="T186" s="41">
        <f t="shared" si="103"/>
        <v>75966000</v>
      </c>
      <c r="U186" s="41">
        <f t="shared" si="1"/>
        <v>472296000</v>
      </c>
      <c r="V186" s="41">
        <f t="shared" si="2"/>
        <v>0</v>
      </c>
      <c r="W186" s="61"/>
      <c r="X186" s="61"/>
      <c r="Y186" s="61"/>
      <c r="Z186" s="61"/>
    </row>
    <row r="187" spans="1:26" ht="13.5" hidden="1" customHeight="1" x14ac:dyDescent="0.2">
      <c r="A187" s="2" t="s">
        <v>1430</v>
      </c>
      <c r="B187" s="50" t="str">
        <f t="array" ref="B187">INDEX(PAGU_REAL!$AF$1:$AF$168,MATCH(MID(A187,1,21),MID(PAGU_REAL!$AK$1:$AK$168,1,21),0))</f>
        <v>Keuangan</v>
      </c>
      <c r="C187" s="42" t="s">
        <v>24</v>
      </c>
      <c r="D187" s="43" t="s">
        <v>956</v>
      </c>
      <c r="E187" s="44">
        <v>1</v>
      </c>
      <c r="F187" s="45" t="s">
        <v>899</v>
      </c>
      <c r="G187" s="44">
        <v>472296000</v>
      </c>
      <c r="H187" s="44">
        <f>ROUNDDOWN(E187*G187,-3)</f>
        <v>472296000</v>
      </c>
      <c r="I187" s="44">
        <v>0</v>
      </c>
      <c r="J187" s="44">
        <v>41000000</v>
      </c>
      <c r="K187" s="44">
        <v>41000000</v>
      </c>
      <c r="L187" s="44">
        <v>41000000</v>
      </c>
      <c r="M187" s="44">
        <v>41000000</v>
      </c>
      <c r="N187" s="44">
        <v>27330000</v>
      </c>
      <c r="O187" s="44">
        <v>41000000</v>
      </c>
      <c r="P187" s="44">
        <v>41000000</v>
      </c>
      <c r="Q187" s="44">
        <v>41000000</v>
      </c>
      <c r="R187" s="44">
        <v>41000000</v>
      </c>
      <c r="S187" s="44">
        <v>41000000</v>
      </c>
      <c r="T187" s="44">
        <v>75966000</v>
      </c>
      <c r="U187" s="44">
        <f t="shared" si="1"/>
        <v>472296000</v>
      </c>
      <c r="V187" s="44">
        <f t="shared" si="2"/>
        <v>0</v>
      </c>
      <c r="W187" s="61"/>
      <c r="X187" s="61"/>
      <c r="Y187" s="61"/>
      <c r="Z187" s="61"/>
    </row>
    <row r="188" spans="1:26" ht="13.5" hidden="1" customHeight="1" x14ac:dyDescent="0.2">
      <c r="A188" s="2" t="s">
        <v>1431</v>
      </c>
      <c r="B188" s="50" t="str">
        <f t="array" ref="B188">INDEX(PAGU_REAL!$AF$1:$AF$168,MATCH(MID(A188,1,21),MID(PAGU_REAL!$AK$1:$AK$168,1,21),0))</f>
        <v>Keuangan</v>
      </c>
      <c r="C188" s="12" t="s">
        <v>958</v>
      </c>
      <c r="D188" s="40" t="s">
        <v>959</v>
      </c>
      <c r="E188" s="41">
        <v>0</v>
      </c>
      <c r="F188" s="15" t="s">
        <v>24</v>
      </c>
      <c r="G188" s="41">
        <v>0</v>
      </c>
      <c r="H188" s="41">
        <f t="shared" ref="H188:T188" si="104">SUM(H189:H191)</f>
        <v>85610000</v>
      </c>
      <c r="I188" s="41">
        <f t="shared" si="104"/>
        <v>6110000</v>
      </c>
      <c r="J188" s="41">
        <f t="shared" si="104"/>
        <v>6200000</v>
      </c>
      <c r="K188" s="41">
        <f t="shared" si="104"/>
        <v>6200000</v>
      </c>
      <c r="L188" s="41">
        <f t="shared" si="104"/>
        <v>6200000</v>
      </c>
      <c r="M188" s="41">
        <f t="shared" si="104"/>
        <v>12315000</v>
      </c>
      <c r="N188" s="41">
        <f t="shared" si="104"/>
        <v>12315000</v>
      </c>
      <c r="O188" s="41">
        <f t="shared" si="104"/>
        <v>6200000</v>
      </c>
      <c r="P188" s="41">
        <f t="shared" si="104"/>
        <v>6200000</v>
      </c>
      <c r="Q188" s="41">
        <f t="shared" si="104"/>
        <v>6200000</v>
      </c>
      <c r="R188" s="41">
        <f t="shared" si="104"/>
        <v>6200000</v>
      </c>
      <c r="S188" s="41">
        <f t="shared" si="104"/>
        <v>6200000</v>
      </c>
      <c r="T188" s="41">
        <f t="shared" si="104"/>
        <v>5270000</v>
      </c>
      <c r="U188" s="41">
        <f t="shared" si="1"/>
        <v>85610000</v>
      </c>
      <c r="V188" s="41">
        <f t="shared" si="2"/>
        <v>0</v>
      </c>
      <c r="W188" s="61"/>
      <c r="X188" s="61"/>
      <c r="Y188" s="61"/>
      <c r="Z188" s="61"/>
    </row>
    <row r="189" spans="1:26" ht="13.5" hidden="1" customHeight="1" x14ac:dyDescent="0.2">
      <c r="A189" s="2" t="s">
        <v>1432</v>
      </c>
      <c r="B189" s="50" t="str">
        <f t="array" ref="B189">INDEX(PAGU_REAL!$AF$1:$AF$168,MATCH(MID(A189,1,21),MID(PAGU_REAL!$AK$1:$AK$168,1,21),0))</f>
        <v>Keuangan</v>
      </c>
      <c r="C189" s="42" t="s">
        <v>24</v>
      </c>
      <c r="D189" s="43" t="s">
        <v>1299</v>
      </c>
      <c r="E189" s="44">
        <v>1</v>
      </c>
      <c r="F189" s="45" t="s">
        <v>899</v>
      </c>
      <c r="G189" s="44">
        <v>73380000</v>
      </c>
      <c r="H189" s="44">
        <f t="shared" ref="H189:H191" si="105">ROUNDDOWN(E189*G189,-3)</f>
        <v>73380000</v>
      </c>
      <c r="I189" s="44">
        <v>6110000</v>
      </c>
      <c r="J189" s="44">
        <v>6200000</v>
      </c>
      <c r="K189" s="44">
        <v>6200000</v>
      </c>
      <c r="L189" s="44">
        <v>6200000</v>
      </c>
      <c r="M189" s="44">
        <v>6200000</v>
      </c>
      <c r="N189" s="44">
        <v>6200000</v>
      </c>
      <c r="O189" s="44">
        <v>6200000</v>
      </c>
      <c r="P189" s="44">
        <v>6200000</v>
      </c>
      <c r="Q189" s="44">
        <v>6200000</v>
      </c>
      <c r="R189" s="44">
        <v>6200000</v>
      </c>
      <c r="S189" s="44">
        <v>6200000</v>
      </c>
      <c r="T189" s="44">
        <v>5270000</v>
      </c>
      <c r="U189" s="44">
        <f t="shared" si="1"/>
        <v>73380000</v>
      </c>
      <c r="V189" s="44">
        <f t="shared" si="2"/>
        <v>0</v>
      </c>
      <c r="W189" s="61"/>
      <c r="X189" s="61"/>
      <c r="Y189" s="61"/>
      <c r="Z189" s="61"/>
    </row>
    <row r="190" spans="1:26" ht="13.5" hidden="1" customHeight="1" x14ac:dyDescent="0.2">
      <c r="A190" s="2" t="s">
        <v>1433</v>
      </c>
      <c r="B190" s="50" t="str">
        <f t="array" ref="B190">INDEX(PAGU_REAL!$AF$1:$AF$168,MATCH(MID(A190,1,21),MID(PAGU_REAL!$AK$1:$AK$168,1,21),0))</f>
        <v>Keuangan</v>
      </c>
      <c r="C190" s="42" t="s">
        <v>24</v>
      </c>
      <c r="D190" s="43" t="s">
        <v>1434</v>
      </c>
      <c r="E190" s="44">
        <v>1</v>
      </c>
      <c r="F190" s="45" t="s">
        <v>887</v>
      </c>
      <c r="G190" s="44">
        <v>6115000</v>
      </c>
      <c r="H190" s="44">
        <f t="shared" si="105"/>
        <v>6115000</v>
      </c>
      <c r="I190" s="44">
        <v>0</v>
      </c>
      <c r="J190" s="44">
        <v>0</v>
      </c>
      <c r="K190" s="44">
        <v>0</v>
      </c>
      <c r="L190" s="44">
        <v>0</v>
      </c>
      <c r="M190" s="44">
        <v>0</v>
      </c>
      <c r="N190" s="44">
        <v>6115000</v>
      </c>
      <c r="O190" s="44">
        <v>0</v>
      </c>
      <c r="P190" s="44">
        <v>0</v>
      </c>
      <c r="Q190" s="44">
        <v>0</v>
      </c>
      <c r="R190" s="44">
        <v>0</v>
      </c>
      <c r="S190" s="44">
        <v>0</v>
      </c>
      <c r="T190" s="44">
        <v>0</v>
      </c>
      <c r="U190" s="44">
        <f t="shared" si="1"/>
        <v>6115000</v>
      </c>
      <c r="V190" s="44">
        <f t="shared" si="2"/>
        <v>0</v>
      </c>
      <c r="W190" s="61"/>
      <c r="X190" s="61"/>
      <c r="Y190" s="61"/>
      <c r="Z190" s="61"/>
    </row>
    <row r="191" spans="1:26" ht="13.5" hidden="1" customHeight="1" x14ac:dyDescent="0.2">
      <c r="A191" s="2" t="s">
        <v>1435</v>
      </c>
      <c r="B191" s="50" t="str">
        <f t="array" ref="B191">INDEX(PAGU_REAL!$AF$1:$AF$168,MATCH(MID(A191,1,21),MID(PAGU_REAL!$AK$1:$AK$168,1,21),0))</f>
        <v>Keuangan</v>
      </c>
      <c r="C191" s="42" t="s">
        <v>24</v>
      </c>
      <c r="D191" s="43" t="s">
        <v>1436</v>
      </c>
      <c r="E191" s="44">
        <v>1</v>
      </c>
      <c r="F191" s="45" t="s">
        <v>887</v>
      </c>
      <c r="G191" s="44">
        <v>6115000</v>
      </c>
      <c r="H191" s="44">
        <f t="shared" si="105"/>
        <v>6115000</v>
      </c>
      <c r="I191" s="44">
        <v>0</v>
      </c>
      <c r="J191" s="44">
        <v>0</v>
      </c>
      <c r="K191" s="44">
        <v>0</v>
      </c>
      <c r="L191" s="44">
        <v>0</v>
      </c>
      <c r="M191" s="44">
        <v>6115000</v>
      </c>
      <c r="N191" s="44">
        <v>0</v>
      </c>
      <c r="O191" s="44">
        <v>0</v>
      </c>
      <c r="P191" s="44">
        <v>0</v>
      </c>
      <c r="Q191" s="44">
        <v>0</v>
      </c>
      <c r="R191" s="44">
        <v>0</v>
      </c>
      <c r="S191" s="44">
        <v>0</v>
      </c>
      <c r="T191" s="44">
        <v>0</v>
      </c>
      <c r="U191" s="44">
        <f t="shared" si="1"/>
        <v>6115000</v>
      </c>
      <c r="V191" s="44">
        <f t="shared" si="2"/>
        <v>0</v>
      </c>
      <c r="W191" s="61"/>
      <c r="X191" s="61"/>
      <c r="Y191" s="61"/>
      <c r="Z191" s="61"/>
    </row>
    <row r="192" spans="1:26" ht="13.5" hidden="1" customHeight="1" x14ac:dyDescent="0.2">
      <c r="A192" s="2" t="s">
        <v>1437</v>
      </c>
      <c r="B192" s="50" t="str">
        <f t="array" ref="B192">INDEX(PAGU_REAL!$AF$1:$AF$168,MATCH(MID(A192,1,21),MID(PAGU_REAL!$AK$1:$AK$168,1,21),0))</f>
        <v>Keuangan</v>
      </c>
      <c r="C192" s="36" t="s">
        <v>77</v>
      </c>
      <c r="D192" s="37" t="s">
        <v>1301</v>
      </c>
      <c r="E192" s="38">
        <v>0</v>
      </c>
      <c r="F192" s="39" t="s">
        <v>24</v>
      </c>
      <c r="G192" s="38">
        <v>0</v>
      </c>
      <c r="H192" s="38">
        <f t="shared" ref="H192:T192" si="106">SUM(H193)</f>
        <v>2995828000</v>
      </c>
      <c r="I192" s="38">
        <f t="shared" si="106"/>
        <v>0</v>
      </c>
      <c r="J192" s="38">
        <f t="shared" si="106"/>
        <v>254433506</v>
      </c>
      <c r="K192" s="38">
        <f t="shared" si="106"/>
        <v>254433506</v>
      </c>
      <c r="L192" s="38">
        <f t="shared" si="106"/>
        <v>254433506</v>
      </c>
      <c r="M192" s="38">
        <f t="shared" si="106"/>
        <v>481834506</v>
      </c>
      <c r="N192" s="38">
        <f t="shared" si="106"/>
        <v>481834506</v>
      </c>
      <c r="O192" s="38">
        <f t="shared" si="106"/>
        <v>254433506</v>
      </c>
      <c r="P192" s="38">
        <f t="shared" si="106"/>
        <v>254433506</v>
      </c>
      <c r="Q192" s="38">
        <f t="shared" si="106"/>
        <v>254433506</v>
      </c>
      <c r="R192" s="38">
        <f t="shared" si="106"/>
        <v>254433506</v>
      </c>
      <c r="S192" s="38">
        <f t="shared" si="106"/>
        <v>251124446</v>
      </c>
      <c r="T192" s="38">
        <f t="shared" si="106"/>
        <v>0</v>
      </c>
      <c r="U192" s="38">
        <f t="shared" si="1"/>
        <v>2995828000</v>
      </c>
      <c r="V192" s="38">
        <f t="shared" si="2"/>
        <v>0</v>
      </c>
      <c r="W192" s="61"/>
      <c r="X192" s="61"/>
      <c r="Y192" s="61"/>
      <c r="Z192" s="61"/>
    </row>
    <row r="193" spans="1:26" ht="13.5" hidden="1" customHeight="1" x14ac:dyDescent="0.2">
      <c r="A193" s="2" t="s">
        <v>1438</v>
      </c>
      <c r="B193" s="50" t="str">
        <f t="array" ref="B193">INDEX(PAGU_REAL!$AF$1:$AF$168,MATCH(MID(A193,1,21),MID(PAGU_REAL!$AK$1:$AK$168,1,21),0))</f>
        <v>Keuangan</v>
      </c>
      <c r="C193" s="12" t="s">
        <v>967</v>
      </c>
      <c r="D193" s="40" t="s">
        <v>968</v>
      </c>
      <c r="E193" s="41">
        <v>0</v>
      </c>
      <c r="F193" s="15" t="s">
        <v>24</v>
      </c>
      <c r="G193" s="41">
        <v>0</v>
      </c>
      <c r="H193" s="41">
        <f t="shared" ref="H193:T193" si="107">SUM(H194:H196)</f>
        <v>2995828000</v>
      </c>
      <c r="I193" s="41">
        <f t="shared" si="107"/>
        <v>0</v>
      </c>
      <c r="J193" s="41">
        <f t="shared" si="107"/>
        <v>254433506</v>
      </c>
      <c r="K193" s="41">
        <f t="shared" si="107"/>
        <v>254433506</v>
      </c>
      <c r="L193" s="41">
        <f t="shared" si="107"/>
        <v>254433506</v>
      </c>
      <c r="M193" s="41">
        <f t="shared" si="107"/>
        <v>481834506</v>
      </c>
      <c r="N193" s="41">
        <f t="shared" si="107"/>
        <v>481834506</v>
      </c>
      <c r="O193" s="41">
        <f t="shared" si="107"/>
        <v>254433506</v>
      </c>
      <c r="P193" s="41">
        <f t="shared" si="107"/>
        <v>254433506</v>
      </c>
      <c r="Q193" s="41">
        <f t="shared" si="107"/>
        <v>254433506</v>
      </c>
      <c r="R193" s="41">
        <f t="shared" si="107"/>
        <v>254433506</v>
      </c>
      <c r="S193" s="41">
        <f t="shared" si="107"/>
        <v>251124446</v>
      </c>
      <c r="T193" s="41">
        <f t="shared" si="107"/>
        <v>0</v>
      </c>
      <c r="U193" s="41">
        <f t="shared" si="1"/>
        <v>2995828000</v>
      </c>
      <c r="V193" s="41">
        <f t="shared" si="2"/>
        <v>0</v>
      </c>
      <c r="W193" s="61"/>
      <c r="X193" s="61"/>
      <c r="Y193" s="61"/>
      <c r="Z193" s="61"/>
    </row>
    <row r="194" spans="1:26" ht="13.5" hidden="1" customHeight="1" x14ac:dyDescent="0.2">
      <c r="A194" s="2" t="s">
        <v>1439</v>
      </c>
      <c r="B194" s="50" t="str">
        <f t="array" ref="B194">INDEX(PAGU_REAL!$AF$1:$AF$168,MATCH(MID(A194,1,21),MID(PAGU_REAL!$AK$1:$AK$168,1,21),0))</f>
        <v>Keuangan</v>
      </c>
      <c r="C194" s="42" t="s">
        <v>24</v>
      </c>
      <c r="D194" s="43" t="s">
        <v>1440</v>
      </c>
      <c r="E194" s="44">
        <v>1</v>
      </c>
      <c r="F194" s="45" t="s">
        <v>899</v>
      </c>
      <c r="G194" s="44">
        <v>2541026000</v>
      </c>
      <c r="H194" s="44">
        <f t="shared" ref="H194:H196" si="108">ROUNDDOWN(E194*G194,-3)</f>
        <v>2541026000</v>
      </c>
      <c r="I194" s="44">
        <v>0</v>
      </c>
      <c r="J194" s="44">
        <v>254433506</v>
      </c>
      <c r="K194" s="44">
        <v>254433506</v>
      </c>
      <c r="L194" s="44">
        <v>254433506</v>
      </c>
      <c r="M194" s="44">
        <v>254433506</v>
      </c>
      <c r="N194" s="44">
        <v>254433506</v>
      </c>
      <c r="O194" s="44">
        <v>254433506</v>
      </c>
      <c r="P194" s="44">
        <v>254433506</v>
      </c>
      <c r="Q194" s="44">
        <v>254433506</v>
      </c>
      <c r="R194" s="44">
        <v>254433506</v>
      </c>
      <c r="S194" s="44">
        <v>251124446</v>
      </c>
      <c r="T194" s="44">
        <v>0</v>
      </c>
      <c r="U194" s="44">
        <f t="shared" si="1"/>
        <v>2541026000</v>
      </c>
      <c r="V194" s="44">
        <f t="shared" si="2"/>
        <v>0</v>
      </c>
      <c r="W194" s="61"/>
      <c r="X194" s="61"/>
      <c r="Y194" s="61"/>
      <c r="Z194" s="61"/>
    </row>
    <row r="195" spans="1:26" ht="13.5" hidden="1" customHeight="1" x14ac:dyDescent="0.2">
      <c r="A195" s="2" t="s">
        <v>1441</v>
      </c>
      <c r="B195" s="50" t="str">
        <f t="array" ref="B195">INDEX(PAGU_REAL!$AF$1:$AF$168,MATCH(MID(A195,1,21),MID(PAGU_REAL!$AK$1:$AK$168,1,21),0))</f>
        <v>Keuangan</v>
      </c>
      <c r="C195" s="42" t="s">
        <v>24</v>
      </c>
      <c r="D195" s="43" t="s">
        <v>1442</v>
      </c>
      <c r="E195" s="44">
        <v>1</v>
      </c>
      <c r="F195" s="45" t="s">
        <v>887</v>
      </c>
      <c r="G195" s="44">
        <v>227401314</v>
      </c>
      <c r="H195" s="44">
        <f t="shared" si="108"/>
        <v>227401000</v>
      </c>
      <c r="I195" s="44">
        <v>0</v>
      </c>
      <c r="J195" s="44">
        <v>0</v>
      </c>
      <c r="K195" s="44">
        <v>0</v>
      </c>
      <c r="L195" s="44">
        <v>0</v>
      </c>
      <c r="M195" s="44">
        <v>0</v>
      </c>
      <c r="N195" s="44">
        <v>227401000</v>
      </c>
      <c r="O195" s="44">
        <v>0</v>
      </c>
      <c r="P195" s="44">
        <v>0</v>
      </c>
      <c r="Q195" s="44">
        <v>0</v>
      </c>
      <c r="R195" s="44">
        <v>0</v>
      </c>
      <c r="S195" s="44">
        <v>0</v>
      </c>
      <c r="T195" s="44">
        <v>0</v>
      </c>
      <c r="U195" s="44">
        <f t="shared" si="1"/>
        <v>227401000</v>
      </c>
      <c r="V195" s="44">
        <f t="shared" si="2"/>
        <v>0</v>
      </c>
      <c r="W195" s="61"/>
      <c r="X195" s="61"/>
      <c r="Y195" s="61"/>
      <c r="Z195" s="61"/>
    </row>
    <row r="196" spans="1:26" ht="13.5" hidden="1" customHeight="1" x14ac:dyDescent="0.2">
      <c r="A196" s="2" t="s">
        <v>1443</v>
      </c>
      <c r="B196" s="50" t="str">
        <f t="array" ref="B196">INDEX(PAGU_REAL!$AF$1:$AF$168,MATCH(MID(A196,1,21),MID(PAGU_REAL!$AK$1:$AK$168,1,21),0))</f>
        <v>Keuangan</v>
      </c>
      <c r="C196" s="42" t="s">
        <v>24</v>
      </c>
      <c r="D196" s="43" t="s">
        <v>1444</v>
      </c>
      <c r="E196" s="44">
        <v>1</v>
      </c>
      <c r="F196" s="45" t="s">
        <v>887</v>
      </c>
      <c r="G196" s="44">
        <v>227401314</v>
      </c>
      <c r="H196" s="44">
        <f t="shared" si="108"/>
        <v>227401000</v>
      </c>
      <c r="I196" s="44">
        <v>0</v>
      </c>
      <c r="J196" s="44">
        <v>0</v>
      </c>
      <c r="K196" s="44">
        <v>0</v>
      </c>
      <c r="L196" s="44">
        <v>0</v>
      </c>
      <c r="M196" s="44">
        <v>227401000</v>
      </c>
      <c r="N196" s="44">
        <v>0</v>
      </c>
      <c r="O196" s="44">
        <v>0</v>
      </c>
      <c r="P196" s="44">
        <v>0</v>
      </c>
      <c r="Q196" s="44">
        <v>0</v>
      </c>
      <c r="R196" s="44">
        <v>0</v>
      </c>
      <c r="S196" s="44">
        <v>0</v>
      </c>
      <c r="T196" s="44">
        <v>0</v>
      </c>
      <c r="U196" s="44">
        <f t="shared" si="1"/>
        <v>227401000</v>
      </c>
      <c r="V196" s="44">
        <f t="shared" si="2"/>
        <v>0</v>
      </c>
      <c r="W196" s="61"/>
      <c r="X196" s="61"/>
      <c r="Y196" s="61"/>
      <c r="Z196" s="61"/>
    </row>
    <row r="197" spans="1:26" ht="13.5" hidden="1" customHeight="1" x14ac:dyDescent="0.2">
      <c r="A197" s="2" t="s">
        <v>1445</v>
      </c>
      <c r="B197" s="50" t="e">
        <f t="array" ref="B197">INDEX(PAGU_REAL!$AF$1:$AF$168,MATCH(MID(A197,1,21),MID(PAGU_REAL!$AK$1:$AK$168,1,21),0))</f>
        <v>#N/A</v>
      </c>
      <c r="C197" s="32" t="s">
        <v>976</v>
      </c>
      <c r="D197" s="33" t="s">
        <v>977</v>
      </c>
      <c r="E197" s="34">
        <v>0</v>
      </c>
      <c r="F197" s="35" t="s">
        <v>24</v>
      </c>
      <c r="G197" s="34">
        <v>0</v>
      </c>
      <c r="H197" s="34">
        <f t="shared" ref="H197:T197" si="109">SUM(H198,H220,H226,H240)</f>
        <v>2068930000</v>
      </c>
      <c r="I197" s="34">
        <f t="shared" si="109"/>
        <v>132428440</v>
      </c>
      <c r="J197" s="34">
        <f t="shared" si="109"/>
        <v>181138440</v>
      </c>
      <c r="K197" s="34">
        <f t="shared" si="109"/>
        <v>157428440</v>
      </c>
      <c r="L197" s="34">
        <f t="shared" si="109"/>
        <v>210652440</v>
      </c>
      <c r="M197" s="34">
        <f t="shared" si="109"/>
        <v>197428440</v>
      </c>
      <c r="N197" s="34">
        <f t="shared" si="109"/>
        <v>242728440</v>
      </c>
      <c r="O197" s="34">
        <f t="shared" si="109"/>
        <v>199328440</v>
      </c>
      <c r="P197" s="34">
        <f t="shared" si="109"/>
        <v>153098440</v>
      </c>
      <c r="Q197" s="34">
        <f t="shared" si="109"/>
        <v>132428440</v>
      </c>
      <c r="R197" s="34">
        <f t="shared" si="109"/>
        <v>149298440</v>
      </c>
      <c r="S197" s="34">
        <f t="shared" si="109"/>
        <v>165928440</v>
      </c>
      <c r="T197" s="34">
        <f t="shared" si="109"/>
        <v>147043160</v>
      </c>
      <c r="U197" s="34">
        <f t="shared" si="1"/>
        <v>2068930000</v>
      </c>
      <c r="V197" s="34">
        <f t="shared" si="2"/>
        <v>0</v>
      </c>
      <c r="W197" s="61"/>
      <c r="X197" s="61"/>
      <c r="Y197" s="61"/>
      <c r="Z197" s="61"/>
    </row>
    <row r="198" spans="1:26" ht="13.5" hidden="1" customHeight="1" x14ac:dyDescent="0.2">
      <c r="A198" s="2" t="s">
        <v>1446</v>
      </c>
      <c r="B198" s="50" t="str">
        <f t="array" ref="B198">INDEX(PAGU_REAL!$AF$1:$AF$168,MATCH(MID(A198,1,21),MID(PAGU_REAL!$AK$1:$AK$168,1,21),0))</f>
        <v>Umum</v>
      </c>
      <c r="C198" s="36" t="s">
        <v>39</v>
      </c>
      <c r="D198" s="37" t="s">
        <v>1447</v>
      </c>
      <c r="E198" s="38">
        <v>0</v>
      </c>
      <c r="F198" s="39" t="s">
        <v>24</v>
      </c>
      <c r="G198" s="38">
        <v>0</v>
      </c>
      <c r="H198" s="38">
        <f t="shared" ref="H198:T198" si="110">SUM(H199,H208)</f>
        <v>1255650000</v>
      </c>
      <c r="I198" s="38">
        <f t="shared" si="110"/>
        <v>89750940</v>
      </c>
      <c r="J198" s="38">
        <f t="shared" si="110"/>
        <v>115900940</v>
      </c>
      <c r="K198" s="38">
        <f t="shared" si="110"/>
        <v>114750940</v>
      </c>
      <c r="L198" s="38">
        <f t="shared" si="110"/>
        <v>149754940</v>
      </c>
      <c r="M198" s="38">
        <f t="shared" si="110"/>
        <v>89750940</v>
      </c>
      <c r="N198" s="38">
        <f t="shared" si="110"/>
        <v>88250940</v>
      </c>
      <c r="O198" s="38">
        <f t="shared" si="110"/>
        <v>131650940</v>
      </c>
      <c r="P198" s="38">
        <f t="shared" si="110"/>
        <v>88250940</v>
      </c>
      <c r="Q198" s="38">
        <f t="shared" si="110"/>
        <v>89750940</v>
      </c>
      <c r="R198" s="38">
        <f t="shared" si="110"/>
        <v>89750940</v>
      </c>
      <c r="S198" s="38">
        <f t="shared" si="110"/>
        <v>118250940</v>
      </c>
      <c r="T198" s="38">
        <f t="shared" si="110"/>
        <v>89835660</v>
      </c>
      <c r="U198" s="38">
        <f t="shared" si="1"/>
        <v>1255650000</v>
      </c>
      <c r="V198" s="38">
        <f t="shared" si="2"/>
        <v>0</v>
      </c>
      <c r="W198" s="61"/>
      <c r="X198" s="61"/>
      <c r="Y198" s="61"/>
      <c r="Z198" s="61"/>
    </row>
    <row r="199" spans="1:26" ht="13.5" hidden="1" customHeight="1" x14ac:dyDescent="0.2">
      <c r="A199" s="2" t="s">
        <v>1448</v>
      </c>
      <c r="B199" s="50" t="str">
        <f t="array" ref="B199">INDEX(PAGU_REAL!$AF$1:$AF$168,MATCH(MID(A199,1,21),MID(PAGU_REAL!$AK$1:$AK$168,1,21),0))</f>
        <v>Umum</v>
      </c>
      <c r="C199" s="12" t="s">
        <v>982</v>
      </c>
      <c r="D199" s="40" t="s">
        <v>983</v>
      </c>
      <c r="E199" s="41">
        <v>0</v>
      </c>
      <c r="F199" s="15" t="s">
        <v>24</v>
      </c>
      <c r="G199" s="41">
        <v>0</v>
      </c>
      <c r="H199" s="41">
        <f t="shared" ref="H199:T199" si="111">SUM(H200:H207)</f>
        <v>1032192000</v>
      </c>
      <c r="I199" s="41">
        <f t="shared" si="111"/>
        <v>76306940</v>
      </c>
      <c r="J199" s="41">
        <f t="shared" si="111"/>
        <v>76306940</v>
      </c>
      <c r="K199" s="41">
        <f t="shared" si="111"/>
        <v>101306940</v>
      </c>
      <c r="L199" s="41">
        <f t="shared" si="111"/>
        <v>137810940</v>
      </c>
      <c r="M199" s="41">
        <f t="shared" si="111"/>
        <v>76306940</v>
      </c>
      <c r="N199" s="41">
        <f t="shared" si="111"/>
        <v>76306940</v>
      </c>
      <c r="O199" s="41">
        <f t="shared" si="111"/>
        <v>76306940</v>
      </c>
      <c r="P199" s="41">
        <f t="shared" si="111"/>
        <v>76306940</v>
      </c>
      <c r="Q199" s="41">
        <f t="shared" si="111"/>
        <v>76306940</v>
      </c>
      <c r="R199" s="41">
        <f t="shared" si="111"/>
        <v>76306940</v>
      </c>
      <c r="S199" s="41">
        <f t="shared" si="111"/>
        <v>106306940</v>
      </c>
      <c r="T199" s="41">
        <f t="shared" si="111"/>
        <v>76311660</v>
      </c>
      <c r="U199" s="41">
        <f t="shared" si="1"/>
        <v>1032192000</v>
      </c>
      <c r="V199" s="41">
        <f t="shared" si="2"/>
        <v>0</v>
      </c>
      <c r="W199" s="61"/>
      <c r="X199" s="61"/>
      <c r="Y199" s="61"/>
      <c r="Z199" s="61"/>
    </row>
    <row r="200" spans="1:26" ht="13.5" hidden="1" customHeight="1" x14ac:dyDescent="0.2">
      <c r="A200" s="2" t="s">
        <v>1449</v>
      </c>
      <c r="B200" s="50" t="str">
        <f t="array" ref="B200">INDEX(PAGU_REAL!$AF$1:$AF$168,MATCH(MID(A200,1,21),MID(PAGU_REAL!$AK$1:$AK$168,1,21),0))</f>
        <v>Umum</v>
      </c>
      <c r="C200" s="42" t="s">
        <v>24</v>
      </c>
      <c r="D200" s="43" t="s">
        <v>1450</v>
      </c>
      <c r="E200" s="44">
        <v>1</v>
      </c>
      <c r="F200" s="45" t="s">
        <v>899</v>
      </c>
      <c r="G200" s="44">
        <v>59765000</v>
      </c>
      <c r="H200" s="44">
        <f t="shared" ref="H200:H207" si="112">ROUNDDOWN(E200*G200,-3)</f>
        <v>59765000</v>
      </c>
      <c r="I200" s="44">
        <v>4980000</v>
      </c>
      <c r="J200" s="44">
        <v>4980000</v>
      </c>
      <c r="K200" s="44">
        <v>4980000</v>
      </c>
      <c r="L200" s="44">
        <v>4980000</v>
      </c>
      <c r="M200" s="44">
        <v>4980000</v>
      </c>
      <c r="N200" s="44">
        <v>4980000</v>
      </c>
      <c r="O200" s="44">
        <v>4980000</v>
      </c>
      <c r="P200" s="44">
        <v>4980000</v>
      </c>
      <c r="Q200" s="44">
        <v>4980000</v>
      </c>
      <c r="R200" s="44">
        <v>4980000</v>
      </c>
      <c r="S200" s="44">
        <v>4980000</v>
      </c>
      <c r="T200" s="44">
        <v>4985000</v>
      </c>
      <c r="U200" s="44">
        <f t="shared" si="1"/>
        <v>59765000</v>
      </c>
      <c r="V200" s="44">
        <f t="shared" si="2"/>
        <v>0</v>
      </c>
      <c r="W200" s="61"/>
      <c r="X200" s="61"/>
      <c r="Y200" s="61"/>
      <c r="Z200" s="61"/>
    </row>
    <row r="201" spans="1:26" ht="13.5" hidden="1" customHeight="1" x14ac:dyDescent="0.2">
      <c r="A201" s="2" t="s">
        <v>1451</v>
      </c>
      <c r="B201" s="50" t="str">
        <f t="array" ref="B201">INDEX(PAGU_REAL!$AF$1:$AF$168,MATCH(MID(A201,1,21),MID(PAGU_REAL!$AK$1:$AK$168,1,21),0))</f>
        <v>Umum</v>
      </c>
      <c r="C201" s="42" t="s">
        <v>24</v>
      </c>
      <c r="D201" s="43" t="s">
        <v>1452</v>
      </c>
      <c r="E201" s="44">
        <v>58</v>
      </c>
      <c r="F201" s="45" t="s">
        <v>994</v>
      </c>
      <c r="G201" s="44">
        <v>1200000</v>
      </c>
      <c r="H201" s="44">
        <f t="shared" si="112"/>
        <v>69600000</v>
      </c>
      <c r="I201" s="44">
        <v>5800000</v>
      </c>
      <c r="J201" s="44">
        <v>5800000</v>
      </c>
      <c r="K201" s="44">
        <v>5800000</v>
      </c>
      <c r="L201" s="44">
        <v>5800000</v>
      </c>
      <c r="M201" s="44">
        <v>5800000</v>
      </c>
      <c r="N201" s="44">
        <v>5800000</v>
      </c>
      <c r="O201" s="44">
        <v>5800000</v>
      </c>
      <c r="P201" s="44">
        <v>5800000</v>
      </c>
      <c r="Q201" s="44">
        <v>5800000</v>
      </c>
      <c r="R201" s="44">
        <v>5800000</v>
      </c>
      <c r="S201" s="44">
        <v>5800000</v>
      </c>
      <c r="T201" s="44">
        <v>5800000</v>
      </c>
      <c r="U201" s="44">
        <f t="shared" si="1"/>
        <v>69600000</v>
      </c>
      <c r="V201" s="44">
        <f t="shared" si="2"/>
        <v>0</v>
      </c>
      <c r="W201" s="61"/>
      <c r="X201" s="61"/>
      <c r="Y201" s="61"/>
      <c r="Z201" s="61"/>
    </row>
    <row r="202" spans="1:26" ht="13.5" hidden="1" customHeight="1" x14ac:dyDescent="0.2">
      <c r="A202" s="2" t="s">
        <v>1453</v>
      </c>
      <c r="B202" s="50" t="str">
        <f t="array" ref="B202">INDEX(PAGU_REAL!$AF$1:$AF$168,MATCH(MID(A202,1,21),MID(PAGU_REAL!$AK$1:$AK$168,1,21),0))</f>
        <v>Umum</v>
      </c>
      <c r="C202" s="42" t="s">
        <v>24</v>
      </c>
      <c r="D202" s="43" t="s">
        <v>1454</v>
      </c>
      <c r="E202" s="44">
        <v>110</v>
      </c>
      <c r="F202" s="45" t="s">
        <v>657</v>
      </c>
      <c r="G202" s="44">
        <v>500000</v>
      </c>
      <c r="H202" s="44">
        <f t="shared" si="112"/>
        <v>55000000</v>
      </c>
      <c r="I202" s="44">
        <v>0</v>
      </c>
      <c r="J202" s="44">
        <v>0</v>
      </c>
      <c r="K202" s="44">
        <v>25000000</v>
      </c>
      <c r="L202" s="44">
        <v>0</v>
      </c>
      <c r="M202" s="44">
        <v>0</v>
      </c>
      <c r="N202" s="44">
        <v>0</v>
      </c>
      <c r="O202" s="44">
        <v>0</v>
      </c>
      <c r="P202" s="44">
        <v>0</v>
      </c>
      <c r="Q202" s="44">
        <v>0</v>
      </c>
      <c r="R202" s="44">
        <v>0</v>
      </c>
      <c r="S202" s="44">
        <v>30000000</v>
      </c>
      <c r="T202" s="44">
        <v>0</v>
      </c>
      <c r="U202" s="44">
        <f t="shared" si="1"/>
        <v>55000000</v>
      </c>
      <c r="V202" s="44">
        <f t="shared" si="2"/>
        <v>0</v>
      </c>
      <c r="W202" s="61"/>
      <c r="X202" s="61"/>
      <c r="Y202" s="61"/>
      <c r="Z202" s="61"/>
    </row>
    <row r="203" spans="1:26" ht="13.5" hidden="1" customHeight="1" x14ac:dyDescent="0.2">
      <c r="A203" s="2" t="s">
        <v>1455</v>
      </c>
      <c r="B203" s="50" t="str">
        <f t="array" ref="B203">INDEX(PAGU_REAL!$AF$1:$AF$168,MATCH(MID(A203,1,21),MID(PAGU_REAL!$AK$1:$AK$168,1,21),0))</f>
        <v>Umum</v>
      </c>
      <c r="C203" s="42" t="s">
        <v>24</v>
      </c>
      <c r="D203" s="43" t="s">
        <v>1456</v>
      </c>
      <c r="E203" s="44">
        <v>12</v>
      </c>
      <c r="F203" s="45" t="s">
        <v>887</v>
      </c>
      <c r="G203" s="44">
        <v>1747250</v>
      </c>
      <c r="H203" s="44">
        <f t="shared" si="112"/>
        <v>20967000</v>
      </c>
      <c r="I203" s="44">
        <v>1747250</v>
      </c>
      <c r="J203" s="44">
        <v>1747250</v>
      </c>
      <c r="K203" s="44">
        <v>1747250</v>
      </c>
      <c r="L203" s="44">
        <v>1747250</v>
      </c>
      <c r="M203" s="44">
        <v>1747250</v>
      </c>
      <c r="N203" s="44">
        <v>1747250</v>
      </c>
      <c r="O203" s="44">
        <v>1747250</v>
      </c>
      <c r="P203" s="44">
        <v>1747250</v>
      </c>
      <c r="Q203" s="44">
        <v>1747250</v>
      </c>
      <c r="R203" s="44">
        <v>1747250</v>
      </c>
      <c r="S203" s="44">
        <v>1747250</v>
      </c>
      <c r="T203" s="44">
        <v>1747250</v>
      </c>
      <c r="U203" s="44">
        <f t="shared" si="1"/>
        <v>20967000</v>
      </c>
      <c r="V203" s="44">
        <f t="shared" si="2"/>
        <v>0</v>
      </c>
      <c r="W203" s="61"/>
      <c r="X203" s="61"/>
      <c r="Y203" s="61"/>
      <c r="Z203" s="61"/>
    </row>
    <row r="204" spans="1:26" ht="13.5" hidden="1" customHeight="1" x14ac:dyDescent="0.2">
      <c r="A204" s="2" t="s">
        <v>1457</v>
      </c>
      <c r="B204" s="50" t="str">
        <f t="array" ref="B204">INDEX(PAGU_REAL!$AF$1:$AF$168,MATCH(MID(A204,1,21),MID(PAGU_REAL!$AK$1:$AK$168,1,21),0))</f>
        <v>Umum</v>
      </c>
      <c r="C204" s="42" t="s">
        <v>24</v>
      </c>
      <c r="D204" s="43" t="s">
        <v>1458</v>
      </c>
      <c r="E204" s="44">
        <v>156</v>
      </c>
      <c r="F204" s="45" t="s">
        <v>820</v>
      </c>
      <c r="G204" s="44">
        <v>4695000</v>
      </c>
      <c r="H204" s="44">
        <f t="shared" si="112"/>
        <v>732420000</v>
      </c>
      <c r="I204" s="44">
        <v>56340000</v>
      </c>
      <c r="J204" s="44">
        <v>56340000</v>
      </c>
      <c r="K204" s="44">
        <v>56340000</v>
      </c>
      <c r="L204" s="44">
        <v>112680000</v>
      </c>
      <c r="M204" s="44">
        <v>56340000</v>
      </c>
      <c r="N204" s="44">
        <v>56340000</v>
      </c>
      <c r="O204" s="44">
        <v>56340000</v>
      </c>
      <c r="P204" s="44">
        <v>56340000</v>
      </c>
      <c r="Q204" s="44">
        <v>56340000</v>
      </c>
      <c r="R204" s="44">
        <v>56340000</v>
      </c>
      <c r="S204" s="44">
        <v>56340000</v>
      </c>
      <c r="T204" s="44">
        <v>56340000</v>
      </c>
      <c r="U204" s="44">
        <f t="shared" si="1"/>
        <v>732420000</v>
      </c>
      <c r="V204" s="44">
        <f t="shared" si="2"/>
        <v>0</v>
      </c>
      <c r="W204" s="61"/>
      <c r="X204" s="61"/>
      <c r="Y204" s="61"/>
      <c r="Z204" s="61"/>
    </row>
    <row r="205" spans="1:26" ht="13.5" hidden="1" customHeight="1" x14ac:dyDescent="0.2">
      <c r="A205" s="2" t="s">
        <v>1459</v>
      </c>
      <c r="B205" s="50" t="str">
        <f t="array" ref="B205">INDEX(PAGU_REAL!$AF$1:$AF$168,MATCH(MID(A205,1,21),MID(PAGU_REAL!$AK$1:$AK$168,1,21),0))</f>
        <v>Umum</v>
      </c>
      <c r="C205" s="42" t="s">
        <v>24</v>
      </c>
      <c r="D205" s="43" t="s">
        <v>1460</v>
      </c>
      <c r="E205" s="44">
        <v>13</v>
      </c>
      <c r="F205" s="45" t="s">
        <v>820</v>
      </c>
      <c r="G205" s="44">
        <v>5164000</v>
      </c>
      <c r="H205" s="44">
        <f t="shared" si="112"/>
        <v>67132000</v>
      </c>
      <c r="I205" s="44">
        <v>5164000</v>
      </c>
      <c r="J205" s="44">
        <v>5164000</v>
      </c>
      <c r="K205" s="44">
        <v>5164000</v>
      </c>
      <c r="L205" s="44">
        <v>10328000</v>
      </c>
      <c r="M205" s="44">
        <v>5164000</v>
      </c>
      <c r="N205" s="44">
        <v>5164000</v>
      </c>
      <c r="O205" s="44">
        <v>5164000</v>
      </c>
      <c r="P205" s="44">
        <v>5164000</v>
      </c>
      <c r="Q205" s="44">
        <v>5164000</v>
      </c>
      <c r="R205" s="44">
        <v>5164000</v>
      </c>
      <c r="S205" s="44">
        <v>5164000</v>
      </c>
      <c r="T205" s="44">
        <v>5164000</v>
      </c>
      <c r="U205" s="44">
        <f t="shared" si="1"/>
        <v>67132000</v>
      </c>
      <c r="V205" s="44">
        <f t="shared" si="2"/>
        <v>0</v>
      </c>
      <c r="W205" s="61"/>
      <c r="X205" s="61"/>
      <c r="Y205" s="61"/>
      <c r="Z205" s="61"/>
    </row>
    <row r="206" spans="1:26" ht="13.5" hidden="1" customHeight="1" x14ac:dyDescent="0.2">
      <c r="A206" s="2" t="s">
        <v>1461</v>
      </c>
      <c r="B206" s="50" t="str">
        <f t="array" ref="B206">INDEX(PAGU_REAL!$AF$1:$AF$168,MATCH(MID(A206,1,21),MID(PAGU_REAL!$AK$1:$AK$168,1,21),0))</f>
        <v>Umum</v>
      </c>
      <c r="C206" s="42" t="s">
        <v>24</v>
      </c>
      <c r="D206" s="43" t="s">
        <v>1462</v>
      </c>
      <c r="E206" s="44">
        <v>12</v>
      </c>
      <c r="F206" s="45" t="s">
        <v>887</v>
      </c>
      <c r="G206" s="44">
        <v>2084590</v>
      </c>
      <c r="H206" s="44">
        <f t="shared" si="112"/>
        <v>25015000</v>
      </c>
      <c r="I206" s="44">
        <v>2084590</v>
      </c>
      <c r="J206" s="44">
        <v>2084590</v>
      </c>
      <c r="K206" s="44">
        <v>2084590</v>
      </c>
      <c r="L206" s="44">
        <v>2084590</v>
      </c>
      <c r="M206" s="44">
        <v>2084590</v>
      </c>
      <c r="N206" s="44">
        <v>2084590</v>
      </c>
      <c r="O206" s="44">
        <v>2084590</v>
      </c>
      <c r="P206" s="44">
        <v>2084590</v>
      </c>
      <c r="Q206" s="44">
        <v>2084590</v>
      </c>
      <c r="R206" s="44">
        <v>2084590</v>
      </c>
      <c r="S206" s="44">
        <v>2084590</v>
      </c>
      <c r="T206" s="44">
        <v>2084510</v>
      </c>
      <c r="U206" s="44">
        <f t="shared" si="1"/>
        <v>25015000</v>
      </c>
      <c r="V206" s="44">
        <f t="shared" si="2"/>
        <v>0</v>
      </c>
      <c r="W206" s="61"/>
      <c r="X206" s="61"/>
      <c r="Y206" s="61"/>
      <c r="Z206" s="61"/>
    </row>
    <row r="207" spans="1:26" ht="13.5" hidden="1" customHeight="1" x14ac:dyDescent="0.2">
      <c r="A207" s="2" t="s">
        <v>1463</v>
      </c>
      <c r="B207" s="50" t="str">
        <f t="array" ref="B207">INDEX(PAGU_REAL!$AF$1:$AF$168,MATCH(MID(A207,1,21),MID(PAGU_REAL!$AK$1:$AK$168,1,21),0))</f>
        <v>Umum</v>
      </c>
      <c r="C207" s="42" t="s">
        <v>24</v>
      </c>
      <c r="D207" s="43" t="s">
        <v>1464</v>
      </c>
      <c r="E207" s="44">
        <v>12</v>
      </c>
      <c r="F207" s="45" t="s">
        <v>887</v>
      </c>
      <c r="G207" s="44">
        <v>191100</v>
      </c>
      <c r="H207" s="44">
        <f t="shared" si="112"/>
        <v>2293000</v>
      </c>
      <c r="I207" s="44">
        <v>191100</v>
      </c>
      <c r="J207" s="44">
        <v>191100</v>
      </c>
      <c r="K207" s="44">
        <v>191100</v>
      </c>
      <c r="L207" s="44">
        <v>191100</v>
      </c>
      <c r="M207" s="44">
        <v>191100</v>
      </c>
      <c r="N207" s="44">
        <v>191100</v>
      </c>
      <c r="O207" s="44">
        <v>191100</v>
      </c>
      <c r="P207" s="44">
        <v>191100</v>
      </c>
      <c r="Q207" s="44">
        <v>191100</v>
      </c>
      <c r="R207" s="44">
        <v>191100</v>
      </c>
      <c r="S207" s="44">
        <v>191100</v>
      </c>
      <c r="T207" s="44">
        <v>190900</v>
      </c>
      <c r="U207" s="44">
        <f t="shared" si="1"/>
        <v>2293000</v>
      </c>
      <c r="V207" s="44">
        <f t="shared" si="2"/>
        <v>0</v>
      </c>
      <c r="W207" s="61"/>
      <c r="X207" s="61"/>
      <c r="Y207" s="61"/>
      <c r="Z207" s="61"/>
    </row>
    <row r="208" spans="1:26" ht="13.5" hidden="1" customHeight="1" x14ac:dyDescent="0.2">
      <c r="A208" s="2" t="s">
        <v>1465</v>
      </c>
      <c r="B208" s="50" t="str">
        <f t="array" ref="B208">INDEX(PAGU_REAL!$AF$1:$AF$168,MATCH(MID(A208,1,21),MID(PAGU_REAL!$AK$1:$AK$168,1,21),0))</f>
        <v>Umum</v>
      </c>
      <c r="C208" s="12" t="s">
        <v>718</v>
      </c>
      <c r="D208" s="40" t="s">
        <v>719</v>
      </c>
      <c r="E208" s="41">
        <v>0</v>
      </c>
      <c r="F208" s="15" t="s">
        <v>24</v>
      </c>
      <c r="G208" s="41">
        <v>0</v>
      </c>
      <c r="H208" s="41">
        <f t="shared" ref="H208:T208" si="113">SUM(H209:H219)</f>
        <v>223458000</v>
      </c>
      <c r="I208" s="41">
        <f t="shared" si="113"/>
        <v>13444000</v>
      </c>
      <c r="J208" s="41">
        <f t="shared" si="113"/>
        <v>39594000</v>
      </c>
      <c r="K208" s="41">
        <f t="shared" si="113"/>
        <v>13444000</v>
      </c>
      <c r="L208" s="41">
        <f t="shared" si="113"/>
        <v>11944000</v>
      </c>
      <c r="M208" s="41">
        <f t="shared" si="113"/>
        <v>13444000</v>
      </c>
      <c r="N208" s="41">
        <f t="shared" si="113"/>
        <v>11944000</v>
      </c>
      <c r="O208" s="41">
        <f t="shared" si="113"/>
        <v>55344000</v>
      </c>
      <c r="P208" s="41">
        <f t="shared" si="113"/>
        <v>11944000</v>
      </c>
      <c r="Q208" s="41">
        <f t="shared" si="113"/>
        <v>13444000</v>
      </c>
      <c r="R208" s="41">
        <f t="shared" si="113"/>
        <v>13444000</v>
      </c>
      <c r="S208" s="41">
        <f t="shared" si="113"/>
        <v>11944000</v>
      </c>
      <c r="T208" s="41">
        <f t="shared" si="113"/>
        <v>13524000</v>
      </c>
      <c r="U208" s="41">
        <f t="shared" si="1"/>
        <v>223458000</v>
      </c>
      <c r="V208" s="41">
        <f t="shared" si="2"/>
        <v>0</v>
      </c>
      <c r="W208" s="61"/>
      <c r="X208" s="61"/>
      <c r="Y208" s="61"/>
      <c r="Z208" s="61"/>
    </row>
    <row r="209" spans="1:26" ht="13.5" hidden="1" customHeight="1" x14ac:dyDescent="0.2">
      <c r="A209" s="2" t="s">
        <v>1466</v>
      </c>
      <c r="B209" s="50" t="str">
        <f t="array" ref="B209">INDEX(PAGU_REAL!$AF$1:$AF$168,MATCH(MID(A209,1,21),MID(PAGU_REAL!$AK$1:$AK$168,1,21),0))</f>
        <v>Umum</v>
      </c>
      <c r="C209" s="42" t="s">
        <v>24</v>
      </c>
      <c r="D209" s="43" t="s">
        <v>51</v>
      </c>
      <c r="E209" s="44">
        <v>56</v>
      </c>
      <c r="F209" s="45" t="s">
        <v>602</v>
      </c>
      <c r="G209" s="44">
        <v>1000000</v>
      </c>
      <c r="H209" s="44">
        <f t="shared" ref="H209:H219" si="114">ROUNDDOWN(E209*G209,-3)</f>
        <v>56000000</v>
      </c>
      <c r="I209" s="44">
        <v>4660000</v>
      </c>
      <c r="J209" s="44">
        <v>4660000</v>
      </c>
      <c r="K209" s="44">
        <v>4660000</v>
      </c>
      <c r="L209" s="44">
        <v>4660000</v>
      </c>
      <c r="M209" s="44">
        <v>4660000</v>
      </c>
      <c r="N209" s="44">
        <v>4660000</v>
      </c>
      <c r="O209" s="44">
        <v>4660000</v>
      </c>
      <c r="P209" s="44">
        <v>4660000</v>
      </c>
      <c r="Q209" s="44">
        <v>4660000</v>
      </c>
      <c r="R209" s="44">
        <v>4660000</v>
      </c>
      <c r="S209" s="44">
        <v>4660000</v>
      </c>
      <c r="T209" s="44">
        <v>4740000</v>
      </c>
      <c r="U209" s="44">
        <f t="shared" si="1"/>
        <v>56000000</v>
      </c>
      <c r="V209" s="44">
        <f t="shared" si="2"/>
        <v>0</v>
      </c>
      <c r="W209" s="61"/>
      <c r="X209" s="61"/>
      <c r="Y209" s="61"/>
      <c r="Z209" s="61"/>
    </row>
    <row r="210" spans="1:26" ht="13.5" hidden="1" customHeight="1" x14ac:dyDescent="0.2">
      <c r="A210" s="2" t="s">
        <v>1467</v>
      </c>
      <c r="B210" s="50" t="str">
        <f t="array" ref="B210">INDEX(PAGU_REAL!$AF$1:$AF$168,MATCH(MID(A210,1,21),MID(PAGU_REAL!$AK$1:$AK$168,1,21),0))</f>
        <v>Umum</v>
      </c>
      <c r="C210" s="42" t="s">
        <v>24</v>
      </c>
      <c r="D210" s="43" t="s">
        <v>53</v>
      </c>
      <c r="E210" s="44">
        <v>56</v>
      </c>
      <c r="F210" s="45" t="s">
        <v>602</v>
      </c>
      <c r="G210" s="44">
        <v>1500000</v>
      </c>
      <c r="H210" s="44">
        <f t="shared" si="114"/>
        <v>84000000</v>
      </c>
      <c r="I210" s="44">
        <v>7500000</v>
      </c>
      <c r="J210" s="44">
        <v>7500000</v>
      </c>
      <c r="K210" s="44">
        <v>7500000</v>
      </c>
      <c r="L210" s="44">
        <v>6000000</v>
      </c>
      <c r="M210" s="44">
        <v>7500000</v>
      </c>
      <c r="N210" s="44">
        <v>6000000</v>
      </c>
      <c r="O210" s="44">
        <v>7500000</v>
      </c>
      <c r="P210" s="44">
        <v>6000000</v>
      </c>
      <c r="Q210" s="44">
        <v>7500000</v>
      </c>
      <c r="R210" s="44">
        <v>7500000</v>
      </c>
      <c r="S210" s="44">
        <v>6000000</v>
      </c>
      <c r="T210" s="44">
        <v>7500000</v>
      </c>
      <c r="U210" s="44">
        <f t="shared" si="1"/>
        <v>84000000</v>
      </c>
      <c r="V210" s="44">
        <f t="shared" si="2"/>
        <v>0</v>
      </c>
      <c r="W210" s="61"/>
      <c r="X210" s="61"/>
      <c r="Y210" s="61"/>
      <c r="Z210" s="61"/>
    </row>
    <row r="211" spans="1:26" ht="13.5" hidden="1" customHeight="1" x14ac:dyDescent="0.2">
      <c r="A211" s="2" t="s">
        <v>1468</v>
      </c>
      <c r="B211" s="50" t="str">
        <f t="array" ref="B211">INDEX(PAGU_REAL!$AF$1:$AF$168,MATCH(MID(A211,1,21),MID(PAGU_REAL!$AK$1:$AK$168,1,21),0))</f>
        <v>Umum</v>
      </c>
      <c r="C211" s="42" t="s">
        <v>24</v>
      </c>
      <c r="D211" s="43" t="s">
        <v>1469</v>
      </c>
      <c r="E211" s="44">
        <v>144</v>
      </c>
      <c r="F211" s="45" t="s">
        <v>602</v>
      </c>
      <c r="G211" s="44">
        <v>52000</v>
      </c>
      <c r="H211" s="44">
        <f t="shared" si="114"/>
        <v>7488000</v>
      </c>
      <c r="I211" s="44">
        <v>624000</v>
      </c>
      <c r="J211" s="44">
        <v>624000</v>
      </c>
      <c r="K211" s="44">
        <v>624000</v>
      </c>
      <c r="L211" s="44">
        <v>624000</v>
      </c>
      <c r="M211" s="44">
        <v>624000</v>
      </c>
      <c r="N211" s="44">
        <v>624000</v>
      </c>
      <c r="O211" s="44">
        <v>624000</v>
      </c>
      <c r="P211" s="44">
        <v>624000</v>
      </c>
      <c r="Q211" s="44">
        <v>624000</v>
      </c>
      <c r="R211" s="44">
        <v>624000</v>
      </c>
      <c r="S211" s="44">
        <v>624000</v>
      </c>
      <c r="T211" s="44">
        <v>624000</v>
      </c>
      <c r="U211" s="44">
        <f t="shared" si="1"/>
        <v>7488000</v>
      </c>
      <c r="V211" s="44">
        <f t="shared" si="2"/>
        <v>0</v>
      </c>
      <c r="W211" s="61"/>
      <c r="X211" s="61"/>
      <c r="Y211" s="61"/>
      <c r="Z211" s="61"/>
    </row>
    <row r="212" spans="1:26" ht="13.5" hidden="1" customHeight="1" x14ac:dyDescent="0.2">
      <c r="A212" s="2" t="s">
        <v>1470</v>
      </c>
      <c r="B212" s="50" t="str">
        <f t="array" ref="B212">INDEX(PAGU_REAL!$AF$1:$AF$168,MATCH(MID(A212,1,21),MID(PAGU_REAL!$AK$1:$AK$168,1,21),0))</f>
        <v>Umum</v>
      </c>
      <c r="C212" s="42" t="s">
        <v>24</v>
      </c>
      <c r="D212" s="43" t="s">
        <v>1471</v>
      </c>
      <c r="E212" s="44">
        <v>144</v>
      </c>
      <c r="F212" s="45" t="s">
        <v>602</v>
      </c>
      <c r="G212" s="44">
        <v>55000</v>
      </c>
      <c r="H212" s="44">
        <f t="shared" si="114"/>
        <v>7920000</v>
      </c>
      <c r="I212" s="44">
        <v>660000</v>
      </c>
      <c r="J212" s="44">
        <v>660000</v>
      </c>
      <c r="K212" s="44">
        <v>660000</v>
      </c>
      <c r="L212" s="44">
        <v>660000</v>
      </c>
      <c r="M212" s="44">
        <v>660000</v>
      </c>
      <c r="N212" s="44">
        <v>660000</v>
      </c>
      <c r="O212" s="44">
        <v>660000</v>
      </c>
      <c r="P212" s="44">
        <v>660000</v>
      </c>
      <c r="Q212" s="44">
        <v>660000</v>
      </c>
      <c r="R212" s="44">
        <v>660000</v>
      </c>
      <c r="S212" s="44">
        <v>660000</v>
      </c>
      <c r="T212" s="44">
        <v>660000</v>
      </c>
      <c r="U212" s="44">
        <f t="shared" si="1"/>
        <v>7920000</v>
      </c>
      <c r="V212" s="44">
        <f t="shared" si="2"/>
        <v>0</v>
      </c>
      <c r="W212" s="61"/>
      <c r="X212" s="61"/>
      <c r="Y212" s="61"/>
      <c r="Z212" s="61"/>
    </row>
    <row r="213" spans="1:26" ht="13.5" hidden="1" customHeight="1" x14ac:dyDescent="0.2">
      <c r="A213" s="2" t="s">
        <v>1472</v>
      </c>
      <c r="B213" s="50" t="str">
        <f t="array" ref="B213">INDEX(PAGU_REAL!$AF$1:$AF$168,MATCH(MID(A213,1,21),MID(PAGU_REAL!$AK$1:$AK$168,1,21),0))</f>
        <v>Umum</v>
      </c>
      <c r="C213" s="42" t="s">
        <v>24</v>
      </c>
      <c r="D213" s="43" t="s">
        <v>1473</v>
      </c>
      <c r="E213" s="44">
        <v>60</v>
      </c>
      <c r="F213" s="45" t="s">
        <v>1474</v>
      </c>
      <c r="G213" s="44">
        <v>220000</v>
      </c>
      <c r="H213" s="44">
        <f t="shared" si="114"/>
        <v>13200000</v>
      </c>
      <c r="I213" s="44">
        <v>0</v>
      </c>
      <c r="J213" s="44">
        <v>6600000</v>
      </c>
      <c r="K213" s="44">
        <v>0</v>
      </c>
      <c r="L213" s="44">
        <v>0</v>
      </c>
      <c r="M213" s="44">
        <v>0</v>
      </c>
      <c r="N213" s="44">
        <v>0</v>
      </c>
      <c r="O213" s="44">
        <v>6600000</v>
      </c>
      <c r="P213" s="44">
        <v>0</v>
      </c>
      <c r="Q213" s="44">
        <v>0</v>
      </c>
      <c r="R213" s="44">
        <v>0</v>
      </c>
      <c r="S213" s="44">
        <v>0</v>
      </c>
      <c r="T213" s="44">
        <v>0</v>
      </c>
      <c r="U213" s="44">
        <f t="shared" si="1"/>
        <v>13200000</v>
      </c>
      <c r="V213" s="44">
        <f t="shared" si="2"/>
        <v>0</v>
      </c>
      <c r="W213" s="61"/>
      <c r="X213" s="61"/>
      <c r="Y213" s="61"/>
      <c r="Z213" s="61"/>
    </row>
    <row r="214" spans="1:26" ht="13.5" hidden="1" customHeight="1" x14ac:dyDescent="0.2">
      <c r="A214" s="2" t="s">
        <v>1475</v>
      </c>
      <c r="B214" s="50" t="str">
        <f t="array" ref="B214">INDEX(PAGU_REAL!$AF$1:$AF$168,MATCH(MID(A214,1,21),MID(PAGU_REAL!$AK$1:$AK$168,1,21),0))</f>
        <v>Umum</v>
      </c>
      <c r="C214" s="42" t="s">
        <v>24</v>
      </c>
      <c r="D214" s="43" t="s">
        <v>1476</v>
      </c>
      <c r="E214" s="44">
        <v>40</v>
      </c>
      <c r="F214" s="45" t="s">
        <v>1474</v>
      </c>
      <c r="G214" s="44">
        <v>240000</v>
      </c>
      <c r="H214" s="44">
        <f t="shared" si="114"/>
        <v>9600000</v>
      </c>
      <c r="I214" s="44">
        <v>0</v>
      </c>
      <c r="J214" s="44">
        <v>4800000</v>
      </c>
      <c r="K214" s="44">
        <v>0</v>
      </c>
      <c r="L214" s="44">
        <v>0</v>
      </c>
      <c r="M214" s="44">
        <v>0</v>
      </c>
      <c r="N214" s="44">
        <v>0</v>
      </c>
      <c r="O214" s="44">
        <v>4800000</v>
      </c>
      <c r="P214" s="44">
        <v>0</v>
      </c>
      <c r="Q214" s="44">
        <v>0</v>
      </c>
      <c r="R214" s="44">
        <v>0</v>
      </c>
      <c r="S214" s="44">
        <v>0</v>
      </c>
      <c r="T214" s="44">
        <v>0</v>
      </c>
      <c r="U214" s="44">
        <f t="shared" si="1"/>
        <v>9600000</v>
      </c>
      <c r="V214" s="44">
        <f t="shared" si="2"/>
        <v>0</v>
      </c>
      <c r="W214" s="61"/>
      <c r="X214" s="61"/>
      <c r="Y214" s="61"/>
      <c r="Z214" s="61"/>
    </row>
    <row r="215" spans="1:26" ht="13.5" hidden="1" customHeight="1" x14ac:dyDescent="0.2">
      <c r="A215" s="2" t="s">
        <v>1477</v>
      </c>
      <c r="B215" s="50" t="str">
        <f t="array" ref="B215">INDEX(PAGU_REAL!$AF$1:$AF$168,MATCH(MID(A215,1,21),MID(PAGU_REAL!$AK$1:$AK$168,1,21),0))</f>
        <v>Umum</v>
      </c>
      <c r="C215" s="42" t="s">
        <v>24</v>
      </c>
      <c r="D215" s="43" t="s">
        <v>1478</v>
      </c>
      <c r="E215" s="44">
        <v>750</v>
      </c>
      <c r="F215" s="45" t="s">
        <v>1479</v>
      </c>
      <c r="G215" s="44">
        <v>5000</v>
      </c>
      <c r="H215" s="44">
        <f t="shared" si="114"/>
        <v>3750000</v>
      </c>
      <c r="I215" s="44">
        <v>0</v>
      </c>
      <c r="J215" s="44">
        <v>3750000</v>
      </c>
      <c r="K215" s="44">
        <v>0</v>
      </c>
      <c r="L215" s="44">
        <v>0</v>
      </c>
      <c r="M215" s="44">
        <v>0</v>
      </c>
      <c r="N215" s="44">
        <v>0</v>
      </c>
      <c r="O215" s="44">
        <v>0</v>
      </c>
      <c r="P215" s="44">
        <v>0</v>
      </c>
      <c r="Q215" s="44">
        <v>0</v>
      </c>
      <c r="R215" s="44">
        <v>0</v>
      </c>
      <c r="S215" s="44">
        <v>0</v>
      </c>
      <c r="T215" s="44">
        <v>0</v>
      </c>
      <c r="U215" s="44">
        <f t="shared" si="1"/>
        <v>3750000</v>
      </c>
      <c r="V215" s="44">
        <f t="shared" si="2"/>
        <v>0</v>
      </c>
      <c r="W215" s="61"/>
      <c r="X215" s="61"/>
      <c r="Y215" s="61"/>
      <c r="Z215" s="61"/>
    </row>
    <row r="216" spans="1:26" ht="13.5" hidden="1" customHeight="1" x14ac:dyDescent="0.2">
      <c r="A216" s="2" t="s">
        <v>1480</v>
      </c>
      <c r="B216" s="50" t="str">
        <f t="array" ref="B216">INDEX(PAGU_REAL!$AF$1:$AF$168,MATCH(MID(A216,1,21),MID(PAGU_REAL!$AK$1:$AK$168,1,21),0))</f>
        <v>Umum</v>
      </c>
      <c r="C216" s="42" t="s">
        <v>24</v>
      </c>
      <c r="D216" s="43" t="s">
        <v>1481</v>
      </c>
      <c r="E216" s="44">
        <v>50</v>
      </c>
      <c r="F216" s="45" t="s">
        <v>1482</v>
      </c>
      <c r="G216" s="44">
        <v>220000</v>
      </c>
      <c r="H216" s="44">
        <f t="shared" si="114"/>
        <v>11000000</v>
      </c>
      <c r="I216" s="44">
        <v>0</v>
      </c>
      <c r="J216" s="44">
        <v>11000000</v>
      </c>
      <c r="K216" s="44">
        <v>0</v>
      </c>
      <c r="L216" s="44">
        <v>0</v>
      </c>
      <c r="M216" s="44">
        <v>0</v>
      </c>
      <c r="N216" s="44">
        <v>0</v>
      </c>
      <c r="O216" s="44">
        <v>0</v>
      </c>
      <c r="P216" s="44">
        <v>0</v>
      </c>
      <c r="Q216" s="44">
        <v>0</v>
      </c>
      <c r="R216" s="44">
        <v>0</v>
      </c>
      <c r="S216" s="44">
        <v>0</v>
      </c>
      <c r="T216" s="44">
        <v>0</v>
      </c>
      <c r="U216" s="44">
        <f t="shared" si="1"/>
        <v>11000000</v>
      </c>
      <c r="V216" s="44">
        <f t="shared" si="2"/>
        <v>0</v>
      </c>
      <c r="W216" s="61"/>
      <c r="X216" s="61"/>
      <c r="Y216" s="61"/>
      <c r="Z216" s="61"/>
    </row>
    <row r="217" spans="1:26" ht="13.5" hidden="1" customHeight="1" x14ac:dyDescent="0.2">
      <c r="A217" s="2" t="s">
        <v>1483</v>
      </c>
      <c r="B217" s="50" t="str">
        <f t="array" ref="B217">INDEX(PAGU_REAL!$AF$1:$AF$168,MATCH(MID(A217,1,21),MID(PAGU_REAL!$AK$1:$AK$168,1,21),0))</f>
        <v>Umum</v>
      </c>
      <c r="C217" s="42" t="s">
        <v>24</v>
      </c>
      <c r="D217" s="43" t="s">
        <v>1484</v>
      </c>
      <c r="E217" s="44">
        <v>750</v>
      </c>
      <c r="F217" s="45" t="s">
        <v>1479</v>
      </c>
      <c r="G217" s="44">
        <v>25000</v>
      </c>
      <c r="H217" s="44">
        <f t="shared" si="114"/>
        <v>18750000</v>
      </c>
      <c r="I217" s="44">
        <v>0</v>
      </c>
      <c r="J217" s="44">
        <v>0</v>
      </c>
      <c r="K217" s="44">
        <v>0</v>
      </c>
      <c r="L217" s="44">
        <v>0</v>
      </c>
      <c r="M217" s="44">
        <v>0</v>
      </c>
      <c r="N217" s="44">
        <v>0</v>
      </c>
      <c r="O217" s="44">
        <v>18750000</v>
      </c>
      <c r="P217" s="44">
        <v>0</v>
      </c>
      <c r="Q217" s="44">
        <v>0</v>
      </c>
      <c r="R217" s="44">
        <v>0</v>
      </c>
      <c r="S217" s="44">
        <v>0</v>
      </c>
      <c r="T217" s="44">
        <v>0</v>
      </c>
      <c r="U217" s="44">
        <f t="shared" si="1"/>
        <v>18750000</v>
      </c>
      <c r="V217" s="44">
        <f t="shared" si="2"/>
        <v>0</v>
      </c>
      <c r="W217" s="61"/>
      <c r="X217" s="61"/>
      <c r="Y217" s="61"/>
      <c r="Z217" s="61"/>
    </row>
    <row r="218" spans="1:26" ht="13.5" hidden="1" customHeight="1" x14ac:dyDescent="0.2">
      <c r="A218" s="2" t="s">
        <v>1485</v>
      </c>
      <c r="B218" s="50" t="str">
        <f t="array" ref="B218">INDEX(PAGU_REAL!$AF$1:$AF$168,MATCH(MID(A218,1,21),MID(PAGU_REAL!$AK$1:$AK$168,1,21),0))</f>
        <v>Umum</v>
      </c>
      <c r="C218" s="42" t="s">
        <v>24</v>
      </c>
      <c r="D218" s="43" t="s">
        <v>1486</v>
      </c>
      <c r="E218" s="44">
        <v>50</v>
      </c>
      <c r="F218" s="45" t="s">
        <v>1487</v>
      </c>
      <c r="G218" s="44">
        <v>85000</v>
      </c>
      <c r="H218" s="44">
        <f t="shared" si="114"/>
        <v>4250000</v>
      </c>
      <c r="I218" s="44">
        <v>0</v>
      </c>
      <c r="J218" s="44">
        <v>0</v>
      </c>
      <c r="K218" s="44">
        <v>0</v>
      </c>
      <c r="L218" s="44">
        <v>0</v>
      </c>
      <c r="M218" s="44">
        <v>0</v>
      </c>
      <c r="N218" s="44">
        <v>0</v>
      </c>
      <c r="O218" s="44">
        <v>4250000</v>
      </c>
      <c r="P218" s="44">
        <v>0</v>
      </c>
      <c r="Q218" s="44">
        <v>0</v>
      </c>
      <c r="R218" s="44">
        <v>0</v>
      </c>
      <c r="S218" s="44">
        <v>0</v>
      </c>
      <c r="T218" s="44">
        <v>0</v>
      </c>
      <c r="U218" s="44">
        <f t="shared" si="1"/>
        <v>4250000</v>
      </c>
      <c r="V218" s="44">
        <f t="shared" si="2"/>
        <v>0</v>
      </c>
      <c r="W218" s="61"/>
      <c r="X218" s="61"/>
      <c r="Y218" s="61"/>
      <c r="Z218" s="61"/>
    </row>
    <row r="219" spans="1:26" ht="13.5" hidden="1" customHeight="1" x14ac:dyDescent="0.2">
      <c r="A219" s="2" t="s">
        <v>1488</v>
      </c>
      <c r="B219" s="50" t="str">
        <f t="array" ref="B219">INDEX(PAGU_REAL!$AF$1:$AF$168,MATCH(MID(A219,1,21),MID(PAGU_REAL!$AK$1:$AK$168,1,21),0))</f>
        <v>Umum</v>
      </c>
      <c r="C219" s="42" t="s">
        <v>24</v>
      </c>
      <c r="D219" s="43" t="s">
        <v>1489</v>
      </c>
      <c r="E219" s="44">
        <v>50</v>
      </c>
      <c r="F219" s="45" t="s">
        <v>1490</v>
      </c>
      <c r="G219" s="44">
        <v>150000</v>
      </c>
      <c r="H219" s="44">
        <f t="shared" si="114"/>
        <v>7500000</v>
      </c>
      <c r="I219" s="44">
        <v>0</v>
      </c>
      <c r="J219" s="44">
        <v>0</v>
      </c>
      <c r="K219" s="44">
        <v>0</v>
      </c>
      <c r="L219" s="44">
        <v>0</v>
      </c>
      <c r="M219" s="44">
        <v>0</v>
      </c>
      <c r="N219" s="44">
        <v>0</v>
      </c>
      <c r="O219" s="44">
        <v>7500000</v>
      </c>
      <c r="P219" s="44">
        <v>0</v>
      </c>
      <c r="Q219" s="44">
        <v>0</v>
      </c>
      <c r="R219" s="44">
        <v>0</v>
      </c>
      <c r="S219" s="44">
        <v>0</v>
      </c>
      <c r="T219" s="44">
        <v>0</v>
      </c>
      <c r="U219" s="44">
        <f t="shared" si="1"/>
        <v>7500000</v>
      </c>
      <c r="V219" s="44">
        <f t="shared" si="2"/>
        <v>0</v>
      </c>
      <c r="W219" s="61"/>
      <c r="X219" s="61"/>
      <c r="Y219" s="61"/>
      <c r="Z219" s="61"/>
    </row>
    <row r="220" spans="1:26" ht="13.5" hidden="1" customHeight="1" x14ac:dyDescent="0.2">
      <c r="A220" s="2" t="s">
        <v>1491</v>
      </c>
      <c r="B220" s="50" t="str">
        <f t="array" ref="B220">INDEX(PAGU_REAL!$AF$1:$AF$168,MATCH(MID(A220,1,21),MID(PAGU_REAL!$AK$1:$AK$168,1,21),0))</f>
        <v>Umum</v>
      </c>
      <c r="C220" s="36" t="s">
        <v>77</v>
      </c>
      <c r="D220" s="37" t="s">
        <v>1009</v>
      </c>
      <c r="E220" s="38">
        <v>0</v>
      </c>
      <c r="F220" s="39" t="s">
        <v>24</v>
      </c>
      <c r="G220" s="38">
        <v>0</v>
      </c>
      <c r="H220" s="38">
        <f t="shared" ref="H220:T220" si="115">SUM(H221,H223)</f>
        <v>122400000</v>
      </c>
      <c r="I220" s="38">
        <f t="shared" si="115"/>
        <v>5200000</v>
      </c>
      <c r="J220" s="38">
        <f t="shared" si="115"/>
        <v>5200000</v>
      </c>
      <c r="K220" s="38">
        <f t="shared" si="115"/>
        <v>5200000</v>
      </c>
      <c r="L220" s="38">
        <f t="shared" si="115"/>
        <v>5200000</v>
      </c>
      <c r="M220" s="38">
        <f t="shared" si="115"/>
        <v>65200000</v>
      </c>
      <c r="N220" s="38">
        <f t="shared" si="115"/>
        <v>5200000</v>
      </c>
      <c r="O220" s="38">
        <f t="shared" si="115"/>
        <v>5200000</v>
      </c>
      <c r="P220" s="38">
        <f t="shared" si="115"/>
        <v>5200000</v>
      </c>
      <c r="Q220" s="38">
        <f t="shared" si="115"/>
        <v>5200000</v>
      </c>
      <c r="R220" s="38">
        <f t="shared" si="115"/>
        <v>5200000</v>
      </c>
      <c r="S220" s="38">
        <f t="shared" si="115"/>
        <v>5200000</v>
      </c>
      <c r="T220" s="38">
        <f t="shared" si="115"/>
        <v>5200000</v>
      </c>
      <c r="U220" s="38">
        <f t="shared" si="1"/>
        <v>122400000</v>
      </c>
      <c r="V220" s="38">
        <f t="shared" si="2"/>
        <v>0</v>
      </c>
      <c r="W220" s="61"/>
      <c r="X220" s="61"/>
      <c r="Y220" s="61"/>
      <c r="Z220" s="61"/>
    </row>
    <row r="221" spans="1:26" ht="13.5" hidden="1" customHeight="1" x14ac:dyDescent="0.2">
      <c r="A221" s="2" t="s">
        <v>1492</v>
      </c>
      <c r="B221" s="50" t="str">
        <f t="array" ref="B221">INDEX(PAGU_REAL!$AF$1:$AF$168,MATCH(MID(A221,1,21),MID(PAGU_REAL!$AK$1:$AK$168,1,21),0))</f>
        <v>Umum</v>
      </c>
      <c r="C221" s="12" t="s">
        <v>1014</v>
      </c>
      <c r="D221" s="40" t="s">
        <v>1015</v>
      </c>
      <c r="E221" s="41">
        <v>0</v>
      </c>
      <c r="F221" s="15" t="s">
        <v>24</v>
      </c>
      <c r="G221" s="41">
        <v>0</v>
      </c>
      <c r="H221" s="41">
        <f t="shared" ref="H221:T221" si="116">H222</f>
        <v>2400000</v>
      </c>
      <c r="I221" s="41">
        <f t="shared" si="116"/>
        <v>200000</v>
      </c>
      <c r="J221" s="41">
        <f t="shared" si="116"/>
        <v>200000</v>
      </c>
      <c r="K221" s="41">
        <f t="shared" si="116"/>
        <v>200000</v>
      </c>
      <c r="L221" s="41">
        <f t="shared" si="116"/>
        <v>200000</v>
      </c>
      <c r="M221" s="41">
        <f t="shared" si="116"/>
        <v>200000</v>
      </c>
      <c r="N221" s="41">
        <f t="shared" si="116"/>
        <v>200000</v>
      </c>
      <c r="O221" s="41">
        <f t="shared" si="116"/>
        <v>200000</v>
      </c>
      <c r="P221" s="41">
        <f t="shared" si="116"/>
        <v>200000</v>
      </c>
      <c r="Q221" s="41">
        <f t="shared" si="116"/>
        <v>200000</v>
      </c>
      <c r="R221" s="41">
        <f t="shared" si="116"/>
        <v>200000</v>
      </c>
      <c r="S221" s="41">
        <f t="shared" si="116"/>
        <v>200000</v>
      </c>
      <c r="T221" s="41">
        <f t="shared" si="116"/>
        <v>200000</v>
      </c>
      <c r="U221" s="41">
        <f t="shared" si="1"/>
        <v>2400000</v>
      </c>
      <c r="V221" s="41">
        <f t="shared" si="2"/>
        <v>0</v>
      </c>
      <c r="W221" s="61"/>
      <c r="X221" s="61"/>
      <c r="Y221" s="61"/>
      <c r="Z221" s="61"/>
    </row>
    <row r="222" spans="1:26" ht="13.5" hidden="1" customHeight="1" x14ac:dyDescent="0.2">
      <c r="A222" s="2" t="s">
        <v>1493</v>
      </c>
      <c r="B222" s="50" t="str">
        <f t="array" ref="B222">INDEX(PAGU_REAL!$AF$1:$AF$168,MATCH(MID(A222,1,21),MID(PAGU_REAL!$AK$1:$AK$168,1,21),0))</f>
        <v>Umum</v>
      </c>
      <c r="C222" s="42" t="s">
        <v>24</v>
      </c>
      <c r="D222" s="43" t="s">
        <v>1494</v>
      </c>
      <c r="E222" s="44">
        <v>12</v>
      </c>
      <c r="F222" s="45" t="s">
        <v>887</v>
      </c>
      <c r="G222" s="44">
        <v>200000</v>
      </c>
      <c r="H222" s="44">
        <f>ROUNDDOWN(E222*G222,-3)</f>
        <v>2400000</v>
      </c>
      <c r="I222" s="44">
        <v>200000</v>
      </c>
      <c r="J222" s="44">
        <v>200000</v>
      </c>
      <c r="K222" s="44">
        <v>200000</v>
      </c>
      <c r="L222" s="44">
        <v>200000</v>
      </c>
      <c r="M222" s="44">
        <v>200000</v>
      </c>
      <c r="N222" s="44">
        <v>200000</v>
      </c>
      <c r="O222" s="44">
        <v>200000</v>
      </c>
      <c r="P222" s="44">
        <v>200000</v>
      </c>
      <c r="Q222" s="44">
        <v>200000</v>
      </c>
      <c r="R222" s="44">
        <v>200000</v>
      </c>
      <c r="S222" s="44">
        <v>200000</v>
      </c>
      <c r="T222" s="44">
        <v>200000</v>
      </c>
      <c r="U222" s="44">
        <f t="shared" si="1"/>
        <v>2400000</v>
      </c>
      <c r="V222" s="44">
        <f t="shared" si="2"/>
        <v>0</v>
      </c>
      <c r="W222" s="61"/>
      <c r="X222" s="61"/>
      <c r="Y222" s="61"/>
      <c r="Z222" s="61"/>
    </row>
    <row r="223" spans="1:26" ht="13.5" hidden="1" customHeight="1" x14ac:dyDescent="0.2">
      <c r="A223" s="2" t="s">
        <v>1495</v>
      </c>
      <c r="B223" s="50" t="str">
        <f t="array" ref="B223">INDEX(PAGU_REAL!$AF$1:$AF$168,MATCH(MID(A223,1,21),MID(PAGU_REAL!$AK$1:$AK$168,1,21),0))</f>
        <v>Umum</v>
      </c>
      <c r="C223" s="12" t="s">
        <v>1019</v>
      </c>
      <c r="D223" s="40" t="s">
        <v>1020</v>
      </c>
      <c r="E223" s="41">
        <v>0</v>
      </c>
      <c r="F223" s="15" t="s">
        <v>24</v>
      </c>
      <c r="G223" s="41">
        <v>0</v>
      </c>
      <c r="H223" s="41">
        <f t="shared" ref="H223:T223" si="117">SUM(H224:H225)</f>
        <v>120000000</v>
      </c>
      <c r="I223" s="41">
        <f t="shared" si="117"/>
        <v>5000000</v>
      </c>
      <c r="J223" s="41">
        <f t="shared" si="117"/>
        <v>5000000</v>
      </c>
      <c r="K223" s="41">
        <f t="shared" si="117"/>
        <v>5000000</v>
      </c>
      <c r="L223" s="41">
        <f t="shared" si="117"/>
        <v>5000000</v>
      </c>
      <c r="M223" s="41">
        <f t="shared" si="117"/>
        <v>65000000</v>
      </c>
      <c r="N223" s="41">
        <f t="shared" si="117"/>
        <v>5000000</v>
      </c>
      <c r="O223" s="41">
        <f t="shared" si="117"/>
        <v>5000000</v>
      </c>
      <c r="P223" s="41">
        <f t="shared" si="117"/>
        <v>5000000</v>
      </c>
      <c r="Q223" s="41">
        <f t="shared" si="117"/>
        <v>5000000</v>
      </c>
      <c r="R223" s="41">
        <f t="shared" si="117"/>
        <v>5000000</v>
      </c>
      <c r="S223" s="41">
        <f t="shared" si="117"/>
        <v>5000000</v>
      </c>
      <c r="T223" s="41">
        <f t="shared" si="117"/>
        <v>5000000</v>
      </c>
      <c r="U223" s="41">
        <f t="shared" si="1"/>
        <v>120000000</v>
      </c>
      <c r="V223" s="41">
        <f t="shared" si="2"/>
        <v>0</v>
      </c>
      <c r="W223" s="61"/>
      <c r="X223" s="61"/>
      <c r="Y223" s="61"/>
      <c r="Z223" s="61"/>
    </row>
    <row r="224" spans="1:26" ht="13.5" hidden="1" customHeight="1" x14ac:dyDescent="0.2">
      <c r="A224" s="2" t="s">
        <v>1496</v>
      </c>
      <c r="B224" s="50" t="str">
        <f t="array" ref="B224">INDEX(PAGU_REAL!$AF$1:$AF$168,MATCH(MID(A224,1,21),MID(PAGU_REAL!$AK$1:$AK$168,1,21),0))</f>
        <v>Umum</v>
      </c>
      <c r="C224" s="42" t="s">
        <v>24</v>
      </c>
      <c r="D224" s="43" t="s">
        <v>1497</v>
      </c>
      <c r="E224" s="44">
        <v>12</v>
      </c>
      <c r="F224" s="45" t="s">
        <v>887</v>
      </c>
      <c r="G224" s="44">
        <v>5000000</v>
      </c>
      <c r="H224" s="44">
        <f t="shared" ref="H224:H225" si="118">ROUNDDOWN(E224*G224,-3)</f>
        <v>60000000</v>
      </c>
      <c r="I224" s="44">
        <v>5000000</v>
      </c>
      <c r="J224" s="44">
        <v>5000000</v>
      </c>
      <c r="K224" s="44">
        <v>5000000</v>
      </c>
      <c r="L224" s="44">
        <v>5000000</v>
      </c>
      <c r="M224" s="44">
        <v>5000000</v>
      </c>
      <c r="N224" s="44">
        <v>5000000</v>
      </c>
      <c r="O224" s="44">
        <v>5000000</v>
      </c>
      <c r="P224" s="44">
        <v>5000000</v>
      </c>
      <c r="Q224" s="44">
        <v>5000000</v>
      </c>
      <c r="R224" s="44">
        <v>5000000</v>
      </c>
      <c r="S224" s="44">
        <v>5000000</v>
      </c>
      <c r="T224" s="44">
        <v>5000000</v>
      </c>
      <c r="U224" s="44">
        <f t="shared" si="1"/>
        <v>60000000</v>
      </c>
      <c r="V224" s="44">
        <f t="shared" si="2"/>
        <v>0</v>
      </c>
      <c r="W224" s="61"/>
      <c r="X224" s="61"/>
      <c r="Y224" s="61"/>
      <c r="Z224" s="61"/>
    </row>
    <row r="225" spans="1:26" ht="13.5" hidden="1" customHeight="1" x14ac:dyDescent="0.2">
      <c r="A225" s="2" t="s">
        <v>1498</v>
      </c>
      <c r="B225" s="50" t="str">
        <f t="array" ref="B225">INDEX(PAGU_REAL!$AF$1:$AF$168,MATCH(MID(A225,1,21),MID(PAGU_REAL!$AK$1:$AK$168,1,21),0))</f>
        <v>Umum</v>
      </c>
      <c r="C225" s="42" t="s">
        <v>24</v>
      </c>
      <c r="D225" s="43" t="s">
        <v>1499</v>
      </c>
      <c r="E225" s="44">
        <v>1</v>
      </c>
      <c r="F225" s="45" t="s">
        <v>899</v>
      </c>
      <c r="G225" s="44">
        <v>60000000</v>
      </c>
      <c r="H225" s="44">
        <f t="shared" si="118"/>
        <v>60000000</v>
      </c>
      <c r="I225" s="44">
        <v>0</v>
      </c>
      <c r="J225" s="44">
        <v>0</v>
      </c>
      <c r="K225" s="44">
        <v>0</v>
      </c>
      <c r="L225" s="44">
        <v>0</v>
      </c>
      <c r="M225" s="44">
        <v>60000000</v>
      </c>
      <c r="N225" s="44">
        <v>0</v>
      </c>
      <c r="O225" s="44">
        <v>0</v>
      </c>
      <c r="P225" s="44">
        <v>0</v>
      </c>
      <c r="Q225" s="44">
        <v>0</v>
      </c>
      <c r="R225" s="44">
        <v>0</v>
      </c>
      <c r="S225" s="44">
        <v>0</v>
      </c>
      <c r="T225" s="44">
        <v>0</v>
      </c>
      <c r="U225" s="44">
        <f t="shared" si="1"/>
        <v>60000000</v>
      </c>
      <c r="V225" s="44">
        <f t="shared" si="2"/>
        <v>0</v>
      </c>
      <c r="W225" s="61"/>
      <c r="X225" s="61"/>
      <c r="Y225" s="61"/>
      <c r="Z225" s="61"/>
    </row>
    <row r="226" spans="1:26" ht="13.5" hidden="1" customHeight="1" x14ac:dyDescent="0.2">
      <c r="A226" s="2" t="s">
        <v>1500</v>
      </c>
      <c r="B226" s="50" t="str">
        <f t="array" ref="B226">INDEX(PAGU_REAL!$AF$1:$AF$168,MATCH(MID(A226,1,21),MID(PAGU_REAL!$AK$1:$AK$168,1,21),0))</f>
        <v>Umum</v>
      </c>
      <c r="C226" s="36" t="s">
        <v>102</v>
      </c>
      <c r="D226" s="37" t="s">
        <v>1031</v>
      </c>
      <c r="E226" s="38">
        <v>0</v>
      </c>
      <c r="F226" s="39" t="s">
        <v>24</v>
      </c>
      <c r="G226" s="38">
        <v>0</v>
      </c>
      <c r="H226" s="38">
        <f t="shared" ref="H226:T226" si="119">SUM(H227,H238)</f>
        <v>422120000</v>
      </c>
      <c r="I226" s="38">
        <f t="shared" si="119"/>
        <v>23067500</v>
      </c>
      <c r="J226" s="38">
        <f t="shared" si="119"/>
        <v>45627500</v>
      </c>
      <c r="K226" s="38">
        <f t="shared" si="119"/>
        <v>23067500</v>
      </c>
      <c r="L226" s="38">
        <f t="shared" si="119"/>
        <v>39687500</v>
      </c>
      <c r="M226" s="38">
        <f t="shared" si="119"/>
        <v>28067500</v>
      </c>
      <c r="N226" s="38">
        <f t="shared" si="119"/>
        <v>40627500</v>
      </c>
      <c r="O226" s="38">
        <f t="shared" si="119"/>
        <v>48067500</v>
      </c>
      <c r="P226" s="38">
        <f t="shared" si="119"/>
        <v>45237500</v>
      </c>
      <c r="Q226" s="38">
        <f t="shared" si="119"/>
        <v>23067500</v>
      </c>
      <c r="R226" s="38">
        <f t="shared" si="119"/>
        <v>39937500</v>
      </c>
      <c r="S226" s="38">
        <f t="shared" si="119"/>
        <v>28067500</v>
      </c>
      <c r="T226" s="38">
        <f t="shared" si="119"/>
        <v>37597500</v>
      </c>
      <c r="U226" s="38">
        <f t="shared" si="1"/>
        <v>422120000</v>
      </c>
      <c r="V226" s="38">
        <f t="shared" si="2"/>
        <v>0</v>
      </c>
      <c r="W226" s="61"/>
      <c r="X226" s="61"/>
      <c r="Y226" s="61"/>
      <c r="Z226" s="61"/>
    </row>
    <row r="227" spans="1:26" ht="13.5" hidden="1" customHeight="1" x14ac:dyDescent="0.2">
      <c r="A227" s="2" t="s">
        <v>1501</v>
      </c>
      <c r="B227" s="50" t="str">
        <f t="array" ref="B227">INDEX(PAGU_REAL!$AF$1:$AF$168,MATCH(MID(A227,1,21),MID(PAGU_REAL!$AK$1:$AK$168,1,21),0))</f>
        <v>Umum</v>
      </c>
      <c r="C227" s="12" t="s">
        <v>1033</v>
      </c>
      <c r="D227" s="40" t="s">
        <v>1034</v>
      </c>
      <c r="E227" s="41">
        <v>0</v>
      </c>
      <c r="F227" s="15" t="s">
        <v>24</v>
      </c>
      <c r="G227" s="41">
        <v>0</v>
      </c>
      <c r="H227" s="41">
        <f t="shared" ref="H227:T227" si="120">SUM(H228:H237)</f>
        <v>404120000</v>
      </c>
      <c r="I227" s="41">
        <f t="shared" si="120"/>
        <v>21567500</v>
      </c>
      <c r="J227" s="41">
        <f t="shared" si="120"/>
        <v>44127500</v>
      </c>
      <c r="K227" s="41">
        <f t="shared" si="120"/>
        <v>21567500</v>
      </c>
      <c r="L227" s="41">
        <f t="shared" si="120"/>
        <v>38187500</v>
      </c>
      <c r="M227" s="41">
        <f t="shared" si="120"/>
        <v>26567500</v>
      </c>
      <c r="N227" s="41">
        <f t="shared" si="120"/>
        <v>39127500</v>
      </c>
      <c r="O227" s="41">
        <f t="shared" si="120"/>
        <v>46567500</v>
      </c>
      <c r="P227" s="41">
        <f t="shared" si="120"/>
        <v>43737500</v>
      </c>
      <c r="Q227" s="41">
        <f t="shared" si="120"/>
        <v>21567500</v>
      </c>
      <c r="R227" s="41">
        <f t="shared" si="120"/>
        <v>38437500</v>
      </c>
      <c r="S227" s="41">
        <f t="shared" si="120"/>
        <v>26567500</v>
      </c>
      <c r="T227" s="41">
        <f t="shared" si="120"/>
        <v>36097500</v>
      </c>
      <c r="U227" s="41">
        <f t="shared" si="1"/>
        <v>404120000</v>
      </c>
      <c r="V227" s="41">
        <f t="shared" si="2"/>
        <v>0</v>
      </c>
      <c r="W227" s="61"/>
      <c r="X227" s="61"/>
      <c r="Y227" s="61"/>
      <c r="Z227" s="61"/>
    </row>
    <row r="228" spans="1:26" ht="13.5" hidden="1" customHeight="1" x14ac:dyDescent="0.2">
      <c r="A228" s="2" t="s">
        <v>1502</v>
      </c>
      <c r="B228" s="50" t="str">
        <f t="array" ref="B228">INDEX(PAGU_REAL!$AF$1:$AF$168,MATCH(MID(A228,1,21),MID(PAGU_REAL!$AK$1:$AK$168,1,21),0))</f>
        <v>Umum</v>
      </c>
      <c r="C228" s="42" t="s">
        <v>24</v>
      </c>
      <c r="D228" s="43" t="s">
        <v>1503</v>
      </c>
      <c r="E228" s="44">
        <v>1</v>
      </c>
      <c r="F228" s="45" t="s">
        <v>484</v>
      </c>
      <c r="G228" s="44">
        <v>38730000</v>
      </c>
      <c r="H228" s="44">
        <f t="shared" ref="H228:H237" si="121">ROUNDDOWN(E228*G228,-3)</f>
        <v>38730000</v>
      </c>
      <c r="I228" s="44">
        <v>3227500</v>
      </c>
      <c r="J228" s="44">
        <v>3227500</v>
      </c>
      <c r="K228" s="44">
        <v>3227500</v>
      </c>
      <c r="L228" s="44">
        <v>3227500</v>
      </c>
      <c r="M228" s="44">
        <v>3227500</v>
      </c>
      <c r="N228" s="44">
        <v>3227500</v>
      </c>
      <c r="O228" s="44">
        <v>3227500</v>
      </c>
      <c r="P228" s="44">
        <v>3227500</v>
      </c>
      <c r="Q228" s="44">
        <v>3227500</v>
      </c>
      <c r="R228" s="44">
        <v>3227500</v>
      </c>
      <c r="S228" s="44">
        <v>3227500</v>
      </c>
      <c r="T228" s="44">
        <v>3227500</v>
      </c>
      <c r="U228" s="44">
        <f t="shared" si="1"/>
        <v>38730000</v>
      </c>
      <c r="V228" s="44">
        <f t="shared" si="2"/>
        <v>0</v>
      </c>
      <c r="W228" s="61"/>
      <c r="X228" s="61"/>
      <c r="Y228" s="61"/>
      <c r="Z228" s="61"/>
    </row>
    <row r="229" spans="1:26" ht="13.5" hidden="1" customHeight="1" x14ac:dyDescent="0.2">
      <c r="A229" s="2" t="s">
        <v>1504</v>
      </c>
      <c r="B229" s="50" t="str">
        <f t="array" ref="B229">INDEX(PAGU_REAL!$AF$1:$AF$168,MATCH(MID(A229,1,21),MID(PAGU_REAL!$AK$1:$AK$168,1,21),0))</f>
        <v>Umum</v>
      </c>
      <c r="C229" s="42" t="s">
        <v>24</v>
      </c>
      <c r="D229" s="43" t="s">
        <v>1505</v>
      </c>
      <c r="E229" s="44">
        <v>6</v>
      </c>
      <c r="F229" s="45" t="s">
        <v>484</v>
      </c>
      <c r="G229" s="44">
        <v>33650000</v>
      </c>
      <c r="H229" s="44">
        <f t="shared" si="121"/>
        <v>201900000</v>
      </c>
      <c r="I229" s="44">
        <v>16825000</v>
      </c>
      <c r="J229" s="44">
        <v>16825000</v>
      </c>
      <c r="K229" s="44">
        <v>16825000</v>
      </c>
      <c r="L229" s="44">
        <v>16825000</v>
      </c>
      <c r="M229" s="44">
        <v>16825000</v>
      </c>
      <c r="N229" s="44">
        <v>16825000</v>
      </c>
      <c r="O229" s="44">
        <v>16825000</v>
      </c>
      <c r="P229" s="44">
        <v>16825000</v>
      </c>
      <c r="Q229" s="44">
        <v>16825000</v>
      </c>
      <c r="R229" s="44">
        <v>16825000</v>
      </c>
      <c r="S229" s="44">
        <v>16825000</v>
      </c>
      <c r="T229" s="44">
        <v>16825000</v>
      </c>
      <c r="U229" s="44">
        <f t="shared" si="1"/>
        <v>201900000</v>
      </c>
      <c r="V229" s="44">
        <f t="shared" si="2"/>
        <v>0</v>
      </c>
      <c r="W229" s="61"/>
      <c r="X229" s="61"/>
      <c r="Y229" s="61"/>
      <c r="Z229" s="61"/>
    </row>
    <row r="230" spans="1:26" ht="13.5" hidden="1" customHeight="1" x14ac:dyDescent="0.2">
      <c r="A230" s="2" t="s">
        <v>1506</v>
      </c>
      <c r="B230" s="50" t="str">
        <f t="array" ref="B230">INDEX(PAGU_REAL!$AF$1:$AF$168,MATCH(MID(A230,1,21),MID(PAGU_REAL!$AK$1:$AK$168,1,21),0))</f>
        <v>Umum</v>
      </c>
      <c r="C230" s="42" t="s">
        <v>24</v>
      </c>
      <c r="D230" s="43" t="s">
        <v>1507</v>
      </c>
      <c r="E230" s="44">
        <v>5</v>
      </c>
      <c r="F230" s="45" t="s">
        <v>484</v>
      </c>
      <c r="G230" s="44">
        <v>3640000</v>
      </c>
      <c r="H230" s="44">
        <f t="shared" si="121"/>
        <v>18200000</v>
      </c>
      <c r="I230" s="44">
        <v>1515000</v>
      </c>
      <c r="J230" s="44">
        <v>1515000</v>
      </c>
      <c r="K230" s="44">
        <v>1515000</v>
      </c>
      <c r="L230" s="44">
        <v>1515000</v>
      </c>
      <c r="M230" s="44">
        <v>1515000</v>
      </c>
      <c r="N230" s="44">
        <v>1515000</v>
      </c>
      <c r="O230" s="44">
        <v>1515000</v>
      </c>
      <c r="P230" s="44">
        <v>1515000</v>
      </c>
      <c r="Q230" s="44">
        <v>1515000</v>
      </c>
      <c r="R230" s="44">
        <v>1515000</v>
      </c>
      <c r="S230" s="44">
        <v>1515000</v>
      </c>
      <c r="T230" s="44">
        <v>1535000</v>
      </c>
      <c r="U230" s="44">
        <f t="shared" si="1"/>
        <v>18200000</v>
      </c>
      <c r="V230" s="44">
        <f t="shared" si="2"/>
        <v>0</v>
      </c>
      <c r="W230" s="61"/>
      <c r="X230" s="61"/>
      <c r="Y230" s="61"/>
      <c r="Z230" s="61"/>
    </row>
    <row r="231" spans="1:26" ht="13.5" hidden="1" customHeight="1" x14ac:dyDescent="0.2">
      <c r="A231" s="2" t="s">
        <v>1508</v>
      </c>
      <c r="B231" s="50" t="str">
        <f t="array" ref="B231">INDEX(PAGU_REAL!$AF$1:$AF$168,MATCH(MID(A231,1,21),MID(PAGU_REAL!$AK$1:$AK$168,1,21),0))</f>
        <v>Umum</v>
      </c>
      <c r="C231" s="42" t="s">
        <v>24</v>
      </c>
      <c r="D231" s="43" t="s">
        <v>1353</v>
      </c>
      <c r="E231" s="44">
        <v>48</v>
      </c>
      <c r="F231" s="45" t="s">
        <v>484</v>
      </c>
      <c r="G231" s="44">
        <v>730000</v>
      </c>
      <c r="H231" s="44">
        <f t="shared" si="121"/>
        <v>35040000</v>
      </c>
      <c r="I231" s="44">
        <v>0</v>
      </c>
      <c r="J231" s="44">
        <v>5840000</v>
      </c>
      <c r="K231" s="44">
        <v>0</v>
      </c>
      <c r="L231" s="44">
        <v>5840000</v>
      </c>
      <c r="M231" s="44">
        <v>0</v>
      </c>
      <c r="N231" s="44">
        <v>5840000</v>
      </c>
      <c r="O231" s="44">
        <v>0</v>
      </c>
      <c r="P231" s="44">
        <v>5840000</v>
      </c>
      <c r="Q231" s="44">
        <v>0</v>
      </c>
      <c r="R231" s="44">
        <v>5840000</v>
      </c>
      <c r="S231" s="44">
        <v>0</v>
      </c>
      <c r="T231" s="44">
        <v>5840000</v>
      </c>
      <c r="U231" s="44">
        <f t="shared" si="1"/>
        <v>35040000</v>
      </c>
      <c r="V231" s="44">
        <f t="shared" si="2"/>
        <v>0</v>
      </c>
      <c r="W231" s="61"/>
      <c r="X231" s="61"/>
      <c r="Y231" s="61"/>
      <c r="Z231" s="61"/>
    </row>
    <row r="232" spans="1:26" ht="13.5" hidden="1" customHeight="1" x14ac:dyDescent="0.2">
      <c r="A232" s="2" t="s">
        <v>1509</v>
      </c>
      <c r="B232" s="50" t="str">
        <f t="array" ref="B232">INDEX(PAGU_REAL!$AF$1:$AF$168,MATCH(MID(A232,1,21),MID(PAGU_REAL!$AK$1:$AK$168,1,21),0))</f>
        <v>Umum</v>
      </c>
      <c r="C232" s="42" t="s">
        <v>24</v>
      </c>
      <c r="D232" s="43" t="s">
        <v>1039</v>
      </c>
      <c r="E232" s="44">
        <v>35</v>
      </c>
      <c r="F232" s="45" t="s">
        <v>484</v>
      </c>
      <c r="G232" s="44">
        <v>730000</v>
      </c>
      <c r="H232" s="44">
        <f t="shared" si="121"/>
        <v>25550000</v>
      </c>
      <c r="I232" s="44">
        <v>0</v>
      </c>
      <c r="J232" s="44">
        <v>4380000</v>
      </c>
      <c r="K232" s="44">
        <v>0</v>
      </c>
      <c r="L232" s="44">
        <v>4380000</v>
      </c>
      <c r="M232" s="44">
        <v>0</v>
      </c>
      <c r="N232" s="44">
        <v>4380000</v>
      </c>
      <c r="O232" s="44">
        <v>0</v>
      </c>
      <c r="P232" s="44">
        <v>4380000</v>
      </c>
      <c r="Q232" s="44">
        <v>0</v>
      </c>
      <c r="R232" s="44">
        <v>4380000</v>
      </c>
      <c r="S232" s="44">
        <v>0</v>
      </c>
      <c r="T232" s="44">
        <v>3650000</v>
      </c>
      <c r="U232" s="44">
        <f t="shared" si="1"/>
        <v>25550000</v>
      </c>
      <c r="V232" s="44">
        <f t="shared" si="2"/>
        <v>0</v>
      </c>
      <c r="W232" s="61"/>
      <c r="X232" s="61"/>
      <c r="Y232" s="61"/>
      <c r="Z232" s="61"/>
    </row>
    <row r="233" spans="1:26" ht="13.5" hidden="1" customHeight="1" x14ac:dyDescent="0.2">
      <c r="A233" s="2" t="s">
        <v>1510</v>
      </c>
      <c r="B233" s="50" t="str">
        <f t="array" ref="B233">INDEX(PAGU_REAL!$AF$1:$AF$168,MATCH(MID(A233,1,21),MID(PAGU_REAL!$AK$1:$AK$168,1,21),0))</f>
        <v>Umum</v>
      </c>
      <c r="C233" s="42" t="s">
        <v>24</v>
      </c>
      <c r="D233" s="43" t="s">
        <v>1357</v>
      </c>
      <c r="E233" s="44">
        <v>45</v>
      </c>
      <c r="F233" s="45" t="s">
        <v>484</v>
      </c>
      <c r="G233" s="44">
        <v>690000</v>
      </c>
      <c r="H233" s="44">
        <f t="shared" si="121"/>
        <v>31050000</v>
      </c>
      <c r="I233" s="44">
        <v>0</v>
      </c>
      <c r="J233" s="44">
        <v>5520000</v>
      </c>
      <c r="K233" s="44">
        <v>0</v>
      </c>
      <c r="L233" s="44">
        <v>5520000</v>
      </c>
      <c r="M233" s="44">
        <v>0</v>
      </c>
      <c r="N233" s="44">
        <v>5520000</v>
      </c>
      <c r="O233" s="44">
        <v>0</v>
      </c>
      <c r="P233" s="44">
        <v>5520000</v>
      </c>
      <c r="Q233" s="44">
        <v>0</v>
      </c>
      <c r="R233" s="44">
        <v>4830000</v>
      </c>
      <c r="S233" s="44">
        <v>0</v>
      </c>
      <c r="T233" s="44">
        <v>4140000</v>
      </c>
      <c r="U233" s="44">
        <f t="shared" si="1"/>
        <v>31050000</v>
      </c>
      <c r="V233" s="44">
        <f t="shared" si="2"/>
        <v>0</v>
      </c>
      <c r="W233" s="61"/>
      <c r="X233" s="61"/>
      <c r="Y233" s="61"/>
      <c r="Z233" s="61"/>
    </row>
    <row r="234" spans="1:26" ht="13.5" hidden="1" customHeight="1" x14ac:dyDescent="0.2">
      <c r="A234" s="2" t="s">
        <v>1511</v>
      </c>
      <c r="B234" s="50" t="str">
        <f t="array" ref="B234">INDEX(PAGU_REAL!$AF$1:$AF$168,MATCH(MID(A234,1,21),MID(PAGU_REAL!$AK$1:$AK$168,1,21),0))</f>
        <v>Umum</v>
      </c>
      <c r="C234" s="42" t="s">
        <v>24</v>
      </c>
      <c r="D234" s="43" t="s">
        <v>1043</v>
      </c>
      <c r="E234" s="44">
        <v>4</v>
      </c>
      <c r="F234" s="45" t="s">
        <v>484</v>
      </c>
      <c r="G234" s="44">
        <v>5000000</v>
      </c>
      <c r="H234" s="44">
        <f t="shared" si="121"/>
        <v>20000000</v>
      </c>
      <c r="I234" s="44">
        <v>0</v>
      </c>
      <c r="J234" s="44">
        <v>5000000</v>
      </c>
      <c r="K234" s="44">
        <v>0</v>
      </c>
      <c r="L234" s="44">
        <v>0</v>
      </c>
      <c r="M234" s="44">
        <v>5000000</v>
      </c>
      <c r="N234" s="44">
        <v>0</v>
      </c>
      <c r="O234" s="44">
        <v>0</v>
      </c>
      <c r="P234" s="44">
        <v>5000000</v>
      </c>
      <c r="Q234" s="44">
        <v>0</v>
      </c>
      <c r="R234" s="44">
        <v>0</v>
      </c>
      <c r="S234" s="44">
        <v>5000000</v>
      </c>
      <c r="T234" s="44">
        <v>0</v>
      </c>
      <c r="U234" s="44">
        <f t="shared" si="1"/>
        <v>20000000</v>
      </c>
      <c r="V234" s="44">
        <f t="shared" si="2"/>
        <v>0</v>
      </c>
      <c r="W234" s="61"/>
      <c r="X234" s="61"/>
      <c r="Y234" s="61"/>
      <c r="Z234" s="61"/>
    </row>
    <row r="235" spans="1:26" ht="13.5" hidden="1" customHeight="1" x14ac:dyDescent="0.2">
      <c r="A235" s="2" t="s">
        <v>1512</v>
      </c>
      <c r="B235" s="50" t="str">
        <f t="array" ref="B235">INDEX(PAGU_REAL!$AF$1:$AF$168,MATCH(MID(A235,1,21),MID(PAGU_REAL!$AK$1:$AK$168,1,21),0))</f>
        <v>Umum</v>
      </c>
      <c r="C235" s="42" t="s">
        <v>24</v>
      </c>
      <c r="D235" s="43" t="s">
        <v>1051</v>
      </c>
      <c r="E235" s="44">
        <v>1</v>
      </c>
      <c r="F235" s="45" t="s">
        <v>899</v>
      </c>
      <c r="G235" s="44">
        <v>25000000</v>
      </c>
      <c r="H235" s="44">
        <f t="shared" si="121"/>
        <v>25000000</v>
      </c>
      <c r="I235" s="44">
        <v>0</v>
      </c>
      <c r="J235" s="44">
        <v>0</v>
      </c>
      <c r="K235" s="44">
        <v>0</v>
      </c>
      <c r="L235" s="44">
        <v>0</v>
      </c>
      <c r="M235" s="44">
        <v>0</v>
      </c>
      <c r="N235" s="44">
        <v>0</v>
      </c>
      <c r="O235" s="44">
        <v>25000000</v>
      </c>
      <c r="P235" s="44">
        <v>0</v>
      </c>
      <c r="Q235" s="44">
        <v>0</v>
      </c>
      <c r="R235" s="44">
        <v>0</v>
      </c>
      <c r="S235" s="44">
        <v>0</v>
      </c>
      <c r="T235" s="44">
        <v>0</v>
      </c>
      <c r="U235" s="44">
        <f t="shared" si="1"/>
        <v>25000000</v>
      </c>
      <c r="V235" s="44">
        <f t="shared" si="2"/>
        <v>0</v>
      </c>
      <c r="W235" s="61"/>
      <c r="X235" s="61"/>
      <c r="Y235" s="61"/>
      <c r="Z235" s="61"/>
    </row>
    <row r="236" spans="1:26" ht="13.5" hidden="1" customHeight="1" x14ac:dyDescent="0.2">
      <c r="A236" s="2" t="s">
        <v>1513</v>
      </c>
      <c r="B236" s="50" t="str">
        <f t="array" ref="B236">INDEX(PAGU_REAL!$AF$1:$AF$168,MATCH(MID(A236,1,21),MID(PAGU_REAL!$AK$1:$AK$168,1,21),0))</f>
        <v>Umum</v>
      </c>
      <c r="C236" s="42" t="s">
        <v>24</v>
      </c>
      <c r="D236" s="43" t="s">
        <v>1514</v>
      </c>
      <c r="E236" s="44">
        <v>7</v>
      </c>
      <c r="F236" s="45" t="s">
        <v>484</v>
      </c>
      <c r="G236" s="44">
        <v>470000</v>
      </c>
      <c r="H236" s="44">
        <f t="shared" si="121"/>
        <v>3290000</v>
      </c>
      <c r="I236" s="44">
        <v>0</v>
      </c>
      <c r="J236" s="44">
        <v>940000</v>
      </c>
      <c r="K236" s="44">
        <v>0</v>
      </c>
      <c r="L236" s="44">
        <v>0</v>
      </c>
      <c r="M236" s="44">
        <v>0</v>
      </c>
      <c r="N236" s="44">
        <v>940000</v>
      </c>
      <c r="O236" s="44">
        <v>0</v>
      </c>
      <c r="P236" s="44">
        <v>470000</v>
      </c>
      <c r="Q236" s="44">
        <v>0</v>
      </c>
      <c r="R236" s="44">
        <v>940000</v>
      </c>
      <c r="S236" s="44">
        <v>0</v>
      </c>
      <c r="T236" s="44">
        <v>0</v>
      </c>
      <c r="U236" s="44">
        <f t="shared" si="1"/>
        <v>3290000</v>
      </c>
      <c r="V236" s="44">
        <f t="shared" si="2"/>
        <v>0</v>
      </c>
      <c r="W236" s="61"/>
      <c r="X236" s="61"/>
      <c r="Y236" s="61"/>
      <c r="Z236" s="61"/>
    </row>
    <row r="237" spans="1:26" ht="13.5" hidden="1" customHeight="1" x14ac:dyDescent="0.2">
      <c r="A237" s="2" t="s">
        <v>1515</v>
      </c>
      <c r="B237" s="50" t="str">
        <f t="array" ref="B237">INDEX(PAGU_REAL!$AF$1:$AF$168,MATCH(MID(A237,1,21),MID(PAGU_REAL!$AK$1:$AK$168,1,21),0))</f>
        <v>Umum</v>
      </c>
      <c r="C237" s="42" t="s">
        <v>24</v>
      </c>
      <c r="D237" s="43" t="s">
        <v>1516</v>
      </c>
      <c r="E237" s="44">
        <v>67</v>
      </c>
      <c r="F237" s="45" t="s">
        <v>1517</v>
      </c>
      <c r="G237" s="44">
        <v>80000</v>
      </c>
      <c r="H237" s="44">
        <f t="shared" si="121"/>
        <v>5360000</v>
      </c>
      <c r="I237" s="44">
        <v>0</v>
      </c>
      <c r="J237" s="44">
        <v>880000</v>
      </c>
      <c r="K237" s="44">
        <v>0</v>
      </c>
      <c r="L237" s="44">
        <v>880000</v>
      </c>
      <c r="M237" s="44">
        <v>0</v>
      </c>
      <c r="N237" s="44">
        <v>880000</v>
      </c>
      <c r="O237" s="44">
        <v>0</v>
      </c>
      <c r="P237" s="44">
        <v>960000</v>
      </c>
      <c r="Q237" s="44">
        <v>0</v>
      </c>
      <c r="R237" s="44">
        <v>880000</v>
      </c>
      <c r="S237" s="44">
        <v>0</v>
      </c>
      <c r="T237" s="44">
        <v>880000</v>
      </c>
      <c r="U237" s="44">
        <f t="shared" si="1"/>
        <v>5360000</v>
      </c>
      <c r="V237" s="44">
        <f t="shared" si="2"/>
        <v>0</v>
      </c>
      <c r="W237" s="61"/>
      <c r="X237" s="61"/>
      <c r="Y237" s="61"/>
      <c r="Z237" s="61"/>
    </row>
    <row r="238" spans="1:26" ht="13.5" hidden="1" customHeight="1" x14ac:dyDescent="0.2">
      <c r="A238" s="2" t="s">
        <v>1518</v>
      </c>
      <c r="B238" s="50" t="str">
        <f t="array" ref="B238">INDEX(PAGU_REAL!$AF$1:$AF$168,MATCH(MID(A238,1,21),MID(PAGU_REAL!$AK$1:$AK$168,1,21),0))</f>
        <v>Umum</v>
      </c>
      <c r="C238" s="12" t="s">
        <v>1084</v>
      </c>
      <c r="D238" s="40" t="s">
        <v>1085</v>
      </c>
      <c r="E238" s="41">
        <v>0</v>
      </c>
      <c r="F238" s="15" t="s">
        <v>24</v>
      </c>
      <c r="G238" s="41">
        <v>0</v>
      </c>
      <c r="H238" s="41">
        <f t="shared" ref="H238:T238" si="122">H239</f>
        <v>18000000</v>
      </c>
      <c r="I238" s="41">
        <f t="shared" si="122"/>
        <v>1500000</v>
      </c>
      <c r="J238" s="41">
        <f t="shared" si="122"/>
        <v>1500000</v>
      </c>
      <c r="K238" s="41">
        <f t="shared" si="122"/>
        <v>1500000</v>
      </c>
      <c r="L238" s="41">
        <f t="shared" si="122"/>
        <v>1500000</v>
      </c>
      <c r="M238" s="41">
        <f t="shared" si="122"/>
        <v>1500000</v>
      </c>
      <c r="N238" s="41">
        <f t="shared" si="122"/>
        <v>1500000</v>
      </c>
      <c r="O238" s="41">
        <f t="shared" si="122"/>
        <v>1500000</v>
      </c>
      <c r="P238" s="41">
        <f t="shared" si="122"/>
        <v>1500000</v>
      </c>
      <c r="Q238" s="41">
        <f t="shared" si="122"/>
        <v>1500000</v>
      </c>
      <c r="R238" s="41">
        <f t="shared" si="122"/>
        <v>1500000</v>
      </c>
      <c r="S238" s="41">
        <f t="shared" si="122"/>
        <v>1500000</v>
      </c>
      <c r="T238" s="41">
        <f t="shared" si="122"/>
        <v>1500000</v>
      </c>
      <c r="U238" s="41">
        <f t="shared" si="1"/>
        <v>18000000</v>
      </c>
      <c r="V238" s="41">
        <f t="shared" si="2"/>
        <v>0</v>
      </c>
      <c r="W238" s="61"/>
      <c r="X238" s="61"/>
      <c r="Y238" s="61"/>
      <c r="Z238" s="61"/>
    </row>
    <row r="239" spans="1:26" ht="13.5" hidden="1" customHeight="1" x14ac:dyDescent="0.2">
      <c r="A239" s="2" t="s">
        <v>1519</v>
      </c>
      <c r="B239" s="50" t="str">
        <f t="array" ref="B239">INDEX(PAGU_REAL!$AF$1:$AF$168,MATCH(MID(A239,1,21),MID(PAGU_REAL!$AK$1:$AK$168,1,21),0))</f>
        <v>Umum</v>
      </c>
      <c r="C239" s="42" t="s">
        <v>24</v>
      </c>
      <c r="D239" s="43" t="s">
        <v>1520</v>
      </c>
      <c r="E239" s="44">
        <v>12</v>
      </c>
      <c r="F239" s="45" t="s">
        <v>887</v>
      </c>
      <c r="G239" s="44">
        <v>1500000</v>
      </c>
      <c r="H239" s="44">
        <f>ROUNDDOWN(E239*G239,-3)</f>
        <v>18000000</v>
      </c>
      <c r="I239" s="44">
        <v>1500000</v>
      </c>
      <c r="J239" s="44">
        <v>1500000</v>
      </c>
      <c r="K239" s="44">
        <v>1500000</v>
      </c>
      <c r="L239" s="44">
        <v>1500000</v>
      </c>
      <c r="M239" s="44">
        <v>1500000</v>
      </c>
      <c r="N239" s="44">
        <v>1500000</v>
      </c>
      <c r="O239" s="44">
        <v>1500000</v>
      </c>
      <c r="P239" s="44">
        <v>1500000</v>
      </c>
      <c r="Q239" s="44">
        <v>1500000</v>
      </c>
      <c r="R239" s="44">
        <v>1500000</v>
      </c>
      <c r="S239" s="44">
        <v>1500000</v>
      </c>
      <c r="T239" s="44">
        <v>1500000</v>
      </c>
      <c r="U239" s="44">
        <f t="shared" si="1"/>
        <v>18000000</v>
      </c>
      <c r="V239" s="44">
        <f t="shared" si="2"/>
        <v>0</v>
      </c>
      <c r="W239" s="61"/>
      <c r="X239" s="61"/>
      <c r="Y239" s="61"/>
      <c r="Z239" s="61"/>
    </row>
    <row r="240" spans="1:26" ht="13.5" hidden="1" customHeight="1" x14ac:dyDescent="0.2">
      <c r="A240" s="2" t="s">
        <v>1521</v>
      </c>
      <c r="B240" s="50" t="str">
        <f t="array" ref="B240">INDEX(PAGU_REAL!$AF$1:$AF$168,MATCH(MID(A240,1,21),MID(PAGU_REAL!$AK$1:$AK$168,1,21),0))</f>
        <v>Umum</v>
      </c>
      <c r="C240" s="36" t="s">
        <v>120</v>
      </c>
      <c r="D240" s="37" t="s">
        <v>1522</v>
      </c>
      <c r="E240" s="38">
        <v>0</v>
      </c>
      <c r="F240" s="39" t="s">
        <v>24</v>
      </c>
      <c r="G240" s="38">
        <v>0</v>
      </c>
      <c r="H240" s="38">
        <f t="shared" ref="H240:T240" si="123">SUM(H241,H244)</f>
        <v>268760000</v>
      </c>
      <c r="I240" s="38">
        <f t="shared" si="123"/>
        <v>14410000</v>
      </c>
      <c r="J240" s="38">
        <f t="shared" si="123"/>
        <v>14410000</v>
      </c>
      <c r="K240" s="38">
        <f t="shared" si="123"/>
        <v>14410000</v>
      </c>
      <c r="L240" s="38">
        <f t="shared" si="123"/>
        <v>16010000</v>
      </c>
      <c r="M240" s="38">
        <f t="shared" si="123"/>
        <v>14410000</v>
      </c>
      <c r="N240" s="38">
        <f t="shared" si="123"/>
        <v>108650000</v>
      </c>
      <c r="O240" s="38">
        <f t="shared" si="123"/>
        <v>14410000</v>
      </c>
      <c r="P240" s="38">
        <f t="shared" si="123"/>
        <v>14410000</v>
      </c>
      <c r="Q240" s="38">
        <f t="shared" si="123"/>
        <v>14410000</v>
      </c>
      <c r="R240" s="38">
        <f t="shared" si="123"/>
        <v>14410000</v>
      </c>
      <c r="S240" s="38">
        <f t="shared" si="123"/>
        <v>14410000</v>
      </c>
      <c r="T240" s="38">
        <f t="shared" si="123"/>
        <v>14410000</v>
      </c>
      <c r="U240" s="38">
        <f t="shared" si="1"/>
        <v>268760000</v>
      </c>
      <c r="V240" s="38">
        <f t="shared" si="2"/>
        <v>0</v>
      </c>
      <c r="W240" s="61"/>
      <c r="X240" s="61"/>
      <c r="Y240" s="61"/>
      <c r="Z240" s="61"/>
    </row>
    <row r="241" spans="1:26" ht="13.5" hidden="1" customHeight="1" x14ac:dyDescent="0.2">
      <c r="A241" s="2" t="s">
        <v>1523</v>
      </c>
      <c r="B241" s="50" t="str">
        <f t="array" ref="B241">INDEX(PAGU_REAL!$AF$1:$AF$168,MATCH(MID(A241,1,21),MID(PAGU_REAL!$AK$1:$AK$168,1,21),0))</f>
        <v>Umum</v>
      </c>
      <c r="C241" s="12" t="s">
        <v>982</v>
      </c>
      <c r="D241" s="40" t="s">
        <v>983</v>
      </c>
      <c r="E241" s="41">
        <v>0</v>
      </c>
      <c r="F241" s="15" t="s">
        <v>24</v>
      </c>
      <c r="G241" s="41">
        <v>0</v>
      </c>
      <c r="H241" s="41">
        <f t="shared" ref="H241:T241" si="124">SUM(H242:H243)</f>
        <v>94240000</v>
      </c>
      <c r="I241" s="41">
        <f t="shared" si="124"/>
        <v>0</v>
      </c>
      <c r="J241" s="41">
        <f t="shared" si="124"/>
        <v>0</v>
      </c>
      <c r="K241" s="41">
        <f t="shared" si="124"/>
        <v>0</v>
      </c>
      <c r="L241" s="41">
        <f t="shared" si="124"/>
        <v>0</v>
      </c>
      <c r="M241" s="41">
        <f t="shared" si="124"/>
        <v>0</v>
      </c>
      <c r="N241" s="41">
        <f t="shared" si="124"/>
        <v>94240000</v>
      </c>
      <c r="O241" s="41">
        <f t="shared" si="124"/>
        <v>0</v>
      </c>
      <c r="P241" s="41">
        <f t="shared" si="124"/>
        <v>0</v>
      </c>
      <c r="Q241" s="41">
        <f t="shared" si="124"/>
        <v>0</v>
      </c>
      <c r="R241" s="41">
        <f t="shared" si="124"/>
        <v>0</v>
      </c>
      <c r="S241" s="41">
        <f t="shared" si="124"/>
        <v>0</v>
      </c>
      <c r="T241" s="41">
        <f t="shared" si="124"/>
        <v>0</v>
      </c>
      <c r="U241" s="41">
        <f t="shared" si="1"/>
        <v>94240000</v>
      </c>
      <c r="V241" s="41">
        <f t="shared" si="2"/>
        <v>0</v>
      </c>
      <c r="W241" s="61"/>
      <c r="X241" s="61"/>
      <c r="Y241" s="61"/>
      <c r="Z241" s="61"/>
    </row>
    <row r="242" spans="1:26" ht="13.5" hidden="1" customHeight="1" x14ac:dyDescent="0.2">
      <c r="A242" s="2" t="s">
        <v>1524</v>
      </c>
      <c r="B242" s="50" t="str">
        <f t="array" ref="B242">INDEX(PAGU_REAL!$AF$1:$AF$168,MATCH(MID(A242,1,21),MID(PAGU_REAL!$AK$1:$AK$168,1,21),0))</f>
        <v>Umum</v>
      </c>
      <c r="C242" s="42" t="s">
        <v>24</v>
      </c>
      <c r="D242" s="43" t="s">
        <v>1525</v>
      </c>
      <c r="E242" s="44">
        <v>116</v>
      </c>
      <c r="F242" s="45" t="s">
        <v>1526</v>
      </c>
      <c r="G242" s="44">
        <v>670000</v>
      </c>
      <c r="H242" s="44">
        <f t="shared" ref="H242:H243" si="125">ROUNDDOWN(E242*G242,-3)</f>
        <v>77720000</v>
      </c>
      <c r="I242" s="44">
        <v>0</v>
      </c>
      <c r="J242" s="44">
        <v>0</v>
      </c>
      <c r="K242" s="44">
        <v>0</v>
      </c>
      <c r="L242" s="44">
        <v>0</v>
      </c>
      <c r="M242" s="44">
        <v>0</v>
      </c>
      <c r="N242" s="44">
        <v>77720000</v>
      </c>
      <c r="O242" s="44">
        <v>0</v>
      </c>
      <c r="P242" s="44">
        <v>0</v>
      </c>
      <c r="Q242" s="44">
        <v>0</v>
      </c>
      <c r="R242" s="44">
        <v>0</v>
      </c>
      <c r="S242" s="44">
        <v>0</v>
      </c>
      <c r="T242" s="44">
        <v>0</v>
      </c>
      <c r="U242" s="44">
        <f t="shared" si="1"/>
        <v>77720000</v>
      </c>
      <c r="V242" s="44">
        <f t="shared" si="2"/>
        <v>0</v>
      </c>
      <c r="W242" s="61"/>
      <c r="X242" s="61"/>
      <c r="Y242" s="61"/>
      <c r="Z242" s="61"/>
    </row>
    <row r="243" spans="1:26" ht="13.5" hidden="1" customHeight="1" x14ac:dyDescent="0.2">
      <c r="A243" s="2" t="s">
        <v>1527</v>
      </c>
      <c r="B243" s="50" t="str">
        <f t="array" ref="B243">INDEX(PAGU_REAL!$AF$1:$AF$168,MATCH(MID(A243,1,21),MID(PAGU_REAL!$AK$1:$AK$168,1,21),0))</f>
        <v>Umum</v>
      </c>
      <c r="C243" s="42" t="s">
        <v>24</v>
      </c>
      <c r="D243" s="43" t="s">
        <v>1528</v>
      </c>
      <c r="E243" s="44">
        <v>28</v>
      </c>
      <c r="F243" s="45" t="s">
        <v>1526</v>
      </c>
      <c r="G243" s="44">
        <v>590000</v>
      </c>
      <c r="H243" s="44">
        <f t="shared" si="125"/>
        <v>16520000</v>
      </c>
      <c r="I243" s="44">
        <v>0</v>
      </c>
      <c r="J243" s="44">
        <v>0</v>
      </c>
      <c r="K243" s="44">
        <v>0</v>
      </c>
      <c r="L243" s="44">
        <v>0</v>
      </c>
      <c r="M243" s="44">
        <v>0</v>
      </c>
      <c r="N243" s="44">
        <v>16520000</v>
      </c>
      <c r="O243" s="44">
        <v>0</v>
      </c>
      <c r="P243" s="44">
        <v>0</v>
      </c>
      <c r="Q243" s="44">
        <v>0</v>
      </c>
      <c r="R243" s="44">
        <v>0</v>
      </c>
      <c r="S243" s="44">
        <v>0</v>
      </c>
      <c r="T243" s="44">
        <v>0</v>
      </c>
      <c r="U243" s="44">
        <f t="shared" si="1"/>
        <v>16520000</v>
      </c>
      <c r="V243" s="44">
        <f t="shared" si="2"/>
        <v>0</v>
      </c>
      <c r="W243" s="61"/>
      <c r="X243" s="61"/>
      <c r="Y243" s="61"/>
      <c r="Z243" s="61"/>
    </row>
    <row r="244" spans="1:26" ht="13.5" hidden="1" customHeight="1" x14ac:dyDescent="0.2">
      <c r="A244" s="2" t="s">
        <v>1529</v>
      </c>
      <c r="B244" s="50" t="str">
        <f t="array" ref="B244">INDEX(PAGU_REAL!$AF$1:$AF$168,MATCH(MID(A244,1,21),MID(PAGU_REAL!$AK$1:$AK$168,1,21),0))</f>
        <v>Umum</v>
      </c>
      <c r="C244" s="12" t="s">
        <v>1097</v>
      </c>
      <c r="D244" s="40" t="s">
        <v>1098</v>
      </c>
      <c r="E244" s="41">
        <v>0</v>
      </c>
      <c r="F244" s="15" t="s">
        <v>24</v>
      </c>
      <c r="G244" s="41">
        <v>0</v>
      </c>
      <c r="H244" s="41">
        <f t="shared" ref="H244:T244" si="126">SUM(H245:H256)</f>
        <v>174520000</v>
      </c>
      <c r="I244" s="41">
        <f t="shared" si="126"/>
        <v>14410000</v>
      </c>
      <c r="J244" s="41">
        <f t="shared" si="126"/>
        <v>14410000</v>
      </c>
      <c r="K244" s="41">
        <f t="shared" si="126"/>
        <v>14410000</v>
      </c>
      <c r="L244" s="41">
        <f t="shared" si="126"/>
        <v>16010000</v>
      </c>
      <c r="M244" s="41">
        <f t="shared" si="126"/>
        <v>14410000</v>
      </c>
      <c r="N244" s="41">
        <f t="shared" si="126"/>
        <v>14410000</v>
      </c>
      <c r="O244" s="41">
        <f t="shared" si="126"/>
        <v>14410000</v>
      </c>
      <c r="P244" s="41">
        <f t="shared" si="126"/>
        <v>14410000</v>
      </c>
      <c r="Q244" s="41">
        <f t="shared" si="126"/>
        <v>14410000</v>
      </c>
      <c r="R244" s="41">
        <f t="shared" si="126"/>
        <v>14410000</v>
      </c>
      <c r="S244" s="41">
        <f t="shared" si="126"/>
        <v>14410000</v>
      </c>
      <c r="T244" s="41">
        <f t="shared" si="126"/>
        <v>14410000</v>
      </c>
      <c r="U244" s="41">
        <f t="shared" si="1"/>
        <v>174520000</v>
      </c>
      <c r="V244" s="41">
        <f t="shared" si="2"/>
        <v>0</v>
      </c>
      <c r="W244" s="61"/>
      <c r="X244" s="61"/>
      <c r="Y244" s="61"/>
      <c r="Z244" s="61"/>
    </row>
    <row r="245" spans="1:26" ht="13.5" hidden="1" customHeight="1" x14ac:dyDescent="0.2">
      <c r="A245" s="2" t="s">
        <v>1530</v>
      </c>
      <c r="B245" s="50" t="str">
        <f t="array" ref="B245">INDEX(PAGU_REAL!$AF$1:$AF$168,MATCH(MID(A245,1,21),MID(PAGU_REAL!$AK$1:$AK$168,1,21),0))</f>
        <v>Umum</v>
      </c>
      <c r="C245" s="42" t="s">
        <v>24</v>
      </c>
      <c r="D245" s="43" t="s">
        <v>1531</v>
      </c>
      <c r="E245" s="44">
        <v>12</v>
      </c>
      <c r="F245" s="45" t="s">
        <v>820</v>
      </c>
      <c r="G245" s="44">
        <v>3320000</v>
      </c>
      <c r="H245" s="44">
        <f t="shared" ref="H245:H256" si="127">ROUNDDOWN(E245*G245,-3)</f>
        <v>39840000</v>
      </c>
      <c r="I245" s="44">
        <v>3320000</v>
      </c>
      <c r="J245" s="44">
        <v>3320000</v>
      </c>
      <c r="K245" s="44">
        <v>3320000</v>
      </c>
      <c r="L245" s="44">
        <v>3320000</v>
      </c>
      <c r="M245" s="44">
        <v>3320000</v>
      </c>
      <c r="N245" s="44">
        <v>3320000</v>
      </c>
      <c r="O245" s="44">
        <v>3320000</v>
      </c>
      <c r="P245" s="44">
        <v>3320000</v>
      </c>
      <c r="Q245" s="44">
        <v>3320000</v>
      </c>
      <c r="R245" s="44">
        <v>3320000</v>
      </c>
      <c r="S245" s="44">
        <v>3320000</v>
      </c>
      <c r="T245" s="44">
        <v>3320000</v>
      </c>
      <c r="U245" s="44">
        <f t="shared" si="1"/>
        <v>39840000</v>
      </c>
      <c r="V245" s="44">
        <f t="shared" si="2"/>
        <v>0</v>
      </c>
      <c r="W245" s="61"/>
      <c r="X245" s="61"/>
      <c r="Y245" s="61"/>
      <c r="Z245" s="61"/>
    </row>
    <row r="246" spans="1:26" ht="13.5" hidden="1" customHeight="1" x14ac:dyDescent="0.2">
      <c r="A246" s="2" t="s">
        <v>1532</v>
      </c>
      <c r="B246" s="50" t="str">
        <f t="array" ref="B246">INDEX(PAGU_REAL!$AF$1:$AF$168,MATCH(MID(A246,1,21),MID(PAGU_REAL!$AK$1:$AK$168,1,21),0))</f>
        <v>Umum</v>
      </c>
      <c r="C246" s="42" t="s">
        <v>24</v>
      </c>
      <c r="D246" s="43" t="s">
        <v>1533</v>
      </c>
      <c r="E246" s="44">
        <v>48</v>
      </c>
      <c r="F246" s="45" t="s">
        <v>820</v>
      </c>
      <c r="G246" s="44">
        <v>980000</v>
      </c>
      <c r="H246" s="44">
        <f t="shared" si="127"/>
        <v>47040000</v>
      </c>
      <c r="I246" s="44">
        <v>3920000</v>
      </c>
      <c r="J246" s="44">
        <v>3920000</v>
      </c>
      <c r="K246" s="44">
        <v>3920000</v>
      </c>
      <c r="L246" s="44">
        <v>3920000</v>
      </c>
      <c r="M246" s="44">
        <v>3920000</v>
      </c>
      <c r="N246" s="44">
        <v>3920000</v>
      </c>
      <c r="O246" s="44">
        <v>3920000</v>
      </c>
      <c r="P246" s="44">
        <v>3920000</v>
      </c>
      <c r="Q246" s="44">
        <v>3920000</v>
      </c>
      <c r="R246" s="44">
        <v>3920000</v>
      </c>
      <c r="S246" s="44">
        <v>3920000</v>
      </c>
      <c r="T246" s="44">
        <v>3920000</v>
      </c>
      <c r="U246" s="44">
        <f t="shared" si="1"/>
        <v>47040000</v>
      </c>
      <c r="V246" s="44">
        <f t="shared" si="2"/>
        <v>0</v>
      </c>
      <c r="W246" s="61"/>
      <c r="X246" s="61"/>
      <c r="Y246" s="61"/>
      <c r="Z246" s="61"/>
    </row>
    <row r="247" spans="1:26" ht="13.5" hidden="1" customHeight="1" x14ac:dyDescent="0.2">
      <c r="A247" s="2" t="s">
        <v>1534</v>
      </c>
      <c r="B247" s="50" t="str">
        <f t="array" ref="B247">INDEX(PAGU_REAL!$AF$1:$AF$168,MATCH(MID(A247,1,21),MID(PAGU_REAL!$AK$1:$AK$168,1,21),0))</f>
        <v>Umum</v>
      </c>
      <c r="C247" s="42" t="s">
        <v>24</v>
      </c>
      <c r="D247" s="43" t="s">
        <v>1535</v>
      </c>
      <c r="E247" s="44">
        <v>24</v>
      </c>
      <c r="F247" s="45" t="s">
        <v>820</v>
      </c>
      <c r="G247" s="44">
        <v>980000</v>
      </c>
      <c r="H247" s="44">
        <f t="shared" si="127"/>
        <v>23520000</v>
      </c>
      <c r="I247" s="44">
        <v>1960000</v>
      </c>
      <c r="J247" s="44">
        <v>1960000</v>
      </c>
      <c r="K247" s="44">
        <v>1960000</v>
      </c>
      <c r="L247" s="44">
        <v>1960000</v>
      </c>
      <c r="M247" s="44">
        <v>1960000</v>
      </c>
      <c r="N247" s="44">
        <v>1960000</v>
      </c>
      <c r="O247" s="44">
        <v>1960000</v>
      </c>
      <c r="P247" s="44">
        <v>1960000</v>
      </c>
      <c r="Q247" s="44">
        <v>1960000</v>
      </c>
      <c r="R247" s="44">
        <v>1960000</v>
      </c>
      <c r="S247" s="44">
        <v>1960000</v>
      </c>
      <c r="T247" s="44">
        <v>1960000</v>
      </c>
      <c r="U247" s="44">
        <f t="shared" si="1"/>
        <v>23520000</v>
      </c>
      <c r="V247" s="44">
        <f t="shared" si="2"/>
        <v>0</v>
      </c>
      <c r="W247" s="61"/>
      <c r="X247" s="61"/>
      <c r="Y247" s="61"/>
      <c r="Z247" s="61"/>
    </row>
    <row r="248" spans="1:26" ht="13.5" hidden="1" customHeight="1" x14ac:dyDescent="0.2">
      <c r="A248" s="2" t="s">
        <v>1536</v>
      </c>
      <c r="B248" s="50" t="str">
        <f t="array" ref="B248">INDEX(PAGU_REAL!$AF$1:$AF$168,MATCH(MID(A248,1,21),MID(PAGU_REAL!$AK$1:$AK$168,1,21),0))</f>
        <v>Umum</v>
      </c>
      <c r="C248" s="42" t="s">
        <v>24</v>
      </c>
      <c r="D248" s="43" t="s">
        <v>1537</v>
      </c>
      <c r="E248" s="44">
        <v>36</v>
      </c>
      <c r="F248" s="45" t="s">
        <v>820</v>
      </c>
      <c r="G248" s="44">
        <v>680000</v>
      </c>
      <c r="H248" s="44">
        <f t="shared" si="127"/>
        <v>24480000</v>
      </c>
      <c r="I248" s="44">
        <v>2040000</v>
      </c>
      <c r="J248" s="44">
        <v>2040000</v>
      </c>
      <c r="K248" s="44">
        <v>2040000</v>
      </c>
      <c r="L248" s="44">
        <v>2040000</v>
      </c>
      <c r="M248" s="44">
        <v>2040000</v>
      </c>
      <c r="N248" s="44">
        <v>2040000</v>
      </c>
      <c r="O248" s="44">
        <v>2040000</v>
      </c>
      <c r="P248" s="44">
        <v>2040000</v>
      </c>
      <c r="Q248" s="44">
        <v>2040000</v>
      </c>
      <c r="R248" s="44">
        <v>2040000</v>
      </c>
      <c r="S248" s="44">
        <v>2040000</v>
      </c>
      <c r="T248" s="44">
        <v>2040000</v>
      </c>
      <c r="U248" s="44">
        <f t="shared" si="1"/>
        <v>24480000</v>
      </c>
      <c r="V248" s="44">
        <f t="shared" si="2"/>
        <v>0</v>
      </c>
      <c r="W248" s="61"/>
      <c r="X248" s="61"/>
      <c r="Y248" s="61"/>
      <c r="Z248" s="61"/>
    </row>
    <row r="249" spans="1:26" ht="13.5" hidden="1" customHeight="1" x14ac:dyDescent="0.2">
      <c r="A249" s="2" t="s">
        <v>1538</v>
      </c>
      <c r="B249" s="50" t="str">
        <f t="array" ref="B249">INDEX(PAGU_REAL!$AF$1:$AF$168,MATCH(MID(A249,1,21),MID(PAGU_REAL!$AK$1:$AK$168,1,21),0))</f>
        <v>Umum</v>
      </c>
      <c r="C249" s="42" t="s">
        <v>24</v>
      </c>
      <c r="D249" s="43" t="s">
        <v>1539</v>
      </c>
      <c r="E249" s="44">
        <v>24</v>
      </c>
      <c r="F249" s="45" t="s">
        <v>820</v>
      </c>
      <c r="G249" s="44">
        <v>300000</v>
      </c>
      <c r="H249" s="44">
        <f t="shared" si="127"/>
        <v>7200000</v>
      </c>
      <c r="I249" s="44">
        <v>600000</v>
      </c>
      <c r="J249" s="44">
        <v>600000</v>
      </c>
      <c r="K249" s="44">
        <v>600000</v>
      </c>
      <c r="L249" s="44">
        <v>600000</v>
      </c>
      <c r="M249" s="44">
        <v>600000</v>
      </c>
      <c r="N249" s="44">
        <v>600000</v>
      </c>
      <c r="O249" s="44">
        <v>600000</v>
      </c>
      <c r="P249" s="44">
        <v>600000</v>
      </c>
      <c r="Q249" s="44">
        <v>600000</v>
      </c>
      <c r="R249" s="44">
        <v>600000</v>
      </c>
      <c r="S249" s="44">
        <v>600000</v>
      </c>
      <c r="T249" s="44">
        <v>600000</v>
      </c>
      <c r="U249" s="44">
        <f t="shared" si="1"/>
        <v>7200000</v>
      </c>
      <c r="V249" s="44">
        <f t="shared" si="2"/>
        <v>0</v>
      </c>
      <c r="W249" s="61"/>
      <c r="X249" s="61"/>
      <c r="Y249" s="61"/>
      <c r="Z249" s="61"/>
    </row>
    <row r="250" spans="1:26" ht="13.5" hidden="1" customHeight="1" x14ac:dyDescent="0.2">
      <c r="A250" s="2" t="s">
        <v>1540</v>
      </c>
      <c r="B250" s="50" t="str">
        <f t="array" ref="B250">INDEX(PAGU_REAL!$AF$1:$AF$168,MATCH(MID(A250,1,21),MID(PAGU_REAL!$AK$1:$AK$168,1,21),0))</f>
        <v>Umum</v>
      </c>
      <c r="C250" s="42" t="s">
        <v>24</v>
      </c>
      <c r="D250" s="43" t="s">
        <v>1541</v>
      </c>
      <c r="E250" s="44">
        <v>24</v>
      </c>
      <c r="F250" s="45" t="s">
        <v>820</v>
      </c>
      <c r="G250" s="44">
        <v>300000</v>
      </c>
      <c r="H250" s="44">
        <f t="shared" si="127"/>
        <v>7200000</v>
      </c>
      <c r="I250" s="44">
        <v>600000</v>
      </c>
      <c r="J250" s="44">
        <v>600000</v>
      </c>
      <c r="K250" s="44">
        <v>600000</v>
      </c>
      <c r="L250" s="44">
        <v>600000</v>
      </c>
      <c r="M250" s="44">
        <v>600000</v>
      </c>
      <c r="N250" s="44">
        <v>600000</v>
      </c>
      <c r="O250" s="44">
        <v>600000</v>
      </c>
      <c r="P250" s="44">
        <v>600000</v>
      </c>
      <c r="Q250" s="44">
        <v>600000</v>
      </c>
      <c r="R250" s="44">
        <v>600000</v>
      </c>
      <c r="S250" s="44">
        <v>600000</v>
      </c>
      <c r="T250" s="44">
        <v>600000</v>
      </c>
      <c r="U250" s="44">
        <f t="shared" si="1"/>
        <v>7200000</v>
      </c>
      <c r="V250" s="44">
        <f t="shared" si="2"/>
        <v>0</v>
      </c>
      <c r="W250" s="61"/>
      <c r="X250" s="61"/>
      <c r="Y250" s="61"/>
      <c r="Z250" s="61"/>
    </row>
    <row r="251" spans="1:26" ht="13.5" hidden="1" customHeight="1" x14ac:dyDescent="0.2">
      <c r="A251" s="2" t="s">
        <v>1542</v>
      </c>
      <c r="B251" s="50" t="str">
        <f t="array" ref="B251">INDEX(PAGU_REAL!$AF$1:$AF$168,MATCH(MID(A251,1,21),MID(PAGU_REAL!$AK$1:$AK$168,1,21),0))</f>
        <v>Umum</v>
      </c>
      <c r="C251" s="42" t="s">
        <v>24</v>
      </c>
      <c r="D251" s="43" t="s">
        <v>1543</v>
      </c>
      <c r="E251" s="44">
        <v>24</v>
      </c>
      <c r="F251" s="45" t="s">
        <v>820</v>
      </c>
      <c r="G251" s="44">
        <v>250000</v>
      </c>
      <c r="H251" s="44">
        <f t="shared" si="127"/>
        <v>6000000</v>
      </c>
      <c r="I251" s="44">
        <v>500000</v>
      </c>
      <c r="J251" s="44">
        <v>500000</v>
      </c>
      <c r="K251" s="44">
        <v>500000</v>
      </c>
      <c r="L251" s="44">
        <v>500000</v>
      </c>
      <c r="M251" s="44">
        <v>500000</v>
      </c>
      <c r="N251" s="44">
        <v>500000</v>
      </c>
      <c r="O251" s="44">
        <v>500000</v>
      </c>
      <c r="P251" s="44">
        <v>500000</v>
      </c>
      <c r="Q251" s="44">
        <v>500000</v>
      </c>
      <c r="R251" s="44">
        <v>500000</v>
      </c>
      <c r="S251" s="44">
        <v>500000</v>
      </c>
      <c r="T251" s="44">
        <v>500000</v>
      </c>
      <c r="U251" s="44">
        <f t="shared" si="1"/>
        <v>6000000</v>
      </c>
      <c r="V251" s="44">
        <f t="shared" si="2"/>
        <v>0</v>
      </c>
      <c r="W251" s="61"/>
      <c r="X251" s="61"/>
      <c r="Y251" s="61"/>
      <c r="Z251" s="61"/>
    </row>
    <row r="252" spans="1:26" ht="13.5" hidden="1" customHeight="1" x14ac:dyDescent="0.2">
      <c r="A252" s="2" t="s">
        <v>1544</v>
      </c>
      <c r="B252" s="50" t="str">
        <f t="array" ref="B252">INDEX(PAGU_REAL!$AF$1:$AF$168,MATCH(MID(A252,1,21),MID(PAGU_REAL!$AK$1:$AK$168,1,21),0))</f>
        <v>Umum</v>
      </c>
      <c r="C252" s="42" t="s">
        <v>24</v>
      </c>
      <c r="D252" s="43" t="s">
        <v>1545</v>
      </c>
      <c r="E252" s="44">
        <v>72</v>
      </c>
      <c r="F252" s="45" t="s">
        <v>820</v>
      </c>
      <c r="G252" s="44">
        <v>150000</v>
      </c>
      <c r="H252" s="44">
        <f t="shared" si="127"/>
        <v>10800000</v>
      </c>
      <c r="I252" s="44">
        <v>900000</v>
      </c>
      <c r="J252" s="44">
        <v>900000</v>
      </c>
      <c r="K252" s="44">
        <v>900000</v>
      </c>
      <c r="L252" s="44">
        <v>900000</v>
      </c>
      <c r="M252" s="44">
        <v>900000</v>
      </c>
      <c r="N252" s="44">
        <v>900000</v>
      </c>
      <c r="O252" s="44">
        <v>900000</v>
      </c>
      <c r="P252" s="44">
        <v>900000</v>
      </c>
      <c r="Q252" s="44">
        <v>900000</v>
      </c>
      <c r="R252" s="44">
        <v>900000</v>
      </c>
      <c r="S252" s="44">
        <v>900000</v>
      </c>
      <c r="T252" s="44">
        <v>900000</v>
      </c>
      <c r="U252" s="44">
        <f t="shared" si="1"/>
        <v>10800000</v>
      </c>
      <c r="V252" s="44">
        <f t="shared" si="2"/>
        <v>0</v>
      </c>
      <c r="W252" s="61"/>
      <c r="X252" s="61"/>
      <c r="Y252" s="61"/>
      <c r="Z252" s="61"/>
    </row>
    <row r="253" spans="1:26" ht="13.5" hidden="1" customHeight="1" x14ac:dyDescent="0.2">
      <c r="A253" s="2" t="s">
        <v>1546</v>
      </c>
      <c r="B253" s="50" t="str">
        <f t="array" ref="B253">INDEX(PAGU_REAL!$AF$1:$AF$168,MATCH(MID(A253,1,21),MID(PAGU_REAL!$AK$1:$AK$168,1,21),0))</f>
        <v>Umum</v>
      </c>
      <c r="C253" s="42" t="s">
        <v>24</v>
      </c>
      <c r="D253" s="43" t="s">
        <v>1547</v>
      </c>
      <c r="E253" s="44">
        <v>12</v>
      </c>
      <c r="F253" s="45" t="s">
        <v>820</v>
      </c>
      <c r="G253" s="44">
        <v>570000</v>
      </c>
      <c r="H253" s="44">
        <f t="shared" si="127"/>
        <v>6840000</v>
      </c>
      <c r="I253" s="44">
        <v>570000</v>
      </c>
      <c r="J253" s="44">
        <v>570000</v>
      </c>
      <c r="K253" s="44">
        <v>570000</v>
      </c>
      <c r="L253" s="44">
        <v>570000</v>
      </c>
      <c r="M253" s="44">
        <v>570000</v>
      </c>
      <c r="N253" s="44">
        <v>570000</v>
      </c>
      <c r="O253" s="44">
        <v>570000</v>
      </c>
      <c r="P253" s="44">
        <v>570000</v>
      </c>
      <c r="Q253" s="44">
        <v>570000</v>
      </c>
      <c r="R253" s="44">
        <v>570000</v>
      </c>
      <c r="S253" s="44">
        <v>570000</v>
      </c>
      <c r="T253" s="44">
        <v>570000</v>
      </c>
      <c r="U253" s="44">
        <f t="shared" si="1"/>
        <v>6840000</v>
      </c>
      <c r="V253" s="44">
        <f t="shared" si="2"/>
        <v>0</v>
      </c>
      <c r="W253" s="61"/>
      <c r="X253" s="61"/>
      <c r="Y253" s="61"/>
      <c r="Z253" s="61"/>
    </row>
    <row r="254" spans="1:26" ht="13.5" hidden="1" customHeight="1" x14ac:dyDescent="0.2">
      <c r="A254" s="2" t="s">
        <v>1548</v>
      </c>
      <c r="B254" s="50" t="str">
        <f t="array" ref="B254">INDEX(PAGU_REAL!$AF$1:$AF$168,MATCH(MID(A254,1,21),MID(PAGU_REAL!$AK$1:$AK$168,1,21),0))</f>
        <v>Umum</v>
      </c>
      <c r="C254" s="42" t="s">
        <v>24</v>
      </c>
      <c r="D254" s="43" t="s">
        <v>1549</v>
      </c>
      <c r="E254" s="44">
        <v>1</v>
      </c>
      <c r="F254" s="45" t="s">
        <v>600</v>
      </c>
      <c r="G254" s="44">
        <v>400000</v>
      </c>
      <c r="H254" s="44">
        <f t="shared" si="127"/>
        <v>400000</v>
      </c>
      <c r="I254" s="44">
        <v>0</v>
      </c>
      <c r="J254" s="44">
        <v>0</v>
      </c>
      <c r="K254" s="44">
        <v>0</v>
      </c>
      <c r="L254" s="44">
        <v>400000</v>
      </c>
      <c r="M254" s="44">
        <v>0</v>
      </c>
      <c r="N254" s="44">
        <v>0</v>
      </c>
      <c r="O254" s="44">
        <v>0</v>
      </c>
      <c r="P254" s="44">
        <v>0</v>
      </c>
      <c r="Q254" s="44">
        <v>0</v>
      </c>
      <c r="R254" s="44">
        <v>0</v>
      </c>
      <c r="S254" s="44">
        <v>0</v>
      </c>
      <c r="T254" s="44">
        <v>0</v>
      </c>
      <c r="U254" s="44">
        <f t="shared" si="1"/>
        <v>400000</v>
      </c>
      <c r="V254" s="44">
        <f t="shared" si="2"/>
        <v>0</v>
      </c>
      <c r="W254" s="61"/>
      <c r="X254" s="61"/>
      <c r="Y254" s="61"/>
      <c r="Z254" s="61"/>
    </row>
    <row r="255" spans="1:26" ht="13.5" hidden="1" customHeight="1" x14ac:dyDescent="0.2">
      <c r="A255" s="2" t="s">
        <v>1550</v>
      </c>
      <c r="B255" s="50" t="str">
        <f t="array" ref="B255">INDEX(PAGU_REAL!$AF$1:$AF$168,MATCH(MID(A255,1,21),MID(PAGU_REAL!$AK$1:$AK$168,1,21),0))</f>
        <v>Umum</v>
      </c>
      <c r="C255" s="42" t="s">
        <v>24</v>
      </c>
      <c r="D255" s="43" t="s">
        <v>1551</v>
      </c>
      <c r="E255" s="44">
        <v>1</v>
      </c>
      <c r="F255" s="45" t="s">
        <v>600</v>
      </c>
      <c r="G255" s="44">
        <v>300000</v>
      </c>
      <c r="H255" s="44">
        <f t="shared" si="127"/>
        <v>300000</v>
      </c>
      <c r="I255" s="44">
        <v>0</v>
      </c>
      <c r="J255" s="44">
        <v>0</v>
      </c>
      <c r="K255" s="44">
        <v>0</v>
      </c>
      <c r="L255" s="44">
        <v>300000</v>
      </c>
      <c r="M255" s="44">
        <v>0</v>
      </c>
      <c r="N255" s="44">
        <v>0</v>
      </c>
      <c r="O255" s="44">
        <v>0</v>
      </c>
      <c r="P255" s="44">
        <v>0</v>
      </c>
      <c r="Q255" s="44">
        <v>0</v>
      </c>
      <c r="R255" s="44">
        <v>0</v>
      </c>
      <c r="S255" s="44">
        <v>0</v>
      </c>
      <c r="T255" s="44">
        <v>0</v>
      </c>
      <c r="U255" s="44">
        <f t="shared" si="1"/>
        <v>300000</v>
      </c>
      <c r="V255" s="44">
        <f t="shared" si="2"/>
        <v>0</v>
      </c>
      <c r="W255" s="61"/>
      <c r="X255" s="61"/>
      <c r="Y255" s="61"/>
      <c r="Z255" s="61"/>
    </row>
    <row r="256" spans="1:26" ht="13.5" hidden="1" customHeight="1" x14ac:dyDescent="0.2">
      <c r="A256" s="2" t="s">
        <v>1552</v>
      </c>
      <c r="B256" s="50" t="str">
        <f t="array" ref="B256">INDEX(PAGU_REAL!$AF$1:$AF$168,MATCH(MID(A256,1,21),MID(PAGU_REAL!$AK$1:$AK$168,1,21),0))</f>
        <v>Umum</v>
      </c>
      <c r="C256" s="42" t="s">
        <v>24</v>
      </c>
      <c r="D256" s="43" t="s">
        <v>1553</v>
      </c>
      <c r="E256" s="44">
        <v>3</v>
      </c>
      <c r="F256" s="45" t="s">
        <v>600</v>
      </c>
      <c r="G256" s="44">
        <v>300000</v>
      </c>
      <c r="H256" s="44">
        <f t="shared" si="127"/>
        <v>900000</v>
      </c>
      <c r="I256" s="44">
        <v>0</v>
      </c>
      <c r="J256" s="44">
        <v>0</v>
      </c>
      <c r="K256" s="44">
        <v>0</v>
      </c>
      <c r="L256" s="44">
        <v>900000</v>
      </c>
      <c r="M256" s="44">
        <v>0</v>
      </c>
      <c r="N256" s="44">
        <v>0</v>
      </c>
      <c r="O256" s="44">
        <v>0</v>
      </c>
      <c r="P256" s="44">
        <v>0</v>
      </c>
      <c r="Q256" s="44">
        <v>0</v>
      </c>
      <c r="R256" s="44">
        <v>0</v>
      </c>
      <c r="S256" s="44">
        <v>0</v>
      </c>
      <c r="T256" s="44">
        <v>0</v>
      </c>
      <c r="U256" s="44">
        <f t="shared" si="1"/>
        <v>900000</v>
      </c>
      <c r="V256" s="44">
        <f t="shared" si="2"/>
        <v>0</v>
      </c>
      <c r="W256" s="61"/>
      <c r="X256" s="61"/>
      <c r="Y256" s="61"/>
      <c r="Z256" s="61"/>
    </row>
    <row r="257" spans="1:26" ht="13.5" hidden="1" customHeight="1" x14ac:dyDescent="0.2">
      <c r="A257" s="2" t="s">
        <v>1554</v>
      </c>
      <c r="B257" s="50" t="e">
        <f t="array" ref="B257">INDEX(PAGU_REAL!$AF$1:$AF$168,MATCH(MID(A257,1,21),MID(PAGU_REAL!$AK$1:$AK$168,1,21),0))</f>
        <v>#N/A</v>
      </c>
      <c r="C257" s="24" t="s">
        <v>1555</v>
      </c>
      <c r="D257" s="25" t="s">
        <v>1556</v>
      </c>
      <c r="E257" s="26">
        <v>3</v>
      </c>
      <c r="F257" s="27" t="s">
        <v>874</v>
      </c>
      <c r="G257" s="26">
        <v>0</v>
      </c>
      <c r="H257" s="26">
        <f t="shared" ref="H257:T257" si="128">H258</f>
        <v>523638000</v>
      </c>
      <c r="I257" s="26">
        <f t="shared" si="128"/>
        <v>0</v>
      </c>
      <c r="J257" s="26">
        <f t="shared" si="128"/>
        <v>22642000</v>
      </c>
      <c r="K257" s="26">
        <f t="shared" si="128"/>
        <v>38036000</v>
      </c>
      <c r="L257" s="26">
        <f t="shared" si="128"/>
        <v>33753000</v>
      </c>
      <c r="M257" s="26">
        <f t="shared" si="128"/>
        <v>38036000</v>
      </c>
      <c r="N257" s="26">
        <f t="shared" si="128"/>
        <v>45260000</v>
      </c>
      <c r="O257" s="26">
        <f t="shared" si="128"/>
        <v>45236000</v>
      </c>
      <c r="P257" s="26">
        <f t="shared" si="128"/>
        <v>62410000</v>
      </c>
      <c r="Q257" s="26">
        <f t="shared" si="128"/>
        <v>90344000</v>
      </c>
      <c r="R257" s="26">
        <f t="shared" si="128"/>
        <v>56210000</v>
      </c>
      <c r="S257" s="26">
        <f t="shared" si="128"/>
        <v>64011000</v>
      </c>
      <c r="T257" s="26">
        <f t="shared" si="128"/>
        <v>27700000</v>
      </c>
      <c r="U257" s="26">
        <f t="shared" si="1"/>
        <v>523638000</v>
      </c>
      <c r="V257" s="26">
        <f t="shared" si="2"/>
        <v>0</v>
      </c>
      <c r="W257" s="61"/>
      <c r="X257" s="61"/>
      <c r="Y257" s="61"/>
      <c r="Z257" s="61"/>
    </row>
    <row r="258" spans="1:26" ht="13.5" hidden="1" customHeight="1" x14ac:dyDescent="0.2">
      <c r="A258" s="2" t="s">
        <v>1851</v>
      </c>
      <c r="B258" s="50" t="e">
        <f t="array" ref="B258">INDEX(PAGU_REAL!$AF$1:$AF$168,MATCH(MID(A258,1,21),MID(PAGU_REAL!$AK$1:$AK$168,1,21),0))</f>
        <v>#N/A</v>
      </c>
      <c r="C258" s="28" t="s">
        <v>1852</v>
      </c>
      <c r="D258" s="29" t="s">
        <v>1853</v>
      </c>
      <c r="E258" s="30">
        <v>0</v>
      </c>
      <c r="F258" s="31" t="s">
        <v>24</v>
      </c>
      <c r="G258" s="30">
        <v>0</v>
      </c>
      <c r="H258" s="30">
        <f t="shared" ref="H258:T258" si="129">SUM(H259)</f>
        <v>523638000</v>
      </c>
      <c r="I258" s="30">
        <f t="shared" si="129"/>
        <v>0</v>
      </c>
      <c r="J258" s="30">
        <f t="shared" si="129"/>
        <v>22642000</v>
      </c>
      <c r="K258" s="30">
        <f t="shared" si="129"/>
        <v>38036000</v>
      </c>
      <c r="L258" s="30">
        <f t="shared" si="129"/>
        <v>33753000</v>
      </c>
      <c r="M258" s="30">
        <f t="shared" si="129"/>
        <v>38036000</v>
      </c>
      <c r="N258" s="30">
        <f t="shared" si="129"/>
        <v>45260000</v>
      </c>
      <c r="O258" s="30">
        <f t="shared" si="129"/>
        <v>45236000</v>
      </c>
      <c r="P258" s="30">
        <f t="shared" si="129"/>
        <v>62410000</v>
      </c>
      <c r="Q258" s="30">
        <f t="shared" si="129"/>
        <v>90344000</v>
      </c>
      <c r="R258" s="30">
        <f t="shared" si="129"/>
        <v>56210000</v>
      </c>
      <c r="S258" s="30">
        <f t="shared" si="129"/>
        <v>64011000</v>
      </c>
      <c r="T258" s="30">
        <f t="shared" si="129"/>
        <v>27700000</v>
      </c>
      <c r="U258" s="30">
        <f t="shared" si="1"/>
        <v>523638000</v>
      </c>
      <c r="V258" s="30">
        <f t="shared" si="2"/>
        <v>0</v>
      </c>
      <c r="W258" s="61"/>
      <c r="X258" s="61"/>
      <c r="Y258" s="61"/>
      <c r="Z258" s="61"/>
    </row>
    <row r="259" spans="1:26" ht="13.5" hidden="1" customHeight="1" x14ac:dyDescent="0.2">
      <c r="A259" s="2" t="s">
        <v>1854</v>
      </c>
      <c r="B259" s="50" t="e">
        <f t="array" ref="B259">INDEX(PAGU_REAL!$AF$1:$AF$168,MATCH(MID(A259,1,21),MID(PAGU_REAL!$AK$1:$AK$168,1,21),0))</f>
        <v>#N/A</v>
      </c>
      <c r="C259" s="32" t="s">
        <v>780</v>
      </c>
      <c r="D259" s="33" t="s">
        <v>1561</v>
      </c>
      <c r="E259" s="34">
        <v>0</v>
      </c>
      <c r="F259" s="35" t="s">
        <v>24</v>
      </c>
      <c r="G259" s="34">
        <v>0</v>
      </c>
      <c r="H259" s="34">
        <f t="shared" ref="H259:T259" si="130">SUM(H260,H272,H286)</f>
        <v>523638000</v>
      </c>
      <c r="I259" s="34">
        <f t="shared" si="130"/>
        <v>0</v>
      </c>
      <c r="J259" s="34">
        <f t="shared" si="130"/>
        <v>22642000</v>
      </c>
      <c r="K259" s="34">
        <f t="shared" si="130"/>
        <v>38036000</v>
      </c>
      <c r="L259" s="34">
        <f t="shared" si="130"/>
        <v>33753000</v>
      </c>
      <c r="M259" s="34">
        <f t="shared" si="130"/>
        <v>38036000</v>
      </c>
      <c r="N259" s="34">
        <f t="shared" si="130"/>
        <v>45260000</v>
      </c>
      <c r="O259" s="34">
        <f t="shared" si="130"/>
        <v>45236000</v>
      </c>
      <c r="P259" s="34">
        <f t="shared" si="130"/>
        <v>62410000</v>
      </c>
      <c r="Q259" s="34">
        <f t="shared" si="130"/>
        <v>90344000</v>
      </c>
      <c r="R259" s="34">
        <f t="shared" si="130"/>
        <v>56210000</v>
      </c>
      <c r="S259" s="34">
        <f t="shared" si="130"/>
        <v>64011000</v>
      </c>
      <c r="T259" s="34">
        <f t="shared" si="130"/>
        <v>27700000</v>
      </c>
      <c r="U259" s="34">
        <f t="shared" si="1"/>
        <v>523638000</v>
      </c>
      <c r="V259" s="34">
        <f t="shared" si="2"/>
        <v>0</v>
      </c>
      <c r="W259" s="61"/>
      <c r="X259" s="61"/>
      <c r="Y259" s="61"/>
      <c r="Z259" s="61"/>
    </row>
    <row r="260" spans="1:26" ht="13.5" hidden="1" customHeight="1" x14ac:dyDescent="0.2">
      <c r="A260" s="2" t="s">
        <v>1855</v>
      </c>
      <c r="B260" s="50" t="str">
        <f t="array" ref="B260">INDEX(PAGU_REAL!$AF$1:$AF$168,MATCH(MID(A260,1,21),MID(PAGU_REAL!$AK$1:$AK$168,1,21),0))</f>
        <v>Perencanaan</v>
      </c>
      <c r="C260" s="36" t="s">
        <v>39</v>
      </c>
      <c r="D260" s="37" t="s">
        <v>1856</v>
      </c>
      <c r="E260" s="38">
        <v>0</v>
      </c>
      <c r="F260" s="39" t="s">
        <v>24</v>
      </c>
      <c r="G260" s="38">
        <v>0</v>
      </c>
      <c r="H260" s="38">
        <f t="shared" ref="H260:T260" si="131">SUM(H261,H265,H268,H270)</f>
        <v>88478000</v>
      </c>
      <c r="I260" s="38">
        <f t="shared" si="131"/>
        <v>0</v>
      </c>
      <c r="J260" s="38">
        <f t="shared" si="131"/>
        <v>2500000</v>
      </c>
      <c r="K260" s="38">
        <f t="shared" si="131"/>
        <v>7386000</v>
      </c>
      <c r="L260" s="38">
        <f t="shared" si="131"/>
        <v>7386000</v>
      </c>
      <c r="M260" s="38">
        <f t="shared" si="131"/>
        <v>7386000</v>
      </c>
      <c r="N260" s="38">
        <f t="shared" si="131"/>
        <v>3000000</v>
      </c>
      <c r="O260" s="38">
        <f t="shared" si="131"/>
        <v>11086000</v>
      </c>
      <c r="P260" s="38">
        <f t="shared" si="131"/>
        <v>12100000</v>
      </c>
      <c r="Q260" s="38">
        <f t="shared" si="131"/>
        <v>19484000</v>
      </c>
      <c r="R260" s="38">
        <f t="shared" si="131"/>
        <v>9600000</v>
      </c>
      <c r="S260" s="38">
        <f t="shared" si="131"/>
        <v>0</v>
      </c>
      <c r="T260" s="38">
        <f t="shared" si="131"/>
        <v>8550000</v>
      </c>
      <c r="U260" s="38">
        <f t="shared" si="1"/>
        <v>88478000</v>
      </c>
      <c r="V260" s="38">
        <f t="shared" si="2"/>
        <v>0</v>
      </c>
      <c r="W260" s="61"/>
      <c r="X260" s="61"/>
      <c r="Y260" s="61"/>
      <c r="Z260" s="61"/>
    </row>
    <row r="261" spans="1:26" ht="13.5" hidden="1" customHeight="1" x14ac:dyDescent="0.2">
      <c r="A261" s="2" t="s">
        <v>1857</v>
      </c>
      <c r="B261" s="50" t="str">
        <f t="array" ref="B261">INDEX(PAGU_REAL!$AF$1:$AF$168,MATCH(MID(A261,1,21),MID(PAGU_REAL!$AK$1:$AK$168,1,21),0))</f>
        <v>Perencanaan</v>
      </c>
      <c r="C261" s="12" t="s">
        <v>42</v>
      </c>
      <c r="D261" s="40" t="s">
        <v>43</v>
      </c>
      <c r="E261" s="41">
        <v>0</v>
      </c>
      <c r="F261" s="15" t="s">
        <v>24</v>
      </c>
      <c r="G261" s="41">
        <v>0</v>
      </c>
      <c r="H261" s="41">
        <f t="shared" ref="H261:T261" si="132">SUM(H262:H264)</f>
        <v>30550000</v>
      </c>
      <c r="I261" s="41">
        <f t="shared" si="132"/>
        <v>0</v>
      </c>
      <c r="J261" s="41">
        <f t="shared" si="132"/>
        <v>0</v>
      </c>
      <c r="K261" s="41">
        <f t="shared" si="132"/>
        <v>0</v>
      </c>
      <c r="L261" s="41">
        <f t="shared" si="132"/>
        <v>0</v>
      </c>
      <c r="M261" s="41">
        <f t="shared" si="132"/>
        <v>0</v>
      </c>
      <c r="N261" s="41">
        <f t="shared" si="132"/>
        <v>3000000</v>
      </c>
      <c r="O261" s="41">
        <f t="shared" si="132"/>
        <v>3700000</v>
      </c>
      <c r="P261" s="41">
        <f t="shared" si="132"/>
        <v>5100000</v>
      </c>
      <c r="Q261" s="41">
        <f t="shared" si="132"/>
        <v>5100000</v>
      </c>
      <c r="R261" s="41">
        <f t="shared" si="132"/>
        <v>5100000</v>
      </c>
      <c r="S261" s="41">
        <f t="shared" si="132"/>
        <v>0</v>
      </c>
      <c r="T261" s="41">
        <f t="shared" si="132"/>
        <v>8550000</v>
      </c>
      <c r="U261" s="41">
        <f t="shared" si="1"/>
        <v>30550000</v>
      </c>
      <c r="V261" s="41">
        <f t="shared" si="2"/>
        <v>0</v>
      </c>
      <c r="W261" s="61"/>
      <c r="X261" s="61"/>
      <c r="Y261" s="61"/>
      <c r="Z261" s="61"/>
    </row>
    <row r="262" spans="1:26" ht="13.5" hidden="1" customHeight="1" x14ac:dyDescent="0.2">
      <c r="A262" s="2" t="s">
        <v>1858</v>
      </c>
      <c r="B262" s="50" t="str">
        <f t="array" ref="B262">INDEX(PAGU_REAL!$AF$1:$AF$168,MATCH(MID(A262,1,21),MID(PAGU_REAL!$AK$1:$AK$168,1,21),0))</f>
        <v>Perencanaan</v>
      </c>
      <c r="C262" s="42" t="s">
        <v>24</v>
      </c>
      <c r="D262" s="43" t="s">
        <v>599</v>
      </c>
      <c r="E262" s="44">
        <v>90</v>
      </c>
      <c r="F262" s="45" t="s">
        <v>600</v>
      </c>
      <c r="G262" s="44">
        <v>70000</v>
      </c>
      <c r="H262" s="44">
        <f t="shared" ref="H262:H264" si="133">ROUNDDOWN(E262*G262,-3)</f>
        <v>6300000</v>
      </c>
      <c r="I262" s="44">
        <v>0</v>
      </c>
      <c r="J262" s="44">
        <v>0</v>
      </c>
      <c r="K262" s="44">
        <v>0</v>
      </c>
      <c r="L262" s="44">
        <v>0</v>
      </c>
      <c r="M262" s="44">
        <v>0</v>
      </c>
      <c r="N262" s="44">
        <v>0</v>
      </c>
      <c r="O262" s="44">
        <v>0</v>
      </c>
      <c r="P262" s="44">
        <v>2100000</v>
      </c>
      <c r="Q262" s="44">
        <v>2100000</v>
      </c>
      <c r="R262" s="44">
        <v>2100000</v>
      </c>
      <c r="S262" s="44">
        <v>0</v>
      </c>
      <c r="T262" s="44">
        <v>0</v>
      </c>
      <c r="U262" s="44">
        <f t="shared" si="1"/>
        <v>6300000</v>
      </c>
      <c r="V262" s="44">
        <f t="shared" si="2"/>
        <v>0</v>
      </c>
      <c r="W262" s="61"/>
      <c r="X262" s="61"/>
      <c r="Y262" s="61"/>
      <c r="Z262" s="61"/>
    </row>
    <row r="263" spans="1:26" ht="13.5" hidden="1" customHeight="1" x14ac:dyDescent="0.2">
      <c r="A263" s="2" t="s">
        <v>1859</v>
      </c>
      <c r="B263" s="50" t="str">
        <f t="array" ref="B263">INDEX(PAGU_REAL!$AF$1:$AF$168,MATCH(MID(A263,1,21),MID(PAGU_REAL!$AK$1:$AK$168,1,21),0))</f>
        <v>Perencanaan</v>
      </c>
      <c r="C263" s="42" t="s">
        <v>24</v>
      </c>
      <c r="D263" s="43" t="s">
        <v>45</v>
      </c>
      <c r="E263" s="44">
        <v>10</v>
      </c>
      <c r="F263" s="45" t="s">
        <v>602</v>
      </c>
      <c r="G263" s="44">
        <v>1500000</v>
      </c>
      <c r="H263" s="44">
        <f t="shared" si="133"/>
        <v>15000000</v>
      </c>
      <c r="I263" s="44">
        <v>0</v>
      </c>
      <c r="J263" s="44">
        <v>0</v>
      </c>
      <c r="K263" s="44">
        <v>0</v>
      </c>
      <c r="L263" s="44">
        <v>0</v>
      </c>
      <c r="M263" s="44">
        <v>0</v>
      </c>
      <c r="N263" s="44">
        <v>3000000</v>
      </c>
      <c r="O263" s="44">
        <v>0</v>
      </c>
      <c r="P263" s="44">
        <v>3000000</v>
      </c>
      <c r="Q263" s="44">
        <v>3000000</v>
      </c>
      <c r="R263" s="44">
        <v>3000000</v>
      </c>
      <c r="S263" s="44">
        <v>0</v>
      </c>
      <c r="T263" s="44">
        <v>3000000</v>
      </c>
      <c r="U263" s="44">
        <f t="shared" si="1"/>
        <v>15000000</v>
      </c>
      <c r="V263" s="44">
        <f t="shared" si="2"/>
        <v>0</v>
      </c>
      <c r="W263" s="61"/>
      <c r="X263" s="61"/>
      <c r="Y263" s="61"/>
      <c r="Z263" s="61"/>
    </row>
    <row r="264" spans="1:26" ht="13.5" hidden="1" customHeight="1" x14ac:dyDescent="0.2">
      <c r="A264" s="2" t="s">
        <v>1860</v>
      </c>
      <c r="B264" s="50" t="str">
        <f t="array" ref="B264">INDEX(PAGU_REAL!$AF$1:$AF$168,MATCH(MID(A264,1,21),MID(PAGU_REAL!$AK$1:$AK$168,1,21),0))</f>
        <v>Perencanaan</v>
      </c>
      <c r="C264" s="42" t="s">
        <v>24</v>
      </c>
      <c r="D264" s="43" t="s">
        <v>1454</v>
      </c>
      <c r="E264" s="44">
        <v>25</v>
      </c>
      <c r="F264" s="45" t="s">
        <v>657</v>
      </c>
      <c r="G264" s="44">
        <v>370000</v>
      </c>
      <c r="H264" s="44">
        <f t="shared" si="133"/>
        <v>9250000</v>
      </c>
      <c r="I264" s="44">
        <v>0</v>
      </c>
      <c r="J264" s="44">
        <v>0</v>
      </c>
      <c r="K264" s="44">
        <v>0</v>
      </c>
      <c r="L264" s="44">
        <v>0</v>
      </c>
      <c r="M264" s="44">
        <v>0</v>
      </c>
      <c r="N264" s="44">
        <v>0</v>
      </c>
      <c r="O264" s="44">
        <v>3700000</v>
      </c>
      <c r="P264" s="44">
        <v>0</v>
      </c>
      <c r="Q264" s="44">
        <v>0</v>
      </c>
      <c r="R264" s="44">
        <v>0</v>
      </c>
      <c r="S264" s="44">
        <v>0</v>
      </c>
      <c r="T264" s="44">
        <v>5550000</v>
      </c>
      <c r="U264" s="44">
        <f t="shared" si="1"/>
        <v>9250000</v>
      </c>
      <c r="V264" s="44">
        <f t="shared" si="2"/>
        <v>0</v>
      </c>
      <c r="W264" s="61"/>
      <c r="X264" s="61"/>
      <c r="Y264" s="61"/>
      <c r="Z264" s="61"/>
    </row>
    <row r="265" spans="1:26" ht="13.5" hidden="1" customHeight="1" x14ac:dyDescent="0.2">
      <c r="A265" s="2" t="s">
        <v>1861</v>
      </c>
      <c r="B265" s="50" t="str">
        <f t="array" ref="B265">INDEX(PAGU_REAL!$AF$1:$AF$168,MATCH(MID(A265,1,21),MID(PAGU_REAL!$AK$1:$AK$168,1,21),0))</f>
        <v>Perencanaan</v>
      </c>
      <c r="C265" s="12" t="s">
        <v>718</v>
      </c>
      <c r="D265" s="40" t="s">
        <v>719</v>
      </c>
      <c r="E265" s="41">
        <v>0</v>
      </c>
      <c r="F265" s="15" t="s">
        <v>24</v>
      </c>
      <c r="G265" s="41">
        <v>0</v>
      </c>
      <c r="H265" s="41">
        <f t="shared" ref="H265:T265" si="134">SUM(H266:H267)</f>
        <v>15000000</v>
      </c>
      <c r="I265" s="41">
        <f t="shared" si="134"/>
        <v>0</v>
      </c>
      <c r="J265" s="41">
        <f t="shared" si="134"/>
        <v>2500000</v>
      </c>
      <c r="K265" s="41">
        <f t="shared" si="134"/>
        <v>0</v>
      </c>
      <c r="L265" s="41">
        <f t="shared" si="134"/>
        <v>0</v>
      </c>
      <c r="M265" s="41">
        <f t="shared" si="134"/>
        <v>0</v>
      </c>
      <c r="N265" s="41">
        <f t="shared" si="134"/>
        <v>0</v>
      </c>
      <c r="O265" s="41">
        <f t="shared" si="134"/>
        <v>0</v>
      </c>
      <c r="P265" s="41">
        <f t="shared" si="134"/>
        <v>5000000</v>
      </c>
      <c r="Q265" s="41">
        <f t="shared" si="134"/>
        <v>5000000</v>
      </c>
      <c r="R265" s="41">
        <f t="shared" si="134"/>
        <v>2500000</v>
      </c>
      <c r="S265" s="41">
        <f t="shared" si="134"/>
        <v>0</v>
      </c>
      <c r="T265" s="41">
        <f t="shared" si="134"/>
        <v>0</v>
      </c>
      <c r="U265" s="41">
        <f t="shared" si="1"/>
        <v>15000000</v>
      </c>
      <c r="V265" s="41">
        <f t="shared" si="2"/>
        <v>0</v>
      </c>
      <c r="W265" s="61"/>
      <c r="X265" s="61"/>
      <c r="Y265" s="61"/>
      <c r="Z265" s="61"/>
    </row>
    <row r="266" spans="1:26" ht="13.5" hidden="1" customHeight="1" x14ac:dyDescent="0.2">
      <c r="A266" s="2" t="s">
        <v>1862</v>
      </c>
      <c r="B266" s="50" t="str">
        <f t="array" ref="B266">INDEX(PAGU_REAL!$AF$1:$AF$168,MATCH(MID(A266,1,21),MID(PAGU_REAL!$AK$1:$AK$168,1,21),0))</f>
        <v>Perencanaan</v>
      </c>
      <c r="C266" s="42" t="s">
        <v>24</v>
      </c>
      <c r="D266" s="43" t="s">
        <v>51</v>
      </c>
      <c r="E266" s="44">
        <v>6</v>
      </c>
      <c r="F266" s="45" t="s">
        <v>602</v>
      </c>
      <c r="G266" s="44">
        <v>1000000</v>
      </c>
      <c r="H266" s="44">
        <f t="shared" ref="H266:H267" si="135">ROUNDDOWN(E266*G266,-3)</f>
        <v>6000000</v>
      </c>
      <c r="I266" s="44">
        <v>0</v>
      </c>
      <c r="J266" s="44">
        <v>1000000</v>
      </c>
      <c r="K266" s="44">
        <v>0</v>
      </c>
      <c r="L266" s="44">
        <v>0</v>
      </c>
      <c r="M266" s="44">
        <v>0</v>
      </c>
      <c r="N266" s="44">
        <v>0</v>
      </c>
      <c r="O266" s="44">
        <v>0</v>
      </c>
      <c r="P266" s="44">
        <v>2000000</v>
      </c>
      <c r="Q266" s="44">
        <v>2000000</v>
      </c>
      <c r="R266" s="44">
        <v>1000000</v>
      </c>
      <c r="S266" s="44">
        <v>0</v>
      </c>
      <c r="T266" s="44">
        <v>0</v>
      </c>
      <c r="U266" s="44">
        <f t="shared" si="1"/>
        <v>6000000</v>
      </c>
      <c r="V266" s="44">
        <f t="shared" si="2"/>
        <v>0</v>
      </c>
      <c r="W266" s="61"/>
      <c r="X266" s="61"/>
      <c r="Y266" s="61"/>
      <c r="Z266" s="61"/>
    </row>
    <row r="267" spans="1:26" ht="13.5" hidden="1" customHeight="1" x14ac:dyDescent="0.2">
      <c r="A267" s="2" t="s">
        <v>1863</v>
      </c>
      <c r="B267" s="50" t="str">
        <f t="array" ref="B267">INDEX(PAGU_REAL!$AF$1:$AF$168,MATCH(MID(A267,1,21),MID(PAGU_REAL!$AK$1:$AK$168,1,21),0))</f>
        <v>Perencanaan</v>
      </c>
      <c r="C267" s="42" t="s">
        <v>24</v>
      </c>
      <c r="D267" s="43" t="s">
        <v>53</v>
      </c>
      <c r="E267" s="44">
        <v>6</v>
      </c>
      <c r="F267" s="45" t="s">
        <v>602</v>
      </c>
      <c r="G267" s="44">
        <v>1500000</v>
      </c>
      <c r="H267" s="44">
        <f t="shared" si="135"/>
        <v>9000000</v>
      </c>
      <c r="I267" s="44">
        <v>0</v>
      </c>
      <c r="J267" s="44">
        <v>1500000</v>
      </c>
      <c r="K267" s="44">
        <v>0</v>
      </c>
      <c r="L267" s="44">
        <v>0</v>
      </c>
      <c r="M267" s="44">
        <v>0</v>
      </c>
      <c r="N267" s="44">
        <v>0</v>
      </c>
      <c r="O267" s="44">
        <v>0</v>
      </c>
      <c r="P267" s="44">
        <v>3000000</v>
      </c>
      <c r="Q267" s="44">
        <v>3000000</v>
      </c>
      <c r="R267" s="44">
        <v>1500000</v>
      </c>
      <c r="S267" s="44">
        <v>0</v>
      </c>
      <c r="T267" s="44">
        <v>0</v>
      </c>
      <c r="U267" s="44">
        <f t="shared" si="1"/>
        <v>9000000</v>
      </c>
      <c r="V267" s="44">
        <f t="shared" si="2"/>
        <v>0</v>
      </c>
      <c r="W267" s="61"/>
      <c r="X267" s="61"/>
      <c r="Y267" s="61"/>
      <c r="Z267" s="61"/>
    </row>
    <row r="268" spans="1:26" ht="13.5" hidden="1" customHeight="1" x14ac:dyDescent="0.2">
      <c r="A268" s="2" t="s">
        <v>1864</v>
      </c>
      <c r="B268" s="50" t="str">
        <f t="array" ref="B268">INDEX(PAGU_REAL!$AF$1:$AF$168,MATCH(MID(A268,1,21),MID(PAGU_REAL!$AK$1:$AK$168,1,21),0))</f>
        <v>Perencanaan</v>
      </c>
      <c r="C268" s="12" t="s">
        <v>162</v>
      </c>
      <c r="D268" s="40" t="s">
        <v>163</v>
      </c>
      <c r="E268" s="41">
        <v>0</v>
      </c>
      <c r="F268" s="15" t="s">
        <v>24</v>
      </c>
      <c r="G268" s="41">
        <v>0</v>
      </c>
      <c r="H268" s="41">
        <f t="shared" ref="H268:T268" si="136">H269</f>
        <v>6000000</v>
      </c>
      <c r="I268" s="41">
        <f t="shared" si="136"/>
        <v>0</v>
      </c>
      <c r="J268" s="41">
        <f t="shared" si="136"/>
        <v>0</v>
      </c>
      <c r="K268" s="41">
        <f t="shared" si="136"/>
        <v>0</v>
      </c>
      <c r="L268" s="41">
        <f t="shared" si="136"/>
        <v>0</v>
      </c>
      <c r="M268" s="41">
        <f t="shared" si="136"/>
        <v>0</v>
      </c>
      <c r="N268" s="41">
        <f t="shared" si="136"/>
        <v>0</v>
      </c>
      <c r="O268" s="41">
        <f t="shared" si="136"/>
        <v>0</v>
      </c>
      <c r="P268" s="41">
        <f t="shared" si="136"/>
        <v>2000000</v>
      </c>
      <c r="Q268" s="41">
        <f t="shared" si="136"/>
        <v>2000000</v>
      </c>
      <c r="R268" s="41">
        <f t="shared" si="136"/>
        <v>2000000</v>
      </c>
      <c r="S268" s="41">
        <f t="shared" si="136"/>
        <v>0</v>
      </c>
      <c r="T268" s="41">
        <f t="shared" si="136"/>
        <v>0</v>
      </c>
      <c r="U268" s="41">
        <f t="shared" si="1"/>
        <v>6000000</v>
      </c>
      <c r="V268" s="41">
        <f t="shared" si="2"/>
        <v>0</v>
      </c>
      <c r="W268" s="61"/>
      <c r="X268" s="61"/>
      <c r="Y268" s="61"/>
      <c r="Z268" s="61"/>
    </row>
    <row r="269" spans="1:26" ht="13.5" hidden="1" customHeight="1" x14ac:dyDescent="0.2">
      <c r="A269" s="2" t="s">
        <v>1865</v>
      </c>
      <c r="B269" s="50" t="str">
        <f t="array" ref="B269">INDEX(PAGU_REAL!$AF$1:$AF$168,MATCH(MID(A269,1,21),MID(PAGU_REAL!$AK$1:$AK$168,1,21),0))</f>
        <v>Perencanaan</v>
      </c>
      <c r="C269" s="42" t="s">
        <v>24</v>
      </c>
      <c r="D269" s="43" t="s">
        <v>1866</v>
      </c>
      <c r="E269" s="44">
        <v>6</v>
      </c>
      <c r="F269" s="45" t="s">
        <v>613</v>
      </c>
      <c r="G269" s="44">
        <v>1000000</v>
      </c>
      <c r="H269" s="44">
        <f>ROUNDDOWN(E269*G269,-3)</f>
        <v>6000000</v>
      </c>
      <c r="I269" s="44">
        <v>0</v>
      </c>
      <c r="J269" s="44">
        <v>0</v>
      </c>
      <c r="K269" s="44">
        <v>0</v>
      </c>
      <c r="L269" s="44">
        <v>0</v>
      </c>
      <c r="M269" s="44">
        <v>0</v>
      </c>
      <c r="N269" s="44">
        <v>0</v>
      </c>
      <c r="O269" s="44">
        <v>0</v>
      </c>
      <c r="P269" s="44">
        <v>2000000</v>
      </c>
      <c r="Q269" s="44">
        <v>2000000</v>
      </c>
      <c r="R269" s="44">
        <v>2000000</v>
      </c>
      <c r="S269" s="44">
        <v>0</v>
      </c>
      <c r="T269" s="44">
        <v>0</v>
      </c>
      <c r="U269" s="44">
        <f t="shared" si="1"/>
        <v>6000000</v>
      </c>
      <c r="V269" s="44">
        <f t="shared" si="2"/>
        <v>0</v>
      </c>
      <c r="W269" s="61"/>
      <c r="X269" s="61"/>
      <c r="Y269" s="61"/>
      <c r="Z269" s="61"/>
    </row>
    <row r="270" spans="1:26" ht="13.5" hidden="1" customHeight="1" x14ac:dyDescent="0.2">
      <c r="A270" s="2" t="s">
        <v>1867</v>
      </c>
      <c r="B270" s="50" t="str">
        <f t="array" ref="B270">INDEX(PAGU_REAL!$AF$1:$AF$168,MATCH(MID(A270,1,21),MID(PAGU_REAL!$AK$1:$AK$168,1,21),0))</f>
        <v>Perencanaan</v>
      </c>
      <c r="C270" s="12" t="s">
        <v>111</v>
      </c>
      <c r="D270" s="40" t="s">
        <v>112</v>
      </c>
      <c r="E270" s="41">
        <v>0</v>
      </c>
      <c r="F270" s="15" t="s">
        <v>24</v>
      </c>
      <c r="G270" s="41">
        <v>0</v>
      </c>
      <c r="H270" s="41">
        <f t="shared" ref="H270:T270" si="137">H271</f>
        <v>36928000</v>
      </c>
      <c r="I270" s="41">
        <f t="shared" si="137"/>
        <v>0</v>
      </c>
      <c r="J270" s="41">
        <f t="shared" si="137"/>
        <v>0</v>
      </c>
      <c r="K270" s="41">
        <f t="shared" si="137"/>
        <v>7386000</v>
      </c>
      <c r="L270" s="41">
        <f t="shared" si="137"/>
        <v>7386000</v>
      </c>
      <c r="M270" s="41">
        <f t="shared" si="137"/>
        <v>7386000</v>
      </c>
      <c r="N270" s="41">
        <f t="shared" si="137"/>
        <v>0</v>
      </c>
      <c r="O270" s="41">
        <f t="shared" si="137"/>
        <v>7386000</v>
      </c>
      <c r="P270" s="41">
        <f t="shared" si="137"/>
        <v>0</v>
      </c>
      <c r="Q270" s="41">
        <f t="shared" si="137"/>
        <v>7384000</v>
      </c>
      <c r="R270" s="41">
        <f t="shared" si="137"/>
        <v>0</v>
      </c>
      <c r="S270" s="41">
        <f t="shared" si="137"/>
        <v>0</v>
      </c>
      <c r="T270" s="41">
        <f t="shared" si="137"/>
        <v>0</v>
      </c>
      <c r="U270" s="41">
        <f t="shared" si="1"/>
        <v>36928000</v>
      </c>
      <c r="V270" s="41">
        <f t="shared" si="2"/>
        <v>0</v>
      </c>
      <c r="W270" s="61"/>
      <c r="X270" s="61"/>
      <c r="Y270" s="61"/>
      <c r="Z270" s="61"/>
    </row>
    <row r="271" spans="1:26" ht="13.5" hidden="1" customHeight="1" x14ac:dyDescent="0.2">
      <c r="A271" s="2" t="s">
        <v>1868</v>
      </c>
      <c r="B271" s="50" t="str">
        <f t="array" ref="B271">INDEX(PAGU_REAL!$AF$1:$AF$168,MATCH(MID(A271,1,21),MID(PAGU_REAL!$AK$1:$AK$168,1,21),0))</f>
        <v>Perencanaan</v>
      </c>
      <c r="C271" s="42" t="s">
        <v>24</v>
      </c>
      <c r="D271" s="43" t="s">
        <v>1869</v>
      </c>
      <c r="E271" s="44">
        <v>10</v>
      </c>
      <c r="F271" s="45" t="s">
        <v>600</v>
      </c>
      <c r="G271" s="44">
        <v>3692800</v>
      </c>
      <c r="H271" s="44">
        <f>ROUNDDOWN(E271*G271,-3)</f>
        <v>36928000</v>
      </c>
      <c r="I271" s="44">
        <v>0</v>
      </c>
      <c r="J271" s="44">
        <v>0</v>
      </c>
      <c r="K271" s="44">
        <v>7386000</v>
      </c>
      <c r="L271" s="44">
        <v>7386000</v>
      </c>
      <c r="M271" s="44">
        <v>7386000</v>
      </c>
      <c r="N271" s="44">
        <v>0</v>
      </c>
      <c r="O271" s="44">
        <v>7386000</v>
      </c>
      <c r="P271" s="44">
        <v>0</v>
      </c>
      <c r="Q271" s="44">
        <v>7384000</v>
      </c>
      <c r="R271" s="44">
        <v>0</v>
      </c>
      <c r="S271" s="44">
        <v>0</v>
      </c>
      <c r="T271" s="44">
        <v>0</v>
      </c>
      <c r="U271" s="44">
        <f t="shared" si="1"/>
        <v>36928000</v>
      </c>
      <c r="V271" s="44">
        <f t="shared" si="2"/>
        <v>0</v>
      </c>
      <c r="W271" s="61"/>
      <c r="X271" s="61"/>
      <c r="Y271" s="61"/>
      <c r="Z271" s="61"/>
    </row>
    <row r="272" spans="1:26" ht="13.5" hidden="1" customHeight="1" x14ac:dyDescent="0.2">
      <c r="A272" s="2" t="s">
        <v>1870</v>
      </c>
      <c r="B272" s="50" t="str">
        <f t="array" ref="B272">INDEX(PAGU_REAL!$AF$1:$AF$168,MATCH(MID(A272,1,21),MID(PAGU_REAL!$AK$1:$AK$168,1,21),0))</f>
        <v>Perencanaan</v>
      </c>
      <c r="C272" s="36" t="s">
        <v>77</v>
      </c>
      <c r="D272" s="37" t="s">
        <v>1871</v>
      </c>
      <c r="E272" s="38">
        <v>0</v>
      </c>
      <c r="F272" s="39" t="s">
        <v>24</v>
      </c>
      <c r="G272" s="38">
        <v>0</v>
      </c>
      <c r="H272" s="38">
        <f t="shared" ref="H272:T272" si="138">SUM(H273,H277,H279,H282,H284)</f>
        <v>234159000</v>
      </c>
      <c r="I272" s="38">
        <f t="shared" si="138"/>
        <v>0</v>
      </c>
      <c r="J272" s="38">
        <f t="shared" si="138"/>
        <v>17642000</v>
      </c>
      <c r="K272" s="38">
        <f t="shared" si="138"/>
        <v>0</v>
      </c>
      <c r="L272" s="38">
        <f t="shared" si="138"/>
        <v>16717000</v>
      </c>
      <c r="M272" s="38">
        <f t="shared" si="138"/>
        <v>0</v>
      </c>
      <c r="N272" s="38">
        <f t="shared" si="138"/>
        <v>32860000</v>
      </c>
      <c r="O272" s="38">
        <f t="shared" si="138"/>
        <v>3250000</v>
      </c>
      <c r="P272" s="38">
        <f t="shared" si="138"/>
        <v>40910000</v>
      </c>
      <c r="Q272" s="38">
        <f t="shared" si="138"/>
        <v>40210000</v>
      </c>
      <c r="R272" s="38">
        <f t="shared" si="138"/>
        <v>36960000</v>
      </c>
      <c r="S272" s="38">
        <f t="shared" si="138"/>
        <v>33360000</v>
      </c>
      <c r="T272" s="38">
        <f t="shared" si="138"/>
        <v>12250000</v>
      </c>
      <c r="U272" s="38">
        <f t="shared" si="1"/>
        <v>234159000</v>
      </c>
      <c r="V272" s="38">
        <f t="shared" si="2"/>
        <v>0</v>
      </c>
      <c r="W272" s="61"/>
      <c r="X272" s="61"/>
      <c r="Y272" s="61"/>
      <c r="Z272" s="61"/>
    </row>
    <row r="273" spans="1:26" ht="13.5" hidden="1" customHeight="1" x14ac:dyDescent="0.2">
      <c r="A273" s="2" t="s">
        <v>1872</v>
      </c>
      <c r="B273" s="50" t="str">
        <f t="array" ref="B273">INDEX(PAGU_REAL!$AF$1:$AF$168,MATCH(MID(A273,1,21),MID(PAGU_REAL!$AK$1:$AK$168,1,21),0))</f>
        <v>Perencanaan</v>
      </c>
      <c r="C273" s="12" t="s">
        <v>42</v>
      </c>
      <c r="D273" s="40" t="s">
        <v>43</v>
      </c>
      <c r="E273" s="41">
        <v>0</v>
      </c>
      <c r="F273" s="15" t="s">
        <v>24</v>
      </c>
      <c r="G273" s="41">
        <v>0</v>
      </c>
      <c r="H273" s="41">
        <f t="shared" ref="H273:T273" si="139">SUM(H274:H276)</f>
        <v>31250000</v>
      </c>
      <c r="I273" s="41">
        <f t="shared" si="139"/>
        <v>0</v>
      </c>
      <c r="J273" s="41">
        <f t="shared" si="139"/>
        <v>0</v>
      </c>
      <c r="K273" s="41">
        <f t="shared" si="139"/>
        <v>0</v>
      </c>
      <c r="L273" s="41">
        <f t="shared" si="139"/>
        <v>0</v>
      </c>
      <c r="M273" s="41">
        <f t="shared" si="139"/>
        <v>0</v>
      </c>
      <c r="N273" s="41">
        <f t="shared" si="139"/>
        <v>0</v>
      </c>
      <c r="O273" s="41">
        <f t="shared" si="139"/>
        <v>3000000</v>
      </c>
      <c r="P273" s="41">
        <f t="shared" si="139"/>
        <v>5800000</v>
      </c>
      <c r="Q273" s="41">
        <f t="shared" si="139"/>
        <v>5100000</v>
      </c>
      <c r="R273" s="41">
        <f t="shared" si="139"/>
        <v>2100000</v>
      </c>
      <c r="S273" s="41">
        <f t="shared" si="139"/>
        <v>3000000</v>
      </c>
      <c r="T273" s="41">
        <f t="shared" si="139"/>
        <v>12250000</v>
      </c>
      <c r="U273" s="41">
        <f t="shared" si="1"/>
        <v>31250000</v>
      </c>
      <c r="V273" s="41">
        <f t="shared" si="2"/>
        <v>0</v>
      </c>
      <c r="W273" s="61"/>
      <c r="X273" s="61"/>
      <c r="Y273" s="61"/>
      <c r="Z273" s="61"/>
    </row>
    <row r="274" spans="1:26" ht="13.5" hidden="1" customHeight="1" x14ac:dyDescent="0.2">
      <c r="A274" s="2" t="s">
        <v>1873</v>
      </c>
      <c r="B274" s="50" t="str">
        <f t="array" ref="B274">INDEX(PAGU_REAL!$AF$1:$AF$168,MATCH(MID(A274,1,21),MID(PAGU_REAL!$AK$1:$AK$168,1,21),0))</f>
        <v>Perencanaan</v>
      </c>
      <c r="C274" s="42" t="s">
        <v>24</v>
      </c>
      <c r="D274" s="43" t="s">
        <v>599</v>
      </c>
      <c r="E274" s="44">
        <v>100</v>
      </c>
      <c r="F274" s="45" t="s">
        <v>600</v>
      </c>
      <c r="G274" s="44">
        <v>70000</v>
      </c>
      <c r="H274" s="44">
        <f t="shared" ref="H274:H276" si="140">ROUNDDOWN(E274*G274,-3)</f>
        <v>7000000</v>
      </c>
      <c r="I274" s="44">
        <v>0</v>
      </c>
      <c r="J274" s="44">
        <v>0</v>
      </c>
      <c r="K274" s="44">
        <v>0</v>
      </c>
      <c r="L274" s="44">
        <v>0</v>
      </c>
      <c r="M274" s="44">
        <v>0</v>
      </c>
      <c r="N274" s="44">
        <v>0</v>
      </c>
      <c r="O274" s="44">
        <v>0</v>
      </c>
      <c r="P274" s="44">
        <v>2800000</v>
      </c>
      <c r="Q274" s="44">
        <v>2100000</v>
      </c>
      <c r="R274" s="44">
        <v>2100000</v>
      </c>
      <c r="S274" s="44">
        <v>0</v>
      </c>
      <c r="T274" s="44">
        <v>0</v>
      </c>
      <c r="U274" s="44">
        <f t="shared" si="1"/>
        <v>7000000</v>
      </c>
      <c r="V274" s="44">
        <f t="shared" si="2"/>
        <v>0</v>
      </c>
      <c r="W274" s="61"/>
      <c r="X274" s="61"/>
      <c r="Y274" s="61"/>
      <c r="Z274" s="61"/>
    </row>
    <row r="275" spans="1:26" ht="13.5" hidden="1" customHeight="1" x14ac:dyDescent="0.2">
      <c r="A275" s="2" t="s">
        <v>1874</v>
      </c>
      <c r="B275" s="50" t="str">
        <f t="array" ref="B275">INDEX(PAGU_REAL!$AF$1:$AF$168,MATCH(MID(A275,1,21),MID(PAGU_REAL!$AK$1:$AK$168,1,21),0))</f>
        <v>Perencanaan</v>
      </c>
      <c r="C275" s="42" t="s">
        <v>24</v>
      </c>
      <c r="D275" s="43" t="s">
        <v>45</v>
      </c>
      <c r="E275" s="44">
        <v>10</v>
      </c>
      <c r="F275" s="45" t="s">
        <v>602</v>
      </c>
      <c r="G275" s="44">
        <v>1500000</v>
      </c>
      <c r="H275" s="44">
        <f t="shared" si="140"/>
        <v>15000000</v>
      </c>
      <c r="I275" s="44">
        <v>0</v>
      </c>
      <c r="J275" s="44">
        <v>0</v>
      </c>
      <c r="K275" s="44">
        <v>0</v>
      </c>
      <c r="L275" s="44">
        <v>0</v>
      </c>
      <c r="M275" s="44">
        <v>0</v>
      </c>
      <c r="N275" s="44">
        <v>0</v>
      </c>
      <c r="O275" s="44">
        <v>3000000</v>
      </c>
      <c r="P275" s="44">
        <v>3000000</v>
      </c>
      <c r="Q275" s="44">
        <v>3000000</v>
      </c>
      <c r="R275" s="44">
        <v>0</v>
      </c>
      <c r="S275" s="44">
        <v>3000000</v>
      </c>
      <c r="T275" s="44">
        <v>3000000</v>
      </c>
      <c r="U275" s="44">
        <f t="shared" si="1"/>
        <v>15000000</v>
      </c>
      <c r="V275" s="44">
        <f t="shared" si="2"/>
        <v>0</v>
      </c>
      <c r="W275" s="61"/>
      <c r="X275" s="61"/>
      <c r="Y275" s="61"/>
      <c r="Z275" s="61"/>
    </row>
    <row r="276" spans="1:26" ht="13.5" hidden="1" customHeight="1" x14ac:dyDescent="0.2">
      <c r="A276" s="2" t="s">
        <v>1875</v>
      </c>
      <c r="B276" s="50" t="str">
        <f t="array" ref="B276">INDEX(PAGU_REAL!$AF$1:$AF$168,MATCH(MID(A276,1,21),MID(PAGU_REAL!$AK$1:$AK$168,1,21),0))</f>
        <v>Perencanaan</v>
      </c>
      <c r="C276" s="42" t="s">
        <v>24</v>
      </c>
      <c r="D276" s="43" t="s">
        <v>1454</v>
      </c>
      <c r="E276" s="44">
        <v>25</v>
      </c>
      <c r="F276" s="45" t="s">
        <v>657</v>
      </c>
      <c r="G276" s="44">
        <v>370000</v>
      </c>
      <c r="H276" s="44">
        <f t="shared" si="140"/>
        <v>9250000</v>
      </c>
      <c r="I276" s="44">
        <v>0</v>
      </c>
      <c r="J276" s="44">
        <v>0</v>
      </c>
      <c r="K276" s="44">
        <v>0</v>
      </c>
      <c r="L276" s="44">
        <v>0</v>
      </c>
      <c r="M276" s="44">
        <v>0</v>
      </c>
      <c r="N276" s="44">
        <v>0</v>
      </c>
      <c r="O276" s="44">
        <v>0</v>
      </c>
      <c r="P276" s="44">
        <v>0</v>
      </c>
      <c r="Q276" s="44">
        <v>0</v>
      </c>
      <c r="R276" s="44">
        <v>0</v>
      </c>
      <c r="S276" s="44">
        <v>0</v>
      </c>
      <c r="T276" s="44">
        <v>9250000</v>
      </c>
      <c r="U276" s="44">
        <f t="shared" si="1"/>
        <v>9250000</v>
      </c>
      <c r="V276" s="44">
        <f t="shared" si="2"/>
        <v>0</v>
      </c>
      <c r="W276" s="61"/>
      <c r="X276" s="61"/>
      <c r="Y276" s="61"/>
      <c r="Z276" s="61"/>
    </row>
    <row r="277" spans="1:26" ht="13.5" hidden="1" customHeight="1" x14ac:dyDescent="0.2">
      <c r="A277" s="2" t="s">
        <v>1876</v>
      </c>
      <c r="B277" s="50" t="str">
        <f t="array" ref="B277">INDEX(PAGU_REAL!$AF$1:$AF$168,MATCH(MID(A277,1,21),MID(PAGU_REAL!$AK$1:$AK$168,1,21),0))</f>
        <v>Perencanaan</v>
      </c>
      <c r="C277" s="12" t="s">
        <v>606</v>
      </c>
      <c r="D277" s="40" t="s">
        <v>607</v>
      </c>
      <c r="E277" s="41">
        <v>0</v>
      </c>
      <c r="F277" s="15" t="s">
        <v>24</v>
      </c>
      <c r="G277" s="41">
        <v>0</v>
      </c>
      <c r="H277" s="41">
        <f t="shared" ref="H277:T277" si="141">H278</f>
        <v>750000</v>
      </c>
      <c r="I277" s="41">
        <f t="shared" si="141"/>
        <v>0</v>
      </c>
      <c r="J277" s="41">
        <f t="shared" si="141"/>
        <v>0</v>
      </c>
      <c r="K277" s="41">
        <f t="shared" si="141"/>
        <v>0</v>
      </c>
      <c r="L277" s="41">
        <f t="shared" si="141"/>
        <v>0</v>
      </c>
      <c r="M277" s="41">
        <f t="shared" si="141"/>
        <v>0</v>
      </c>
      <c r="N277" s="41">
        <f t="shared" si="141"/>
        <v>0</v>
      </c>
      <c r="O277" s="41">
        <f t="shared" si="141"/>
        <v>250000</v>
      </c>
      <c r="P277" s="41">
        <f t="shared" si="141"/>
        <v>250000</v>
      </c>
      <c r="Q277" s="41">
        <f t="shared" si="141"/>
        <v>250000</v>
      </c>
      <c r="R277" s="41">
        <f t="shared" si="141"/>
        <v>0</v>
      </c>
      <c r="S277" s="41">
        <f t="shared" si="141"/>
        <v>0</v>
      </c>
      <c r="T277" s="41">
        <f t="shared" si="141"/>
        <v>0</v>
      </c>
      <c r="U277" s="41">
        <f t="shared" si="1"/>
        <v>750000</v>
      </c>
      <c r="V277" s="41">
        <f t="shared" si="2"/>
        <v>0</v>
      </c>
      <c r="W277" s="61"/>
      <c r="X277" s="61"/>
      <c r="Y277" s="61"/>
      <c r="Z277" s="61"/>
    </row>
    <row r="278" spans="1:26" ht="13.5" hidden="1" customHeight="1" x14ac:dyDescent="0.2">
      <c r="A278" s="2" t="s">
        <v>1877</v>
      </c>
      <c r="B278" s="50" t="str">
        <f t="array" ref="B278">INDEX(PAGU_REAL!$AF$1:$AF$168,MATCH(MID(A278,1,21),MID(PAGU_REAL!$AK$1:$AK$168,1,21),0))</f>
        <v>Perencanaan</v>
      </c>
      <c r="C278" s="42" t="s">
        <v>24</v>
      </c>
      <c r="D278" s="43" t="s">
        <v>609</v>
      </c>
      <c r="E278" s="44">
        <v>3</v>
      </c>
      <c r="F278" s="45" t="s">
        <v>600</v>
      </c>
      <c r="G278" s="44">
        <v>250000</v>
      </c>
      <c r="H278" s="44">
        <f>ROUNDDOWN(E278*G278,-3)</f>
        <v>750000</v>
      </c>
      <c r="I278" s="44">
        <v>0</v>
      </c>
      <c r="J278" s="44">
        <v>0</v>
      </c>
      <c r="K278" s="44">
        <v>0</v>
      </c>
      <c r="L278" s="44">
        <v>0</v>
      </c>
      <c r="M278" s="44">
        <v>0</v>
      </c>
      <c r="N278" s="44">
        <v>0</v>
      </c>
      <c r="O278" s="44">
        <v>250000</v>
      </c>
      <c r="P278" s="44">
        <v>250000</v>
      </c>
      <c r="Q278" s="44">
        <v>250000</v>
      </c>
      <c r="R278" s="44">
        <v>0</v>
      </c>
      <c r="S278" s="44">
        <v>0</v>
      </c>
      <c r="T278" s="44">
        <v>0</v>
      </c>
      <c r="U278" s="44">
        <f t="shared" si="1"/>
        <v>750000</v>
      </c>
      <c r="V278" s="44">
        <f t="shared" si="2"/>
        <v>0</v>
      </c>
      <c r="W278" s="61"/>
      <c r="X278" s="61"/>
      <c r="Y278" s="61"/>
      <c r="Z278" s="61"/>
    </row>
    <row r="279" spans="1:26" ht="13.5" hidden="1" customHeight="1" x14ac:dyDescent="0.2">
      <c r="A279" s="2" t="s">
        <v>1878</v>
      </c>
      <c r="B279" s="50" t="str">
        <f t="array" ref="B279">INDEX(PAGU_REAL!$AF$1:$AF$168,MATCH(MID(A279,1,21),MID(PAGU_REAL!$AK$1:$AK$168,1,21),0))</f>
        <v>Perencanaan</v>
      </c>
      <c r="C279" s="12" t="s">
        <v>718</v>
      </c>
      <c r="D279" s="40" t="s">
        <v>719</v>
      </c>
      <c r="E279" s="41">
        <v>0</v>
      </c>
      <c r="F279" s="15" t="s">
        <v>24</v>
      </c>
      <c r="G279" s="41">
        <v>0</v>
      </c>
      <c r="H279" s="41">
        <f t="shared" ref="H279:T279" si="142">SUM(H280:H281)</f>
        <v>25000000</v>
      </c>
      <c r="I279" s="41">
        <f t="shared" si="142"/>
        <v>0</v>
      </c>
      <c r="J279" s="41">
        <f t="shared" si="142"/>
        <v>2500000</v>
      </c>
      <c r="K279" s="41">
        <f t="shared" si="142"/>
        <v>0</v>
      </c>
      <c r="L279" s="41">
        <f t="shared" si="142"/>
        <v>0</v>
      </c>
      <c r="M279" s="41">
        <f t="shared" si="142"/>
        <v>0</v>
      </c>
      <c r="N279" s="41">
        <f t="shared" si="142"/>
        <v>5000000</v>
      </c>
      <c r="O279" s="41">
        <f t="shared" si="142"/>
        <v>0</v>
      </c>
      <c r="P279" s="41">
        <f t="shared" si="142"/>
        <v>5000000</v>
      </c>
      <c r="Q279" s="41">
        <f t="shared" si="142"/>
        <v>5000000</v>
      </c>
      <c r="R279" s="41">
        <f t="shared" si="142"/>
        <v>5000000</v>
      </c>
      <c r="S279" s="41">
        <f t="shared" si="142"/>
        <v>2500000</v>
      </c>
      <c r="T279" s="41">
        <f t="shared" si="142"/>
        <v>0</v>
      </c>
      <c r="U279" s="41">
        <f t="shared" si="1"/>
        <v>25000000</v>
      </c>
      <c r="V279" s="41">
        <f t="shared" si="2"/>
        <v>0</v>
      </c>
      <c r="W279" s="61"/>
      <c r="X279" s="61"/>
      <c r="Y279" s="61"/>
      <c r="Z279" s="61"/>
    </row>
    <row r="280" spans="1:26" ht="13.5" hidden="1" customHeight="1" x14ac:dyDescent="0.2">
      <c r="A280" s="2" t="s">
        <v>1879</v>
      </c>
      <c r="B280" s="50" t="str">
        <f t="array" ref="B280">INDEX(PAGU_REAL!$AF$1:$AF$168,MATCH(MID(A280,1,21),MID(PAGU_REAL!$AK$1:$AK$168,1,21),0))</f>
        <v>Perencanaan</v>
      </c>
      <c r="C280" s="42" t="s">
        <v>24</v>
      </c>
      <c r="D280" s="43" t="s">
        <v>51</v>
      </c>
      <c r="E280" s="44">
        <v>10</v>
      </c>
      <c r="F280" s="45" t="s">
        <v>602</v>
      </c>
      <c r="G280" s="44">
        <v>1000000</v>
      </c>
      <c r="H280" s="44">
        <f t="shared" ref="H280:H281" si="143">ROUNDDOWN(E280*G280,-3)</f>
        <v>10000000</v>
      </c>
      <c r="I280" s="44">
        <v>0</v>
      </c>
      <c r="J280" s="44">
        <v>1000000</v>
      </c>
      <c r="K280" s="44">
        <v>0</v>
      </c>
      <c r="L280" s="44">
        <v>0</v>
      </c>
      <c r="M280" s="44">
        <v>0</v>
      </c>
      <c r="N280" s="44">
        <v>2000000</v>
      </c>
      <c r="O280" s="44">
        <v>0</v>
      </c>
      <c r="P280" s="44">
        <v>2000000</v>
      </c>
      <c r="Q280" s="44">
        <v>2000000</v>
      </c>
      <c r="R280" s="44">
        <v>2000000</v>
      </c>
      <c r="S280" s="44">
        <v>1000000</v>
      </c>
      <c r="T280" s="44">
        <v>0</v>
      </c>
      <c r="U280" s="44">
        <f t="shared" si="1"/>
        <v>10000000</v>
      </c>
      <c r="V280" s="44">
        <f t="shared" si="2"/>
        <v>0</v>
      </c>
      <c r="W280" s="61"/>
      <c r="X280" s="61"/>
      <c r="Y280" s="61"/>
      <c r="Z280" s="61"/>
    </row>
    <row r="281" spans="1:26" ht="13.5" hidden="1" customHeight="1" x14ac:dyDescent="0.2">
      <c r="A281" s="2" t="s">
        <v>1880</v>
      </c>
      <c r="B281" s="50" t="str">
        <f t="array" ref="B281">INDEX(PAGU_REAL!$AF$1:$AF$168,MATCH(MID(A281,1,21),MID(PAGU_REAL!$AK$1:$AK$168,1,21),0))</f>
        <v>Perencanaan</v>
      </c>
      <c r="C281" s="42" t="s">
        <v>24</v>
      </c>
      <c r="D281" s="43" t="s">
        <v>53</v>
      </c>
      <c r="E281" s="44">
        <v>10</v>
      </c>
      <c r="F281" s="45" t="s">
        <v>602</v>
      </c>
      <c r="G281" s="44">
        <v>1500000</v>
      </c>
      <c r="H281" s="44">
        <f t="shared" si="143"/>
        <v>15000000</v>
      </c>
      <c r="I281" s="44">
        <v>0</v>
      </c>
      <c r="J281" s="44">
        <v>1500000</v>
      </c>
      <c r="K281" s="44">
        <v>0</v>
      </c>
      <c r="L281" s="44">
        <v>0</v>
      </c>
      <c r="M281" s="44">
        <v>0</v>
      </c>
      <c r="N281" s="44">
        <v>3000000</v>
      </c>
      <c r="O281" s="44">
        <v>0</v>
      </c>
      <c r="P281" s="44">
        <v>3000000</v>
      </c>
      <c r="Q281" s="44">
        <v>3000000</v>
      </c>
      <c r="R281" s="44">
        <v>3000000</v>
      </c>
      <c r="S281" s="44">
        <v>1500000</v>
      </c>
      <c r="T281" s="44">
        <v>0</v>
      </c>
      <c r="U281" s="44">
        <f t="shared" si="1"/>
        <v>15000000</v>
      </c>
      <c r="V281" s="44">
        <f t="shared" si="2"/>
        <v>0</v>
      </c>
      <c r="W281" s="61"/>
      <c r="X281" s="61"/>
      <c r="Y281" s="61"/>
      <c r="Z281" s="61"/>
    </row>
    <row r="282" spans="1:26" ht="13.5" hidden="1" customHeight="1" x14ac:dyDescent="0.2">
      <c r="A282" s="2" t="s">
        <v>1881</v>
      </c>
      <c r="B282" s="50" t="str">
        <f t="array" ref="B282">INDEX(PAGU_REAL!$AF$1:$AF$168,MATCH(MID(A282,1,21),MID(PAGU_REAL!$AK$1:$AK$168,1,21),0))</f>
        <v>Perencanaan</v>
      </c>
      <c r="C282" s="12" t="s">
        <v>162</v>
      </c>
      <c r="D282" s="40" t="s">
        <v>163</v>
      </c>
      <c r="E282" s="41">
        <v>0</v>
      </c>
      <c r="F282" s="15" t="s">
        <v>24</v>
      </c>
      <c r="G282" s="41">
        <v>0</v>
      </c>
      <c r="H282" s="41">
        <f t="shared" ref="H282:T282" si="144">H283</f>
        <v>10000000</v>
      </c>
      <c r="I282" s="41">
        <f t="shared" si="144"/>
        <v>0</v>
      </c>
      <c r="J282" s="41">
        <f t="shared" si="144"/>
        <v>4000000</v>
      </c>
      <c r="K282" s="41">
        <f t="shared" si="144"/>
        <v>0</v>
      </c>
      <c r="L282" s="41">
        <f t="shared" si="144"/>
        <v>0</v>
      </c>
      <c r="M282" s="41">
        <f t="shared" si="144"/>
        <v>0</v>
      </c>
      <c r="N282" s="41">
        <f t="shared" si="144"/>
        <v>0</v>
      </c>
      <c r="O282" s="41">
        <f t="shared" si="144"/>
        <v>0</v>
      </c>
      <c r="P282" s="41">
        <f t="shared" si="144"/>
        <v>2000000</v>
      </c>
      <c r="Q282" s="41">
        <f t="shared" si="144"/>
        <v>2000000</v>
      </c>
      <c r="R282" s="41">
        <f t="shared" si="144"/>
        <v>2000000</v>
      </c>
      <c r="S282" s="41">
        <f t="shared" si="144"/>
        <v>0</v>
      </c>
      <c r="T282" s="41">
        <f t="shared" si="144"/>
        <v>0</v>
      </c>
      <c r="U282" s="41">
        <f t="shared" si="1"/>
        <v>10000000</v>
      </c>
      <c r="V282" s="41">
        <f t="shared" si="2"/>
        <v>0</v>
      </c>
      <c r="W282" s="61"/>
      <c r="X282" s="61"/>
      <c r="Y282" s="61"/>
      <c r="Z282" s="61"/>
    </row>
    <row r="283" spans="1:26" ht="13.5" hidden="1" customHeight="1" x14ac:dyDescent="0.2">
      <c r="A283" s="2" t="s">
        <v>1882</v>
      </c>
      <c r="B283" s="50" t="str">
        <f t="array" ref="B283">INDEX(PAGU_REAL!$AF$1:$AF$168,MATCH(MID(A283,1,21),MID(PAGU_REAL!$AK$1:$AK$168,1,21),0))</f>
        <v>Perencanaan</v>
      </c>
      <c r="C283" s="42" t="s">
        <v>24</v>
      </c>
      <c r="D283" s="43" t="s">
        <v>1866</v>
      </c>
      <c r="E283" s="44">
        <v>10</v>
      </c>
      <c r="F283" s="45" t="s">
        <v>613</v>
      </c>
      <c r="G283" s="44">
        <v>1000000</v>
      </c>
      <c r="H283" s="44">
        <f>ROUNDDOWN(E283*G283,-3)</f>
        <v>10000000</v>
      </c>
      <c r="I283" s="44">
        <v>0</v>
      </c>
      <c r="J283" s="44">
        <v>4000000</v>
      </c>
      <c r="K283" s="44">
        <v>0</v>
      </c>
      <c r="L283" s="44">
        <v>0</v>
      </c>
      <c r="M283" s="44">
        <v>0</v>
      </c>
      <c r="N283" s="44">
        <v>0</v>
      </c>
      <c r="O283" s="44">
        <v>0</v>
      </c>
      <c r="P283" s="44">
        <v>2000000</v>
      </c>
      <c r="Q283" s="44">
        <v>2000000</v>
      </c>
      <c r="R283" s="44">
        <v>2000000</v>
      </c>
      <c r="S283" s="44">
        <v>0</v>
      </c>
      <c r="T283" s="44">
        <v>0</v>
      </c>
      <c r="U283" s="44">
        <f t="shared" si="1"/>
        <v>10000000</v>
      </c>
      <c r="V283" s="44">
        <f t="shared" si="2"/>
        <v>0</v>
      </c>
      <c r="W283" s="61"/>
      <c r="X283" s="61"/>
      <c r="Y283" s="61"/>
      <c r="Z283" s="61"/>
    </row>
    <row r="284" spans="1:26" ht="13.5" hidden="1" customHeight="1" x14ac:dyDescent="0.2">
      <c r="A284" s="2" t="s">
        <v>1883</v>
      </c>
      <c r="B284" s="50" t="str">
        <f t="array" ref="B284">INDEX(PAGU_REAL!$AF$1:$AF$168,MATCH(MID(A284,1,21),MID(PAGU_REAL!$AK$1:$AK$168,1,21),0))</f>
        <v>Perencanaan</v>
      </c>
      <c r="C284" s="12" t="s">
        <v>111</v>
      </c>
      <c r="D284" s="40" t="s">
        <v>112</v>
      </c>
      <c r="E284" s="41">
        <v>0</v>
      </c>
      <c r="F284" s="15" t="s">
        <v>24</v>
      </c>
      <c r="G284" s="41">
        <v>0</v>
      </c>
      <c r="H284" s="41">
        <f t="shared" ref="H284:T284" si="145">H285</f>
        <v>167159000</v>
      </c>
      <c r="I284" s="41">
        <f t="shared" si="145"/>
        <v>0</v>
      </c>
      <c r="J284" s="41">
        <f t="shared" si="145"/>
        <v>11142000</v>
      </c>
      <c r="K284" s="41">
        <f t="shared" si="145"/>
        <v>0</v>
      </c>
      <c r="L284" s="41">
        <f t="shared" si="145"/>
        <v>16717000</v>
      </c>
      <c r="M284" s="41">
        <f t="shared" si="145"/>
        <v>0</v>
      </c>
      <c r="N284" s="41">
        <f t="shared" si="145"/>
        <v>27860000</v>
      </c>
      <c r="O284" s="41">
        <f t="shared" si="145"/>
        <v>0</v>
      </c>
      <c r="P284" s="41">
        <f t="shared" si="145"/>
        <v>27860000</v>
      </c>
      <c r="Q284" s="41">
        <f t="shared" si="145"/>
        <v>27860000</v>
      </c>
      <c r="R284" s="41">
        <f t="shared" si="145"/>
        <v>27860000</v>
      </c>
      <c r="S284" s="41">
        <f t="shared" si="145"/>
        <v>27860000</v>
      </c>
      <c r="T284" s="41">
        <f t="shared" si="145"/>
        <v>0</v>
      </c>
      <c r="U284" s="41">
        <f t="shared" si="1"/>
        <v>167159000</v>
      </c>
      <c r="V284" s="41">
        <f t="shared" si="2"/>
        <v>0</v>
      </c>
      <c r="W284" s="61"/>
      <c r="X284" s="61"/>
      <c r="Y284" s="61"/>
      <c r="Z284" s="61"/>
    </row>
    <row r="285" spans="1:26" ht="13.5" hidden="1" customHeight="1" x14ac:dyDescent="0.2">
      <c r="A285" s="2" t="s">
        <v>1884</v>
      </c>
      <c r="B285" s="50" t="str">
        <f t="array" ref="B285">INDEX(PAGU_REAL!$AF$1:$AF$168,MATCH(MID(A285,1,21),MID(PAGU_REAL!$AK$1:$AK$168,1,21),0))</f>
        <v>Perencanaan</v>
      </c>
      <c r="C285" s="42" t="s">
        <v>24</v>
      </c>
      <c r="D285" s="43" t="s">
        <v>1885</v>
      </c>
      <c r="E285" s="44">
        <v>30</v>
      </c>
      <c r="F285" s="45" t="s">
        <v>600</v>
      </c>
      <c r="G285" s="44">
        <v>5571967</v>
      </c>
      <c r="H285" s="44">
        <f>ROUNDDOWN(E285*G285,-3)</f>
        <v>167159000</v>
      </c>
      <c r="I285" s="44">
        <v>0</v>
      </c>
      <c r="J285" s="44">
        <v>11142000</v>
      </c>
      <c r="K285" s="44">
        <v>0</v>
      </c>
      <c r="L285" s="44">
        <v>16717000</v>
      </c>
      <c r="M285" s="44">
        <v>0</v>
      </c>
      <c r="N285" s="44">
        <v>27860000</v>
      </c>
      <c r="O285" s="44">
        <v>0</v>
      </c>
      <c r="P285" s="44">
        <v>27860000</v>
      </c>
      <c r="Q285" s="44">
        <v>27860000</v>
      </c>
      <c r="R285" s="44">
        <v>27860000</v>
      </c>
      <c r="S285" s="44">
        <v>27860000</v>
      </c>
      <c r="T285" s="44">
        <v>0</v>
      </c>
      <c r="U285" s="44">
        <f t="shared" si="1"/>
        <v>167159000</v>
      </c>
      <c r="V285" s="44">
        <f t="shared" si="2"/>
        <v>0</v>
      </c>
      <c r="W285" s="61"/>
      <c r="X285" s="61"/>
      <c r="Y285" s="61"/>
      <c r="Z285" s="61"/>
    </row>
    <row r="286" spans="1:26" ht="13.5" hidden="1" customHeight="1" x14ac:dyDescent="0.2">
      <c r="A286" s="2" t="s">
        <v>1886</v>
      </c>
      <c r="B286" s="50" t="str">
        <f t="array" ref="B286">INDEX(PAGU_REAL!$AF$1:$AF$168,MATCH(MID(A286,1,21),MID(PAGU_REAL!$AK$1:$AK$168,1,21),0))</f>
        <v>Perencanaan</v>
      </c>
      <c r="C286" s="36" t="s">
        <v>102</v>
      </c>
      <c r="D286" s="37" t="s">
        <v>1887</v>
      </c>
      <c r="E286" s="38">
        <v>0</v>
      </c>
      <c r="F286" s="39" t="s">
        <v>24</v>
      </c>
      <c r="G286" s="38">
        <v>0</v>
      </c>
      <c r="H286" s="38">
        <f t="shared" ref="H286:T286" si="146">SUM(H287,H290,H292,H295)</f>
        <v>201001000</v>
      </c>
      <c r="I286" s="38">
        <f t="shared" si="146"/>
        <v>0</v>
      </c>
      <c r="J286" s="38">
        <f t="shared" si="146"/>
        <v>2500000</v>
      </c>
      <c r="K286" s="38">
        <f t="shared" si="146"/>
        <v>30650000</v>
      </c>
      <c r="L286" s="38">
        <f t="shared" si="146"/>
        <v>9650000</v>
      </c>
      <c r="M286" s="38">
        <f t="shared" si="146"/>
        <v>30650000</v>
      </c>
      <c r="N286" s="38">
        <f t="shared" si="146"/>
        <v>9400000</v>
      </c>
      <c r="O286" s="38">
        <f t="shared" si="146"/>
        <v>30900000</v>
      </c>
      <c r="P286" s="38">
        <f t="shared" si="146"/>
        <v>9400000</v>
      </c>
      <c r="Q286" s="38">
        <f t="shared" si="146"/>
        <v>30650000</v>
      </c>
      <c r="R286" s="38">
        <f t="shared" si="146"/>
        <v>9650000</v>
      </c>
      <c r="S286" s="38">
        <f t="shared" si="146"/>
        <v>30651000</v>
      </c>
      <c r="T286" s="38">
        <f t="shared" si="146"/>
        <v>6900000</v>
      </c>
      <c r="U286" s="38">
        <f t="shared" si="1"/>
        <v>201001000</v>
      </c>
      <c r="V286" s="38">
        <f t="shared" si="2"/>
        <v>0</v>
      </c>
      <c r="W286" s="61"/>
      <c r="X286" s="61"/>
      <c r="Y286" s="61"/>
      <c r="Z286" s="61"/>
    </row>
    <row r="287" spans="1:26" ht="13.5" hidden="1" customHeight="1" x14ac:dyDescent="0.2">
      <c r="A287" s="2" t="s">
        <v>1888</v>
      </c>
      <c r="B287" s="50" t="str">
        <f t="array" ref="B287">INDEX(PAGU_REAL!$AF$1:$AF$168,MATCH(MID(A287,1,21),MID(PAGU_REAL!$AK$1:$AK$168,1,21),0))</f>
        <v>Perencanaan</v>
      </c>
      <c r="C287" s="12" t="s">
        <v>42</v>
      </c>
      <c r="D287" s="40" t="s">
        <v>43</v>
      </c>
      <c r="E287" s="41">
        <v>0</v>
      </c>
      <c r="F287" s="15" t="s">
        <v>24</v>
      </c>
      <c r="G287" s="41">
        <v>0</v>
      </c>
      <c r="H287" s="41">
        <f t="shared" ref="H287:T287" si="147">SUM(H288:H289)</f>
        <v>29000000</v>
      </c>
      <c r="I287" s="41">
        <f t="shared" si="147"/>
        <v>0</v>
      </c>
      <c r="J287" s="41">
        <f t="shared" si="147"/>
        <v>0</v>
      </c>
      <c r="K287" s="41">
        <f t="shared" si="147"/>
        <v>1400000</v>
      </c>
      <c r="L287" s="41">
        <f t="shared" si="147"/>
        <v>4400000</v>
      </c>
      <c r="M287" s="41">
        <f t="shared" si="147"/>
        <v>1400000</v>
      </c>
      <c r="N287" s="41">
        <f t="shared" si="147"/>
        <v>4400000</v>
      </c>
      <c r="O287" s="41">
        <f t="shared" si="147"/>
        <v>1400000</v>
      </c>
      <c r="P287" s="41">
        <f t="shared" si="147"/>
        <v>4400000</v>
      </c>
      <c r="Q287" s="41">
        <f t="shared" si="147"/>
        <v>1400000</v>
      </c>
      <c r="R287" s="41">
        <f t="shared" si="147"/>
        <v>4400000</v>
      </c>
      <c r="S287" s="41">
        <f t="shared" si="147"/>
        <v>1400000</v>
      </c>
      <c r="T287" s="41">
        <f t="shared" si="147"/>
        <v>4400000</v>
      </c>
      <c r="U287" s="41">
        <f t="shared" si="1"/>
        <v>29000000</v>
      </c>
      <c r="V287" s="41">
        <f t="shared" si="2"/>
        <v>0</v>
      </c>
      <c r="W287" s="61"/>
      <c r="X287" s="61"/>
      <c r="Y287" s="61"/>
      <c r="Z287" s="61"/>
    </row>
    <row r="288" spans="1:26" ht="13.5" hidden="1" customHeight="1" x14ac:dyDescent="0.2">
      <c r="A288" s="2" t="s">
        <v>1889</v>
      </c>
      <c r="B288" s="50" t="str">
        <f t="array" ref="B288">INDEX(PAGU_REAL!$AF$1:$AF$168,MATCH(MID(A288,1,21),MID(PAGU_REAL!$AK$1:$AK$168,1,21),0))</f>
        <v>Perencanaan</v>
      </c>
      <c r="C288" s="42" t="s">
        <v>24</v>
      </c>
      <c r="D288" s="43" t="s">
        <v>599</v>
      </c>
      <c r="E288" s="44">
        <v>200</v>
      </c>
      <c r="F288" s="45" t="s">
        <v>600</v>
      </c>
      <c r="G288" s="44">
        <v>70000</v>
      </c>
      <c r="H288" s="44">
        <f t="shared" ref="H288:H289" si="148">ROUNDDOWN(E288*G288,-3)</f>
        <v>14000000</v>
      </c>
      <c r="I288" s="44">
        <v>0</v>
      </c>
      <c r="J288" s="44">
        <v>0</v>
      </c>
      <c r="K288" s="44">
        <v>1400000</v>
      </c>
      <c r="L288" s="44">
        <v>1400000</v>
      </c>
      <c r="M288" s="44">
        <v>1400000</v>
      </c>
      <c r="N288" s="44">
        <v>1400000</v>
      </c>
      <c r="O288" s="44">
        <v>1400000</v>
      </c>
      <c r="P288" s="44">
        <v>1400000</v>
      </c>
      <c r="Q288" s="44">
        <v>1400000</v>
      </c>
      <c r="R288" s="44">
        <v>1400000</v>
      </c>
      <c r="S288" s="44">
        <v>1400000</v>
      </c>
      <c r="T288" s="44">
        <v>1400000</v>
      </c>
      <c r="U288" s="44">
        <f t="shared" si="1"/>
        <v>14000000</v>
      </c>
      <c r="V288" s="44">
        <f t="shared" si="2"/>
        <v>0</v>
      </c>
      <c r="W288" s="61"/>
      <c r="X288" s="61"/>
      <c r="Y288" s="61"/>
      <c r="Z288" s="61"/>
    </row>
    <row r="289" spans="1:26" ht="13.5" hidden="1" customHeight="1" x14ac:dyDescent="0.2">
      <c r="A289" s="2" t="s">
        <v>1890</v>
      </c>
      <c r="B289" s="50" t="str">
        <f t="array" ref="B289">INDEX(PAGU_REAL!$AF$1:$AF$168,MATCH(MID(A289,1,21),MID(PAGU_REAL!$AK$1:$AK$168,1,21),0))</f>
        <v>Perencanaan</v>
      </c>
      <c r="C289" s="42" t="s">
        <v>24</v>
      </c>
      <c r="D289" s="43" t="s">
        <v>45</v>
      </c>
      <c r="E289" s="44">
        <v>10</v>
      </c>
      <c r="F289" s="45" t="s">
        <v>602</v>
      </c>
      <c r="G289" s="44">
        <v>1500000</v>
      </c>
      <c r="H289" s="44">
        <f t="shared" si="148"/>
        <v>15000000</v>
      </c>
      <c r="I289" s="44">
        <v>0</v>
      </c>
      <c r="J289" s="44">
        <v>0</v>
      </c>
      <c r="K289" s="44">
        <v>0</v>
      </c>
      <c r="L289" s="44">
        <v>3000000</v>
      </c>
      <c r="M289" s="44">
        <v>0</v>
      </c>
      <c r="N289" s="44">
        <v>3000000</v>
      </c>
      <c r="O289" s="44">
        <v>0</v>
      </c>
      <c r="P289" s="44">
        <v>3000000</v>
      </c>
      <c r="Q289" s="44">
        <v>0</v>
      </c>
      <c r="R289" s="44">
        <v>3000000</v>
      </c>
      <c r="S289" s="44">
        <v>0</v>
      </c>
      <c r="T289" s="44">
        <v>3000000</v>
      </c>
      <c r="U289" s="44">
        <f t="shared" si="1"/>
        <v>15000000</v>
      </c>
      <c r="V289" s="44">
        <f t="shared" si="2"/>
        <v>0</v>
      </c>
      <c r="W289" s="61"/>
      <c r="X289" s="61"/>
      <c r="Y289" s="61"/>
      <c r="Z289" s="61"/>
    </row>
    <row r="290" spans="1:26" ht="13.5" hidden="1" customHeight="1" x14ac:dyDescent="0.2">
      <c r="A290" s="2" t="s">
        <v>1891</v>
      </c>
      <c r="B290" s="50" t="str">
        <f t="array" ref="B290">INDEX(PAGU_REAL!$AF$1:$AF$168,MATCH(MID(A290,1,21),MID(PAGU_REAL!$AK$1:$AK$168,1,21),0))</f>
        <v>Perencanaan</v>
      </c>
      <c r="C290" s="12" t="s">
        <v>606</v>
      </c>
      <c r="D290" s="40" t="s">
        <v>607</v>
      </c>
      <c r="E290" s="41">
        <v>0</v>
      </c>
      <c r="F290" s="15" t="s">
        <v>24</v>
      </c>
      <c r="G290" s="41">
        <v>0</v>
      </c>
      <c r="H290" s="41">
        <f t="shared" ref="H290:T290" si="149">H291</f>
        <v>750000</v>
      </c>
      <c r="I290" s="41">
        <f t="shared" si="149"/>
        <v>0</v>
      </c>
      <c r="J290" s="41">
        <f t="shared" si="149"/>
        <v>0</v>
      </c>
      <c r="K290" s="41">
        <f t="shared" si="149"/>
        <v>0</v>
      </c>
      <c r="L290" s="41">
        <f t="shared" si="149"/>
        <v>250000</v>
      </c>
      <c r="M290" s="41">
        <f t="shared" si="149"/>
        <v>0</v>
      </c>
      <c r="N290" s="41">
        <f t="shared" si="149"/>
        <v>0</v>
      </c>
      <c r="O290" s="41">
        <f t="shared" si="149"/>
        <v>250000</v>
      </c>
      <c r="P290" s="41">
        <f t="shared" si="149"/>
        <v>0</v>
      </c>
      <c r="Q290" s="41">
        <f t="shared" si="149"/>
        <v>0</v>
      </c>
      <c r="R290" s="41">
        <f t="shared" si="149"/>
        <v>250000</v>
      </c>
      <c r="S290" s="41">
        <f t="shared" si="149"/>
        <v>0</v>
      </c>
      <c r="T290" s="41">
        <f t="shared" si="149"/>
        <v>0</v>
      </c>
      <c r="U290" s="41">
        <f t="shared" si="1"/>
        <v>750000</v>
      </c>
      <c r="V290" s="41">
        <f t="shared" si="2"/>
        <v>0</v>
      </c>
      <c r="W290" s="61"/>
      <c r="X290" s="61"/>
      <c r="Y290" s="61"/>
      <c r="Z290" s="61"/>
    </row>
    <row r="291" spans="1:26" ht="13.5" hidden="1" customHeight="1" x14ac:dyDescent="0.2">
      <c r="A291" s="2" t="s">
        <v>1892</v>
      </c>
      <c r="B291" s="50" t="str">
        <f t="array" ref="B291">INDEX(PAGU_REAL!$AF$1:$AF$168,MATCH(MID(A291,1,21),MID(PAGU_REAL!$AK$1:$AK$168,1,21),0))</f>
        <v>Perencanaan</v>
      </c>
      <c r="C291" s="42" t="s">
        <v>24</v>
      </c>
      <c r="D291" s="43" t="s">
        <v>609</v>
      </c>
      <c r="E291" s="44">
        <v>3</v>
      </c>
      <c r="F291" s="45" t="s">
        <v>600</v>
      </c>
      <c r="G291" s="44">
        <v>250000</v>
      </c>
      <c r="H291" s="44">
        <f>ROUNDDOWN(E291*G291,-3)</f>
        <v>750000</v>
      </c>
      <c r="I291" s="44">
        <v>0</v>
      </c>
      <c r="J291" s="44">
        <v>0</v>
      </c>
      <c r="K291" s="44">
        <v>0</v>
      </c>
      <c r="L291" s="44">
        <v>250000</v>
      </c>
      <c r="M291" s="44">
        <v>0</v>
      </c>
      <c r="N291" s="44">
        <v>0</v>
      </c>
      <c r="O291" s="44">
        <v>250000</v>
      </c>
      <c r="P291" s="44">
        <v>0</v>
      </c>
      <c r="Q291" s="44">
        <v>0</v>
      </c>
      <c r="R291" s="44">
        <v>250000</v>
      </c>
      <c r="S291" s="44">
        <v>0</v>
      </c>
      <c r="T291" s="44">
        <v>0</v>
      </c>
      <c r="U291" s="44">
        <f t="shared" si="1"/>
        <v>750000</v>
      </c>
      <c r="V291" s="44">
        <f t="shared" si="2"/>
        <v>0</v>
      </c>
      <c r="W291" s="61"/>
      <c r="X291" s="61"/>
      <c r="Y291" s="61"/>
      <c r="Z291" s="61"/>
    </row>
    <row r="292" spans="1:26" ht="13.5" hidden="1" customHeight="1" x14ac:dyDescent="0.2">
      <c r="A292" s="2" t="s">
        <v>1893</v>
      </c>
      <c r="B292" s="50" t="str">
        <f t="array" ref="B292">INDEX(PAGU_REAL!$AF$1:$AF$168,MATCH(MID(A292,1,21),MID(PAGU_REAL!$AK$1:$AK$168,1,21),0))</f>
        <v>Perencanaan</v>
      </c>
      <c r="C292" s="12" t="s">
        <v>718</v>
      </c>
      <c r="D292" s="40" t="s">
        <v>719</v>
      </c>
      <c r="E292" s="41">
        <v>0</v>
      </c>
      <c r="F292" s="15" t="s">
        <v>24</v>
      </c>
      <c r="G292" s="41">
        <v>0</v>
      </c>
      <c r="H292" s="41">
        <f t="shared" ref="H292:T292" si="150">SUM(H293:H294)</f>
        <v>25000000</v>
      </c>
      <c r="I292" s="41">
        <f t="shared" si="150"/>
        <v>0</v>
      </c>
      <c r="J292" s="41">
        <f t="shared" si="150"/>
        <v>2500000</v>
      </c>
      <c r="K292" s="41">
        <f t="shared" si="150"/>
        <v>0</v>
      </c>
      <c r="L292" s="41">
        <f t="shared" si="150"/>
        <v>5000000</v>
      </c>
      <c r="M292" s="41">
        <f t="shared" si="150"/>
        <v>0</v>
      </c>
      <c r="N292" s="41">
        <f t="shared" si="150"/>
        <v>5000000</v>
      </c>
      <c r="O292" s="41">
        <f t="shared" si="150"/>
        <v>0</v>
      </c>
      <c r="P292" s="41">
        <f t="shared" si="150"/>
        <v>5000000</v>
      </c>
      <c r="Q292" s="41">
        <f t="shared" si="150"/>
        <v>0</v>
      </c>
      <c r="R292" s="41">
        <f t="shared" si="150"/>
        <v>5000000</v>
      </c>
      <c r="S292" s="41">
        <f t="shared" si="150"/>
        <v>0</v>
      </c>
      <c r="T292" s="41">
        <f t="shared" si="150"/>
        <v>2500000</v>
      </c>
      <c r="U292" s="41">
        <f t="shared" si="1"/>
        <v>25000000</v>
      </c>
      <c r="V292" s="41">
        <f t="shared" si="2"/>
        <v>0</v>
      </c>
      <c r="W292" s="61"/>
      <c r="X292" s="61"/>
      <c r="Y292" s="61"/>
      <c r="Z292" s="61"/>
    </row>
    <row r="293" spans="1:26" ht="13.5" hidden="1" customHeight="1" x14ac:dyDescent="0.2">
      <c r="A293" s="2" t="s">
        <v>1894</v>
      </c>
      <c r="B293" s="50" t="str">
        <f t="array" ref="B293">INDEX(PAGU_REAL!$AF$1:$AF$168,MATCH(MID(A293,1,21),MID(PAGU_REAL!$AK$1:$AK$168,1,21),0))</f>
        <v>Perencanaan</v>
      </c>
      <c r="C293" s="42" t="s">
        <v>24</v>
      </c>
      <c r="D293" s="43" t="s">
        <v>51</v>
      </c>
      <c r="E293" s="44">
        <v>10</v>
      </c>
      <c r="F293" s="45" t="s">
        <v>602</v>
      </c>
      <c r="G293" s="44">
        <v>1000000</v>
      </c>
      <c r="H293" s="44">
        <f t="shared" ref="H293:H294" si="151">ROUNDDOWN(E293*G293,-3)</f>
        <v>10000000</v>
      </c>
      <c r="I293" s="44">
        <v>0</v>
      </c>
      <c r="J293" s="44">
        <v>1000000</v>
      </c>
      <c r="K293" s="44">
        <v>0</v>
      </c>
      <c r="L293" s="44">
        <v>2000000</v>
      </c>
      <c r="M293" s="44">
        <v>0</v>
      </c>
      <c r="N293" s="44">
        <v>2000000</v>
      </c>
      <c r="O293" s="44">
        <v>0</v>
      </c>
      <c r="P293" s="44">
        <v>2000000</v>
      </c>
      <c r="Q293" s="44">
        <v>0</v>
      </c>
      <c r="R293" s="44">
        <v>2000000</v>
      </c>
      <c r="S293" s="44">
        <v>0</v>
      </c>
      <c r="T293" s="44">
        <v>1000000</v>
      </c>
      <c r="U293" s="44">
        <f t="shared" si="1"/>
        <v>10000000</v>
      </c>
      <c r="V293" s="44">
        <f t="shared" si="2"/>
        <v>0</v>
      </c>
      <c r="W293" s="61"/>
      <c r="X293" s="61"/>
      <c r="Y293" s="61"/>
      <c r="Z293" s="61"/>
    </row>
    <row r="294" spans="1:26" ht="13.5" hidden="1" customHeight="1" x14ac:dyDescent="0.2">
      <c r="A294" s="2" t="s">
        <v>1895</v>
      </c>
      <c r="B294" s="50" t="str">
        <f t="array" ref="B294">INDEX(PAGU_REAL!$AF$1:$AF$168,MATCH(MID(A294,1,21),MID(PAGU_REAL!$AK$1:$AK$168,1,21),0))</f>
        <v>Perencanaan</v>
      </c>
      <c r="C294" s="42" t="s">
        <v>24</v>
      </c>
      <c r="D294" s="43" t="s">
        <v>53</v>
      </c>
      <c r="E294" s="44">
        <v>10</v>
      </c>
      <c r="F294" s="45" t="s">
        <v>602</v>
      </c>
      <c r="G294" s="44">
        <v>1500000</v>
      </c>
      <c r="H294" s="44">
        <f t="shared" si="151"/>
        <v>15000000</v>
      </c>
      <c r="I294" s="44">
        <v>0</v>
      </c>
      <c r="J294" s="44">
        <v>1500000</v>
      </c>
      <c r="K294" s="44">
        <v>0</v>
      </c>
      <c r="L294" s="44">
        <v>3000000</v>
      </c>
      <c r="M294" s="44">
        <v>0</v>
      </c>
      <c r="N294" s="44">
        <v>3000000</v>
      </c>
      <c r="O294" s="44">
        <v>0</v>
      </c>
      <c r="P294" s="44">
        <v>3000000</v>
      </c>
      <c r="Q294" s="44">
        <v>0</v>
      </c>
      <c r="R294" s="44">
        <v>3000000</v>
      </c>
      <c r="S294" s="44">
        <v>0</v>
      </c>
      <c r="T294" s="44">
        <v>1500000</v>
      </c>
      <c r="U294" s="44">
        <f t="shared" si="1"/>
        <v>15000000</v>
      </c>
      <c r="V294" s="44">
        <f t="shared" si="2"/>
        <v>0</v>
      </c>
      <c r="W294" s="61"/>
      <c r="X294" s="61"/>
      <c r="Y294" s="61"/>
      <c r="Z294" s="61"/>
    </row>
    <row r="295" spans="1:26" ht="13.5" hidden="1" customHeight="1" x14ac:dyDescent="0.2">
      <c r="A295" s="2" t="s">
        <v>1896</v>
      </c>
      <c r="B295" s="50" t="str">
        <f t="array" ref="B295">INDEX(PAGU_REAL!$AF$1:$AF$168,MATCH(MID(A295,1,21),MID(PAGU_REAL!$AK$1:$AK$168,1,21),0))</f>
        <v>Perencanaan</v>
      </c>
      <c r="C295" s="12" t="s">
        <v>111</v>
      </c>
      <c r="D295" s="40" t="s">
        <v>112</v>
      </c>
      <c r="E295" s="41">
        <v>0</v>
      </c>
      <c r="F295" s="15" t="s">
        <v>24</v>
      </c>
      <c r="G295" s="41">
        <v>0</v>
      </c>
      <c r="H295" s="41">
        <f t="shared" ref="H295:T295" si="152">H296</f>
        <v>146251000</v>
      </c>
      <c r="I295" s="41">
        <f t="shared" si="152"/>
        <v>0</v>
      </c>
      <c r="J295" s="41">
        <f t="shared" si="152"/>
        <v>0</v>
      </c>
      <c r="K295" s="41">
        <f t="shared" si="152"/>
        <v>29250000</v>
      </c>
      <c r="L295" s="41">
        <f t="shared" si="152"/>
        <v>0</v>
      </c>
      <c r="M295" s="41">
        <f t="shared" si="152"/>
        <v>29250000</v>
      </c>
      <c r="N295" s="41">
        <f t="shared" si="152"/>
        <v>0</v>
      </c>
      <c r="O295" s="41">
        <f t="shared" si="152"/>
        <v>29250000</v>
      </c>
      <c r="P295" s="41">
        <f t="shared" si="152"/>
        <v>0</v>
      </c>
      <c r="Q295" s="41">
        <f t="shared" si="152"/>
        <v>29250000</v>
      </c>
      <c r="R295" s="41">
        <f t="shared" si="152"/>
        <v>0</v>
      </c>
      <c r="S295" s="41">
        <f t="shared" si="152"/>
        <v>29251000</v>
      </c>
      <c r="T295" s="41">
        <f t="shared" si="152"/>
        <v>0</v>
      </c>
      <c r="U295" s="41">
        <f t="shared" si="1"/>
        <v>146251000</v>
      </c>
      <c r="V295" s="41">
        <f t="shared" si="2"/>
        <v>0</v>
      </c>
      <c r="W295" s="61"/>
      <c r="X295" s="61"/>
      <c r="Y295" s="61"/>
      <c r="Z295" s="61"/>
    </row>
    <row r="296" spans="1:26" ht="13.5" hidden="1" customHeight="1" x14ac:dyDescent="0.2">
      <c r="A296" s="2" t="s">
        <v>1897</v>
      </c>
      <c r="B296" s="50" t="str">
        <f t="array" ref="B296">INDEX(PAGU_REAL!$AF$1:$AF$168,MATCH(MID(A296,1,21),MID(PAGU_REAL!$AK$1:$AK$168,1,21),0))</f>
        <v>Perencanaan</v>
      </c>
      <c r="C296" s="42" t="s">
        <v>24</v>
      </c>
      <c r="D296" s="43" t="s">
        <v>1885</v>
      </c>
      <c r="E296" s="44">
        <v>25</v>
      </c>
      <c r="F296" s="45" t="s">
        <v>600</v>
      </c>
      <c r="G296" s="44">
        <v>5850040</v>
      </c>
      <c r="H296" s="44">
        <f>ROUNDDOWN(E296*G296,-3)</f>
        <v>146251000</v>
      </c>
      <c r="I296" s="44">
        <v>0</v>
      </c>
      <c r="J296" s="44">
        <v>0</v>
      </c>
      <c r="K296" s="44">
        <v>29250000</v>
      </c>
      <c r="L296" s="44">
        <v>0</v>
      </c>
      <c r="M296" s="44">
        <v>29250000</v>
      </c>
      <c r="N296" s="44">
        <v>0</v>
      </c>
      <c r="O296" s="44">
        <v>29250000</v>
      </c>
      <c r="P296" s="44">
        <v>0</v>
      </c>
      <c r="Q296" s="44">
        <v>29250000</v>
      </c>
      <c r="R296" s="44">
        <v>0</v>
      </c>
      <c r="S296" s="44">
        <v>29251000</v>
      </c>
      <c r="T296" s="44">
        <v>0</v>
      </c>
      <c r="U296" s="44">
        <f t="shared" si="1"/>
        <v>146251000</v>
      </c>
      <c r="V296" s="44">
        <f t="shared" si="2"/>
        <v>0</v>
      </c>
      <c r="W296" s="61"/>
      <c r="X296" s="61"/>
      <c r="Y296" s="61"/>
      <c r="Z296" s="61"/>
    </row>
    <row r="297" spans="1:26" ht="13.5" hidden="1" customHeight="1" x14ac:dyDescent="0.2">
      <c r="A297" s="2" t="s">
        <v>1898</v>
      </c>
      <c r="B297" s="50" t="e">
        <f t="array" ref="B297">INDEX(PAGU_REAL!$AF$1:$AF$168,MATCH(MID(A297,1,21),MID(PAGU_REAL!$AK$1:$AK$168,1,21),0))</f>
        <v>#N/A</v>
      </c>
      <c r="C297" s="24" t="s">
        <v>1899</v>
      </c>
      <c r="D297" s="25" t="s">
        <v>1900</v>
      </c>
      <c r="E297" s="26">
        <v>3</v>
      </c>
      <c r="F297" s="27" t="s">
        <v>874</v>
      </c>
      <c r="G297" s="26">
        <v>0</v>
      </c>
      <c r="H297" s="26">
        <f t="shared" ref="H297:T297" si="153">H298</f>
        <v>2536502000</v>
      </c>
      <c r="I297" s="26">
        <f t="shared" si="153"/>
        <v>78851584</v>
      </c>
      <c r="J297" s="26">
        <f t="shared" si="153"/>
        <v>89967984</v>
      </c>
      <c r="K297" s="26">
        <f t="shared" si="153"/>
        <v>121986384</v>
      </c>
      <c r="L297" s="26">
        <f t="shared" si="153"/>
        <v>91288984</v>
      </c>
      <c r="M297" s="26">
        <f t="shared" si="153"/>
        <v>108238384</v>
      </c>
      <c r="N297" s="26">
        <f t="shared" si="153"/>
        <v>626932384</v>
      </c>
      <c r="O297" s="26">
        <f t="shared" si="153"/>
        <v>600898984</v>
      </c>
      <c r="P297" s="26">
        <f t="shared" si="153"/>
        <v>107601984</v>
      </c>
      <c r="Q297" s="26">
        <f t="shared" si="153"/>
        <v>220227384</v>
      </c>
      <c r="R297" s="26">
        <f t="shared" si="153"/>
        <v>222232984</v>
      </c>
      <c r="S297" s="26">
        <f t="shared" si="153"/>
        <v>153080384</v>
      </c>
      <c r="T297" s="26">
        <f t="shared" si="153"/>
        <v>119074576</v>
      </c>
      <c r="U297" s="26">
        <f t="shared" si="1"/>
        <v>2540382000</v>
      </c>
      <c r="V297" s="26">
        <f t="shared" si="2"/>
        <v>-3880000</v>
      </c>
      <c r="W297" s="61"/>
      <c r="X297" s="61"/>
      <c r="Y297" s="61"/>
      <c r="Z297" s="61"/>
    </row>
    <row r="298" spans="1:26" ht="13.5" hidden="1" customHeight="1" x14ac:dyDescent="0.2">
      <c r="A298" s="2" t="s">
        <v>2175</v>
      </c>
      <c r="B298" s="50" t="e">
        <f t="array" ref="B298">INDEX(PAGU_REAL!$AF$1:$AF$168,MATCH(MID(A298,1,21),MID(PAGU_REAL!$AK$1:$AK$168,1,21),0))</f>
        <v>#N/A</v>
      </c>
      <c r="C298" s="28" t="s">
        <v>2176</v>
      </c>
      <c r="D298" s="29" t="s">
        <v>2177</v>
      </c>
      <c r="E298" s="30">
        <v>0</v>
      </c>
      <c r="F298" s="31" t="s">
        <v>24</v>
      </c>
      <c r="G298" s="30">
        <v>0</v>
      </c>
      <c r="H298" s="30">
        <f t="shared" ref="H298:T298" si="154">SUM(H299,H374,H387)</f>
        <v>2536502000</v>
      </c>
      <c r="I298" s="30">
        <f t="shared" si="154"/>
        <v>78851584</v>
      </c>
      <c r="J298" s="30">
        <f t="shared" si="154"/>
        <v>89967984</v>
      </c>
      <c r="K298" s="30">
        <f t="shared" si="154"/>
        <v>121986384</v>
      </c>
      <c r="L298" s="30">
        <f t="shared" si="154"/>
        <v>91288984</v>
      </c>
      <c r="M298" s="30">
        <f t="shared" si="154"/>
        <v>108238384</v>
      </c>
      <c r="N298" s="30">
        <f t="shared" si="154"/>
        <v>626932384</v>
      </c>
      <c r="O298" s="30">
        <f t="shared" si="154"/>
        <v>600898984</v>
      </c>
      <c r="P298" s="30">
        <f t="shared" si="154"/>
        <v>107601984</v>
      </c>
      <c r="Q298" s="30">
        <f t="shared" si="154"/>
        <v>220227384</v>
      </c>
      <c r="R298" s="30">
        <f t="shared" si="154"/>
        <v>222232984</v>
      </c>
      <c r="S298" s="30">
        <f t="shared" si="154"/>
        <v>153080384</v>
      </c>
      <c r="T298" s="30">
        <f t="shared" si="154"/>
        <v>119074576</v>
      </c>
      <c r="U298" s="30">
        <f t="shared" si="1"/>
        <v>2540382000</v>
      </c>
      <c r="V298" s="30">
        <f t="shared" si="2"/>
        <v>-3880000</v>
      </c>
      <c r="W298" s="61"/>
      <c r="X298" s="61"/>
      <c r="Y298" s="61"/>
      <c r="Z298" s="61"/>
    </row>
    <row r="299" spans="1:26" ht="13.5" hidden="1" customHeight="1" x14ac:dyDescent="0.2">
      <c r="A299" s="2" t="s">
        <v>2178</v>
      </c>
      <c r="B299" s="50" t="e">
        <f t="array" ref="B299">INDEX(PAGU_REAL!$AF$1:$AF$168,MATCH(MID(A299,1,21),MID(PAGU_REAL!$AK$1:$AK$168,1,21),0))</f>
        <v>#N/A</v>
      </c>
      <c r="C299" s="32" t="s">
        <v>780</v>
      </c>
      <c r="D299" s="33" t="s">
        <v>2027</v>
      </c>
      <c r="E299" s="34">
        <v>0</v>
      </c>
      <c r="F299" s="35" t="s">
        <v>24</v>
      </c>
      <c r="G299" s="34">
        <v>0</v>
      </c>
      <c r="H299" s="34">
        <f t="shared" ref="H299:T299" si="155">SUM(H300,H314,H324,H335,H348,H361)</f>
        <v>328920000</v>
      </c>
      <c r="I299" s="34">
        <f t="shared" si="155"/>
        <v>3828000</v>
      </c>
      <c r="J299" s="34">
        <f t="shared" si="155"/>
        <v>15205000</v>
      </c>
      <c r="K299" s="34">
        <f t="shared" si="155"/>
        <v>39669000</v>
      </c>
      <c r="L299" s="34">
        <f t="shared" si="155"/>
        <v>13825000</v>
      </c>
      <c r="M299" s="34">
        <f t="shared" si="155"/>
        <v>18983000</v>
      </c>
      <c r="N299" s="34">
        <f t="shared" si="155"/>
        <v>45721000</v>
      </c>
      <c r="O299" s="34">
        <f t="shared" si="155"/>
        <v>26253000</v>
      </c>
      <c r="P299" s="34">
        <f t="shared" si="155"/>
        <v>16485000</v>
      </c>
      <c r="Q299" s="34">
        <f t="shared" si="155"/>
        <v>22348000</v>
      </c>
      <c r="R299" s="34">
        <f t="shared" si="155"/>
        <v>41588000</v>
      </c>
      <c r="S299" s="34">
        <f t="shared" si="155"/>
        <v>33599000</v>
      </c>
      <c r="T299" s="34">
        <f t="shared" si="155"/>
        <v>55296000</v>
      </c>
      <c r="U299" s="34">
        <f t="shared" si="1"/>
        <v>332800000</v>
      </c>
      <c r="V299" s="34">
        <f t="shared" si="2"/>
        <v>-3880000</v>
      </c>
      <c r="W299" s="61"/>
      <c r="X299" s="61"/>
      <c r="Y299" s="61"/>
      <c r="Z299" s="61"/>
    </row>
    <row r="300" spans="1:26" ht="13.5" hidden="1" customHeight="1" x14ac:dyDescent="0.2">
      <c r="A300" s="2" t="s">
        <v>2179</v>
      </c>
      <c r="B300" s="50" t="str">
        <f t="array" ref="B300">INDEX(PAGU_REAL!$AF$1:$AF$168,MATCH(MID(A300,1,21),MID(PAGU_REAL!$AK$1:$AK$168,1,21),0))</f>
        <v>Keuangan</v>
      </c>
      <c r="C300" s="36" t="s">
        <v>39</v>
      </c>
      <c r="D300" s="37" t="s">
        <v>2180</v>
      </c>
      <c r="E300" s="38">
        <v>0</v>
      </c>
      <c r="F300" s="39" t="s">
        <v>24</v>
      </c>
      <c r="G300" s="38">
        <v>0</v>
      </c>
      <c r="H300" s="38">
        <f t="shared" ref="H300:T300" si="156">SUM(H301,H305,H308,H310,H312)</f>
        <v>53700000</v>
      </c>
      <c r="I300" s="38">
        <f t="shared" si="156"/>
        <v>2700000</v>
      </c>
      <c r="J300" s="38">
        <f t="shared" si="156"/>
        <v>4990000</v>
      </c>
      <c r="K300" s="38">
        <f t="shared" si="156"/>
        <v>990000</v>
      </c>
      <c r="L300" s="38">
        <f t="shared" si="156"/>
        <v>2800000</v>
      </c>
      <c r="M300" s="38">
        <f t="shared" si="156"/>
        <v>2490000</v>
      </c>
      <c r="N300" s="38">
        <f t="shared" si="156"/>
        <v>3835000</v>
      </c>
      <c r="O300" s="38">
        <f t="shared" si="156"/>
        <v>4500000</v>
      </c>
      <c r="P300" s="38">
        <f t="shared" si="156"/>
        <v>3490000</v>
      </c>
      <c r="Q300" s="38">
        <f t="shared" si="156"/>
        <v>990000</v>
      </c>
      <c r="R300" s="38">
        <f t="shared" si="156"/>
        <v>7000000</v>
      </c>
      <c r="S300" s="38">
        <f t="shared" si="156"/>
        <v>4035000</v>
      </c>
      <c r="T300" s="38">
        <f t="shared" si="156"/>
        <v>15880000</v>
      </c>
      <c r="U300" s="38">
        <f t="shared" si="1"/>
        <v>53700000</v>
      </c>
      <c r="V300" s="38">
        <f t="shared" si="2"/>
        <v>0</v>
      </c>
      <c r="W300" s="61"/>
      <c r="X300" s="61"/>
      <c r="Y300" s="61"/>
      <c r="Z300" s="61"/>
    </row>
    <row r="301" spans="1:26" ht="13.5" hidden="1" customHeight="1" x14ac:dyDescent="0.2">
      <c r="A301" s="2" t="s">
        <v>2181</v>
      </c>
      <c r="B301" s="50" t="str">
        <f t="array" ref="B301">INDEX(PAGU_REAL!$AF$1:$AF$168,MATCH(MID(A301,1,21),MID(PAGU_REAL!$AK$1:$AK$168,1,21),0))</f>
        <v>Keuangan</v>
      </c>
      <c r="C301" s="12" t="s">
        <v>42</v>
      </c>
      <c r="D301" s="40" t="s">
        <v>43</v>
      </c>
      <c r="E301" s="41">
        <v>0</v>
      </c>
      <c r="F301" s="15" t="s">
        <v>24</v>
      </c>
      <c r="G301" s="41">
        <v>0</v>
      </c>
      <c r="H301" s="41">
        <f t="shared" ref="H301:T301" si="157">SUM(H302:H304)</f>
        <v>18900000</v>
      </c>
      <c r="I301" s="41">
        <f t="shared" si="157"/>
        <v>0</v>
      </c>
      <c r="J301" s="41">
        <f t="shared" si="157"/>
        <v>2190000</v>
      </c>
      <c r="K301" s="41">
        <f t="shared" si="157"/>
        <v>690000</v>
      </c>
      <c r="L301" s="41">
        <f t="shared" si="157"/>
        <v>0</v>
      </c>
      <c r="M301" s="41">
        <f t="shared" si="157"/>
        <v>2190000</v>
      </c>
      <c r="N301" s="41">
        <f t="shared" si="157"/>
        <v>1035000</v>
      </c>
      <c r="O301" s="41">
        <f t="shared" si="157"/>
        <v>1500000</v>
      </c>
      <c r="P301" s="41">
        <f t="shared" si="157"/>
        <v>690000</v>
      </c>
      <c r="Q301" s="41">
        <f t="shared" si="157"/>
        <v>690000</v>
      </c>
      <c r="R301" s="41">
        <f t="shared" si="157"/>
        <v>1500000</v>
      </c>
      <c r="S301" s="41">
        <f t="shared" si="157"/>
        <v>1035000</v>
      </c>
      <c r="T301" s="41">
        <f t="shared" si="157"/>
        <v>7380000</v>
      </c>
      <c r="U301" s="41">
        <f t="shared" si="1"/>
        <v>18900000</v>
      </c>
      <c r="V301" s="41">
        <f t="shared" si="2"/>
        <v>0</v>
      </c>
      <c r="W301" s="61"/>
      <c r="X301" s="61"/>
      <c r="Y301" s="61"/>
      <c r="Z301" s="61"/>
    </row>
    <row r="302" spans="1:26" ht="13.5" hidden="1" customHeight="1" x14ac:dyDescent="0.2">
      <c r="A302" s="2" t="s">
        <v>2182</v>
      </c>
      <c r="B302" s="50" t="str">
        <f t="array" ref="B302">INDEX(PAGU_REAL!$AF$1:$AF$168,MATCH(MID(A302,1,21),MID(PAGU_REAL!$AK$1:$AK$168,1,21),0))</f>
        <v>Keuangan</v>
      </c>
      <c r="C302" s="42" t="s">
        <v>24</v>
      </c>
      <c r="D302" s="43" t="s">
        <v>599</v>
      </c>
      <c r="E302" s="44">
        <v>100</v>
      </c>
      <c r="F302" s="45" t="s">
        <v>600</v>
      </c>
      <c r="G302" s="44">
        <v>69000</v>
      </c>
      <c r="H302" s="44">
        <f t="shared" ref="H302:H304" si="158">ROUNDDOWN(E302*G302,-3)</f>
        <v>6900000</v>
      </c>
      <c r="I302" s="44">
        <v>0</v>
      </c>
      <c r="J302" s="44">
        <v>690000</v>
      </c>
      <c r="K302" s="44">
        <v>690000</v>
      </c>
      <c r="L302" s="44">
        <v>0</v>
      </c>
      <c r="M302" s="44">
        <v>690000</v>
      </c>
      <c r="N302" s="44">
        <v>1035000</v>
      </c>
      <c r="O302" s="44">
        <v>0</v>
      </c>
      <c r="P302" s="44">
        <v>690000</v>
      </c>
      <c r="Q302" s="44">
        <v>690000</v>
      </c>
      <c r="R302" s="44">
        <v>0</v>
      </c>
      <c r="S302" s="44">
        <v>1035000</v>
      </c>
      <c r="T302" s="44">
        <v>1380000</v>
      </c>
      <c r="U302" s="44">
        <f t="shared" si="1"/>
        <v>6900000</v>
      </c>
      <c r="V302" s="44">
        <f t="shared" si="2"/>
        <v>0</v>
      </c>
      <c r="W302" s="61"/>
      <c r="X302" s="61"/>
      <c r="Y302" s="61"/>
      <c r="Z302" s="61"/>
    </row>
    <row r="303" spans="1:26" ht="13.5" hidden="1" customHeight="1" x14ac:dyDescent="0.2">
      <c r="A303" s="2" t="s">
        <v>2183</v>
      </c>
      <c r="B303" s="50" t="str">
        <f t="array" ref="B303">INDEX(PAGU_REAL!$AF$1:$AF$168,MATCH(MID(A303,1,21),MID(PAGU_REAL!$AK$1:$AK$168,1,21),0))</f>
        <v>Keuangan</v>
      </c>
      <c r="C303" s="42" t="s">
        <v>24</v>
      </c>
      <c r="D303" s="43" t="s">
        <v>1791</v>
      </c>
      <c r="E303" s="44">
        <v>15</v>
      </c>
      <c r="F303" s="45" t="s">
        <v>657</v>
      </c>
      <c r="G303" s="44">
        <v>400000</v>
      </c>
      <c r="H303" s="44">
        <f t="shared" si="158"/>
        <v>6000000</v>
      </c>
      <c r="I303" s="44">
        <v>0</v>
      </c>
      <c r="J303" s="44">
        <v>1500000</v>
      </c>
      <c r="K303" s="44">
        <v>0</v>
      </c>
      <c r="L303" s="44">
        <v>0</v>
      </c>
      <c r="M303" s="44">
        <v>1500000</v>
      </c>
      <c r="N303" s="44">
        <v>0</v>
      </c>
      <c r="O303" s="44">
        <v>1500000</v>
      </c>
      <c r="P303" s="44">
        <v>0</v>
      </c>
      <c r="Q303" s="44">
        <v>0</v>
      </c>
      <c r="R303" s="44">
        <v>1500000</v>
      </c>
      <c r="S303" s="44">
        <v>0</v>
      </c>
      <c r="T303" s="44">
        <v>0</v>
      </c>
      <c r="U303" s="44">
        <f t="shared" si="1"/>
        <v>6000000</v>
      </c>
      <c r="V303" s="44">
        <f t="shared" si="2"/>
        <v>0</v>
      </c>
      <c r="W303" s="61"/>
      <c r="X303" s="61"/>
      <c r="Y303" s="61"/>
      <c r="Z303" s="61"/>
    </row>
    <row r="304" spans="1:26" ht="13.5" hidden="1" customHeight="1" x14ac:dyDescent="0.2">
      <c r="A304" s="2" t="s">
        <v>2184</v>
      </c>
      <c r="B304" s="50" t="str">
        <f t="array" ref="B304">INDEX(PAGU_REAL!$AF$1:$AF$168,MATCH(MID(A304,1,21),MID(PAGU_REAL!$AK$1:$AK$168,1,21),0))</f>
        <v>Keuangan</v>
      </c>
      <c r="C304" s="42" t="s">
        <v>24</v>
      </c>
      <c r="D304" s="43" t="s">
        <v>45</v>
      </c>
      <c r="E304" s="44">
        <v>6</v>
      </c>
      <c r="F304" s="45" t="s">
        <v>668</v>
      </c>
      <c r="G304" s="44">
        <v>1000000</v>
      </c>
      <c r="H304" s="44">
        <f t="shared" si="158"/>
        <v>6000000</v>
      </c>
      <c r="I304" s="44">
        <v>0</v>
      </c>
      <c r="J304" s="44">
        <v>0</v>
      </c>
      <c r="K304" s="44">
        <v>0</v>
      </c>
      <c r="L304" s="44">
        <v>0</v>
      </c>
      <c r="M304" s="44">
        <v>0</v>
      </c>
      <c r="N304" s="44">
        <v>0</v>
      </c>
      <c r="O304" s="44">
        <v>0</v>
      </c>
      <c r="P304" s="44">
        <v>0</v>
      </c>
      <c r="Q304" s="44">
        <v>0</v>
      </c>
      <c r="R304" s="44">
        <v>0</v>
      </c>
      <c r="S304" s="44">
        <v>0</v>
      </c>
      <c r="T304" s="44">
        <v>6000000</v>
      </c>
      <c r="U304" s="44">
        <f t="shared" si="1"/>
        <v>6000000</v>
      </c>
      <c r="V304" s="44">
        <f t="shared" si="2"/>
        <v>0</v>
      </c>
      <c r="W304" s="61"/>
      <c r="X304" s="61"/>
      <c r="Y304" s="61"/>
      <c r="Z304" s="61"/>
    </row>
    <row r="305" spans="1:26" ht="13.5" hidden="1" customHeight="1" x14ac:dyDescent="0.2">
      <c r="A305" s="2" t="s">
        <v>2185</v>
      </c>
      <c r="B305" s="50" t="str">
        <f t="array" ref="B305">INDEX(PAGU_REAL!$AF$1:$AF$168,MATCH(MID(A305,1,21),MID(PAGU_REAL!$AK$1:$AK$168,1,21),0))</f>
        <v>Keuangan</v>
      </c>
      <c r="C305" s="12" t="s">
        <v>718</v>
      </c>
      <c r="D305" s="40" t="s">
        <v>719</v>
      </c>
      <c r="E305" s="41">
        <v>0</v>
      </c>
      <c r="F305" s="15" t="s">
        <v>24</v>
      </c>
      <c r="G305" s="41">
        <v>0</v>
      </c>
      <c r="H305" s="41">
        <f t="shared" ref="H305:T305" si="159">SUM(H306:H307)</f>
        <v>15000000</v>
      </c>
      <c r="I305" s="41">
        <f t="shared" si="159"/>
        <v>0</v>
      </c>
      <c r="J305" s="41">
        <f t="shared" si="159"/>
        <v>2500000</v>
      </c>
      <c r="K305" s="41">
        <f t="shared" si="159"/>
        <v>0</v>
      </c>
      <c r="L305" s="41">
        <f t="shared" si="159"/>
        <v>2500000</v>
      </c>
      <c r="M305" s="41">
        <f t="shared" si="159"/>
        <v>0</v>
      </c>
      <c r="N305" s="41">
        <f t="shared" si="159"/>
        <v>2500000</v>
      </c>
      <c r="O305" s="41">
        <f t="shared" si="159"/>
        <v>0</v>
      </c>
      <c r="P305" s="41">
        <f t="shared" si="159"/>
        <v>2500000</v>
      </c>
      <c r="Q305" s="41">
        <f t="shared" si="159"/>
        <v>0</v>
      </c>
      <c r="R305" s="41">
        <f t="shared" si="159"/>
        <v>2500000</v>
      </c>
      <c r="S305" s="41">
        <f t="shared" si="159"/>
        <v>0</v>
      </c>
      <c r="T305" s="41">
        <f t="shared" si="159"/>
        <v>2500000</v>
      </c>
      <c r="U305" s="41">
        <f t="shared" si="1"/>
        <v>15000000</v>
      </c>
      <c r="V305" s="41">
        <f t="shared" si="2"/>
        <v>0</v>
      </c>
      <c r="W305" s="61"/>
      <c r="X305" s="61"/>
      <c r="Y305" s="61"/>
      <c r="Z305" s="61"/>
    </row>
    <row r="306" spans="1:26" ht="13.5" hidden="1" customHeight="1" x14ac:dyDescent="0.2">
      <c r="A306" s="2" t="s">
        <v>2186</v>
      </c>
      <c r="B306" s="50" t="str">
        <f t="array" ref="B306">INDEX(PAGU_REAL!$AF$1:$AF$168,MATCH(MID(A306,1,21),MID(PAGU_REAL!$AK$1:$AK$168,1,21),0))</f>
        <v>Keuangan</v>
      </c>
      <c r="C306" s="42" t="s">
        <v>24</v>
      </c>
      <c r="D306" s="43" t="s">
        <v>51</v>
      </c>
      <c r="E306" s="44">
        <v>6</v>
      </c>
      <c r="F306" s="45" t="s">
        <v>668</v>
      </c>
      <c r="G306" s="44">
        <v>1000000</v>
      </c>
      <c r="H306" s="44">
        <f t="shared" ref="H306:H307" si="160">ROUNDDOWN(E306*G306,-3)</f>
        <v>6000000</v>
      </c>
      <c r="I306" s="44">
        <v>0</v>
      </c>
      <c r="J306" s="44">
        <v>1000000</v>
      </c>
      <c r="K306" s="44">
        <v>0</v>
      </c>
      <c r="L306" s="44">
        <v>1000000</v>
      </c>
      <c r="M306" s="44">
        <v>0</v>
      </c>
      <c r="N306" s="44">
        <v>1000000</v>
      </c>
      <c r="O306" s="44">
        <v>0</v>
      </c>
      <c r="P306" s="44">
        <v>1000000</v>
      </c>
      <c r="Q306" s="44">
        <v>0</v>
      </c>
      <c r="R306" s="44">
        <v>1000000</v>
      </c>
      <c r="S306" s="44">
        <v>0</v>
      </c>
      <c r="T306" s="44">
        <v>1000000</v>
      </c>
      <c r="U306" s="44">
        <f t="shared" si="1"/>
        <v>6000000</v>
      </c>
      <c r="V306" s="44">
        <f t="shared" si="2"/>
        <v>0</v>
      </c>
      <c r="W306" s="61"/>
      <c r="X306" s="61"/>
      <c r="Y306" s="61"/>
      <c r="Z306" s="61"/>
    </row>
    <row r="307" spans="1:26" ht="13.5" hidden="1" customHeight="1" x14ac:dyDescent="0.2">
      <c r="A307" s="2" t="s">
        <v>2187</v>
      </c>
      <c r="B307" s="50" t="str">
        <f t="array" ref="B307">INDEX(PAGU_REAL!$AF$1:$AF$168,MATCH(MID(A307,1,21),MID(PAGU_REAL!$AK$1:$AK$168,1,21),0))</f>
        <v>Keuangan</v>
      </c>
      <c r="C307" s="42" t="s">
        <v>24</v>
      </c>
      <c r="D307" s="43" t="s">
        <v>53</v>
      </c>
      <c r="E307" s="44">
        <v>6</v>
      </c>
      <c r="F307" s="45" t="s">
        <v>668</v>
      </c>
      <c r="G307" s="44">
        <v>1500000</v>
      </c>
      <c r="H307" s="44">
        <f t="shared" si="160"/>
        <v>9000000</v>
      </c>
      <c r="I307" s="44">
        <v>0</v>
      </c>
      <c r="J307" s="44">
        <v>1500000</v>
      </c>
      <c r="K307" s="44">
        <v>0</v>
      </c>
      <c r="L307" s="44">
        <v>1500000</v>
      </c>
      <c r="M307" s="44">
        <v>0</v>
      </c>
      <c r="N307" s="44">
        <v>1500000</v>
      </c>
      <c r="O307" s="44">
        <v>0</v>
      </c>
      <c r="P307" s="44">
        <v>1500000</v>
      </c>
      <c r="Q307" s="44">
        <v>0</v>
      </c>
      <c r="R307" s="44">
        <v>1500000</v>
      </c>
      <c r="S307" s="44">
        <v>0</v>
      </c>
      <c r="T307" s="44">
        <v>1500000</v>
      </c>
      <c r="U307" s="44">
        <f t="shared" si="1"/>
        <v>9000000</v>
      </c>
      <c r="V307" s="44">
        <f t="shared" si="2"/>
        <v>0</v>
      </c>
      <c r="W307" s="61"/>
      <c r="X307" s="61"/>
      <c r="Y307" s="61"/>
      <c r="Z307" s="61"/>
    </row>
    <row r="308" spans="1:26" ht="13.5" hidden="1" customHeight="1" x14ac:dyDescent="0.2">
      <c r="A308" s="2" t="s">
        <v>2188</v>
      </c>
      <c r="B308" s="50" t="str">
        <f t="array" ref="B308">INDEX(PAGU_REAL!$AF$1:$AF$168,MATCH(MID(A308,1,21),MID(PAGU_REAL!$AK$1:$AK$168,1,21),0))</f>
        <v>Keuangan</v>
      </c>
      <c r="C308" s="12" t="s">
        <v>162</v>
      </c>
      <c r="D308" s="40" t="s">
        <v>163</v>
      </c>
      <c r="E308" s="41">
        <v>0</v>
      </c>
      <c r="F308" s="15" t="s">
        <v>24</v>
      </c>
      <c r="G308" s="41">
        <v>0</v>
      </c>
      <c r="H308" s="41">
        <f t="shared" ref="H308:T308" si="161">H309</f>
        <v>3000000</v>
      </c>
      <c r="I308" s="41">
        <f t="shared" si="161"/>
        <v>0</v>
      </c>
      <c r="J308" s="41">
        <f t="shared" si="161"/>
        <v>0</v>
      </c>
      <c r="K308" s="41">
        <f t="shared" si="161"/>
        <v>0</v>
      </c>
      <c r="L308" s="41">
        <f t="shared" si="161"/>
        <v>0</v>
      </c>
      <c r="M308" s="41">
        <f t="shared" si="161"/>
        <v>0</v>
      </c>
      <c r="N308" s="41">
        <f t="shared" si="161"/>
        <v>0</v>
      </c>
      <c r="O308" s="41">
        <f t="shared" si="161"/>
        <v>0</v>
      </c>
      <c r="P308" s="41">
        <f t="shared" si="161"/>
        <v>0</v>
      </c>
      <c r="Q308" s="41">
        <f t="shared" si="161"/>
        <v>0</v>
      </c>
      <c r="R308" s="41">
        <f t="shared" si="161"/>
        <v>0</v>
      </c>
      <c r="S308" s="41">
        <f t="shared" si="161"/>
        <v>0</v>
      </c>
      <c r="T308" s="41">
        <f t="shared" si="161"/>
        <v>3000000</v>
      </c>
      <c r="U308" s="41">
        <f t="shared" si="1"/>
        <v>3000000</v>
      </c>
      <c r="V308" s="41">
        <f t="shared" si="2"/>
        <v>0</v>
      </c>
      <c r="W308" s="61"/>
      <c r="X308" s="61"/>
      <c r="Y308" s="61"/>
      <c r="Z308" s="61"/>
    </row>
    <row r="309" spans="1:26" ht="13.5" hidden="1" customHeight="1" x14ac:dyDescent="0.2">
      <c r="A309" s="2" t="s">
        <v>2189</v>
      </c>
      <c r="B309" s="50" t="str">
        <f t="array" ref="B309">INDEX(PAGU_REAL!$AF$1:$AF$168,MATCH(MID(A309,1,21),MID(PAGU_REAL!$AK$1:$AK$168,1,21),0))</f>
        <v>Keuangan</v>
      </c>
      <c r="C309" s="42" t="s">
        <v>24</v>
      </c>
      <c r="D309" s="43" t="s">
        <v>1866</v>
      </c>
      <c r="E309" s="44">
        <v>3</v>
      </c>
      <c r="F309" s="45" t="s">
        <v>613</v>
      </c>
      <c r="G309" s="44">
        <v>1000000</v>
      </c>
      <c r="H309" s="44">
        <f>ROUNDDOWN(E309*G309,-3)</f>
        <v>3000000</v>
      </c>
      <c r="I309" s="44">
        <v>0</v>
      </c>
      <c r="J309" s="44">
        <v>0</v>
      </c>
      <c r="K309" s="44">
        <v>0</v>
      </c>
      <c r="L309" s="44">
        <v>0</v>
      </c>
      <c r="M309" s="44">
        <v>0</v>
      </c>
      <c r="N309" s="44">
        <v>0</v>
      </c>
      <c r="O309" s="44">
        <v>0</v>
      </c>
      <c r="P309" s="44">
        <v>0</v>
      </c>
      <c r="Q309" s="44">
        <v>0</v>
      </c>
      <c r="R309" s="44">
        <v>0</v>
      </c>
      <c r="S309" s="44">
        <v>0</v>
      </c>
      <c r="T309" s="44">
        <v>3000000</v>
      </c>
      <c r="U309" s="44">
        <f t="shared" si="1"/>
        <v>3000000</v>
      </c>
      <c r="V309" s="44">
        <f t="shared" si="2"/>
        <v>0</v>
      </c>
      <c r="W309" s="61"/>
      <c r="X309" s="61"/>
      <c r="Y309" s="61"/>
      <c r="Z309" s="61"/>
    </row>
    <row r="310" spans="1:26" ht="13.5" hidden="1" customHeight="1" x14ac:dyDescent="0.2">
      <c r="A310" s="2" t="s">
        <v>2190</v>
      </c>
      <c r="B310" s="50" t="str">
        <f t="array" ref="B310">INDEX(PAGU_REAL!$AF$1:$AF$168,MATCH(MID(A310,1,21),MID(PAGU_REAL!$AK$1:$AK$168,1,21),0))</f>
        <v>Keuangan</v>
      </c>
      <c r="C310" s="12" t="s">
        <v>111</v>
      </c>
      <c r="D310" s="40" t="s">
        <v>112</v>
      </c>
      <c r="E310" s="41">
        <v>0</v>
      </c>
      <c r="F310" s="15" t="s">
        <v>24</v>
      </c>
      <c r="G310" s="41">
        <v>0</v>
      </c>
      <c r="H310" s="41">
        <f t="shared" ref="H310:T310" si="162">H311</f>
        <v>13500000</v>
      </c>
      <c r="I310" s="41">
        <f t="shared" si="162"/>
        <v>2700000</v>
      </c>
      <c r="J310" s="41">
        <f t="shared" si="162"/>
        <v>0</v>
      </c>
      <c r="K310" s="41">
        <f t="shared" si="162"/>
        <v>0</v>
      </c>
      <c r="L310" s="41">
        <f t="shared" si="162"/>
        <v>0</v>
      </c>
      <c r="M310" s="41">
        <f t="shared" si="162"/>
        <v>0</v>
      </c>
      <c r="N310" s="41">
        <f t="shared" si="162"/>
        <v>0</v>
      </c>
      <c r="O310" s="41">
        <f t="shared" si="162"/>
        <v>2700000</v>
      </c>
      <c r="P310" s="41">
        <f t="shared" si="162"/>
        <v>0</v>
      </c>
      <c r="Q310" s="41">
        <f t="shared" si="162"/>
        <v>0</v>
      </c>
      <c r="R310" s="41">
        <f t="shared" si="162"/>
        <v>2700000</v>
      </c>
      <c r="S310" s="41">
        <f t="shared" si="162"/>
        <v>2700000</v>
      </c>
      <c r="T310" s="41">
        <f t="shared" si="162"/>
        <v>2700000</v>
      </c>
      <c r="U310" s="41">
        <f t="shared" si="1"/>
        <v>13500000</v>
      </c>
      <c r="V310" s="41">
        <f t="shared" si="2"/>
        <v>0</v>
      </c>
      <c r="W310" s="61"/>
      <c r="X310" s="61"/>
      <c r="Y310" s="61"/>
      <c r="Z310" s="61"/>
    </row>
    <row r="311" spans="1:26" ht="13.5" hidden="1" customHeight="1" x14ac:dyDescent="0.2">
      <c r="A311" s="2" t="s">
        <v>2191</v>
      </c>
      <c r="B311" s="50" t="str">
        <f t="array" ref="B311">INDEX(PAGU_REAL!$AF$1:$AF$168,MATCH(MID(A311,1,21),MID(PAGU_REAL!$AK$1:$AK$168,1,21),0))</f>
        <v>Keuangan</v>
      </c>
      <c r="C311" s="42" t="s">
        <v>24</v>
      </c>
      <c r="D311" s="43" t="s">
        <v>2192</v>
      </c>
      <c r="E311" s="44">
        <v>10</v>
      </c>
      <c r="F311" s="45" t="s">
        <v>600</v>
      </c>
      <c r="G311" s="44">
        <v>1350000</v>
      </c>
      <c r="H311" s="44">
        <f>ROUNDDOWN(E311*G311,-3)</f>
        <v>13500000</v>
      </c>
      <c r="I311" s="44">
        <v>2700000</v>
      </c>
      <c r="J311" s="44">
        <v>0</v>
      </c>
      <c r="K311" s="44">
        <v>0</v>
      </c>
      <c r="L311" s="44">
        <v>0</v>
      </c>
      <c r="M311" s="44">
        <v>0</v>
      </c>
      <c r="N311" s="44">
        <v>0</v>
      </c>
      <c r="O311" s="44">
        <v>2700000</v>
      </c>
      <c r="P311" s="44">
        <v>0</v>
      </c>
      <c r="Q311" s="44">
        <v>0</v>
      </c>
      <c r="R311" s="44">
        <v>2700000</v>
      </c>
      <c r="S311" s="44">
        <v>2700000</v>
      </c>
      <c r="T311" s="44">
        <v>2700000</v>
      </c>
      <c r="U311" s="44">
        <f t="shared" si="1"/>
        <v>13500000</v>
      </c>
      <c r="V311" s="44">
        <f t="shared" si="2"/>
        <v>0</v>
      </c>
      <c r="W311" s="61"/>
      <c r="X311" s="61"/>
      <c r="Y311" s="61"/>
      <c r="Z311" s="61"/>
    </row>
    <row r="312" spans="1:26" ht="13.5" hidden="1" customHeight="1" x14ac:dyDescent="0.2">
      <c r="A312" s="2" t="s">
        <v>2193</v>
      </c>
      <c r="B312" s="50" t="str">
        <f t="array" ref="B312">INDEX(PAGU_REAL!$AF$1:$AF$168,MATCH(MID(A312,1,21),MID(PAGU_REAL!$AK$1:$AK$168,1,21),0))</f>
        <v>Keuangan</v>
      </c>
      <c r="C312" s="12" t="s">
        <v>55</v>
      </c>
      <c r="D312" s="40" t="s">
        <v>56</v>
      </c>
      <c r="E312" s="41">
        <v>0</v>
      </c>
      <c r="F312" s="15" t="s">
        <v>24</v>
      </c>
      <c r="G312" s="41">
        <v>0</v>
      </c>
      <c r="H312" s="41">
        <f t="shared" ref="H312:T312" si="163">H313</f>
        <v>3300000</v>
      </c>
      <c r="I312" s="41">
        <f t="shared" si="163"/>
        <v>0</v>
      </c>
      <c r="J312" s="41">
        <f t="shared" si="163"/>
        <v>300000</v>
      </c>
      <c r="K312" s="41">
        <f t="shared" si="163"/>
        <v>300000</v>
      </c>
      <c r="L312" s="41">
        <f t="shared" si="163"/>
        <v>300000</v>
      </c>
      <c r="M312" s="41">
        <f t="shared" si="163"/>
        <v>300000</v>
      </c>
      <c r="N312" s="41">
        <f t="shared" si="163"/>
        <v>300000</v>
      </c>
      <c r="O312" s="41">
        <f t="shared" si="163"/>
        <v>300000</v>
      </c>
      <c r="P312" s="41">
        <f t="shared" si="163"/>
        <v>300000</v>
      </c>
      <c r="Q312" s="41">
        <f t="shared" si="163"/>
        <v>300000</v>
      </c>
      <c r="R312" s="41">
        <f t="shared" si="163"/>
        <v>300000</v>
      </c>
      <c r="S312" s="41">
        <f t="shared" si="163"/>
        <v>300000</v>
      </c>
      <c r="T312" s="41">
        <f t="shared" si="163"/>
        <v>300000</v>
      </c>
      <c r="U312" s="41">
        <f t="shared" si="1"/>
        <v>3300000</v>
      </c>
      <c r="V312" s="41">
        <f t="shared" si="2"/>
        <v>0</v>
      </c>
      <c r="W312" s="61"/>
      <c r="X312" s="61"/>
      <c r="Y312" s="61"/>
      <c r="Z312" s="61"/>
    </row>
    <row r="313" spans="1:26" ht="13.5" hidden="1" customHeight="1" x14ac:dyDescent="0.2">
      <c r="A313" s="2" t="s">
        <v>2194</v>
      </c>
      <c r="B313" s="50" t="str">
        <f t="array" ref="B313">INDEX(PAGU_REAL!$AF$1:$AF$168,MATCH(MID(A313,1,21),MID(PAGU_REAL!$AK$1:$AK$168,1,21),0))</f>
        <v>Keuangan</v>
      </c>
      <c r="C313" s="42" t="s">
        <v>24</v>
      </c>
      <c r="D313" s="43" t="s">
        <v>2195</v>
      </c>
      <c r="E313" s="44">
        <v>22</v>
      </c>
      <c r="F313" s="45" t="s">
        <v>600</v>
      </c>
      <c r="G313" s="44">
        <v>150000</v>
      </c>
      <c r="H313" s="44">
        <f>ROUNDDOWN(E313*G313,-3)</f>
        <v>3300000</v>
      </c>
      <c r="I313" s="44">
        <v>0</v>
      </c>
      <c r="J313" s="44">
        <v>300000</v>
      </c>
      <c r="K313" s="44">
        <v>300000</v>
      </c>
      <c r="L313" s="44">
        <v>300000</v>
      </c>
      <c r="M313" s="44">
        <v>300000</v>
      </c>
      <c r="N313" s="44">
        <v>300000</v>
      </c>
      <c r="O313" s="44">
        <v>300000</v>
      </c>
      <c r="P313" s="44">
        <v>300000</v>
      </c>
      <c r="Q313" s="44">
        <v>300000</v>
      </c>
      <c r="R313" s="44">
        <v>300000</v>
      </c>
      <c r="S313" s="44">
        <v>300000</v>
      </c>
      <c r="T313" s="44">
        <v>300000</v>
      </c>
      <c r="U313" s="44">
        <f t="shared" si="1"/>
        <v>3300000</v>
      </c>
      <c r="V313" s="44">
        <f t="shared" si="2"/>
        <v>0</v>
      </c>
      <c r="W313" s="61"/>
      <c r="X313" s="61"/>
      <c r="Y313" s="61"/>
      <c r="Z313" s="61"/>
    </row>
    <row r="314" spans="1:26" ht="13.5" hidden="1" customHeight="1" x14ac:dyDescent="0.2">
      <c r="A314" s="2" t="s">
        <v>2196</v>
      </c>
      <c r="B314" s="50" t="str">
        <f t="array" ref="B314">INDEX(PAGU_REAL!$AF$1:$AF$168,MATCH(MID(A314,1,21),MID(PAGU_REAL!$AK$1:$AK$168,1,21),0))</f>
        <v>Keuangan</v>
      </c>
      <c r="C314" s="36" t="s">
        <v>77</v>
      </c>
      <c r="D314" s="37" t="s">
        <v>2197</v>
      </c>
      <c r="E314" s="38">
        <v>0</v>
      </c>
      <c r="F314" s="39" t="s">
        <v>24</v>
      </c>
      <c r="G314" s="38">
        <v>0</v>
      </c>
      <c r="H314" s="38">
        <f t="shared" ref="H314:T314" si="164">SUM(H315,H320,H322)</f>
        <v>52008000</v>
      </c>
      <c r="I314" s="38">
        <f t="shared" si="164"/>
        <v>0</v>
      </c>
      <c r="J314" s="38">
        <f t="shared" si="164"/>
        <v>690000</v>
      </c>
      <c r="K314" s="38">
        <f t="shared" si="164"/>
        <v>12940000</v>
      </c>
      <c r="L314" s="38">
        <f t="shared" si="164"/>
        <v>3150000</v>
      </c>
      <c r="M314" s="38">
        <f t="shared" si="164"/>
        <v>840000</v>
      </c>
      <c r="N314" s="38">
        <f t="shared" si="164"/>
        <v>840000</v>
      </c>
      <c r="O314" s="38">
        <f t="shared" si="164"/>
        <v>11250000</v>
      </c>
      <c r="P314" s="38">
        <f t="shared" si="164"/>
        <v>1840000</v>
      </c>
      <c r="Q314" s="38">
        <f t="shared" si="164"/>
        <v>3840000</v>
      </c>
      <c r="R314" s="38">
        <f t="shared" si="164"/>
        <v>11250000</v>
      </c>
      <c r="S314" s="38">
        <f t="shared" si="164"/>
        <v>4540000</v>
      </c>
      <c r="T314" s="38">
        <f t="shared" si="164"/>
        <v>828000</v>
      </c>
      <c r="U314" s="38">
        <f t="shared" si="1"/>
        <v>52008000</v>
      </c>
      <c r="V314" s="38">
        <f t="shared" si="2"/>
        <v>0</v>
      </c>
      <c r="W314" s="61"/>
      <c r="X314" s="61"/>
      <c r="Y314" s="61"/>
      <c r="Z314" s="61"/>
    </row>
    <row r="315" spans="1:26" ht="13.5" hidden="1" customHeight="1" x14ac:dyDescent="0.2">
      <c r="A315" s="2" t="s">
        <v>2198</v>
      </c>
      <c r="B315" s="50" t="str">
        <f t="array" ref="B315">INDEX(PAGU_REAL!$AF$1:$AF$168,MATCH(MID(A315,1,21),MID(PAGU_REAL!$AK$1:$AK$168,1,21),0))</f>
        <v>Keuangan</v>
      </c>
      <c r="C315" s="12" t="s">
        <v>42</v>
      </c>
      <c r="D315" s="40" t="s">
        <v>43</v>
      </c>
      <c r="E315" s="41">
        <v>0</v>
      </c>
      <c r="F315" s="15" t="s">
        <v>24</v>
      </c>
      <c r="G315" s="41">
        <v>0</v>
      </c>
      <c r="H315" s="41">
        <f t="shared" ref="H315:T315" si="165">SUM(H316:H319)</f>
        <v>13658000</v>
      </c>
      <c r="I315" s="41">
        <f t="shared" si="165"/>
        <v>0</v>
      </c>
      <c r="J315" s="41">
        <f t="shared" si="165"/>
        <v>690000</v>
      </c>
      <c r="K315" s="41">
        <f t="shared" si="165"/>
        <v>1690000</v>
      </c>
      <c r="L315" s="41">
        <f t="shared" si="165"/>
        <v>3000000</v>
      </c>
      <c r="M315" s="41">
        <f t="shared" si="165"/>
        <v>690000</v>
      </c>
      <c r="N315" s="41">
        <f t="shared" si="165"/>
        <v>690000</v>
      </c>
      <c r="O315" s="41">
        <f t="shared" si="165"/>
        <v>0</v>
      </c>
      <c r="P315" s="41">
        <f t="shared" si="165"/>
        <v>1690000</v>
      </c>
      <c r="Q315" s="41">
        <f t="shared" si="165"/>
        <v>3690000</v>
      </c>
      <c r="R315" s="41">
        <f t="shared" si="165"/>
        <v>0</v>
      </c>
      <c r="S315" s="41">
        <f t="shared" si="165"/>
        <v>690000</v>
      </c>
      <c r="T315" s="41">
        <f t="shared" si="165"/>
        <v>828000</v>
      </c>
      <c r="U315" s="41">
        <f t="shared" si="1"/>
        <v>13658000</v>
      </c>
      <c r="V315" s="41">
        <f t="shared" si="2"/>
        <v>0</v>
      </c>
      <c r="W315" s="61"/>
      <c r="X315" s="61"/>
      <c r="Y315" s="61"/>
      <c r="Z315" s="61"/>
    </row>
    <row r="316" spans="1:26" ht="13.5" hidden="1" customHeight="1" x14ac:dyDescent="0.2">
      <c r="A316" s="2" t="s">
        <v>2199</v>
      </c>
      <c r="B316" s="50" t="str">
        <f t="array" ref="B316">INDEX(PAGU_REAL!$AF$1:$AF$168,MATCH(MID(A316,1,21),MID(PAGU_REAL!$AK$1:$AK$168,1,21),0))</f>
        <v>Keuangan</v>
      </c>
      <c r="C316" s="42" t="s">
        <v>24</v>
      </c>
      <c r="D316" s="43" t="s">
        <v>599</v>
      </c>
      <c r="E316" s="44">
        <v>82</v>
      </c>
      <c r="F316" s="45" t="s">
        <v>600</v>
      </c>
      <c r="G316" s="44">
        <v>69000</v>
      </c>
      <c r="H316" s="44">
        <f t="shared" ref="H316:H319" si="166">ROUNDDOWN(E316*G316,-3)</f>
        <v>5658000</v>
      </c>
      <c r="I316" s="44">
        <v>0</v>
      </c>
      <c r="J316" s="44">
        <v>690000</v>
      </c>
      <c r="K316" s="44">
        <v>690000</v>
      </c>
      <c r="L316" s="44">
        <v>0</v>
      </c>
      <c r="M316" s="44">
        <v>690000</v>
      </c>
      <c r="N316" s="44">
        <v>690000</v>
      </c>
      <c r="O316" s="44">
        <v>0</v>
      </c>
      <c r="P316" s="44">
        <v>690000</v>
      </c>
      <c r="Q316" s="44">
        <v>690000</v>
      </c>
      <c r="R316" s="44">
        <v>0</v>
      </c>
      <c r="S316" s="44">
        <v>690000</v>
      </c>
      <c r="T316" s="44">
        <v>828000</v>
      </c>
      <c r="U316" s="44">
        <f t="shared" si="1"/>
        <v>5658000</v>
      </c>
      <c r="V316" s="44">
        <f t="shared" si="2"/>
        <v>0</v>
      </c>
      <c r="W316" s="61"/>
      <c r="X316" s="61"/>
      <c r="Y316" s="61"/>
      <c r="Z316" s="61"/>
    </row>
    <row r="317" spans="1:26" ht="13.5" hidden="1" customHeight="1" x14ac:dyDescent="0.2">
      <c r="A317" s="2" t="s">
        <v>2200</v>
      </c>
      <c r="B317" s="50" t="str">
        <f t="array" ref="B317">INDEX(PAGU_REAL!$AF$1:$AF$168,MATCH(MID(A317,1,21),MID(PAGU_REAL!$AK$1:$AK$168,1,21),0))</f>
        <v>Keuangan</v>
      </c>
      <c r="C317" s="42" t="s">
        <v>24</v>
      </c>
      <c r="D317" s="43" t="s">
        <v>51</v>
      </c>
      <c r="E317" s="44">
        <v>2</v>
      </c>
      <c r="F317" s="45" t="s">
        <v>668</v>
      </c>
      <c r="G317" s="44">
        <v>1000000</v>
      </c>
      <c r="H317" s="44">
        <f t="shared" si="166"/>
        <v>2000000</v>
      </c>
      <c r="I317" s="44">
        <v>0</v>
      </c>
      <c r="J317" s="44">
        <v>0</v>
      </c>
      <c r="K317" s="44">
        <v>1000000</v>
      </c>
      <c r="L317" s="44">
        <v>0</v>
      </c>
      <c r="M317" s="44">
        <v>0</v>
      </c>
      <c r="N317" s="44">
        <v>0</v>
      </c>
      <c r="O317" s="44">
        <v>0</v>
      </c>
      <c r="P317" s="44">
        <v>1000000</v>
      </c>
      <c r="Q317" s="44">
        <v>0</v>
      </c>
      <c r="R317" s="44">
        <v>0</v>
      </c>
      <c r="S317" s="44">
        <v>0</v>
      </c>
      <c r="T317" s="44">
        <v>0</v>
      </c>
      <c r="U317" s="44">
        <f t="shared" si="1"/>
        <v>2000000</v>
      </c>
      <c r="V317" s="44">
        <f t="shared" si="2"/>
        <v>0</v>
      </c>
      <c r="W317" s="61"/>
      <c r="X317" s="61"/>
      <c r="Y317" s="61"/>
      <c r="Z317" s="61"/>
    </row>
    <row r="318" spans="1:26" ht="13.5" hidden="1" customHeight="1" x14ac:dyDescent="0.2">
      <c r="A318" s="2" t="s">
        <v>2201</v>
      </c>
      <c r="B318" s="50" t="str">
        <f t="array" ref="B318">INDEX(PAGU_REAL!$AF$1:$AF$168,MATCH(MID(A318,1,21),MID(PAGU_REAL!$AK$1:$AK$168,1,21),0))</f>
        <v>Keuangan</v>
      </c>
      <c r="C318" s="42" t="s">
        <v>24</v>
      </c>
      <c r="D318" s="43" t="s">
        <v>53</v>
      </c>
      <c r="E318" s="44">
        <v>2</v>
      </c>
      <c r="F318" s="45" t="s">
        <v>668</v>
      </c>
      <c r="G318" s="44">
        <v>1500000</v>
      </c>
      <c r="H318" s="44">
        <f t="shared" si="166"/>
        <v>3000000</v>
      </c>
      <c r="I318" s="44">
        <v>0</v>
      </c>
      <c r="J318" s="44">
        <v>0</v>
      </c>
      <c r="K318" s="44">
        <v>0</v>
      </c>
      <c r="L318" s="44">
        <v>1500000</v>
      </c>
      <c r="M318" s="44">
        <v>0</v>
      </c>
      <c r="N318" s="44">
        <v>0</v>
      </c>
      <c r="O318" s="44">
        <v>0</v>
      </c>
      <c r="P318" s="44">
        <v>0</v>
      </c>
      <c r="Q318" s="44">
        <v>1500000</v>
      </c>
      <c r="R318" s="44">
        <v>0</v>
      </c>
      <c r="S318" s="44">
        <v>0</v>
      </c>
      <c r="T318" s="44">
        <v>0</v>
      </c>
      <c r="U318" s="44">
        <f t="shared" si="1"/>
        <v>3000000</v>
      </c>
      <c r="V318" s="44">
        <f t="shared" si="2"/>
        <v>0</v>
      </c>
      <c r="W318" s="61"/>
      <c r="X318" s="61"/>
      <c r="Y318" s="61"/>
      <c r="Z318" s="61"/>
    </row>
    <row r="319" spans="1:26" ht="13.5" hidden="1" customHeight="1" x14ac:dyDescent="0.2">
      <c r="A319" s="2" t="s">
        <v>2202</v>
      </c>
      <c r="B319" s="50" t="str">
        <f t="array" ref="B319">INDEX(PAGU_REAL!$AF$1:$AF$168,MATCH(MID(A319,1,21),MID(PAGU_REAL!$AK$1:$AK$168,1,21),0))</f>
        <v>Keuangan</v>
      </c>
      <c r="C319" s="42" t="s">
        <v>24</v>
      </c>
      <c r="D319" s="43" t="s">
        <v>45</v>
      </c>
      <c r="E319" s="44">
        <v>2</v>
      </c>
      <c r="F319" s="45" t="s">
        <v>668</v>
      </c>
      <c r="G319" s="44">
        <v>1500000</v>
      </c>
      <c r="H319" s="44">
        <f t="shared" si="166"/>
        <v>3000000</v>
      </c>
      <c r="I319" s="44">
        <v>0</v>
      </c>
      <c r="J319" s="44">
        <v>0</v>
      </c>
      <c r="K319" s="44">
        <v>0</v>
      </c>
      <c r="L319" s="44">
        <v>1500000</v>
      </c>
      <c r="M319" s="44">
        <v>0</v>
      </c>
      <c r="N319" s="44">
        <v>0</v>
      </c>
      <c r="O319" s="44">
        <v>0</v>
      </c>
      <c r="P319" s="44">
        <v>0</v>
      </c>
      <c r="Q319" s="44">
        <v>1500000</v>
      </c>
      <c r="R319" s="44">
        <v>0</v>
      </c>
      <c r="S319" s="44">
        <v>0</v>
      </c>
      <c r="T319" s="44">
        <v>0</v>
      </c>
      <c r="U319" s="44">
        <f t="shared" si="1"/>
        <v>3000000</v>
      </c>
      <c r="V319" s="44">
        <f t="shared" si="2"/>
        <v>0</v>
      </c>
      <c r="W319" s="61"/>
      <c r="X319" s="61"/>
      <c r="Y319" s="61"/>
      <c r="Z319" s="61"/>
    </row>
    <row r="320" spans="1:26" ht="13.5" hidden="1" customHeight="1" x14ac:dyDescent="0.2">
      <c r="A320" s="2" t="s">
        <v>2203</v>
      </c>
      <c r="B320" s="50" t="str">
        <f t="array" ref="B320">INDEX(PAGU_REAL!$AF$1:$AF$168,MATCH(MID(A320,1,21),MID(PAGU_REAL!$AK$1:$AK$168,1,21),0))</f>
        <v>Keuangan</v>
      </c>
      <c r="C320" s="12" t="s">
        <v>111</v>
      </c>
      <c r="D320" s="40" t="s">
        <v>112</v>
      </c>
      <c r="E320" s="41">
        <v>0</v>
      </c>
      <c r="F320" s="15" t="s">
        <v>24</v>
      </c>
      <c r="G320" s="41">
        <v>0</v>
      </c>
      <c r="H320" s="41">
        <f t="shared" ref="H320:T320" si="167">H321</f>
        <v>37000000</v>
      </c>
      <c r="I320" s="41">
        <f t="shared" si="167"/>
        <v>0</v>
      </c>
      <c r="J320" s="41">
        <f t="shared" si="167"/>
        <v>0</v>
      </c>
      <c r="K320" s="41">
        <f t="shared" si="167"/>
        <v>11100000</v>
      </c>
      <c r="L320" s="41">
        <f t="shared" si="167"/>
        <v>0</v>
      </c>
      <c r="M320" s="41">
        <f t="shared" si="167"/>
        <v>0</v>
      </c>
      <c r="N320" s="41">
        <f t="shared" si="167"/>
        <v>0</v>
      </c>
      <c r="O320" s="41">
        <f t="shared" si="167"/>
        <v>11100000</v>
      </c>
      <c r="P320" s="41">
        <f t="shared" si="167"/>
        <v>0</v>
      </c>
      <c r="Q320" s="41">
        <f t="shared" si="167"/>
        <v>0</v>
      </c>
      <c r="R320" s="41">
        <f t="shared" si="167"/>
        <v>11100000</v>
      </c>
      <c r="S320" s="41">
        <f t="shared" si="167"/>
        <v>3700000</v>
      </c>
      <c r="T320" s="41">
        <f t="shared" si="167"/>
        <v>0</v>
      </c>
      <c r="U320" s="41">
        <f t="shared" si="1"/>
        <v>37000000</v>
      </c>
      <c r="V320" s="41">
        <f t="shared" si="2"/>
        <v>0</v>
      </c>
      <c r="W320" s="61"/>
      <c r="X320" s="61"/>
      <c r="Y320" s="61"/>
      <c r="Z320" s="61"/>
    </row>
    <row r="321" spans="1:26" ht="13.5" hidden="1" customHeight="1" x14ac:dyDescent="0.2">
      <c r="A321" s="2" t="s">
        <v>2204</v>
      </c>
      <c r="B321" s="50" t="str">
        <f t="array" ref="B321">INDEX(PAGU_REAL!$AF$1:$AF$168,MATCH(MID(A321,1,21),MID(PAGU_REAL!$AK$1:$AK$168,1,21),0))</f>
        <v>Keuangan</v>
      </c>
      <c r="C321" s="42" t="s">
        <v>24</v>
      </c>
      <c r="D321" s="43" t="s">
        <v>2205</v>
      </c>
      <c r="E321" s="44">
        <v>10</v>
      </c>
      <c r="F321" s="45" t="s">
        <v>600</v>
      </c>
      <c r="G321" s="44">
        <v>3700000</v>
      </c>
      <c r="H321" s="44">
        <f>ROUNDDOWN(E321*G321,-3)</f>
        <v>37000000</v>
      </c>
      <c r="I321" s="44">
        <v>0</v>
      </c>
      <c r="J321" s="44">
        <v>0</v>
      </c>
      <c r="K321" s="44">
        <v>11100000</v>
      </c>
      <c r="L321" s="44">
        <v>0</v>
      </c>
      <c r="M321" s="44">
        <v>0</v>
      </c>
      <c r="N321" s="44">
        <v>0</v>
      </c>
      <c r="O321" s="44">
        <v>11100000</v>
      </c>
      <c r="P321" s="44">
        <v>0</v>
      </c>
      <c r="Q321" s="44">
        <v>0</v>
      </c>
      <c r="R321" s="44">
        <v>11100000</v>
      </c>
      <c r="S321" s="44">
        <v>3700000</v>
      </c>
      <c r="T321" s="44">
        <v>0</v>
      </c>
      <c r="U321" s="44">
        <f t="shared" si="1"/>
        <v>37000000</v>
      </c>
      <c r="V321" s="44">
        <f t="shared" si="2"/>
        <v>0</v>
      </c>
      <c r="W321" s="61"/>
      <c r="X321" s="61"/>
      <c r="Y321" s="61"/>
      <c r="Z321" s="61"/>
    </row>
    <row r="322" spans="1:26" ht="13.5" hidden="1" customHeight="1" x14ac:dyDescent="0.2">
      <c r="A322" s="2" t="s">
        <v>2206</v>
      </c>
      <c r="B322" s="50" t="str">
        <f t="array" ref="B322">INDEX(PAGU_REAL!$AF$1:$AF$168,MATCH(MID(A322,1,21),MID(PAGU_REAL!$AK$1:$AK$168,1,21),0))</f>
        <v>Keuangan</v>
      </c>
      <c r="C322" s="12" t="s">
        <v>55</v>
      </c>
      <c r="D322" s="40" t="s">
        <v>56</v>
      </c>
      <c r="E322" s="41">
        <v>0</v>
      </c>
      <c r="F322" s="15" t="s">
        <v>24</v>
      </c>
      <c r="G322" s="41">
        <v>0</v>
      </c>
      <c r="H322" s="41">
        <f t="shared" ref="H322:T322" si="168">H323</f>
        <v>1350000</v>
      </c>
      <c r="I322" s="41">
        <f t="shared" si="168"/>
        <v>0</v>
      </c>
      <c r="J322" s="41">
        <f t="shared" si="168"/>
        <v>0</v>
      </c>
      <c r="K322" s="41">
        <f t="shared" si="168"/>
        <v>150000</v>
      </c>
      <c r="L322" s="41">
        <f t="shared" si="168"/>
        <v>150000</v>
      </c>
      <c r="M322" s="41">
        <f t="shared" si="168"/>
        <v>150000</v>
      </c>
      <c r="N322" s="41">
        <f t="shared" si="168"/>
        <v>150000</v>
      </c>
      <c r="O322" s="41">
        <f t="shared" si="168"/>
        <v>150000</v>
      </c>
      <c r="P322" s="41">
        <f t="shared" si="168"/>
        <v>150000</v>
      </c>
      <c r="Q322" s="41">
        <f t="shared" si="168"/>
        <v>150000</v>
      </c>
      <c r="R322" s="41">
        <f t="shared" si="168"/>
        <v>150000</v>
      </c>
      <c r="S322" s="41">
        <f t="shared" si="168"/>
        <v>150000</v>
      </c>
      <c r="T322" s="41">
        <f t="shared" si="168"/>
        <v>0</v>
      </c>
      <c r="U322" s="41">
        <f t="shared" si="1"/>
        <v>1350000</v>
      </c>
      <c r="V322" s="41">
        <f t="shared" si="2"/>
        <v>0</v>
      </c>
      <c r="W322" s="61"/>
      <c r="X322" s="61"/>
      <c r="Y322" s="61"/>
      <c r="Z322" s="61"/>
    </row>
    <row r="323" spans="1:26" ht="13.5" hidden="1" customHeight="1" x14ac:dyDescent="0.2">
      <c r="A323" s="2" t="s">
        <v>2207</v>
      </c>
      <c r="B323" s="50" t="str">
        <f t="array" ref="B323">INDEX(PAGU_REAL!$AF$1:$AF$168,MATCH(MID(A323,1,21),MID(PAGU_REAL!$AK$1:$AK$168,1,21),0))</f>
        <v>Keuangan</v>
      </c>
      <c r="C323" s="42" t="s">
        <v>24</v>
      </c>
      <c r="D323" s="43" t="s">
        <v>2208</v>
      </c>
      <c r="E323" s="44">
        <v>9</v>
      </c>
      <c r="F323" s="45" t="s">
        <v>600</v>
      </c>
      <c r="G323" s="44">
        <v>150000</v>
      </c>
      <c r="H323" s="44">
        <f>ROUNDDOWN(E323*G323,-3)</f>
        <v>1350000</v>
      </c>
      <c r="I323" s="44">
        <v>0</v>
      </c>
      <c r="J323" s="44">
        <v>0</v>
      </c>
      <c r="K323" s="44">
        <v>150000</v>
      </c>
      <c r="L323" s="44">
        <v>150000</v>
      </c>
      <c r="M323" s="44">
        <v>150000</v>
      </c>
      <c r="N323" s="44">
        <v>150000</v>
      </c>
      <c r="O323" s="44">
        <v>150000</v>
      </c>
      <c r="P323" s="44">
        <v>150000</v>
      </c>
      <c r="Q323" s="44">
        <v>150000</v>
      </c>
      <c r="R323" s="44">
        <v>150000</v>
      </c>
      <c r="S323" s="44">
        <v>150000</v>
      </c>
      <c r="T323" s="44">
        <v>0</v>
      </c>
      <c r="U323" s="44">
        <f t="shared" si="1"/>
        <v>1350000</v>
      </c>
      <c r="V323" s="44">
        <f t="shared" si="2"/>
        <v>0</v>
      </c>
      <c r="W323" s="61"/>
      <c r="X323" s="61"/>
      <c r="Y323" s="61"/>
      <c r="Z323" s="61"/>
    </row>
    <row r="324" spans="1:26" ht="13.5" hidden="1" customHeight="1" x14ac:dyDescent="0.2">
      <c r="A324" s="2" t="s">
        <v>2209</v>
      </c>
      <c r="B324" s="50" t="str">
        <f t="array" ref="B324">INDEX(PAGU_REAL!$AF$1:$AF$168,MATCH(MID(A324,1,21),MID(PAGU_REAL!$AK$1:$AK$168,1,21),0))</f>
        <v>Keuangan</v>
      </c>
      <c r="C324" s="36" t="s">
        <v>102</v>
      </c>
      <c r="D324" s="37" t="s">
        <v>2210</v>
      </c>
      <c r="E324" s="38">
        <v>0</v>
      </c>
      <c r="F324" s="39" t="s">
        <v>24</v>
      </c>
      <c r="G324" s="38">
        <v>0</v>
      </c>
      <c r="H324" s="38">
        <f t="shared" ref="H324:T324" si="169">SUM(H325,H328,H331,H333)</f>
        <v>59770000</v>
      </c>
      <c r="I324" s="38">
        <f t="shared" si="169"/>
        <v>0</v>
      </c>
      <c r="J324" s="38">
        <f t="shared" si="169"/>
        <v>990000</v>
      </c>
      <c r="K324" s="38">
        <f t="shared" si="169"/>
        <v>11790000</v>
      </c>
      <c r="L324" s="38">
        <f t="shared" si="169"/>
        <v>0</v>
      </c>
      <c r="M324" s="38">
        <f t="shared" si="169"/>
        <v>8290000</v>
      </c>
      <c r="N324" s="38">
        <f t="shared" si="169"/>
        <v>11790000</v>
      </c>
      <c r="O324" s="38">
        <f t="shared" si="169"/>
        <v>0</v>
      </c>
      <c r="P324" s="38">
        <f t="shared" si="169"/>
        <v>990000</v>
      </c>
      <c r="Q324" s="38">
        <f t="shared" si="169"/>
        <v>11790000</v>
      </c>
      <c r="R324" s="38">
        <f t="shared" si="169"/>
        <v>0</v>
      </c>
      <c r="S324" s="38">
        <f t="shared" si="169"/>
        <v>1590000</v>
      </c>
      <c r="T324" s="38">
        <f t="shared" si="169"/>
        <v>12540000</v>
      </c>
      <c r="U324" s="38">
        <f t="shared" si="1"/>
        <v>59770000</v>
      </c>
      <c r="V324" s="38">
        <f t="shared" si="2"/>
        <v>0</v>
      </c>
      <c r="W324" s="61"/>
      <c r="X324" s="61"/>
      <c r="Y324" s="61"/>
      <c r="Z324" s="61"/>
    </row>
    <row r="325" spans="1:26" ht="13.5" hidden="1" customHeight="1" x14ac:dyDescent="0.2">
      <c r="A325" s="2" t="s">
        <v>2211</v>
      </c>
      <c r="B325" s="50" t="str">
        <f t="array" ref="B325">INDEX(PAGU_REAL!$AF$1:$AF$168,MATCH(MID(A325,1,21),MID(PAGU_REAL!$AK$1:$AK$168,1,21),0))</f>
        <v>Keuangan</v>
      </c>
      <c r="C325" s="12" t="s">
        <v>42</v>
      </c>
      <c r="D325" s="40" t="s">
        <v>43</v>
      </c>
      <c r="E325" s="41">
        <v>0</v>
      </c>
      <c r="F325" s="15" t="s">
        <v>24</v>
      </c>
      <c r="G325" s="41">
        <v>0</v>
      </c>
      <c r="H325" s="41">
        <f t="shared" ref="H325:T325" si="170">SUM(H326:H327)</f>
        <v>9520000</v>
      </c>
      <c r="I325" s="41">
        <f t="shared" si="170"/>
        <v>0</v>
      </c>
      <c r="J325" s="41">
        <f t="shared" si="170"/>
        <v>690000</v>
      </c>
      <c r="K325" s="41">
        <f t="shared" si="170"/>
        <v>1690000</v>
      </c>
      <c r="L325" s="41">
        <f t="shared" si="170"/>
        <v>0</v>
      </c>
      <c r="M325" s="41">
        <f t="shared" si="170"/>
        <v>690000</v>
      </c>
      <c r="N325" s="41">
        <f t="shared" si="170"/>
        <v>1690000</v>
      </c>
      <c r="O325" s="41">
        <f t="shared" si="170"/>
        <v>0</v>
      </c>
      <c r="P325" s="41">
        <f t="shared" si="170"/>
        <v>690000</v>
      </c>
      <c r="Q325" s="41">
        <f t="shared" si="170"/>
        <v>1690000</v>
      </c>
      <c r="R325" s="41">
        <f t="shared" si="170"/>
        <v>0</v>
      </c>
      <c r="S325" s="41">
        <f t="shared" si="170"/>
        <v>690000</v>
      </c>
      <c r="T325" s="41">
        <f t="shared" si="170"/>
        <v>1690000</v>
      </c>
      <c r="U325" s="41">
        <f t="shared" si="1"/>
        <v>9520000</v>
      </c>
      <c r="V325" s="41">
        <f t="shared" si="2"/>
        <v>0</v>
      </c>
      <c r="W325" s="61"/>
      <c r="X325" s="61"/>
      <c r="Y325" s="61"/>
      <c r="Z325" s="61"/>
    </row>
    <row r="326" spans="1:26" ht="13.5" hidden="1" customHeight="1" x14ac:dyDescent="0.2">
      <c r="A326" s="2" t="s">
        <v>2212</v>
      </c>
      <c r="B326" s="50" t="str">
        <f t="array" ref="B326">INDEX(PAGU_REAL!$AF$1:$AF$168,MATCH(MID(A326,1,21),MID(PAGU_REAL!$AK$1:$AK$168,1,21),0))</f>
        <v>Keuangan</v>
      </c>
      <c r="C326" s="42" t="s">
        <v>24</v>
      </c>
      <c r="D326" s="43" t="s">
        <v>599</v>
      </c>
      <c r="E326" s="44">
        <v>80</v>
      </c>
      <c r="F326" s="45" t="s">
        <v>600</v>
      </c>
      <c r="G326" s="44">
        <v>69000</v>
      </c>
      <c r="H326" s="44">
        <f t="shared" ref="H326:H327" si="171">ROUNDDOWN(E326*G326,-3)</f>
        <v>5520000</v>
      </c>
      <c r="I326" s="44">
        <v>0</v>
      </c>
      <c r="J326" s="44">
        <v>690000</v>
      </c>
      <c r="K326" s="44">
        <v>690000</v>
      </c>
      <c r="L326" s="44">
        <v>0</v>
      </c>
      <c r="M326" s="44">
        <v>690000</v>
      </c>
      <c r="N326" s="44">
        <v>690000</v>
      </c>
      <c r="O326" s="44">
        <v>0</v>
      </c>
      <c r="P326" s="44">
        <v>690000</v>
      </c>
      <c r="Q326" s="44">
        <v>690000</v>
      </c>
      <c r="R326" s="44">
        <v>0</v>
      </c>
      <c r="S326" s="44">
        <v>690000</v>
      </c>
      <c r="T326" s="44">
        <v>690000</v>
      </c>
      <c r="U326" s="44">
        <f t="shared" si="1"/>
        <v>5520000</v>
      </c>
      <c r="V326" s="44">
        <f t="shared" si="2"/>
        <v>0</v>
      </c>
      <c r="W326" s="61"/>
      <c r="X326" s="61"/>
      <c r="Y326" s="61"/>
      <c r="Z326" s="61"/>
    </row>
    <row r="327" spans="1:26" ht="13.5" hidden="1" customHeight="1" x14ac:dyDescent="0.2">
      <c r="A327" s="2" t="s">
        <v>2213</v>
      </c>
      <c r="B327" s="50" t="str">
        <f t="array" ref="B327">INDEX(PAGU_REAL!$AF$1:$AF$168,MATCH(MID(A327,1,21),MID(PAGU_REAL!$AK$1:$AK$168,1,21),0))</f>
        <v>Keuangan</v>
      </c>
      <c r="C327" s="42" t="s">
        <v>24</v>
      </c>
      <c r="D327" s="43" t="s">
        <v>45</v>
      </c>
      <c r="E327" s="44">
        <v>4</v>
      </c>
      <c r="F327" s="45" t="s">
        <v>668</v>
      </c>
      <c r="G327" s="44">
        <v>1000000</v>
      </c>
      <c r="H327" s="44">
        <f t="shared" si="171"/>
        <v>4000000</v>
      </c>
      <c r="I327" s="44">
        <v>0</v>
      </c>
      <c r="J327" s="44">
        <v>0</v>
      </c>
      <c r="K327" s="44">
        <v>1000000</v>
      </c>
      <c r="L327" s="44">
        <v>0</v>
      </c>
      <c r="M327" s="44">
        <v>0</v>
      </c>
      <c r="N327" s="44">
        <v>1000000</v>
      </c>
      <c r="O327" s="44">
        <v>0</v>
      </c>
      <c r="P327" s="44">
        <v>0</v>
      </c>
      <c r="Q327" s="44">
        <v>1000000</v>
      </c>
      <c r="R327" s="44">
        <v>0</v>
      </c>
      <c r="S327" s="44">
        <v>0</v>
      </c>
      <c r="T327" s="44">
        <v>1000000</v>
      </c>
      <c r="U327" s="44">
        <f t="shared" si="1"/>
        <v>4000000</v>
      </c>
      <c r="V327" s="44">
        <f t="shared" si="2"/>
        <v>0</v>
      </c>
      <c r="W327" s="61"/>
      <c r="X327" s="61"/>
      <c r="Y327" s="61"/>
      <c r="Z327" s="61"/>
    </row>
    <row r="328" spans="1:26" ht="13.5" hidden="1" customHeight="1" x14ac:dyDescent="0.2">
      <c r="A328" s="2" t="s">
        <v>2214</v>
      </c>
      <c r="B328" s="50" t="str">
        <f t="array" ref="B328">INDEX(PAGU_REAL!$AF$1:$AF$168,MATCH(MID(A328,1,21),MID(PAGU_REAL!$AK$1:$AK$168,1,21),0))</f>
        <v>Keuangan</v>
      </c>
      <c r="C328" s="12" t="s">
        <v>718</v>
      </c>
      <c r="D328" s="40" t="s">
        <v>719</v>
      </c>
      <c r="E328" s="41">
        <v>0</v>
      </c>
      <c r="F328" s="15" t="s">
        <v>24</v>
      </c>
      <c r="G328" s="41">
        <v>0</v>
      </c>
      <c r="H328" s="41">
        <f t="shared" ref="H328:T328" si="172">SUM(H329:H330)</f>
        <v>10000000</v>
      </c>
      <c r="I328" s="41">
        <f t="shared" si="172"/>
        <v>0</v>
      </c>
      <c r="J328" s="41">
        <f t="shared" si="172"/>
        <v>0</v>
      </c>
      <c r="K328" s="41">
        <f t="shared" si="172"/>
        <v>2500000</v>
      </c>
      <c r="L328" s="41">
        <f t="shared" si="172"/>
        <v>0</v>
      </c>
      <c r="M328" s="41">
        <f t="shared" si="172"/>
        <v>0</v>
      </c>
      <c r="N328" s="41">
        <f t="shared" si="172"/>
        <v>2500000</v>
      </c>
      <c r="O328" s="41">
        <f t="shared" si="172"/>
        <v>0</v>
      </c>
      <c r="P328" s="41">
        <f t="shared" si="172"/>
        <v>0</v>
      </c>
      <c r="Q328" s="41">
        <f t="shared" si="172"/>
        <v>2500000</v>
      </c>
      <c r="R328" s="41">
        <f t="shared" si="172"/>
        <v>0</v>
      </c>
      <c r="S328" s="41">
        <f t="shared" si="172"/>
        <v>0</v>
      </c>
      <c r="T328" s="41">
        <f t="shared" si="172"/>
        <v>2500000</v>
      </c>
      <c r="U328" s="41">
        <f t="shared" si="1"/>
        <v>10000000</v>
      </c>
      <c r="V328" s="41">
        <f t="shared" si="2"/>
        <v>0</v>
      </c>
      <c r="W328" s="61"/>
      <c r="X328" s="61"/>
      <c r="Y328" s="61"/>
      <c r="Z328" s="61"/>
    </row>
    <row r="329" spans="1:26" ht="13.5" hidden="1" customHeight="1" x14ac:dyDescent="0.2">
      <c r="A329" s="2" t="s">
        <v>2215</v>
      </c>
      <c r="B329" s="50" t="str">
        <f t="array" ref="B329">INDEX(PAGU_REAL!$AF$1:$AF$168,MATCH(MID(A329,1,21),MID(PAGU_REAL!$AK$1:$AK$168,1,21),0))</f>
        <v>Keuangan</v>
      </c>
      <c r="C329" s="42" t="s">
        <v>24</v>
      </c>
      <c r="D329" s="43" t="s">
        <v>51</v>
      </c>
      <c r="E329" s="44">
        <v>4</v>
      </c>
      <c r="F329" s="45" t="s">
        <v>668</v>
      </c>
      <c r="G329" s="44">
        <v>1000000</v>
      </c>
      <c r="H329" s="44">
        <f t="shared" ref="H329:H330" si="173">ROUNDDOWN(E329*G329,-3)</f>
        <v>4000000</v>
      </c>
      <c r="I329" s="44">
        <v>0</v>
      </c>
      <c r="J329" s="44">
        <v>0</v>
      </c>
      <c r="K329" s="44">
        <v>1000000</v>
      </c>
      <c r="L329" s="44">
        <v>0</v>
      </c>
      <c r="M329" s="44">
        <v>0</v>
      </c>
      <c r="N329" s="44">
        <v>1000000</v>
      </c>
      <c r="O329" s="44">
        <v>0</v>
      </c>
      <c r="P329" s="44">
        <v>0</v>
      </c>
      <c r="Q329" s="44">
        <v>1000000</v>
      </c>
      <c r="R329" s="44">
        <v>0</v>
      </c>
      <c r="S329" s="44">
        <v>0</v>
      </c>
      <c r="T329" s="44">
        <v>1000000</v>
      </c>
      <c r="U329" s="44">
        <f t="shared" si="1"/>
        <v>4000000</v>
      </c>
      <c r="V329" s="44">
        <f t="shared" si="2"/>
        <v>0</v>
      </c>
      <c r="W329" s="61"/>
      <c r="X329" s="61"/>
      <c r="Y329" s="61"/>
      <c r="Z329" s="61"/>
    </row>
    <row r="330" spans="1:26" ht="13.5" hidden="1" customHeight="1" x14ac:dyDescent="0.2">
      <c r="A330" s="2" t="s">
        <v>2216</v>
      </c>
      <c r="B330" s="50" t="str">
        <f t="array" ref="B330">INDEX(PAGU_REAL!$AF$1:$AF$168,MATCH(MID(A330,1,21),MID(PAGU_REAL!$AK$1:$AK$168,1,21),0))</f>
        <v>Keuangan</v>
      </c>
      <c r="C330" s="42" t="s">
        <v>24</v>
      </c>
      <c r="D330" s="43" t="s">
        <v>53</v>
      </c>
      <c r="E330" s="44">
        <v>4</v>
      </c>
      <c r="F330" s="45" t="s">
        <v>668</v>
      </c>
      <c r="G330" s="44">
        <v>1500000</v>
      </c>
      <c r="H330" s="44">
        <f t="shared" si="173"/>
        <v>6000000</v>
      </c>
      <c r="I330" s="44">
        <v>0</v>
      </c>
      <c r="J330" s="44">
        <v>0</v>
      </c>
      <c r="K330" s="44">
        <v>1500000</v>
      </c>
      <c r="L330" s="44">
        <v>0</v>
      </c>
      <c r="M330" s="44">
        <v>0</v>
      </c>
      <c r="N330" s="44">
        <v>1500000</v>
      </c>
      <c r="O330" s="44">
        <v>0</v>
      </c>
      <c r="P330" s="44">
        <v>0</v>
      </c>
      <c r="Q330" s="44">
        <v>1500000</v>
      </c>
      <c r="R330" s="44">
        <v>0</v>
      </c>
      <c r="S330" s="44">
        <v>0</v>
      </c>
      <c r="T330" s="44">
        <v>1500000</v>
      </c>
      <c r="U330" s="44">
        <f t="shared" si="1"/>
        <v>6000000</v>
      </c>
      <c r="V330" s="44">
        <f t="shared" si="2"/>
        <v>0</v>
      </c>
      <c r="W330" s="61"/>
      <c r="X330" s="61"/>
      <c r="Y330" s="61"/>
      <c r="Z330" s="61"/>
    </row>
    <row r="331" spans="1:26" ht="13.5" hidden="1" customHeight="1" x14ac:dyDescent="0.2">
      <c r="A331" s="2" t="s">
        <v>2217</v>
      </c>
      <c r="B331" s="50" t="str">
        <f t="array" ref="B331">INDEX(PAGU_REAL!$AF$1:$AF$168,MATCH(MID(A331,1,21),MID(PAGU_REAL!$AK$1:$AK$168,1,21),0))</f>
        <v>Keuangan</v>
      </c>
      <c r="C331" s="12" t="s">
        <v>111</v>
      </c>
      <c r="D331" s="40" t="s">
        <v>112</v>
      </c>
      <c r="E331" s="41">
        <v>0</v>
      </c>
      <c r="F331" s="15" t="s">
        <v>24</v>
      </c>
      <c r="G331" s="41">
        <v>0</v>
      </c>
      <c r="H331" s="41">
        <f t="shared" ref="H331:T331" si="174">H332</f>
        <v>36500000</v>
      </c>
      <c r="I331" s="41">
        <f t="shared" si="174"/>
        <v>0</v>
      </c>
      <c r="J331" s="41">
        <f t="shared" si="174"/>
        <v>0</v>
      </c>
      <c r="K331" s="41">
        <f t="shared" si="174"/>
        <v>7300000</v>
      </c>
      <c r="L331" s="41">
        <f t="shared" si="174"/>
        <v>0</v>
      </c>
      <c r="M331" s="41">
        <f t="shared" si="174"/>
        <v>7300000</v>
      </c>
      <c r="N331" s="41">
        <f t="shared" si="174"/>
        <v>7300000</v>
      </c>
      <c r="O331" s="41">
        <f t="shared" si="174"/>
        <v>0</v>
      </c>
      <c r="P331" s="41">
        <f t="shared" si="174"/>
        <v>0</v>
      </c>
      <c r="Q331" s="41">
        <f t="shared" si="174"/>
        <v>7300000</v>
      </c>
      <c r="R331" s="41">
        <f t="shared" si="174"/>
        <v>0</v>
      </c>
      <c r="S331" s="41">
        <f t="shared" si="174"/>
        <v>0</v>
      </c>
      <c r="T331" s="41">
        <f t="shared" si="174"/>
        <v>7300000</v>
      </c>
      <c r="U331" s="41">
        <f t="shared" si="1"/>
        <v>36500000</v>
      </c>
      <c r="V331" s="41">
        <f t="shared" si="2"/>
        <v>0</v>
      </c>
      <c r="W331" s="61"/>
      <c r="X331" s="61"/>
      <c r="Y331" s="61"/>
      <c r="Z331" s="61"/>
    </row>
    <row r="332" spans="1:26" ht="13.5" hidden="1" customHeight="1" x14ac:dyDescent="0.2">
      <c r="A332" s="2" t="s">
        <v>2218</v>
      </c>
      <c r="B332" s="50" t="str">
        <f t="array" ref="B332">INDEX(PAGU_REAL!$AF$1:$AF$168,MATCH(MID(A332,1,21),MID(PAGU_REAL!$AK$1:$AK$168,1,21),0))</f>
        <v>Keuangan</v>
      </c>
      <c r="C332" s="42" t="s">
        <v>24</v>
      </c>
      <c r="D332" s="43" t="s">
        <v>2219</v>
      </c>
      <c r="E332" s="44">
        <v>10</v>
      </c>
      <c r="F332" s="45" t="s">
        <v>600</v>
      </c>
      <c r="G332" s="44">
        <v>3650000</v>
      </c>
      <c r="H332" s="44">
        <f>ROUNDDOWN(E332*G332,-3)</f>
        <v>36500000</v>
      </c>
      <c r="I332" s="44">
        <v>0</v>
      </c>
      <c r="J332" s="44">
        <v>0</v>
      </c>
      <c r="K332" s="44">
        <v>7300000</v>
      </c>
      <c r="L332" s="44">
        <v>0</v>
      </c>
      <c r="M332" s="44">
        <v>7300000</v>
      </c>
      <c r="N332" s="44">
        <v>7300000</v>
      </c>
      <c r="O332" s="44">
        <v>0</v>
      </c>
      <c r="P332" s="44">
        <v>0</v>
      </c>
      <c r="Q332" s="44">
        <v>7300000</v>
      </c>
      <c r="R332" s="44">
        <v>0</v>
      </c>
      <c r="S332" s="44">
        <v>0</v>
      </c>
      <c r="T332" s="44">
        <v>7300000</v>
      </c>
      <c r="U332" s="44">
        <f t="shared" si="1"/>
        <v>36500000</v>
      </c>
      <c r="V332" s="44">
        <f t="shared" si="2"/>
        <v>0</v>
      </c>
      <c r="W332" s="61"/>
      <c r="X332" s="61"/>
      <c r="Y332" s="61"/>
      <c r="Z332" s="61"/>
    </row>
    <row r="333" spans="1:26" ht="13.5" hidden="1" customHeight="1" x14ac:dyDescent="0.2">
      <c r="A333" s="2" t="s">
        <v>2220</v>
      </c>
      <c r="B333" s="50" t="str">
        <f t="array" ref="B333">INDEX(PAGU_REAL!$AF$1:$AF$168,MATCH(MID(A333,1,21),MID(PAGU_REAL!$AK$1:$AK$168,1,21),0))</f>
        <v>Keuangan</v>
      </c>
      <c r="C333" s="12" t="s">
        <v>55</v>
      </c>
      <c r="D333" s="40" t="s">
        <v>56</v>
      </c>
      <c r="E333" s="41">
        <v>0</v>
      </c>
      <c r="F333" s="15" t="s">
        <v>24</v>
      </c>
      <c r="G333" s="41">
        <v>0</v>
      </c>
      <c r="H333" s="41">
        <f t="shared" ref="H333:T333" si="175">H334</f>
        <v>3750000</v>
      </c>
      <c r="I333" s="41">
        <f t="shared" si="175"/>
        <v>0</v>
      </c>
      <c r="J333" s="41">
        <f t="shared" si="175"/>
        <v>300000</v>
      </c>
      <c r="K333" s="41">
        <f t="shared" si="175"/>
        <v>300000</v>
      </c>
      <c r="L333" s="41">
        <f t="shared" si="175"/>
        <v>0</v>
      </c>
      <c r="M333" s="41">
        <f t="shared" si="175"/>
        <v>300000</v>
      </c>
      <c r="N333" s="41">
        <f t="shared" si="175"/>
        <v>300000</v>
      </c>
      <c r="O333" s="41">
        <f t="shared" si="175"/>
        <v>0</v>
      </c>
      <c r="P333" s="41">
        <f t="shared" si="175"/>
        <v>300000</v>
      </c>
      <c r="Q333" s="41">
        <f t="shared" si="175"/>
        <v>300000</v>
      </c>
      <c r="R333" s="41">
        <f t="shared" si="175"/>
        <v>0</v>
      </c>
      <c r="S333" s="41">
        <f t="shared" si="175"/>
        <v>900000</v>
      </c>
      <c r="T333" s="41">
        <f t="shared" si="175"/>
        <v>1050000</v>
      </c>
      <c r="U333" s="41">
        <f t="shared" si="1"/>
        <v>3750000</v>
      </c>
      <c r="V333" s="41">
        <f t="shared" si="2"/>
        <v>0</v>
      </c>
      <c r="W333" s="61"/>
      <c r="X333" s="61"/>
      <c r="Y333" s="61"/>
      <c r="Z333" s="61"/>
    </row>
    <row r="334" spans="1:26" ht="13.5" hidden="1" customHeight="1" x14ac:dyDescent="0.2">
      <c r="A334" s="2" t="s">
        <v>2221</v>
      </c>
      <c r="B334" s="50" t="str">
        <f t="array" ref="B334">INDEX(PAGU_REAL!$AF$1:$AF$168,MATCH(MID(A334,1,21),MID(PAGU_REAL!$AK$1:$AK$168,1,21),0))</f>
        <v>Keuangan</v>
      </c>
      <c r="C334" s="42" t="s">
        <v>24</v>
      </c>
      <c r="D334" s="43" t="s">
        <v>2195</v>
      </c>
      <c r="E334" s="44">
        <v>25</v>
      </c>
      <c r="F334" s="45" t="s">
        <v>600</v>
      </c>
      <c r="G334" s="44">
        <v>150000</v>
      </c>
      <c r="H334" s="44">
        <f>ROUNDDOWN(E334*G334,-3)</f>
        <v>3750000</v>
      </c>
      <c r="I334" s="44">
        <v>0</v>
      </c>
      <c r="J334" s="44">
        <v>300000</v>
      </c>
      <c r="K334" s="44">
        <v>300000</v>
      </c>
      <c r="L334" s="44">
        <v>0</v>
      </c>
      <c r="M334" s="44">
        <v>300000</v>
      </c>
      <c r="N334" s="44">
        <v>300000</v>
      </c>
      <c r="O334" s="44">
        <v>0</v>
      </c>
      <c r="P334" s="44">
        <v>300000</v>
      </c>
      <c r="Q334" s="44">
        <v>300000</v>
      </c>
      <c r="R334" s="44">
        <v>0</v>
      </c>
      <c r="S334" s="44">
        <v>900000</v>
      </c>
      <c r="T334" s="44">
        <v>1050000</v>
      </c>
      <c r="U334" s="44">
        <f t="shared" si="1"/>
        <v>3750000</v>
      </c>
      <c r="V334" s="44">
        <f t="shared" si="2"/>
        <v>0</v>
      </c>
      <c r="W334" s="61"/>
      <c r="X334" s="61"/>
      <c r="Y334" s="61"/>
      <c r="Z334" s="61"/>
    </row>
    <row r="335" spans="1:26" ht="13.5" hidden="1" customHeight="1" x14ac:dyDescent="0.2">
      <c r="A335" s="2" t="s">
        <v>2222</v>
      </c>
      <c r="B335" s="50" t="str">
        <f t="array" ref="B335">INDEX(PAGU_REAL!$AF$1:$AF$168,MATCH(MID(A335,1,21),MID(PAGU_REAL!$AK$1:$AK$168,1,21),0))</f>
        <v>Keuangan</v>
      </c>
      <c r="C335" s="36" t="s">
        <v>120</v>
      </c>
      <c r="D335" s="37" t="s">
        <v>2223</v>
      </c>
      <c r="E335" s="38">
        <v>0</v>
      </c>
      <c r="F335" s="39" t="s">
        <v>24</v>
      </c>
      <c r="G335" s="38">
        <v>0</v>
      </c>
      <c r="H335" s="38">
        <f t="shared" ref="H335:T335" si="176">SUM(H336,H339,H342,H344,H346)</f>
        <v>50500000</v>
      </c>
      <c r="I335" s="38">
        <f t="shared" si="176"/>
        <v>300000</v>
      </c>
      <c r="J335" s="38">
        <f t="shared" si="176"/>
        <v>1000000</v>
      </c>
      <c r="K335" s="38">
        <f t="shared" si="176"/>
        <v>4180000</v>
      </c>
      <c r="L335" s="38">
        <f t="shared" si="176"/>
        <v>4625000</v>
      </c>
      <c r="M335" s="38">
        <f t="shared" si="176"/>
        <v>1300000</v>
      </c>
      <c r="N335" s="38">
        <f t="shared" si="176"/>
        <v>4880000</v>
      </c>
      <c r="O335" s="38">
        <f t="shared" si="176"/>
        <v>4925000</v>
      </c>
      <c r="P335" s="38">
        <f t="shared" si="176"/>
        <v>5880000</v>
      </c>
      <c r="Q335" s="38">
        <f t="shared" si="176"/>
        <v>300000</v>
      </c>
      <c r="R335" s="38">
        <f t="shared" si="176"/>
        <v>7125000</v>
      </c>
      <c r="S335" s="38">
        <f t="shared" si="176"/>
        <v>5180000</v>
      </c>
      <c r="T335" s="38">
        <f t="shared" si="176"/>
        <v>14685000</v>
      </c>
      <c r="U335" s="38">
        <f t="shared" si="1"/>
        <v>54380000</v>
      </c>
      <c r="V335" s="38">
        <f t="shared" si="2"/>
        <v>-3880000</v>
      </c>
      <c r="W335" s="61"/>
      <c r="X335" s="61"/>
      <c r="Y335" s="61"/>
      <c r="Z335" s="61"/>
    </row>
    <row r="336" spans="1:26" ht="13.5" hidden="1" customHeight="1" x14ac:dyDescent="0.2">
      <c r="A336" s="2" t="s">
        <v>2224</v>
      </c>
      <c r="B336" s="50" t="str">
        <f t="array" ref="B336">INDEX(PAGU_REAL!$AF$1:$AF$168,MATCH(MID(A336,1,21),MID(PAGU_REAL!$AK$1:$AK$168,1,21),0))</f>
        <v>Keuangan</v>
      </c>
      <c r="C336" s="12" t="s">
        <v>42</v>
      </c>
      <c r="D336" s="40" t="s">
        <v>43</v>
      </c>
      <c r="E336" s="41">
        <v>0</v>
      </c>
      <c r="F336" s="15" t="s">
        <v>24</v>
      </c>
      <c r="G336" s="41">
        <v>0</v>
      </c>
      <c r="H336" s="41">
        <f t="shared" ref="H336:T336" si="177">SUM(H337:H338)</f>
        <v>12900000</v>
      </c>
      <c r="I336" s="41">
        <f t="shared" si="177"/>
        <v>0</v>
      </c>
      <c r="J336" s="41">
        <f t="shared" si="177"/>
        <v>1000000</v>
      </c>
      <c r="K336" s="41">
        <f t="shared" si="177"/>
        <v>1380000</v>
      </c>
      <c r="L336" s="41">
        <f t="shared" si="177"/>
        <v>0</v>
      </c>
      <c r="M336" s="41">
        <f t="shared" si="177"/>
        <v>1000000</v>
      </c>
      <c r="N336" s="41">
        <f t="shared" si="177"/>
        <v>1380000</v>
      </c>
      <c r="O336" s="41">
        <f t="shared" si="177"/>
        <v>0</v>
      </c>
      <c r="P336" s="41">
        <f t="shared" si="177"/>
        <v>3380000</v>
      </c>
      <c r="Q336" s="41">
        <f t="shared" si="177"/>
        <v>0</v>
      </c>
      <c r="R336" s="41">
        <f t="shared" si="177"/>
        <v>0</v>
      </c>
      <c r="S336" s="41">
        <f t="shared" si="177"/>
        <v>2380000</v>
      </c>
      <c r="T336" s="41">
        <f t="shared" si="177"/>
        <v>3760000</v>
      </c>
      <c r="U336" s="41">
        <f t="shared" si="1"/>
        <v>14280000</v>
      </c>
      <c r="V336" s="41">
        <f t="shared" si="2"/>
        <v>-1380000</v>
      </c>
      <c r="W336" s="61"/>
      <c r="X336" s="61"/>
      <c r="Y336" s="61"/>
      <c r="Z336" s="61"/>
    </row>
    <row r="337" spans="1:26" ht="13.5" hidden="1" customHeight="1" x14ac:dyDescent="0.2">
      <c r="A337" s="2" t="s">
        <v>2225</v>
      </c>
      <c r="B337" s="50" t="str">
        <f t="array" ref="B337">INDEX(PAGU_REAL!$AF$1:$AF$168,MATCH(MID(A337,1,21),MID(PAGU_REAL!$AK$1:$AK$168,1,21),0))</f>
        <v>Keuangan</v>
      </c>
      <c r="C337" s="42" t="s">
        <v>24</v>
      </c>
      <c r="D337" s="43" t="s">
        <v>599</v>
      </c>
      <c r="E337" s="44">
        <v>100</v>
      </c>
      <c r="F337" s="45" t="s">
        <v>600</v>
      </c>
      <c r="G337" s="44">
        <v>69000</v>
      </c>
      <c r="H337" s="44">
        <f t="shared" ref="H337:H338" si="178">ROUNDDOWN(E337*G337,-3)</f>
        <v>6900000</v>
      </c>
      <c r="I337" s="44">
        <v>0</v>
      </c>
      <c r="J337" s="44">
        <v>0</v>
      </c>
      <c r="K337" s="44">
        <v>1380000</v>
      </c>
      <c r="L337" s="44">
        <v>0</v>
      </c>
      <c r="M337" s="44">
        <v>0</v>
      </c>
      <c r="N337" s="44">
        <v>1380000</v>
      </c>
      <c r="O337" s="44">
        <v>0</v>
      </c>
      <c r="P337" s="44">
        <v>1380000</v>
      </c>
      <c r="Q337" s="44">
        <v>0</v>
      </c>
      <c r="R337" s="44">
        <v>0</v>
      </c>
      <c r="S337" s="44">
        <v>1380000</v>
      </c>
      <c r="T337" s="44">
        <v>2760000</v>
      </c>
      <c r="U337" s="44">
        <f t="shared" si="1"/>
        <v>8280000</v>
      </c>
      <c r="V337" s="44">
        <f t="shared" si="2"/>
        <v>-1380000</v>
      </c>
      <c r="W337" s="61"/>
      <c r="X337" s="61"/>
      <c r="Y337" s="61"/>
      <c r="Z337" s="61"/>
    </row>
    <row r="338" spans="1:26" ht="13.5" hidden="1" customHeight="1" x14ac:dyDescent="0.2">
      <c r="A338" s="2" t="s">
        <v>2226</v>
      </c>
      <c r="B338" s="50" t="str">
        <f t="array" ref="B338">INDEX(PAGU_REAL!$AF$1:$AF$168,MATCH(MID(A338,1,21),MID(PAGU_REAL!$AK$1:$AK$168,1,21),0))</f>
        <v>Keuangan</v>
      </c>
      <c r="C338" s="42" t="s">
        <v>24</v>
      </c>
      <c r="D338" s="43" t="s">
        <v>45</v>
      </c>
      <c r="E338" s="44">
        <v>6</v>
      </c>
      <c r="F338" s="45" t="s">
        <v>668</v>
      </c>
      <c r="G338" s="44">
        <v>1000000</v>
      </c>
      <c r="H338" s="44">
        <f t="shared" si="178"/>
        <v>6000000</v>
      </c>
      <c r="I338" s="44">
        <v>0</v>
      </c>
      <c r="J338" s="44">
        <v>1000000</v>
      </c>
      <c r="K338" s="44">
        <v>0</v>
      </c>
      <c r="L338" s="44">
        <v>0</v>
      </c>
      <c r="M338" s="44">
        <v>1000000</v>
      </c>
      <c r="N338" s="44">
        <v>0</v>
      </c>
      <c r="O338" s="44">
        <v>0</v>
      </c>
      <c r="P338" s="44">
        <v>2000000</v>
      </c>
      <c r="Q338" s="44">
        <v>0</v>
      </c>
      <c r="R338" s="44">
        <v>0</v>
      </c>
      <c r="S338" s="44">
        <v>1000000</v>
      </c>
      <c r="T338" s="44">
        <v>1000000</v>
      </c>
      <c r="U338" s="44">
        <f t="shared" si="1"/>
        <v>6000000</v>
      </c>
      <c r="V338" s="44">
        <f t="shared" si="2"/>
        <v>0</v>
      </c>
      <c r="W338" s="61"/>
      <c r="X338" s="61"/>
      <c r="Y338" s="61"/>
      <c r="Z338" s="61"/>
    </row>
    <row r="339" spans="1:26" ht="13.5" hidden="1" customHeight="1" x14ac:dyDescent="0.2">
      <c r="A339" s="2" t="s">
        <v>2227</v>
      </c>
      <c r="B339" s="50" t="str">
        <f t="array" ref="B339">INDEX(PAGU_REAL!$AF$1:$AF$168,MATCH(MID(A339,1,21),MID(PAGU_REAL!$AK$1:$AK$168,1,21),0))</f>
        <v>Keuangan</v>
      </c>
      <c r="C339" s="12" t="s">
        <v>718</v>
      </c>
      <c r="D339" s="40" t="s">
        <v>719</v>
      </c>
      <c r="E339" s="41">
        <v>0</v>
      </c>
      <c r="F339" s="15" t="s">
        <v>24</v>
      </c>
      <c r="G339" s="41">
        <v>0</v>
      </c>
      <c r="H339" s="41">
        <f t="shared" ref="H339:T339" si="179">SUM(H340:H341)</f>
        <v>15000000</v>
      </c>
      <c r="I339" s="41">
        <f t="shared" si="179"/>
        <v>0</v>
      </c>
      <c r="J339" s="41">
        <f t="shared" si="179"/>
        <v>0</v>
      </c>
      <c r="K339" s="41">
        <f t="shared" si="179"/>
        <v>2500000</v>
      </c>
      <c r="L339" s="41">
        <f t="shared" si="179"/>
        <v>0</v>
      </c>
      <c r="M339" s="41">
        <f t="shared" si="179"/>
        <v>0</v>
      </c>
      <c r="N339" s="41">
        <f t="shared" si="179"/>
        <v>2500000</v>
      </c>
      <c r="O339" s="41">
        <f t="shared" si="179"/>
        <v>0</v>
      </c>
      <c r="P339" s="41">
        <f t="shared" si="179"/>
        <v>2500000</v>
      </c>
      <c r="Q339" s="41">
        <f t="shared" si="179"/>
        <v>0</v>
      </c>
      <c r="R339" s="41">
        <f t="shared" si="179"/>
        <v>2500000</v>
      </c>
      <c r="S339" s="41">
        <f t="shared" si="179"/>
        <v>2500000</v>
      </c>
      <c r="T339" s="41">
        <f t="shared" si="179"/>
        <v>5000000</v>
      </c>
      <c r="U339" s="41">
        <f t="shared" si="1"/>
        <v>17500000</v>
      </c>
      <c r="V339" s="41">
        <f t="shared" si="2"/>
        <v>-2500000</v>
      </c>
      <c r="W339" s="61"/>
      <c r="X339" s="61"/>
      <c r="Y339" s="61"/>
      <c r="Z339" s="61"/>
    </row>
    <row r="340" spans="1:26" ht="13.5" hidden="1" customHeight="1" x14ac:dyDescent="0.2">
      <c r="A340" s="2" t="s">
        <v>2228</v>
      </c>
      <c r="B340" s="50" t="str">
        <f t="array" ref="B340">INDEX(PAGU_REAL!$AF$1:$AF$168,MATCH(MID(A340,1,21),MID(PAGU_REAL!$AK$1:$AK$168,1,21),0))</f>
        <v>Keuangan</v>
      </c>
      <c r="C340" s="42" t="s">
        <v>24</v>
      </c>
      <c r="D340" s="43" t="s">
        <v>51</v>
      </c>
      <c r="E340" s="44">
        <v>6</v>
      </c>
      <c r="F340" s="45" t="s">
        <v>668</v>
      </c>
      <c r="G340" s="44">
        <v>1000000</v>
      </c>
      <c r="H340" s="44">
        <f t="shared" ref="H340:H341" si="180">ROUNDDOWN(E340*G340,-3)</f>
        <v>6000000</v>
      </c>
      <c r="I340" s="44">
        <v>0</v>
      </c>
      <c r="J340" s="44">
        <v>0</v>
      </c>
      <c r="K340" s="44">
        <v>1000000</v>
      </c>
      <c r="L340" s="44">
        <v>0</v>
      </c>
      <c r="M340" s="44">
        <v>0</v>
      </c>
      <c r="N340" s="44">
        <v>1000000</v>
      </c>
      <c r="O340" s="44">
        <v>0</v>
      </c>
      <c r="P340" s="44">
        <v>1000000</v>
      </c>
      <c r="Q340" s="44">
        <v>0</v>
      </c>
      <c r="R340" s="44">
        <v>1000000</v>
      </c>
      <c r="S340" s="44">
        <v>1000000</v>
      </c>
      <c r="T340" s="44">
        <v>2000000</v>
      </c>
      <c r="U340" s="44">
        <f t="shared" si="1"/>
        <v>7000000</v>
      </c>
      <c r="V340" s="44">
        <f t="shared" si="2"/>
        <v>-1000000</v>
      </c>
      <c r="W340" s="61"/>
      <c r="X340" s="61"/>
      <c r="Y340" s="61"/>
      <c r="Z340" s="61"/>
    </row>
    <row r="341" spans="1:26" ht="13.5" hidden="1" customHeight="1" x14ac:dyDescent="0.2">
      <c r="A341" s="2" t="s">
        <v>2229</v>
      </c>
      <c r="B341" s="50" t="str">
        <f t="array" ref="B341">INDEX(PAGU_REAL!$AF$1:$AF$168,MATCH(MID(A341,1,21),MID(PAGU_REAL!$AK$1:$AK$168,1,21),0))</f>
        <v>Keuangan</v>
      </c>
      <c r="C341" s="42" t="s">
        <v>24</v>
      </c>
      <c r="D341" s="43" t="s">
        <v>53</v>
      </c>
      <c r="E341" s="44">
        <v>6</v>
      </c>
      <c r="F341" s="45" t="s">
        <v>668</v>
      </c>
      <c r="G341" s="44">
        <v>1500000</v>
      </c>
      <c r="H341" s="44">
        <f t="shared" si="180"/>
        <v>9000000</v>
      </c>
      <c r="I341" s="44">
        <v>0</v>
      </c>
      <c r="J341" s="44">
        <v>0</v>
      </c>
      <c r="K341" s="44">
        <v>1500000</v>
      </c>
      <c r="L341" s="44">
        <v>0</v>
      </c>
      <c r="M341" s="44">
        <v>0</v>
      </c>
      <c r="N341" s="44">
        <v>1500000</v>
      </c>
      <c r="O341" s="44">
        <v>0</v>
      </c>
      <c r="P341" s="44">
        <v>1500000</v>
      </c>
      <c r="Q341" s="44">
        <v>0</v>
      </c>
      <c r="R341" s="44">
        <v>1500000</v>
      </c>
      <c r="S341" s="44">
        <v>1500000</v>
      </c>
      <c r="T341" s="44">
        <v>3000000</v>
      </c>
      <c r="U341" s="44">
        <f t="shared" si="1"/>
        <v>10500000</v>
      </c>
      <c r="V341" s="44">
        <f t="shared" si="2"/>
        <v>-1500000</v>
      </c>
      <c r="W341" s="61"/>
      <c r="X341" s="61"/>
      <c r="Y341" s="61"/>
      <c r="Z341" s="61"/>
    </row>
    <row r="342" spans="1:26" ht="13.5" hidden="1" customHeight="1" x14ac:dyDescent="0.2">
      <c r="A342" s="2" t="s">
        <v>2230</v>
      </c>
      <c r="B342" s="50" t="str">
        <f t="array" ref="B342">INDEX(PAGU_REAL!$AF$1:$AF$168,MATCH(MID(A342,1,21),MID(PAGU_REAL!$AK$1:$AK$168,1,21),0))</f>
        <v>Keuangan</v>
      </c>
      <c r="C342" s="12" t="s">
        <v>162</v>
      </c>
      <c r="D342" s="40" t="s">
        <v>163</v>
      </c>
      <c r="E342" s="41">
        <v>0</v>
      </c>
      <c r="F342" s="15" t="s">
        <v>24</v>
      </c>
      <c r="G342" s="41">
        <v>0</v>
      </c>
      <c r="H342" s="41">
        <f t="shared" ref="H342:T342" si="181">H343</f>
        <v>2000000</v>
      </c>
      <c r="I342" s="41">
        <f t="shared" si="181"/>
        <v>0</v>
      </c>
      <c r="J342" s="41">
        <f t="shared" si="181"/>
        <v>0</v>
      </c>
      <c r="K342" s="41">
        <f t="shared" si="181"/>
        <v>0</v>
      </c>
      <c r="L342" s="41">
        <f t="shared" si="181"/>
        <v>0</v>
      </c>
      <c r="M342" s="41">
        <f t="shared" si="181"/>
        <v>0</v>
      </c>
      <c r="N342" s="41">
        <f t="shared" si="181"/>
        <v>1000000</v>
      </c>
      <c r="O342" s="41">
        <f t="shared" si="181"/>
        <v>0</v>
      </c>
      <c r="P342" s="41">
        <f t="shared" si="181"/>
        <v>0</v>
      </c>
      <c r="Q342" s="41">
        <f t="shared" si="181"/>
        <v>0</v>
      </c>
      <c r="R342" s="41">
        <f t="shared" si="181"/>
        <v>0</v>
      </c>
      <c r="S342" s="41">
        <f t="shared" si="181"/>
        <v>0</v>
      </c>
      <c r="T342" s="41">
        <f t="shared" si="181"/>
        <v>1000000</v>
      </c>
      <c r="U342" s="41">
        <f t="shared" si="1"/>
        <v>2000000</v>
      </c>
      <c r="V342" s="41">
        <f t="shared" si="2"/>
        <v>0</v>
      </c>
      <c r="W342" s="61"/>
      <c r="X342" s="61"/>
      <c r="Y342" s="61"/>
      <c r="Z342" s="61"/>
    </row>
    <row r="343" spans="1:26" ht="13.5" hidden="1" customHeight="1" x14ac:dyDescent="0.2">
      <c r="A343" s="2" t="s">
        <v>2231</v>
      </c>
      <c r="B343" s="50" t="str">
        <f t="array" ref="B343">INDEX(PAGU_REAL!$AF$1:$AF$168,MATCH(MID(A343,1,21),MID(PAGU_REAL!$AK$1:$AK$168,1,21),0))</f>
        <v>Keuangan</v>
      </c>
      <c r="C343" s="42" t="s">
        <v>24</v>
      </c>
      <c r="D343" s="43" t="s">
        <v>1866</v>
      </c>
      <c r="E343" s="44">
        <v>2</v>
      </c>
      <c r="F343" s="45" t="s">
        <v>613</v>
      </c>
      <c r="G343" s="44">
        <v>1000000</v>
      </c>
      <c r="H343" s="44">
        <f>ROUNDDOWN(E343*G343,-3)</f>
        <v>2000000</v>
      </c>
      <c r="I343" s="44">
        <v>0</v>
      </c>
      <c r="J343" s="44">
        <v>0</v>
      </c>
      <c r="K343" s="44">
        <v>0</v>
      </c>
      <c r="L343" s="44">
        <v>0</v>
      </c>
      <c r="M343" s="44">
        <v>0</v>
      </c>
      <c r="N343" s="44">
        <v>1000000</v>
      </c>
      <c r="O343" s="44">
        <v>0</v>
      </c>
      <c r="P343" s="44">
        <v>0</v>
      </c>
      <c r="Q343" s="44">
        <v>0</v>
      </c>
      <c r="R343" s="44">
        <v>0</v>
      </c>
      <c r="S343" s="44">
        <v>0</v>
      </c>
      <c r="T343" s="44">
        <v>1000000</v>
      </c>
      <c r="U343" s="44">
        <f t="shared" si="1"/>
        <v>2000000</v>
      </c>
      <c r="V343" s="44">
        <f t="shared" si="2"/>
        <v>0</v>
      </c>
      <c r="W343" s="61"/>
      <c r="X343" s="61"/>
      <c r="Y343" s="61"/>
      <c r="Z343" s="61"/>
    </row>
    <row r="344" spans="1:26" ht="13.5" hidden="1" customHeight="1" x14ac:dyDescent="0.2">
      <c r="A344" s="2" t="s">
        <v>2232</v>
      </c>
      <c r="B344" s="50" t="str">
        <f t="array" ref="B344">INDEX(PAGU_REAL!$AF$1:$AF$168,MATCH(MID(A344,1,21),MID(PAGU_REAL!$AK$1:$AK$168,1,21),0))</f>
        <v>Keuangan</v>
      </c>
      <c r="C344" s="12" t="s">
        <v>111</v>
      </c>
      <c r="D344" s="40" t="s">
        <v>112</v>
      </c>
      <c r="E344" s="41">
        <v>0</v>
      </c>
      <c r="F344" s="15" t="s">
        <v>24</v>
      </c>
      <c r="G344" s="41">
        <v>0</v>
      </c>
      <c r="H344" s="41">
        <f t="shared" ref="H344:T344" si="182">H345</f>
        <v>18500000</v>
      </c>
      <c r="I344" s="41">
        <f t="shared" si="182"/>
        <v>0</v>
      </c>
      <c r="J344" s="41">
        <f t="shared" si="182"/>
        <v>0</v>
      </c>
      <c r="K344" s="41">
        <f t="shared" si="182"/>
        <v>0</v>
      </c>
      <c r="L344" s="41">
        <f t="shared" si="182"/>
        <v>4625000</v>
      </c>
      <c r="M344" s="41">
        <f t="shared" si="182"/>
        <v>0</v>
      </c>
      <c r="N344" s="41">
        <f t="shared" si="182"/>
        <v>0</v>
      </c>
      <c r="O344" s="41">
        <f t="shared" si="182"/>
        <v>4625000</v>
      </c>
      <c r="P344" s="41">
        <f t="shared" si="182"/>
        <v>0</v>
      </c>
      <c r="Q344" s="41">
        <f t="shared" si="182"/>
        <v>0</v>
      </c>
      <c r="R344" s="41">
        <f t="shared" si="182"/>
        <v>4625000</v>
      </c>
      <c r="S344" s="41">
        <f t="shared" si="182"/>
        <v>0</v>
      </c>
      <c r="T344" s="41">
        <f t="shared" si="182"/>
        <v>4625000</v>
      </c>
      <c r="U344" s="41">
        <f t="shared" si="1"/>
        <v>18500000</v>
      </c>
      <c r="V344" s="41">
        <f t="shared" si="2"/>
        <v>0</v>
      </c>
      <c r="W344" s="61"/>
      <c r="X344" s="61"/>
      <c r="Y344" s="61"/>
      <c r="Z344" s="61"/>
    </row>
    <row r="345" spans="1:26" ht="13.5" hidden="1" customHeight="1" x14ac:dyDescent="0.2">
      <c r="A345" s="2" t="s">
        <v>2233</v>
      </c>
      <c r="B345" s="50" t="str">
        <f t="array" ref="B345">INDEX(PAGU_REAL!$AF$1:$AF$168,MATCH(MID(A345,1,21),MID(PAGU_REAL!$AK$1:$AK$168,1,21),0))</f>
        <v>Keuangan</v>
      </c>
      <c r="C345" s="42" t="s">
        <v>24</v>
      </c>
      <c r="D345" s="43" t="s">
        <v>2234</v>
      </c>
      <c r="E345" s="44">
        <v>4</v>
      </c>
      <c r="F345" s="45" t="s">
        <v>600</v>
      </c>
      <c r="G345" s="44">
        <v>4625000</v>
      </c>
      <c r="H345" s="44">
        <f>ROUNDDOWN(E345*G345,-3)</f>
        <v>18500000</v>
      </c>
      <c r="I345" s="44">
        <v>0</v>
      </c>
      <c r="J345" s="44">
        <v>0</v>
      </c>
      <c r="K345" s="44">
        <v>0</v>
      </c>
      <c r="L345" s="44">
        <v>4625000</v>
      </c>
      <c r="M345" s="44">
        <v>0</v>
      </c>
      <c r="N345" s="44">
        <v>0</v>
      </c>
      <c r="O345" s="44">
        <v>4625000</v>
      </c>
      <c r="P345" s="44">
        <v>0</v>
      </c>
      <c r="Q345" s="44">
        <v>0</v>
      </c>
      <c r="R345" s="44">
        <v>4625000</v>
      </c>
      <c r="S345" s="44">
        <v>0</v>
      </c>
      <c r="T345" s="44">
        <v>4625000</v>
      </c>
      <c r="U345" s="44">
        <f t="shared" si="1"/>
        <v>18500000</v>
      </c>
      <c r="V345" s="44">
        <f t="shared" si="2"/>
        <v>0</v>
      </c>
      <c r="W345" s="61"/>
      <c r="X345" s="61"/>
      <c r="Y345" s="61"/>
      <c r="Z345" s="61"/>
    </row>
    <row r="346" spans="1:26" ht="13.5" hidden="1" customHeight="1" x14ac:dyDescent="0.2">
      <c r="A346" s="2" t="s">
        <v>2235</v>
      </c>
      <c r="B346" s="50" t="str">
        <f t="array" ref="B346">INDEX(PAGU_REAL!$AF$1:$AF$168,MATCH(MID(A346,1,21),MID(PAGU_REAL!$AK$1:$AK$168,1,21),0))</f>
        <v>Keuangan</v>
      </c>
      <c r="C346" s="12" t="s">
        <v>55</v>
      </c>
      <c r="D346" s="40" t="s">
        <v>56</v>
      </c>
      <c r="E346" s="41">
        <v>0</v>
      </c>
      <c r="F346" s="15" t="s">
        <v>24</v>
      </c>
      <c r="G346" s="41">
        <v>0</v>
      </c>
      <c r="H346" s="41">
        <f t="shared" ref="H346:T346" si="183">H347</f>
        <v>2100000</v>
      </c>
      <c r="I346" s="41">
        <f t="shared" si="183"/>
        <v>300000</v>
      </c>
      <c r="J346" s="41">
        <f t="shared" si="183"/>
        <v>0</v>
      </c>
      <c r="K346" s="41">
        <f t="shared" si="183"/>
        <v>300000</v>
      </c>
      <c r="L346" s="41">
        <f t="shared" si="183"/>
        <v>0</v>
      </c>
      <c r="M346" s="41">
        <f t="shared" si="183"/>
        <v>300000</v>
      </c>
      <c r="N346" s="41">
        <f t="shared" si="183"/>
        <v>0</v>
      </c>
      <c r="O346" s="41">
        <f t="shared" si="183"/>
        <v>300000</v>
      </c>
      <c r="P346" s="41">
        <f t="shared" si="183"/>
        <v>0</v>
      </c>
      <c r="Q346" s="41">
        <f t="shared" si="183"/>
        <v>300000</v>
      </c>
      <c r="R346" s="41">
        <f t="shared" si="183"/>
        <v>0</v>
      </c>
      <c r="S346" s="41">
        <f t="shared" si="183"/>
        <v>300000</v>
      </c>
      <c r="T346" s="41">
        <f t="shared" si="183"/>
        <v>300000</v>
      </c>
      <c r="U346" s="41">
        <f t="shared" si="1"/>
        <v>2100000</v>
      </c>
      <c r="V346" s="41">
        <f t="shared" si="2"/>
        <v>0</v>
      </c>
      <c r="W346" s="61"/>
      <c r="X346" s="61"/>
      <c r="Y346" s="61"/>
      <c r="Z346" s="61"/>
    </row>
    <row r="347" spans="1:26" ht="13.5" hidden="1" customHeight="1" x14ac:dyDescent="0.2">
      <c r="A347" s="2" t="s">
        <v>2236</v>
      </c>
      <c r="B347" s="50" t="str">
        <f t="array" ref="B347">INDEX(PAGU_REAL!$AF$1:$AF$168,MATCH(MID(A347,1,21),MID(PAGU_REAL!$AK$1:$AK$168,1,21),0))</f>
        <v>Keuangan</v>
      </c>
      <c r="C347" s="42" t="s">
        <v>24</v>
      </c>
      <c r="D347" s="43" t="s">
        <v>2195</v>
      </c>
      <c r="E347" s="44">
        <v>14</v>
      </c>
      <c r="F347" s="45" t="s">
        <v>600</v>
      </c>
      <c r="G347" s="44">
        <v>150000</v>
      </c>
      <c r="H347" s="44">
        <f>ROUNDDOWN(E347*G347,-3)</f>
        <v>2100000</v>
      </c>
      <c r="I347" s="44">
        <v>300000</v>
      </c>
      <c r="J347" s="44">
        <v>0</v>
      </c>
      <c r="K347" s="44">
        <v>300000</v>
      </c>
      <c r="L347" s="44">
        <v>0</v>
      </c>
      <c r="M347" s="44">
        <v>300000</v>
      </c>
      <c r="N347" s="44">
        <v>0</v>
      </c>
      <c r="O347" s="44">
        <v>300000</v>
      </c>
      <c r="P347" s="44">
        <v>0</v>
      </c>
      <c r="Q347" s="44">
        <v>300000</v>
      </c>
      <c r="R347" s="44">
        <v>0</v>
      </c>
      <c r="S347" s="44">
        <v>300000</v>
      </c>
      <c r="T347" s="44">
        <v>300000</v>
      </c>
      <c r="U347" s="44">
        <f t="shared" si="1"/>
        <v>2100000</v>
      </c>
      <c r="V347" s="44">
        <f t="shared" si="2"/>
        <v>0</v>
      </c>
      <c r="W347" s="61"/>
      <c r="X347" s="61"/>
      <c r="Y347" s="61"/>
      <c r="Z347" s="61"/>
    </row>
    <row r="348" spans="1:26" ht="13.5" hidden="1" customHeight="1" x14ac:dyDescent="0.2">
      <c r="A348" s="2" t="s">
        <v>2237</v>
      </c>
      <c r="B348" s="50" t="str">
        <f t="array" ref="B348">INDEX(PAGU_REAL!$AF$1:$AF$168,MATCH(MID(A348,1,21),MID(PAGU_REAL!$AK$1:$AK$168,1,21),0))</f>
        <v>Keuangan</v>
      </c>
      <c r="C348" s="36" t="s">
        <v>153</v>
      </c>
      <c r="D348" s="37" t="s">
        <v>2238</v>
      </c>
      <c r="E348" s="38">
        <v>0</v>
      </c>
      <c r="F348" s="39" t="s">
        <v>24</v>
      </c>
      <c r="G348" s="38">
        <v>0</v>
      </c>
      <c r="H348" s="38">
        <f t="shared" ref="H348:T348" si="184">SUM(H349,H352,H355,H357,H359)</f>
        <v>50880000</v>
      </c>
      <c r="I348" s="38">
        <f t="shared" si="184"/>
        <v>828000</v>
      </c>
      <c r="J348" s="38">
        <f t="shared" si="184"/>
        <v>2650000</v>
      </c>
      <c r="K348" s="38">
        <f t="shared" si="184"/>
        <v>4284000</v>
      </c>
      <c r="L348" s="38">
        <f t="shared" si="184"/>
        <v>2800000</v>
      </c>
      <c r="M348" s="38">
        <f t="shared" si="184"/>
        <v>2628000</v>
      </c>
      <c r="N348" s="38">
        <f t="shared" si="184"/>
        <v>11050000</v>
      </c>
      <c r="O348" s="38">
        <f t="shared" si="184"/>
        <v>2628000</v>
      </c>
      <c r="P348" s="38">
        <f t="shared" si="184"/>
        <v>2800000</v>
      </c>
      <c r="Q348" s="38">
        <f t="shared" si="184"/>
        <v>2478000</v>
      </c>
      <c r="R348" s="38">
        <f t="shared" si="184"/>
        <v>10578000</v>
      </c>
      <c r="S348" s="38">
        <f t="shared" si="184"/>
        <v>3328000</v>
      </c>
      <c r="T348" s="38">
        <f t="shared" si="184"/>
        <v>4828000</v>
      </c>
      <c r="U348" s="38">
        <f t="shared" si="1"/>
        <v>50880000</v>
      </c>
      <c r="V348" s="38">
        <f t="shared" si="2"/>
        <v>0</v>
      </c>
      <c r="W348" s="61"/>
      <c r="X348" s="61"/>
      <c r="Y348" s="61"/>
      <c r="Z348" s="61"/>
    </row>
    <row r="349" spans="1:26" ht="13.5" hidden="1" customHeight="1" x14ac:dyDescent="0.2">
      <c r="A349" s="2" t="s">
        <v>2239</v>
      </c>
      <c r="B349" s="50" t="str">
        <f t="array" ref="B349">INDEX(PAGU_REAL!$AF$1:$AF$168,MATCH(MID(A349,1,21),MID(PAGU_REAL!$AK$1:$AK$168,1,21),0))</f>
        <v>Keuangan</v>
      </c>
      <c r="C349" s="12" t="s">
        <v>42</v>
      </c>
      <c r="D349" s="40" t="s">
        <v>43</v>
      </c>
      <c r="E349" s="41">
        <v>0</v>
      </c>
      <c r="F349" s="15" t="s">
        <v>24</v>
      </c>
      <c r="G349" s="41">
        <v>0</v>
      </c>
      <c r="H349" s="41">
        <f t="shared" ref="H349:T349" si="185">SUM(H350:H351)</f>
        <v>17280000</v>
      </c>
      <c r="I349" s="41">
        <f t="shared" si="185"/>
        <v>828000</v>
      </c>
      <c r="J349" s="41">
        <f t="shared" si="185"/>
        <v>1500000</v>
      </c>
      <c r="K349" s="41">
        <f t="shared" si="185"/>
        <v>2484000</v>
      </c>
      <c r="L349" s="41">
        <f t="shared" si="185"/>
        <v>1500000</v>
      </c>
      <c r="M349" s="41">
        <f t="shared" si="185"/>
        <v>828000</v>
      </c>
      <c r="N349" s="41">
        <f t="shared" si="185"/>
        <v>1500000</v>
      </c>
      <c r="O349" s="41">
        <f t="shared" si="185"/>
        <v>828000</v>
      </c>
      <c r="P349" s="41">
        <f t="shared" si="185"/>
        <v>1500000</v>
      </c>
      <c r="Q349" s="41">
        <f t="shared" si="185"/>
        <v>828000</v>
      </c>
      <c r="R349" s="41">
        <f t="shared" si="185"/>
        <v>2328000</v>
      </c>
      <c r="S349" s="41">
        <f t="shared" si="185"/>
        <v>828000</v>
      </c>
      <c r="T349" s="41">
        <f t="shared" si="185"/>
        <v>2328000</v>
      </c>
      <c r="U349" s="41">
        <f t="shared" si="1"/>
        <v>17280000</v>
      </c>
      <c r="V349" s="41">
        <f t="shared" si="2"/>
        <v>0</v>
      </c>
      <c r="W349" s="61"/>
      <c r="X349" s="61"/>
      <c r="Y349" s="61"/>
      <c r="Z349" s="61"/>
    </row>
    <row r="350" spans="1:26" ht="13.5" hidden="1" customHeight="1" x14ac:dyDescent="0.2">
      <c r="A350" s="2" t="s">
        <v>2240</v>
      </c>
      <c r="B350" s="50" t="str">
        <f t="array" ref="B350">INDEX(PAGU_REAL!$AF$1:$AF$168,MATCH(MID(A350,1,21),MID(PAGU_REAL!$AK$1:$AK$168,1,21),0))</f>
        <v>Keuangan</v>
      </c>
      <c r="C350" s="42" t="s">
        <v>24</v>
      </c>
      <c r="D350" s="43" t="s">
        <v>599</v>
      </c>
      <c r="E350" s="44">
        <v>120</v>
      </c>
      <c r="F350" s="45" t="s">
        <v>600</v>
      </c>
      <c r="G350" s="44">
        <v>69000</v>
      </c>
      <c r="H350" s="44">
        <f t="shared" ref="H350:H351" si="186">ROUNDDOWN(E350*G350,-3)</f>
        <v>8280000</v>
      </c>
      <c r="I350" s="44">
        <v>828000</v>
      </c>
      <c r="J350" s="44">
        <v>0</v>
      </c>
      <c r="K350" s="44">
        <v>2484000</v>
      </c>
      <c r="L350" s="44">
        <v>0</v>
      </c>
      <c r="M350" s="44">
        <v>828000</v>
      </c>
      <c r="N350" s="44">
        <v>0</v>
      </c>
      <c r="O350" s="44">
        <v>828000</v>
      </c>
      <c r="P350" s="44">
        <v>0</v>
      </c>
      <c r="Q350" s="44">
        <v>828000</v>
      </c>
      <c r="R350" s="44">
        <v>828000</v>
      </c>
      <c r="S350" s="44">
        <v>828000</v>
      </c>
      <c r="T350" s="44">
        <v>828000</v>
      </c>
      <c r="U350" s="44">
        <f t="shared" si="1"/>
        <v>8280000</v>
      </c>
      <c r="V350" s="44">
        <f t="shared" si="2"/>
        <v>0</v>
      </c>
      <c r="W350" s="61"/>
      <c r="X350" s="61"/>
      <c r="Y350" s="61"/>
      <c r="Z350" s="61"/>
    </row>
    <row r="351" spans="1:26" ht="13.5" hidden="1" customHeight="1" x14ac:dyDescent="0.2">
      <c r="A351" s="2" t="s">
        <v>2241</v>
      </c>
      <c r="B351" s="50" t="str">
        <f t="array" ref="B351">INDEX(PAGU_REAL!$AF$1:$AF$168,MATCH(MID(A351,1,21),MID(PAGU_REAL!$AK$1:$AK$168,1,21),0))</f>
        <v>Keuangan</v>
      </c>
      <c r="C351" s="42" t="s">
        <v>24</v>
      </c>
      <c r="D351" s="43" t="s">
        <v>45</v>
      </c>
      <c r="E351" s="44">
        <v>6</v>
      </c>
      <c r="F351" s="45" t="s">
        <v>668</v>
      </c>
      <c r="G351" s="44">
        <v>1500000</v>
      </c>
      <c r="H351" s="44">
        <f t="shared" si="186"/>
        <v>9000000</v>
      </c>
      <c r="I351" s="44">
        <v>0</v>
      </c>
      <c r="J351" s="44">
        <v>1500000</v>
      </c>
      <c r="K351" s="44">
        <v>0</v>
      </c>
      <c r="L351" s="44">
        <v>1500000</v>
      </c>
      <c r="M351" s="44">
        <v>0</v>
      </c>
      <c r="N351" s="44">
        <v>1500000</v>
      </c>
      <c r="O351" s="44">
        <v>0</v>
      </c>
      <c r="P351" s="44">
        <v>1500000</v>
      </c>
      <c r="Q351" s="44">
        <v>0</v>
      </c>
      <c r="R351" s="44">
        <v>1500000</v>
      </c>
      <c r="S351" s="44">
        <v>0</v>
      </c>
      <c r="T351" s="44">
        <v>1500000</v>
      </c>
      <c r="U351" s="44">
        <f t="shared" si="1"/>
        <v>9000000</v>
      </c>
      <c r="V351" s="44">
        <f t="shared" si="2"/>
        <v>0</v>
      </c>
      <c r="W351" s="61"/>
      <c r="X351" s="61"/>
      <c r="Y351" s="61"/>
      <c r="Z351" s="61"/>
    </row>
    <row r="352" spans="1:26" ht="13.5" hidden="1" customHeight="1" x14ac:dyDescent="0.2">
      <c r="A352" s="2" t="s">
        <v>2242</v>
      </c>
      <c r="B352" s="50" t="str">
        <f t="array" ref="B352">INDEX(PAGU_REAL!$AF$1:$AF$168,MATCH(MID(A352,1,21),MID(PAGU_REAL!$AK$1:$AK$168,1,21),0))</f>
        <v>Keuangan</v>
      </c>
      <c r="C352" s="12" t="s">
        <v>718</v>
      </c>
      <c r="D352" s="40" t="s">
        <v>719</v>
      </c>
      <c r="E352" s="41">
        <v>0</v>
      </c>
      <c r="F352" s="15" t="s">
        <v>24</v>
      </c>
      <c r="G352" s="41">
        <v>0</v>
      </c>
      <c r="H352" s="41">
        <f t="shared" ref="H352:T352" si="187">SUM(H353:H354)</f>
        <v>15000000</v>
      </c>
      <c r="I352" s="41">
        <f t="shared" si="187"/>
        <v>0</v>
      </c>
      <c r="J352" s="41">
        <f t="shared" si="187"/>
        <v>1000000</v>
      </c>
      <c r="K352" s="41">
        <f t="shared" si="187"/>
        <v>1500000</v>
      </c>
      <c r="L352" s="41">
        <f t="shared" si="187"/>
        <v>1000000</v>
      </c>
      <c r="M352" s="41">
        <f t="shared" si="187"/>
        <v>1500000</v>
      </c>
      <c r="N352" s="41">
        <f t="shared" si="187"/>
        <v>1000000</v>
      </c>
      <c r="O352" s="41">
        <f t="shared" si="187"/>
        <v>1500000</v>
      </c>
      <c r="P352" s="41">
        <f t="shared" si="187"/>
        <v>1000000</v>
      </c>
      <c r="Q352" s="41">
        <f t="shared" si="187"/>
        <v>1500000</v>
      </c>
      <c r="R352" s="41">
        <f t="shared" si="187"/>
        <v>1000000</v>
      </c>
      <c r="S352" s="41">
        <f t="shared" si="187"/>
        <v>1500000</v>
      </c>
      <c r="T352" s="41">
        <f t="shared" si="187"/>
        <v>2500000</v>
      </c>
      <c r="U352" s="41">
        <f t="shared" si="1"/>
        <v>15000000</v>
      </c>
      <c r="V352" s="41">
        <f t="shared" si="2"/>
        <v>0</v>
      </c>
      <c r="W352" s="61"/>
      <c r="X352" s="61"/>
      <c r="Y352" s="61"/>
      <c r="Z352" s="61"/>
    </row>
    <row r="353" spans="1:26" ht="13.5" hidden="1" customHeight="1" x14ac:dyDescent="0.2">
      <c r="A353" s="2" t="s">
        <v>2243</v>
      </c>
      <c r="B353" s="50" t="str">
        <f t="array" ref="B353">INDEX(PAGU_REAL!$AF$1:$AF$168,MATCH(MID(A353,1,21),MID(PAGU_REAL!$AK$1:$AK$168,1,21),0))</f>
        <v>Keuangan</v>
      </c>
      <c r="C353" s="42" t="s">
        <v>24</v>
      </c>
      <c r="D353" s="43" t="s">
        <v>51</v>
      </c>
      <c r="E353" s="44">
        <v>6</v>
      </c>
      <c r="F353" s="45" t="s">
        <v>668</v>
      </c>
      <c r="G353" s="44">
        <v>1000000</v>
      </c>
      <c r="H353" s="44">
        <f t="shared" ref="H353:H354" si="188">ROUNDDOWN(E353*G353,-3)</f>
        <v>6000000</v>
      </c>
      <c r="I353" s="44">
        <v>0</v>
      </c>
      <c r="J353" s="44">
        <v>1000000</v>
      </c>
      <c r="K353" s="44">
        <v>0</v>
      </c>
      <c r="L353" s="44">
        <v>1000000</v>
      </c>
      <c r="M353" s="44">
        <v>0</v>
      </c>
      <c r="N353" s="44">
        <v>1000000</v>
      </c>
      <c r="O353" s="44">
        <v>0</v>
      </c>
      <c r="P353" s="44">
        <v>1000000</v>
      </c>
      <c r="Q353" s="44">
        <v>0</v>
      </c>
      <c r="R353" s="44">
        <v>1000000</v>
      </c>
      <c r="S353" s="44">
        <v>0</v>
      </c>
      <c r="T353" s="44">
        <v>1000000</v>
      </c>
      <c r="U353" s="44">
        <f t="shared" si="1"/>
        <v>6000000</v>
      </c>
      <c r="V353" s="44">
        <f t="shared" si="2"/>
        <v>0</v>
      </c>
      <c r="W353" s="61"/>
      <c r="X353" s="61"/>
      <c r="Y353" s="61"/>
      <c r="Z353" s="61"/>
    </row>
    <row r="354" spans="1:26" ht="13.5" hidden="1" customHeight="1" x14ac:dyDescent="0.2">
      <c r="A354" s="2" t="s">
        <v>2244</v>
      </c>
      <c r="B354" s="50" t="str">
        <f t="array" ref="B354">INDEX(PAGU_REAL!$AF$1:$AF$168,MATCH(MID(A354,1,21),MID(PAGU_REAL!$AK$1:$AK$168,1,21),0))</f>
        <v>Keuangan</v>
      </c>
      <c r="C354" s="42" t="s">
        <v>24</v>
      </c>
      <c r="D354" s="43" t="s">
        <v>53</v>
      </c>
      <c r="E354" s="44">
        <v>6</v>
      </c>
      <c r="F354" s="45" t="s">
        <v>668</v>
      </c>
      <c r="G354" s="44">
        <v>1500000</v>
      </c>
      <c r="H354" s="44">
        <f t="shared" si="188"/>
        <v>9000000</v>
      </c>
      <c r="I354" s="44">
        <v>0</v>
      </c>
      <c r="J354" s="44">
        <v>0</v>
      </c>
      <c r="K354" s="44">
        <v>1500000</v>
      </c>
      <c r="L354" s="44">
        <v>0</v>
      </c>
      <c r="M354" s="44">
        <v>1500000</v>
      </c>
      <c r="N354" s="44">
        <v>0</v>
      </c>
      <c r="O354" s="44">
        <v>1500000</v>
      </c>
      <c r="P354" s="44">
        <v>0</v>
      </c>
      <c r="Q354" s="44">
        <v>1500000</v>
      </c>
      <c r="R354" s="44">
        <v>0</v>
      </c>
      <c r="S354" s="44">
        <v>1500000</v>
      </c>
      <c r="T354" s="44">
        <v>1500000</v>
      </c>
      <c r="U354" s="44">
        <f t="shared" si="1"/>
        <v>9000000</v>
      </c>
      <c r="V354" s="44">
        <f t="shared" si="2"/>
        <v>0</v>
      </c>
      <c r="W354" s="61"/>
      <c r="X354" s="61"/>
      <c r="Y354" s="61"/>
      <c r="Z354" s="61"/>
    </row>
    <row r="355" spans="1:26" ht="13.5" hidden="1" customHeight="1" x14ac:dyDescent="0.2">
      <c r="A355" s="2" t="s">
        <v>2245</v>
      </c>
      <c r="B355" s="50" t="str">
        <f t="array" ref="B355">INDEX(PAGU_REAL!$AF$1:$AF$168,MATCH(MID(A355,1,21),MID(PAGU_REAL!$AK$1:$AK$168,1,21),0))</f>
        <v>Keuangan</v>
      </c>
      <c r="C355" s="12" t="s">
        <v>162</v>
      </c>
      <c r="D355" s="40" t="s">
        <v>163</v>
      </c>
      <c r="E355" s="41">
        <v>0</v>
      </c>
      <c r="F355" s="15" t="s">
        <v>24</v>
      </c>
      <c r="G355" s="41">
        <v>0</v>
      </c>
      <c r="H355" s="41">
        <f t="shared" ref="H355:T355" si="189">H356</f>
        <v>2000000</v>
      </c>
      <c r="I355" s="41">
        <f t="shared" si="189"/>
        <v>0</v>
      </c>
      <c r="J355" s="41">
        <f t="shared" si="189"/>
        <v>0</v>
      </c>
      <c r="K355" s="41">
        <f t="shared" si="189"/>
        <v>0</v>
      </c>
      <c r="L355" s="41">
        <f t="shared" si="189"/>
        <v>0</v>
      </c>
      <c r="M355" s="41">
        <f t="shared" si="189"/>
        <v>0</v>
      </c>
      <c r="N355" s="41">
        <f t="shared" si="189"/>
        <v>1000000</v>
      </c>
      <c r="O355" s="41">
        <f t="shared" si="189"/>
        <v>0</v>
      </c>
      <c r="P355" s="41">
        <f t="shared" si="189"/>
        <v>0</v>
      </c>
      <c r="Q355" s="41">
        <f t="shared" si="189"/>
        <v>0</v>
      </c>
      <c r="R355" s="41">
        <f t="shared" si="189"/>
        <v>0</v>
      </c>
      <c r="S355" s="41">
        <f t="shared" si="189"/>
        <v>1000000</v>
      </c>
      <c r="T355" s="41">
        <f t="shared" si="189"/>
        <v>0</v>
      </c>
      <c r="U355" s="41">
        <f t="shared" si="1"/>
        <v>2000000</v>
      </c>
      <c r="V355" s="41">
        <f t="shared" si="2"/>
        <v>0</v>
      </c>
      <c r="W355" s="61"/>
      <c r="X355" s="61"/>
      <c r="Y355" s="61"/>
      <c r="Z355" s="61"/>
    </row>
    <row r="356" spans="1:26" ht="13.5" hidden="1" customHeight="1" x14ac:dyDescent="0.2">
      <c r="A356" s="2" t="s">
        <v>2246</v>
      </c>
      <c r="B356" s="50" t="str">
        <f t="array" ref="B356">INDEX(PAGU_REAL!$AF$1:$AF$168,MATCH(MID(A356,1,21),MID(PAGU_REAL!$AK$1:$AK$168,1,21),0))</f>
        <v>Keuangan</v>
      </c>
      <c r="C356" s="42" t="s">
        <v>24</v>
      </c>
      <c r="D356" s="43" t="s">
        <v>1866</v>
      </c>
      <c r="E356" s="44">
        <v>2</v>
      </c>
      <c r="F356" s="45" t="s">
        <v>613</v>
      </c>
      <c r="G356" s="44">
        <v>1000000</v>
      </c>
      <c r="H356" s="44">
        <f>ROUNDDOWN(E356*G356,-3)</f>
        <v>2000000</v>
      </c>
      <c r="I356" s="44">
        <v>0</v>
      </c>
      <c r="J356" s="44">
        <v>0</v>
      </c>
      <c r="K356" s="44">
        <v>0</v>
      </c>
      <c r="L356" s="44">
        <v>0</v>
      </c>
      <c r="M356" s="44">
        <v>0</v>
      </c>
      <c r="N356" s="44">
        <v>1000000</v>
      </c>
      <c r="O356" s="44">
        <v>0</v>
      </c>
      <c r="P356" s="44">
        <v>0</v>
      </c>
      <c r="Q356" s="44">
        <v>0</v>
      </c>
      <c r="R356" s="44">
        <v>0</v>
      </c>
      <c r="S356" s="44">
        <v>1000000</v>
      </c>
      <c r="T356" s="44">
        <v>0</v>
      </c>
      <c r="U356" s="44">
        <f t="shared" si="1"/>
        <v>2000000</v>
      </c>
      <c r="V356" s="44">
        <f t="shared" si="2"/>
        <v>0</v>
      </c>
      <c r="W356" s="61"/>
      <c r="X356" s="61"/>
      <c r="Y356" s="61"/>
      <c r="Z356" s="61"/>
    </row>
    <row r="357" spans="1:26" ht="13.5" hidden="1" customHeight="1" x14ac:dyDescent="0.2">
      <c r="A357" s="2" t="s">
        <v>2247</v>
      </c>
      <c r="B357" s="50" t="str">
        <f t="array" ref="B357">INDEX(PAGU_REAL!$AF$1:$AF$168,MATCH(MID(A357,1,21),MID(PAGU_REAL!$AK$1:$AK$168,1,21),0))</f>
        <v>Keuangan</v>
      </c>
      <c r="C357" s="12" t="s">
        <v>111</v>
      </c>
      <c r="D357" s="40" t="s">
        <v>112</v>
      </c>
      <c r="E357" s="41">
        <v>0</v>
      </c>
      <c r="F357" s="15" t="s">
        <v>24</v>
      </c>
      <c r="G357" s="41">
        <v>0</v>
      </c>
      <c r="H357" s="41">
        <f t="shared" ref="H357:T357" si="190">H358</f>
        <v>14500000</v>
      </c>
      <c r="I357" s="41">
        <f t="shared" si="190"/>
        <v>0</v>
      </c>
      <c r="J357" s="41">
        <f t="shared" si="190"/>
        <v>0</v>
      </c>
      <c r="K357" s="41">
        <f t="shared" si="190"/>
        <v>0</v>
      </c>
      <c r="L357" s="41">
        <f t="shared" si="190"/>
        <v>0</v>
      </c>
      <c r="M357" s="41">
        <f t="shared" si="190"/>
        <v>0</v>
      </c>
      <c r="N357" s="41">
        <f t="shared" si="190"/>
        <v>7250000</v>
      </c>
      <c r="O357" s="41">
        <f t="shared" si="190"/>
        <v>0</v>
      </c>
      <c r="P357" s="41">
        <f t="shared" si="190"/>
        <v>0</v>
      </c>
      <c r="Q357" s="41">
        <f t="shared" si="190"/>
        <v>0</v>
      </c>
      <c r="R357" s="41">
        <f t="shared" si="190"/>
        <v>7250000</v>
      </c>
      <c r="S357" s="41">
        <f t="shared" si="190"/>
        <v>0</v>
      </c>
      <c r="T357" s="41">
        <f t="shared" si="190"/>
        <v>0</v>
      </c>
      <c r="U357" s="41">
        <f t="shared" si="1"/>
        <v>14500000</v>
      </c>
      <c r="V357" s="41">
        <f t="shared" si="2"/>
        <v>0</v>
      </c>
      <c r="W357" s="61"/>
      <c r="X357" s="61"/>
      <c r="Y357" s="61"/>
      <c r="Z357" s="61"/>
    </row>
    <row r="358" spans="1:26" ht="13.5" hidden="1" customHeight="1" x14ac:dyDescent="0.2">
      <c r="A358" s="2" t="s">
        <v>2248</v>
      </c>
      <c r="B358" s="50" t="str">
        <f t="array" ref="B358">INDEX(PAGU_REAL!$AF$1:$AF$168,MATCH(MID(A358,1,21),MID(PAGU_REAL!$AK$1:$AK$168,1,21),0))</f>
        <v>Keuangan</v>
      </c>
      <c r="C358" s="42" t="s">
        <v>24</v>
      </c>
      <c r="D358" s="43" t="s">
        <v>2249</v>
      </c>
      <c r="E358" s="44">
        <v>4</v>
      </c>
      <c r="F358" s="45" t="s">
        <v>600</v>
      </c>
      <c r="G358" s="44">
        <v>3625000</v>
      </c>
      <c r="H358" s="44">
        <f>ROUNDDOWN(E358*G358,-3)</f>
        <v>14500000</v>
      </c>
      <c r="I358" s="44">
        <v>0</v>
      </c>
      <c r="J358" s="44">
        <v>0</v>
      </c>
      <c r="K358" s="44">
        <v>0</v>
      </c>
      <c r="L358" s="44">
        <v>0</v>
      </c>
      <c r="M358" s="44">
        <v>0</v>
      </c>
      <c r="N358" s="44">
        <v>7250000</v>
      </c>
      <c r="O358" s="44">
        <v>0</v>
      </c>
      <c r="P358" s="44">
        <v>0</v>
      </c>
      <c r="Q358" s="44">
        <v>0</v>
      </c>
      <c r="R358" s="44">
        <v>7250000</v>
      </c>
      <c r="S358" s="44">
        <v>0</v>
      </c>
      <c r="T358" s="44">
        <v>0</v>
      </c>
      <c r="U358" s="44">
        <f t="shared" si="1"/>
        <v>14500000</v>
      </c>
      <c r="V358" s="44">
        <f t="shared" si="2"/>
        <v>0</v>
      </c>
      <c r="W358" s="61"/>
      <c r="X358" s="61"/>
      <c r="Y358" s="61"/>
      <c r="Z358" s="61"/>
    </row>
    <row r="359" spans="1:26" ht="13.5" hidden="1" customHeight="1" x14ac:dyDescent="0.2">
      <c r="A359" s="2" t="s">
        <v>2250</v>
      </c>
      <c r="B359" s="50" t="str">
        <f t="array" ref="B359">INDEX(PAGU_REAL!$AF$1:$AF$168,MATCH(MID(A359,1,21),MID(PAGU_REAL!$AK$1:$AK$168,1,21),0))</f>
        <v>Keuangan</v>
      </c>
      <c r="C359" s="12" t="s">
        <v>55</v>
      </c>
      <c r="D359" s="40" t="s">
        <v>56</v>
      </c>
      <c r="E359" s="41">
        <v>0</v>
      </c>
      <c r="F359" s="15" t="s">
        <v>24</v>
      </c>
      <c r="G359" s="41">
        <v>0</v>
      </c>
      <c r="H359" s="41">
        <f t="shared" ref="H359:T359" si="191">H360</f>
        <v>2100000</v>
      </c>
      <c r="I359" s="41">
        <f t="shared" si="191"/>
        <v>0</v>
      </c>
      <c r="J359" s="41">
        <f t="shared" si="191"/>
        <v>150000</v>
      </c>
      <c r="K359" s="41">
        <f t="shared" si="191"/>
        <v>300000</v>
      </c>
      <c r="L359" s="41">
        <f t="shared" si="191"/>
        <v>300000</v>
      </c>
      <c r="M359" s="41">
        <f t="shared" si="191"/>
        <v>300000</v>
      </c>
      <c r="N359" s="41">
        <f t="shared" si="191"/>
        <v>300000</v>
      </c>
      <c r="O359" s="41">
        <f t="shared" si="191"/>
        <v>300000</v>
      </c>
      <c r="P359" s="41">
        <f t="shared" si="191"/>
        <v>300000</v>
      </c>
      <c r="Q359" s="41">
        <f t="shared" si="191"/>
        <v>150000</v>
      </c>
      <c r="R359" s="41">
        <f t="shared" si="191"/>
        <v>0</v>
      </c>
      <c r="S359" s="41">
        <f t="shared" si="191"/>
        <v>0</v>
      </c>
      <c r="T359" s="41">
        <f t="shared" si="191"/>
        <v>0</v>
      </c>
      <c r="U359" s="41">
        <f t="shared" si="1"/>
        <v>2100000</v>
      </c>
      <c r="V359" s="41">
        <f t="shared" si="2"/>
        <v>0</v>
      </c>
      <c r="W359" s="61"/>
      <c r="X359" s="61"/>
      <c r="Y359" s="61"/>
      <c r="Z359" s="61"/>
    </row>
    <row r="360" spans="1:26" ht="13.5" hidden="1" customHeight="1" x14ac:dyDescent="0.2">
      <c r="A360" s="2" t="s">
        <v>2251</v>
      </c>
      <c r="B360" s="50" t="str">
        <f t="array" ref="B360">INDEX(PAGU_REAL!$AF$1:$AF$168,MATCH(MID(A360,1,21),MID(PAGU_REAL!$AK$1:$AK$168,1,21),0))</f>
        <v>Keuangan</v>
      </c>
      <c r="C360" s="42" t="s">
        <v>24</v>
      </c>
      <c r="D360" s="43" t="s">
        <v>2195</v>
      </c>
      <c r="E360" s="44">
        <v>14</v>
      </c>
      <c r="F360" s="45" t="s">
        <v>600</v>
      </c>
      <c r="G360" s="44">
        <v>150000</v>
      </c>
      <c r="H360" s="44">
        <f>ROUNDDOWN(E360*G360,-3)</f>
        <v>2100000</v>
      </c>
      <c r="I360" s="44">
        <v>0</v>
      </c>
      <c r="J360" s="44">
        <v>150000</v>
      </c>
      <c r="K360" s="44">
        <v>300000</v>
      </c>
      <c r="L360" s="44">
        <v>300000</v>
      </c>
      <c r="M360" s="44">
        <v>300000</v>
      </c>
      <c r="N360" s="44">
        <v>300000</v>
      </c>
      <c r="O360" s="44">
        <v>300000</v>
      </c>
      <c r="P360" s="44">
        <v>300000</v>
      </c>
      <c r="Q360" s="44">
        <v>150000</v>
      </c>
      <c r="R360" s="44">
        <v>0</v>
      </c>
      <c r="S360" s="44">
        <v>0</v>
      </c>
      <c r="T360" s="44">
        <v>0</v>
      </c>
      <c r="U360" s="44">
        <f t="shared" si="1"/>
        <v>2100000</v>
      </c>
      <c r="V360" s="44">
        <f t="shared" si="2"/>
        <v>0</v>
      </c>
      <c r="W360" s="61"/>
      <c r="X360" s="61"/>
      <c r="Y360" s="61"/>
      <c r="Z360" s="61"/>
    </row>
    <row r="361" spans="1:26" ht="13.5" hidden="1" customHeight="1" x14ac:dyDescent="0.2">
      <c r="A361" s="2" t="s">
        <v>2252</v>
      </c>
      <c r="B361" s="50" t="str">
        <f t="array" ref="B361">INDEX(PAGU_REAL!$AF$1:$AF$168,MATCH(MID(A361,1,21),MID(PAGU_REAL!$AK$1:$AK$168,1,21),0))</f>
        <v>Keuangan</v>
      </c>
      <c r="C361" s="36" t="s">
        <v>280</v>
      </c>
      <c r="D361" s="37" t="s">
        <v>2253</v>
      </c>
      <c r="E361" s="38">
        <v>0</v>
      </c>
      <c r="F361" s="39" t="s">
        <v>24</v>
      </c>
      <c r="G361" s="38">
        <v>0</v>
      </c>
      <c r="H361" s="38">
        <f t="shared" ref="H361:T361" si="192">SUM(H362,H365,H368,H370,H372)</f>
        <v>62062000</v>
      </c>
      <c r="I361" s="38">
        <f t="shared" si="192"/>
        <v>0</v>
      </c>
      <c r="J361" s="38">
        <f t="shared" si="192"/>
        <v>4885000</v>
      </c>
      <c r="K361" s="38">
        <f t="shared" si="192"/>
        <v>5485000</v>
      </c>
      <c r="L361" s="38">
        <f t="shared" si="192"/>
        <v>450000</v>
      </c>
      <c r="M361" s="38">
        <f t="shared" si="192"/>
        <v>3435000</v>
      </c>
      <c r="N361" s="38">
        <f t="shared" si="192"/>
        <v>13326000</v>
      </c>
      <c r="O361" s="38">
        <f t="shared" si="192"/>
        <v>2950000</v>
      </c>
      <c r="P361" s="38">
        <f t="shared" si="192"/>
        <v>1485000</v>
      </c>
      <c r="Q361" s="38">
        <f t="shared" si="192"/>
        <v>2950000</v>
      </c>
      <c r="R361" s="38">
        <f t="shared" si="192"/>
        <v>5635000</v>
      </c>
      <c r="S361" s="38">
        <f t="shared" si="192"/>
        <v>14926000</v>
      </c>
      <c r="T361" s="38">
        <f t="shared" si="192"/>
        <v>6535000</v>
      </c>
      <c r="U361" s="38">
        <f t="shared" si="1"/>
        <v>62062000</v>
      </c>
      <c r="V361" s="38">
        <f t="shared" si="2"/>
        <v>0</v>
      </c>
      <c r="W361" s="61"/>
      <c r="X361" s="61"/>
      <c r="Y361" s="61"/>
      <c r="Z361" s="61"/>
    </row>
    <row r="362" spans="1:26" ht="13.5" hidden="1" customHeight="1" x14ac:dyDescent="0.2">
      <c r="A362" s="2" t="s">
        <v>2254</v>
      </c>
      <c r="B362" s="50" t="str">
        <f t="array" ref="B362">INDEX(PAGU_REAL!$AF$1:$AF$168,MATCH(MID(A362,1,21),MID(PAGU_REAL!$AK$1:$AK$168,1,21),0))</f>
        <v>Keuangan</v>
      </c>
      <c r="C362" s="12" t="s">
        <v>42</v>
      </c>
      <c r="D362" s="40" t="s">
        <v>43</v>
      </c>
      <c r="E362" s="41">
        <v>0</v>
      </c>
      <c r="F362" s="15" t="s">
        <v>24</v>
      </c>
      <c r="G362" s="41">
        <v>0</v>
      </c>
      <c r="H362" s="41">
        <f t="shared" ref="H362:T362" si="193">SUM(H363:H364)</f>
        <v>19350000</v>
      </c>
      <c r="I362" s="41">
        <f t="shared" si="193"/>
        <v>0</v>
      </c>
      <c r="J362" s="41">
        <f t="shared" si="193"/>
        <v>1035000</v>
      </c>
      <c r="K362" s="41">
        <f t="shared" si="193"/>
        <v>2535000</v>
      </c>
      <c r="L362" s="41">
        <f t="shared" si="193"/>
        <v>0</v>
      </c>
      <c r="M362" s="41">
        <f t="shared" si="193"/>
        <v>2535000</v>
      </c>
      <c r="N362" s="41">
        <f t="shared" si="193"/>
        <v>3570000</v>
      </c>
      <c r="O362" s="41">
        <f t="shared" si="193"/>
        <v>0</v>
      </c>
      <c r="P362" s="41">
        <f t="shared" si="193"/>
        <v>1035000</v>
      </c>
      <c r="Q362" s="41">
        <f t="shared" si="193"/>
        <v>0</v>
      </c>
      <c r="R362" s="41">
        <f t="shared" si="193"/>
        <v>2535000</v>
      </c>
      <c r="S362" s="41">
        <f t="shared" si="193"/>
        <v>3570000</v>
      </c>
      <c r="T362" s="41">
        <f t="shared" si="193"/>
        <v>2535000</v>
      </c>
      <c r="U362" s="41">
        <f t="shared" si="1"/>
        <v>19350000</v>
      </c>
      <c r="V362" s="41">
        <f t="shared" si="2"/>
        <v>0</v>
      </c>
      <c r="W362" s="61"/>
      <c r="X362" s="61"/>
      <c r="Y362" s="61"/>
      <c r="Z362" s="61"/>
    </row>
    <row r="363" spans="1:26" ht="13.5" hidden="1" customHeight="1" x14ac:dyDescent="0.2">
      <c r="A363" s="2" t="s">
        <v>2255</v>
      </c>
      <c r="B363" s="50" t="str">
        <f t="array" ref="B363">INDEX(PAGU_REAL!$AF$1:$AF$168,MATCH(MID(A363,1,21),MID(PAGU_REAL!$AK$1:$AK$168,1,21),0))</f>
        <v>Keuangan</v>
      </c>
      <c r="C363" s="42" t="s">
        <v>24</v>
      </c>
      <c r="D363" s="43" t="s">
        <v>599</v>
      </c>
      <c r="E363" s="44">
        <v>150</v>
      </c>
      <c r="F363" s="45" t="s">
        <v>600</v>
      </c>
      <c r="G363" s="44">
        <v>69000</v>
      </c>
      <c r="H363" s="44">
        <f t="shared" ref="H363:H364" si="194">ROUNDDOWN(E363*G363,-3)</f>
        <v>10350000</v>
      </c>
      <c r="I363" s="44">
        <v>0</v>
      </c>
      <c r="J363" s="44">
        <v>1035000</v>
      </c>
      <c r="K363" s="44">
        <v>1035000</v>
      </c>
      <c r="L363" s="44">
        <v>0</v>
      </c>
      <c r="M363" s="44">
        <v>1035000</v>
      </c>
      <c r="N363" s="44">
        <v>2070000</v>
      </c>
      <c r="O363" s="44">
        <v>0</v>
      </c>
      <c r="P363" s="44">
        <v>1035000</v>
      </c>
      <c r="Q363" s="44">
        <v>0</v>
      </c>
      <c r="R363" s="44">
        <v>1035000</v>
      </c>
      <c r="S363" s="44">
        <v>2070000</v>
      </c>
      <c r="T363" s="44">
        <v>1035000</v>
      </c>
      <c r="U363" s="44">
        <f t="shared" si="1"/>
        <v>10350000</v>
      </c>
      <c r="V363" s="44">
        <f t="shared" si="2"/>
        <v>0</v>
      </c>
      <c r="W363" s="61"/>
      <c r="X363" s="61"/>
      <c r="Y363" s="61"/>
      <c r="Z363" s="61"/>
    </row>
    <row r="364" spans="1:26" ht="13.5" hidden="1" customHeight="1" x14ac:dyDescent="0.2">
      <c r="A364" s="2" t="s">
        <v>2256</v>
      </c>
      <c r="B364" s="50" t="str">
        <f t="array" ref="B364">INDEX(PAGU_REAL!$AF$1:$AF$168,MATCH(MID(A364,1,21),MID(PAGU_REAL!$AK$1:$AK$168,1,21),0))</f>
        <v>Keuangan</v>
      </c>
      <c r="C364" s="42" t="s">
        <v>24</v>
      </c>
      <c r="D364" s="43" t="s">
        <v>45</v>
      </c>
      <c r="E364" s="44">
        <v>6</v>
      </c>
      <c r="F364" s="45" t="s">
        <v>668</v>
      </c>
      <c r="G364" s="44">
        <v>1500000</v>
      </c>
      <c r="H364" s="44">
        <f t="shared" si="194"/>
        <v>9000000</v>
      </c>
      <c r="I364" s="44">
        <v>0</v>
      </c>
      <c r="J364" s="44">
        <v>0</v>
      </c>
      <c r="K364" s="44">
        <v>1500000</v>
      </c>
      <c r="L364" s="44">
        <v>0</v>
      </c>
      <c r="M364" s="44">
        <v>1500000</v>
      </c>
      <c r="N364" s="44">
        <v>1500000</v>
      </c>
      <c r="O364" s="44">
        <v>0</v>
      </c>
      <c r="P364" s="44">
        <v>0</v>
      </c>
      <c r="Q364" s="44">
        <v>0</v>
      </c>
      <c r="R364" s="44">
        <v>1500000</v>
      </c>
      <c r="S364" s="44">
        <v>1500000</v>
      </c>
      <c r="T364" s="44">
        <v>1500000</v>
      </c>
      <c r="U364" s="44">
        <f t="shared" si="1"/>
        <v>9000000</v>
      </c>
      <c r="V364" s="44">
        <f t="shared" si="2"/>
        <v>0</v>
      </c>
      <c r="W364" s="61"/>
      <c r="X364" s="61"/>
      <c r="Y364" s="61"/>
      <c r="Z364" s="61"/>
    </row>
    <row r="365" spans="1:26" ht="13.5" hidden="1" customHeight="1" x14ac:dyDescent="0.2">
      <c r="A365" s="2" t="s">
        <v>2257</v>
      </c>
      <c r="B365" s="50" t="str">
        <f t="array" ref="B365">INDEX(PAGU_REAL!$AF$1:$AF$168,MATCH(MID(A365,1,21),MID(PAGU_REAL!$AK$1:$AK$168,1,21),0))</f>
        <v>Keuangan</v>
      </c>
      <c r="C365" s="12" t="s">
        <v>718</v>
      </c>
      <c r="D365" s="40" t="s">
        <v>719</v>
      </c>
      <c r="E365" s="41">
        <v>0</v>
      </c>
      <c r="F365" s="15" t="s">
        <v>24</v>
      </c>
      <c r="G365" s="41">
        <v>0</v>
      </c>
      <c r="H365" s="41">
        <f t="shared" ref="H365:T365" si="195">SUM(H366:H367)</f>
        <v>20000000</v>
      </c>
      <c r="I365" s="41">
        <f t="shared" si="195"/>
        <v>0</v>
      </c>
      <c r="J365" s="41">
        <f t="shared" si="195"/>
        <v>2500000</v>
      </c>
      <c r="K365" s="41">
        <f t="shared" si="195"/>
        <v>2500000</v>
      </c>
      <c r="L365" s="41">
        <f t="shared" si="195"/>
        <v>0</v>
      </c>
      <c r="M365" s="41">
        <f t="shared" si="195"/>
        <v>0</v>
      </c>
      <c r="N365" s="41">
        <f t="shared" si="195"/>
        <v>2500000</v>
      </c>
      <c r="O365" s="41">
        <f t="shared" si="195"/>
        <v>2500000</v>
      </c>
      <c r="P365" s="41">
        <f t="shared" si="195"/>
        <v>0</v>
      </c>
      <c r="Q365" s="41">
        <f t="shared" si="195"/>
        <v>2500000</v>
      </c>
      <c r="R365" s="41">
        <f t="shared" si="195"/>
        <v>2500000</v>
      </c>
      <c r="S365" s="41">
        <f t="shared" si="195"/>
        <v>2500000</v>
      </c>
      <c r="T365" s="41">
        <f t="shared" si="195"/>
        <v>2500000</v>
      </c>
      <c r="U365" s="41">
        <f t="shared" si="1"/>
        <v>20000000</v>
      </c>
      <c r="V365" s="41">
        <f t="shared" si="2"/>
        <v>0</v>
      </c>
      <c r="W365" s="61"/>
      <c r="X365" s="61"/>
      <c r="Y365" s="61"/>
      <c r="Z365" s="61"/>
    </row>
    <row r="366" spans="1:26" ht="13.5" hidden="1" customHeight="1" x14ac:dyDescent="0.2">
      <c r="A366" s="2" t="s">
        <v>2258</v>
      </c>
      <c r="B366" s="50" t="str">
        <f t="array" ref="B366">INDEX(PAGU_REAL!$AF$1:$AF$168,MATCH(MID(A366,1,21),MID(PAGU_REAL!$AK$1:$AK$168,1,21),0))</f>
        <v>Keuangan</v>
      </c>
      <c r="C366" s="42" t="s">
        <v>24</v>
      </c>
      <c r="D366" s="43" t="s">
        <v>51</v>
      </c>
      <c r="E366" s="44">
        <v>8</v>
      </c>
      <c r="F366" s="45" t="s">
        <v>668</v>
      </c>
      <c r="G366" s="44">
        <v>1000000</v>
      </c>
      <c r="H366" s="44">
        <f t="shared" ref="H366:H367" si="196">ROUNDDOWN(E366*G366,-3)</f>
        <v>8000000</v>
      </c>
      <c r="I366" s="44">
        <v>0</v>
      </c>
      <c r="J366" s="44">
        <v>1000000</v>
      </c>
      <c r="K366" s="44">
        <v>1000000</v>
      </c>
      <c r="L366" s="44">
        <v>0</v>
      </c>
      <c r="M366" s="44">
        <v>0</v>
      </c>
      <c r="N366" s="44">
        <v>1000000</v>
      </c>
      <c r="O366" s="44">
        <v>1000000</v>
      </c>
      <c r="P366" s="44">
        <v>0</v>
      </c>
      <c r="Q366" s="44">
        <v>1000000</v>
      </c>
      <c r="R366" s="44">
        <v>1000000</v>
      </c>
      <c r="S366" s="44">
        <v>1000000</v>
      </c>
      <c r="T366" s="44">
        <v>1000000</v>
      </c>
      <c r="U366" s="44">
        <f t="shared" si="1"/>
        <v>8000000</v>
      </c>
      <c r="V366" s="44">
        <f t="shared" si="2"/>
        <v>0</v>
      </c>
      <c r="W366" s="61"/>
      <c r="X366" s="61"/>
      <c r="Y366" s="61"/>
      <c r="Z366" s="61"/>
    </row>
    <row r="367" spans="1:26" ht="13.5" hidden="1" customHeight="1" x14ac:dyDescent="0.2">
      <c r="A367" s="2" t="s">
        <v>2259</v>
      </c>
      <c r="B367" s="50" t="str">
        <f t="array" ref="B367">INDEX(PAGU_REAL!$AF$1:$AF$168,MATCH(MID(A367,1,21),MID(PAGU_REAL!$AK$1:$AK$168,1,21),0))</f>
        <v>Keuangan</v>
      </c>
      <c r="C367" s="42" t="s">
        <v>24</v>
      </c>
      <c r="D367" s="43" t="s">
        <v>53</v>
      </c>
      <c r="E367" s="44">
        <v>8</v>
      </c>
      <c r="F367" s="45" t="s">
        <v>668</v>
      </c>
      <c r="G367" s="44">
        <v>1500000</v>
      </c>
      <c r="H367" s="44">
        <f t="shared" si="196"/>
        <v>12000000</v>
      </c>
      <c r="I367" s="44">
        <v>0</v>
      </c>
      <c r="J367" s="44">
        <v>1500000</v>
      </c>
      <c r="K367" s="44">
        <v>1500000</v>
      </c>
      <c r="L367" s="44">
        <v>0</v>
      </c>
      <c r="M367" s="44">
        <v>0</v>
      </c>
      <c r="N367" s="44">
        <v>1500000</v>
      </c>
      <c r="O367" s="44">
        <v>1500000</v>
      </c>
      <c r="P367" s="44">
        <v>0</v>
      </c>
      <c r="Q367" s="44">
        <v>1500000</v>
      </c>
      <c r="R367" s="44">
        <v>1500000</v>
      </c>
      <c r="S367" s="44">
        <v>1500000</v>
      </c>
      <c r="T367" s="44">
        <v>1500000</v>
      </c>
      <c r="U367" s="44">
        <f t="shared" si="1"/>
        <v>12000000</v>
      </c>
      <c r="V367" s="44">
        <f t="shared" si="2"/>
        <v>0</v>
      </c>
      <c r="W367" s="61"/>
      <c r="X367" s="61"/>
      <c r="Y367" s="61"/>
      <c r="Z367" s="61"/>
    </row>
    <row r="368" spans="1:26" ht="13.5" hidden="1" customHeight="1" x14ac:dyDescent="0.2">
      <c r="A368" s="2" t="s">
        <v>2260</v>
      </c>
      <c r="B368" s="50" t="str">
        <f t="array" ref="B368">INDEX(PAGU_REAL!$AF$1:$AF$168,MATCH(MID(A368,1,21),MID(PAGU_REAL!$AK$1:$AK$168,1,21),0))</f>
        <v>Keuangan</v>
      </c>
      <c r="C368" s="12" t="s">
        <v>162</v>
      </c>
      <c r="D368" s="40" t="s">
        <v>163</v>
      </c>
      <c r="E368" s="41">
        <v>0</v>
      </c>
      <c r="F368" s="15" t="s">
        <v>24</v>
      </c>
      <c r="G368" s="41">
        <v>0</v>
      </c>
      <c r="H368" s="41">
        <f t="shared" ref="H368:T368" si="197">H369</f>
        <v>3000000</v>
      </c>
      <c r="I368" s="41">
        <f t="shared" si="197"/>
        <v>0</v>
      </c>
      <c r="J368" s="41">
        <f t="shared" si="197"/>
        <v>0</v>
      </c>
      <c r="K368" s="41">
        <f t="shared" si="197"/>
        <v>0</v>
      </c>
      <c r="L368" s="41">
        <f t="shared" si="197"/>
        <v>0</v>
      </c>
      <c r="M368" s="41">
        <f t="shared" si="197"/>
        <v>0</v>
      </c>
      <c r="N368" s="41">
        <f t="shared" si="197"/>
        <v>1000000</v>
      </c>
      <c r="O368" s="41">
        <f t="shared" si="197"/>
        <v>0</v>
      </c>
      <c r="P368" s="41">
        <f t="shared" si="197"/>
        <v>0</v>
      </c>
      <c r="Q368" s="41">
        <f t="shared" si="197"/>
        <v>0</v>
      </c>
      <c r="R368" s="41">
        <f t="shared" si="197"/>
        <v>0</v>
      </c>
      <c r="S368" s="41">
        <f t="shared" si="197"/>
        <v>2000000</v>
      </c>
      <c r="T368" s="41">
        <f t="shared" si="197"/>
        <v>0</v>
      </c>
      <c r="U368" s="41">
        <f t="shared" si="1"/>
        <v>3000000</v>
      </c>
      <c r="V368" s="41">
        <f t="shared" si="2"/>
        <v>0</v>
      </c>
      <c r="W368" s="61"/>
      <c r="X368" s="61"/>
      <c r="Y368" s="61"/>
      <c r="Z368" s="61"/>
    </row>
    <row r="369" spans="1:26" ht="13.5" hidden="1" customHeight="1" x14ac:dyDescent="0.2">
      <c r="A369" s="2" t="s">
        <v>2261</v>
      </c>
      <c r="B369" s="50" t="str">
        <f t="array" ref="B369">INDEX(PAGU_REAL!$AF$1:$AF$168,MATCH(MID(A369,1,21),MID(PAGU_REAL!$AK$1:$AK$168,1,21),0))</f>
        <v>Keuangan</v>
      </c>
      <c r="C369" s="42" t="s">
        <v>24</v>
      </c>
      <c r="D369" s="43" t="s">
        <v>1866</v>
      </c>
      <c r="E369" s="44">
        <v>3</v>
      </c>
      <c r="F369" s="45" t="s">
        <v>613</v>
      </c>
      <c r="G369" s="44">
        <v>1000000</v>
      </c>
      <c r="H369" s="44">
        <f>ROUNDDOWN(E369*G369,-3)</f>
        <v>3000000</v>
      </c>
      <c r="I369" s="44">
        <v>0</v>
      </c>
      <c r="J369" s="44">
        <v>0</v>
      </c>
      <c r="K369" s="44">
        <v>0</v>
      </c>
      <c r="L369" s="44">
        <v>0</v>
      </c>
      <c r="M369" s="44">
        <v>0</v>
      </c>
      <c r="N369" s="44">
        <v>1000000</v>
      </c>
      <c r="O369" s="44">
        <v>0</v>
      </c>
      <c r="P369" s="44">
        <v>0</v>
      </c>
      <c r="Q369" s="44">
        <v>0</v>
      </c>
      <c r="R369" s="44">
        <v>0</v>
      </c>
      <c r="S369" s="44">
        <v>2000000</v>
      </c>
      <c r="T369" s="44">
        <v>0</v>
      </c>
      <c r="U369" s="44">
        <f t="shared" si="1"/>
        <v>3000000</v>
      </c>
      <c r="V369" s="44">
        <f t="shared" si="2"/>
        <v>0</v>
      </c>
      <c r="W369" s="61"/>
      <c r="X369" s="61"/>
      <c r="Y369" s="61"/>
      <c r="Z369" s="61"/>
    </row>
    <row r="370" spans="1:26" ht="13.5" hidden="1" customHeight="1" x14ac:dyDescent="0.2">
      <c r="A370" s="2" t="s">
        <v>2262</v>
      </c>
      <c r="B370" s="50" t="str">
        <f t="array" ref="B370">INDEX(PAGU_REAL!$AF$1:$AF$168,MATCH(MID(A370,1,21),MID(PAGU_REAL!$AK$1:$AK$168,1,21),0))</f>
        <v>Keuangan</v>
      </c>
      <c r="C370" s="12" t="s">
        <v>111</v>
      </c>
      <c r="D370" s="40" t="s">
        <v>112</v>
      </c>
      <c r="E370" s="41">
        <v>0</v>
      </c>
      <c r="F370" s="15" t="s">
        <v>24</v>
      </c>
      <c r="G370" s="41">
        <v>0</v>
      </c>
      <c r="H370" s="41">
        <f t="shared" ref="H370:T370" si="198">H371</f>
        <v>10712000</v>
      </c>
      <c r="I370" s="41">
        <f t="shared" si="198"/>
        <v>0</v>
      </c>
      <c r="J370" s="41">
        <f t="shared" si="198"/>
        <v>0</v>
      </c>
      <c r="K370" s="41">
        <f t="shared" si="198"/>
        <v>0</v>
      </c>
      <c r="L370" s="41">
        <f t="shared" si="198"/>
        <v>0</v>
      </c>
      <c r="M370" s="41">
        <f t="shared" si="198"/>
        <v>0</v>
      </c>
      <c r="N370" s="41">
        <f t="shared" si="198"/>
        <v>5356000</v>
      </c>
      <c r="O370" s="41">
        <f t="shared" si="198"/>
        <v>0</v>
      </c>
      <c r="P370" s="41">
        <f t="shared" si="198"/>
        <v>0</v>
      </c>
      <c r="Q370" s="41">
        <f t="shared" si="198"/>
        <v>0</v>
      </c>
      <c r="R370" s="41">
        <f t="shared" si="198"/>
        <v>0</v>
      </c>
      <c r="S370" s="41">
        <f t="shared" si="198"/>
        <v>5356000</v>
      </c>
      <c r="T370" s="41">
        <f t="shared" si="198"/>
        <v>0</v>
      </c>
      <c r="U370" s="41">
        <f t="shared" si="1"/>
        <v>10712000</v>
      </c>
      <c r="V370" s="41">
        <f t="shared" si="2"/>
        <v>0</v>
      </c>
      <c r="W370" s="61"/>
      <c r="X370" s="61"/>
      <c r="Y370" s="61"/>
      <c r="Z370" s="61"/>
    </row>
    <row r="371" spans="1:26" ht="13.5" hidden="1" customHeight="1" x14ac:dyDescent="0.2">
      <c r="A371" s="2" t="s">
        <v>2263</v>
      </c>
      <c r="B371" s="50" t="str">
        <f t="array" ref="B371">INDEX(PAGU_REAL!$AF$1:$AF$168,MATCH(MID(A371,1,21),MID(PAGU_REAL!$AK$1:$AK$168,1,21),0))</f>
        <v>Keuangan</v>
      </c>
      <c r="C371" s="42" t="s">
        <v>24</v>
      </c>
      <c r="D371" s="43" t="s">
        <v>2264</v>
      </c>
      <c r="E371" s="44">
        <v>2</v>
      </c>
      <c r="F371" s="45" t="s">
        <v>600</v>
      </c>
      <c r="G371" s="44">
        <v>5356000</v>
      </c>
      <c r="H371" s="44">
        <f>ROUNDDOWN(E371*G371,-3)</f>
        <v>10712000</v>
      </c>
      <c r="I371" s="44">
        <v>0</v>
      </c>
      <c r="J371" s="44">
        <v>0</v>
      </c>
      <c r="K371" s="44">
        <v>0</v>
      </c>
      <c r="L371" s="44">
        <v>0</v>
      </c>
      <c r="M371" s="44">
        <v>0</v>
      </c>
      <c r="N371" s="44">
        <v>5356000</v>
      </c>
      <c r="O371" s="44">
        <v>0</v>
      </c>
      <c r="P371" s="44">
        <v>0</v>
      </c>
      <c r="Q371" s="44">
        <v>0</v>
      </c>
      <c r="R371" s="44">
        <v>0</v>
      </c>
      <c r="S371" s="44">
        <v>5356000</v>
      </c>
      <c r="T371" s="44">
        <v>0</v>
      </c>
      <c r="U371" s="44">
        <f t="shared" si="1"/>
        <v>10712000</v>
      </c>
      <c r="V371" s="44">
        <f t="shared" si="2"/>
        <v>0</v>
      </c>
      <c r="W371" s="61"/>
      <c r="X371" s="61"/>
      <c r="Y371" s="61"/>
      <c r="Z371" s="61"/>
    </row>
    <row r="372" spans="1:26" ht="13.5" hidden="1" customHeight="1" x14ac:dyDescent="0.2">
      <c r="A372" s="2" t="s">
        <v>2265</v>
      </c>
      <c r="B372" s="50" t="str">
        <f t="array" ref="B372">INDEX(PAGU_REAL!$AF$1:$AF$168,MATCH(MID(A372,1,21),MID(PAGU_REAL!$AK$1:$AK$168,1,21),0))</f>
        <v>Keuangan</v>
      </c>
      <c r="C372" s="12" t="s">
        <v>55</v>
      </c>
      <c r="D372" s="40" t="s">
        <v>56</v>
      </c>
      <c r="E372" s="41">
        <v>0</v>
      </c>
      <c r="F372" s="15" t="s">
        <v>24</v>
      </c>
      <c r="G372" s="41">
        <v>0</v>
      </c>
      <c r="H372" s="41">
        <f t="shared" ref="H372:T372" si="199">H373</f>
        <v>9000000</v>
      </c>
      <c r="I372" s="41">
        <f t="shared" si="199"/>
        <v>0</v>
      </c>
      <c r="J372" s="41">
        <f t="shared" si="199"/>
        <v>1350000</v>
      </c>
      <c r="K372" s="41">
        <f t="shared" si="199"/>
        <v>450000</v>
      </c>
      <c r="L372" s="41">
        <f t="shared" si="199"/>
        <v>450000</v>
      </c>
      <c r="M372" s="41">
        <f t="shared" si="199"/>
        <v>900000</v>
      </c>
      <c r="N372" s="41">
        <f t="shared" si="199"/>
        <v>900000</v>
      </c>
      <c r="O372" s="41">
        <f t="shared" si="199"/>
        <v>450000</v>
      </c>
      <c r="P372" s="41">
        <f t="shared" si="199"/>
        <v>450000</v>
      </c>
      <c r="Q372" s="41">
        <f t="shared" si="199"/>
        <v>450000</v>
      </c>
      <c r="R372" s="41">
        <f t="shared" si="199"/>
        <v>600000</v>
      </c>
      <c r="S372" s="41">
        <f t="shared" si="199"/>
        <v>1500000</v>
      </c>
      <c r="T372" s="41">
        <f t="shared" si="199"/>
        <v>1500000</v>
      </c>
      <c r="U372" s="41">
        <f t="shared" si="1"/>
        <v>9000000</v>
      </c>
      <c r="V372" s="41">
        <f t="shared" si="2"/>
        <v>0</v>
      </c>
      <c r="W372" s="61"/>
      <c r="X372" s="61"/>
      <c r="Y372" s="61"/>
      <c r="Z372" s="61"/>
    </row>
    <row r="373" spans="1:26" ht="13.5" hidden="1" customHeight="1" x14ac:dyDescent="0.2">
      <c r="A373" s="2" t="s">
        <v>2266</v>
      </c>
      <c r="B373" s="50" t="str">
        <f t="array" ref="B373">INDEX(PAGU_REAL!$AF$1:$AF$168,MATCH(MID(A373,1,21),MID(PAGU_REAL!$AK$1:$AK$168,1,21),0))</f>
        <v>Keuangan</v>
      </c>
      <c r="C373" s="42" t="s">
        <v>24</v>
      </c>
      <c r="D373" s="43" t="s">
        <v>2195</v>
      </c>
      <c r="E373" s="44">
        <v>60</v>
      </c>
      <c r="F373" s="45" t="s">
        <v>600</v>
      </c>
      <c r="G373" s="44">
        <v>150000</v>
      </c>
      <c r="H373" s="44">
        <f>ROUNDDOWN(E373*G373,-3)</f>
        <v>9000000</v>
      </c>
      <c r="I373" s="44">
        <v>0</v>
      </c>
      <c r="J373" s="44">
        <v>1350000</v>
      </c>
      <c r="K373" s="44">
        <v>450000</v>
      </c>
      <c r="L373" s="44">
        <v>450000</v>
      </c>
      <c r="M373" s="44">
        <v>900000</v>
      </c>
      <c r="N373" s="44">
        <v>900000</v>
      </c>
      <c r="O373" s="44">
        <v>450000</v>
      </c>
      <c r="P373" s="44">
        <v>450000</v>
      </c>
      <c r="Q373" s="44">
        <v>450000</v>
      </c>
      <c r="R373" s="44">
        <v>600000</v>
      </c>
      <c r="S373" s="44">
        <v>1500000</v>
      </c>
      <c r="T373" s="44">
        <v>1500000</v>
      </c>
      <c r="U373" s="44">
        <f t="shared" si="1"/>
        <v>9000000</v>
      </c>
      <c r="V373" s="44">
        <f t="shared" si="2"/>
        <v>0</v>
      </c>
      <c r="W373" s="61"/>
      <c r="X373" s="61"/>
      <c r="Y373" s="61"/>
      <c r="Z373" s="61"/>
    </row>
    <row r="374" spans="1:26" ht="13.5" hidden="1" customHeight="1" x14ac:dyDescent="0.2">
      <c r="A374" s="2" t="s">
        <v>2267</v>
      </c>
      <c r="B374" s="50" t="e">
        <f t="array" ref="B374">INDEX(PAGU_REAL!$AF$1:$AF$168,MATCH(MID(A374,1,21),MID(PAGU_REAL!$AK$1:$AK$168,1,21),0))</f>
        <v>#N/A</v>
      </c>
      <c r="C374" s="32" t="s">
        <v>2083</v>
      </c>
      <c r="D374" s="33" t="s">
        <v>2084</v>
      </c>
      <c r="E374" s="34">
        <v>0</v>
      </c>
      <c r="F374" s="35" t="s">
        <v>24</v>
      </c>
      <c r="G374" s="34">
        <v>0</v>
      </c>
      <c r="H374" s="34">
        <f t="shared" ref="H374:T374" si="200">SUM(H375)</f>
        <v>75300000</v>
      </c>
      <c r="I374" s="34">
        <f t="shared" si="200"/>
        <v>12605000</v>
      </c>
      <c r="J374" s="34">
        <f t="shared" si="200"/>
        <v>690000</v>
      </c>
      <c r="K374" s="34">
        <f t="shared" si="200"/>
        <v>990000</v>
      </c>
      <c r="L374" s="34">
        <f t="shared" si="200"/>
        <v>10605000</v>
      </c>
      <c r="M374" s="34">
        <f t="shared" si="200"/>
        <v>6605000</v>
      </c>
      <c r="N374" s="34">
        <f t="shared" si="200"/>
        <v>690000</v>
      </c>
      <c r="O374" s="34">
        <f t="shared" si="200"/>
        <v>12605000</v>
      </c>
      <c r="P374" s="34">
        <f t="shared" si="200"/>
        <v>6605000</v>
      </c>
      <c r="Q374" s="34">
        <f t="shared" si="200"/>
        <v>690000</v>
      </c>
      <c r="R374" s="34">
        <f t="shared" si="200"/>
        <v>10605000</v>
      </c>
      <c r="S374" s="34">
        <f t="shared" si="200"/>
        <v>6305000</v>
      </c>
      <c r="T374" s="34">
        <f t="shared" si="200"/>
        <v>6305000</v>
      </c>
      <c r="U374" s="34">
        <f t="shared" si="1"/>
        <v>75300000</v>
      </c>
      <c r="V374" s="34">
        <f t="shared" si="2"/>
        <v>0</v>
      </c>
      <c r="W374" s="61"/>
      <c r="X374" s="61"/>
      <c r="Y374" s="61"/>
      <c r="Z374" s="61"/>
    </row>
    <row r="375" spans="1:26" ht="13.5" hidden="1" customHeight="1" x14ac:dyDescent="0.2">
      <c r="A375" s="2" t="s">
        <v>2268</v>
      </c>
      <c r="B375" s="50" t="str">
        <f t="array" ref="B375">INDEX(PAGU_REAL!$AF$1:$AF$168,MATCH(MID(A375,1,21),MID(PAGU_REAL!$AK$1:$AK$168,1,21),0))</f>
        <v>Umum</v>
      </c>
      <c r="C375" s="36" t="s">
        <v>39</v>
      </c>
      <c r="D375" s="37" t="s">
        <v>2269</v>
      </c>
      <c r="E375" s="38">
        <v>0</v>
      </c>
      <c r="F375" s="39" t="s">
        <v>24</v>
      </c>
      <c r="G375" s="38">
        <v>0</v>
      </c>
      <c r="H375" s="38">
        <f t="shared" ref="H375:T375" si="201">SUM(H376,H381,H383,H385)</f>
        <v>75300000</v>
      </c>
      <c r="I375" s="38">
        <f t="shared" si="201"/>
        <v>12605000</v>
      </c>
      <c r="J375" s="38">
        <f t="shared" si="201"/>
        <v>690000</v>
      </c>
      <c r="K375" s="38">
        <f t="shared" si="201"/>
        <v>990000</v>
      </c>
      <c r="L375" s="38">
        <f t="shared" si="201"/>
        <v>10605000</v>
      </c>
      <c r="M375" s="38">
        <f t="shared" si="201"/>
        <v>6605000</v>
      </c>
      <c r="N375" s="38">
        <f t="shared" si="201"/>
        <v>690000</v>
      </c>
      <c r="O375" s="38">
        <f t="shared" si="201"/>
        <v>12605000</v>
      </c>
      <c r="P375" s="38">
        <f t="shared" si="201"/>
        <v>6605000</v>
      </c>
      <c r="Q375" s="38">
        <f t="shared" si="201"/>
        <v>690000</v>
      </c>
      <c r="R375" s="38">
        <f t="shared" si="201"/>
        <v>10605000</v>
      </c>
      <c r="S375" s="38">
        <f t="shared" si="201"/>
        <v>6305000</v>
      </c>
      <c r="T375" s="38">
        <f t="shared" si="201"/>
        <v>6305000</v>
      </c>
      <c r="U375" s="38">
        <f t="shared" si="1"/>
        <v>75300000</v>
      </c>
      <c r="V375" s="38">
        <f t="shared" si="2"/>
        <v>0</v>
      </c>
      <c r="W375" s="61"/>
      <c r="X375" s="61"/>
      <c r="Y375" s="61"/>
      <c r="Z375" s="61"/>
    </row>
    <row r="376" spans="1:26" ht="13.5" hidden="1" customHeight="1" x14ac:dyDescent="0.2">
      <c r="A376" s="2" t="s">
        <v>2270</v>
      </c>
      <c r="B376" s="50" t="str">
        <f t="array" ref="B376">INDEX(PAGU_REAL!$AF$1:$AF$168,MATCH(MID(A376,1,21),MID(PAGU_REAL!$AK$1:$AK$168,1,21),0))</f>
        <v>Umum</v>
      </c>
      <c r="C376" s="12" t="s">
        <v>42</v>
      </c>
      <c r="D376" s="40" t="s">
        <v>43</v>
      </c>
      <c r="E376" s="41">
        <v>0</v>
      </c>
      <c r="F376" s="15" t="s">
        <v>24</v>
      </c>
      <c r="G376" s="41">
        <v>0</v>
      </c>
      <c r="H376" s="41">
        <f t="shared" ref="H376:T376" si="202">SUM(H377:H380)</f>
        <v>24280000</v>
      </c>
      <c r="I376" s="41">
        <f t="shared" si="202"/>
        <v>4690000</v>
      </c>
      <c r="J376" s="41">
        <f t="shared" si="202"/>
        <v>690000</v>
      </c>
      <c r="K376" s="41">
        <f t="shared" si="202"/>
        <v>690000</v>
      </c>
      <c r="L376" s="41">
        <f t="shared" si="202"/>
        <v>4690000</v>
      </c>
      <c r="M376" s="41">
        <f t="shared" si="202"/>
        <v>690000</v>
      </c>
      <c r="N376" s="41">
        <f t="shared" si="202"/>
        <v>690000</v>
      </c>
      <c r="O376" s="41">
        <f t="shared" si="202"/>
        <v>4690000</v>
      </c>
      <c r="P376" s="41">
        <f t="shared" si="202"/>
        <v>690000</v>
      </c>
      <c r="Q376" s="41">
        <f t="shared" si="202"/>
        <v>690000</v>
      </c>
      <c r="R376" s="41">
        <f t="shared" si="202"/>
        <v>4690000</v>
      </c>
      <c r="S376" s="41">
        <f t="shared" si="202"/>
        <v>690000</v>
      </c>
      <c r="T376" s="41">
        <f t="shared" si="202"/>
        <v>690000</v>
      </c>
      <c r="U376" s="41">
        <f t="shared" si="1"/>
        <v>24280000</v>
      </c>
      <c r="V376" s="41">
        <f t="shared" si="2"/>
        <v>0</v>
      </c>
      <c r="W376" s="61"/>
      <c r="X376" s="61"/>
      <c r="Y376" s="61"/>
      <c r="Z376" s="61"/>
    </row>
    <row r="377" spans="1:26" ht="13.5" hidden="1" customHeight="1" x14ac:dyDescent="0.2">
      <c r="A377" s="2" t="s">
        <v>2271</v>
      </c>
      <c r="B377" s="50" t="str">
        <f t="array" ref="B377">INDEX(PAGU_REAL!$AF$1:$AF$168,MATCH(MID(A377,1,21),MID(PAGU_REAL!$AK$1:$AK$168,1,21),0))</f>
        <v>Umum</v>
      </c>
      <c r="C377" s="42" t="s">
        <v>24</v>
      </c>
      <c r="D377" s="43" t="s">
        <v>599</v>
      </c>
      <c r="E377" s="44">
        <v>120</v>
      </c>
      <c r="F377" s="45" t="s">
        <v>600</v>
      </c>
      <c r="G377" s="44">
        <v>69000</v>
      </c>
      <c r="H377" s="44">
        <f t="shared" ref="H377:H380" si="203">ROUNDDOWN(E377*G377,-3)</f>
        <v>8280000</v>
      </c>
      <c r="I377" s="44">
        <v>690000</v>
      </c>
      <c r="J377" s="44">
        <v>690000</v>
      </c>
      <c r="K377" s="44">
        <v>690000</v>
      </c>
      <c r="L377" s="44">
        <v>690000</v>
      </c>
      <c r="M377" s="44">
        <v>690000</v>
      </c>
      <c r="N377" s="44">
        <v>690000</v>
      </c>
      <c r="O377" s="44">
        <v>690000</v>
      </c>
      <c r="P377" s="44">
        <v>690000</v>
      </c>
      <c r="Q377" s="44">
        <v>690000</v>
      </c>
      <c r="R377" s="44">
        <v>690000</v>
      </c>
      <c r="S377" s="44">
        <v>690000</v>
      </c>
      <c r="T377" s="44">
        <v>690000</v>
      </c>
      <c r="U377" s="44">
        <f t="shared" si="1"/>
        <v>8280000</v>
      </c>
      <c r="V377" s="44">
        <f t="shared" si="2"/>
        <v>0</v>
      </c>
      <c r="W377" s="61"/>
      <c r="X377" s="61"/>
      <c r="Y377" s="61"/>
      <c r="Z377" s="61"/>
    </row>
    <row r="378" spans="1:26" ht="13.5" hidden="1" customHeight="1" x14ac:dyDescent="0.2">
      <c r="A378" s="2" t="s">
        <v>2272</v>
      </c>
      <c r="B378" s="50" t="str">
        <f t="array" ref="B378">INDEX(PAGU_REAL!$AF$1:$AF$168,MATCH(MID(A378,1,21),MID(PAGU_REAL!$AK$1:$AK$168,1,21),0))</f>
        <v>Umum</v>
      </c>
      <c r="C378" s="42" t="s">
        <v>24</v>
      </c>
      <c r="D378" s="43" t="s">
        <v>45</v>
      </c>
      <c r="E378" s="44">
        <v>4</v>
      </c>
      <c r="F378" s="45" t="s">
        <v>668</v>
      </c>
      <c r="G378" s="44">
        <v>1500000</v>
      </c>
      <c r="H378" s="44">
        <f t="shared" si="203"/>
        <v>6000000</v>
      </c>
      <c r="I378" s="44">
        <v>1500000</v>
      </c>
      <c r="J378" s="44">
        <v>0</v>
      </c>
      <c r="K378" s="44">
        <v>0</v>
      </c>
      <c r="L378" s="44">
        <v>1500000</v>
      </c>
      <c r="M378" s="44">
        <v>0</v>
      </c>
      <c r="N378" s="44">
        <v>0</v>
      </c>
      <c r="O378" s="44">
        <v>1500000</v>
      </c>
      <c r="P378" s="44">
        <v>0</v>
      </c>
      <c r="Q378" s="44">
        <v>0</v>
      </c>
      <c r="R378" s="44">
        <v>1500000</v>
      </c>
      <c r="S378" s="44">
        <v>0</v>
      </c>
      <c r="T378" s="44">
        <v>0</v>
      </c>
      <c r="U378" s="44">
        <f t="shared" si="1"/>
        <v>6000000</v>
      </c>
      <c r="V378" s="44">
        <f t="shared" si="2"/>
        <v>0</v>
      </c>
      <c r="W378" s="61"/>
      <c r="X378" s="61"/>
      <c r="Y378" s="61"/>
      <c r="Z378" s="61"/>
    </row>
    <row r="379" spans="1:26" ht="13.5" hidden="1" customHeight="1" x14ac:dyDescent="0.2">
      <c r="A379" s="2" t="s">
        <v>2273</v>
      </c>
      <c r="B379" s="50" t="str">
        <f t="array" ref="B379">INDEX(PAGU_REAL!$AF$1:$AF$168,MATCH(MID(A379,1,21),MID(PAGU_REAL!$AK$1:$AK$168,1,21),0))</f>
        <v>Umum</v>
      </c>
      <c r="C379" s="42" t="s">
        <v>24</v>
      </c>
      <c r="D379" s="43" t="s">
        <v>51</v>
      </c>
      <c r="E379" s="44">
        <v>4</v>
      </c>
      <c r="F379" s="45" t="s">
        <v>668</v>
      </c>
      <c r="G379" s="44">
        <v>1000000</v>
      </c>
      <c r="H379" s="44">
        <f t="shared" si="203"/>
        <v>4000000</v>
      </c>
      <c r="I379" s="44">
        <v>1000000</v>
      </c>
      <c r="J379" s="44">
        <v>0</v>
      </c>
      <c r="K379" s="44">
        <v>0</v>
      </c>
      <c r="L379" s="44">
        <v>1000000</v>
      </c>
      <c r="M379" s="44">
        <v>0</v>
      </c>
      <c r="N379" s="44">
        <v>0</v>
      </c>
      <c r="O379" s="44">
        <v>1000000</v>
      </c>
      <c r="P379" s="44">
        <v>0</v>
      </c>
      <c r="Q379" s="44">
        <v>0</v>
      </c>
      <c r="R379" s="44">
        <v>1000000</v>
      </c>
      <c r="S379" s="44">
        <v>0</v>
      </c>
      <c r="T379" s="44">
        <v>0</v>
      </c>
      <c r="U379" s="44">
        <f t="shared" si="1"/>
        <v>4000000</v>
      </c>
      <c r="V379" s="44">
        <f t="shared" si="2"/>
        <v>0</v>
      </c>
      <c r="W379" s="61"/>
      <c r="X379" s="61"/>
      <c r="Y379" s="61"/>
      <c r="Z379" s="61"/>
    </row>
    <row r="380" spans="1:26" ht="13.5" hidden="1" customHeight="1" x14ac:dyDescent="0.2">
      <c r="A380" s="2" t="s">
        <v>2274</v>
      </c>
      <c r="B380" s="50" t="str">
        <f t="array" ref="B380">INDEX(PAGU_REAL!$AF$1:$AF$168,MATCH(MID(A380,1,21),MID(PAGU_REAL!$AK$1:$AK$168,1,21),0))</f>
        <v>Umum</v>
      </c>
      <c r="C380" s="42" t="s">
        <v>24</v>
      </c>
      <c r="D380" s="43" t="s">
        <v>53</v>
      </c>
      <c r="E380" s="44">
        <v>4</v>
      </c>
      <c r="F380" s="45" t="s">
        <v>668</v>
      </c>
      <c r="G380" s="44">
        <v>1500000</v>
      </c>
      <c r="H380" s="44">
        <f t="shared" si="203"/>
        <v>6000000</v>
      </c>
      <c r="I380" s="44">
        <v>1500000</v>
      </c>
      <c r="J380" s="44">
        <v>0</v>
      </c>
      <c r="K380" s="44">
        <v>0</v>
      </c>
      <c r="L380" s="44">
        <v>1500000</v>
      </c>
      <c r="M380" s="44">
        <v>0</v>
      </c>
      <c r="N380" s="44">
        <v>0</v>
      </c>
      <c r="O380" s="44">
        <v>1500000</v>
      </c>
      <c r="P380" s="44">
        <v>0</v>
      </c>
      <c r="Q380" s="44">
        <v>0</v>
      </c>
      <c r="R380" s="44">
        <v>1500000</v>
      </c>
      <c r="S380" s="44">
        <v>0</v>
      </c>
      <c r="T380" s="44">
        <v>0</v>
      </c>
      <c r="U380" s="44">
        <f t="shared" si="1"/>
        <v>6000000</v>
      </c>
      <c r="V380" s="44">
        <f t="shared" si="2"/>
        <v>0</v>
      </c>
      <c r="W380" s="61"/>
      <c r="X380" s="61"/>
      <c r="Y380" s="61"/>
      <c r="Z380" s="61"/>
    </row>
    <row r="381" spans="1:26" ht="13.5" hidden="1" customHeight="1" x14ac:dyDescent="0.2">
      <c r="A381" s="2" t="s">
        <v>2275</v>
      </c>
      <c r="B381" s="50" t="str">
        <f t="array" ref="B381">INDEX(PAGU_REAL!$AF$1:$AF$168,MATCH(MID(A381,1,21),MID(PAGU_REAL!$AK$1:$AK$168,1,21),0))</f>
        <v>Umum</v>
      </c>
      <c r="C381" s="12" t="s">
        <v>162</v>
      </c>
      <c r="D381" s="40" t="s">
        <v>163</v>
      </c>
      <c r="E381" s="41">
        <v>0</v>
      </c>
      <c r="F381" s="15" t="s">
        <v>24</v>
      </c>
      <c r="G381" s="41">
        <v>0</v>
      </c>
      <c r="H381" s="41">
        <f t="shared" ref="H381:T381" si="204">H382</f>
        <v>4000000</v>
      </c>
      <c r="I381" s="41">
        <f t="shared" si="204"/>
        <v>2000000</v>
      </c>
      <c r="J381" s="41">
        <f t="shared" si="204"/>
        <v>0</v>
      </c>
      <c r="K381" s="41">
        <f t="shared" si="204"/>
        <v>0</v>
      </c>
      <c r="L381" s="41">
        <f t="shared" si="204"/>
        <v>0</v>
      </c>
      <c r="M381" s="41">
        <f t="shared" si="204"/>
        <v>0</v>
      </c>
      <c r="N381" s="41">
        <f t="shared" si="204"/>
        <v>0</v>
      </c>
      <c r="O381" s="41">
        <f t="shared" si="204"/>
        <v>2000000</v>
      </c>
      <c r="P381" s="41">
        <f t="shared" si="204"/>
        <v>0</v>
      </c>
      <c r="Q381" s="41">
        <f t="shared" si="204"/>
        <v>0</v>
      </c>
      <c r="R381" s="41">
        <f t="shared" si="204"/>
        <v>0</v>
      </c>
      <c r="S381" s="41">
        <f t="shared" si="204"/>
        <v>0</v>
      </c>
      <c r="T381" s="41">
        <f t="shared" si="204"/>
        <v>0</v>
      </c>
      <c r="U381" s="41">
        <f t="shared" si="1"/>
        <v>4000000</v>
      </c>
      <c r="V381" s="41">
        <f t="shared" si="2"/>
        <v>0</v>
      </c>
      <c r="W381" s="61"/>
      <c r="X381" s="61"/>
      <c r="Y381" s="61"/>
      <c r="Z381" s="61"/>
    </row>
    <row r="382" spans="1:26" ht="13.5" hidden="1" customHeight="1" x14ac:dyDescent="0.2">
      <c r="A382" s="2" t="s">
        <v>2276</v>
      </c>
      <c r="B382" s="50" t="str">
        <f t="array" ref="B382">INDEX(PAGU_REAL!$AF$1:$AF$168,MATCH(MID(A382,1,21),MID(PAGU_REAL!$AK$1:$AK$168,1,21),0))</f>
        <v>Umum</v>
      </c>
      <c r="C382" s="42" t="s">
        <v>24</v>
      </c>
      <c r="D382" s="43" t="s">
        <v>1866</v>
      </c>
      <c r="E382" s="44">
        <v>4</v>
      </c>
      <c r="F382" s="45" t="s">
        <v>613</v>
      </c>
      <c r="G382" s="44">
        <v>1000000</v>
      </c>
      <c r="H382" s="44">
        <f>ROUNDDOWN(E382*G382,-3)</f>
        <v>4000000</v>
      </c>
      <c r="I382" s="44">
        <v>2000000</v>
      </c>
      <c r="J382" s="44">
        <v>0</v>
      </c>
      <c r="K382" s="44">
        <v>0</v>
      </c>
      <c r="L382" s="44">
        <v>0</v>
      </c>
      <c r="M382" s="44">
        <v>0</v>
      </c>
      <c r="N382" s="44">
        <v>0</v>
      </c>
      <c r="O382" s="44">
        <v>2000000</v>
      </c>
      <c r="P382" s="44">
        <v>0</v>
      </c>
      <c r="Q382" s="44">
        <v>0</v>
      </c>
      <c r="R382" s="44">
        <v>0</v>
      </c>
      <c r="S382" s="44">
        <v>0</v>
      </c>
      <c r="T382" s="44">
        <v>0</v>
      </c>
      <c r="U382" s="44">
        <f t="shared" si="1"/>
        <v>4000000</v>
      </c>
      <c r="V382" s="44">
        <f t="shared" si="2"/>
        <v>0</v>
      </c>
      <c r="W382" s="61"/>
      <c r="X382" s="61"/>
      <c r="Y382" s="61"/>
      <c r="Z382" s="61"/>
    </row>
    <row r="383" spans="1:26" ht="13.5" hidden="1" customHeight="1" x14ac:dyDescent="0.2">
      <c r="A383" s="2" t="s">
        <v>2277</v>
      </c>
      <c r="B383" s="50" t="str">
        <f t="array" ref="B383">INDEX(PAGU_REAL!$AF$1:$AF$168,MATCH(MID(A383,1,21),MID(PAGU_REAL!$AK$1:$AK$168,1,21),0))</f>
        <v>Umum</v>
      </c>
      <c r="C383" s="12" t="s">
        <v>111</v>
      </c>
      <c r="D383" s="40" t="s">
        <v>112</v>
      </c>
      <c r="E383" s="41">
        <v>0</v>
      </c>
      <c r="F383" s="15" t="s">
        <v>24</v>
      </c>
      <c r="G383" s="41">
        <v>0</v>
      </c>
      <c r="H383" s="41">
        <f t="shared" ref="H383:T383" si="205">H384</f>
        <v>44920000</v>
      </c>
      <c r="I383" s="41">
        <f t="shared" si="205"/>
        <v>5615000</v>
      </c>
      <c r="J383" s="41">
        <f t="shared" si="205"/>
        <v>0</v>
      </c>
      <c r="K383" s="41">
        <f t="shared" si="205"/>
        <v>0</v>
      </c>
      <c r="L383" s="41">
        <f t="shared" si="205"/>
        <v>5615000</v>
      </c>
      <c r="M383" s="41">
        <f t="shared" si="205"/>
        <v>5615000</v>
      </c>
      <c r="N383" s="41">
        <f t="shared" si="205"/>
        <v>0</v>
      </c>
      <c r="O383" s="41">
        <f t="shared" si="205"/>
        <v>5615000</v>
      </c>
      <c r="P383" s="41">
        <f t="shared" si="205"/>
        <v>5615000</v>
      </c>
      <c r="Q383" s="41">
        <f t="shared" si="205"/>
        <v>0</v>
      </c>
      <c r="R383" s="41">
        <f t="shared" si="205"/>
        <v>5615000</v>
      </c>
      <c r="S383" s="41">
        <f t="shared" si="205"/>
        <v>5615000</v>
      </c>
      <c r="T383" s="41">
        <f t="shared" si="205"/>
        <v>5615000</v>
      </c>
      <c r="U383" s="41">
        <f t="shared" si="1"/>
        <v>44920000</v>
      </c>
      <c r="V383" s="41">
        <f t="shared" si="2"/>
        <v>0</v>
      </c>
      <c r="W383" s="61"/>
      <c r="X383" s="61"/>
      <c r="Y383" s="61"/>
      <c r="Z383" s="61"/>
    </row>
    <row r="384" spans="1:26" ht="13.5" hidden="1" customHeight="1" x14ac:dyDescent="0.2">
      <c r="A384" s="2" t="s">
        <v>2278</v>
      </c>
      <c r="B384" s="50" t="str">
        <f t="array" ref="B384">INDEX(PAGU_REAL!$AF$1:$AF$168,MATCH(MID(A384,1,21),MID(PAGU_REAL!$AK$1:$AK$168,1,21),0))</f>
        <v>Umum</v>
      </c>
      <c r="C384" s="42" t="s">
        <v>24</v>
      </c>
      <c r="D384" s="43" t="s">
        <v>2279</v>
      </c>
      <c r="E384" s="44">
        <v>8</v>
      </c>
      <c r="F384" s="45" t="s">
        <v>600</v>
      </c>
      <c r="G384" s="44">
        <v>5615000</v>
      </c>
      <c r="H384" s="44">
        <f>ROUNDDOWN(E384*G384,-3)</f>
        <v>44920000</v>
      </c>
      <c r="I384" s="44">
        <v>5615000</v>
      </c>
      <c r="J384" s="44">
        <v>0</v>
      </c>
      <c r="K384" s="44">
        <v>0</v>
      </c>
      <c r="L384" s="44">
        <v>5615000</v>
      </c>
      <c r="M384" s="44">
        <v>5615000</v>
      </c>
      <c r="N384" s="44">
        <v>0</v>
      </c>
      <c r="O384" s="44">
        <v>5615000</v>
      </c>
      <c r="P384" s="44">
        <v>5615000</v>
      </c>
      <c r="Q384" s="44">
        <v>0</v>
      </c>
      <c r="R384" s="44">
        <v>5615000</v>
      </c>
      <c r="S384" s="44">
        <v>5615000</v>
      </c>
      <c r="T384" s="44">
        <v>5615000</v>
      </c>
      <c r="U384" s="44">
        <f t="shared" si="1"/>
        <v>44920000</v>
      </c>
      <c r="V384" s="44">
        <f t="shared" si="2"/>
        <v>0</v>
      </c>
      <c r="W384" s="61"/>
      <c r="X384" s="61"/>
      <c r="Y384" s="61"/>
      <c r="Z384" s="61"/>
    </row>
    <row r="385" spans="1:26" ht="13.5" hidden="1" customHeight="1" x14ac:dyDescent="0.2">
      <c r="A385" s="2" t="s">
        <v>2280</v>
      </c>
      <c r="B385" s="50" t="str">
        <f t="array" ref="B385">INDEX(PAGU_REAL!$AF$1:$AF$168,MATCH(MID(A385,1,21),MID(PAGU_REAL!$AK$1:$AK$168,1,21),0))</f>
        <v>Umum</v>
      </c>
      <c r="C385" s="12" t="s">
        <v>55</v>
      </c>
      <c r="D385" s="40" t="s">
        <v>56</v>
      </c>
      <c r="E385" s="41">
        <v>0</v>
      </c>
      <c r="F385" s="15" t="s">
        <v>24</v>
      </c>
      <c r="G385" s="41">
        <v>0</v>
      </c>
      <c r="H385" s="41">
        <f t="shared" ref="H385:T385" si="206">H386</f>
        <v>2100000</v>
      </c>
      <c r="I385" s="41">
        <f t="shared" si="206"/>
        <v>300000</v>
      </c>
      <c r="J385" s="41">
        <f t="shared" si="206"/>
        <v>0</v>
      </c>
      <c r="K385" s="41">
        <f t="shared" si="206"/>
        <v>300000</v>
      </c>
      <c r="L385" s="41">
        <f t="shared" si="206"/>
        <v>300000</v>
      </c>
      <c r="M385" s="41">
        <f t="shared" si="206"/>
        <v>300000</v>
      </c>
      <c r="N385" s="41">
        <f t="shared" si="206"/>
        <v>0</v>
      </c>
      <c r="O385" s="41">
        <f t="shared" si="206"/>
        <v>300000</v>
      </c>
      <c r="P385" s="41">
        <f t="shared" si="206"/>
        <v>300000</v>
      </c>
      <c r="Q385" s="41">
        <f t="shared" si="206"/>
        <v>0</v>
      </c>
      <c r="R385" s="41">
        <f t="shared" si="206"/>
        <v>300000</v>
      </c>
      <c r="S385" s="41">
        <f t="shared" si="206"/>
        <v>0</v>
      </c>
      <c r="T385" s="41">
        <f t="shared" si="206"/>
        <v>0</v>
      </c>
      <c r="U385" s="41">
        <f t="shared" si="1"/>
        <v>2100000</v>
      </c>
      <c r="V385" s="41">
        <f t="shared" si="2"/>
        <v>0</v>
      </c>
      <c r="W385" s="61"/>
      <c r="X385" s="61"/>
      <c r="Y385" s="61"/>
      <c r="Z385" s="61"/>
    </row>
    <row r="386" spans="1:26" ht="13.5" hidden="1" customHeight="1" x14ac:dyDescent="0.2">
      <c r="A386" s="2" t="s">
        <v>2281</v>
      </c>
      <c r="B386" s="50" t="str">
        <f t="array" ref="B386">INDEX(PAGU_REAL!$AF$1:$AF$168,MATCH(MID(A386,1,21),MID(PAGU_REAL!$AK$1:$AK$168,1,21),0))</f>
        <v>Umum</v>
      </c>
      <c r="C386" s="42" t="s">
        <v>24</v>
      </c>
      <c r="D386" s="43" t="s">
        <v>2282</v>
      </c>
      <c r="E386" s="44">
        <v>14</v>
      </c>
      <c r="F386" s="45" t="s">
        <v>600</v>
      </c>
      <c r="G386" s="44">
        <v>150000</v>
      </c>
      <c r="H386" s="44">
        <f>ROUNDDOWN(E386*G386,-3)</f>
        <v>2100000</v>
      </c>
      <c r="I386" s="44">
        <v>300000</v>
      </c>
      <c r="J386" s="44">
        <v>0</v>
      </c>
      <c r="K386" s="44">
        <v>300000</v>
      </c>
      <c r="L386" s="44">
        <v>300000</v>
      </c>
      <c r="M386" s="44">
        <v>300000</v>
      </c>
      <c r="N386" s="44">
        <v>0</v>
      </c>
      <c r="O386" s="44">
        <v>300000</v>
      </c>
      <c r="P386" s="44">
        <v>300000</v>
      </c>
      <c r="Q386" s="44">
        <v>0</v>
      </c>
      <c r="R386" s="44">
        <v>300000</v>
      </c>
      <c r="S386" s="44">
        <v>0</v>
      </c>
      <c r="T386" s="44">
        <v>0</v>
      </c>
      <c r="U386" s="44">
        <f t="shared" si="1"/>
        <v>2100000</v>
      </c>
      <c r="V386" s="44">
        <f t="shared" si="2"/>
        <v>0</v>
      </c>
      <c r="W386" s="61"/>
      <c r="X386" s="61"/>
      <c r="Y386" s="61"/>
      <c r="Z386" s="61"/>
    </row>
    <row r="387" spans="1:26" ht="13.5" hidden="1" customHeight="1" x14ac:dyDescent="0.2">
      <c r="A387" s="2" t="s">
        <v>2283</v>
      </c>
      <c r="B387" s="50" t="e">
        <f t="array" ref="B387">INDEX(PAGU_REAL!$AF$1:$AF$168,MATCH(MID(A387,1,21),MID(PAGU_REAL!$AK$1:$AK$168,1,21),0))</f>
        <v>#N/A</v>
      </c>
      <c r="C387" s="32" t="s">
        <v>1905</v>
      </c>
      <c r="D387" s="33" t="s">
        <v>1906</v>
      </c>
      <c r="E387" s="34">
        <v>0</v>
      </c>
      <c r="F387" s="35" t="s">
        <v>24</v>
      </c>
      <c r="G387" s="34">
        <v>0</v>
      </c>
      <c r="H387" s="34">
        <f t="shared" ref="H387:T387" si="207">SUM(H388,H404,H410,H422,H434,H444,H451,H466)</f>
        <v>2132282000</v>
      </c>
      <c r="I387" s="34">
        <f t="shared" si="207"/>
        <v>62418584</v>
      </c>
      <c r="J387" s="34">
        <f t="shared" si="207"/>
        <v>74072984</v>
      </c>
      <c r="K387" s="34">
        <f t="shared" si="207"/>
        <v>81327384</v>
      </c>
      <c r="L387" s="34">
        <f t="shared" si="207"/>
        <v>66858984</v>
      </c>
      <c r="M387" s="34">
        <f t="shared" si="207"/>
        <v>82650384</v>
      </c>
      <c r="N387" s="34">
        <f t="shared" si="207"/>
        <v>580521384</v>
      </c>
      <c r="O387" s="34">
        <f t="shared" si="207"/>
        <v>562040984</v>
      </c>
      <c r="P387" s="34">
        <f t="shared" si="207"/>
        <v>84511984</v>
      </c>
      <c r="Q387" s="34">
        <f t="shared" si="207"/>
        <v>197189384</v>
      </c>
      <c r="R387" s="34">
        <f t="shared" si="207"/>
        <v>170039984</v>
      </c>
      <c r="S387" s="34">
        <f t="shared" si="207"/>
        <v>113176384</v>
      </c>
      <c r="T387" s="34">
        <f t="shared" si="207"/>
        <v>57473576</v>
      </c>
      <c r="U387" s="34">
        <f t="shared" si="1"/>
        <v>2132282000</v>
      </c>
      <c r="V387" s="34">
        <f t="shared" si="2"/>
        <v>0</v>
      </c>
      <c r="W387" s="61"/>
      <c r="X387" s="61"/>
      <c r="Y387" s="61"/>
      <c r="Z387" s="61"/>
    </row>
    <row r="388" spans="1:26" ht="13.5" hidden="1" customHeight="1" x14ac:dyDescent="0.2">
      <c r="A388" s="2" t="s">
        <v>2284</v>
      </c>
      <c r="B388" s="50" t="str">
        <f t="array" ref="B388">INDEX(PAGU_REAL!$AF$1:$AF$168,MATCH(MID(A388,1,21),MID(PAGU_REAL!$AK$1:$AK$168,1,21),0))</f>
        <v>Umum</v>
      </c>
      <c r="C388" s="36" t="s">
        <v>39</v>
      </c>
      <c r="D388" s="37" t="s">
        <v>2285</v>
      </c>
      <c r="E388" s="38">
        <v>0</v>
      </c>
      <c r="F388" s="39" t="s">
        <v>24</v>
      </c>
      <c r="G388" s="38">
        <v>0</v>
      </c>
      <c r="H388" s="38">
        <f t="shared" ref="H388:T388" si="208">SUM(H389,H394,H396,H398,H400,H402)</f>
        <v>67550000</v>
      </c>
      <c r="I388" s="38">
        <f t="shared" si="208"/>
        <v>13904000</v>
      </c>
      <c r="J388" s="38">
        <f t="shared" si="208"/>
        <v>4335000</v>
      </c>
      <c r="K388" s="38">
        <f t="shared" si="208"/>
        <v>6244400</v>
      </c>
      <c r="L388" s="38">
        <f t="shared" si="208"/>
        <v>3335000</v>
      </c>
      <c r="M388" s="38">
        <f t="shared" si="208"/>
        <v>8279400</v>
      </c>
      <c r="N388" s="38">
        <f t="shared" si="208"/>
        <v>7486400</v>
      </c>
      <c r="O388" s="38">
        <f t="shared" si="208"/>
        <v>5300000</v>
      </c>
      <c r="P388" s="38">
        <f t="shared" si="208"/>
        <v>2542000</v>
      </c>
      <c r="Q388" s="38">
        <f t="shared" si="208"/>
        <v>6244400</v>
      </c>
      <c r="R388" s="38">
        <f t="shared" si="208"/>
        <v>2335000</v>
      </c>
      <c r="S388" s="38">
        <f t="shared" si="208"/>
        <v>6244400</v>
      </c>
      <c r="T388" s="38">
        <f t="shared" si="208"/>
        <v>1300000</v>
      </c>
      <c r="U388" s="38">
        <f t="shared" si="1"/>
        <v>67550000</v>
      </c>
      <c r="V388" s="38">
        <f t="shared" si="2"/>
        <v>0</v>
      </c>
      <c r="W388" s="61"/>
      <c r="X388" s="61"/>
      <c r="Y388" s="61"/>
      <c r="Z388" s="61"/>
    </row>
    <row r="389" spans="1:26" ht="13.5" hidden="1" customHeight="1" x14ac:dyDescent="0.2">
      <c r="A389" s="2" t="s">
        <v>2286</v>
      </c>
      <c r="B389" s="50" t="str">
        <f t="array" ref="B389">INDEX(PAGU_REAL!$AF$1:$AF$168,MATCH(MID(A389,1,21),MID(PAGU_REAL!$AK$1:$AK$168,1,21),0))</f>
        <v>Umum</v>
      </c>
      <c r="C389" s="12" t="s">
        <v>42</v>
      </c>
      <c r="D389" s="40" t="s">
        <v>43</v>
      </c>
      <c r="E389" s="41">
        <v>0</v>
      </c>
      <c r="F389" s="15" t="s">
        <v>24</v>
      </c>
      <c r="G389" s="41">
        <v>0</v>
      </c>
      <c r="H389" s="41">
        <f t="shared" ref="H389:T389" si="209">SUM(H390:H393)</f>
        <v>15728000</v>
      </c>
      <c r="I389" s="41">
        <f t="shared" si="209"/>
        <v>5104000</v>
      </c>
      <c r="J389" s="41">
        <f t="shared" si="209"/>
        <v>1035000</v>
      </c>
      <c r="K389" s="41">
        <f t="shared" si="209"/>
        <v>0</v>
      </c>
      <c r="L389" s="41">
        <f t="shared" si="209"/>
        <v>1035000</v>
      </c>
      <c r="M389" s="41">
        <f t="shared" si="209"/>
        <v>1035000</v>
      </c>
      <c r="N389" s="41">
        <f t="shared" si="209"/>
        <v>1242000</v>
      </c>
      <c r="O389" s="41">
        <f t="shared" si="209"/>
        <v>4000000</v>
      </c>
      <c r="P389" s="41">
        <f t="shared" si="209"/>
        <v>1242000</v>
      </c>
      <c r="Q389" s="41">
        <f t="shared" si="209"/>
        <v>0</v>
      </c>
      <c r="R389" s="41">
        <f t="shared" si="209"/>
        <v>1035000</v>
      </c>
      <c r="S389" s="41">
        <f t="shared" si="209"/>
        <v>0</v>
      </c>
      <c r="T389" s="41">
        <f t="shared" si="209"/>
        <v>0</v>
      </c>
      <c r="U389" s="41">
        <f t="shared" si="1"/>
        <v>15728000</v>
      </c>
      <c r="V389" s="41">
        <f t="shared" si="2"/>
        <v>0</v>
      </c>
      <c r="W389" s="61"/>
      <c r="X389" s="61"/>
      <c r="Y389" s="61"/>
      <c r="Z389" s="61"/>
    </row>
    <row r="390" spans="1:26" ht="13.5" hidden="1" customHeight="1" x14ac:dyDescent="0.2">
      <c r="A390" s="2" t="s">
        <v>2287</v>
      </c>
      <c r="B390" s="50" t="str">
        <f t="array" ref="B390">INDEX(PAGU_REAL!$AF$1:$AF$168,MATCH(MID(A390,1,21),MID(PAGU_REAL!$AK$1:$AK$168,1,21),0))</f>
        <v>Umum</v>
      </c>
      <c r="C390" s="42" t="s">
        <v>24</v>
      </c>
      <c r="D390" s="43" t="s">
        <v>599</v>
      </c>
      <c r="E390" s="44">
        <v>112</v>
      </c>
      <c r="F390" s="45" t="s">
        <v>600</v>
      </c>
      <c r="G390" s="44">
        <v>69000</v>
      </c>
      <c r="H390" s="44">
        <f t="shared" ref="H390:H393" si="210">ROUNDDOWN(E390*G390,-3)</f>
        <v>7728000</v>
      </c>
      <c r="I390" s="44">
        <v>1104000</v>
      </c>
      <c r="J390" s="44">
        <v>1035000</v>
      </c>
      <c r="K390" s="44">
        <v>0</v>
      </c>
      <c r="L390" s="44">
        <v>1035000</v>
      </c>
      <c r="M390" s="44">
        <v>1035000</v>
      </c>
      <c r="N390" s="44">
        <v>1242000</v>
      </c>
      <c r="O390" s="44">
        <v>0</v>
      </c>
      <c r="P390" s="44">
        <v>1242000</v>
      </c>
      <c r="Q390" s="44">
        <v>0</v>
      </c>
      <c r="R390" s="44">
        <v>1035000</v>
      </c>
      <c r="S390" s="44">
        <v>0</v>
      </c>
      <c r="T390" s="44">
        <v>0</v>
      </c>
      <c r="U390" s="44">
        <f t="shared" si="1"/>
        <v>7728000</v>
      </c>
      <c r="V390" s="44">
        <f t="shared" si="2"/>
        <v>0</v>
      </c>
      <c r="W390" s="61"/>
      <c r="X390" s="61"/>
      <c r="Y390" s="61"/>
      <c r="Z390" s="61"/>
    </row>
    <row r="391" spans="1:26" ht="13.5" hidden="1" customHeight="1" x14ac:dyDescent="0.2">
      <c r="A391" s="2" t="s">
        <v>2288</v>
      </c>
      <c r="B391" s="50" t="str">
        <f t="array" ref="B391">INDEX(PAGU_REAL!$AF$1:$AF$168,MATCH(MID(A391,1,21),MID(PAGU_REAL!$AK$1:$AK$168,1,21),0))</f>
        <v>Umum</v>
      </c>
      <c r="C391" s="42" t="s">
        <v>24</v>
      </c>
      <c r="D391" s="43" t="s">
        <v>45</v>
      </c>
      <c r="E391" s="44">
        <v>2</v>
      </c>
      <c r="F391" s="45" t="s">
        <v>668</v>
      </c>
      <c r="G391" s="44">
        <v>1500000</v>
      </c>
      <c r="H391" s="44">
        <f t="shared" si="210"/>
        <v>3000000</v>
      </c>
      <c r="I391" s="44">
        <v>1500000</v>
      </c>
      <c r="J391" s="44">
        <v>0</v>
      </c>
      <c r="K391" s="44">
        <v>0</v>
      </c>
      <c r="L391" s="44">
        <v>0</v>
      </c>
      <c r="M391" s="44">
        <v>0</v>
      </c>
      <c r="N391" s="44">
        <v>0</v>
      </c>
      <c r="O391" s="44">
        <v>1500000</v>
      </c>
      <c r="P391" s="44">
        <v>0</v>
      </c>
      <c r="Q391" s="44">
        <v>0</v>
      </c>
      <c r="R391" s="44">
        <v>0</v>
      </c>
      <c r="S391" s="44">
        <v>0</v>
      </c>
      <c r="T391" s="44">
        <v>0</v>
      </c>
      <c r="U391" s="44">
        <f t="shared" si="1"/>
        <v>3000000</v>
      </c>
      <c r="V391" s="44">
        <f t="shared" si="2"/>
        <v>0</v>
      </c>
      <c r="W391" s="61"/>
      <c r="X391" s="61"/>
      <c r="Y391" s="61"/>
      <c r="Z391" s="61"/>
    </row>
    <row r="392" spans="1:26" ht="13.5" hidden="1" customHeight="1" x14ac:dyDescent="0.2">
      <c r="A392" s="2" t="s">
        <v>2289</v>
      </c>
      <c r="B392" s="50" t="str">
        <f t="array" ref="B392">INDEX(PAGU_REAL!$AF$1:$AF$168,MATCH(MID(A392,1,21),MID(PAGU_REAL!$AK$1:$AK$168,1,21),0))</f>
        <v>Umum</v>
      </c>
      <c r="C392" s="42" t="s">
        <v>24</v>
      </c>
      <c r="D392" s="43" t="s">
        <v>51</v>
      </c>
      <c r="E392" s="44">
        <v>2</v>
      </c>
      <c r="F392" s="45" t="s">
        <v>668</v>
      </c>
      <c r="G392" s="44">
        <v>1000000</v>
      </c>
      <c r="H392" s="44">
        <f t="shared" si="210"/>
        <v>2000000</v>
      </c>
      <c r="I392" s="44">
        <v>1000000</v>
      </c>
      <c r="J392" s="44">
        <v>0</v>
      </c>
      <c r="K392" s="44">
        <v>0</v>
      </c>
      <c r="L392" s="44">
        <v>0</v>
      </c>
      <c r="M392" s="44">
        <v>0</v>
      </c>
      <c r="N392" s="44">
        <v>0</v>
      </c>
      <c r="O392" s="44">
        <v>1000000</v>
      </c>
      <c r="P392" s="44">
        <v>0</v>
      </c>
      <c r="Q392" s="44">
        <v>0</v>
      </c>
      <c r="R392" s="44">
        <v>0</v>
      </c>
      <c r="S392" s="44">
        <v>0</v>
      </c>
      <c r="T392" s="44">
        <v>0</v>
      </c>
      <c r="U392" s="44">
        <f t="shared" si="1"/>
        <v>2000000</v>
      </c>
      <c r="V392" s="44">
        <f t="shared" si="2"/>
        <v>0</v>
      </c>
      <c r="W392" s="61"/>
      <c r="X392" s="61"/>
      <c r="Y392" s="61"/>
      <c r="Z392" s="61"/>
    </row>
    <row r="393" spans="1:26" ht="13.5" hidden="1" customHeight="1" x14ac:dyDescent="0.2">
      <c r="A393" s="2" t="s">
        <v>2290</v>
      </c>
      <c r="B393" s="50" t="str">
        <f t="array" ref="B393">INDEX(PAGU_REAL!$AF$1:$AF$168,MATCH(MID(A393,1,21),MID(PAGU_REAL!$AK$1:$AK$168,1,21),0))</f>
        <v>Umum</v>
      </c>
      <c r="C393" s="42" t="s">
        <v>24</v>
      </c>
      <c r="D393" s="43" t="s">
        <v>53</v>
      </c>
      <c r="E393" s="44">
        <v>2</v>
      </c>
      <c r="F393" s="45" t="s">
        <v>668</v>
      </c>
      <c r="G393" s="44">
        <v>1500000</v>
      </c>
      <c r="H393" s="44">
        <f t="shared" si="210"/>
        <v>3000000</v>
      </c>
      <c r="I393" s="44">
        <v>1500000</v>
      </c>
      <c r="J393" s="44">
        <v>0</v>
      </c>
      <c r="K393" s="44">
        <v>0</v>
      </c>
      <c r="L393" s="44">
        <v>0</v>
      </c>
      <c r="M393" s="44">
        <v>0</v>
      </c>
      <c r="N393" s="44">
        <v>0</v>
      </c>
      <c r="O393" s="44">
        <v>1500000</v>
      </c>
      <c r="P393" s="44">
        <v>0</v>
      </c>
      <c r="Q393" s="44">
        <v>0</v>
      </c>
      <c r="R393" s="44">
        <v>0</v>
      </c>
      <c r="S393" s="44">
        <v>0</v>
      </c>
      <c r="T393" s="44">
        <v>0</v>
      </c>
      <c r="U393" s="44">
        <f t="shared" si="1"/>
        <v>3000000</v>
      </c>
      <c r="V393" s="44">
        <f t="shared" si="2"/>
        <v>0</v>
      </c>
      <c r="W393" s="61"/>
      <c r="X393" s="61"/>
      <c r="Y393" s="61"/>
      <c r="Z393" s="61"/>
    </row>
    <row r="394" spans="1:26" ht="13.5" hidden="1" customHeight="1" x14ac:dyDescent="0.2">
      <c r="A394" s="2" t="s">
        <v>2291</v>
      </c>
      <c r="B394" s="50" t="str">
        <f t="array" ref="B394">INDEX(PAGU_REAL!$AF$1:$AF$168,MATCH(MID(A394,1,21),MID(PAGU_REAL!$AK$1:$AK$168,1,21),0))</f>
        <v>Umum</v>
      </c>
      <c r="C394" s="12" t="s">
        <v>606</v>
      </c>
      <c r="D394" s="40" t="s">
        <v>607</v>
      </c>
      <c r="E394" s="41">
        <v>0</v>
      </c>
      <c r="F394" s="15" t="s">
        <v>24</v>
      </c>
      <c r="G394" s="41">
        <v>0</v>
      </c>
      <c r="H394" s="41">
        <f t="shared" ref="H394:T394" si="211">H395</f>
        <v>12000000</v>
      </c>
      <c r="I394" s="41">
        <f t="shared" si="211"/>
        <v>1000000</v>
      </c>
      <c r="J394" s="41">
        <f t="shared" si="211"/>
        <v>1000000</v>
      </c>
      <c r="K394" s="41">
        <f t="shared" si="211"/>
        <v>1000000</v>
      </c>
      <c r="L394" s="41">
        <f t="shared" si="211"/>
        <v>1000000</v>
      </c>
      <c r="M394" s="41">
        <f t="shared" si="211"/>
        <v>1000000</v>
      </c>
      <c r="N394" s="41">
        <f t="shared" si="211"/>
        <v>1000000</v>
      </c>
      <c r="O394" s="41">
        <f t="shared" si="211"/>
        <v>1000000</v>
      </c>
      <c r="P394" s="41">
        <f t="shared" si="211"/>
        <v>1000000</v>
      </c>
      <c r="Q394" s="41">
        <f t="shared" si="211"/>
        <v>1000000</v>
      </c>
      <c r="R394" s="41">
        <f t="shared" si="211"/>
        <v>1000000</v>
      </c>
      <c r="S394" s="41">
        <f t="shared" si="211"/>
        <v>1000000</v>
      </c>
      <c r="T394" s="41">
        <f t="shared" si="211"/>
        <v>1000000</v>
      </c>
      <c r="U394" s="41">
        <f t="shared" si="1"/>
        <v>12000000</v>
      </c>
      <c r="V394" s="41">
        <f t="shared" si="2"/>
        <v>0</v>
      </c>
      <c r="W394" s="61"/>
      <c r="X394" s="61"/>
      <c r="Y394" s="61"/>
      <c r="Z394" s="61"/>
    </row>
    <row r="395" spans="1:26" ht="13.5" hidden="1" customHeight="1" x14ac:dyDescent="0.2">
      <c r="A395" s="2" t="s">
        <v>2292</v>
      </c>
      <c r="B395" s="50" t="str">
        <f t="array" ref="B395">INDEX(PAGU_REAL!$AF$1:$AF$168,MATCH(MID(A395,1,21),MID(PAGU_REAL!$AK$1:$AK$168,1,21),0))</f>
        <v>Umum</v>
      </c>
      <c r="C395" s="42" t="s">
        <v>24</v>
      </c>
      <c r="D395" s="43" t="s">
        <v>2293</v>
      </c>
      <c r="E395" s="44">
        <v>12</v>
      </c>
      <c r="F395" s="45" t="s">
        <v>887</v>
      </c>
      <c r="G395" s="44">
        <v>1000000</v>
      </c>
      <c r="H395" s="44">
        <f>ROUNDDOWN(E395*G395,-3)</f>
        <v>12000000</v>
      </c>
      <c r="I395" s="44">
        <v>1000000</v>
      </c>
      <c r="J395" s="44">
        <v>1000000</v>
      </c>
      <c r="K395" s="44">
        <v>1000000</v>
      </c>
      <c r="L395" s="44">
        <v>1000000</v>
      </c>
      <c r="M395" s="44">
        <v>1000000</v>
      </c>
      <c r="N395" s="44">
        <v>1000000</v>
      </c>
      <c r="O395" s="44">
        <v>1000000</v>
      </c>
      <c r="P395" s="44">
        <v>1000000</v>
      </c>
      <c r="Q395" s="44">
        <v>1000000</v>
      </c>
      <c r="R395" s="44">
        <v>1000000</v>
      </c>
      <c r="S395" s="44">
        <v>1000000</v>
      </c>
      <c r="T395" s="44">
        <v>1000000</v>
      </c>
      <c r="U395" s="44">
        <f t="shared" si="1"/>
        <v>12000000</v>
      </c>
      <c r="V395" s="44">
        <f t="shared" si="2"/>
        <v>0</v>
      </c>
      <c r="W395" s="61"/>
      <c r="X395" s="61"/>
      <c r="Y395" s="61"/>
      <c r="Z395" s="61"/>
    </row>
    <row r="396" spans="1:26" ht="13.5" hidden="1" customHeight="1" x14ac:dyDescent="0.2">
      <c r="A396" s="2" t="s">
        <v>2294</v>
      </c>
      <c r="B396" s="50" t="str">
        <f t="array" ref="B396">INDEX(PAGU_REAL!$AF$1:$AF$168,MATCH(MID(A396,1,21),MID(PAGU_REAL!$AK$1:$AK$168,1,21),0))</f>
        <v>Umum</v>
      </c>
      <c r="C396" s="12" t="s">
        <v>1019</v>
      </c>
      <c r="D396" s="40" t="s">
        <v>1020</v>
      </c>
      <c r="E396" s="41">
        <v>0</v>
      </c>
      <c r="F396" s="15" t="s">
        <v>24</v>
      </c>
      <c r="G396" s="41">
        <v>0</v>
      </c>
      <c r="H396" s="41">
        <f t="shared" ref="H396:T396" si="212">H397</f>
        <v>7500000</v>
      </c>
      <c r="I396" s="41">
        <f t="shared" si="212"/>
        <v>7500000</v>
      </c>
      <c r="J396" s="41">
        <f t="shared" si="212"/>
        <v>0</v>
      </c>
      <c r="K396" s="41">
        <f t="shared" si="212"/>
        <v>0</v>
      </c>
      <c r="L396" s="41">
        <f t="shared" si="212"/>
        <v>0</v>
      </c>
      <c r="M396" s="41">
        <f t="shared" si="212"/>
        <v>0</v>
      </c>
      <c r="N396" s="41">
        <f t="shared" si="212"/>
        <v>0</v>
      </c>
      <c r="O396" s="41">
        <f t="shared" si="212"/>
        <v>0</v>
      </c>
      <c r="P396" s="41">
        <f t="shared" si="212"/>
        <v>0</v>
      </c>
      <c r="Q396" s="41">
        <f t="shared" si="212"/>
        <v>0</v>
      </c>
      <c r="R396" s="41">
        <f t="shared" si="212"/>
        <v>0</v>
      </c>
      <c r="S396" s="41">
        <f t="shared" si="212"/>
        <v>0</v>
      </c>
      <c r="T396" s="41">
        <f t="shared" si="212"/>
        <v>0</v>
      </c>
      <c r="U396" s="41">
        <f t="shared" si="1"/>
        <v>7500000</v>
      </c>
      <c r="V396" s="41">
        <f t="shared" si="2"/>
        <v>0</v>
      </c>
      <c r="W396" s="61"/>
      <c r="X396" s="61"/>
      <c r="Y396" s="61"/>
      <c r="Z396" s="61"/>
    </row>
    <row r="397" spans="1:26" ht="13.5" hidden="1" customHeight="1" x14ac:dyDescent="0.2">
      <c r="A397" s="2" t="s">
        <v>2295</v>
      </c>
      <c r="B397" s="50" t="str">
        <f t="array" ref="B397">INDEX(PAGU_REAL!$AF$1:$AF$168,MATCH(MID(A397,1,21),MID(PAGU_REAL!$AK$1:$AK$168,1,21),0))</f>
        <v>Umum</v>
      </c>
      <c r="C397" s="42" t="s">
        <v>24</v>
      </c>
      <c r="D397" s="43" t="s">
        <v>2296</v>
      </c>
      <c r="E397" s="44">
        <v>3</v>
      </c>
      <c r="F397" s="45" t="s">
        <v>2297</v>
      </c>
      <c r="G397" s="44">
        <v>2500000</v>
      </c>
      <c r="H397" s="44">
        <f>ROUNDDOWN(E397*G397,-3)</f>
        <v>7500000</v>
      </c>
      <c r="I397" s="44">
        <v>7500000</v>
      </c>
      <c r="J397" s="44">
        <v>0</v>
      </c>
      <c r="K397" s="44">
        <v>0</v>
      </c>
      <c r="L397" s="44">
        <v>0</v>
      </c>
      <c r="M397" s="44">
        <v>0</v>
      </c>
      <c r="N397" s="44">
        <v>0</v>
      </c>
      <c r="O397" s="44">
        <v>0</v>
      </c>
      <c r="P397" s="44">
        <v>0</v>
      </c>
      <c r="Q397" s="44">
        <v>0</v>
      </c>
      <c r="R397" s="44">
        <v>0</v>
      </c>
      <c r="S397" s="44">
        <v>0</v>
      </c>
      <c r="T397" s="44">
        <v>0</v>
      </c>
      <c r="U397" s="44">
        <f t="shared" si="1"/>
        <v>7500000</v>
      </c>
      <c r="V397" s="44">
        <f t="shared" si="2"/>
        <v>0</v>
      </c>
      <c r="W397" s="61"/>
      <c r="X397" s="61"/>
      <c r="Y397" s="61"/>
      <c r="Z397" s="61"/>
    </row>
    <row r="398" spans="1:26" ht="13.5" hidden="1" customHeight="1" x14ac:dyDescent="0.2">
      <c r="A398" s="2" t="s">
        <v>2298</v>
      </c>
      <c r="B398" s="50" t="str">
        <f t="array" ref="B398">INDEX(PAGU_REAL!$AF$1:$AF$168,MATCH(MID(A398,1,21),MID(PAGU_REAL!$AK$1:$AK$168,1,21),0))</f>
        <v>Umum</v>
      </c>
      <c r="C398" s="12" t="s">
        <v>162</v>
      </c>
      <c r="D398" s="40" t="s">
        <v>163</v>
      </c>
      <c r="E398" s="41">
        <v>0</v>
      </c>
      <c r="F398" s="15" t="s">
        <v>24</v>
      </c>
      <c r="G398" s="41">
        <v>0</v>
      </c>
      <c r="H398" s="41">
        <f t="shared" ref="H398:T398" si="213">H399</f>
        <v>4000000</v>
      </c>
      <c r="I398" s="41">
        <f t="shared" si="213"/>
        <v>0</v>
      </c>
      <c r="J398" s="41">
        <f t="shared" si="213"/>
        <v>2000000</v>
      </c>
      <c r="K398" s="41">
        <f t="shared" si="213"/>
        <v>0</v>
      </c>
      <c r="L398" s="41">
        <f t="shared" si="213"/>
        <v>1000000</v>
      </c>
      <c r="M398" s="41">
        <f t="shared" si="213"/>
        <v>1000000</v>
      </c>
      <c r="N398" s="41">
        <f t="shared" si="213"/>
        <v>0</v>
      </c>
      <c r="O398" s="41">
        <f t="shared" si="213"/>
        <v>0</v>
      </c>
      <c r="P398" s="41">
        <f t="shared" si="213"/>
        <v>0</v>
      </c>
      <c r="Q398" s="41">
        <f t="shared" si="213"/>
        <v>0</v>
      </c>
      <c r="R398" s="41">
        <f t="shared" si="213"/>
        <v>0</v>
      </c>
      <c r="S398" s="41">
        <f t="shared" si="213"/>
        <v>0</v>
      </c>
      <c r="T398" s="41">
        <f t="shared" si="213"/>
        <v>0</v>
      </c>
      <c r="U398" s="41">
        <f t="shared" si="1"/>
        <v>4000000</v>
      </c>
      <c r="V398" s="41">
        <f t="shared" si="2"/>
        <v>0</v>
      </c>
      <c r="W398" s="61"/>
      <c r="X398" s="61"/>
      <c r="Y398" s="61"/>
      <c r="Z398" s="61"/>
    </row>
    <row r="399" spans="1:26" ht="13.5" hidden="1" customHeight="1" x14ac:dyDescent="0.2">
      <c r="A399" s="2" t="s">
        <v>2299</v>
      </c>
      <c r="B399" s="50" t="str">
        <f t="array" ref="B399">INDEX(PAGU_REAL!$AF$1:$AF$168,MATCH(MID(A399,1,21),MID(PAGU_REAL!$AK$1:$AK$168,1,21),0))</f>
        <v>Umum</v>
      </c>
      <c r="C399" s="42" t="s">
        <v>24</v>
      </c>
      <c r="D399" s="43" t="s">
        <v>1866</v>
      </c>
      <c r="E399" s="44">
        <v>4</v>
      </c>
      <c r="F399" s="45" t="s">
        <v>613</v>
      </c>
      <c r="G399" s="44">
        <v>1000000</v>
      </c>
      <c r="H399" s="44">
        <f>ROUNDDOWN(E399*G399,-3)</f>
        <v>4000000</v>
      </c>
      <c r="I399" s="44">
        <v>0</v>
      </c>
      <c r="J399" s="44">
        <v>2000000</v>
      </c>
      <c r="K399" s="44">
        <v>0</v>
      </c>
      <c r="L399" s="44">
        <v>1000000</v>
      </c>
      <c r="M399" s="44">
        <v>1000000</v>
      </c>
      <c r="N399" s="44">
        <v>0</v>
      </c>
      <c r="O399" s="44">
        <v>0</v>
      </c>
      <c r="P399" s="44">
        <v>0</v>
      </c>
      <c r="Q399" s="44">
        <v>0</v>
      </c>
      <c r="R399" s="44">
        <v>0</v>
      </c>
      <c r="S399" s="44">
        <v>0</v>
      </c>
      <c r="T399" s="44">
        <v>0</v>
      </c>
      <c r="U399" s="44">
        <f t="shared" si="1"/>
        <v>4000000</v>
      </c>
      <c r="V399" s="44">
        <f t="shared" si="2"/>
        <v>0</v>
      </c>
      <c r="W399" s="61"/>
      <c r="X399" s="61"/>
      <c r="Y399" s="61"/>
      <c r="Z399" s="61"/>
    </row>
    <row r="400" spans="1:26" ht="13.5" hidden="1" customHeight="1" x14ac:dyDescent="0.2">
      <c r="A400" s="2" t="s">
        <v>2300</v>
      </c>
      <c r="B400" s="50" t="str">
        <f t="array" ref="B400">INDEX(PAGU_REAL!$AF$1:$AF$168,MATCH(MID(A400,1,21),MID(PAGU_REAL!$AK$1:$AK$168,1,21),0))</f>
        <v>Umum</v>
      </c>
      <c r="C400" s="12" t="s">
        <v>111</v>
      </c>
      <c r="D400" s="40" t="s">
        <v>112</v>
      </c>
      <c r="E400" s="41">
        <v>0</v>
      </c>
      <c r="F400" s="15" t="s">
        <v>24</v>
      </c>
      <c r="G400" s="41">
        <v>0</v>
      </c>
      <c r="H400" s="41">
        <f t="shared" ref="H400:T400" si="214">H401</f>
        <v>24722000</v>
      </c>
      <c r="I400" s="41">
        <f t="shared" si="214"/>
        <v>0</v>
      </c>
      <c r="J400" s="41">
        <f t="shared" si="214"/>
        <v>0</v>
      </c>
      <c r="K400" s="41">
        <f t="shared" si="214"/>
        <v>4944400</v>
      </c>
      <c r="L400" s="41">
        <f t="shared" si="214"/>
        <v>0</v>
      </c>
      <c r="M400" s="41">
        <f t="shared" si="214"/>
        <v>4944400</v>
      </c>
      <c r="N400" s="41">
        <f t="shared" si="214"/>
        <v>4944400</v>
      </c>
      <c r="O400" s="41">
        <f t="shared" si="214"/>
        <v>0</v>
      </c>
      <c r="P400" s="41">
        <f t="shared" si="214"/>
        <v>0</v>
      </c>
      <c r="Q400" s="41">
        <f t="shared" si="214"/>
        <v>4944400</v>
      </c>
      <c r="R400" s="41">
        <f t="shared" si="214"/>
        <v>0</v>
      </c>
      <c r="S400" s="41">
        <f t="shared" si="214"/>
        <v>4944400</v>
      </c>
      <c r="T400" s="41">
        <f t="shared" si="214"/>
        <v>0</v>
      </c>
      <c r="U400" s="41">
        <f t="shared" si="1"/>
        <v>24722000</v>
      </c>
      <c r="V400" s="41">
        <f t="shared" si="2"/>
        <v>0</v>
      </c>
      <c r="W400" s="61"/>
      <c r="X400" s="61"/>
      <c r="Y400" s="61"/>
      <c r="Z400" s="61"/>
    </row>
    <row r="401" spans="1:26" ht="13.5" hidden="1" customHeight="1" x14ac:dyDescent="0.2">
      <c r="A401" s="2" t="s">
        <v>2301</v>
      </c>
      <c r="B401" s="50" t="str">
        <f t="array" ref="B401">INDEX(PAGU_REAL!$AF$1:$AF$168,MATCH(MID(A401,1,21),MID(PAGU_REAL!$AK$1:$AK$168,1,21),0))</f>
        <v>Umum</v>
      </c>
      <c r="C401" s="42" t="s">
        <v>24</v>
      </c>
      <c r="D401" s="43" t="s">
        <v>2302</v>
      </c>
      <c r="E401" s="44">
        <v>5</v>
      </c>
      <c r="F401" s="45" t="s">
        <v>600</v>
      </c>
      <c r="G401" s="44">
        <v>4944400</v>
      </c>
      <c r="H401" s="44">
        <f>ROUNDDOWN(E401*G401,-3)</f>
        <v>24722000</v>
      </c>
      <c r="I401" s="44">
        <v>0</v>
      </c>
      <c r="J401" s="44">
        <v>0</v>
      </c>
      <c r="K401" s="44">
        <v>4944400</v>
      </c>
      <c r="L401" s="44">
        <v>0</v>
      </c>
      <c r="M401" s="44">
        <v>4944400</v>
      </c>
      <c r="N401" s="44">
        <v>4944400</v>
      </c>
      <c r="O401" s="44">
        <v>0</v>
      </c>
      <c r="P401" s="44">
        <v>0</v>
      </c>
      <c r="Q401" s="44">
        <v>4944400</v>
      </c>
      <c r="R401" s="44">
        <v>0</v>
      </c>
      <c r="S401" s="44">
        <v>4944400</v>
      </c>
      <c r="T401" s="44">
        <v>0</v>
      </c>
      <c r="U401" s="44">
        <f t="shared" si="1"/>
        <v>24722000</v>
      </c>
      <c r="V401" s="44">
        <f t="shared" si="2"/>
        <v>0</v>
      </c>
      <c r="W401" s="61"/>
      <c r="X401" s="61"/>
      <c r="Y401" s="61"/>
      <c r="Z401" s="61"/>
    </row>
    <row r="402" spans="1:26" ht="13.5" hidden="1" customHeight="1" x14ac:dyDescent="0.2">
      <c r="A402" s="2" t="s">
        <v>2303</v>
      </c>
      <c r="B402" s="50" t="str">
        <f t="array" ref="B402">INDEX(PAGU_REAL!$AF$1:$AF$168,MATCH(MID(A402,1,21),MID(PAGU_REAL!$AK$1:$AK$168,1,21),0))</f>
        <v>Umum</v>
      </c>
      <c r="C402" s="12" t="s">
        <v>55</v>
      </c>
      <c r="D402" s="40" t="s">
        <v>56</v>
      </c>
      <c r="E402" s="41">
        <v>0</v>
      </c>
      <c r="F402" s="15" t="s">
        <v>24</v>
      </c>
      <c r="G402" s="41">
        <v>0</v>
      </c>
      <c r="H402" s="41">
        <f t="shared" ref="H402:T402" si="215">H403</f>
        <v>3600000</v>
      </c>
      <c r="I402" s="41">
        <f t="shared" si="215"/>
        <v>300000</v>
      </c>
      <c r="J402" s="41">
        <f t="shared" si="215"/>
        <v>300000</v>
      </c>
      <c r="K402" s="41">
        <f t="shared" si="215"/>
        <v>300000</v>
      </c>
      <c r="L402" s="41">
        <f t="shared" si="215"/>
        <v>300000</v>
      </c>
      <c r="M402" s="41">
        <f t="shared" si="215"/>
        <v>300000</v>
      </c>
      <c r="N402" s="41">
        <f t="shared" si="215"/>
        <v>300000</v>
      </c>
      <c r="O402" s="41">
        <f t="shared" si="215"/>
        <v>300000</v>
      </c>
      <c r="P402" s="41">
        <f t="shared" si="215"/>
        <v>300000</v>
      </c>
      <c r="Q402" s="41">
        <f t="shared" si="215"/>
        <v>300000</v>
      </c>
      <c r="R402" s="41">
        <f t="shared" si="215"/>
        <v>300000</v>
      </c>
      <c r="S402" s="41">
        <f t="shared" si="215"/>
        <v>300000</v>
      </c>
      <c r="T402" s="41">
        <f t="shared" si="215"/>
        <v>300000</v>
      </c>
      <c r="U402" s="41">
        <f t="shared" si="1"/>
        <v>3600000</v>
      </c>
      <c r="V402" s="41">
        <f t="shared" si="2"/>
        <v>0</v>
      </c>
      <c r="W402" s="61"/>
      <c r="X402" s="61"/>
      <c r="Y402" s="61"/>
      <c r="Z402" s="61"/>
    </row>
    <row r="403" spans="1:26" ht="13.5" hidden="1" customHeight="1" x14ac:dyDescent="0.2">
      <c r="A403" s="2" t="s">
        <v>2304</v>
      </c>
      <c r="B403" s="50" t="str">
        <f t="array" ref="B403">INDEX(PAGU_REAL!$AF$1:$AF$168,MATCH(MID(A403,1,21),MID(PAGU_REAL!$AK$1:$AK$168,1,21),0))</f>
        <v>Umum</v>
      </c>
      <c r="C403" s="42" t="s">
        <v>24</v>
      </c>
      <c r="D403" s="43" t="s">
        <v>2305</v>
      </c>
      <c r="E403" s="44">
        <v>24</v>
      </c>
      <c r="F403" s="45" t="s">
        <v>600</v>
      </c>
      <c r="G403" s="44">
        <v>150000</v>
      </c>
      <c r="H403" s="44">
        <f>ROUNDDOWN(E403*G403,-3)</f>
        <v>3600000</v>
      </c>
      <c r="I403" s="44">
        <v>300000</v>
      </c>
      <c r="J403" s="44">
        <v>300000</v>
      </c>
      <c r="K403" s="44">
        <v>300000</v>
      </c>
      <c r="L403" s="44">
        <v>300000</v>
      </c>
      <c r="M403" s="44">
        <v>300000</v>
      </c>
      <c r="N403" s="44">
        <v>300000</v>
      </c>
      <c r="O403" s="44">
        <v>300000</v>
      </c>
      <c r="P403" s="44">
        <v>300000</v>
      </c>
      <c r="Q403" s="44">
        <v>300000</v>
      </c>
      <c r="R403" s="44">
        <v>300000</v>
      </c>
      <c r="S403" s="44">
        <v>300000</v>
      </c>
      <c r="T403" s="44">
        <v>300000</v>
      </c>
      <c r="U403" s="44">
        <f t="shared" si="1"/>
        <v>3600000</v>
      </c>
      <c r="V403" s="44">
        <f t="shared" si="2"/>
        <v>0</v>
      </c>
      <c r="W403" s="61"/>
      <c r="X403" s="61"/>
      <c r="Y403" s="61"/>
      <c r="Z403" s="61"/>
    </row>
    <row r="404" spans="1:26" ht="13.5" hidden="1" customHeight="1" x14ac:dyDescent="0.2">
      <c r="A404" s="2" t="s">
        <v>2306</v>
      </c>
      <c r="B404" s="50" t="str">
        <f t="array" ref="B404">INDEX(PAGU_REAL!$AF$1:$AF$168,MATCH(MID(A404,1,21),MID(PAGU_REAL!$AK$1:$AK$168,1,21),0))</f>
        <v>Umum</v>
      </c>
      <c r="C404" s="36" t="s">
        <v>77</v>
      </c>
      <c r="D404" s="37" t="s">
        <v>2307</v>
      </c>
      <c r="E404" s="38">
        <v>0</v>
      </c>
      <c r="F404" s="39" t="s">
        <v>24</v>
      </c>
      <c r="G404" s="38">
        <v>0</v>
      </c>
      <c r="H404" s="38">
        <f t="shared" ref="H404:T404" si="216">SUM(H405,H407)</f>
        <v>395000000</v>
      </c>
      <c r="I404" s="38">
        <f t="shared" si="216"/>
        <v>32750000</v>
      </c>
      <c r="J404" s="38">
        <f t="shared" si="216"/>
        <v>32750000</v>
      </c>
      <c r="K404" s="38">
        <f t="shared" si="216"/>
        <v>32750000</v>
      </c>
      <c r="L404" s="38">
        <f t="shared" si="216"/>
        <v>32750000</v>
      </c>
      <c r="M404" s="38">
        <f t="shared" si="216"/>
        <v>32750000</v>
      </c>
      <c r="N404" s="38">
        <f t="shared" si="216"/>
        <v>32750000</v>
      </c>
      <c r="O404" s="38">
        <f t="shared" si="216"/>
        <v>33750000</v>
      </c>
      <c r="P404" s="38">
        <f t="shared" si="216"/>
        <v>32750000</v>
      </c>
      <c r="Q404" s="38">
        <f t="shared" si="216"/>
        <v>32750000</v>
      </c>
      <c r="R404" s="38">
        <f t="shared" si="216"/>
        <v>33750000</v>
      </c>
      <c r="S404" s="38">
        <f t="shared" si="216"/>
        <v>32750000</v>
      </c>
      <c r="T404" s="38">
        <f t="shared" si="216"/>
        <v>32750000</v>
      </c>
      <c r="U404" s="38">
        <f t="shared" si="1"/>
        <v>395000000</v>
      </c>
      <c r="V404" s="38">
        <f t="shared" si="2"/>
        <v>0</v>
      </c>
      <c r="W404" s="61"/>
      <c r="X404" s="61"/>
      <c r="Y404" s="61"/>
      <c r="Z404" s="61"/>
    </row>
    <row r="405" spans="1:26" ht="13.5" hidden="1" customHeight="1" x14ac:dyDescent="0.2">
      <c r="A405" s="2" t="s">
        <v>2308</v>
      </c>
      <c r="B405" s="50" t="str">
        <f t="array" ref="B405">INDEX(PAGU_REAL!$AF$1:$AF$168,MATCH(MID(A405,1,21),MID(PAGU_REAL!$AK$1:$AK$168,1,21),0))</f>
        <v>Umum</v>
      </c>
      <c r="C405" s="12" t="s">
        <v>606</v>
      </c>
      <c r="D405" s="40" t="s">
        <v>607</v>
      </c>
      <c r="E405" s="41">
        <v>0</v>
      </c>
      <c r="F405" s="15" t="s">
        <v>24</v>
      </c>
      <c r="G405" s="41">
        <v>0</v>
      </c>
      <c r="H405" s="41">
        <f t="shared" ref="H405:T405" si="217">H406</f>
        <v>3000000</v>
      </c>
      <c r="I405" s="41">
        <f t="shared" si="217"/>
        <v>250000</v>
      </c>
      <c r="J405" s="41">
        <f t="shared" si="217"/>
        <v>250000</v>
      </c>
      <c r="K405" s="41">
        <f t="shared" si="217"/>
        <v>250000</v>
      </c>
      <c r="L405" s="41">
        <f t="shared" si="217"/>
        <v>250000</v>
      </c>
      <c r="M405" s="41">
        <f t="shared" si="217"/>
        <v>250000</v>
      </c>
      <c r="N405" s="41">
        <f t="shared" si="217"/>
        <v>250000</v>
      </c>
      <c r="O405" s="41">
        <f t="shared" si="217"/>
        <v>250000</v>
      </c>
      <c r="P405" s="41">
        <f t="shared" si="217"/>
        <v>250000</v>
      </c>
      <c r="Q405" s="41">
        <f t="shared" si="217"/>
        <v>250000</v>
      </c>
      <c r="R405" s="41">
        <f t="shared" si="217"/>
        <v>250000</v>
      </c>
      <c r="S405" s="41">
        <f t="shared" si="217"/>
        <v>250000</v>
      </c>
      <c r="T405" s="41">
        <f t="shared" si="217"/>
        <v>250000</v>
      </c>
      <c r="U405" s="41">
        <f t="shared" si="1"/>
        <v>3000000</v>
      </c>
      <c r="V405" s="41">
        <f t="shared" si="2"/>
        <v>0</v>
      </c>
      <c r="W405" s="61"/>
      <c r="X405" s="61"/>
      <c r="Y405" s="61"/>
      <c r="Z405" s="61"/>
    </row>
    <row r="406" spans="1:26" ht="13.5" hidden="1" customHeight="1" x14ac:dyDescent="0.2">
      <c r="A406" s="2" t="s">
        <v>2309</v>
      </c>
      <c r="B406" s="50" t="str">
        <f t="array" ref="B406">INDEX(PAGU_REAL!$AF$1:$AF$168,MATCH(MID(A406,1,21),MID(PAGU_REAL!$AK$1:$AK$168,1,21),0))</f>
        <v>Umum</v>
      </c>
      <c r="C406" s="42" t="s">
        <v>24</v>
      </c>
      <c r="D406" s="43" t="s">
        <v>609</v>
      </c>
      <c r="E406" s="44">
        <v>12</v>
      </c>
      <c r="F406" s="45" t="s">
        <v>668</v>
      </c>
      <c r="G406" s="44">
        <v>250000</v>
      </c>
      <c r="H406" s="44">
        <f>ROUNDDOWN(E406*G406,-3)</f>
        <v>3000000</v>
      </c>
      <c r="I406" s="44">
        <v>250000</v>
      </c>
      <c r="J406" s="44">
        <v>250000</v>
      </c>
      <c r="K406" s="44">
        <v>250000</v>
      </c>
      <c r="L406" s="44">
        <v>250000</v>
      </c>
      <c r="M406" s="44">
        <v>250000</v>
      </c>
      <c r="N406" s="44">
        <v>250000</v>
      </c>
      <c r="O406" s="44">
        <v>250000</v>
      </c>
      <c r="P406" s="44">
        <v>250000</v>
      </c>
      <c r="Q406" s="44">
        <v>250000</v>
      </c>
      <c r="R406" s="44">
        <v>250000</v>
      </c>
      <c r="S406" s="44">
        <v>250000</v>
      </c>
      <c r="T406" s="44">
        <v>250000</v>
      </c>
      <c r="U406" s="44">
        <f t="shared" si="1"/>
        <v>3000000</v>
      </c>
      <c r="V406" s="44">
        <f t="shared" si="2"/>
        <v>0</v>
      </c>
      <c r="W406" s="61"/>
      <c r="X406" s="61"/>
      <c r="Y406" s="61"/>
      <c r="Z406" s="61"/>
    </row>
    <row r="407" spans="1:26" ht="13.5" hidden="1" customHeight="1" x14ac:dyDescent="0.2">
      <c r="A407" s="2" t="s">
        <v>2310</v>
      </c>
      <c r="B407" s="50" t="str">
        <f t="array" ref="B407">INDEX(PAGU_REAL!$AF$1:$AF$168,MATCH(MID(A407,1,21),MID(PAGU_REAL!$AK$1:$AK$168,1,21),0))</f>
        <v>Umum</v>
      </c>
      <c r="C407" s="12" t="s">
        <v>111</v>
      </c>
      <c r="D407" s="40" t="s">
        <v>112</v>
      </c>
      <c r="E407" s="41">
        <v>0</v>
      </c>
      <c r="F407" s="15" t="s">
        <v>24</v>
      </c>
      <c r="G407" s="41">
        <v>0</v>
      </c>
      <c r="H407" s="41">
        <f t="shared" ref="H407:T407" si="218">SUM(H408:H409)</f>
        <v>392000000</v>
      </c>
      <c r="I407" s="41">
        <f t="shared" si="218"/>
        <v>32500000</v>
      </c>
      <c r="J407" s="41">
        <f t="shared" si="218"/>
        <v>32500000</v>
      </c>
      <c r="K407" s="41">
        <f t="shared" si="218"/>
        <v>32500000</v>
      </c>
      <c r="L407" s="41">
        <f t="shared" si="218"/>
        <v>32500000</v>
      </c>
      <c r="M407" s="41">
        <f t="shared" si="218"/>
        <v>32500000</v>
      </c>
      <c r="N407" s="41">
        <f t="shared" si="218"/>
        <v>32500000</v>
      </c>
      <c r="O407" s="41">
        <f t="shared" si="218"/>
        <v>33500000</v>
      </c>
      <c r="P407" s="41">
        <f t="shared" si="218"/>
        <v>32500000</v>
      </c>
      <c r="Q407" s="41">
        <f t="shared" si="218"/>
        <v>32500000</v>
      </c>
      <c r="R407" s="41">
        <f t="shared" si="218"/>
        <v>33500000</v>
      </c>
      <c r="S407" s="41">
        <f t="shared" si="218"/>
        <v>32500000</v>
      </c>
      <c r="T407" s="41">
        <f t="shared" si="218"/>
        <v>32500000</v>
      </c>
      <c r="U407" s="41">
        <f t="shared" si="1"/>
        <v>392000000</v>
      </c>
      <c r="V407" s="41">
        <f t="shared" si="2"/>
        <v>0</v>
      </c>
      <c r="W407" s="61"/>
      <c r="X407" s="61"/>
      <c r="Y407" s="61"/>
      <c r="Z407" s="61"/>
    </row>
    <row r="408" spans="1:26" ht="13.5" hidden="1" customHeight="1" x14ac:dyDescent="0.2">
      <c r="A408" s="2" t="s">
        <v>2311</v>
      </c>
      <c r="B408" s="50" t="str">
        <f t="array" ref="B408">INDEX(PAGU_REAL!$AF$1:$AF$168,MATCH(MID(A408,1,21),MID(PAGU_REAL!$AK$1:$AK$168,1,21),0))</f>
        <v>Umum</v>
      </c>
      <c r="C408" s="42" t="s">
        <v>24</v>
      </c>
      <c r="D408" s="43" t="s">
        <v>2312</v>
      </c>
      <c r="E408" s="44">
        <v>40</v>
      </c>
      <c r="F408" s="45" t="s">
        <v>600</v>
      </c>
      <c r="G408" s="44">
        <v>6800000</v>
      </c>
      <c r="H408" s="44">
        <f t="shared" ref="H408:H409" si="219">ROUNDDOWN(E408*G408,-3)</f>
        <v>272000000</v>
      </c>
      <c r="I408" s="44">
        <v>22500000</v>
      </c>
      <c r="J408" s="44">
        <v>22500000</v>
      </c>
      <c r="K408" s="44">
        <v>22500000</v>
      </c>
      <c r="L408" s="44">
        <v>22500000</v>
      </c>
      <c r="M408" s="44">
        <v>22500000</v>
      </c>
      <c r="N408" s="44">
        <v>22500000</v>
      </c>
      <c r="O408" s="44">
        <v>23500000</v>
      </c>
      <c r="P408" s="44">
        <v>22500000</v>
      </c>
      <c r="Q408" s="44">
        <v>22500000</v>
      </c>
      <c r="R408" s="44">
        <v>23500000</v>
      </c>
      <c r="S408" s="44">
        <v>22500000</v>
      </c>
      <c r="T408" s="44">
        <v>22500000</v>
      </c>
      <c r="U408" s="44">
        <f t="shared" si="1"/>
        <v>272000000</v>
      </c>
      <c r="V408" s="44">
        <f t="shared" si="2"/>
        <v>0</v>
      </c>
      <c r="W408" s="61"/>
      <c r="X408" s="61"/>
      <c r="Y408" s="61"/>
      <c r="Z408" s="61"/>
    </row>
    <row r="409" spans="1:26" ht="13.5" hidden="1" customHeight="1" x14ac:dyDescent="0.2">
      <c r="A409" s="2" t="s">
        <v>2313</v>
      </c>
      <c r="B409" s="50" t="str">
        <f t="array" ref="B409">INDEX(PAGU_REAL!$AF$1:$AF$168,MATCH(MID(A409,1,21),MID(PAGU_REAL!$AK$1:$AK$168,1,21),0))</f>
        <v>Umum</v>
      </c>
      <c r="C409" s="42" t="s">
        <v>24</v>
      </c>
      <c r="D409" s="43" t="s">
        <v>2314</v>
      </c>
      <c r="E409" s="44">
        <v>20</v>
      </c>
      <c r="F409" s="45" t="s">
        <v>600</v>
      </c>
      <c r="G409" s="44">
        <v>6000000</v>
      </c>
      <c r="H409" s="44">
        <f t="shared" si="219"/>
        <v>120000000</v>
      </c>
      <c r="I409" s="44">
        <v>10000000</v>
      </c>
      <c r="J409" s="44">
        <v>10000000</v>
      </c>
      <c r="K409" s="44">
        <v>10000000</v>
      </c>
      <c r="L409" s="44">
        <v>10000000</v>
      </c>
      <c r="M409" s="44">
        <v>10000000</v>
      </c>
      <c r="N409" s="44">
        <v>10000000</v>
      </c>
      <c r="O409" s="44">
        <v>10000000</v>
      </c>
      <c r="P409" s="44">
        <v>10000000</v>
      </c>
      <c r="Q409" s="44">
        <v>10000000</v>
      </c>
      <c r="R409" s="44">
        <v>10000000</v>
      </c>
      <c r="S409" s="44">
        <v>10000000</v>
      </c>
      <c r="T409" s="44">
        <v>10000000</v>
      </c>
      <c r="U409" s="44">
        <f t="shared" si="1"/>
        <v>120000000</v>
      </c>
      <c r="V409" s="44">
        <f t="shared" si="2"/>
        <v>0</v>
      </c>
      <c r="W409" s="61"/>
      <c r="X409" s="61"/>
      <c r="Y409" s="61"/>
      <c r="Z409" s="61"/>
    </row>
    <row r="410" spans="1:26" ht="13.5" hidden="1" customHeight="1" x14ac:dyDescent="0.2">
      <c r="A410" s="2" t="s">
        <v>2315</v>
      </c>
      <c r="B410" s="50" t="str">
        <f t="array" ref="B410">INDEX(PAGU_REAL!$AF$1:$AF$168,MATCH(MID(A410,1,21),MID(PAGU_REAL!$AK$1:$AK$168,1,21),0))</f>
        <v>Umum</v>
      </c>
      <c r="C410" s="36" t="s">
        <v>102</v>
      </c>
      <c r="D410" s="37" t="s">
        <v>2316</v>
      </c>
      <c r="E410" s="38">
        <v>0</v>
      </c>
      <c r="F410" s="39" t="s">
        <v>24</v>
      </c>
      <c r="G410" s="38">
        <v>0</v>
      </c>
      <c r="H410" s="38">
        <f t="shared" ref="H410:T410" si="220">SUM(H411,H416,H418,H420)</f>
        <v>64804000</v>
      </c>
      <c r="I410" s="38">
        <f t="shared" si="220"/>
        <v>0</v>
      </c>
      <c r="J410" s="38">
        <f t="shared" si="220"/>
        <v>4000000</v>
      </c>
      <c r="K410" s="38">
        <f t="shared" si="220"/>
        <v>10525000</v>
      </c>
      <c r="L410" s="38">
        <f t="shared" si="220"/>
        <v>300000</v>
      </c>
      <c r="M410" s="38">
        <f t="shared" si="220"/>
        <v>4500000</v>
      </c>
      <c r="N410" s="38">
        <f t="shared" si="220"/>
        <v>8025000</v>
      </c>
      <c r="O410" s="38">
        <f t="shared" si="220"/>
        <v>3804000</v>
      </c>
      <c r="P410" s="38">
        <f t="shared" si="220"/>
        <v>4800000</v>
      </c>
      <c r="Q410" s="38">
        <f t="shared" si="220"/>
        <v>10525000</v>
      </c>
      <c r="R410" s="38">
        <f t="shared" si="220"/>
        <v>4500000</v>
      </c>
      <c r="S410" s="38">
        <f t="shared" si="220"/>
        <v>4800000</v>
      </c>
      <c r="T410" s="38">
        <f t="shared" si="220"/>
        <v>9025000</v>
      </c>
      <c r="U410" s="38">
        <f t="shared" si="1"/>
        <v>64804000</v>
      </c>
      <c r="V410" s="38">
        <f t="shared" si="2"/>
        <v>0</v>
      </c>
      <c r="W410" s="61"/>
      <c r="X410" s="61"/>
      <c r="Y410" s="61"/>
      <c r="Z410" s="61"/>
    </row>
    <row r="411" spans="1:26" ht="13.5" hidden="1" customHeight="1" x14ac:dyDescent="0.2">
      <c r="A411" s="2" t="s">
        <v>2317</v>
      </c>
      <c r="B411" s="50" t="str">
        <f t="array" ref="B411">INDEX(PAGU_REAL!$AF$1:$AF$168,MATCH(MID(A411,1,21),MID(PAGU_REAL!$AK$1:$AK$168,1,21),0))</f>
        <v>Umum</v>
      </c>
      <c r="C411" s="12" t="s">
        <v>42</v>
      </c>
      <c r="D411" s="40" t="s">
        <v>43</v>
      </c>
      <c r="E411" s="41">
        <v>0</v>
      </c>
      <c r="F411" s="15" t="s">
        <v>24</v>
      </c>
      <c r="G411" s="41">
        <v>0</v>
      </c>
      <c r="H411" s="41">
        <f t="shared" ref="H411:T411" si="221">SUM(H412:H415)</f>
        <v>19900000</v>
      </c>
      <c r="I411" s="41">
        <f t="shared" si="221"/>
        <v>0</v>
      </c>
      <c r="J411" s="41">
        <f t="shared" si="221"/>
        <v>0</v>
      </c>
      <c r="K411" s="41">
        <f t="shared" si="221"/>
        <v>5725000</v>
      </c>
      <c r="L411" s="41">
        <f t="shared" si="221"/>
        <v>0</v>
      </c>
      <c r="M411" s="41">
        <f t="shared" si="221"/>
        <v>0</v>
      </c>
      <c r="N411" s="41">
        <f t="shared" si="221"/>
        <v>4225000</v>
      </c>
      <c r="O411" s="41">
        <f t="shared" si="221"/>
        <v>0</v>
      </c>
      <c r="P411" s="41">
        <f t="shared" si="221"/>
        <v>0</v>
      </c>
      <c r="Q411" s="41">
        <f t="shared" si="221"/>
        <v>5725000</v>
      </c>
      <c r="R411" s="41">
        <f t="shared" si="221"/>
        <v>0</v>
      </c>
      <c r="S411" s="41">
        <f t="shared" si="221"/>
        <v>0</v>
      </c>
      <c r="T411" s="41">
        <f t="shared" si="221"/>
        <v>4225000</v>
      </c>
      <c r="U411" s="41">
        <f t="shared" si="1"/>
        <v>19900000</v>
      </c>
      <c r="V411" s="41">
        <f t="shared" si="2"/>
        <v>0</v>
      </c>
      <c r="W411" s="61"/>
      <c r="X411" s="61"/>
      <c r="Y411" s="61"/>
      <c r="Z411" s="61"/>
    </row>
    <row r="412" spans="1:26" ht="13.5" hidden="1" customHeight="1" x14ac:dyDescent="0.2">
      <c r="A412" s="2" t="s">
        <v>2318</v>
      </c>
      <c r="B412" s="50" t="str">
        <f t="array" ref="B412">INDEX(PAGU_REAL!$AF$1:$AF$168,MATCH(MID(A412,1,21),MID(PAGU_REAL!$AK$1:$AK$168,1,21),0))</f>
        <v>Umum</v>
      </c>
      <c r="C412" s="42" t="s">
        <v>24</v>
      </c>
      <c r="D412" s="43" t="s">
        <v>51</v>
      </c>
      <c r="E412" s="44">
        <v>4</v>
      </c>
      <c r="F412" s="45" t="s">
        <v>668</v>
      </c>
      <c r="G412" s="44">
        <v>1000000</v>
      </c>
      <c r="H412" s="44">
        <f t="shared" ref="H412:H415" si="222">ROUNDDOWN(E412*G412,-3)</f>
        <v>4000000</v>
      </c>
      <c r="I412" s="44">
        <v>0</v>
      </c>
      <c r="J412" s="44">
        <v>0</v>
      </c>
      <c r="K412" s="44">
        <v>1000000</v>
      </c>
      <c r="L412" s="44">
        <v>0</v>
      </c>
      <c r="M412" s="44">
        <v>0</v>
      </c>
      <c r="N412" s="44">
        <v>1000000</v>
      </c>
      <c r="O412" s="44">
        <v>0</v>
      </c>
      <c r="P412" s="44">
        <v>0</v>
      </c>
      <c r="Q412" s="44">
        <v>1000000</v>
      </c>
      <c r="R412" s="44">
        <v>0</v>
      </c>
      <c r="S412" s="44">
        <v>0</v>
      </c>
      <c r="T412" s="44">
        <v>1000000</v>
      </c>
      <c r="U412" s="44">
        <f t="shared" si="1"/>
        <v>4000000</v>
      </c>
      <c r="V412" s="44">
        <f t="shared" si="2"/>
        <v>0</v>
      </c>
      <c r="W412" s="61"/>
      <c r="X412" s="61"/>
      <c r="Y412" s="61"/>
      <c r="Z412" s="61"/>
    </row>
    <row r="413" spans="1:26" ht="13.5" hidden="1" customHeight="1" x14ac:dyDescent="0.2">
      <c r="A413" s="2" t="s">
        <v>2319</v>
      </c>
      <c r="B413" s="50" t="str">
        <f t="array" ref="B413">INDEX(PAGU_REAL!$AF$1:$AF$168,MATCH(MID(A413,1,21),MID(PAGU_REAL!$AK$1:$AK$168,1,21),0))</f>
        <v>Umum</v>
      </c>
      <c r="C413" s="42" t="s">
        <v>24</v>
      </c>
      <c r="D413" s="43" t="s">
        <v>53</v>
      </c>
      <c r="E413" s="44">
        <v>4</v>
      </c>
      <c r="F413" s="45" t="s">
        <v>668</v>
      </c>
      <c r="G413" s="44">
        <v>1500000</v>
      </c>
      <c r="H413" s="44">
        <f t="shared" si="222"/>
        <v>6000000</v>
      </c>
      <c r="I413" s="44">
        <v>0</v>
      </c>
      <c r="J413" s="44">
        <v>0</v>
      </c>
      <c r="K413" s="44">
        <v>1500000</v>
      </c>
      <c r="L413" s="44">
        <v>0</v>
      </c>
      <c r="M413" s="44">
        <v>0</v>
      </c>
      <c r="N413" s="44">
        <v>1500000</v>
      </c>
      <c r="O413" s="44">
        <v>0</v>
      </c>
      <c r="P413" s="44">
        <v>0</v>
      </c>
      <c r="Q413" s="44">
        <v>1500000</v>
      </c>
      <c r="R413" s="44">
        <v>0</v>
      </c>
      <c r="S413" s="44">
        <v>0</v>
      </c>
      <c r="T413" s="44">
        <v>1500000</v>
      </c>
      <c r="U413" s="44">
        <f t="shared" si="1"/>
        <v>6000000</v>
      </c>
      <c r="V413" s="44">
        <f t="shared" si="2"/>
        <v>0</v>
      </c>
      <c r="W413" s="61"/>
      <c r="X413" s="61"/>
      <c r="Y413" s="61"/>
      <c r="Z413" s="61"/>
    </row>
    <row r="414" spans="1:26" ht="13.5" hidden="1" customHeight="1" x14ac:dyDescent="0.2">
      <c r="A414" s="2" t="s">
        <v>2320</v>
      </c>
      <c r="B414" s="50" t="str">
        <f t="array" ref="B414">INDEX(PAGU_REAL!$AF$1:$AF$168,MATCH(MID(A414,1,21),MID(PAGU_REAL!$AK$1:$AK$168,1,21),0))</f>
        <v>Umum</v>
      </c>
      <c r="C414" s="42" t="s">
        <v>24</v>
      </c>
      <c r="D414" s="43" t="s">
        <v>599</v>
      </c>
      <c r="E414" s="44">
        <v>100</v>
      </c>
      <c r="F414" s="45" t="s">
        <v>600</v>
      </c>
      <c r="G414" s="44">
        <v>69000</v>
      </c>
      <c r="H414" s="44">
        <f t="shared" si="222"/>
        <v>6900000</v>
      </c>
      <c r="I414" s="44">
        <v>0</v>
      </c>
      <c r="J414" s="44">
        <v>0</v>
      </c>
      <c r="K414" s="44">
        <v>1725000</v>
      </c>
      <c r="L414" s="44">
        <v>0</v>
      </c>
      <c r="M414" s="44">
        <v>0</v>
      </c>
      <c r="N414" s="44">
        <v>1725000</v>
      </c>
      <c r="O414" s="44">
        <v>0</v>
      </c>
      <c r="P414" s="44">
        <v>0</v>
      </c>
      <c r="Q414" s="44">
        <v>1725000</v>
      </c>
      <c r="R414" s="44">
        <v>0</v>
      </c>
      <c r="S414" s="44">
        <v>0</v>
      </c>
      <c r="T414" s="44">
        <v>1725000</v>
      </c>
      <c r="U414" s="44">
        <f t="shared" si="1"/>
        <v>6900000</v>
      </c>
      <c r="V414" s="44">
        <f t="shared" si="2"/>
        <v>0</v>
      </c>
      <c r="W414" s="61"/>
      <c r="X414" s="61"/>
      <c r="Y414" s="61"/>
      <c r="Z414" s="61"/>
    </row>
    <row r="415" spans="1:26" ht="13.5" hidden="1" customHeight="1" x14ac:dyDescent="0.2">
      <c r="A415" s="2" t="s">
        <v>2321</v>
      </c>
      <c r="B415" s="50" t="str">
        <f t="array" ref="B415">INDEX(PAGU_REAL!$AF$1:$AF$168,MATCH(MID(A415,1,21),MID(PAGU_REAL!$AK$1:$AK$168,1,21),0))</f>
        <v>Umum</v>
      </c>
      <c r="C415" s="42" t="s">
        <v>24</v>
      </c>
      <c r="D415" s="43" t="s">
        <v>45</v>
      </c>
      <c r="E415" s="44">
        <v>2</v>
      </c>
      <c r="F415" s="45" t="s">
        <v>668</v>
      </c>
      <c r="G415" s="44">
        <v>1500000</v>
      </c>
      <c r="H415" s="44">
        <f t="shared" si="222"/>
        <v>3000000</v>
      </c>
      <c r="I415" s="44">
        <v>0</v>
      </c>
      <c r="J415" s="44">
        <v>0</v>
      </c>
      <c r="K415" s="44">
        <v>1500000</v>
      </c>
      <c r="L415" s="44">
        <v>0</v>
      </c>
      <c r="M415" s="44">
        <v>0</v>
      </c>
      <c r="N415" s="44">
        <v>0</v>
      </c>
      <c r="O415" s="44">
        <v>0</v>
      </c>
      <c r="P415" s="44">
        <v>0</v>
      </c>
      <c r="Q415" s="44">
        <v>1500000</v>
      </c>
      <c r="R415" s="44">
        <v>0</v>
      </c>
      <c r="S415" s="44">
        <v>0</v>
      </c>
      <c r="T415" s="44">
        <v>0</v>
      </c>
      <c r="U415" s="44">
        <f t="shared" si="1"/>
        <v>3000000</v>
      </c>
      <c r="V415" s="44">
        <f t="shared" si="2"/>
        <v>0</v>
      </c>
      <c r="W415" s="61"/>
      <c r="X415" s="61"/>
      <c r="Y415" s="61"/>
      <c r="Z415" s="61"/>
    </row>
    <row r="416" spans="1:26" ht="13.5" hidden="1" customHeight="1" x14ac:dyDescent="0.2">
      <c r="A416" s="2" t="s">
        <v>2322</v>
      </c>
      <c r="B416" s="50" t="str">
        <f t="array" ref="B416">INDEX(PAGU_REAL!$AF$1:$AF$168,MATCH(MID(A416,1,21),MID(PAGU_REAL!$AK$1:$AK$168,1,21),0))</f>
        <v>Umum</v>
      </c>
      <c r="C416" s="12" t="s">
        <v>162</v>
      </c>
      <c r="D416" s="40" t="s">
        <v>163</v>
      </c>
      <c r="E416" s="41">
        <v>0</v>
      </c>
      <c r="F416" s="15" t="s">
        <v>24</v>
      </c>
      <c r="G416" s="41">
        <v>0</v>
      </c>
      <c r="H416" s="41">
        <f t="shared" ref="H416:T416" si="223">H417</f>
        <v>2000000</v>
      </c>
      <c r="I416" s="41">
        <f t="shared" si="223"/>
        <v>0</v>
      </c>
      <c r="J416" s="41">
        <f t="shared" si="223"/>
        <v>0</v>
      </c>
      <c r="K416" s="41">
        <f t="shared" si="223"/>
        <v>1000000</v>
      </c>
      <c r="L416" s="41">
        <f t="shared" si="223"/>
        <v>0</v>
      </c>
      <c r="M416" s="41">
        <f t="shared" si="223"/>
        <v>0</v>
      </c>
      <c r="N416" s="41">
        <f t="shared" si="223"/>
        <v>0</v>
      </c>
      <c r="O416" s="41">
        <f t="shared" si="223"/>
        <v>0</v>
      </c>
      <c r="P416" s="41">
        <f t="shared" si="223"/>
        <v>0</v>
      </c>
      <c r="Q416" s="41">
        <f t="shared" si="223"/>
        <v>1000000</v>
      </c>
      <c r="R416" s="41">
        <f t="shared" si="223"/>
        <v>0</v>
      </c>
      <c r="S416" s="41">
        <f t="shared" si="223"/>
        <v>0</v>
      </c>
      <c r="T416" s="41">
        <f t="shared" si="223"/>
        <v>0</v>
      </c>
      <c r="U416" s="41">
        <f t="shared" si="1"/>
        <v>2000000</v>
      </c>
      <c r="V416" s="41">
        <f t="shared" si="2"/>
        <v>0</v>
      </c>
      <c r="W416" s="61"/>
      <c r="X416" s="61"/>
      <c r="Y416" s="61"/>
      <c r="Z416" s="61"/>
    </row>
    <row r="417" spans="1:26" ht="13.5" hidden="1" customHeight="1" x14ac:dyDescent="0.2">
      <c r="A417" s="2" t="s">
        <v>2323</v>
      </c>
      <c r="B417" s="50" t="str">
        <f t="array" ref="B417">INDEX(PAGU_REAL!$AF$1:$AF$168,MATCH(MID(A417,1,21),MID(PAGU_REAL!$AK$1:$AK$168,1,21),0))</f>
        <v>Umum</v>
      </c>
      <c r="C417" s="42" t="s">
        <v>24</v>
      </c>
      <c r="D417" s="43" t="s">
        <v>1866</v>
      </c>
      <c r="E417" s="44">
        <v>2</v>
      </c>
      <c r="F417" s="45" t="s">
        <v>613</v>
      </c>
      <c r="G417" s="44">
        <v>1000000</v>
      </c>
      <c r="H417" s="44">
        <f>ROUNDDOWN(E417*G417,-3)</f>
        <v>2000000</v>
      </c>
      <c r="I417" s="44">
        <v>0</v>
      </c>
      <c r="J417" s="44">
        <v>0</v>
      </c>
      <c r="K417" s="44">
        <v>1000000</v>
      </c>
      <c r="L417" s="44">
        <v>0</v>
      </c>
      <c r="M417" s="44">
        <v>0</v>
      </c>
      <c r="N417" s="44">
        <v>0</v>
      </c>
      <c r="O417" s="44">
        <v>0</v>
      </c>
      <c r="P417" s="44">
        <v>0</v>
      </c>
      <c r="Q417" s="44">
        <v>1000000</v>
      </c>
      <c r="R417" s="44">
        <v>0</v>
      </c>
      <c r="S417" s="44">
        <v>0</v>
      </c>
      <c r="T417" s="44">
        <v>0</v>
      </c>
      <c r="U417" s="44">
        <f t="shared" si="1"/>
        <v>2000000</v>
      </c>
      <c r="V417" s="44">
        <f t="shared" si="2"/>
        <v>0</v>
      </c>
      <c r="W417" s="61"/>
      <c r="X417" s="61"/>
      <c r="Y417" s="61"/>
      <c r="Z417" s="61"/>
    </row>
    <row r="418" spans="1:26" ht="13.5" hidden="1" customHeight="1" x14ac:dyDescent="0.2">
      <c r="A418" s="2" t="s">
        <v>2324</v>
      </c>
      <c r="B418" s="50" t="str">
        <f t="array" ref="B418">INDEX(PAGU_REAL!$AF$1:$AF$168,MATCH(MID(A418,1,21),MID(PAGU_REAL!$AK$1:$AK$168,1,21),0))</f>
        <v>Umum</v>
      </c>
      <c r="C418" s="12" t="s">
        <v>111</v>
      </c>
      <c r="D418" s="40" t="s">
        <v>112</v>
      </c>
      <c r="E418" s="41">
        <v>0</v>
      </c>
      <c r="F418" s="15" t="s">
        <v>24</v>
      </c>
      <c r="G418" s="41">
        <v>0</v>
      </c>
      <c r="H418" s="41">
        <f t="shared" ref="H418:T418" si="224">H419</f>
        <v>40804000</v>
      </c>
      <c r="I418" s="41">
        <f t="shared" si="224"/>
        <v>0</v>
      </c>
      <c r="J418" s="41">
        <f t="shared" si="224"/>
        <v>4000000</v>
      </c>
      <c r="K418" s="41">
        <f t="shared" si="224"/>
        <v>3500000</v>
      </c>
      <c r="L418" s="41">
        <f t="shared" si="224"/>
        <v>0</v>
      </c>
      <c r="M418" s="41">
        <f t="shared" si="224"/>
        <v>4500000</v>
      </c>
      <c r="N418" s="41">
        <f t="shared" si="224"/>
        <v>3500000</v>
      </c>
      <c r="O418" s="41">
        <f t="shared" si="224"/>
        <v>3804000</v>
      </c>
      <c r="P418" s="41">
        <f t="shared" si="224"/>
        <v>4500000</v>
      </c>
      <c r="Q418" s="41">
        <f t="shared" si="224"/>
        <v>3500000</v>
      </c>
      <c r="R418" s="41">
        <f t="shared" si="224"/>
        <v>4500000</v>
      </c>
      <c r="S418" s="41">
        <f t="shared" si="224"/>
        <v>4500000</v>
      </c>
      <c r="T418" s="41">
        <f t="shared" si="224"/>
        <v>4500000</v>
      </c>
      <c r="U418" s="41">
        <f t="shared" si="1"/>
        <v>40804000</v>
      </c>
      <c r="V418" s="41">
        <f t="shared" si="2"/>
        <v>0</v>
      </c>
      <c r="W418" s="61"/>
      <c r="X418" s="61"/>
      <c r="Y418" s="61"/>
      <c r="Z418" s="61"/>
    </row>
    <row r="419" spans="1:26" ht="13.5" hidden="1" customHeight="1" x14ac:dyDescent="0.2">
      <c r="A419" s="2" t="s">
        <v>2325</v>
      </c>
      <c r="B419" s="50" t="str">
        <f t="array" ref="B419">INDEX(PAGU_REAL!$AF$1:$AF$168,MATCH(MID(A419,1,21),MID(PAGU_REAL!$AK$1:$AK$168,1,21),0))</f>
        <v>Umum</v>
      </c>
      <c r="C419" s="42" t="s">
        <v>24</v>
      </c>
      <c r="D419" s="43" t="s">
        <v>2326</v>
      </c>
      <c r="E419" s="44">
        <v>10</v>
      </c>
      <c r="F419" s="45" t="s">
        <v>600</v>
      </c>
      <c r="G419" s="44">
        <v>4080400</v>
      </c>
      <c r="H419" s="44">
        <f>ROUNDDOWN(E419*G419,-3)</f>
        <v>40804000</v>
      </c>
      <c r="I419" s="44">
        <v>0</v>
      </c>
      <c r="J419" s="44">
        <v>4000000</v>
      </c>
      <c r="K419" s="44">
        <v>3500000</v>
      </c>
      <c r="L419" s="44">
        <v>0</v>
      </c>
      <c r="M419" s="44">
        <v>4500000</v>
      </c>
      <c r="N419" s="44">
        <v>3500000</v>
      </c>
      <c r="O419" s="44">
        <v>3804000</v>
      </c>
      <c r="P419" s="44">
        <v>4500000</v>
      </c>
      <c r="Q419" s="44">
        <v>3500000</v>
      </c>
      <c r="R419" s="44">
        <v>4500000</v>
      </c>
      <c r="S419" s="44">
        <v>4500000</v>
      </c>
      <c r="T419" s="44">
        <v>4500000</v>
      </c>
      <c r="U419" s="44">
        <f t="shared" si="1"/>
        <v>40804000</v>
      </c>
      <c r="V419" s="44">
        <f t="shared" si="2"/>
        <v>0</v>
      </c>
      <c r="W419" s="61"/>
      <c r="X419" s="61"/>
      <c r="Y419" s="61"/>
      <c r="Z419" s="61"/>
    </row>
    <row r="420" spans="1:26" ht="13.5" hidden="1" customHeight="1" x14ac:dyDescent="0.2">
      <c r="A420" s="2" t="s">
        <v>2327</v>
      </c>
      <c r="B420" s="50" t="str">
        <f t="array" ref="B420">INDEX(PAGU_REAL!$AF$1:$AF$168,MATCH(MID(A420,1,21),MID(PAGU_REAL!$AK$1:$AK$168,1,21),0))</f>
        <v>Umum</v>
      </c>
      <c r="C420" s="12" t="s">
        <v>55</v>
      </c>
      <c r="D420" s="40" t="s">
        <v>56</v>
      </c>
      <c r="E420" s="41">
        <v>0</v>
      </c>
      <c r="F420" s="15" t="s">
        <v>24</v>
      </c>
      <c r="G420" s="41">
        <v>0</v>
      </c>
      <c r="H420" s="41">
        <f t="shared" ref="H420:T420" si="225">H421</f>
        <v>2100000</v>
      </c>
      <c r="I420" s="41">
        <f t="shared" si="225"/>
        <v>0</v>
      </c>
      <c r="J420" s="41">
        <f t="shared" si="225"/>
        <v>0</v>
      </c>
      <c r="K420" s="41">
        <f t="shared" si="225"/>
        <v>300000</v>
      </c>
      <c r="L420" s="41">
        <f t="shared" si="225"/>
        <v>300000</v>
      </c>
      <c r="M420" s="41">
        <f t="shared" si="225"/>
        <v>0</v>
      </c>
      <c r="N420" s="41">
        <f t="shared" si="225"/>
        <v>300000</v>
      </c>
      <c r="O420" s="41">
        <f t="shared" si="225"/>
        <v>0</v>
      </c>
      <c r="P420" s="41">
        <f t="shared" si="225"/>
        <v>300000</v>
      </c>
      <c r="Q420" s="41">
        <f t="shared" si="225"/>
        <v>300000</v>
      </c>
      <c r="R420" s="41">
        <f t="shared" si="225"/>
        <v>0</v>
      </c>
      <c r="S420" s="41">
        <f t="shared" si="225"/>
        <v>300000</v>
      </c>
      <c r="T420" s="41">
        <f t="shared" si="225"/>
        <v>300000</v>
      </c>
      <c r="U420" s="41">
        <f t="shared" si="1"/>
        <v>2100000</v>
      </c>
      <c r="V420" s="41">
        <f t="shared" si="2"/>
        <v>0</v>
      </c>
      <c r="W420" s="61"/>
      <c r="X420" s="61"/>
      <c r="Y420" s="61"/>
      <c r="Z420" s="61"/>
    </row>
    <row r="421" spans="1:26" ht="13.5" hidden="1" customHeight="1" x14ac:dyDescent="0.2">
      <c r="A421" s="2" t="s">
        <v>2328</v>
      </c>
      <c r="B421" s="50" t="str">
        <f t="array" ref="B421">INDEX(PAGU_REAL!$AF$1:$AF$168,MATCH(MID(A421,1,21),MID(PAGU_REAL!$AK$1:$AK$168,1,21),0))</f>
        <v>Umum</v>
      </c>
      <c r="C421" s="42" t="s">
        <v>24</v>
      </c>
      <c r="D421" s="43" t="s">
        <v>2305</v>
      </c>
      <c r="E421" s="44">
        <v>14</v>
      </c>
      <c r="F421" s="45" t="s">
        <v>600</v>
      </c>
      <c r="G421" s="44">
        <v>150000</v>
      </c>
      <c r="H421" s="44">
        <f>ROUNDDOWN(E421*G421,-3)</f>
        <v>2100000</v>
      </c>
      <c r="I421" s="44">
        <v>0</v>
      </c>
      <c r="J421" s="44">
        <v>0</v>
      </c>
      <c r="K421" s="44">
        <v>300000</v>
      </c>
      <c r="L421" s="44">
        <v>300000</v>
      </c>
      <c r="M421" s="44">
        <v>0</v>
      </c>
      <c r="N421" s="44">
        <v>300000</v>
      </c>
      <c r="O421" s="44">
        <v>0</v>
      </c>
      <c r="P421" s="44">
        <v>300000</v>
      </c>
      <c r="Q421" s="44">
        <v>300000</v>
      </c>
      <c r="R421" s="44">
        <v>0</v>
      </c>
      <c r="S421" s="44">
        <v>300000</v>
      </c>
      <c r="T421" s="44">
        <v>300000</v>
      </c>
      <c r="U421" s="44">
        <f t="shared" si="1"/>
        <v>2100000</v>
      </c>
      <c r="V421" s="44">
        <f t="shared" si="2"/>
        <v>0</v>
      </c>
      <c r="W421" s="61"/>
      <c r="X421" s="61"/>
      <c r="Y421" s="61"/>
      <c r="Z421" s="61"/>
    </row>
    <row r="422" spans="1:26" ht="13.5" hidden="1" customHeight="1" x14ac:dyDescent="0.2">
      <c r="A422" s="2" t="s">
        <v>2329</v>
      </c>
      <c r="B422" s="50" t="str">
        <f t="array" ref="B422">INDEX(PAGU_REAL!$AF$1:$AF$168,MATCH(MID(A422,1,21),MID(PAGU_REAL!$AK$1:$AK$168,1,21),0))</f>
        <v>Umum</v>
      </c>
      <c r="C422" s="36" t="s">
        <v>120</v>
      </c>
      <c r="D422" s="37" t="s">
        <v>2330</v>
      </c>
      <c r="E422" s="38">
        <v>0</v>
      </c>
      <c r="F422" s="39" t="s">
        <v>24</v>
      </c>
      <c r="G422" s="38">
        <v>0</v>
      </c>
      <c r="H422" s="38">
        <f t="shared" ref="H422:T422" si="226">SUM(H423,H428,H430,H432)</f>
        <v>62664000</v>
      </c>
      <c r="I422" s="38">
        <f t="shared" si="226"/>
        <v>0</v>
      </c>
      <c r="J422" s="38">
        <f t="shared" si="226"/>
        <v>11554400</v>
      </c>
      <c r="K422" s="38">
        <f t="shared" si="226"/>
        <v>4174400</v>
      </c>
      <c r="L422" s="38">
        <f t="shared" si="226"/>
        <v>6909400</v>
      </c>
      <c r="M422" s="38">
        <f t="shared" si="226"/>
        <v>4174400</v>
      </c>
      <c r="N422" s="38">
        <f t="shared" si="226"/>
        <v>4864400</v>
      </c>
      <c r="O422" s="38">
        <f t="shared" si="226"/>
        <v>7554400</v>
      </c>
      <c r="P422" s="38">
        <f t="shared" si="226"/>
        <v>8174400</v>
      </c>
      <c r="Q422" s="38">
        <f t="shared" si="226"/>
        <v>4174400</v>
      </c>
      <c r="R422" s="38">
        <f t="shared" si="226"/>
        <v>7209400</v>
      </c>
      <c r="S422" s="38">
        <f t="shared" si="226"/>
        <v>3874400</v>
      </c>
      <c r="T422" s="38">
        <f t="shared" si="226"/>
        <v>0</v>
      </c>
      <c r="U422" s="38">
        <f t="shared" si="1"/>
        <v>62664000</v>
      </c>
      <c r="V422" s="38">
        <f t="shared" si="2"/>
        <v>0</v>
      </c>
      <c r="W422" s="61"/>
      <c r="X422" s="61"/>
      <c r="Y422" s="61"/>
      <c r="Z422" s="61"/>
    </row>
    <row r="423" spans="1:26" ht="13.5" hidden="1" customHeight="1" x14ac:dyDescent="0.2">
      <c r="A423" s="2" t="s">
        <v>2331</v>
      </c>
      <c r="B423" s="50" t="str">
        <f t="array" ref="B423">INDEX(PAGU_REAL!$AF$1:$AF$168,MATCH(MID(A423,1,21),MID(PAGU_REAL!$AK$1:$AK$168,1,21),0))</f>
        <v>Umum</v>
      </c>
      <c r="C423" s="12" t="s">
        <v>42</v>
      </c>
      <c r="D423" s="40" t="s">
        <v>43</v>
      </c>
      <c r="E423" s="41">
        <v>0</v>
      </c>
      <c r="F423" s="15" t="s">
        <v>24</v>
      </c>
      <c r="G423" s="41">
        <v>0</v>
      </c>
      <c r="H423" s="41">
        <f t="shared" ref="H423:T423" si="227">SUM(H424:H427)</f>
        <v>13520000</v>
      </c>
      <c r="I423" s="41">
        <f t="shared" si="227"/>
        <v>0</v>
      </c>
      <c r="J423" s="41">
        <f t="shared" si="227"/>
        <v>5380000</v>
      </c>
      <c r="K423" s="41">
        <f t="shared" si="227"/>
        <v>0</v>
      </c>
      <c r="L423" s="41">
        <f t="shared" si="227"/>
        <v>1035000</v>
      </c>
      <c r="M423" s="41">
        <f t="shared" si="227"/>
        <v>0</v>
      </c>
      <c r="N423" s="41">
        <f t="shared" si="227"/>
        <v>690000</v>
      </c>
      <c r="O423" s="41">
        <f t="shared" si="227"/>
        <v>1380000</v>
      </c>
      <c r="P423" s="41">
        <f t="shared" si="227"/>
        <v>4000000</v>
      </c>
      <c r="Q423" s="41">
        <f t="shared" si="227"/>
        <v>0</v>
      </c>
      <c r="R423" s="41">
        <f t="shared" si="227"/>
        <v>1035000</v>
      </c>
      <c r="S423" s="41">
        <f t="shared" si="227"/>
        <v>0</v>
      </c>
      <c r="T423" s="41">
        <f t="shared" si="227"/>
        <v>0</v>
      </c>
      <c r="U423" s="41">
        <f t="shared" si="1"/>
        <v>13520000</v>
      </c>
      <c r="V423" s="41">
        <f t="shared" si="2"/>
        <v>0</v>
      </c>
      <c r="W423" s="61"/>
      <c r="X423" s="61"/>
      <c r="Y423" s="61"/>
      <c r="Z423" s="61"/>
    </row>
    <row r="424" spans="1:26" ht="13.5" hidden="1" customHeight="1" x14ac:dyDescent="0.2">
      <c r="A424" s="2" t="s">
        <v>2332</v>
      </c>
      <c r="B424" s="50" t="str">
        <f t="array" ref="B424">INDEX(PAGU_REAL!$AF$1:$AF$168,MATCH(MID(A424,1,21),MID(PAGU_REAL!$AK$1:$AK$168,1,21),0))</f>
        <v>Umum</v>
      </c>
      <c r="C424" s="42" t="s">
        <v>24</v>
      </c>
      <c r="D424" s="43" t="s">
        <v>599</v>
      </c>
      <c r="E424" s="44">
        <v>80</v>
      </c>
      <c r="F424" s="45" t="s">
        <v>600</v>
      </c>
      <c r="G424" s="44">
        <v>69000</v>
      </c>
      <c r="H424" s="44">
        <f t="shared" ref="H424:H427" si="228">ROUNDDOWN(E424*G424,-3)</f>
        <v>5520000</v>
      </c>
      <c r="I424" s="44">
        <v>0</v>
      </c>
      <c r="J424" s="44">
        <v>1380000</v>
      </c>
      <c r="K424" s="44">
        <v>0</v>
      </c>
      <c r="L424" s="44">
        <v>1035000</v>
      </c>
      <c r="M424" s="44">
        <v>0</v>
      </c>
      <c r="N424" s="44">
        <v>690000</v>
      </c>
      <c r="O424" s="44">
        <v>1380000</v>
      </c>
      <c r="P424" s="44">
        <v>0</v>
      </c>
      <c r="Q424" s="44">
        <v>0</v>
      </c>
      <c r="R424" s="44">
        <v>1035000</v>
      </c>
      <c r="S424" s="44">
        <v>0</v>
      </c>
      <c r="T424" s="44">
        <v>0</v>
      </c>
      <c r="U424" s="44">
        <f t="shared" si="1"/>
        <v>5520000</v>
      </c>
      <c r="V424" s="44">
        <f t="shared" si="2"/>
        <v>0</v>
      </c>
      <c r="W424" s="61"/>
      <c r="X424" s="61"/>
      <c r="Y424" s="61"/>
      <c r="Z424" s="61"/>
    </row>
    <row r="425" spans="1:26" ht="13.5" hidden="1" customHeight="1" x14ac:dyDescent="0.2">
      <c r="A425" s="2" t="s">
        <v>2333</v>
      </c>
      <c r="B425" s="50" t="str">
        <f t="array" ref="B425">INDEX(PAGU_REAL!$AF$1:$AF$168,MATCH(MID(A425,1,21),MID(PAGU_REAL!$AK$1:$AK$168,1,21),0))</f>
        <v>Umum</v>
      </c>
      <c r="C425" s="42" t="s">
        <v>24</v>
      </c>
      <c r="D425" s="43" t="s">
        <v>45</v>
      </c>
      <c r="E425" s="44">
        <v>2</v>
      </c>
      <c r="F425" s="45" t="s">
        <v>668</v>
      </c>
      <c r="G425" s="44">
        <v>1500000</v>
      </c>
      <c r="H425" s="44">
        <f t="shared" si="228"/>
        <v>3000000</v>
      </c>
      <c r="I425" s="44">
        <v>0</v>
      </c>
      <c r="J425" s="44">
        <v>1500000</v>
      </c>
      <c r="K425" s="44">
        <v>0</v>
      </c>
      <c r="L425" s="44">
        <v>0</v>
      </c>
      <c r="M425" s="44">
        <v>0</v>
      </c>
      <c r="N425" s="44">
        <v>0</v>
      </c>
      <c r="O425" s="44">
        <v>0</v>
      </c>
      <c r="P425" s="44">
        <v>1500000</v>
      </c>
      <c r="Q425" s="44">
        <v>0</v>
      </c>
      <c r="R425" s="44">
        <v>0</v>
      </c>
      <c r="S425" s="44">
        <v>0</v>
      </c>
      <c r="T425" s="44">
        <v>0</v>
      </c>
      <c r="U425" s="44">
        <f t="shared" si="1"/>
        <v>3000000</v>
      </c>
      <c r="V425" s="44">
        <f t="shared" si="2"/>
        <v>0</v>
      </c>
      <c r="W425" s="61"/>
      <c r="X425" s="61"/>
      <c r="Y425" s="61"/>
      <c r="Z425" s="61"/>
    </row>
    <row r="426" spans="1:26" ht="13.5" hidden="1" customHeight="1" x14ac:dyDescent="0.2">
      <c r="A426" s="2" t="s">
        <v>2334</v>
      </c>
      <c r="B426" s="50" t="str">
        <f t="array" ref="B426">INDEX(PAGU_REAL!$AF$1:$AF$168,MATCH(MID(A426,1,21),MID(PAGU_REAL!$AK$1:$AK$168,1,21),0))</f>
        <v>Umum</v>
      </c>
      <c r="C426" s="42" t="s">
        <v>24</v>
      </c>
      <c r="D426" s="43" t="s">
        <v>51</v>
      </c>
      <c r="E426" s="44">
        <v>2</v>
      </c>
      <c r="F426" s="45" t="s">
        <v>668</v>
      </c>
      <c r="G426" s="44">
        <v>1000000</v>
      </c>
      <c r="H426" s="44">
        <f t="shared" si="228"/>
        <v>2000000</v>
      </c>
      <c r="I426" s="44">
        <v>0</v>
      </c>
      <c r="J426" s="44">
        <v>1000000</v>
      </c>
      <c r="K426" s="44">
        <v>0</v>
      </c>
      <c r="L426" s="44">
        <v>0</v>
      </c>
      <c r="M426" s="44">
        <v>0</v>
      </c>
      <c r="N426" s="44">
        <v>0</v>
      </c>
      <c r="O426" s="44">
        <v>0</v>
      </c>
      <c r="P426" s="44">
        <v>1000000</v>
      </c>
      <c r="Q426" s="44">
        <v>0</v>
      </c>
      <c r="R426" s="44">
        <v>0</v>
      </c>
      <c r="S426" s="44">
        <v>0</v>
      </c>
      <c r="T426" s="44">
        <v>0</v>
      </c>
      <c r="U426" s="44">
        <f t="shared" si="1"/>
        <v>2000000</v>
      </c>
      <c r="V426" s="44">
        <f t="shared" si="2"/>
        <v>0</v>
      </c>
      <c r="W426" s="61"/>
      <c r="X426" s="61"/>
      <c r="Y426" s="61"/>
      <c r="Z426" s="61"/>
    </row>
    <row r="427" spans="1:26" ht="13.5" hidden="1" customHeight="1" x14ac:dyDescent="0.2">
      <c r="A427" s="2" t="s">
        <v>2335</v>
      </c>
      <c r="B427" s="50" t="str">
        <f t="array" ref="B427">INDEX(PAGU_REAL!$AF$1:$AF$168,MATCH(MID(A427,1,21),MID(PAGU_REAL!$AK$1:$AK$168,1,21),0))</f>
        <v>Umum</v>
      </c>
      <c r="C427" s="42" t="s">
        <v>24</v>
      </c>
      <c r="D427" s="43" t="s">
        <v>53</v>
      </c>
      <c r="E427" s="44">
        <v>2</v>
      </c>
      <c r="F427" s="45" t="s">
        <v>668</v>
      </c>
      <c r="G427" s="44">
        <v>1500000</v>
      </c>
      <c r="H427" s="44">
        <f t="shared" si="228"/>
        <v>3000000</v>
      </c>
      <c r="I427" s="44">
        <v>0</v>
      </c>
      <c r="J427" s="44">
        <v>1500000</v>
      </c>
      <c r="K427" s="44">
        <v>0</v>
      </c>
      <c r="L427" s="44">
        <v>0</v>
      </c>
      <c r="M427" s="44">
        <v>0</v>
      </c>
      <c r="N427" s="44">
        <v>0</v>
      </c>
      <c r="O427" s="44">
        <v>0</v>
      </c>
      <c r="P427" s="44">
        <v>1500000</v>
      </c>
      <c r="Q427" s="44">
        <v>0</v>
      </c>
      <c r="R427" s="44">
        <v>0</v>
      </c>
      <c r="S427" s="44">
        <v>0</v>
      </c>
      <c r="T427" s="44">
        <v>0</v>
      </c>
      <c r="U427" s="44">
        <f t="shared" si="1"/>
        <v>3000000</v>
      </c>
      <c r="V427" s="44">
        <f t="shared" si="2"/>
        <v>0</v>
      </c>
      <c r="W427" s="61"/>
      <c r="X427" s="61"/>
      <c r="Y427" s="61"/>
      <c r="Z427" s="61"/>
    </row>
    <row r="428" spans="1:26" ht="13.5" hidden="1" customHeight="1" x14ac:dyDescent="0.2">
      <c r="A428" s="2" t="s">
        <v>2336</v>
      </c>
      <c r="B428" s="50" t="str">
        <f t="array" ref="B428">INDEX(PAGU_REAL!$AF$1:$AF$168,MATCH(MID(A428,1,21),MID(PAGU_REAL!$AK$1:$AK$168,1,21),0))</f>
        <v>Umum</v>
      </c>
      <c r="C428" s="12" t="s">
        <v>162</v>
      </c>
      <c r="D428" s="40" t="s">
        <v>163</v>
      </c>
      <c r="E428" s="41">
        <v>0</v>
      </c>
      <c r="F428" s="15" t="s">
        <v>24</v>
      </c>
      <c r="G428" s="41">
        <v>0</v>
      </c>
      <c r="H428" s="41">
        <f t="shared" ref="H428:T428" si="229">H429</f>
        <v>8000000</v>
      </c>
      <c r="I428" s="41">
        <f t="shared" si="229"/>
        <v>0</v>
      </c>
      <c r="J428" s="41">
        <f t="shared" si="229"/>
        <v>2000000</v>
      </c>
      <c r="K428" s="41">
        <f t="shared" si="229"/>
        <v>0</v>
      </c>
      <c r="L428" s="41">
        <f t="shared" si="229"/>
        <v>2000000</v>
      </c>
      <c r="M428" s="41">
        <f t="shared" si="229"/>
        <v>0</v>
      </c>
      <c r="N428" s="41">
        <f t="shared" si="229"/>
        <v>0</v>
      </c>
      <c r="O428" s="41">
        <f t="shared" si="229"/>
        <v>2000000</v>
      </c>
      <c r="P428" s="41">
        <f t="shared" si="229"/>
        <v>0</v>
      </c>
      <c r="Q428" s="41">
        <f t="shared" si="229"/>
        <v>0</v>
      </c>
      <c r="R428" s="41">
        <f t="shared" si="229"/>
        <v>2000000</v>
      </c>
      <c r="S428" s="41">
        <f t="shared" si="229"/>
        <v>0</v>
      </c>
      <c r="T428" s="41">
        <f t="shared" si="229"/>
        <v>0</v>
      </c>
      <c r="U428" s="41">
        <f t="shared" si="1"/>
        <v>8000000</v>
      </c>
      <c r="V428" s="41">
        <f t="shared" si="2"/>
        <v>0</v>
      </c>
      <c r="W428" s="61"/>
      <c r="X428" s="61"/>
      <c r="Y428" s="61"/>
      <c r="Z428" s="61"/>
    </row>
    <row r="429" spans="1:26" ht="13.5" hidden="1" customHeight="1" x14ac:dyDescent="0.2">
      <c r="A429" s="2" t="s">
        <v>2337</v>
      </c>
      <c r="B429" s="50" t="str">
        <f t="array" ref="B429">INDEX(PAGU_REAL!$AF$1:$AF$168,MATCH(MID(A429,1,21),MID(PAGU_REAL!$AK$1:$AK$168,1,21),0))</f>
        <v>Umum</v>
      </c>
      <c r="C429" s="42" t="s">
        <v>24</v>
      </c>
      <c r="D429" s="43" t="s">
        <v>1866</v>
      </c>
      <c r="E429" s="44">
        <v>8</v>
      </c>
      <c r="F429" s="45" t="s">
        <v>613</v>
      </c>
      <c r="G429" s="44">
        <v>1000000</v>
      </c>
      <c r="H429" s="44">
        <f>ROUNDDOWN(E429*G429,-3)</f>
        <v>8000000</v>
      </c>
      <c r="I429" s="44">
        <v>0</v>
      </c>
      <c r="J429" s="44">
        <v>2000000</v>
      </c>
      <c r="K429" s="44">
        <v>0</v>
      </c>
      <c r="L429" s="44">
        <v>2000000</v>
      </c>
      <c r="M429" s="44">
        <v>0</v>
      </c>
      <c r="N429" s="44">
        <v>0</v>
      </c>
      <c r="O429" s="44">
        <v>2000000</v>
      </c>
      <c r="P429" s="44">
        <v>0</v>
      </c>
      <c r="Q429" s="44">
        <v>0</v>
      </c>
      <c r="R429" s="44">
        <v>2000000</v>
      </c>
      <c r="S429" s="44">
        <v>0</v>
      </c>
      <c r="T429" s="44">
        <v>0</v>
      </c>
      <c r="U429" s="44">
        <f t="shared" si="1"/>
        <v>8000000</v>
      </c>
      <c r="V429" s="44">
        <f t="shared" si="2"/>
        <v>0</v>
      </c>
      <c r="W429" s="61"/>
      <c r="X429" s="61"/>
      <c r="Y429" s="61"/>
      <c r="Z429" s="61"/>
    </row>
    <row r="430" spans="1:26" ht="13.5" hidden="1" customHeight="1" x14ac:dyDescent="0.2">
      <c r="A430" s="2" t="s">
        <v>2338</v>
      </c>
      <c r="B430" s="50" t="str">
        <f t="array" ref="B430">INDEX(PAGU_REAL!$AF$1:$AF$168,MATCH(MID(A430,1,21),MID(PAGU_REAL!$AK$1:$AK$168,1,21),0))</f>
        <v>Umum</v>
      </c>
      <c r="C430" s="12" t="s">
        <v>111</v>
      </c>
      <c r="D430" s="40" t="s">
        <v>112</v>
      </c>
      <c r="E430" s="41">
        <v>0</v>
      </c>
      <c r="F430" s="15" t="s">
        <v>24</v>
      </c>
      <c r="G430" s="41">
        <v>0</v>
      </c>
      <c r="H430" s="41">
        <f t="shared" ref="H430:T430" si="230">H431</f>
        <v>38744000</v>
      </c>
      <c r="I430" s="41">
        <f t="shared" si="230"/>
        <v>0</v>
      </c>
      <c r="J430" s="41">
        <f t="shared" si="230"/>
        <v>3874400</v>
      </c>
      <c r="K430" s="41">
        <f t="shared" si="230"/>
        <v>3874400</v>
      </c>
      <c r="L430" s="41">
        <f t="shared" si="230"/>
        <v>3874400</v>
      </c>
      <c r="M430" s="41">
        <f t="shared" si="230"/>
        <v>3874400</v>
      </c>
      <c r="N430" s="41">
        <f t="shared" si="230"/>
        <v>3874400</v>
      </c>
      <c r="O430" s="41">
        <f t="shared" si="230"/>
        <v>3874400</v>
      </c>
      <c r="P430" s="41">
        <f t="shared" si="230"/>
        <v>3874400</v>
      </c>
      <c r="Q430" s="41">
        <f t="shared" si="230"/>
        <v>3874400</v>
      </c>
      <c r="R430" s="41">
        <f t="shared" si="230"/>
        <v>3874400</v>
      </c>
      <c r="S430" s="41">
        <f t="shared" si="230"/>
        <v>3874400</v>
      </c>
      <c r="T430" s="41">
        <f t="shared" si="230"/>
        <v>0</v>
      </c>
      <c r="U430" s="41">
        <f t="shared" si="1"/>
        <v>38744000</v>
      </c>
      <c r="V430" s="41">
        <f t="shared" si="2"/>
        <v>0</v>
      </c>
      <c r="W430" s="61"/>
      <c r="X430" s="61"/>
      <c r="Y430" s="61"/>
      <c r="Z430" s="61"/>
    </row>
    <row r="431" spans="1:26" ht="13.5" hidden="1" customHeight="1" x14ac:dyDescent="0.2">
      <c r="A431" s="2" t="s">
        <v>2339</v>
      </c>
      <c r="B431" s="50" t="str">
        <f t="array" ref="B431">INDEX(PAGU_REAL!$AF$1:$AF$168,MATCH(MID(A431,1,21),MID(PAGU_REAL!$AK$1:$AK$168,1,21),0))</f>
        <v>Umum</v>
      </c>
      <c r="C431" s="42" t="s">
        <v>24</v>
      </c>
      <c r="D431" s="43" t="s">
        <v>2340</v>
      </c>
      <c r="E431" s="44">
        <v>10</v>
      </c>
      <c r="F431" s="45" t="s">
        <v>600</v>
      </c>
      <c r="G431" s="44">
        <v>3874400</v>
      </c>
      <c r="H431" s="44">
        <f>ROUNDDOWN(E431*G431,-3)</f>
        <v>38744000</v>
      </c>
      <c r="I431" s="44">
        <v>0</v>
      </c>
      <c r="J431" s="44">
        <v>3874400</v>
      </c>
      <c r="K431" s="44">
        <v>3874400</v>
      </c>
      <c r="L431" s="44">
        <v>3874400</v>
      </c>
      <c r="M431" s="44">
        <v>3874400</v>
      </c>
      <c r="N431" s="44">
        <v>3874400</v>
      </c>
      <c r="O431" s="44">
        <v>3874400</v>
      </c>
      <c r="P431" s="44">
        <v>3874400</v>
      </c>
      <c r="Q431" s="44">
        <v>3874400</v>
      </c>
      <c r="R431" s="44">
        <v>3874400</v>
      </c>
      <c r="S431" s="44">
        <v>3874400</v>
      </c>
      <c r="T431" s="44">
        <v>0</v>
      </c>
      <c r="U431" s="44">
        <f t="shared" si="1"/>
        <v>38744000</v>
      </c>
      <c r="V431" s="44">
        <f t="shared" si="2"/>
        <v>0</v>
      </c>
      <c r="W431" s="61"/>
      <c r="X431" s="61"/>
      <c r="Y431" s="61"/>
      <c r="Z431" s="61"/>
    </row>
    <row r="432" spans="1:26" ht="13.5" hidden="1" customHeight="1" x14ac:dyDescent="0.2">
      <c r="A432" s="2" t="s">
        <v>2341</v>
      </c>
      <c r="B432" s="50" t="str">
        <f t="array" ref="B432">INDEX(PAGU_REAL!$AF$1:$AF$168,MATCH(MID(A432,1,21),MID(PAGU_REAL!$AK$1:$AK$168,1,21),0))</f>
        <v>Umum</v>
      </c>
      <c r="C432" s="12" t="s">
        <v>55</v>
      </c>
      <c r="D432" s="40" t="s">
        <v>56</v>
      </c>
      <c r="E432" s="41">
        <v>0</v>
      </c>
      <c r="F432" s="15" t="s">
        <v>24</v>
      </c>
      <c r="G432" s="41">
        <v>0</v>
      </c>
      <c r="H432" s="41">
        <f t="shared" ref="H432:T432" si="231">H433</f>
        <v>2400000</v>
      </c>
      <c r="I432" s="41">
        <f t="shared" si="231"/>
        <v>0</v>
      </c>
      <c r="J432" s="41">
        <f t="shared" si="231"/>
        <v>300000</v>
      </c>
      <c r="K432" s="41">
        <f t="shared" si="231"/>
        <v>300000</v>
      </c>
      <c r="L432" s="41">
        <f t="shared" si="231"/>
        <v>0</v>
      </c>
      <c r="M432" s="41">
        <f t="shared" si="231"/>
        <v>300000</v>
      </c>
      <c r="N432" s="41">
        <f t="shared" si="231"/>
        <v>300000</v>
      </c>
      <c r="O432" s="41">
        <f t="shared" si="231"/>
        <v>300000</v>
      </c>
      <c r="P432" s="41">
        <f t="shared" si="231"/>
        <v>300000</v>
      </c>
      <c r="Q432" s="41">
        <f t="shared" si="231"/>
        <v>300000</v>
      </c>
      <c r="R432" s="41">
        <f t="shared" si="231"/>
        <v>300000</v>
      </c>
      <c r="S432" s="41">
        <f t="shared" si="231"/>
        <v>0</v>
      </c>
      <c r="T432" s="41">
        <f t="shared" si="231"/>
        <v>0</v>
      </c>
      <c r="U432" s="41">
        <f t="shared" si="1"/>
        <v>2400000</v>
      </c>
      <c r="V432" s="41">
        <f t="shared" si="2"/>
        <v>0</v>
      </c>
      <c r="W432" s="61"/>
      <c r="X432" s="61"/>
      <c r="Y432" s="61"/>
      <c r="Z432" s="61"/>
    </row>
    <row r="433" spans="1:26" ht="13.5" hidden="1" customHeight="1" x14ac:dyDescent="0.2">
      <c r="A433" s="2" t="s">
        <v>2342</v>
      </c>
      <c r="B433" s="50" t="str">
        <f t="array" ref="B433">INDEX(PAGU_REAL!$AF$1:$AF$168,MATCH(MID(A433,1,21),MID(PAGU_REAL!$AK$1:$AK$168,1,21),0))</f>
        <v>Umum</v>
      </c>
      <c r="C433" s="42" t="s">
        <v>24</v>
      </c>
      <c r="D433" s="43" t="s">
        <v>2305</v>
      </c>
      <c r="E433" s="44">
        <v>16</v>
      </c>
      <c r="F433" s="45" t="s">
        <v>600</v>
      </c>
      <c r="G433" s="44">
        <v>150000</v>
      </c>
      <c r="H433" s="44">
        <f>ROUNDDOWN(E433*G433,-3)</f>
        <v>2400000</v>
      </c>
      <c r="I433" s="44">
        <v>0</v>
      </c>
      <c r="J433" s="44">
        <v>300000</v>
      </c>
      <c r="K433" s="44">
        <v>300000</v>
      </c>
      <c r="L433" s="44">
        <v>0</v>
      </c>
      <c r="M433" s="44">
        <v>300000</v>
      </c>
      <c r="N433" s="44">
        <v>300000</v>
      </c>
      <c r="O433" s="44">
        <v>300000</v>
      </c>
      <c r="P433" s="44">
        <v>300000</v>
      </c>
      <c r="Q433" s="44">
        <v>300000</v>
      </c>
      <c r="R433" s="44">
        <v>300000</v>
      </c>
      <c r="S433" s="44">
        <v>0</v>
      </c>
      <c r="T433" s="44">
        <v>0</v>
      </c>
      <c r="U433" s="44">
        <f t="shared" si="1"/>
        <v>2400000</v>
      </c>
      <c r="V433" s="44">
        <f t="shared" si="2"/>
        <v>0</v>
      </c>
      <c r="W433" s="61"/>
      <c r="X433" s="61"/>
      <c r="Y433" s="61"/>
      <c r="Z433" s="61"/>
    </row>
    <row r="434" spans="1:26" ht="13.5" hidden="1" customHeight="1" x14ac:dyDescent="0.2">
      <c r="A434" s="2" t="s">
        <v>2343</v>
      </c>
      <c r="B434" s="50" t="str">
        <f t="array" ref="B434">INDEX(PAGU_REAL!$AF$1:$AF$168,MATCH(MID(A434,1,21),MID(PAGU_REAL!$AK$1:$AK$168,1,21),0))</f>
        <v>Metode dan Kurikulum</v>
      </c>
      <c r="C434" s="36" t="s">
        <v>280</v>
      </c>
      <c r="D434" s="37" t="s">
        <v>2344</v>
      </c>
      <c r="E434" s="38">
        <v>0</v>
      </c>
      <c r="F434" s="39" t="s">
        <v>24</v>
      </c>
      <c r="G434" s="38">
        <v>0</v>
      </c>
      <c r="H434" s="38">
        <f t="shared" ref="H434:T434" si="232">SUM(H435,H440,H442)</f>
        <v>162933000</v>
      </c>
      <c r="I434" s="38">
        <f t="shared" si="232"/>
        <v>11083584</v>
      </c>
      <c r="J434" s="38">
        <f t="shared" si="232"/>
        <v>17083584</v>
      </c>
      <c r="K434" s="38">
        <f t="shared" si="232"/>
        <v>13083584</v>
      </c>
      <c r="L434" s="38">
        <f t="shared" si="232"/>
        <v>13014584</v>
      </c>
      <c r="M434" s="38">
        <f t="shared" si="232"/>
        <v>12945584</v>
      </c>
      <c r="N434" s="38">
        <f t="shared" si="232"/>
        <v>16945584</v>
      </c>
      <c r="O434" s="38">
        <f t="shared" si="232"/>
        <v>12945584</v>
      </c>
      <c r="P434" s="38">
        <f t="shared" si="232"/>
        <v>12945584</v>
      </c>
      <c r="Q434" s="38">
        <f t="shared" si="232"/>
        <v>16945584</v>
      </c>
      <c r="R434" s="38">
        <f t="shared" si="232"/>
        <v>12945584</v>
      </c>
      <c r="S434" s="38">
        <f t="shared" si="232"/>
        <v>12945584</v>
      </c>
      <c r="T434" s="38">
        <f t="shared" si="232"/>
        <v>10048576</v>
      </c>
      <c r="U434" s="38">
        <f t="shared" si="1"/>
        <v>162933000</v>
      </c>
      <c r="V434" s="38">
        <f t="shared" si="2"/>
        <v>0</v>
      </c>
      <c r="W434" s="61"/>
      <c r="X434" s="61"/>
      <c r="Y434" s="61"/>
      <c r="Z434" s="61"/>
    </row>
    <row r="435" spans="1:26" ht="13.5" hidden="1" customHeight="1" x14ac:dyDescent="0.2">
      <c r="A435" s="2" t="s">
        <v>2345</v>
      </c>
      <c r="B435" s="50" t="str">
        <f t="array" ref="B435">INDEX(PAGU_REAL!$AF$1:$AF$168,MATCH(MID(A435,1,21),MID(PAGU_REAL!$AK$1:$AK$168,1,21),0))</f>
        <v>Metode dan Kurikulum</v>
      </c>
      <c r="C435" s="12" t="s">
        <v>42</v>
      </c>
      <c r="D435" s="40" t="s">
        <v>43</v>
      </c>
      <c r="E435" s="41">
        <v>0</v>
      </c>
      <c r="F435" s="15" t="s">
        <v>24</v>
      </c>
      <c r="G435" s="41">
        <v>0</v>
      </c>
      <c r="H435" s="41">
        <f t="shared" ref="H435:T435" si="233">SUM(H436:H439)</f>
        <v>22350000</v>
      </c>
      <c r="I435" s="41">
        <f t="shared" si="233"/>
        <v>1035000</v>
      </c>
      <c r="J435" s="41">
        <f t="shared" si="233"/>
        <v>5035000</v>
      </c>
      <c r="K435" s="41">
        <f t="shared" si="233"/>
        <v>1035000</v>
      </c>
      <c r="L435" s="41">
        <f t="shared" si="233"/>
        <v>966000</v>
      </c>
      <c r="M435" s="41">
        <f t="shared" si="233"/>
        <v>897000</v>
      </c>
      <c r="N435" s="41">
        <f t="shared" si="233"/>
        <v>4897000</v>
      </c>
      <c r="O435" s="41">
        <f t="shared" si="233"/>
        <v>897000</v>
      </c>
      <c r="P435" s="41">
        <f t="shared" si="233"/>
        <v>897000</v>
      </c>
      <c r="Q435" s="41">
        <f t="shared" si="233"/>
        <v>4897000</v>
      </c>
      <c r="R435" s="41">
        <f t="shared" si="233"/>
        <v>897000</v>
      </c>
      <c r="S435" s="41">
        <f t="shared" si="233"/>
        <v>897000</v>
      </c>
      <c r="T435" s="41">
        <f t="shared" si="233"/>
        <v>0</v>
      </c>
      <c r="U435" s="41">
        <f t="shared" si="1"/>
        <v>22350000</v>
      </c>
      <c r="V435" s="41">
        <f t="shared" si="2"/>
        <v>0</v>
      </c>
      <c r="W435" s="61"/>
      <c r="X435" s="61"/>
      <c r="Y435" s="61"/>
      <c r="Z435" s="61"/>
    </row>
    <row r="436" spans="1:26" ht="13.5" hidden="1" customHeight="1" x14ac:dyDescent="0.2">
      <c r="A436" s="2" t="s">
        <v>2346</v>
      </c>
      <c r="B436" s="50" t="str">
        <f t="array" ref="B436">INDEX(PAGU_REAL!$AF$1:$AF$168,MATCH(MID(A436,1,21),MID(PAGU_REAL!$AK$1:$AK$168,1,21),0))</f>
        <v>Metode dan Kurikulum</v>
      </c>
      <c r="C436" s="42" t="s">
        <v>24</v>
      </c>
      <c r="D436" s="43" t="s">
        <v>599</v>
      </c>
      <c r="E436" s="44">
        <v>150</v>
      </c>
      <c r="F436" s="45" t="s">
        <v>600</v>
      </c>
      <c r="G436" s="44">
        <v>69000</v>
      </c>
      <c r="H436" s="44">
        <f t="shared" ref="H436:H439" si="234">ROUNDDOWN(E436*G436,-3)</f>
        <v>10350000</v>
      </c>
      <c r="I436" s="44">
        <v>1035000</v>
      </c>
      <c r="J436" s="44">
        <v>1035000</v>
      </c>
      <c r="K436" s="44">
        <v>1035000</v>
      </c>
      <c r="L436" s="44">
        <v>966000</v>
      </c>
      <c r="M436" s="44">
        <v>897000</v>
      </c>
      <c r="N436" s="44">
        <v>897000</v>
      </c>
      <c r="O436" s="44">
        <v>897000</v>
      </c>
      <c r="P436" s="44">
        <v>897000</v>
      </c>
      <c r="Q436" s="44">
        <v>897000</v>
      </c>
      <c r="R436" s="44">
        <v>897000</v>
      </c>
      <c r="S436" s="44">
        <v>897000</v>
      </c>
      <c r="T436" s="44">
        <v>0</v>
      </c>
      <c r="U436" s="44">
        <f t="shared" si="1"/>
        <v>10350000</v>
      </c>
      <c r="V436" s="44">
        <f t="shared" si="2"/>
        <v>0</v>
      </c>
      <c r="W436" s="61"/>
      <c r="X436" s="61"/>
      <c r="Y436" s="61"/>
      <c r="Z436" s="61"/>
    </row>
    <row r="437" spans="1:26" ht="13.5" hidden="1" customHeight="1" x14ac:dyDescent="0.2">
      <c r="A437" s="2" t="s">
        <v>2347</v>
      </c>
      <c r="B437" s="50" t="str">
        <f t="array" ref="B437">INDEX(PAGU_REAL!$AF$1:$AF$168,MATCH(MID(A437,1,21),MID(PAGU_REAL!$AK$1:$AK$168,1,21),0))</f>
        <v>Metode dan Kurikulum</v>
      </c>
      <c r="C437" s="42" t="s">
        <v>24</v>
      </c>
      <c r="D437" s="43" t="s">
        <v>45</v>
      </c>
      <c r="E437" s="44">
        <v>3</v>
      </c>
      <c r="F437" s="45" t="s">
        <v>668</v>
      </c>
      <c r="G437" s="44">
        <v>1500000</v>
      </c>
      <c r="H437" s="44">
        <f t="shared" si="234"/>
        <v>4500000</v>
      </c>
      <c r="I437" s="44">
        <v>0</v>
      </c>
      <c r="J437" s="44">
        <v>1500000</v>
      </c>
      <c r="K437" s="44">
        <v>0</v>
      </c>
      <c r="L437" s="44">
        <v>0</v>
      </c>
      <c r="M437" s="44">
        <v>0</v>
      </c>
      <c r="N437" s="44">
        <v>1500000</v>
      </c>
      <c r="O437" s="44">
        <v>0</v>
      </c>
      <c r="P437" s="44">
        <v>0</v>
      </c>
      <c r="Q437" s="44">
        <v>1500000</v>
      </c>
      <c r="R437" s="44">
        <v>0</v>
      </c>
      <c r="S437" s="44">
        <v>0</v>
      </c>
      <c r="T437" s="44">
        <v>0</v>
      </c>
      <c r="U437" s="44">
        <f t="shared" si="1"/>
        <v>4500000</v>
      </c>
      <c r="V437" s="44">
        <f t="shared" si="2"/>
        <v>0</v>
      </c>
      <c r="W437" s="61"/>
      <c r="X437" s="61"/>
      <c r="Y437" s="61"/>
      <c r="Z437" s="61"/>
    </row>
    <row r="438" spans="1:26" ht="13.5" hidden="1" customHeight="1" x14ac:dyDescent="0.2">
      <c r="A438" s="2" t="s">
        <v>2348</v>
      </c>
      <c r="B438" s="50" t="str">
        <f t="array" ref="B438">INDEX(PAGU_REAL!$AF$1:$AF$168,MATCH(MID(A438,1,21),MID(PAGU_REAL!$AK$1:$AK$168,1,21),0))</f>
        <v>Metode dan Kurikulum</v>
      </c>
      <c r="C438" s="42" t="s">
        <v>24</v>
      </c>
      <c r="D438" s="43" t="s">
        <v>51</v>
      </c>
      <c r="E438" s="44">
        <v>3</v>
      </c>
      <c r="F438" s="45" t="s">
        <v>668</v>
      </c>
      <c r="G438" s="44">
        <v>1000000</v>
      </c>
      <c r="H438" s="44">
        <f t="shared" si="234"/>
        <v>3000000</v>
      </c>
      <c r="I438" s="44">
        <v>0</v>
      </c>
      <c r="J438" s="44">
        <v>1000000</v>
      </c>
      <c r="K438" s="44">
        <v>0</v>
      </c>
      <c r="L438" s="44">
        <v>0</v>
      </c>
      <c r="M438" s="44">
        <v>0</v>
      </c>
      <c r="N438" s="44">
        <v>1000000</v>
      </c>
      <c r="O438" s="44">
        <v>0</v>
      </c>
      <c r="P438" s="44">
        <v>0</v>
      </c>
      <c r="Q438" s="44">
        <v>1000000</v>
      </c>
      <c r="R438" s="44">
        <v>0</v>
      </c>
      <c r="S438" s="44">
        <v>0</v>
      </c>
      <c r="T438" s="44">
        <v>0</v>
      </c>
      <c r="U438" s="44">
        <f t="shared" si="1"/>
        <v>3000000</v>
      </c>
      <c r="V438" s="44">
        <f t="shared" si="2"/>
        <v>0</v>
      </c>
      <c r="W438" s="61"/>
      <c r="X438" s="61"/>
      <c r="Y438" s="61"/>
      <c r="Z438" s="61"/>
    </row>
    <row r="439" spans="1:26" ht="13.5" hidden="1" customHeight="1" x14ac:dyDescent="0.2">
      <c r="A439" s="2" t="s">
        <v>2349</v>
      </c>
      <c r="B439" s="50" t="str">
        <f t="array" ref="B439">INDEX(PAGU_REAL!$AF$1:$AF$168,MATCH(MID(A439,1,21),MID(PAGU_REAL!$AK$1:$AK$168,1,21),0))</f>
        <v>Metode dan Kurikulum</v>
      </c>
      <c r="C439" s="42" t="s">
        <v>24</v>
      </c>
      <c r="D439" s="43" t="s">
        <v>53</v>
      </c>
      <c r="E439" s="44">
        <v>3</v>
      </c>
      <c r="F439" s="45" t="s">
        <v>668</v>
      </c>
      <c r="G439" s="44">
        <v>1500000</v>
      </c>
      <c r="H439" s="44">
        <f t="shared" si="234"/>
        <v>4500000</v>
      </c>
      <c r="I439" s="44">
        <v>0</v>
      </c>
      <c r="J439" s="44">
        <v>1500000</v>
      </c>
      <c r="K439" s="44">
        <v>0</v>
      </c>
      <c r="L439" s="44">
        <v>0</v>
      </c>
      <c r="M439" s="44">
        <v>0</v>
      </c>
      <c r="N439" s="44">
        <v>1500000</v>
      </c>
      <c r="O439" s="44">
        <v>0</v>
      </c>
      <c r="P439" s="44">
        <v>0</v>
      </c>
      <c r="Q439" s="44">
        <v>1500000</v>
      </c>
      <c r="R439" s="44">
        <v>0</v>
      </c>
      <c r="S439" s="44">
        <v>0</v>
      </c>
      <c r="T439" s="44">
        <v>0</v>
      </c>
      <c r="U439" s="44">
        <f t="shared" si="1"/>
        <v>4500000</v>
      </c>
      <c r="V439" s="44">
        <f t="shared" si="2"/>
        <v>0</v>
      </c>
      <c r="W439" s="61"/>
      <c r="X439" s="61"/>
      <c r="Y439" s="61"/>
      <c r="Z439" s="61"/>
    </row>
    <row r="440" spans="1:26" ht="13.5" hidden="1" customHeight="1" x14ac:dyDescent="0.2">
      <c r="A440" s="2" t="s">
        <v>2350</v>
      </c>
      <c r="B440" s="50" t="str">
        <f t="array" ref="B440">INDEX(PAGU_REAL!$AF$1:$AF$168,MATCH(MID(A440,1,21),MID(PAGU_REAL!$AK$1:$AK$168,1,21),0))</f>
        <v>Metode dan Kurikulum</v>
      </c>
      <c r="C440" s="12" t="s">
        <v>162</v>
      </c>
      <c r="D440" s="40" t="s">
        <v>163</v>
      </c>
      <c r="E440" s="41">
        <v>0</v>
      </c>
      <c r="F440" s="15" t="s">
        <v>24</v>
      </c>
      <c r="G440" s="41">
        <v>0</v>
      </c>
      <c r="H440" s="41">
        <f t="shared" ref="H440:T440" si="235">H441</f>
        <v>20000000</v>
      </c>
      <c r="I440" s="41">
        <f t="shared" si="235"/>
        <v>0</v>
      </c>
      <c r="J440" s="41">
        <f t="shared" si="235"/>
        <v>2000000</v>
      </c>
      <c r="K440" s="41">
        <f t="shared" si="235"/>
        <v>2000000</v>
      </c>
      <c r="L440" s="41">
        <f t="shared" si="235"/>
        <v>2000000</v>
      </c>
      <c r="M440" s="41">
        <f t="shared" si="235"/>
        <v>2000000</v>
      </c>
      <c r="N440" s="41">
        <f t="shared" si="235"/>
        <v>2000000</v>
      </c>
      <c r="O440" s="41">
        <f t="shared" si="235"/>
        <v>2000000</v>
      </c>
      <c r="P440" s="41">
        <f t="shared" si="235"/>
        <v>2000000</v>
      </c>
      <c r="Q440" s="41">
        <f t="shared" si="235"/>
        <v>2000000</v>
      </c>
      <c r="R440" s="41">
        <f t="shared" si="235"/>
        <v>2000000</v>
      </c>
      <c r="S440" s="41">
        <f t="shared" si="235"/>
        <v>2000000</v>
      </c>
      <c r="T440" s="41">
        <f t="shared" si="235"/>
        <v>0</v>
      </c>
      <c r="U440" s="41">
        <f t="shared" si="1"/>
        <v>20000000</v>
      </c>
      <c r="V440" s="41">
        <f t="shared" si="2"/>
        <v>0</v>
      </c>
      <c r="W440" s="61"/>
      <c r="X440" s="61"/>
      <c r="Y440" s="61"/>
      <c r="Z440" s="61"/>
    </row>
    <row r="441" spans="1:26" ht="13.5" hidden="1" customHeight="1" x14ac:dyDescent="0.2">
      <c r="A441" s="2" t="s">
        <v>2351</v>
      </c>
      <c r="B441" s="50" t="str">
        <f t="array" ref="B441">INDEX(PAGU_REAL!$AF$1:$AF$168,MATCH(MID(A441,1,21),MID(PAGU_REAL!$AK$1:$AK$168,1,21),0))</f>
        <v>Metode dan Kurikulum</v>
      </c>
      <c r="C441" s="42" t="s">
        <v>24</v>
      </c>
      <c r="D441" s="43" t="s">
        <v>1866</v>
      </c>
      <c r="E441" s="44">
        <v>20</v>
      </c>
      <c r="F441" s="45" t="s">
        <v>613</v>
      </c>
      <c r="G441" s="44">
        <v>1000000</v>
      </c>
      <c r="H441" s="44">
        <f>ROUNDDOWN(E441*G441,-3)</f>
        <v>20000000</v>
      </c>
      <c r="I441" s="44">
        <v>0</v>
      </c>
      <c r="J441" s="44">
        <v>2000000</v>
      </c>
      <c r="K441" s="44">
        <v>2000000</v>
      </c>
      <c r="L441" s="44">
        <v>2000000</v>
      </c>
      <c r="M441" s="44">
        <v>2000000</v>
      </c>
      <c r="N441" s="44">
        <v>2000000</v>
      </c>
      <c r="O441" s="44">
        <v>2000000</v>
      </c>
      <c r="P441" s="44">
        <v>2000000</v>
      </c>
      <c r="Q441" s="44">
        <v>2000000</v>
      </c>
      <c r="R441" s="44">
        <v>2000000</v>
      </c>
      <c r="S441" s="44">
        <v>2000000</v>
      </c>
      <c r="T441" s="44">
        <v>0</v>
      </c>
      <c r="U441" s="44">
        <f t="shared" si="1"/>
        <v>20000000</v>
      </c>
      <c r="V441" s="44">
        <f t="shared" si="2"/>
        <v>0</v>
      </c>
      <c r="W441" s="61"/>
      <c r="X441" s="61"/>
      <c r="Y441" s="61"/>
      <c r="Z441" s="61"/>
    </row>
    <row r="442" spans="1:26" ht="13.5" hidden="1" customHeight="1" x14ac:dyDescent="0.2">
      <c r="A442" s="2" t="s">
        <v>2352</v>
      </c>
      <c r="B442" s="50" t="str">
        <f t="array" ref="B442">INDEX(PAGU_REAL!$AF$1:$AF$168,MATCH(MID(A442,1,21),MID(PAGU_REAL!$AK$1:$AK$168,1,21),0))</f>
        <v>Metode dan Kurikulum</v>
      </c>
      <c r="C442" s="12" t="s">
        <v>111</v>
      </c>
      <c r="D442" s="40" t="s">
        <v>112</v>
      </c>
      <c r="E442" s="41">
        <v>0</v>
      </c>
      <c r="F442" s="15" t="s">
        <v>24</v>
      </c>
      <c r="G442" s="41">
        <v>0</v>
      </c>
      <c r="H442" s="41">
        <f t="shared" ref="H442:T442" si="236">H443</f>
        <v>120583000</v>
      </c>
      <c r="I442" s="41">
        <f t="shared" si="236"/>
        <v>10048584</v>
      </c>
      <c r="J442" s="41">
        <f t="shared" si="236"/>
        <v>10048584</v>
      </c>
      <c r="K442" s="41">
        <f t="shared" si="236"/>
        <v>10048584</v>
      </c>
      <c r="L442" s="41">
        <f t="shared" si="236"/>
        <v>10048584</v>
      </c>
      <c r="M442" s="41">
        <f t="shared" si="236"/>
        <v>10048584</v>
      </c>
      <c r="N442" s="41">
        <f t="shared" si="236"/>
        <v>10048584</v>
      </c>
      <c r="O442" s="41">
        <f t="shared" si="236"/>
        <v>10048584</v>
      </c>
      <c r="P442" s="41">
        <f t="shared" si="236"/>
        <v>10048584</v>
      </c>
      <c r="Q442" s="41">
        <f t="shared" si="236"/>
        <v>10048584</v>
      </c>
      <c r="R442" s="41">
        <f t="shared" si="236"/>
        <v>10048584</v>
      </c>
      <c r="S442" s="41">
        <f t="shared" si="236"/>
        <v>10048584</v>
      </c>
      <c r="T442" s="41">
        <f t="shared" si="236"/>
        <v>10048576</v>
      </c>
      <c r="U442" s="41">
        <f t="shared" si="1"/>
        <v>120583000</v>
      </c>
      <c r="V442" s="41">
        <f t="shared" si="2"/>
        <v>0</v>
      </c>
      <c r="W442" s="61"/>
      <c r="X442" s="61"/>
      <c r="Y442" s="61"/>
      <c r="Z442" s="61"/>
    </row>
    <row r="443" spans="1:26" ht="13.5" hidden="1" customHeight="1" x14ac:dyDescent="0.2">
      <c r="A443" s="2" t="s">
        <v>2353</v>
      </c>
      <c r="B443" s="50" t="str">
        <f t="array" ref="B443">INDEX(PAGU_REAL!$AF$1:$AF$168,MATCH(MID(A443,1,21),MID(PAGU_REAL!$AK$1:$AK$168,1,21),0))</f>
        <v>Metode dan Kurikulum</v>
      </c>
      <c r="C443" s="42" t="s">
        <v>24</v>
      </c>
      <c r="D443" s="43" t="s">
        <v>2354</v>
      </c>
      <c r="E443" s="44">
        <v>24</v>
      </c>
      <c r="F443" s="45" t="s">
        <v>600</v>
      </c>
      <c r="G443" s="44">
        <v>5024292</v>
      </c>
      <c r="H443" s="44">
        <f>ROUNDDOWN(E443*G443,-3)</f>
        <v>120583000</v>
      </c>
      <c r="I443" s="44">
        <v>10048584</v>
      </c>
      <c r="J443" s="44">
        <v>10048584</v>
      </c>
      <c r="K443" s="44">
        <v>10048584</v>
      </c>
      <c r="L443" s="44">
        <v>10048584</v>
      </c>
      <c r="M443" s="44">
        <v>10048584</v>
      </c>
      <c r="N443" s="44">
        <v>10048584</v>
      </c>
      <c r="O443" s="44">
        <v>10048584</v>
      </c>
      <c r="P443" s="44">
        <v>10048584</v>
      </c>
      <c r="Q443" s="44">
        <v>10048584</v>
      </c>
      <c r="R443" s="44">
        <v>10048584</v>
      </c>
      <c r="S443" s="44">
        <v>10048584</v>
      </c>
      <c r="T443" s="44">
        <v>10048576</v>
      </c>
      <c r="U443" s="44">
        <f t="shared" si="1"/>
        <v>120583000</v>
      </c>
      <c r="V443" s="44">
        <f t="shared" si="2"/>
        <v>0</v>
      </c>
      <c r="W443" s="61"/>
      <c r="X443" s="61"/>
      <c r="Y443" s="61"/>
      <c r="Z443" s="61"/>
    </row>
    <row r="444" spans="1:26" ht="13.5" hidden="1" customHeight="1" x14ac:dyDescent="0.2">
      <c r="A444" s="2" t="s">
        <v>2355</v>
      </c>
      <c r="B444" s="50" t="str">
        <f t="array" ref="B444">INDEX(PAGU_REAL!$AF$1:$AF$168,MATCH(MID(A444,1,21),MID(PAGU_REAL!$AK$1:$AK$168,1,21),0))</f>
        <v>Umum</v>
      </c>
      <c r="C444" s="36" t="s">
        <v>2356</v>
      </c>
      <c r="D444" s="37" t="s">
        <v>2357</v>
      </c>
      <c r="E444" s="38">
        <v>0</v>
      </c>
      <c r="F444" s="39" t="s">
        <v>24</v>
      </c>
      <c r="G444" s="38">
        <v>0</v>
      </c>
      <c r="H444" s="38">
        <f t="shared" ref="H444:T444" si="237">SUM(H445,H449)</f>
        <v>64531000</v>
      </c>
      <c r="I444" s="38">
        <f t="shared" si="237"/>
        <v>4681000</v>
      </c>
      <c r="J444" s="38">
        <f t="shared" si="237"/>
        <v>4350000</v>
      </c>
      <c r="K444" s="38">
        <f t="shared" si="237"/>
        <v>8350000</v>
      </c>
      <c r="L444" s="38">
        <f t="shared" si="237"/>
        <v>4350000</v>
      </c>
      <c r="M444" s="38">
        <f t="shared" si="237"/>
        <v>4350000</v>
      </c>
      <c r="N444" s="38">
        <f t="shared" si="237"/>
        <v>8350000</v>
      </c>
      <c r="O444" s="38">
        <f t="shared" si="237"/>
        <v>4350000</v>
      </c>
      <c r="P444" s="38">
        <f t="shared" si="237"/>
        <v>4350000</v>
      </c>
      <c r="Q444" s="38">
        <f t="shared" si="237"/>
        <v>8350000</v>
      </c>
      <c r="R444" s="38">
        <f t="shared" si="237"/>
        <v>4350000</v>
      </c>
      <c r="S444" s="38">
        <f t="shared" si="237"/>
        <v>4350000</v>
      </c>
      <c r="T444" s="38">
        <f t="shared" si="237"/>
        <v>4350000</v>
      </c>
      <c r="U444" s="38">
        <f t="shared" si="1"/>
        <v>64531000</v>
      </c>
      <c r="V444" s="38">
        <f t="shared" si="2"/>
        <v>0</v>
      </c>
      <c r="W444" s="61"/>
      <c r="X444" s="61"/>
      <c r="Y444" s="61"/>
      <c r="Z444" s="61"/>
    </row>
    <row r="445" spans="1:26" ht="13.5" hidden="1" customHeight="1" x14ac:dyDescent="0.2">
      <c r="A445" s="2" t="s">
        <v>2358</v>
      </c>
      <c r="B445" s="50" t="str">
        <f t="array" ref="B445">INDEX(PAGU_REAL!$AF$1:$AF$168,MATCH(MID(A445,1,21),MID(PAGU_REAL!$AK$1:$AK$168,1,21),0))</f>
        <v>Umum</v>
      </c>
      <c r="C445" s="12" t="s">
        <v>42</v>
      </c>
      <c r="D445" s="40" t="s">
        <v>43</v>
      </c>
      <c r="E445" s="41">
        <v>0</v>
      </c>
      <c r="F445" s="15" t="s">
        <v>24</v>
      </c>
      <c r="G445" s="41">
        <v>0</v>
      </c>
      <c r="H445" s="41">
        <f t="shared" ref="H445:T445" si="238">SUM(H446:H448)</f>
        <v>12000000</v>
      </c>
      <c r="I445" s="41">
        <f t="shared" si="238"/>
        <v>0</v>
      </c>
      <c r="J445" s="41">
        <f t="shared" si="238"/>
        <v>0</v>
      </c>
      <c r="K445" s="41">
        <f t="shared" si="238"/>
        <v>4000000</v>
      </c>
      <c r="L445" s="41">
        <f t="shared" si="238"/>
        <v>0</v>
      </c>
      <c r="M445" s="41">
        <f t="shared" si="238"/>
        <v>0</v>
      </c>
      <c r="N445" s="41">
        <f t="shared" si="238"/>
        <v>4000000</v>
      </c>
      <c r="O445" s="41">
        <f t="shared" si="238"/>
        <v>0</v>
      </c>
      <c r="P445" s="41">
        <f t="shared" si="238"/>
        <v>0</v>
      </c>
      <c r="Q445" s="41">
        <f t="shared" si="238"/>
        <v>4000000</v>
      </c>
      <c r="R445" s="41">
        <f t="shared" si="238"/>
        <v>0</v>
      </c>
      <c r="S445" s="41">
        <f t="shared" si="238"/>
        <v>0</v>
      </c>
      <c r="T445" s="41">
        <f t="shared" si="238"/>
        <v>0</v>
      </c>
      <c r="U445" s="41">
        <f t="shared" si="1"/>
        <v>12000000</v>
      </c>
      <c r="V445" s="41">
        <f t="shared" si="2"/>
        <v>0</v>
      </c>
      <c r="W445" s="61"/>
      <c r="X445" s="61"/>
      <c r="Y445" s="61"/>
      <c r="Z445" s="61"/>
    </row>
    <row r="446" spans="1:26" ht="13.5" hidden="1" customHeight="1" x14ac:dyDescent="0.2">
      <c r="A446" s="2" t="s">
        <v>2359</v>
      </c>
      <c r="B446" s="50" t="str">
        <f t="array" ref="B446">INDEX(PAGU_REAL!$AF$1:$AF$168,MATCH(MID(A446,1,21),MID(PAGU_REAL!$AK$1:$AK$168,1,21),0))</f>
        <v>Umum</v>
      </c>
      <c r="C446" s="42" t="s">
        <v>24</v>
      </c>
      <c r="D446" s="43" t="s">
        <v>51</v>
      </c>
      <c r="E446" s="44">
        <v>3</v>
      </c>
      <c r="F446" s="45" t="s">
        <v>668</v>
      </c>
      <c r="G446" s="44">
        <v>1000000</v>
      </c>
      <c r="H446" s="44">
        <f t="shared" ref="H446:H448" si="239">ROUNDDOWN(E446*G446,-3)</f>
        <v>3000000</v>
      </c>
      <c r="I446" s="44">
        <v>0</v>
      </c>
      <c r="J446" s="44">
        <v>0</v>
      </c>
      <c r="K446" s="44">
        <v>1000000</v>
      </c>
      <c r="L446" s="44">
        <v>0</v>
      </c>
      <c r="M446" s="44">
        <v>0</v>
      </c>
      <c r="N446" s="44">
        <v>1000000</v>
      </c>
      <c r="O446" s="44">
        <v>0</v>
      </c>
      <c r="P446" s="44">
        <v>0</v>
      </c>
      <c r="Q446" s="44">
        <v>1000000</v>
      </c>
      <c r="R446" s="44">
        <v>0</v>
      </c>
      <c r="S446" s="44">
        <v>0</v>
      </c>
      <c r="T446" s="44">
        <v>0</v>
      </c>
      <c r="U446" s="44">
        <f t="shared" si="1"/>
        <v>3000000</v>
      </c>
      <c r="V446" s="44">
        <f t="shared" si="2"/>
        <v>0</v>
      </c>
      <c r="W446" s="61"/>
      <c r="X446" s="61"/>
      <c r="Y446" s="61"/>
      <c r="Z446" s="61"/>
    </row>
    <row r="447" spans="1:26" ht="13.5" hidden="1" customHeight="1" x14ac:dyDescent="0.2">
      <c r="A447" s="2" t="s">
        <v>2360</v>
      </c>
      <c r="B447" s="50" t="str">
        <f t="array" ref="B447">INDEX(PAGU_REAL!$AF$1:$AF$168,MATCH(MID(A447,1,21),MID(PAGU_REAL!$AK$1:$AK$168,1,21),0))</f>
        <v>Umum</v>
      </c>
      <c r="C447" s="42" t="s">
        <v>24</v>
      </c>
      <c r="D447" s="43" t="s">
        <v>53</v>
      </c>
      <c r="E447" s="44">
        <v>3</v>
      </c>
      <c r="F447" s="45" t="s">
        <v>668</v>
      </c>
      <c r="G447" s="44">
        <v>1500000</v>
      </c>
      <c r="H447" s="44">
        <f t="shared" si="239"/>
        <v>4500000</v>
      </c>
      <c r="I447" s="44">
        <v>0</v>
      </c>
      <c r="J447" s="44">
        <v>0</v>
      </c>
      <c r="K447" s="44">
        <v>1500000</v>
      </c>
      <c r="L447" s="44">
        <v>0</v>
      </c>
      <c r="M447" s="44">
        <v>0</v>
      </c>
      <c r="N447" s="44">
        <v>1500000</v>
      </c>
      <c r="O447" s="44">
        <v>0</v>
      </c>
      <c r="P447" s="44">
        <v>0</v>
      </c>
      <c r="Q447" s="44">
        <v>1500000</v>
      </c>
      <c r="R447" s="44">
        <v>0</v>
      </c>
      <c r="S447" s="44">
        <v>0</v>
      </c>
      <c r="T447" s="44">
        <v>0</v>
      </c>
      <c r="U447" s="44">
        <f t="shared" si="1"/>
        <v>4500000</v>
      </c>
      <c r="V447" s="44">
        <f t="shared" si="2"/>
        <v>0</v>
      </c>
      <c r="W447" s="61"/>
      <c r="X447" s="61"/>
      <c r="Y447" s="61"/>
      <c r="Z447" s="61"/>
    </row>
    <row r="448" spans="1:26" ht="13.5" hidden="1" customHeight="1" x14ac:dyDescent="0.2">
      <c r="A448" s="2" t="s">
        <v>2361</v>
      </c>
      <c r="B448" s="50" t="str">
        <f t="array" ref="B448">INDEX(PAGU_REAL!$AF$1:$AF$168,MATCH(MID(A448,1,21),MID(PAGU_REAL!$AK$1:$AK$168,1,21),0))</f>
        <v>Umum</v>
      </c>
      <c r="C448" s="42" t="s">
        <v>24</v>
      </c>
      <c r="D448" s="43" t="s">
        <v>45</v>
      </c>
      <c r="E448" s="44">
        <v>3</v>
      </c>
      <c r="F448" s="45" t="s">
        <v>668</v>
      </c>
      <c r="G448" s="44">
        <v>1500000</v>
      </c>
      <c r="H448" s="44">
        <f t="shared" si="239"/>
        <v>4500000</v>
      </c>
      <c r="I448" s="44">
        <v>0</v>
      </c>
      <c r="J448" s="44">
        <v>0</v>
      </c>
      <c r="K448" s="44">
        <v>1500000</v>
      </c>
      <c r="L448" s="44">
        <v>0</v>
      </c>
      <c r="M448" s="44">
        <v>0</v>
      </c>
      <c r="N448" s="44">
        <v>1500000</v>
      </c>
      <c r="O448" s="44">
        <v>0</v>
      </c>
      <c r="P448" s="44">
        <v>0</v>
      </c>
      <c r="Q448" s="44">
        <v>1500000</v>
      </c>
      <c r="R448" s="44">
        <v>0</v>
      </c>
      <c r="S448" s="44">
        <v>0</v>
      </c>
      <c r="T448" s="44">
        <v>0</v>
      </c>
      <c r="U448" s="44">
        <f t="shared" si="1"/>
        <v>4500000</v>
      </c>
      <c r="V448" s="44">
        <f t="shared" si="2"/>
        <v>0</v>
      </c>
      <c r="W448" s="61"/>
      <c r="X448" s="61"/>
      <c r="Y448" s="61"/>
      <c r="Z448" s="61"/>
    </row>
    <row r="449" spans="1:26" ht="13.5" hidden="1" customHeight="1" x14ac:dyDescent="0.2">
      <c r="A449" s="2" t="s">
        <v>2362</v>
      </c>
      <c r="B449" s="50" t="str">
        <f t="array" ref="B449">INDEX(PAGU_REAL!$AF$1:$AF$168,MATCH(MID(A449,1,21),MID(PAGU_REAL!$AK$1:$AK$168,1,21),0))</f>
        <v>Umum</v>
      </c>
      <c r="C449" s="12" t="s">
        <v>111</v>
      </c>
      <c r="D449" s="40" t="s">
        <v>112</v>
      </c>
      <c r="E449" s="41">
        <v>0</v>
      </c>
      <c r="F449" s="15" t="s">
        <v>24</v>
      </c>
      <c r="G449" s="41">
        <v>0</v>
      </c>
      <c r="H449" s="41">
        <f t="shared" ref="H449:T449" si="240">H450</f>
        <v>52531000</v>
      </c>
      <c r="I449" s="41">
        <f t="shared" si="240"/>
        <v>4681000</v>
      </c>
      <c r="J449" s="41">
        <f t="shared" si="240"/>
        <v>4350000</v>
      </c>
      <c r="K449" s="41">
        <f t="shared" si="240"/>
        <v>4350000</v>
      </c>
      <c r="L449" s="41">
        <f t="shared" si="240"/>
        <v>4350000</v>
      </c>
      <c r="M449" s="41">
        <f t="shared" si="240"/>
        <v>4350000</v>
      </c>
      <c r="N449" s="41">
        <f t="shared" si="240"/>
        <v>4350000</v>
      </c>
      <c r="O449" s="41">
        <f t="shared" si="240"/>
        <v>4350000</v>
      </c>
      <c r="P449" s="41">
        <f t="shared" si="240"/>
        <v>4350000</v>
      </c>
      <c r="Q449" s="41">
        <f t="shared" si="240"/>
        <v>4350000</v>
      </c>
      <c r="R449" s="41">
        <f t="shared" si="240"/>
        <v>4350000</v>
      </c>
      <c r="S449" s="41">
        <f t="shared" si="240"/>
        <v>4350000</v>
      </c>
      <c r="T449" s="41">
        <f t="shared" si="240"/>
        <v>4350000</v>
      </c>
      <c r="U449" s="41">
        <f t="shared" si="1"/>
        <v>52531000</v>
      </c>
      <c r="V449" s="41">
        <f t="shared" si="2"/>
        <v>0</v>
      </c>
      <c r="W449" s="61"/>
      <c r="X449" s="61"/>
      <c r="Y449" s="61"/>
      <c r="Z449" s="61"/>
    </row>
    <row r="450" spans="1:26" ht="13.5" hidden="1" customHeight="1" x14ac:dyDescent="0.2">
      <c r="A450" s="2" t="s">
        <v>2363</v>
      </c>
      <c r="B450" s="50" t="str">
        <f t="array" ref="B450">INDEX(PAGU_REAL!$AF$1:$AF$168,MATCH(MID(A450,1,21),MID(PAGU_REAL!$AK$1:$AK$168,1,21),0))</f>
        <v>Umum</v>
      </c>
      <c r="C450" s="42" t="s">
        <v>24</v>
      </c>
      <c r="D450" s="43" t="s">
        <v>2364</v>
      </c>
      <c r="E450" s="44">
        <v>10</v>
      </c>
      <c r="F450" s="45" t="s">
        <v>600</v>
      </c>
      <c r="G450" s="44">
        <v>5253100</v>
      </c>
      <c r="H450" s="44">
        <f>ROUNDDOWN(E450*G450,-3)</f>
        <v>52531000</v>
      </c>
      <c r="I450" s="44">
        <v>4681000</v>
      </c>
      <c r="J450" s="44">
        <v>4350000</v>
      </c>
      <c r="K450" s="44">
        <v>4350000</v>
      </c>
      <c r="L450" s="44">
        <v>4350000</v>
      </c>
      <c r="M450" s="44">
        <v>4350000</v>
      </c>
      <c r="N450" s="44">
        <v>4350000</v>
      </c>
      <c r="O450" s="44">
        <v>4350000</v>
      </c>
      <c r="P450" s="44">
        <v>4350000</v>
      </c>
      <c r="Q450" s="44">
        <v>4350000</v>
      </c>
      <c r="R450" s="44">
        <v>4350000</v>
      </c>
      <c r="S450" s="44">
        <v>4350000</v>
      </c>
      <c r="T450" s="44">
        <v>4350000</v>
      </c>
      <c r="U450" s="44">
        <f t="shared" si="1"/>
        <v>52531000</v>
      </c>
      <c r="V450" s="44">
        <f t="shared" si="2"/>
        <v>0</v>
      </c>
      <c r="W450" s="61"/>
      <c r="X450" s="61"/>
      <c r="Y450" s="61"/>
      <c r="Z450" s="61"/>
    </row>
    <row r="451" spans="1:26" ht="13.5" customHeight="1" x14ac:dyDescent="0.2">
      <c r="A451" s="2" t="s">
        <v>2365</v>
      </c>
      <c r="B451" s="50" t="str">
        <f t="array" ref="B451">INDEX(PAGU_REAL!$AF$1:$AF$168,MATCH(MID(A451,1,21),MID(PAGU_REAL!$AK$1:$AK$168,1,21),0))</f>
        <v>Ketenagaan</v>
      </c>
      <c r="C451" s="36" t="s">
        <v>2366</v>
      </c>
      <c r="D451" s="37" t="s">
        <v>2367</v>
      </c>
      <c r="E451" s="38">
        <v>0</v>
      </c>
      <c r="F451" s="39" t="s">
        <v>24</v>
      </c>
      <c r="G451" s="38">
        <v>0</v>
      </c>
      <c r="H451" s="38">
        <f t="shared" ref="H451:T451" si="241">SUM(H452,H458,H460,H462,H464)</f>
        <v>1169800000</v>
      </c>
      <c r="I451" s="38">
        <f t="shared" si="241"/>
        <v>0</v>
      </c>
      <c r="J451" s="38">
        <f t="shared" si="241"/>
        <v>0</v>
      </c>
      <c r="K451" s="38">
        <f t="shared" si="241"/>
        <v>6200000</v>
      </c>
      <c r="L451" s="38">
        <f t="shared" si="241"/>
        <v>6200000</v>
      </c>
      <c r="M451" s="38">
        <f t="shared" si="241"/>
        <v>15651000</v>
      </c>
      <c r="N451" s="38">
        <f t="shared" si="241"/>
        <v>502100000</v>
      </c>
      <c r="O451" s="38">
        <f t="shared" si="241"/>
        <v>494337000</v>
      </c>
      <c r="P451" s="38">
        <f t="shared" si="241"/>
        <v>2700000</v>
      </c>
      <c r="Q451" s="38">
        <f t="shared" si="241"/>
        <v>47200000</v>
      </c>
      <c r="R451" s="38">
        <f t="shared" si="241"/>
        <v>47200000</v>
      </c>
      <c r="S451" s="38">
        <f t="shared" si="241"/>
        <v>48212000</v>
      </c>
      <c r="T451" s="38">
        <f t="shared" si="241"/>
        <v>0</v>
      </c>
      <c r="U451" s="38">
        <f t="shared" si="1"/>
        <v>1169800000</v>
      </c>
      <c r="V451" s="38">
        <f t="shared" si="2"/>
        <v>0</v>
      </c>
      <c r="W451" s="61"/>
      <c r="X451" s="61"/>
      <c r="Y451" s="61"/>
      <c r="Z451" s="61"/>
    </row>
    <row r="452" spans="1:26" ht="13.5" customHeight="1" x14ac:dyDescent="0.2">
      <c r="A452" s="2" t="s">
        <v>2368</v>
      </c>
      <c r="B452" s="50" t="str">
        <f t="array" ref="B452">INDEX(PAGU_REAL!$AF$1:$AF$168,MATCH(MID(A452,1,21),MID(PAGU_REAL!$AK$1:$AK$168,1,21),0))</f>
        <v>Ketenagaan</v>
      </c>
      <c r="C452" s="12" t="s">
        <v>42</v>
      </c>
      <c r="D452" s="40" t="s">
        <v>43</v>
      </c>
      <c r="E452" s="41">
        <v>0</v>
      </c>
      <c r="F452" s="15" t="s">
        <v>24</v>
      </c>
      <c r="G452" s="41">
        <v>0</v>
      </c>
      <c r="H452" s="41">
        <f t="shared" ref="H452:T452" si="242">SUM(H453:H457)</f>
        <v>54200000</v>
      </c>
      <c r="I452" s="41">
        <f t="shared" si="242"/>
        <v>0</v>
      </c>
      <c r="J452" s="41">
        <f t="shared" si="242"/>
        <v>0</v>
      </c>
      <c r="K452" s="41">
        <f t="shared" si="242"/>
        <v>5900000</v>
      </c>
      <c r="L452" s="41">
        <f t="shared" si="242"/>
        <v>5900000</v>
      </c>
      <c r="M452" s="41">
        <f t="shared" si="242"/>
        <v>1000000</v>
      </c>
      <c r="N452" s="41">
        <f t="shared" si="242"/>
        <v>6900000</v>
      </c>
      <c r="O452" s="41">
        <f t="shared" si="242"/>
        <v>11400000</v>
      </c>
      <c r="P452" s="41">
        <f t="shared" si="242"/>
        <v>2400000</v>
      </c>
      <c r="Q452" s="41">
        <f t="shared" si="242"/>
        <v>6900000</v>
      </c>
      <c r="R452" s="41">
        <f t="shared" si="242"/>
        <v>6900000</v>
      </c>
      <c r="S452" s="41">
        <f t="shared" si="242"/>
        <v>6900000</v>
      </c>
      <c r="T452" s="41">
        <f t="shared" si="242"/>
        <v>0</v>
      </c>
      <c r="U452" s="41">
        <f t="shared" si="1"/>
        <v>54200000</v>
      </c>
      <c r="V452" s="41">
        <f t="shared" si="2"/>
        <v>0</v>
      </c>
      <c r="W452" s="61"/>
      <c r="X452" s="61"/>
      <c r="Y452" s="61"/>
      <c r="Z452" s="61"/>
    </row>
    <row r="453" spans="1:26" ht="13.5" customHeight="1" x14ac:dyDescent="0.2">
      <c r="A453" s="2" t="s">
        <v>2369</v>
      </c>
      <c r="B453" s="50" t="str">
        <f t="array" ref="B453">INDEX(PAGU_REAL!$AF$1:$AF$168,MATCH(MID(A453,1,21),MID(PAGU_REAL!$AK$1:$AK$168,1,21),0))</f>
        <v>Ketenagaan</v>
      </c>
      <c r="C453" s="42" t="s">
        <v>24</v>
      </c>
      <c r="D453" s="43" t="s">
        <v>599</v>
      </c>
      <c r="E453" s="44">
        <v>260</v>
      </c>
      <c r="F453" s="45" t="s">
        <v>600</v>
      </c>
      <c r="G453" s="44">
        <v>70000</v>
      </c>
      <c r="H453" s="44">
        <f t="shared" ref="H453:H457" si="243">ROUNDDOWN(E453*G453,-3)</f>
        <v>18200000</v>
      </c>
      <c r="I453" s="62">
        <v>0</v>
      </c>
      <c r="J453" s="62">
        <v>0</v>
      </c>
      <c r="K453" s="44">
        <v>1400000</v>
      </c>
      <c r="L453" s="62">
        <v>1400000</v>
      </c>
      <c r="M453" s="62">
        <v>1000000</v>
      </c>
      <c r="N453" s="62">
        <v>2400000</v>
      </c>
      <c r="O453" s="62">
        <v>2400000</v>
      </c>
      <c r="P453" s="62">
        <v>2400000</v>
      </c>
      <c r="Q453" s="62">
        <v>2400000</v>
      </c>
      <c r="R453" s="62">
        <v>2400000</v>
      </c>
      <c r="S453" s="62">
        <v>2400000</v>
      </c>
      <c r="T453" s="44">
        <v>0</v>
      </c>
      <c r="U453" s="44">
        <f t="shared" si="1"/>
        <v>18200000</v>
      </c>
      <c r="V453" s="44">
        <f t="shared" si="2"/>
        <v>0</v>
      </c>
      <c r="W453" s="61"/>
      <c r="X453" s="61"/>
      <c r="Y453" s="61"/>
      <c r="Z453" s="61"/>
    </row>
    <row r="454" spans="1:26" ht="13.5" customHeight="1" x14ac:dyDescent="0.2">
      <c r="A454" s="2" t="s">
        <v>2370</v>
      </c>
      <c r="B454" s="50" t="str">
        <f t="array" ref="B454">INDEX(PAGU_REAL!$AF$1:$AF$168,MATCH(MID(A454,1,21),MID(PAGU_REAL!$AK$1:$AK$168,1,21),0))</f>
        <v>Ketenagaan</v>
      </c>
      <c r="C454" s="42" t="s">
        <v>24</v>
      </c>
      <c r="D454" s="43" t="s">
        <v>45</v>
      </c>
      <c r="E454" s="44">
        <v>8</v>
      </c>
      <c r="F454" s="45" t="s">
        <v>668</v>
      </c>
      <c r="G454" s="44">
        <v>1500000</v>
      </c>
      <c r="H454" s="44">
        <f t="shared" si="243"/>
        <v>12000000</v>
      </c>
      <c r="I454" s="44">
        <v>0</v>
      </c>
      <c r="J454" s="62">
        <v>0</v>
      </c>
      <c r="K454" s="62">
        <v>1500000</v>
      </c>
      <c r="L454" s="62">
        <v>1500000</v>
      </c>
      <c r="M454" s="44">
        <v>0</v>
      </c>
      <c r="N454" s="62">
        <v>1500000</v>
      </c>
      <c r="O454" s="44">
        <v>3000000</v>
      </c>
      <c r="P454" s="44">
        <v>0</v>
      </c>
      <c r="Q454" s="44">
        <v>1500000</v>
      </c>
      <c r="R454" s="44">
        <v>1500000</v>
      </c>
      <c r="S454" s="44">
        <v>1500000</v>
      </c>
      <c r="T454" s="44">
        <v>0</v>
      </c>
      <c r="U454" s="44">
        <f t="shared" si="1"/>
        <v>12000000</v>
      </c>
      <c r="V454" s="44">
        <f t="shared" si="2"/>
        <v>0</v>
      </c>
      <c r="W454" s="61"/>
      <c r="X454" s="61"/>
      <c r="Y454" s="61"/>
      <c r="Z454" s="61"/>
    </row>
    <row r="455" spans="1:26" ht="13.5" customHeight="1" x14ac:dyDescent="0.2">
      <c r="A455" s="2" t="s">
        <v>2371</v>
      </c>
      <c r="B455" s="50" t="str">
        <f t="array" ref="B455">INDEX(PAGU_REAL!$AF$1:$AF$168,MATCH(MID(A455,1,21),MID(PAGU_REAL!$AK$1:$AK$168,1,21),0))</f>
        <v>Ketenagaan</v>
      </c>
      <c r="C455" s="42" t="s">
        <v>24</v>
      </c>
      <c r="D455" s="43" t="s">
        <v>51</v>
      </c>
      <c r="E455" s="44">
        <v>8</v>
      </c>
      <c r="F455" s="45" t="s">
        <v>668</v>
      </c>
      <c r="G455" s="44">
        <v>1000000</v>
      </c>
      <c r="H455" s="44">
        <f t="shared" si="243"/>
        <v>8000000</v>
      </c>
      <c r="I455" s="44">
        <v>0</v>
      </c>
      <c r="J455" s="62">
        <v>0</v>
      </c>
      <c r="K455" s="62">
        <v>1000000</v>
      </c>
      <c r="L455" s="62">
        <v>1000000</v>
      </c>
      <c r="M455" s="44">
        <v>0</v>
      </c>
      <c r="N455" s="62">
        <v>1000000</v>
      </c>
      <c r="O455" s="44">
        <v>2000000</v>
      </c>
      <c r="P455" s="44">
        <v>0</v>
      </c>
      <c r="Q455" s="44">
        <v>1000000</v>
      </c>
      <c r="R455" s="44">
        <v>1000000</v>
      </c>
      <c r="S455" s="44">
        <v>1000000</v>
      </c>
      <c r="T455" s="44">
        <v>0</v>
      </c>
      <c r="U455" s="44">
        <f t="shared" si="1"/>
        <v>8000000</v>
      </c>
      <c r="V455" s="44">
        <f t="shared" si="2"/>
        <v>0</v>
      </c>
      <c r="W455" s="61"/>
      <c r="X455" s="61"/>
      <c r="Y455" s="61"/>
      <c r="Z455" s="61"/>
    </row>
    <row r="456" spans="1:26" ht="13.5" customHeight="1" x14ac:dyDescent="0.2">
      <c r="A456" s="2" t="s">
        <v>2372</v>
      </c>
      <c r="B456" s="50" t="str">
        <f t="array" ref="B456">INDEX(PAGU_REAL!$AF$1:$AF$168,MATCH(MID(A456,1,21),MID(PAGU_REAL!$AK$1:$AK$168,1,21),0))</f>
        <v>Ketenagaan</v>
      </c>
      <c r="C456" s="42" t="s">
        <v>24</v>
      </c>
      <c r="D456" s="43" t="s">
        <v>53</v>
      </c>
      <c r="E456" s="44">
        <v>8</v>
      </c>
      <c r="F456" s="45" t="s">
        <v>668</v>
      </c>
      <c r="G456" s="44">
        <v>1500000</v>
      </c>
      <c r="H456" s="44">
        <f t="shared" si="243"/>
        <v>12000000</v>
      </c>
      <c r="I456" s="44">
        <v>0</v>
      </c>
      <c r="J456" s="62">
        <v>0</v>
      </c>
      <c r="K456" s="62">
        <v>1500000</v>
      </c>
      <c r="L456" s="62">
        <v>1500000</v>
      </c>
      <c r="M456" s="44">
        <v>0</v>
      </c>
      <c r="N456" s="62">
        <v>1500000</v>
      </c>
      <c r="O456" s="44">
        <v>3000000</v>
      </c>
      <c r="P456" s="44">
        <v>0</v>
      </c>
      <c r="Q456" s="44">
        <v>1500000</v>
      </c>
      <c r="R456" s="44">
        <v>1500000</v>
      </c>
      <c r="S456" s="44">
        <v>1500000</v>
      </c>
      <c r="T456" s="44">
        <v>0</v>
      </c>
      <c r="U456" s="44">
        <f t="shared" si="1"/>
        <v>12000000</v>
      </c>
      <c r="V456" s="44">
        <f t="shared" si="2"/>
        <v>0</v>
      </c>
      <c r="W456" s="61"/>
      <c r="X456" s="61"/>
      <c r="Y456" s="61"/>
      <c r="Z456" s="61"/>
    </row>
    <row r="457" spans="1:26" ht="13.5" customHeight="1" x14ac:dyDescent="0.2">
      <c r="A457" s="2" t="s">
        <v>2373</v>
      </c>
      <c r="B457" s="50" t="str">
        <f t="array" ref="B457">INDEX(PAGU_REAL!$AF$1:$AF$168,MATCH(MID(A457,1,21),MID(PAGU_REAL!$AK$1:$AK$168,1,21),0))</f>
        <v>Ketenagaan</v>
      </c>
      <c r="C457" s="42" t="s">
        <v>24</v>
      </c>
      <c r="D457" s="43" t="s">
        <v>2374</v>
      </c>
      <c r="E457" s="44">
        <v>8</v>
      </c>
      <c r="F457" s="45" t="s">
        <v>668</v>
      </c>
      <c r="G457" s="44">
        <v>500000</v>
      </c>
      <c r="H457" s="44">
        <f t="shared" si="243"/>
        <v>4000000</v>
      </c>
      <c r="I457" s="44">
        <v>0</v>
      </c>
      <c r="J457" s="62">
        <v>0</v>
      </c>
      <c r="K457" s="62">
        <v>500000</v>
      </c>
      <c r="L457" s="62">
        <v>500000</v>
      </c>
      <c r="M457" s="44">
        <v>0</v>
      </c>
      <c r="N457" s="62">
        <v>500000</v>
      </c>
      <c r="O457" s="44">
        <v>1000000</v>
      </c>
      <c r="P457" s="44">
        <v>0</v>
      </c>
      <c r="Q457" s="44">
        <v>500000</v>
      </c>
      <c r="R457" s="44">
        <v>500000</v>
      </c>
      <c r="S457" s="44">
        <v>500000</v>
      </c>
      <c r="T457" s="44">
        <v>0</v>
      </c>
      <c r="U457" s="44">
        <f t="shared" si="1"/>
        <v>4000000</v>
      </c>
      <c r="V457" s="44">
        <f t="shared" si="2"/>
        <v>0</v>
      </c>
      <c r="W457" s="61"/>
      <c r="X457" s="61"/>
      <c r="Y457" s="61"/>
      <c r="Z457" s="61"/>
    </row>
    <row r="458" spans="1:26" ht="13.5" customHeight="1" x14ac:dyDescent="0.2">
      <c r="A458" s="2" t="s">
        <v>2375</v>
      </c>
      <c r="B458" s="50" t="str">
        <f t="array" ref="B458">INDEX(PAGU_REAL!$AF$1:$AF$168,MATCH(MID(A458,1,21),MID(PAGU_REAL!$AK$1:$AK$168,1,21),0))</f>
        <v>Ketenagaan</v>
      </c>
      <c r="C458" s="12" t="s">
        <v>606</v>
      </c>
      <c r="D458" s="40" t="s">
        <v>607</v>
      </c>
      <c r="E458" s="41">
        <v>0</v>
      </c>
      <c r="F458" s="15" t="s">
        <v>24</v>
      </c>
      <c r="G458" s="41">
        <v>0</v>
      </c>
      <c r="H458" s="41">
        <f t="shared" ref="H458:T458" si="244">H459</f>
        <v>694237000</v>
      </c>
      <c r="I458" s="41">
        <f t="shared" si="244"/>
        <v>0</v>
      </c>
      <c r="J458" s="41">
        <f t="shared" si="244"/>
        <v>0</v>
      </c>
      <c r="K458" s="41">
        <f t="shared" si="244"/>
        <v>0</v>
      </c>
      <c r="L458" s="41">
        <f t="shared" si="244"/>
        <v>0</v>
      </c>
      <c r="M458" s="41">
        <f t="shared" si="244"/>
        <v>0</v>
      </c>
      <c r="N458" s="41">
        <f t="shared" si="244"/>
        <v>331750000</v>
      </c>
      <c r="O458" s="41">
        <f t="shared" si="244"/>
        <v>332487000</v>
      </c>
      <c r="P458" s="41">
        <f t="shared" si="244"/>
        <v>0</v>
      </c>
      <c r="Q458" s="41">
        <f t="shared" si="244"/>
        <v>10000000</v>
      </c>
      <c r="R458" s="41">
        <f t="shared" si="244"/>
        <v>10000000</v>
      </c>
      <c r="S458" s="41">
        <f t="shared" si="244"/>
        <v>10000000</v>
      </c>
      <c r="T458" s="41">
        <f t="shared" si="244"/>
        <v>0</v>
      </c>
      <c r="U458" s="41">
        <f t="shared" si="1"/>
        <v>694237000</v>
      </c>
      <c r="V458" s="41">
        <f t="shared" si="2"/>
        <v>0</v>
      </c>
      <c r="W458" s="61"/>
      <c r="X458" s="61"/>
      <c r="Y458" s="61"/>
      <c r="Z458" s="61"/>
    </row>
    <row r="459" spans="1:26" ht="13.5" customHeight="1" x14ac:dyDescent="0.2">
      <c r="A459" s="2" t="s">
        <v>2376</v>
      </c>
      <c r="B459" s="50" t="str">
        <f t="array" ref="B459">INDEX(PAGU_REAL!$AF$1:$AF$168,MATCH(MID(A459,1,21),MID(PAGU_REAL!$AK$1:$AK$168,1,21),0))</f>
        <v>Ketenagaan</v>
      </c>
      <c r="C459" s="42" t="s">
        <v>24</v>
      </c>
      <c r="D459" s="43" t="s">
        <v>2377</v>
      </c>
      <c r="E459" s="44">
        <v>285</v>
      </c>
      <c r="F459" s="45" t="s">
        <v>2378</v>
      </c>
      <c r="G459" s="44">
        <v>2435920</v>
      </c>
      <c r="H459" s="44">
        <f>ROUNDDOWN(E459*G459,-3)</f>
        <v>694237000</v>
      </c>
      <c r="I459" s="44">
        <v>0</v>
      </c>
      <c r="J459" s="44">
        <v>0</v>
      </c>
      <c r="K459" s="44">
        <v>0</v>
      </c>
      <c r="L459" s="44">
        <v>0</v>
      </c>
      <c r="M459" s="44">
        <v>0</v>
      </c>
      <c r="N459" s="44">
        <v>331750000</v>
      </c>
      <c r="O459" s="44">
        <v>332487000</v>
      </c>
      <c r="P459" s="44">
        <v>0</v>
      </c>
      <c r="Q459" s="44">
        <v>10000000</v>
      </c>
      <c r="R459" s="44">
        <v>10000000</v>
      </c>
      <c r="S459" s="44">
        <v>10000000</v>
      </c>
      <c r="T459" s="44">
        <v>0</v>
      </c>
      <c r="U459" s="44">
        <f t="shared" si="1"/>
        <v>694237000</v>
      </c>
      <c r="V459" s="44">
        <f t="shared" si="2"/>
        <v>0</v>
      </c>
      <c r="W459" s="61"/>
      <c r="X459" s="61"/>
      <c r="Y459" s="61"/>
      <c r="Z459" s="61"/>
    </row>
    <row r="460" spans="1:26" ht="13.5" customHeight="1" x14ac:dyDescent="0.2">
      <c r="A460" s="2" t="s">
        <v>2379</v>
      </c>
      <c r="B460" s="50" t="str">
        <f t="array" ref="B460">INDEX(PAGU_REAL!$AF$1:$AF$168,MATCH(MID(A460,1,21),MID(PAGU_REAL!$AK$1:$AK$168,1,21),0))</f>
        <v>Ketenagaan</v>
      </c>
      <c r="C460" s="12" t="s">
        <v>162</v>
      </c>
      <c r="D460" s="40" t="s">
        <v>163</v>
      </c>
      <c r="E460" s="41">
        <v>0</v>
      </c>
      <c r="F460" s="15" t="s">
        <v>24</v>
      </c>
      <c r="G460" s="41">
        <v>0</v>
      </c>
      <c r="H460" s="41">
        <f t="shared" ref="H460:T460" si="245">H461</f>
        <v>26000000</v>
      </c>
      <c r="I460" s="41">
        <f t="shared" si="245"/>
        <v>0</v>
      </c>
      <c r="J460" s="41">
        <f t="shared" si="245"/>
        <v>0</v>
      </c>
      <c r="K460" s="41">
        <f t="shared" si="245"/>
        <v>0</v>
      </c>
      <c r="L460" s="41">
        <f t="shared" si="245"/>
        <v>0</v>
      </c>
      <c r="M460" s="41">
        <f t="shared" si="245"/>
        <v>13000000</v>
      </c>
      <c r="N460" s="41">
        <f t="shared" si="245"/>
        <v>13000000</v>
      </c>
      <c r="O460" s="41">
        <f t="shared" si="245"/>
        <v>0</v>
      </c>
      <c r="P460" s="41">
        <f t="shared" si="245"/>
        <v>0</v>
      </c>
      <c r="Q460" s="41">
        <f t="shared" si="245"/>
        <v>0</v>
      </c>
      <c r="R460" s="41">
        <f t="shared" si="245"/>
        <v>0</v>
      </c>
      <c r="S460" s="41">
        <f t="shared" si="245"/>
        <v>0</v>
      </c>
      <c r="T460" s="41">
        <f t="shared" si="245"/>
        <v>0</v>
      </c>
      <c r="U460" s="41">
        <f t="shared" si="1"/>
        <v>26000000</v>
      </c>
      <c r="V460" s="41">
        <f t="shared" si="2"/>
        <v>0</v>
      </c>
      <c r="W460" s="61"/>
      <c r="X460" s="61"/>
      <c r="Y460" s="61"/>
      <c r="Z460" s="61"/>
    </row>
    <row r="461" spans="1:26" ht="13.5" customHeight="1" x14ac:dyDescent="0.2">
      <c r="A461" s="2" t="s">
        <v>2380</v>
      </c>
      <c r="B461" s="50" t="str">
        <f t="array" ref="B461">INDEX(PAGU_REAL!$AF$1:$AF$168,MATCH(MID(A461,1,21),MID(PAGU_REAL!$AK$1:$AK$168,1,21),0))</f>
        <v>Ketenagaan</v>
      </c>
      <c r="C461" s="42" t="s">
        <v>24</v>
      </c>
      <c r="D461" s="43" t="s">
        <v>1866</v>
      </c>
      <c r="E461" s="44">
        <v>26</v>
      </c>
      <c r="F461" s="45" t="s">
        <v>613</v>
      </c>
      <c r="G461" s="44">
        <v>1000000</v>
      </c>
      <c r="H461" s="44">
        <f>ROUNDDOWN(E461*G461,-3)</f>
        <v>26000000</v>
      </c>
      <c r="I461" s="44">
        <v>0</v>
      </c>
      <c r="J461" s="62">
        <v>0</v>
      </c>
      <c r="K461" s="62">
        <v>0</v>
      </c>
      <c r="L461" s="62">
        <v>0</v>
      </c>
      <c r="M461" s="62">
        <v>13000000</v>
      </c>
      <c r="N461" s="62">
        <v>13000000</v>
      </c>
      <c r="O461" s="44">
        <v>0</v>
      </c>
      <c r="P461" s="44">
        <v>0</v>
      </c>
      <c r="Q461" s="44">
        <v>0</v>
      </c>
      <c r="R461" s="44">
        <v>0</v>
      </c>
      <c r="S461" s="44">
        <v>0</v>
      </c>
      <c r="T461" s="44">
        <v>0</v>
      </c>
      <c r="U461" s="44">
        <f t="shared" si="1"/>
        <v>26000000</v>
      </c>
      <c r="V461" s="44">
        <f t="shared" si="2"/>
        <v>0</v>
      </c>
      <c r="W461" s="61"/>
      <c r="X461" s="61"/>
      <c r="Y461" s="61"/>
      <c r="Z461" s="61"/>
    </row>
    <row r="462" spans="1:26" ht="13.5" customHeight="1" x14ac:dyDescent="0.2">
      <c r="A462" s="2" t="s">
        <v>2381</v>
      </c>
      <c r="B462" s="50" t="str">
        <f t="array" ref="B462">INDEX(PAGU_REAL!$AF$1:$AF$168,MATCH(MID(A462,1,21),MID(PAGU_REAL!$AK$1:$AK$168,1,21),0))</f>
        <v>Ketenagaan</v>
      </c>
      <c r="C462" s="12" t="s">
        <v>111</v>
      </c>
      <c r="D462" s="40" t="s">
        <v>112</v>
      </c>
      <c r="E462" s="41">
        <v>0</v>
      </c>
      <c r="F462" s="15" t="s">
        <v>24</v>
      </c>
      <c r="G462" s="41">
        <v>0</v>
      </c>
      <c r="H462" s="41">
        <f t="shared" ref="H462:T462" si="246">H463</f>
        <v>392363000</v>
      </c>
      <c r="I462" s="41">
        <f t="shared" si="246"/>
        <v>0</v>
      </c>
      <c r="J462" s="41">
        <f t="shared" si="246"/>
        <v>0</v>
      </c>
      <c r="K462" s="41">
        <f t="shared" si="246"/>
        <v>0</v>
      </c>
      <c r="L462" s="41">
        <f t="shared" si="246"/>
        <v>0</v>
      </c>
      <c r="M462" s="41">
        <f t="shared" si="246"/>
        <v>1351000</v>
      </c>
      <c r="N462" s="41">
        <f t="shared" si="246"/>
        <v>150000000</v>
      </c>
      <c r="O462" s="41">
        <f t="shared" si="246"/>
        <v>150000000</v>
      </c>
      <c r="P462" s="41">
        <f t="shared" si="246"/>
        <v>0</v>
      </c>
      <c r="Q462" s="41">
        <f t="shared" si="246"/>
        <v>30000000</v>
      </c>
      <c r="R462" s="41">
        <f t="shared" si="246"/>
        <v>30000000</v>
      </c>
      <c r="S462" s="41">
        <f t="shared" si="246"/>
        <v>31012000</v>
      </c>
      <c r="T462" s="41">
        <f t="shared" si="246"/>
        <v>0</v>
      </c>
      <c r="U462" s="41">
        <f t="shared" si="1"/>
        <v>392363000</v>
      </c>
      <c r="V462" s="41">
        <f t="shared" si="2"/>
        <v>0</v>
      </c>
      <c r="W462" s="61"/>
      <c r="X462" s="61"/>
      <c r="Y462" s="61"/>
      <c r="Z462" s="61"/>
    </row>
    <row r="463" spans="1:26" ht="13.5" customHeight="1" x14ac:dyDescent="0.2">
      <c r="A463" s="2" t="s">
        <v>2382</v>
      </c>
      <c r="B463" s="50" t="str">
        <f t="array" ref="B463">INDEX(PAGU_REAL!$AF$1:$AF$168,MATCH(MID(A463,1,21),MID(PAGU_REAL!$AK$1:$AK$168,1,21),0))</f>
        <v>Ketenagaan</v>
      </c>
      <c r="C463" s="42" t="s">
        <v>24</v>
      </c>
      <c r="D463" s="43" t="s">
        <v>2383</v>
      </c>
      <c r="E463" s="44">
        <v>75</v>
      </c>
      <c r="F463" s="45" t="s">
        <v>600</v>
      </c>
      <c r="G463" s="44">
        <v>5231507</v>
      </c>
      <c r="H463" s="44">
        <f>ROUNDDOWN(E463*G463,-3)</f>
        <v>392363000</v>
      </c>
      <c r="I463" s="44">
        <v>0</v>
      </c>
      <c r="J463" s="44">
        <v>0</v>
      </c>
      <c r="K463" s="44">
        <v>0</v>
      </c>
      <c r="L463" s="44">
        <v>0</v>
      </c>
      <c r="M463" s="44">
        <v>1351000</v>
      </c>
      <c r="N463" s="62">
        <v>150000000</v>
      </c>
      <c r="O463" s="62">
        <v>150000000</v>
      </c>
      <c r="P463" s="44">
        <v>0</v>
      </c>
      <c r="Q463" s="44">
        <v>30000000</v>
      </c>
      <c r="R463" s="44">
        <v>30000000</v>
      </c>
      <c r="S463" s="44">
        <v>31012000</v>
      </c>
      <c r="T463" s="44">
        <v>0</v>
      </c>
      <c r="U463" s="44">
        <f t="shared" si="1"/>
        <v>392363000</v>
      </c>
      <c r="V463" s="44">
        <f t="shared" si="2"/>
        <v>0</v>
      </c>
      <c r="W463" s="61"/>
      <c r="X463" s="61"/>
      <c r="Y463" s="61"/>
      <c r="Z463" s="61"/>
    </row>
    <row r="464" spans="1:26" ht="13.5" customHeight="1" x14ac:dyDescent="0.2">
      <c r="A464" s="2" t="s">
        <v>2384</v>
      </c>
      <c r="B464" s="50" t="str">
        <f t="array" ref="B464">INDEX(PAGU_REAL!$AF$1:$AF$168,MATCH(MID(A464,1,21),MID(PAGU_REAL!$AK$1:$AK$168,1,21),0))</f>
        <v>Ketenagaan</v>
      </c>
      <c r="C464" s="12" t="s">
        <v>55</v>
      </c>
      <c r="D464" s="40" t="s">
        <v>56</v>
      </c>
      <c r="E464" s="41">
        <v>0</v>
      </c>
      <c r="F464" s="15" t="s">
        <v>24</v>
      </c>
      <c r="G464" s="41">
        <v>0</v>
      </c>
      <c r="H464" s="41">
        <f t="shared" ref="H464:T464" si="247">H465</f>
        <v>3000000</v>
      </c>
      <c r="I464" s="41">
        <f t="shared" si="247"/>
        <v>0</v>
      </c>
      <c r="J464" s="41">
        <f t="shared" si="247"/>
        <v>0</v>
      </c>
      <c r="K464" s="41">
        <f t="shared" si="247"/>
        <v>300000</v>
      </c>
      <c r="L464" s="41">
        <f t="shared" si="247"/>
        <v>300000</v>
      </c>
      <c r="M464" s="41">
        <f t="shared" si="247"/>
        <v>300000</v>
      </c>
      <c r="N464" s="41">
        <f t="shared" si="247"/>
        <v>450000</v>
      </c>
      <c r="O464" s="41">
        <f t="shared" si="247"/>
        <v>450000</v>
      </c>
      <c r="P464" s="41">
        <f t="shared" si="247"/>
        <v>300000</v>
      </c>
      <c r="Q464" s="41">
        <f t="shared" si="247"/>
        <v>300000</v>
      </c>
      <c r="R464" s="41">
        <f t="shared" si="247"/>
        <v>300000</v>
      </c>
      <c r="S464" s="41">
        <f t="shared" si="247"/>
        <v>300000</v>
      </c>
      <c r="T464" s="41">
        <f t="shared" si="247"/>
        <v>0</v>
      </c>
      <c r="U464" s="41">
        <f t="shared" si="1"/>
        <v>3000000</v>
      </c>
      <c r="V464" s="41">
        <f t="shared" si="2"/>
        <v>0</v>
      </c>
      <c r="W464" s="61"/>
      <c r="X464" s="61"/>
      <c r="Y464" s="61"/>
      <c r="Z464" s="61"/>
    </row>
    <row r="465" spans="1:26" ht="13.5" customHeight="1" x14ac:dyDescent="0.2">
      <c r="A465" s="2" t="s">
        <v>2385</v>
      </c>
      <c r="B465" s="50" t="str">
        <f t="array" ref="B465">INDEX(PAGU_REAL!$AF$1:$AF$168,MATCH(MID(A465,1,21),MID(PAGU_REAL!$AK$1:$AK$168,1,21),0))</f>
        <v>Ketenagaan</v>
      </c>
      <c r="C465" s="42" t="s">
        <v>24</v>
      </c>
      <c r="D465" s="43" t="s">
        <v>58</v>
      </c>
      <c r="E465" s="44">
        <v>20</v>
      </c>
      <c r="F465" s="45" t="s">
        <v>49</v>
      </c>
      <c r="G465" s="44">
        <v>150000</v>
      </c>
      <c r="H465" s="44">
        <f>ROUNDDOWN(E465*G465,-3)</f>
        <v>3000000</v>
      </c>
      <c r="I465" s="62">
        <v>0</v>
      </c>
      <c r="J465" s="62">
        <v>0</v>
      </c>
      <c r="K465" s="62">
        <v>300000</v>
      </c>
      <c r="L465" s="44">
        <v>300000</v>
      </c>
      <c r="M465" s="44">
        <v>300000</v>
      </c>
      <c r="N465" s="62">
        <v>450000</v>
      </c>
      <c r="O465" s="62">
        <v>450000</v>
      </c>
      <c r="P465" s="44">
        <v>300000</v>
      </c>
      <c r="Q465" s="44">
        <v>300000</v>
      </c>
      <c r="R465" s="44">
        <v>300000</v>
      </c>
      <c r="S465" s="62">
        <v>300000</v>
      </c>
      <c r="T465" s="44">
        <v>0</v>
      </c>
      <c r="U465" s="44">
        <f t="shared" si="1"/>
        <v>3000000</v>
      </c>
      <c r="V465" s="44">
        <f t="shared" si="2"/>
        <v>0</v>
      </c>
      <c r="W465" s="61"/>
      <c r="X465" s="61"/>
      <c r="Y465" s="61"/>
      <c r="Z465" s="61"/>
    </row>
    <row r="466" spans="1:26" ht="13.5" customHeight="1" x14ac:dyDescent="0.2">
      <c r="A466" s="2" t="s">
        <v>2386</v>
      </c>
      <c r="B466" s="50" t="str">
        <f t="array" ref="B466">INDEX(PAGU_REAL!$AF$1:$AF$168,MATCH(MID(A466,1,21),MID(PAGU_REAL!$AK$1:$AK$168,1,21),0))</f>
        <v>Ketenagaan</v>
      </c>
      <c r="C466" s="36" t="s">
        <v>2387</v>
      </c>
      <c r="D466" s="37" t="s">
        <v>2388</v>
      </c>
      <c r="E466" s="38">
        <v>0</v>
      </c>
      <c r="F466" s="39" t="s">
        <v>24</v>
      </c>
      <c r="G466" s="38">
        <v>0</v>
      </c>
      <c r="H466" s="38">
        <f t="shared" ref="H466:T466" si="248">SUM(H467,H473,H475,H477,H479)</f>
        <v>145000000</v>
      </c>
      <c r="I466" s="38">
        <f t="shared" si="248"/>
        <v>0</v>
      </c>
      <c r="J466" s="38">
        <f t="shared" si="248"/>
        <v>0</v>
      </c>
      <c r="K466" s="38">
        <f t="shared" si="248"/>
        <v>0</v>
      </c>
      <c r="L466" s="38">
        <f t="shared" si="248"/>
        <v>0</v>
      </c>
      <c r="M466" s="38">
        <f t="shared" si="248"/>
        <v>0</v>
      </c>
      <c r="N466" s="38">
        <f t="shared" si="248"/>
        <v>0</v>
      </c>
      <c r="O466" s="38">
        <f t="shared" si="248"/>
        <v>0</v>
      </c>
      <c r="P466" s="38">
        <f t="shared" si="248"/>
        <v>16250000</v>
      </c>
      <c r="Q466" s="38">
        <f t="shared" si="248"/>
        <v>71000000</v>
      </c>
      <c r="R466" s="38">
        <f t="shared" si="248"/>
        <v>57750000</v>
      </c>
      <c r="S466" s="38">
        <f t="shared" si="248"/>
        <v>0</v>
      </c>
      <c r="T466" s="38">
        <f t="shared" si="248"/>
        <v>0</v>
      </c>
      <c r="U466" s="38">
        <f t="shared" si="1"/>
        <v>145000000</v>
      </c>
      <c r="V466" s="38">
        <f t="shared" si="2"/>
        <v>0</v>
      </c>
      <c r="W466" s="61"/>
      <c r="X466" s="61"/>
      <c r="Y466" s="61"/>
      <c r="Z466" s="61"/>
    </row>
    <row r="467" spans="1:26" ht="13.5" customHeight="1" x14ac:dyDescent="0.2">
      <c r="A467" s="2" t="s">
        <v>2389</v>
      </c>
      <c r="B467" s="50" t="str">
        <f t="array" ref="B467">INDEX(PAGU_REAL!$AF$1:$AF$168,MATCH(MID(A467,1,21),MID(PAGU_REAL!$AK$1:$AK$168,1,21),0))</f>
        <v>Ketenagaan</v>
      </c>
      <c r="C467" s="12" t="s">
        <v>42</v>
      </c>
      <c r="D467" s="40" t="s">
        <v>43</v>
      </c>
      <c r="E467" s="41">
        <v>0</v>
      </c>
      <c r="F467" s="15" t="s">
        <v>24</v>
      </c>
      <c r="G467" s="41">
        <v>0</v>
      </c>
      <c r="H467" s="41">
        <f t="shared" ref="H467:T467" si="249">SUM(H468:H472)</f>
        <v>58500000</v>
      </c>
      <c r="I467" s="41">
        <f t="shared" si="249"/>
        <v>0</v>
      </c>
      <c r="J467" s="41">
        <f t="shared" si="249"/>
        <v>0</v>
      </c>
      <c r="K467" s="41">
        <f t="shared" si="249"/>
        <v>0</v>
      </c>
      <c r="L467" s="41">
        <f t="shared" si="249"/>
        <v>0</v>
      </c>
      <c r="M467" s="41">
        <f t="shared" si="249"/>
        <v>0</v>
      </c>
      <c r="N467" s="41">
        <f t="shared" si="249"/>
        <v>0</v>
      </c>
      <c r="O467" s="41">
        <f t="shared" si="249"/>
        <v>0</v>
      </c>
      <c r="P467" s="41">
        <f t="shared" si="249"/>
        <v>7500000</v>
      </c>
      <c r="Q467" s="41">
        <f t="shared" si="249"/>
        <v>39000000</v>
      </c>
      <c r="R467" s="41">
        <f t="shared" si="249"/>
        <v>12000000</v>
      </c>
      <c r="S467" s="41">
        <f t="shared" si="249"/>
        <v>0</v>
      </c>
      <c r="T467" s="41">
        <f t="shared" si="249"/>
        <v>0</v>
      </c>
      <c r="U467" s="41">
        <f t="shared" si="1"/>
        <v>58500000</v>
      </c>
      <c r="V467" s="41">
        <f t="shared" si="2"/>
        <v>0</v>
      </c>
      <c r="W467" s="61"/>
      <c r="X467" s="61"/>
      <c r="Y467" s="61"/>
      <c r="Z467" s="61"/>
    </row>
    <row r="468" spans="1:26" ht="13.5" customHeight="1" x14ac:dyDescent="0.2">
      <c r="A468" s="2" t="s">
        <v>2390</v>
      </c>
      <c r="B468" s="50" t="str">
        <f t="array" ref="B468">INDEX(PAGU_REAL!$AF$1:$AF$168,MATCH(MID(A468,1,21),MID(PAGU_REAL!$AK$1:$AK$168,1,21),0))</f>
        <v>Ketenagaan</v>
      </c>
      <c r="C468" s="42" t="s">
        <v>24</v>
      </c>
      <c r="D468" s="43" t="s">
        <v>599</v>
      </c>
      <c r="E468" s="44">
        <v>350</v>
      </c>
      <c r="F468" s="45" t="s">
        <v>600</v>
      </c>
      <c r="G468" s="44">
        <v>70000</v>
      </c>
      <c r="H468" s="44">
        <f t="shared" ref="H468:H472" si="250">ROUNDDOWN(E468*G468,-3)</f>
        <v>24500000</v>
      </c>
      <c r="I468" s="44">
        <v>0</v>
      </c>
      <c r="J468" s="44">
        <v>0</v>
      </c>
      <c r="K468" s="44">
        <v>0</v>
      </c>
      <c r="L468" s="44">
        <v>0</v>
      </c>
      <c r="M468" s="44">
        <v>0</v>
      </c>
      <c r="N468" s="44">
        <v>0</v>
      </c>
      <c r="O468" s="44">
        <v>0</v>
      </c>
      <c r="P468" s="44">
        <v>3500000</v>
      </c>
      <c r="Q468" s="44">
        <v>17500000</v>
      </c>
      <c r="R468" s="44">
        <v>3500000</v>
      </c>
      <c r="S468" s="44">
        <v>0</v>
      </c>
      <c r="T468" s="44">
        <v>0</v>
      </c>
      <c r="U468" s="44">
        <f t="shared" si="1"/>
        <v>24500000</v>
      </c>
      <c r="V468" s="44">
        <f t="shared" si="2"/>
        <v>0</v>
      </c>
      <c r="W468" s="61"/>
      <c r="X468" s="61"/>
      <c r="Y468" s="61"/>
      <c r="Z468" s="61"/>
    </row>
    <row r="469" spans="1:26" ht="13.5" customHeight="1" x14ac:dyDescent="0.2">
      <c r="A469" s="2" t="s">
        <v>2391</v>
      </c>
      <c r="B469" s="50" t="str">
        <f t="array" ref="B469">INDEX(PAGU_REAL!$AF$1:$AF$168,MATCH(MID(A469,1,21),MID(PAGU_REAL!$AK$1:$AK$168,1,21),0))</f>
        <v>Ketenagaan</v>
      </c>
      <c r="C469" s="42" t="s">
        <v>24</v>
      </c>
      <c r="D469" s="43" t="s">
        <v>45</v>
      </c>
      <c r="E469" s="44">
        <v>4</v>
      </c>
      <c r="F469" s="45" t="s">
        <v>668</v>
      </c>
      <c r="G469" s="44">
        <v>1500000</v>
      </c>
      <c r="H469" s="44">
        <f t="shared" si="250"/>
        <v>6000000</v>
      </c>
      <c r="I469" s="44">
        <v>0</v>
      </c>
      <c r="J469" s="44">
        <v>0</v>
      </c>
      <c r="K469" s="44">
        <v>0</v>
      </c>
      <c r="L469" s="44">
        <v>0</v>
      </c>
      <c r="M469" s="44">
        <v>0</v>
      </c>
      <c r="N469" s="44">
        <v>0</v>
      </c>
      <c r="O469" s="44">
        <v>0</v>
      </c>
      <c r="P469" s="44">
        <v>1500000</v>
      </c>
      <c r="Q469" s="44">
        <v>3000000</v>
      </c>
      <c r="R469" s="44">
        <v>1500000</v>
      </c>
      <c r="S469" s="44">
        <v>0</v>
      </c>
      <c r="T469" s="44">
        <v>0</v>
      </c>
      <c r="U469" s="44">
        <f t="shared" si="1"/>
        <v>6000000</v>
      </c>
      <c r="V469" s="44">
        <f t="shared" si="2"/>
        <v>0</v>
      </c>
      <c r="W469" s="61"/>
      <c r="X469" s="61"/>
      <c r="Y469" s="61"/>
      <c r="Z469" s="61"/>
    </row>
    <row r="470" spans="1:26" ht="13.5" customHeight="1" x14ac:dyDescent="0.2">
      <c r="A470" s="2" t="s">
        <v>2392</v>
      </c>
      <c r="B470" s="50" t="str">
        <f t="array" ref="B470">INDEX(PAGU_REAL!$AF$1:$AF$168,MATCH(MID(A470,1,21),MID(PAGU_REAL!$AK$1:$AK$168,1,21),0))</f>
        <v>Ketenagaan</v>
      </c>
      <c r="C470" s="42" t="s">
        <v>24</v>
      </c>
      <c r="D470" s="43" t="s">
        <v>51</v>
      </c>
      <c r="E470" s="44">
        <v>4</v>
      </c>
      <c r="F470" s="45" t="s">
        <v>668</v>
      </c>
      <c r="G470" s="44">
        <v>1000000</v>
      </c>
      <c r="H470" s="44">
        <f t="shared" si="250"/>
        <v>4000000</v>
      </c>
      <c r="I470" s="44">
        <v>0</v>
      </c>
      <c r="J470" s="44">
        <v>0</v>
      </c>
      <c r="K470" s="44">
        <v>0</v>
      </c>
      <c r="L470" s="44">
        <v>0</v>
      </c>
      <c r="M470" s="44">
        <v>0</v>
      </c>
      <c r="N470" s="44">
        <v>0</v>
      </c>
      <c r="O470" s="44">
        <v>0</v>
      </c>
      <c r="P470" s="44">
        <v>1000000</v>
      </c>
      <c r="Q470" s="44">
        <v>2000000</v>
      </c>
      <c r="R470" s="44">
        <v>1000000</v>
      </c>
      <c r="S470" s="44">
        <v>0</v>
      </c>
      <c r="T470" s="44">
        <v>0</v>
      </c>
      <c r="U470" s="44">
        <f t="shared" si="1"/>
        <v>4000000</v>
      </c>
      <c r="V470" s="44">
        <f t="shared" si="2"/>
        <v>0</v>
      </c>
      <c r="W470" s="61"/>
      <c r="X470" s="61"/>
      <c r="Y470" s="61"/>
      <c r="Z470" s="61"/>
    </row>
    <row r="471" spans="1:26" ht="13.5" customHeight="1" x14ac:dyDescent="0.2">
      <c r="A471" s="2" t="s">
        <v>2393</v>
      </c>
      <c r="B471" s="50" t="str">
        <f t="array" ref="B471">INDEX(PAGU_REAL!$AF$1:$AF$168,MATCH(MID(A471,1,21),MID(PAGU_REAL!$AK$1:$AK$168,1,21),0))</f>
        <v>Ketenagaan</v>
      </c>
      <c r="C471" s="42" t="s">
        <v>24</v>
      </c>
      <c r="D471" s="43" t="s">
        <v>53</v>
      </c>
      <c r="E471" s="44">
        <v>4</v>
      </c>
      <c r="F471" s="45" t="s">
        <v>668</v>
      </c>
      <c r="G471" s="44">
        <v>1500000</v>
      </c>
      <c r="H471" s="44">
        <f t="shared" si="250"/>
        <v>6000000</v>
      </c>
      <c r="I471" s="44">
        <v>0</v>
      </c>
      <c r="J471" s="44">
        <v>0</v>
      </c>
      <c r="K471" s="44">
        <v>0</v>
      </c>
      <c r="L471" s="44">
        <v>0</v>
      </c>
      <c r="M471" s="44">
        <v>0</v>
      </c>
      <c r="N471" s="44">
        <v>0</v>
      </c>
      <c r="O471" s="44">
        <v>0</v>
      </c>
      <c r="P471" s="44">
        <v>1500000</v>
      </c>
      <c r="Q471" s="44">
        <v>3000000</v>
      </c>
      <c r="R471" s="44">
        <v>1500000</v>
      </c>
      <c r="S471" s="44">
        <v>0</v>
      </c>
      <c r="T471" s="44">
        <v>0</v>
      </c>
      <c r="U471" s="44">
        <f t="shared" si="1"/>
        <v>6000000</v>
      </c>
      <c r="V471" s="44">
        <f t="shared" si="2"/>
        <v>0</v>
      </c>
      <c r="W471" s="61"/>
      <c r="X471" s="61"/>
      <c r="Y471" s="61"/>
      <c r="Z471" s="61"/>
    </row>
    <row r="472" spans="1:26" ht="13.5" customHeight="1" x14ac:dyDescent="0.2">
      <c r="A472" s="2" t="s">
        <v>2394</v>
      </c>
      <c r="B472" s="50" t="str">
        <f t="array" ref="B472">INDEX(PAGU_REAL!$AF$1:$AF$168,MATCH(MID(A472,1,21),MID(PAGU_REAL!$AK$1:$AK$168,1,21),0))</f>
        <v>Ketenagaan</v>
      </c>
      <c r="C472" s="42" t="s">
        <v>24</v>
      </c>
      <c r="D472" s="43" t="s">
        <v>664</v>
      </c>
      <c r="E472" s="44">
        <v>60</v>
      </c>
      <c r="F472" s="45" t="s">
        <v>600</v>
      </c>
      <c r="G472" s="44">
        <v>300000</v>
      </c>
      <c r="H472" s="44">
        <f t="shared" si="250"/>
        <v>18000000</v>
      </c>
      <c r="I472" s="44">
        <v>0</v>
      </c>
      <c r="J472" s="44">
        <v>0</v>
      </c>
      <c r="K472" s="44">
        <v>0</v>
      </c>
      <c r="L472" s="44">
        <v>0</v>
      </c>
      <c r="M472" s="44">
        <v>0</v>
      </c>
      <c r="N472" s="44">
        <v>0</v>
      </c>
      <c r="O472" s="44">
        <v>0</v>
      </c>
      <c r="P472" s="44">
        <v>0</v>
      </c>
      <c r="Q472" s="44">
        <v>13500000</v>
      </c>
      <c r="R472" s="44">
        <v>4500000</v>
      </c>
      <c r="S472" s="44">
        <v>0</v>
      </c>
      <c r="T472" s="44">
        <v>0</v>
      </c>
      <c r="U472" s="44">
        <f t="shared" si="1"/>
        <v>18000000</v>
      </c>
      <c r="V472" s="44">
        <f t="shared" si="2"/>
        <v>0</v>
      </c>
      <c r="W472" s="61"/>
      <c r="X472" s="61"/>
      <c r="Y472" s="61"/>
      <c r="Z472" s="61"/>
    </row>
    <row r="473" spans="1:26" ht="13.5" customHeight="1" x14ac:dyDescent="0.2">
      <c r="A473" s="2" t="s">
        <v>2395</v>
      </c>
      <c r="B473" s="50" t="str">
        <f t="array" ref="B473">INDEX(PAGU_REAL!$AF$1:$AF$168,MATCH(MID(A473,1,21),MID(PAGU_REAL!$AK$1:$AK$168,1,21),0))</f>
        <v>Ketenagaan</v>
      </c>
      <c r="C473" s="12" t="s">
        <v>606</v>
      </c>
      <c r="D473" s="40" t="s">
        <v>607</v>
      </c>
      <c r="E473" s="41">
        <v>0</v>
      </c>
      <c r="F473" s="15" t="s">
        <v>24</v>
      </c>
      <c r="G473" s="41">
        <v>0</v>
      </c>
      <c r="H473" s="41">
        <f t="shared" ref="H473:T473" si="251">H474</f>
        <v>4200000</v>
      </c>
      <c r="I473" s="41">
        <f t="shared" si="251"/>
        <v>0</v>
      </c>
      <c r="J473" s="41">
        <f t="shared" si="251"/>
        <v>0</v>
      </c>
      <c r="K473" s="41">
        <f t="shared" si="251"/>
        <v>0</v>
      </c>
      <c r="L473" s="41">
        <f t="shared" si="251"/>
        <v>0</v>
      </c>
      <c r="M473" s="41">
        <f t="shared" si="251"/>
        <v>0</v>
      </c>
      <c r="N473" s="41">
        <f t="shared" si="251"/>
        <v>0</v>
      </c>
      <c r="O473" s="41">
        <f t="shared" si="251"/>
        <v>0</v>
      </c>
      <c r="P473" s="41">
        <f t="shared" si="251"/>
        <v>0</v>
      </c>
      <c r="Q473" s="41">
        <f t="shared" si="251"/>
        <v>4200000</v>
      </c>
      <c r="R473" s="41">
        <f t="shared" si="251"/>
        <v>0</v>
      </c>
      <c r="S473" s="41">
        <f t="shared" si="251"/>
        <v>0</v>
      </c>
      <c r="T473" s="41">
        <f t="shared" si="251"/>
        <v>0</v>
      </c>
      <c r="U473" s="41">
        <f t="shared" si="1"/>
        <v>4200000</v>
      </c>
      <c r="V473" s="41">
        <f t="shared" si="2"/>
        <v>0</v>
      </c>
      <c r="W473" s="61"/>
      <c r="X473" s="61"/>
      <c r="Y473" s="61"/>
      <c r="Z473" s="61"/>
    </row>
    <row r="474" spans="1:26" ht="13.5" customHeight="1" x14ac:dyDescent="0.2">
      <c r="A474" s="2" t="s">
        <v>2396</v>
      </c>
      <c r="B474" s="50" t="str">
        <f t="array" ref="B474">INDEX(PAGU_REAL!$AF$1:$AF$168,MATCH(MID(A474,1,21),MID(PAGU_REAL!$AK$1:$AK$168,1,21),0))</f>
        <v>Ketenagaan</v>
      </c>
      <c r="C474" s="42" t="s">
        <v>24</v>
      </c>
      <c r="D474" s="43" t="s">
        <v>2397</v>
      </c>
      <c r="E474" s="44">
        <v>1</v>
      </c>
      <c r="F474" s="45" t="s">
        <v>668</v>
      </c>
      <c r="G474" s="44">
        <v>4200000</v>
      </c>
      <c r="H474" s="44">
        <f>ROUNDDOWN(E474*G474,-3)</f>
        <v>4200000</v>
      </c>
      <c r="I474" s="44">
        <v>0</v>
      </c>
      <c r="J474" s="44">
        <v>0</v>
      </c>
      <c r="K474" s="44">
        <v>0</v>
      </c>
      <c r="L474" s="44">
        <v>0</v>
      </c>
      <c r="M474" s="44">
        <v>0</v>
      </c>
      <c r="N474" s="44">
        <v>0</v>
      </c>
      <c r="O474" s="44">
        <v>0</v>
      </c>
      <c r="P474" s="44">
        <v>0</v>
      </c>
      <c r="Q474" s="44">
        <v>4200000</v>
      </c>
      <c r="R474" s="44">
        <v>0</v>
      </c>
      <c r="S474" s="44">
        <v>0</v>
      </c>
      <c r="T474" s="44">
        <v>0</v>
      </c>
      <c r="U474" s="44">
        <f t="shared" si="1"/>
        <v>4200000</v>
      </c>
      <c r="V474" s="44">
        <f t="shared" si="2"/>
        <v>0</v>
      </c>
      <c r="W474" s="61"/>
      <c r="X474" s="61"/>
      <c r="Y474" s="61"/>
      <c r="Z474" s="61"/>
    </row>
    <row r="475" spans="1:26" ht="13.5" customHeight="1" x14ac:dyDescent="0.2">
      <c r="A475" s="2" t="s">
        <v>2398</v>
      </c>
      <c r="B475" s="50" t="str">
        <f t="array" ref="B475">INDEX(PAGU_REAL!$AF$1:$AF$168,MATCH(MID(A475,1,21),MID(PAGU_REAL!$AK$1:$AK$168,1,21),0))</f>
        <v>Ketenagaan</v>
      </c>
      <c r="C475" s="12" t="s">
        <v>162</v>
      </c>
      <c r="D475" s="40" t="s">
        <v>163</v>
      </c>
      <c r="E475" s="41">
        <v>0</v>
      </c>
      <c r="F475" s="15" t="s">
        <v>24</v>
      </c>
      <c r="G475" s="41">
        <v>0</v>
      </c>
      <c r="H475" s="41">
        <f t="shared" ref="H475:T475" si="252">H476</f>
        <v>12000000</v>
      </c>
      <c r="I475" s="41">
        <f t="shared" si="252"/>
        <v>0</v>
      </c>
      <c r="J475" s="41">
        <f t="shared" si="252"/>
        <v>0</v>
      </c>
      <c r="K475" s="41">
        <f t="shared" si="252"/>
        <v>0</v>
      </c>
      <c r="L475" s="41">
        <f t="shared" si="252"/>
        <v>0</v>
      </c>
      <c r="M475" s="41">
        <f t="shared" si="252"/>
        <v>0</v>
      </c>
      <c r="N475" s="41">
        <f t="shared" si="252"/>
        <v>0</v>
      </c>
      <c r="O475" s="41">
        <f t="shared" si="252"/>
        <v>0</v>
      </c>
      <c r="P475" s="41">
        <f t="shared" si="252"/>
        <v>3000000</v>
      </c>
      <c r="Q475" s="41">
        <f t="shared" si="252"/>
        <v>6000000</v>
      </c>
      <c r="R475" s="41">
        <f t="shared" si="252"/>
        <v>3000000</v>
      </c>
      <c r="S475" s="41">
        <f t="shared" si="252"/>
        <v>0</v>
      </c>
      <c r="T475" s="41">
        <f t="shared" si="252"/>
        <v>0</v>
      </c>
      <c r="U475" s="41">
        <f t="shared" si="1"/>
        <v>12000000</v>
      </c>
      <c r="V475" s="41">
        <f t="shared" si="2"/>
        <v>0</v>
      </c>
      <c r="W475" s="61"/>
      <c r="X475" s="61"/>
      <c r="Y475" s="61"/>
      <c r="Z475" s="61"/>
    </row>
    <row r="476" spans="1:26" ht="13.5" customHeight="1" x14ac:dyDescent="0.2">
      <c r="A476" s="2" t="s">
        <v>2399</v>
      </c>
      <c r="B476" s="50" t="str">
        <f t="array" ref="B476">INDEX(PAGU_REAL!$AF$1:$AF$168,MATCH(MID(A476,1,21),MID(PAGU_REAL!$AK$1:$AK$168,1,21),0))</f>
        <v>Ketenagaan</v>
      </c>
      <c r="C476" s="42" t="s">
        <v>24</v>
      </c>
      <c r="D476" s="43" t="s">
        <v>1866</v>
      </c>
      <c r="E476" s="44">
        <v>12</v>
      </c>
      <c r="F476" s="45" t="s">
        <v>613</v>
      </c>
      <c r="G476" s="44">
        <v>1000000</v>
      </c>
      <c r="H476" s="44">
        <f>ROUNDDOWN(E476*G476,-3)</f>
        <v>12000000</v>
      </c>
      <c r="I476" s="44">
        <v>0</v>
      </c>
      <c r="J476" s="44">
        <v>0</v>
      </c>
      <c r="K476" s="44">
        <v>0</v>
      </c>
      <c r="L476" s="44">
        <v>0</v>
      </c>
      <c r="M476" s="44">
        <v>0</v>
      </c>
      <c r="N476" s="44">
        <v>0</v>
      </c>
      <c r="O476" s="44">
        <v>0</v>
      </c>
      <c r="P476" s="44">
        <v>3000000</v>
      </c>
      <c r="Q476" s="44">
        <v>6000000</v>
      </c>
      <c r="R476" s="44">
        <v>3000000</v>
      </c>
      <c r="S476" s="44">
        <v>0</v>
      </c>
      <c r="T476" s="44">
        <v>0</v>
      </c>
      <c r="U476" s="44">
        <f t="shared" si="1"/>
        <v>12000000</v>
      </c>
      <c r="V476" s="44">
        <f t="shared" si="2"/>
        <v>0</v>
      </c>
      <c r="W476" s="61"/>
      <c r="X476" s="61"/>
      <c r="Y476" s="61"/>
      <c r="Z476" s="61"/>
    </row>
    <row r="477" spans="1:26" ht="13.5" customHeight="1" x14ac:dyDescent="0.2">
      <c r="A477" s="2" t="s">
        <v>2400</v>
      </c>
      <c r="B477" s="50" t="str">
        <f t="array" ref="B477">INDEX(PAGU_REAL!$AF$1:$AF$168,MATCH(MID(A477,1,21),MID(PAGU_REAL!$AK$1:$AK$168,1,21),0))</f>
        <v>Ketenagaan</v>
      </c>
      <c r="C477" s="12" t="s">
        <v>111</v>
      </c>
      <c r="D477" s="40" t="s">
        <v>112</v>
      </c>
      <c r="E477" s="41">
        <v>0</v>
      </c>
      <c r="F477" s="15" t="s">
        <v>24</v>
      </c>
      <c r="G477" s="41">
        <v>0</v>
      </c>
      <c r="H477" s="41">
        <f t="shared" ref="H477:T477" si="253">H478</f>
        <v>67300000</v>
      </c>
      <c r="I477" s="41">
        <f t="shared" si="253"/>
        <v>0</v>
      </c>
      <c r="J477" s="41">
        <f t="shared" si="253"/>
        <v>0</v>
      </c>
      <c r="K477" s="41">
        <f t="shared" si="253"/>
        <v>0</v>
      </c>
      <c r="L477" s="41">
        <f t="shared" si="253"/>
        <v>0</v>
      </c>
      <c r="M477" s="41">
        <f t="shared" si="253"/>
        <v>0</v>
      </c>
      <c r="N477" s="41">
        <f t="shared" si="253"/>
        <v>0</v>
      </c>
      <c r="O477" s="41">
        <f t="shared" si="253"/>
        <v>0</v>
      </c>
      <c r="P477" s="41">
        <f t="shared" si="253"/>
        <v>5000000</v>
      </c>
      <c r="Q477" s="41">
        <f t="shared" si="253"/>
        <v>20300000</v>
      </c>
      <c r="R477" s="41">
        <f t="shared" si="253"/>
        <v>42000000</v>
      </c>
      <c r="S477" s="41">
        <f t="shared" si="253"/>
        <v>0</v>
      </c>
      <c r="T477" s="41">
        <f t="shared" si="253"/>
        <v>0</v>
      </c>
      <c r="U477" s="41">
        <f t="shared" si="1"/>
        <v>67300000</v>
      </c>
      <c r="V477" s="41">
        <f t="shared" si="2"/>
        <v>0</v>
      </c>
      <c r="W477" s="61"/>
      <c r="X477" s="61"/>
      <c r="Y477" s="61"/>
      <c r="Z477" s="61"/>
    </row>
    <row r="478" spans="1:26" ht="13.5" customHeight="1" x14ac:dyDescent="0.2">
      <c r="A478" s="2" t="s">
        <v>2401</v>
      </c>
      <c r="B478" s="50" t="str">
        <f t="array" ref="B478">INDEX(PAGU_REAL!$AF$1:$AF$168,MATCH(MID(A478,1,21),MID(PAGU_REAL!$AK$1:$AK$168,1,21),0))</f>
        <v>Ketenagaan</v>
      </c>
      <c r="C478" s="42" t="s">
        <v>24</v>
      </c>
      <c r="D478" s="43" t="s">
        <v>2402</v>
      </c>
      <c r="E478" s="44">
        <v>16</v>
      </c>
      <c r="F478" s="45" t="s">
        <v>600</v>
      </c>
      <c r="G478" s="44">
        <v>4206250</v>
      </c>
      <c r="H478" s="44">
        <f>ROUNDDOWN(E478*G478,-3)</f>
        <v>67300000</v>
      </c>
      <c r="I478" s="44">
        <v>0</v>
      </c>
      <c r="J478" s="44">
        <v>0</v>
      </c>
      <c r="K478" s="44">
        <v>0</v>
      </c>
      <c r="L478" s="44">
        <v>0</v>
      </c>
      <c r="M478" s="44">
        <v>0</v>
      </c>
      <c r="N478" s="44">
        <v>0</v>
      </c>
      <c r="O478" s="44">
        <v>0</v>
      </c>
      <c r="P478" s="44">
        <v>5000000</v>
      </c>
      <c r="Q478" s="44">
        <v>20300000</v>
      </c>
      <c r="R478" s="44">
        <v>42000000</v>
      </c>
      <c r="S478" s="44">
        <v>0</v>
      </c>
      <c r="T478" s="44">
        <v>0</v>
      </c>
      <c r="U478" s="44">
        <f t="shared" si="1"/>
        <v>67300000</v>
      </c>
      <c r="V478" s="44">
        <f t="shared" si="2"/>
        <v>0</v>
      </c>
      <c r="W478" s="61"/>
      <c r="X478" s="61"/>
      <c r="Y478" s="61"/>
      <c r="Z478" s="61"/>
    </row>
    <row r="479" spans="1:26" ht="13.5" customHeight="1" x14ac:dyDescent="0.2">
      <c r="A479" s="2" t="s">
        <v>2403</v>
      </c>
      <c r="B479" s="50" t="str">
        <f t="array" ref="B479">INDEX(PAGU_REAL!$AF$1:$AF$168,MATCH(MID(A479,1,21),MID(PAGU_REAL!$AK$1:$AK$168,1,21),0))</f>
        <v>Ketenagaan</v>
      </c>
      <c r="C479" s="12" t="s">
        <v>55</v>
      </c>
      <c r="D479" s="40" t="s">
        <v>56</v>
      </c>
      <c r="E479" s="41">
        <v>0</v>
      </c>
      <c r="F479" s="15" t="s">
        <v>24</v>
      </c>
      <c r="G479" s="41">
        <v>0</v>
      </c>
      <c r="H479" s="41">
        <f t="shared" ref="H479:T479" si="254">H480</f>
        <v>3000000</v>
      </c>
      <c r="I479" s="41">
        <f t="shared" si="254"/>
        <v>0</v>
      </c>
      <c r="J479" s="41">
        <f t="shared" si="254"/>
        <v>0</v>
      </c>
      <c r="K479" s="41">
        <f t="shared" si="254"/>
        <v>0</v>
      </c>
      <c r="L479" s="41">
        <f t="shared" si="254"/>
        <v>0</v>
      </c>
      <c r="M479" s="41">
        <f t="shared" si="254"/>
        <v>0</v>
      </c>
      <c r="N479" s="41">
        <f t="shared" si="254"/>
        <v>0</v>
      </c>
      <c r="O479" s="41">
        <f t="shared" si="254"/>
        <v>0</v>
      </c>
      <c r="P479" s="41">
        <f t="shared" si="254"/>
        <v>750000</v>
      </c>
      <c r="Q479" s="41">
        <f t="shared" si="254"/>
        <v>1500000</v>
      </c>
      <c r="R479" s="41">
        <f t="shared" si="254"/>
        <v>750000</v>
      </c>
      <c r="S479" s="41">
        <f t="shared" si="254"/>
        <v>0</v>
      </c>
      <c r="T479" s="41">
        <f t="shared" si="254"/>
        <v>0</v>
      </c>
      <c r="U479" s="41">
        <f t="shared" si="1"/>
        <v>3000000</v>
      </c>
      <c r="V479" s="41">
        <f t="shared" si="2"/>
        <v>0</v>
      </c>
      <c r="W479" s="61"/>
      <c r="X479" s="61"/>
      <c r="Y479" s="61"/>
      <c r="Z479" s="61"/>
    </row>
    <row r="480" spans="1:26" ht="13.5" customHeight="1" x14ac:dyDescent="0.2">
      <c r="A480" s="2" t="s">
        <v>2404</v>
      </c>
      <c r="B480" s="50" t="str">
        <f t="array" ref="B480">INDEX(PAGU_REAL!$AF$1:$AF$168,MATCH(MID(A480,1,21),MID(PAGU_REAL!$AK$1:$AK$168,1,21),0))</f>
        <v>Ketenagaan</v>
      </c>
      <c r="C480" s="42" t="s">
        <v>24</v>
      </c>
      <c r="D480" s="43" t="s">
        <v>58</v>
      </c>
      <c r="E480" s="44">
        <v>20</v>
      </c>
      <c r="F480" s="45" t="s">
        <v>49</v>
      </c>
      <c r="G480" s="44">
        <v>150000</v>
      </c>
      <c r="H480" s="44">
        <f>ROUNDDOWN(E480*G480,-3)</f>
        <v>3000000</v>
      </c>
      <c r="I480" s="44">
        <v>0</v>
      </c>
      <c r="J480" s="44">
        <v>0</v>
      </c>
      <c r="K480" s="44">
        <v>0</v>
      </c>
      <c r="L480" s="44">
        <v>0</v>
      </c>
      <c r="M480" s="44">
        <v>0</v>
      </c>
      <c r="N480" s="44">
        <v>0</v>
      </c>
      <c r="O480" s="44">
        <v>0</v>
      </c>
      <c r="P480" s="44">
        <v>750000</v>
      </c>
      <c r="Q480" s="44">
        <v>1500000</v>
      </c>
      <c r="R480" s="44">
        <v>750000</v>
      </c>
      <c r="S480" s="44">
        <v>0</v>
      </c>
      <c r="T480" s="44">
        <v>0</v>
      </c>
      <c r="U480" s="44">
        <f t="shared" si="1"/>
        <v>3000000</v>
      </c>
      <c r="V480" s="44">
        <f t="shared" si="2"/>
        <v>0</v>
      </c>
      <c r="W480" s="61"/>
      <c r="X480" s="61"/>
      <c r="Y480" s="61"/>
      <c r="Z480" s="61"/>
    </row>
    <row r="481" spans="1:26" ht="13.5" hidden="1" customHeight="1" x14ac:dyDescent="0.2">
      <c r="A481" s="2" t="s">
        <v>3027</v>
      </c>
      <c r="B481" s="50" t="e">
        <f t="array" ref="B481">INDEX(PAGU_REAL!$AF$1:$AF$168,MATCH(MID(A481,1,21),MID(PAGU_REAL!$AK$1:$AK$168,1,21),0))</f>
        <v>#N/A</v>
      </c>
      <c r="C481" s="24" t="s">
        <v>3028</v>
      </c>
      <c r="D481" s="25" t="s">
        <v>3029</v>
      </c>
      <c r="E481" s="26">
        <v>3</v>
      </c>
      <c r="F481" s="27" t="s">
        <v>3030</v>
      </c>
      <c r="G481" s="26">
        <v>0</v>
      </c>
      <c r="H481" s="26">
        <f t="shared" ref="H481:T481" si="255">H482</f>
        <v>552532000</v>
      </c>
      <c r="I481" s="26">
        <f t="shared" si="255"/>
        <v>0</v>
      </c>
      <c r="J481" s="26">
        <f t="shared" si="255"/>
        <v>4650000</v>
      </c>
      <c r="K481" s="26">
        <f t="shared" si="255"/>
        <v>27094090</v>
      </c>
      <c r="L481" s="26">
        <f t="shared" si="255"/>
        <v>21610170</v>
      </c>
      <c r="M481" s="26">
        <f t="shared" si="255"/>
        <v>25598295</v>
      </c>
      <c r="N481" s="26">
        <f t="shared" si="255"/>
        <v>40910170</v>
      </c>
      <c r="O481" s="26">
        <f t="shared" si="255"/>
        <v>24610170</v>
      </c>
      <c r="P481" s="26">
        <f t="shared" si="255"/>
        <v>84106170</v>
      </c>
      <c r="Q481" s="26">
        <f t="shared" si="255"/>
        <v>89605810</v>
      </c>
      <c r="R481" s="26">
        <f t="shared" si="255"/>
        <v>110082125</v>
      </c>
      <c r="S481" s="26">
        <f t="shared" si="255"/>
        <v>94265000</v>
      </c>
      <c r="T481" s="26">
        <f t="shared" si="255"/>
        <v>30000000</v>
      </c>
      <c r="U481" s="26">
        <f t="shared" si="1"/>
        <v>552532000</v>
      </c>
      <c r="V481" s="26">
        <f t="shared" si="2"/>
        <v>0</v>
      </c>
      <c r="W481" s="61"/>
      <c r="X481" s="61"/>
      <c r="Y481" s="61"/>
      <c r="Z481" s="61"/>
    </row>
    <row r="482" spans="1:26" ht="13.5" hidden="1" customHeight="1" x14ac:dyDescent="0.2">
      <c r="A482" s="2" t="s">
        <v>3367</v>
      </c>
      <c r="B482" s="50" t="e">
        <f t="array" ref="B482">INDEX(PAGU_REAL!$AF$1:$AF$168,MATCH(MID(A482,1,21),MID(PAGU_REAL!$AK$1:$AK$168,1,21),0))</f>
        <v>#N/A</v>
      </c>
      <c r="C482" s="28" t="s">
        <v>3368</v>
      </c>
      <c r="D482" s="29" t="s">
        <v>3369</v>
      </c>
      <c r="E482" s="30">
        <v>0</v>
      </c>
      <c r="F482" s="31" t="s">
        <v>24</v>
      </c>
      <c r="G482" s="30">
        <v>0</v>
      </c>
      <c r="H482" s="30">
        <f t="shared" ref="H482:T482" si="256">SUM(H483)</f>
        <v>552532000</v>
      </c>
      <c r="I482" s="30">
        <f t="shared" si="256"/>
        <v>0</v>
      </c>
      <c r="J482" s="30">
        <f t="shared" si="256"/>
        <v>4650000</v>
      </c>
      <c r="K482" s="30">
        <f t="shared" si="256"/>
        <v>27094090</v>
      </c>
      <c r="L482" s="30">
        <f t="shared" si="256"/>
        <v>21610170</v>
      </c>
      <c r="M482" s="30">
        <f t="shared" si="256"/>
        <v>25598295</v>
      </c>
      <c r="N482" s="30">
        <f t="shared" si="256"/>
        <v>40910170</v>
      </c>
      <c r="O482" s="30">
        <f t="shared" si="256"/>
        <v>24610170</v>
      </c>
      <c r="P482" s="30">
        <f t="shared" si="256"/>
        <v>84106170</v>
      </c>
      <c r="Q482" s="30">
        <f t="shared" si="256"/>
        <v>89605810</v>
      </c>
      <c r="R482" s="30">
        <f t="shared" si="256"/>
        <v>110082125</v>
      </c>
      <c r="S482" s="30">
        <f t="shared" si="256"/>
        <v>94265000</v>
      </c>
      <c r="T482" s="30">
        <f t="shared" si="256"/>
        <v>30000000</v>
      </c>
      <c r="U482" s="30">
        <f t="shared" si="1"/>
        <v>552532000</v>
      </c>
      <c r="V482" s="30">
        <f t="shared" si="2"/>
        <v>0</v>
      </c>
      <c r="W482" s="61"/>
      <c r="X482" s="61"/>
      <c r="Y482" s="61"/>
      <c r="Z482" s="61"/>
    </row>
    <row r="483" spans="1:26" ht="13.5" hidden="1" customHeight="1" x14ac:dyDescent="0.2">
      <c r="A483" s="2" t="s">
        <v>3370</v>
      </c>
      <c r="B483" s="50" t="e">
        <f t="array" ref="B483">INDEX(PAGU_REAL!$AF$1:$AF$168,MATCH(MID(A483,1,21),MID(PAGU_REAL!$AK$1:$AK$168,1,21),0))</f>
        <v>#N/A</v>
      </c>
      <c r="C483" s="32" t="s">
        <v>780</v>
      </c>
      <c r="D483" s="33" t="s">
        <v>3035</v>
      </c>
      <c r="E483" s="34">
        <v>0</v>
      </c>
      <c r="F483" s="35" t="s">
        <v>24</v>
      </c>
      <c r="G483" s="34">
        <v>0</v>
      </c>
      <c r="H483" s="34">
        <f t="shared" ref="H483:T483" si="257">SUM(H484,H497,H516)</f>
        <v>552532000</v>
      </c>
      <c r="I483" s="34">
        <f t="shared" si="257"/>
        <v>0</v>
      </c>
      <c r="J483" s="34">
        <f t="shared" si="257"/>
        <v>4650000</v>
      </c>
      <c r="K483" s="34">
        <f t="shared" si="257"/>
        <v>27094090</v>
      </c>
      <c r="L483" s="34">
        <f t="shared" si="257"/>
        <v>21610170</v>
      </c>
      <c r="M483" s="34">
        <f t="shared" si="257"/>
        <v>25598295</v>
      </c>
      <c r="N483" s="34">
        <f t="shared" si="257"/>
        <v>40910170</v>
      </c>
      <c r="O483" s="34">
        <f t="shared" si="257"/>
        <v>24610170</v>
      </c>
      <c r="P483" s="34">
        <f t="shared" si="257"/>
        <v>84106170</v>
      </c>
      <c r="Q483" s="34">
        <f t="shared" si="257"/>
        <v>89605810</v>
      </c>
      <c r="R483" s="34">
        <f t="shared" si="257"/>
        <v>110082125</v>
      </c>
      <c r="S483" s="34">
        <f t="shared" si="257"/>
        <v>94265000</v>
      </c>
      <c r="T483" s="34">
        <f t="shared" si="257"/>
        <v>30000000</v>
      </c>
      <c r="U483" s="34">
        <f t="shared" si="1"/>
        <v>552532000</v>
      </c>
      <c r="V483" s="34">
        <f t="shared" si="2"/>
        <v>0</v>
      </c>
      <c r="W483" s="61"/>
      <c r="X483" s="61"/>
      <c r="Y483" s="61"/>
      <c r="Z483" s="61"/>
    </row>
    <row r="484" spans="1:26" ht="13.5" hidden="1" customHeight="1" x14ac:dyDescent="0.2">
      <c r="A484" s="2" t="s">
        <v>3371</v>
      </c>
      <c r="B484" s="50" t="str">
        <f t="array" ref="B484">INDEX(PAGU_REAL!$AF$1:$AF$168,MATCH(MID(A484,1,21),MID(PAGU_REAL!$AK$1:$AK$168,1,21),0))</f>
        <v>Evaluasi</v>
      </c>
      <c r="C484" s="36" t="s">
        <v>39</v>
      </c>
      <c r="D484" s="37" t="s">
        <v>3372</v>
      </c>
      <c r="E484" s="38">
        <v>0</v>
      </c>
      <c r="F484" s="39" t="s">
        <v>24</v>
      </c>
      <c r="G484" s="38">
        <v>0</v>
      </c>
      <c r="H484" s="38">
        <f t="shared" ref="H484:T484" si="258">SUM(H485,H491,H493,H495)</f>
        <v>281084000</v>
      </c>
      <c r="I484" s="38">
        <f t="shared" si="258"/>
        <v>0</v>
      </c>
      <c r="J484" s="38">
        <f t="shared" si="258"/>
        <v>1400000</v>
      </c>
      <c r="K484" s="38">
        <f t="shared" si="258"/>
        <v>3300000</v>
      </c>
      <c r="L484" s="38">
        <f t="shared" si="258"/>
        <v>6400000</v>
      </c>
      <c r="M484" s="38">
        <f t="shared" si="258"/>
        <v>1400000</v>
      </c>
      <c r="N484" s="38">
        <f t="shared" si="258"/>
        <v>1400000</v>
      </c>
      <c r="O484" s="38">
        <f t="shared" si="258"/>
        <v>6900000</v>
      </c>
      <c r="P484" s="38">
        <f t="shared" si="258"/>
        <v>62096000</v>
      </c>
      <c r="Q484" s="38">
        <f t="shared" si="258"/>
        <v>66096000</v>
      </c>
      <c r="R484" s="38">
        <f t="shared" si="258"/>
        <v>91944000</v>
      </c>
      <c r="S484" s="38">
        <f t="shared" si="258"/>
        <v>32748000</v>
      </c>
      <c r="T484" s="38">
        <f t="shared" si="258"/>
        <v>7400000</v>
      </c>
      <c r="U484" s="38">
        <f t="shared" si="1"/>
        <v>281084000</v>
      </c>
      <c r="V484" s="38">
        <f t="shared" si="2"/>
        <v>0</v>
      </c>
      <c r="W484" s="61"/>
      <c r="X484" s="61"/>
      <c r="Y484" s="61"/>
      <c r="Z484" s="61"/>
    </row>
    <row r="485" spans="1:26" ht="13.5" hidden="1" customHeight="1" x14ac:dyDescent="0.2">
      <c r="A485" s="2" t="s">
        <v>3373</v>
      </c>
      <c r="B485" s="50" t="str">
        <f t="array" ref="B485">INDEX(PAGU_REAL!$AF$1:$AF$168,MATCH(MID(A485,1,21),MID(PAGU_REAL!$AK$1:$AK$168,1,21),0))</f>
        <v>Evaluasi</v>
      </c>
      <c r="C485" s="12" t="s">
        <v>42</v>
      </c>
      <c r="D485" s="40" t="s">
        <v>43</v>
      </c>
      <c r="E485" s="41">
        <v>0</v>
      </c>
      <c r="F485" s="15" t="s">
        <v>24</v>
      </c>
      <c r="G485" s="41">
        <v>0</v>
      </c>
      <c r="H485" s="41">
        <f t="shared" ref="H485:T485" si="259">SUM(H486:H490)</f>
        <v>37800000</v>
      </c>
      <c r="I485" s="41">
        <f t="shared" si="259"/>
        <v>0</v>
      </c>
      <c r="J485" s="41">
        <f t="shared" si="259"/>
        <v>1400000</v>
      </c>
      <c r="K485" s="41">
        <f t="shared" si="259"/>
        <v>2800000</v>
      </c>
      <c r="L485" s="41">
        <f t="shared" si="259"/>
        <v>6400000</v>
      </c>
      <c r="M485" s="41">
        <f t="shared" si="259"/>
        <v>1400000</v>
      </c>
      <c r="N485" s="41">
        <f t="shared" si="259"/>
        <v>1400000</v>
      </c>
      <c r="O485" s="41">
        <f t="shared" si="259"/>
        <v>6400000</v>
      </c>
      <c r="P485" s="41">
        <f t="shared" si="259"/>
        <v>1400000</v>
      </c>
      <c r="Q485" s="41">
        <f t="shared" si="259"/>
        <v>6400000</v>
      </c>
      <c r="R485" s="41">
        <f t="shared" si="259"/>
        <v>1400000</v>
      </c>
      <c r="S485" s="41">
        <f t="shared" si="259"/>
        <v>1400000</v>
      </c>
      <c r="T485" s="41">
        <f t="shared" si="259"/>
        <v>7400000</v>
      </c>
      <c r="U485" s="41">
        <f t="shared" si="1"/>
        <v>37800000</v>
      </c>
      <c r="V485" s="41">
        <f t="shared" si="2"/>
        <v>0</v>
      </c>
      <c r="W485" s="61"/>
      <c r="X485" s="61"/>
      <c r="Y485" s="61"/>
      <c r="Z485" s="61"/>
    </row>
    <row r="486" spans="1:26" ht="13.5" hidden="1" customHeight="1" x14ac:dyDescent="0.2">
      <c r="A486" s="2" t="s">
        <v>3374</v>
      </c>
      <c r="B486" s="50" t="str">
        <f t="array" ref="B486">INDEX(PAGU_REAL!$AF$1:$AF$168,MATCH(MID(A486,1,21),MID(PAGU_REAL!$AK$1:$AK$168,1,21),0))</f>
        <v>Evaluasi</v>
      </c>
      <c r="C486" s="42" t="s">
        <v>24</v>
      </c>
      <c r="D486" s="43" t="s">
        <v>3375</v>
      </c>
      <c r="E486" s="44">
        <v>240</v>
      </c>
      <c r="F486" s="45" t="s">
        <v>600</v>
      </c>
      <c r="G486" s="44">
        <v>70000</v>
      </c>
      <c r="H486" s="44">
        <f t="shared" ref="H486:H490" si="260">ROUNDDOWN(E486*G486,-3)</f>
        <v>16800000</v>
      </c>
      <c r="I486" s="44">
        <v>0</v>
      </c>
      <c r="J486" s="44">
        <v>1400000</v>
      </c>
      <c r="K486" s="44">
        <v>2800000</v>
      </c>
      <c r="L486" s="44">
        <v>1400000</v>
      </c>
      <c r="M486" s="44">
        <v>1400000</v>
      </c>
      <c r="N486" s="44">
        <v>1400000</v>
      </c>
      <c r="O486" s="44">
        <v>1400000</v>
      </c>
      <c r="P486" s="44">
        <v>1400000</v>
      </c>
      <c r="Q486" s="44">
        <v>1400000</v>
      </c>
      <c r="R486" s="44">
        <v>1400000</v>
      </c>
      <c r="S486" s="44">
        <v>1400000</v>
      </c>
      <c r="T486" s="44">
        <v>1400000</v>
      </c>
      <c r="U486" s="44">
        <f t="shared" si="1"/>
        <v>16800000</v>
      </c>
      <c r="V486" s="44">
        <f t="shared" si="2"/>
        <v>0</v>
      </c>
      <c r="W486" s="61"/>
      <c r="X486" s="61"/>
      <c r="Y486" s="61"/>
      <c r="Z486" s="61"/>
    </row>
    <row r="487" spans="1:26" ht="13.5" hidden="1" customHeight="1" x14ac:dyDescent="0.2">
      <c r="A487" s="2" t="s">
        <v>3376</v>
      </c>
      <c r="B487" s="50" t="str">
        <f t="array" ref="B487">INDEX(PAGU_REAL!$AF$1:$AF$168,MATCH(MID(A487,1,21),MID(PAGU_REAL!$AK$1:$AK$168,1,21),0))</f>
        <v>Evaluasi</v>
      </c>
      <c r="C487" s="42" t="s">
        <v>24</v>
      </c>
      <c r="D487" s="43" t="s">
        <v>45</v>
      </c>
      <c r="E487" s="44">
        <v>4</v>
      </c>
      <c r="F487" s="45" t="s">
        <v>602</v>
      </c>
      <c r="G487" s="44">
        <v>1500000</v>
      </c>
      <c r="H487" s="44">
        <f t="shared" si="260"/>
        <v>6000000</v>
      </c>
      <c r="I487" s="44">
        <v>0</v>
      </c>
      <c r="J487" s="44">
        <v>0</v>
      </c>
      <c r="K487" s="44">
        <v>0</v>
      </c>
      <c r="L487" s="44">
        <v>1500000</v>
      </c>
      <c r="M487" s="44">
        <v>0</v>
      </c>
      <c r="N487" s="44">
        <v>0</v>
      </c>
      <c r="O487" s="44">
        <v>1500000</v>
      </c>
      <c r="P487" s="44">
        <v>0</v>
      </c>
      <c r="Q487" s="44">
        <v>1500000</v>
      </c>
      <c r="R487" s="44">
        <v>0</v>
      </c>
      <c r="S487" s="44">
        <v>0</v>
      </c>
      <c r="T487" s="44">
        <v>1500000</v>
      </c>
      <c r="U487" s="44">
        <f t="shared" si="1"/>
        <v>6000000</v>
      </c>
      <c r="V487" s="44">
        <f t="shared" si="2"/>
        <v>0</v>
      </c>
      <c r="W487" s="61"/>
      <c r="X487" s="61"/>
      <c r="Y487" s="61"/>
      <c r="Z487" s="61"/>
    </row>
    <row r="488" spans="1:26" ht="13.5" hidden="1" customHeight="1" x14ac:dyDescent="0.2">
      <c r="A488" s="2" t="s">
        <v>3377</v>
      </c>
      <c r="B488" s="50" t="str">
        <f t="array" ref="B488">INDEX(PAGU_REAL!$AF$1:$AF$168,MATCH(MID(A488,1,21),MID(PAGU_REAL!$AK$1:$AK$168,1,21),0))</f>
        <v>Evaluasi</v>
      </c>
      <c r="C488" s="42" t="s">
        <v>24</v>
      </c>
      <c r="D488" s="43" t="s">
        <v>51</v>
      </c>
      <c r="E488" s="44">
        <v>4</v>
      </c>
      <c r="F488" s="45" t="s">
        <v>602</v>
      </c>
      <c r="G488" s="44">
        <v>1000000</v>
      </c>
      <c r="H488" s="44">
        <f t="shared" si="260"/>
        <v>4000000</v>
      </c>
      <c r="I488" s="44">
        <v>0</v>
      </c>
      <c r="J488" s="44">
        <v>0</v>
      </c>
      <c r="K488" s="44">
        <v>0</v>
      </c>
      <c r="L488" s="44">
        <v>1000000</v>
      </c>
      <c r="M488" s="44">
        <v>0</v>
      </c>
      <c r="N488" s="44">
        <v>0</v>
      </c>
      <c r="O488" s="44">
        <v>1000000</v>
      </c>
      <c r="P488" s="44">
        <v>0</v>
      </c>
      <c r="Q488" s="44">
        <v>1000000</v>
      </c>
      <c r="R488" s="44">
        <v>0</v>
      </c>
      <c r="S488" s="44">
        <v>0</v>
      </c>
      <c r="T488" s="44">
        <v>1000000</v>
      </c>
      <c r="U488" s="44">
        <f t="shared" si="1"/>
        <v>4000000</v>
      </c>
      <c r="V488" s="44">
        <f t="shared" si="2"/>
        <v>0</v>
      </c>
      <c r="W488" s="61"/>
      <c r="X488" s="61"/>
      <c r="Y488" s="61"/>
      <c r="Z488" s="61"/>
    </row>
    <row r="489" spans="1:26" ht="13.5" hidden="1" customHeight="1" x14ac:dyDescent="0.2">
      <c r="A489" s="2" t="s">
        <v>3378</v>
      </c>
      <c r="B489" s="50" t="str">
        <f t="array" ref="B489">INDEX(PAGU_REAL!$AF$1:$AF$168,MATCH(MID(A489,1,21),MID(PAGU_REAL!$AK$1:$AK$168,1,21),0))</f>
        <v>Evaluasi</v>
      </c>
      <c r="C489" s="42" t="s">
        <v>24</v>
      </c>
      <c r="D489" s="43" t="s">
        <v>53</v>
      </c>
      <c r="E489" s="44">
        <v>4</v>
      </c>
      <c r="F489" s="45" t="s">
        <v>602</v>
      </c>
      <c r="G489" s="44">
        <v>1500000</v>
      </c>
      <c r="H489" s="44">
        <f t="shared" si="260"/>
        <v>6000000</v>
      </c>
      <c r="I489" s="44">
        <v>0</v>
      </c>
      <c r="J489" s="44">
        <v>0</v>
      </c>
      <c r="K489" s="44">
        <v>0</v>
      </c>
      <c r="L489" s="44">
        <v>1500000</v>
      </c>
      <c r="M489" s="44">
        <v>0</v>
      </c>
      <c r="N489" s="44">
        <v>0</v>
      </c>
      <c r="O489" s="44">
        <v>1500000</v>
      </c>
      <c r="P489" s="44">
        <v>0</v>
      </c>
      <c r="Q489" s="44">
        <v>1500000</v>
      </c>
      <c r="R489" s="44">
        <v>0</v>
      </c>
      <c r="S489" s="44">
        <v>0</v>
      </c>
      <c r="T489" s="44">
        <v>1500000</v>
      </c>
      <c r="U489" s="44">
        <f t="shared" si="1"/>
        <v>6000000</v>
      </c>
      <c r="V489" s="44">
        <f t="shared" si="2"/>
        <v>0</v>
      </c>
      <c r="W489" s="61"/>
      <c r="X489" s="61"/>
      <c r="Y489" s="61"/>
      <c r="Z489" s="61"/>
    </row>
    <row r="490" spans="1:26" ht="13.5" hidden="1" customHeight="1" x14ac:dyDescent="0.2">
      <c r="A490" s="2" t="s">
        <v>3379</v>
      </c>
      <c r="B490" s="50" t="str">
        <f t="array" ref="B490">INDEX(PAGU_REAL!$AF$1:$AF$168,MATCH(MID(A490,1,21),MID(PAGU_REAL!$AK$1:$AK$168,1,21),0))</f>
        <v>Evaluasi</v>
      </c>
      <c r="C490" s="42" t="s">
        <v>24</v>
      </c>
      <c r="D490" s="43" t="s">
        <v>713</v>
      </c>
      <c r="E490" s="44">
        <v>10</v>
      </c>
      <c r="F490" s="45" t="s">
        <v>657</v>
      </c>
      <c r="G490" s="44">
        <v>500000</v>
      </c>
      <c r="H490" s="44">
        <f t="shared" si="260"/>
        <v>5000000</v>
      </c>
      <c r="I490" s="44">
        <v>0</v>
      </c>
      <c r="J490" s="44">
        <v>0</v>
      </c>
      <c r="K490" s="44">
        <v>0</v>
      </c>
      <c r="L490" s="44">
        <v>1000000</v>
      </c>
      <c r="M490" s="44">
        <v>0</v>
      </c>
      <c r="N490" s="44">
        <v>0</v>
      </c>
      <c r="O490" s="44">
        <v>1000000</v>
      </c>
      <c r="P490" s="44">
        <v>0</v>
      </c>
      <c r="Q490" s="44">
        <v>1000000</v>
      </c>
      <c r="R490" s="44">
        <v>0</v>
      </c>
      <c r="S490" s="44">
        <v>0</v>
      </c>
      <c r="T490" s="44">
        <v>2000000</v>
      </c>
      <c r="U490" s="44">
        <f t="shared" si="1"/>
        <v>5000000</v>
      </c>
      <c r="V490" s="44">
        <f t="shared" si="2"/>
        <v>0</v>
      </c>
      <c r="W490" s="61"/>
      <c r="X490" s="61"/>
      <c r="Y490" s="61"/>
      <c r="Z490" s="61"/>
    </row>
    <row r="491" spans="1:26" ht="13.5" hidden="1" customHeight="1" x14ac:dyDescent="0.2">
      <c r="A491" s="2" t="s">
        <v>3380</v>
      </c>
      <c r="B491" s="50" t="str">
        <f t="array" ref="B491">INDEX(PAGU_REAL!$AF$1:$AF$168,MATCH(MID(A491,1,21),MID(PAGU_REAL!$AK$1:$AK$168,1,21),0))</f>
        <v>Evaluasi</v>
      </c>
      <c r="C491" s="12" t="s">
        <v>606</v>
      </c>
      <c r="D491" s="40" t="s">
        <v>607</v>
      </c>
      <c r="E491" s="41">
        <v>0</v>
      </c>
      <c r="F491" s="15" t="s">
        <v>24</v>
      </c>
      <c r="G491" s="41">
        <v>0</v>
      </c>
      <c r="H491" s="41">
        <f t="shared" ref="H491:T491" si="261">H492</f>
        <v>1500000</v>
      </c>
      <c r="I491" s="41">
        <f t="shared" si="261"/>
        <v>0</v>
      </c>
      <c r="J491" s="41">
        <f t="shared" si="261"/>
        <v>0</v>
      </c>
      <c r="K491" s="41">
        <f t="shared" si="261"/>
        <v>500000</v>
      </c>
      <c r="L491" s="41">
        <f t="shared" si="261"/>
        <v>0</v>
      </c>
      <c r="M491" s="41">
        <f t="shared" si="261"/>
        <v>0</v>
      </c>
      <c r="N491" s="41">
        <f t="shared" si="261"/>
        <v>0</v>
      </c>
      <c r="O491" s="41">
        <f t="shared" si="261"/>
        <v>500000</v>
      </c>
      <c r="P491" s="41">
        <f t="shared" si="261"/>
        <v>0</v>
      </c>
      <c r="Q491" s="41">
        <f t="shared" si="261"/>
        <v>0</v>
      </c>
      <c r="R491" s="41">
        <f t="shared" si="261"/>
        <v>0</v>
      </c>
      <c r="S491" s="41">
        <f t="shared" si="261"/>
        <v>500000</v>
      </c>
      <c r="T491" s="41">
        <f t="shared" si="261"/>
        <v>0</v>
      </c>
      <c r="U491" s="41">
        <f t="shared" si="1"/>
        <v>1500000</v>
      </c>
      <c r="V491" s="41">
        <f t="shared" si="2"/>
        <v>0</v>
      </c>
      <c r="W491" s="61"/>
      <c r="X491" s="61"/>
      <c r="Y491" s="61"/>
      <c r="Z491" s="61"/>
    </row>
    <row r="492" spans="1:26" ht="13.5" hidden="1" customHeight="1" x14ac:dyDescent="0.2">
      <c r="A492" s="2" t="s">
        <v>3381</v>
      </c>
      <c r="B492" s="50" t="str">
        <f t="array" ref="B492">INDEX(PAGU_REAL!$AF$1:$AF$168,MATCH(MID(A492,1,21),MID(PAGU_REAL!$AK$1:$AK$168,1,21),0))</f>
        <v>Evaluasi</v>
      </c>
      <c r="C492" s="42" t="s">
        <v>24</v>
      </c>
      <c r="D492" s="43" t="s">
        <v>609</v>
      </c>
      <c r="E492" s="44">
        <v>6</v>
      </c>
      <c r="F492" s="45" t="s">
        <v>602</v>
      </c>
      <c r="G492" s="44">
        <v>250000</v>
      </c>
      <c r="H492" s="44">
        <f>ROUNDDOWN(E492*G492,-3)</f>
        <v>1500000</v>
      </c>
      <c r="I492" s="44">
        <v>0</v>
      </c>
      <c r="J492" s="44">
        <v>0</v>
      </c>
      <c r="K492" s="44">
        <v>500000</v>
      </c>
      <c r="L492" s="44">
        <v>0</v>
      </c>
      <c r="M492" s="44">
        <v>0</v>
      </c>
      <c r="N492" s="44">
        <v>0</v>
      </c>
      <c r="O492" s="44">
        <v>500000</v>
      </c>
      <c r="P492" s="44">
        <v>0</v>
      </c>
      <c r="Q492" s="44">
        <v>0</v>
      </c>
      <c r="R492" s="44">
        <v>0</v>
      </c>
      <c r="S492" s="44">
        <v>500000</v>
      </c>
      <c r="T492" s="44">
        <v>0</v>
      </c>
      <c r="U492" s="44">
        <f t="shared" si="1"/>
        <v>1500000</v>
      </c>
      <c r="V492" s="44">
        <f t="shared" si="2"/>
        <v>0</v>
      </c>
      <c r="W492" s="61"/>
      <c r="X492" s="61"/>
      <c r="Y492" s="61"/>
      <c r="Z492" s="61"/>
    </row>
    <row r="493" spans="1:26" ht="13.5" hidden="1" customHeight="1" x14ac:dyDescent="0.2">
      <c r="A493" s="2" t="s">
        <v>3382</v>
      </c>
      <c r="B493" s="50" t="str">
        <f t="array" ref="B493">INDEX(PAGU_REAL!$AF$1:$AF$168,MATCH(MID(A493,1,21),MID(PAGU_REAL!$AK$1:$AK$168,1,21),0))</f>
        <v>Evaluasi</v>
      </c>
      <c r="C493" s="12" t="s">
        <v>162</v>
      </c>
      <c r="D493" s="40" t="s">
        <v>163</v>
      </c>
      <c r="E493" s="41">
        <v>0</v>
      </c>
      <c r="F493" s="15" t="s">
        <v>24</v>
      </c>
      <c r="G493" s="41">
        <v>0</v>
      </c>
      <c r="H493" s="41">
        <f t="shared" ref="H493:T493" si="262">H494</f>
        <v>3000000</v>
      </c>
      <c r="I493" s="41">
        <f t="shared" si="262"/>
        <v>0</v>
      </c>
      <c r="J493" s="41">
        <f t="shared" si="262"/>
        <v>0</v>
      </c>
      <c r="K493" s="41">
        <f t="shared" si="262"/>
        <v>0</v>
      </c>
      <c r="L493" s="41">
        <f t="shared" si="262"/>
        <v>0</v>
      </c>
      <c r="M493" s="41">
        <f t="shared" si="262"/>
        <v>0</v>
      </c>
      <c r="N493" s="41">
        <f t="shared" si="262"/>
        <v>0</v>
      </c>
      <c r="O493" s="41">
        <f t="shared" si="262"/>
        <v>0</v>
      </c>
      <c r="P493" s="41">
        <f t="shared" si="262"/>
        <v>1000000</v>
      </c>
      <c r="Q493" s="41">
        <f t="shared" si="262"/>
        <v>0</v>
      </c>
      <c r="R493" s="41">
        <f t="shared" si="262"/>
        <v>1000000</v>
      </c>
      <c r="S493" s="41">
        <f t="shared" si="262"/>
        <v>1000000</v>
      </c>
      <c r="T493" s="41">
        <f t="shared" si="262"/>
        <v>0</v>
      </c>
      <c r="U493" s="41">
        <f t="shared" si="1"/>
        <v>3000000</v>
      </c>
      <c r="V493" s="41">
        <f t="shared" si="2"/>
        <v>0</v>
      </c>
      <c r="W493" s="61"/>
      <c r="X493" s="61"/>
      <c r="Y493" s="61"/>
      <c r="Z493" s="61"/>
    </row>
    <row r="494" spans="1:26" ht="13.5" hidden="1" customHeight="1" x14ac:dyDescent="0.2">
      <c r="A494" s="2" t="s">
        <v>3383</v>
      </c>
      <c r="B494" s="50" t="str">
        <f t="array" ref="B494">INDEX(PAGU_REAL!$AF$1:$AF$168,MATCH(MID(A494,1,21),MID(PAGU_REAL!$AK$1:$AK$168,1,21),0))</f>
        <v>Evaluasi</v>
      </c>
      <c r="C494" s="42" t="s">
        <v>24</v>
      </c>
      <c r="D494" s="43" t="s">
        <v>1866</v>
      </c>
      <c r="E494" s="44">
        <v>3</v>
      </c>
      <c r="F494" s="45" t="s">
        <v>613</v>
      </c>
      <c r="G494" s="44">
        <v>1000000</v>
      </c>
      <c r="H494" s="44">
        <f>ROUNDDOWN(E494*G494,-3)</f>
        <v>3000000</v>
      </c>
      <c r="I494" s="44">
        <v>0</v>
      </c>
      <c r="J494" s="44">
        <v>0</v>
      </c>
      <c r="K494" s="44">
        <v>0</v>
      </c>
      <c r="L494" s="44">
        <v>0</v>
      </c>
      <c r="M494" s="44">
        <v>0</v>
      </c>
      <c r="N494" s="44">
        <v>0</v>
      </c>
      <c r="O494" s="44">
        <v>0</v>
      </c>
      <c r="P494" s="44">
        <v>1000000</v>
      </c>
      <c r="Q494" s="44">
        <v>0</v>
      </c>
      <c r="R494" s="44">
        <v>1000000</v>
      </c>
      <c r="S494" s="44">
        <v>1000000</v>
      </c>
      <c r="T494" s="44">
        <v>0</v>
      </c>
      <c r="U494" s="44">
        <f t="shared" si="1"/>
        <v>3000000</v>
      </c>
      <c r="V494" s="44">
        <f t="shared" si="2"/>
        <v>0</v>
      </c>
      <c r="W494" s="61"/>
      <c r="X494" s="61"/>
      <c r="Y494" s="61"/>
      <c r="Z494" s="61"/>
    </row>
    <row r="495" spans="1:26" ht="13.5" hidden="1" customHeight="1" x14ac:dyDescent="0.2">
      <c r="A495" s="2" t="s">
        <v>3384</v>
      </c>
      <c r="B495" s="50" t="str">
        <f t="array" ref="B495">INDEX(PAGU_REAL!$AF$1:$AF$168,MATCH(MID(A495,1,21),MID(PAGU_REAL!$AK$1:$AK$168,1,21),0))</f>
        <v>Evaluasi</v>
      </c>
      <c r="C495" s="12" t="s">
        <v>111</v>
      </c>
      <c r="D495" s="40" t="s">
        <v>112</v>
      </c>
      <c r="E495" s="41">
        <v>0</v>
      </c>
      <c r="F495" s="15" t="s">
        <v>24</v>
      </c>
      <c r="G495" s="41">
        <v>0</v>
      </c>
      <c r="H495" s="41">
        <f t="shared" ref="H495:T495" si="263">H496</f>
        <v>238784000</v>
      </c>
      <c r="I495" s="41">
        <f t="shared" si="263"/>
        <v>0</v>
      </c>
      <c r="J495" s="41">
        <f t="shared" si="263"/>
        <v>0</v>
      </c>
      <c r="K495" s="41">
        <f t="shared" si="263"/>
        <v>0</v>
      </c>
      <c r="L495" s="41">
        <f t="shared" si="263"/>
        <v>0</v>
      </c>
      <c r="M495" s="41">
        <f t="shared" si="263"/>
        <v>0</v>
      </c>
      <c r="N495" s="41">
        <f t="shared" si="263"/>
        <v>0</v>
      </c>
      <c r="O495" s="41">
        <f t="shared" si="263"/>
        <v>0</v>
      </c>
      <c r="P495" s="41">
        <f t="shared" si="263"/>
        <v>59696000</v>
      </c>
      <c r="Q495" s="41">
        <f t="shared" si="263"/>
        <v>59696000</v>
      </c>
      <c r="R495" s="41">
        <f t="shared" si="263"/>
        <v>89544000</v>
      </c>
      <c r="S495" s="41">
        <f t="shared" si="263"/>
        <v>29848000</v>
      </c>
      <c r="T495" s="41">
        <f t="shared" si="263"/>
        <v>0</v>
      </c>
      <c r="U495" s="41">
        <f t="shared" si="1"/>
        <v>238784000</v>
      </c>
      <c r="V495" s="41">
        <f t="shared" si="2"/>
        <v>0</v>
      </c>
      <c r="W495" s="61"/>
      <c r="X495" s="61"/>
      <c r="Y495" s="61"/>
      <c r="Z495" s="61"/>
    </row>
    <row r="496" spans="1:26" ht="13.5" hidden="1" customHeight="1" x14ac:dyDescent="0.2">
      <c r="A496" s="2" t="s">
        <v>3385</v>
      </c>
      <c r="B496" s="50" t="str">
        <f t="array" ref="B496">INDEX(PAGU_REAL!$AF$1:$AF$168,MATCH(MID(A496,1,21),MID(PAGU_REAL!$AK$1:$AK$168,1,21),0))</f>
        <v>Evaluasi</v>
      </c>
      <c r="C496" s="42" t="s">
        <v>24</v>
      </c>
      <c r="D496" s="43" t="s">
        <v>3386</v>
      </c>
      <c r="E496" s="44">
        <v>40</v>
      </c>
      <c r="F496" s="45" t="s">
        <v>600</v>
      </c>
      <c r="G496" s="44">
        <v>5969600</v>
      </c>
      <c r="H496" s="44">
        <f>ROUNDDOWN(E496*G496,-3)</f>
        <v>238784000</v>
      </c>
      <c r="I496" s="44">
        <v>0</v>
      </c>
      <c r="J496" s="44">
        <v>0</v>
      </c>
      <c r="K496" s="44">
        <v>0</v>
      </c>
      <c r="L496" s="44">
        <v>0</v>
      </c>
      <c r="M496" s="44">
        <v>0</v>
      </c>
      <c r="N496" s="44">
        <v>0</v>
      </c>
      <c r="O496" s="44">
        <v>0</v>
      </c>
      <c r="P496" s="44">
        <v>59696000</v>
      </c>
      <c r="Q496" s="44">
        <v>59696000</v>
      </c>
      <c r="R496" s="44">
        <v>89544000</v>
      </c>
      <c r="S496" s="44">
        <v>29848000</v>
      </c>
      <c r="T496" s="44">
        <v>0</v>
      </c>
      <c r="U496" s="44">
        <f t="shared" si="1"/>
        <v>238784000</v>
      </c>
      <c r="V496" s="44">
        <f t="shared" si="2"/>
        <v>0</v>
      </c>
      <c r="W496" s="61"/>
      <c r="X496" s="61"/>
      <c r="Y496" s="61"/>
      <c r="Z496" s="61"/>
    </row>
    <row r="497" spans="1:26" ht="13.5" hidden="1" customHeight="1" x14ac:dyDescent="0.2">
      <c r="A497" s="2" t="s">
        <v>3387</v>
      </c>
      <c r="B497" s="50" t="str">
        <f t="array" ref="B497">INDEX(PAGU_REAL!$AF$1:$AF$168,MATCH(MID(A497,1,21),MID(PAGU_REAL!$AK$1:$AK$168,1,21),0))</f>
        <v>Evaluasi</v>
      </c>
      <c r="C497" s="36" t="s">
        <v>77</v>
      </c>
      <c r="D497" s="37" t="s">
        <v>3388</v>
      </c>
      <c r="E497" s="38">
        <v>0</v>
      </c>
      <c r="F497" s="39" t="s">
        <v>24</v>
      </c>
      <c r="G497" s="38">
        <v>0</v>
      </c>
      <c r="H497" s="38">
        <f t="shared" ref="H497:T497" si="264">SUM(H498,H505,H508,H510,H512,H514)</f>
        <v>192943000</v>
      </c>
      <c r="I497" s="38">
        <f t="shared" si="264"/>
        <v>0</v>
      </c>
      <c r="J497" s="38">
        <f t="shared" si="264"/>
        <v>1400000</v>
      </c>
      <c r="K497" s="38">
        <f t="shared" si="264"/>
        <v>23794090</v>
      </c>
      <c r="L497" s="38">
        <f t="shared" si="264"/>
        <v>7022045</v>
      </c>
      <c r="M497" s="38">
        <f t="shared" si="264"/>
        <v>7022045</v>
      </c>
      <c r="N497" s="38">
        <f t="shared" si="264"/>
        <v>29272045</v>
      </c>
      <c r="O497" s="38">
        <f t="shared" si="264"/>
        <v>9522045</v>
      </c>
      <c r="P497" s="38">
        <f t="shared" si="264"/>
        <v>11522045</v>
      </c>
      <c r="Q497" s="38">
        <f t="shared" si="264"/>
        <v>17271685</v>
      </c>
      <c r="R497" s="38">
        <f t="shared" si="264"/>
        <v>9950000</v>
      </c>
      <c r="S497" s="38">
        <f t="shared" si="264"/>
        <v>56517000</v>
      </c>
      <c r="T497" s="38">
        <f t="shared" si="264"/>
        <v>19650000</v>
      </c>
      <c r="U497" s="38">
        <f t="shared" si="1"/>
        <v>192943000</v>
      </c>
      <c r="V497" s="38">
        <f t="shared" si="2"/>
        <v>0</v>
      </c>
      <c r="W497" s="61"/>
      <c r="X497" s="61"/>
      <c r="Y497" s="61"/>
      <c r="Z497" s="61"/>
    </row>
    <row r="498" spans="1:26" ht="13.5" hidden="1" customHeight="1" x14ac:dyDescent="0.2">
      <c r="A498" s="2" t="s">
        <v>3389</v>
      </c>
      <c r="B498" s="50" t="str">
        <f t="array" ref="B498">INDEX(PAGU_REAL!$AF$1:$AF$168,MATCH(MID(A498,1,21),MID(PAGU_REAL!$AK$1:$AK$168,1,21),0))</f>
        <v>Evaluasi</v>
      </c>
      <c r="C498" s="12" t="s">
        <v>42</v>
      </c>
      <c r="D498" s="40" t="s">
        <v>43</v>
      </c>
      <c r="E498" s="41">
        <v>0</v>
      </c>
      <c r="F498" s="15" t="s">
        <v>24</v>
      </c>
      <c r="G498" s="41">
        <v>0</v>
      </c>
      <c r="H498" s="41">
        <f t="shared" ref="H498:T498" si="265">SUM(H499:H504)</f>
        <v>45300000</v>
      </c>
      <c r="I498" s="41">
        <f t="shared" si="265"/>
        <v>0</v>
      </c>
      <c r="J498" s="41">
        <f t="shared" si="265"/>
        <v>1400000</v>
      </c>
      <c r="K498" s="41">
        <f t="shared" si="265"/>
        <v>9800000</v>
      </c>
      <c r="L498" s="41">
        <f t="shared" si="265"/>
        <v>1400000</v>
      </c>
      <c r="M498" s="41">
        <f t="shared" si="265"/>
        <v>1400000</v>
      </c>
      <c r="N498" s="41">
        <f t="shared" si="265"/>
        <v>8400000</v>
      </c>
      <c r="O498" s="41">
        <f t="shared" si="265"/>
        <v>1400000</v>
      </c>
      <c r="P498" s="41">
        <f t="shared" si="265"/>
        <v>5900000</v>
      </c>
      <c r="Q498" s="41">
        <f t="shared" si="265"/>
        <v>3900000</v>
      </c>
      <c r="R498" s="41">
        <f t="shared" si="265"/>
        <v>1400000</v>
      </c>
      <c r="S498" s="41">
        <f t="shared" si="265"/>
        <v>5900000</v>
      </c>
      <c r="T498" s="41">
        <f t="shared" si="265"/>
        <v>4400000</v>
      </c>
      <c r="U498" s="41">
        <f t="shared" si="1"/>
        <v>45300000</v>
      </c>
      <c r="V498" s="41">
        <f t="shared" si="2"/>
        <v>0</v>
      </c>
      <c r="W498" s="61"/>
      <c r="X498" s="61"/>
      <c r="Y498" s="61"/>
      <c r="Z498" s="61"/>
    </row>
    <row r="499" spans="1:26" ht="13.5" hidden="1" customHeight="1" x14ac:dyDescent="0.2">
      <c r="A499" s="2" t="s">
        <v>3390</v>
      </c>
      <c r="B499" s="50" t="str">
        <f t="array" ref="B499">INDEX(PAGU_REAL!$AF$1:$AF$168,MATCH(MID(A499,1,21),MID(PAGU_REAL!$AK$1:$AK$168,1,21),0))</f>
        <v>Evaluasi</v>
      </c>
      <c r="C499" s="42" t="s">
        <v>24</v>
      </c>
      <c r="D499" s="43" t="s">
        <v>3375</v>
      </c>
      <c r="E499" s="44">
        <v>240</v>
      </c>
      <c r="F499" s="45" t="s">
        <v>600</v>
      </c>
      <c r="G499" s="44">
        <v>70000</v>
      </c>
      <c r="H499" s="44">
        <f t="shared" ref="H499:H504" si="266">ROUNDDOWN(E499*G499,-3)</f>
        <v>16800000</v>
      </c>
      <c r="I499" s="44">
        <v>0</v>
      </c>
      <c r="J499" s="44">
        <v>1400000</v>
      </c>
      <c r="K499" s="44">
        <v>2800000</v>
      </c>
      <c r="L499" s="44">
        <v>1400000</v>
      </c>
      <c r="M499" s="44">
        <v>1400000</v>
      </c>
      <c r="N499" s="44">
        <v>1400000</v>
      </c>
      <c r="O499" s="44">
        <v>1400000</v>
      </c>
      <c r="P499" s="44">
        <v>1400000</v>
      </c>
      <c r="Q499" s="44">
        <v>1400000</v>
      </c>
      <c r="R499" s="44">
        <v>1400000</v>
      </c>
      <c r="S499" s="44">
        <v>1400000</v>
      </c>
      <c r="T499" s="44">
        <v>1400000</v>
      </c>
      <c r="U499" s="44">
        <f t="shared" si="1"/>
        <v>16800000</v>
      </c>
      <c r="V499" s="44">
        <f t="shared" si="2"/>
        <v>0</v>
      </c>
      <c r="W499" s="61"/>
      <c r="X499" s="61"/>
      <c r="Y499" s="61"/>
      <c r="Z499" s="61"/>
    </row>
    <row r="500" spans="1:26" ht="13.5" hidden="1" customHeight="1" x14ac:dyDescent="0.2">
      <c r="A500" s="2" t="s">
        <v>3391</v>
      </c>
      <c r="B500" s="50" t="str">
        <f t="array" ref="B500">INDEX(PAGU_REAL!$AF$1:$AF$168,MATCH(MID(A500,1,21),MID(PAGU_REAL!$AK$1:$AK$168,1,21),0))</f>
        <v>Evaluasi</v>
      </c>
      <c r="C500" s="42" t="s">
        <v>24</v>
      </c>
      <c r="D500" s="43" t="s">
        <v>45</v>
      </c>
      <c r="E500" s="44">
        <v>4</v>
      </c>
      <c r="F500" s="45" t="s">
        <v>602</v>
      </c>
      <c r="G500" s="44">
        <v>1500000</v>
      </c>
      <c r="H500" s="44">
        <f t="shared" si="266"/>
        <v>6000000</v>
      </c>
      <c r="I500" s="44">
        <v>0</v>
      </c>
      <c r="J500" s="44">
        <v>0</v>
      </c>
      <c r="K500" s="44">
        <v>1500000</v>
      </c>
      <c r="L500" s="44">
        <v>0</v>
      </c>
      <c r="M500" s="44">
        <v>0</v>
      </c>
      <c r="N500" s="44">
        <v>1500000</v>
      </c>
      <c r="O500" s="44">
        <v>0</v>
      </c>
      <c r="P500" s="44">
        <v>1500000</v>
      </c>
      <c r="Q500" s="44">
        <v>0</v>
      </c>
      <c r="R500" s="44">
        <v>0</v>
      </c>
      <c r="S500" s="44">
        <v>1500000</v>
      </c>
      <c r="T500" s="44">
        <v>0</v>
      </c>
      <c r="U500" s="44">
        <f t="shared" si="1"/>
        <v>6000000</v>
      </c>
      <c r="V500" s="44">
        <f t="shared" si="2"/>
        <v>0</v>
      </c>
      <c r="W500" s="61"/>
      <c r="X500" s="61"/>
      <c r="Y500" s="61"/>
      <c r="Z500" s="61"/>
    </row>
    <row r="501" spans="1:26" ht="13.5" hidden="1" customHeight="1" x14ac:dyDescent="0.2">
      <c r="A501" s="2" t="s">
        <v>3392</v>
      </c>
      <c r="B501" s="50" t="str">
        <f t="array" ref="B501">INDEX(PAGU_REAL!$AF$1:$AF$168,MATCH(MID(A501,1,21),MID(PAGU_REAL!$AK$1:$AK$168,1,21),0))</f>
        <v>Evaluasi</v>
      </c>
      <c r="C501" s="42" t="s">
        <v>24</v>
      </c>
      <c r="D501" s="43" t="s">
        <v>51</v>
      </c>
      <c r="E501" s="44">
        <v>4</v>
      </c>
      <c r="F501" s="45" t="s">
        <v>602</v>
      </c>
      <c r="G501" s="44">
        <v>1000000</v>
      </c>
      <c r="H501" s="44">
        <f t="shared" si="266"/>
        <v>4000000</v>
      </c>
      <c r="I501" s="44">
        <v>0</v>
      </c>
      <c r="J501" s="44">
        <v>0</v>
      </c>
      <c r="K501" s="44">
        <v>1000000</v>
      </c>
      <c r="L501" s="44">
        <v>0</v>
      </c>
      <c r="M501" s="44">
        <v>0</v>
      </c>
      <c r="N501" s="44">
        <v>1000000</v>
      </c>
      <c r="O501" s="44">
        <v>0</v>
      </c>
      <c r="P501" s="44">
        <v>1000000</v>
      </c>
      <c r="Q501" s="44">
        <v>0</v>
      </c>
      <c r="R501" s="44">
        <v>0</v>
      </c>
      <c r="S501" s="44">
        <v>1000000</v>
      </c>
      <c r="T501" s="44">
        <v>0</v>
      </c>
      <c r="U501" s="44">
        <f t="shared" si="1"/>
        <v>4000000</v>
      </c>
      <c r="V501" s="44">
        <f t="shared" si="2"/>
        <v>0</v>
      </c>
      <c r="W501" s="61"/>
      <c r="X501" s="61"/>
      <c r="Y501" s="61"/>
      <c r="Z501" s="61"/>
    </row>
    <row r="502" spans="1:26" ht="13.5" hidden="1" customHeight="1" x14ac:dyDescent="0.2">
      <c r="A502" s="2" t="s">
        <v>3393</v>
      </c>
      <c r="B502" s="50" t="str">
        <f t="array" ref="B502">INDEX(PAGU_REAL!$AF$1:$AF$168,MATCH(MID(A502,1,21),MID(PAGU_REAL!$AK$1:$AK$168,1,21),0))</f>
        <v>Evaluasi</v>
      </c>
      <c r="C502" s="42" t="s">
        <v>24</v>
      </c>
      <c r="D502" s="43" t="s">
        <v>53</v>
      </c>
      <c r="E502" s="44">
        <v>4</v>
      </c>
      <c r="F502" s="45" t="s">
        <v>602</v>
      </c>
      <c r="G502" s="44">
        <v>1500000</v>
      </c>
      <c r="H502" s="44">
        <f t="shared" si="266"/>
        <v>6000000</v>
      </c>
      <c r="I502" s="44">
        <v>0</v>
      </c>
      <c r="J502" s="44">
        <v>0</v>
      </c>
      <c r="K502" s="44">
        <v>1500000</v>
      </c>
      <c r="L502" s="44">
        <v>0</v>
      </c>
      <c r="M502" s="44">
        <v>0</v>
      </c>
      <c r="N502" s="44">
        <v>1500000</v>
      </c>
      <c r="O502" s="44">
        <v>0</v>
      </c>
      <c r="P502" s="44">
        <v>1500000</v>
      </c>
      <c r="Q502" s="44">
        <v>0</v>
      </c>
      <c r="R502" s="44">
        <v>0</v>
      </c>
      <c r="S502" s="44">
        <v>1500000</v>
      </c>
      <c r="T502" s="44">
        <v>0</v>
      </c>
      <c r="U502" s="44">
        <f t="shared" si="1"/>
        <v>6000000</v>
      </c>
      <c r="V502" s="44">
        <f t="shared" si="2"/>
        <v>0</v>
      </c>
      <c r="W502" s="61"/>
      <c r="X502" s="61"/>
      <c r="Y502" s="61"/>
      <c r="Z502" s="61"/>
    </row>
    <row r="503" spans="1:26" ht="13.5" hidden="1" customHeight="1" x14ac:dyDescent="0.2">
      <c r="A503" s="2" t="s">
        <v>3394</v>
      </c>
      <c r="B503" s="50" t="str">
        <f t="array" ref="B503">INDEX(PAGU_REAL!$AF$1:$AF$168,MATCH(MID(A503,1,21),MID(PAGU_REAL!$AK$1:$AK$168,1,21),0))</f>
        <v>Evaluasi</v>
      </c>
      <c r="C503" s="42" t="s">
        <v>24</v>
      </c>
      <c r="D503" s="43" t="s">
        <v>3395</v>
      </c>
      <c r="E503" s="44">
        <v>5</v>
      </c>
      <c r="F503" s="45" t="s">
        <v>657</v>
      </c>
      <c r="G503" s="44">
        <v>500000</v>
      </c>
      <c r="H503" s="44">
        <f t="shared" si="266"/>
        <v>2500000</v>
      </c>
      <c r="I503" s="44">
        <v>0</v>
      </c>
      <c r="J503" s="44">
        <v>0</v>
      </c>
      <c r="K503" s="44">
        <v>500000</v>
      </c>
      <c r="L503" s="44">
        <v>0</v>
      </c>
      <c r="M503" s="44">
        <v>0</v>
      </c>
      <c r="N503" s="44">
        <v>500000</v>
      </c>
      <c r="O503" s="44">
        <v>0</v>
      </c>
      <c r="P503" s="44">
        <v>500000</v>
      </c>
      <c r="Q503" s="44">
        <v>0</v>
      </c>
      <c r="R503" s="44">
        <v>0</v>
      </c>
      <c r="S503" s="44">
        <v>500000</v>
      </c>
      <c r="T503" s="44">
        <v>500000</v>
      </c>
      <c r="U503" s="44">
        <f t="shared" si="1"/>
        <v>2500000</v>
      </c>
      <c r="V503" s="44">
        <f t="shared" si="2"/>
        <v>0</v>
      </c>
      <c r="W503" s="61"/>
      <c r="X503" s="61"/>
      <c r="Y503" s="61"/>
      <c r="Z503" s="61"/>
    </row>
    <row r="504" spans="1:26" ht="13.5" hidden="1" customHeight="1" x14ac:dyDescent="0.2">
      <c r="A504" s="2" t="s">
        <v>3396</v>
      </c>
      <c r="B504" s="50" t="str">
        <f t="array" ref="B504">INDEX(PAGU_REAL!$AF$1:$AF$168,MATCH(MID(A504,1,21),MID(PAGU_REAL!$AK$1:$AK$168,1,21),0))</f>
        <v>Evaluasi</v>
      </c>
      <c r="C504" s="42" t="s">
        <v>24</v>
      </c>
      <c r="D504" s="43" t="s">
        <v>3397</v>
      </c>
      <c r="E504" s="44">
        <v>20</v>
      </c>
      <c r="F504" s="45" t="s">
        <v>657</v>
      </c>
      <c r="G504" s="44">
        <v>500000</v>
      </c>
      <c r="H504" s="44">
        <f t="shared" si="266"/>
        <v>10000000</v>
      </c>
      <c r="I504" s="44">
        <v>0</v>
      </c>
      <c r="J504" s="44">
        <v>0</v>
      </c>
      <c r="K504" s="44">
        <v>2500000</v>
      </c>
      <c r="L504" s="44">
        <v>0</v>
      </c>
      <c r="M504" s="44">
        <v>0</v>
      </c>
      <c r="N504" s="44">
        <v>2500000</v>
      </c>
      <c r="O504" s="44">
        <v>0</v>
      </c>
      <c r="P504" s="44">
        <v>0</v>
      </c>
      <c r="Q504" s="44">
        <v>2500000</v>
      </c>
      <c r="R504" s="44">
        <v>0</v>
      </c>
      <c r="S504" s="44">
        <v>0</v>
      </c>
      <c r="T504" s="44">
        <v>2500000</v>
      </c>
      <c r="U504" s="44">
        <f t="shared" si="1"/>
        <v>10000000</v>
      </c>
      <c r="V504" s="44">
        <f t="shared" si="2"/>
        <v>0</v>
      </c>
      <c r="W504" s="61"/>
      <c r="X504" s="61"/>
      <c r="Y504" s="61"/>
      <c r="Z504" s="61"/>
    </row>
    <row r="505" spans="1:26" ht="13.5" hidden="1" customHeight="1" x14ac:dyDescent="0.2">
      <c r="A505" s="2" t="s">
        <v>3398</v>
      </c>
      <c r="B505" s="50" t="str">
        <f t="array" ref="B505">INDEX(PAGU_REAL!$AF$1:$AF$168,MATCH(MID(A505,1,21),MID(PAGU_REAL!$AK$1:$AK$168,1,21),0))</f>
        <v>Evaluasi</v>
      </c>
      <c r="C505" s="12" t="s">
        <v>606</v>
      </c>
      <c r="D505" s="40" t="s">
        <v>607</v>
      </c>
      <c r="E505" s="41">
        <v>0</v>
      </c>
      <c r="F505" s="15" t="s">
        <v>24</v>
      </c>
      <c r="G505" s="41">
        <v>0</v>
      </c>
      <c r="H505" s="41">
        <f t="shared" ref="H505:T505" si="267">SUM(H506:H507)</f>
        <v>31000000</v>
      </c>
      <c r="I505" s="41">
        <f t="shared" si="267"/>
        <v>0</v>
      </c>
      <c r="J505" s="41">
        <f t="shared" si="267"/>
        <v>0</v>
      </c>
      <c r="K505" s="41">
        <f t="shared" si="267"/>
        <v>250000</v>
      </c>
      <c r="L505" s="41">
        <f t="shared" si="267"/>
        <v>0</v>
      </c>
      <c r="M505" s="41">
        <f t="shared" si="267"/>
        <v>0</v>
      </c>
      <c r="N505" s="41">
        <f t="shared" si="267"/>
        <v>15250000</v>
      </c>
      <c r="O505" s="41">
        <f t="shared" si="267"/>
        <v>0</v>
      </c>
      <c r="P505" s="41">
        <f t="shared" si="267"/>
        <v>0</v>
      </c>
      <c r="Q505" s="41">
        <f t="shared" si="267"/>
        <v>250000</v>
      </c>
      <c r="R505" s="41">
        <f t="shared" si="267"/>
        <v>0</v>
      </c>
      <c r="S505" s="41">
        <f t="shared" si="267"/>
        <v>0</v>
      </c>
      <c r="T505" s="41">
        <f t="shared" si="267"/>
        <v>15250000</v>
      </c>
      <c r="U505" s="41">
        <f t="shared" si="1"/>
        <v>31000000</v>
      </c>
      <c r="V505" s="41">
        <f t="shared" si="2"/>
        <v>0</v>
      </c>
      <c r="W505" s="61"/>
      <c r="X505" s="61"/>
      <c r="Y505" s="61"/>
      <c r="Z505" s="61"/>
    </row>
    <row r="506" spans="1:26" ht="13.5" hidden="1" customHeight="1" x14ac:dyDescent="0.2">
      <c r="A506" s="2" t="s">
        <v>3399</v>
      </c>
      <c r="B506" s="50" t="str">
        <f t="array" ref="B506">INDEX(PAGU_REAL!$AF$1:$AF$168,MATCH(MID(A506,1,21),MID(PAGU_REAL!$AK$1:$AK$168,1,21),0))</f>
        <v>Evaluasi</v>
      </c>
      <c r="C506" s="42" t="s">
        <v>24</v>
      </c>
      <c r="D506" s="43" t="s">
        <v>3400</v>
      </c>
      <c r="E506" s="44">
        <v>2</v>
      </c>
      <c r="F506" s="45" t="s">
        <v>3401</v>
      </c>
      <c r="G506" s="44">
        <v>15000000</v>
      </c>
      <c r="H506" s="44">
        <f t="shared" ref="H506:H507" si="268">ROUNDDOWN(E506*G506,-3)</f>
        <v>30000000</v>
      </c>
      <c r="I506" s="44">
        <v>0</v>
      </c>
      <c r="J506" s="44">
        <v>0</v>
      </c>
      <c r="K506" s="44">
        <v>0</v>
      </c>
      <c r="L506" s="44">
        <v>0</v>
      </c>
      <c r="M506" s="44">
        <v>0</v>
      </c>
      <c r="N506" s="44">
        <v>15000000</v>
      </c>
      <c r="O506" s="44">
        <v>0</v>
      </c>
      <c r="P506" s="44">
        <v>0</v>
      </c>
      <c r="Q506" s="44">
        <v>0</v>
      </c>
      <c r="R506" s="44">
        <v>0</v>
      </c>
      <c r="S506" s="44">
        <v>0</v>
      </c>
      <c r="T506" s="44">
        <v>15000000</v>
      </c>
      <c r="U506" s="44">
        <f t="shared" si="1"/>
        <v>30000000</v>
      </c>
      <c r="V506" s="44">
        <f t="shared" si="2"/>
        <v>0</v>
      </c>
      <c r="W506" s="61"/>
      <c r="X506" s="61"/>
      <c r="Y506" s="61"/>
      <c r="Z506" s="61"/>
    </row>
    <row r="507" spans="1:26" ht="13.5" hidden="1" customHeight="1" x14ac:dyDescent="0.2">
      <c r="A507" s="2" t="s">
        <v>3402</v>
      </c>
      <c r="B507" s="50" t="str">
        <f t="array" ref="B507">INDEX(PAGU_REAL!$AF$1:$AF$168,MATCH(MID(A507,1,21),MID(PAGU_REAL!$AK$1:$AK$168,1,21),0))</f>
        <v>Evaluasi</v>
      </c>
      <c r="C507" s="42" t="s">
        <v>24</v>
      </c>
      <c r="D507" s="43" t="s">
        <v>609</v>
      </c>
      <c r="E507" s="44">
        <v>4</v>
      </c>
      <c r="F507" s="45" t="s">
        <v>602</v>
      </c>
      <c r="G507" s="44">
        <v>250000</v>
      </c>
      <c r="H507" s="44">
        <f t="shared" si="268"/>
        <v>1000000</v>
      </c>
      <c r="I507" s="44">
        <v>0</v>
      </c>
      <c r="J507" s="44">
        <v>0</v>
      </c>
      <c r="K507" s="44">
        <v>250000</v>
      </c>
      <c r="L507" s="44">
        <v>0</v>
      </c>
      <c r="M507" s="44">
        <v>0</v>
      </c>
      <c r="N507" s="44">
        <v>250000</v>
      </c>
      <c r="O507" s="44">
        <v>0</v>
      </c>
      <c r="P507" s="44">
        <v>0</v>
      </c>
      <c r="Q507" s="44">
        <v>250000</v>
      </c>
      <c r="R507" s="44">
        <v>0</v>
      </c>
      <c r="S507" s="44">
        <v>0</v>
      </c>
      <c r="T507" s="44">
        <v>250000</v>
      </c>
      <c r="U507" s="44">
        <f t="shared" si="1"/>
        <v>1000000</v>
      </c>
      <c r="V507" s="44">
        <f t="shared" si="2"/>
        <v>0</v>
      </c>
      <c r="W507" s="61"/>
      <c r="X507" s="61"/>
      <c r="Y507" s="61"/>
      <c r="Z507" s="61"/>
    </row>
    <row r="508" spans="1:26" ht="13.5" hidden="1" customHeight="1" x14ac:dyDescent="0.2">
      <c r="A508" s="2" t="s">
        <v>3403</v>
      </c>
      <c r="B508" s="50" t="str">
        <f t="array" ref="B508">INDEX(PAGU_REAL!$AF$1:$AF$168,MATCH(MID(A508,1,21),MID(PAGU_REAL!$AK$1:$AK$168,1,21),0))</f>
        <v>Evaluasi</v>
      </c>
      <c r="C508" s="12" t="s">
        <v>162</v>
      </c>
      <c r="D508" s="40" t="s">
        <v>163</v>
      </c>
      <c r="E508" s="41">
        <v>0</v>
      </c>
      <c r="F508" s="15" t="s">
        <v>24</v>
      </c>
      <c r="G508" s="41">
        <v>0</v>
      </c>
      <c r="H508" s="41">
        <f t="shared" ref="H508:T508" si="269">H509</f>
        <v>20000000</v>
      </c>
      <c r="I508" s="41">
        <f t="shared" si="269"/>
        <v>0</v>
      </c>
      <c r="J508" s="41">
        <f t="shared" si="269"/>
        <v>0</v>
      </c>
      <c r="K508" s="41">
        <f t="shared" si="269"/>
        <v>2500000</v>
      </c>
      <c r="L508" s="41">
        <f t="shared" si="269"/>
        <v>0</v>
      </c>
      <c r="M508" s="41">
        <f t="shared" si="269"/>
        <v>0</v>
      </c>
      <c r="N508" s="41">
        <f t="shared" si="269"/>
        <v>0</v>
      </c>
      <c r="O508" s="41">
        <f t="shared" si="269"/>
        <v>2500000</v>
      </c>
      <c r="P508" s="41">
        <f t="shared" si="269"/>
        <v>0</v>
      </c>
      <c r="Q508" s="41">
        <f t="shared" si="269"/>
        <v>7500000</v>
      </c>
      <c r="R508" s="41">
        <f t="shared" si="269"/>
        <v>7500000</v>
      </c>
      <c r="S508" s="41">
        <f t="shared" si="269"/>
        <v>0</v>
      </c>
      <c r="T508" s="41">
        <f t="shared" si="269"/>
        <v>0</v>
      </c>
      <c r="U508" s="41">
        <f t="shared" si="1"/>
        <v>20000000</v>
      </c>
      <c r="V508" s="41">
        <f t="shared" si="2"/>
        <v>0</v>
      </c>
      <c r="W508" s="61"/>
      <c r="X508" s="61"/>
      <c r="Y508" s="61"/>
      <c r="Z508" s="61"/>
    </row>
    <row r="509" spans="1:26" ht="13.5" hidden="1" customHeight="1" x14ac:dyDescent="0.2">
      <c r="A509" s="2" t="s">
        <v>3404</v>
      </c>
      <c r="B509" s="50" t="str">
        <f t="array" ref="B509">INDEX(PAGU_REAL!$AF$1:$AF$168,MATCH(MID(A509,1,21),MID(PAGU_REAL!$AK$1:$AK$168,1,21),0))</f>
        <v>Evaluasi</v>
      </c>
      <c r="C509" s="42" t="s">
        <v>24</v>
      </c>
      <c r="D509" s="43" t="s">
        <v>1866</v>
      </c>
      <c r="E509" s="44">
        <v>20</v>
      </c>
      <c r="F509" s="45" t="s">
        <v>600</v>
      </c>
      <c r="G509" s="44">
        <v>1000000</v>
      </c>
      <c r="H509" s="44">
        <f>ROUNDDOWN(E509*G509,-3)</f>
        <v>20000000</v>
      </c>
      <c r="I509" s="44">
        <v>0</v>
      </c>
      <c r="J509" s="44">
        <v>0</v>
      </c>
      <c r="K509" s="44">
        <v>2500000</v>
      </c>
      <c r="L509" s="44">
        <v>0</v>
      </c>
      <c r="M509" s="44">
        <v>0</v>
      </c>
      <c r="N509" s="44">
        <v>0</v>
      </c>
      <c r="O509" s="44">
        <v>2500000</v>
      </c>
      <c r="P509" s="44">
        <v>0</v>
      </c>
      <c r="Q509" s="44">
        <v>7500000</v>
      </c>
      <c r="R509" s="44">
        <v>7500000</v>
      </c>
      <c r="S509" s="44">
        <v>0</v>
      </c>
      <c r="T509" s="44">
        <v>0</v>
      </c>
      <c r="U509" s="44">
        <f t="shared" si="1"/>
        <v>20000000</v>
      </c>
      <c r="V509" s="44">
        <f t="shared" si="2"/>
        <v>0</v>
      </c>
      <c r="W509" s="61"/>
      <c r="X509" s="61"/>
      <c r="Y509" s="61"/>
      <c r="Z509" s="61"/>
    </row>
    <row r="510" spans="1:26" ht="13.5" hidden="1" customHeight="1" x14ac:dyDescent="0.2">
      <c r="A510" s="2" t="s">
        <v>3405</v>
      </c>
      <c r="B510" s="50" t="str">
        <f t="array" ref="B510">INDEX(PAGU_REAL!$AF$1:$AF$168,MATCH(MID(A510,1,21),MID(PAGU_REAL!$AK$1:$AK$168,1,21),0))</f>
        <v>Evaluasi</v>
      </c>
      <c r="C510" s="12" t="s">
        <v>639</v>
      </c>
      <c r="D510" s="40" t="s">
        <v>640</v>
      </c>
      <c r="E510" s="41">
        <v>0</v>
      </c>
      <c r="F510" s="15" t="s">
        <v>24</v>
      </c>
      <c r="G510" s="41">
        <v>0</v>
      </c>
      <c r="H510" s="41">
        <f t="shared" ref="H510:T510" si="270">H511</f>
        <v>49567000</v>
      </c>
      <c r="I510" s="41">
        <f t="shared" si="270"/>
        <v>0</v>
      </c>
      <c r="J510" s="41">
        <f t="shared" si="270"/>
        <v>0</v>
      </c>
      <c r="K510" s="41">
        <f t="shared" si="270"/>
        <v>0</v>
      </c>
      <c r="L510" s="41">
        <f t="shared" si="270"/>
        <v>0</v>
      </c>
      <c r="M510" s="41">
        <f t="shared" si="270"/>
        <v>0</v>
      </c>
      <c r="N510" s="41">
        <f t="shared" si="270"/>
        <v>0</v>
      </c>
      <c r="O510" s="41">
        <f t="shared" si="270"/>
        <v>0</v>
      </c>
      <c r="P510" s="41">
        <f t="shared" si="270"/>
        <v>0</v>
      </c>
      <c r="Q510" s="41">
        <f t="shared" si="270"/>
        <v>0</v>
      </c>
      <c r="R510" s="41">
        <f t="shared" si="270"/>
        <v>0</v>
      </c>
      <c r="S510" s="41">
        <f t="shared" si="270"/>
        <v>49567000</v>
      </c>
      <c r="T510" s="41">
        <f t="shared" si="270"/>
        <v>0</v>
      </c>
      <c r="U510" s="41">
        <f t="shared" si="1"/>
        <v>49567000</v>
      </c>
      <c r="V510" s="41">
        <f t="shared" si="2"/>
        <v>0</v>
      </c>
      <c r="W510" s="61"/>
      <c r="X510" s="61"/>
      <c r="Y510" s="61"/>
      <c r="Z510" s="61"/>
    </row>
    <row r="511" spans="1:26" ht="13.5" hidden="1" customHeight="1" x14ac:dyDescent="0.2">
      <c r="A511" s="2" t="s">
        <v>3406</v>
      </c>
      <c r="B511" s="50" t="str">
        <f t="array" ref="B511">INDEX(PAGU_REAL!$AF$1:$AF$168,MATCH(MID(A511,1,21),MID(PAGU_REAL!$AK$1:$AK$168,1,21),0))</f>
        <v>Evaluasi</v>
      </c>
      <c r="C511" s="42" t="s">
        <v>24</v>
      </c>
      <c r="D511" s="43" t="s">
        <v>3407</v>
      </c>
      <c r="E511" s="44">
        <v>1</v>
      </c>
      <c r="F511" s="45" t="s">
        <v>3408</v>
      </c>
      <c r="G511" s="44">
        <v>49567000</v>
      </c>
      <c r="H511" s="44">
        <f>ROUNDDOWN(E511*G511,-3)</f>
        <v>49567000</v>
      </c>
      <c r="I511" s="44">
        <v>0</v>
      </c>
      <c r="J511" s="44">
        <v>0</v>
      </c>
      <c r="K511" s="44">
        <v>0</v>
      </c>
      <c r="L511" s="44">
        <v>0</v>
      </c>
      <c r="M511" s="44">
        <v>0</v>
      </c>
      <c r="N511" s="44">
        <v>0</v>
      </c>
      <c r="O511" s="44">
        <v>0</v>
      </c>
      <c r="P511" s="44">
        <v>0</v>
      </c>
      <c r="Q511" s="44">
        <v>0</v>
      </c>
      <c r="R511" s="44">
        <v>0</v>
      </c>
      <c r="S511" s="44">
        <v>49567000</v>
      </c>
      <c r="T511" s="44">
        <v>0</v>
      </c>
      <c r="U511" s="44">
        <f t="shared" si="1"/>
        <v>49567000</v>
      </c>
      <c r="V511" s="44">
        <f t="shared" si="2"/>
        <v>0</v>
      </c>
      <c r="W511" s="61"/>
      <c r="X511" s="61"/>
      <c r="Y511" s="61"/>
      <c r="Z511" s="61"/>
    </row>
    <row r="512" spans="1:26" ht="13.5" hidden="1" customHeight="1" x14ac:dyDescent="0.2">
      <c r="A512" s="2" t="s">
        <v>3409</v>
      </c>
      <c r="B512" s="50" t="str">
        <f t="array" ref="B512">INDEX(PAGU_REAL!$AF$1:$AF$168,MATCH(MID(A512,1,21),MID(PAGU_REAL!$AK$1:$AK$168,1,21),0))</f>
        <v>Evaluasi</v>
      </c>
      <c r="C512" s="12" t="s">
        <v>111</v>
      </c>
      <c r="D512" s="40" t="s">
        <v>112</v>
      </c>
      <c r="E512" s="41">
        <v>0</v>
      </c>
      <c r="F512" s="15" t="s">
        <v>24</v>
      </c>
      <c r="G512" s="41">
        <v>0</v>
      </c>
      <c r="H512" s="41">
        <f t="shared" ref="H512:T512" si="271">H513</f>
        <v>36576000</v>
      </c>
      <c r="I512" s="41">
        <f t="shared" si="271"/>
        <v>0</v>
      </c>
      <c r="J512" s="41">
        <f t="shared" si="271"/>
        <v>0</v>
      </c>
      <c r="K512" s="41">
        <f t="shared" si="271"/>
        <v>9144090</v>
      </c>
      <c r="L512" s="41">
        <f t="shared" si="271"/>
        <v>4572045</v>
      </c>
      <c r="M512" s="41">
        <f t="shared" si="271"/>
        <v>4572045</v>
      </c>
      <c r="N512" s="41">
        <f t="shared" si="271"/>
        <v>4572045</v>
      </c>
      <c r="O512" s="41">
        <f t="shared" si="271"/>
        <v>4572045</v>
      </c>
      <c r="P512" s="41">
        <f t="shared" si="271"/>
        <v>4572045</v>
      </c>
      <c r="Q512" s="41">
        <f t="shared" si="271"/>
        <v>4571685</v>
      </c>
      <c r="R512" s="41">
        <f t="shared" si="271"/>
        <v>0</v>
      </c>
      <c r="S512" s="41">
        <f t="shared" si="271"/>
        <v>0</v>
      </c>
      <c r="T512" s="41">
        <f t="shared" si="271"/>
        <v>0</v>
      </c>
      <c r="U512" s="41">
        <f t="shared" si="1"/>
        <v>36576000</v>
      </c>
      <c r="V512" s="41">
        <f t="shared" si="2"/>
        <v>0</v>
      </c>
      <c r="W512" s="61"/>
      <c r="X512" s="61"/>
      <c r="Y512" s="61"/>
      <c r="Z512" s="61"/>
    </row>
    <row r="513" spans="1:26" ht="13.5" hidden="1" customHeight="1" x14ac:dyDescent="0.2">
      <c r="A513" s="2" t="s">
        <v>3410</v>
      </c>
      <c r="B513" s="50" t="str">
        <f t="array" ref="B513">INDEX(PAGU_REAL!$AF$1:$AF$168,MATCH(MID(A513,1,21),MID(PAGU_REAL!$AK$1:$AK$168,1,21),0))</f>
        <v>Evaluasi</v>
      </c>
      <c r="C513" s="42" t="s">
        <v>24</v>
      </c>
      <c r="D513" s="43" t="s">
        <v>3411</v>
      </c>
      <c r="E513" s="44">
        <v>8</v>
      </c>
      <c r="F513" s="45" t="s">
        <v>600</v>
      </c>
      <c r="G513" s="44">
        <v>4572045</v>
      </c>
      <c r="H513" s="44">
        <f>ROUNDDOWN(E513*G513,-3)</f>
        <v>36576000</v>
      </c>
      <c r="I513" s="44">
        <v>0</v>
      </c>
      <c r="J513" s="44">
        <v>0</v>
      </c>
      <c r="K513" s="44">
        <v>9144090</v>
      </c>
      <c r="L513" s="44">
        <v>4572045</v>
      </c>
      <c r="M513" s="44">
        <v>4572045</v>
      </c>
      <c r="N513" s="44">
        <v>4572045</v>
      </c>
      <c r="O513" s="44">
        <v>4572045</v>
      </c>
      <c r="P513" s="44">
        <v>4572045</v>
      </c>
      <c r="Q513" s="44">
        <v>4571685</v>
      </c>
      <c r="R513" s="44">
        <v>0</v>
      </c>
      <c r="S513" s="44">
        <v>0</v>
      </c>
      <c r="T513" s="44">
        <v>0</v>
      </c>
      <c r="U513" s="44">
        <f t="shared" si="1"/>
        <v>36576000</v>
      </c>
      <c r="V513" s="44">
        <f t="shared" si="2"/>
        <v>0</v>
      </c>
      <c r="W513" s="61"/>
      <c r="X513" s="61"/>
      <c r="Y513" s="61"/>
      <c r="Z513" s="61"/>
    </row>
    <row r="514" spans="1:26" ht="13.5" hidden="1" customHeight="1" x14ac:dyDescent="0.2">
      <c r="A514" s="2" t="s">
        <v>3412</v>
      </c>
      <c r="B514" s="50" t="str">
        <f t="array" ref="B514">INDEX(PAGU_REAL!$AF$1:$AF$168,MATCH(MID(A514,1,21),MID(PAGU_REAL!$AK$1:$AK$168,1,21),0))</f>
        <v>Evaluasi</v>
      </c>
      <c r="C514" s="12" t="s">
        <v>55</v>
      </c>
      <c r="D514" s="40" t="s">
        <v>56</v>
      </c>
      <c r="E514" s="41">
        <v>0</v>
      </c>
      <c r="F514" s="15" t="s">
        <v>24</v>
      </c>
      <c r="G514" s="41">
        <v>0</v>
      </c>
      <c r="H514" s="41">
        <f t="shared" ref="H514:T514" si="272">H515</f>
        <v>10500000</v>
      </c>
      <c r="I514" s="41">
        <f t="shared" si="272"/>
        <v>0</v>
      </c>
      <c r="J514" s="41">
        <f t="shared" si="272"/>
        <v>0</v>
      </c>
      <c r="K514" s="41">
        <f t="shared" si="272"/>
        <v>2100000</v>
      </c>
      <c r="L514" s="41">
        <f t="shared" si="272"/>
        <v>1050000</v>
      </c>
      <c r="M514" s="41">
        <f t="shared" si="272"/>
        <v>1050000</v>
      </c>
      <c r="N514" s="41">
        <f t="shared" si="272"/>
        <v>1050000</v>
      </c>
      <c r="O514" s="41">
        <f t="shared" si="272"/>
        <v>1050000</v>
      </c>
      <c r="P514" s="41">
        <f t="shared" si="272"/>
        <v>1050000</v>
      </c>
      <c r="Q514" s="41">
        <f t="shared" si="272"/>
        <v>1050000</v>
      </c>
      <c r="R514" s="41">
        <f t="shared" si="272"/>
        <v>1050000</v>
      </c>
      <c r="S514" s="41">
        <f t="shared" si="272"/>
        <v>1050000</v>
      </c>
      <c r="T514" s="41">
        <f t="shared" si="272"/>
        <v>0</v>
      </c>
      <c r="U514" s="41">
        <f t="shared" si="1"/>
        <v>10500000</v>
      </c>
      <c r="V514" s="41">
        <f t="shared" si="2"/>
        <v>0</v>
      </c>
      <c r="W514" s="61"/>
      <c r="X514" s="61"/>
      <c r="Y514" s="61"/>
      <c r="Z514" s="61"/>
    </row>
    <row r="515" spans="1:26" ht="13.5" hidden="1" customHeight="1" x14ac:dyDescent="0.2">
      <c r="A515" s="2" t="s">
        <v>3413</v>
      </c>
      <c r="B515" s="50" t="str">
        <f t="array" ref="B515">INDEX(PAGU_REAL!$AF$1:$AF$168,MATCH(MID(A515,1,21),MID(PAGU_REAL!$AK$1:$AK$168,1,21),0))</f>
        <v>Evaluasi</v>
      </c>
      <c r="C515" s="42" t="s">
        <v>24</v>
      </c>
      <c r="D515" s="43" t="s">
        <v>58</v>
      </c>
      <c r="E515" s="44">
        <v>70</v>
      </c>
      <c r="F515" s="45" t="s">
        <v>600</v>
      </c>
      <c r="G515" s="44">
        <v>150000</v>
      </c>
      <c r="H515" s="44">
        <f>ROUNDDOWN(E515*G515,-3)</f>
        <v>10500000</v>
      </c>
      <c r="I515" s="44">
        <v>0</v>
      </c>
      <c r="J515" s="44">
        <v>0</v>
      </c>
      <c r="K515" s="44">
        <v>2100000</v>
      </c>
      <c r="L515" s="44">
        <v>1050000</v>
      </c>
      <c r="M515" s="44">
        <v>1050000</v>
      </c>
      <c r="N515" s="44">
        <v>1050000</v>
      </c>
      <c r="O515" s="44">
        <v>1050000</v>
      </c>
      <c r="P515" s="44">
        <v>1050000</v>
      </c>
      <c r="Q515" s="44">
        <v>1050000</v>
      </c>
      <c r="R515" s="44">
        <v>1050000</v>
      </c>
      <c r="S515" s="44">
        <v>1050000</v>
      </c>
      <c r="T515" s="44">
        <v>0</v>
      </c>
      <c r="U515" s="44">
        <f t="shared" si="1"/>
        <v>10500000</v>
      </c>
      <c r="V515" s="44">
        <f t="shared" si="2"/>
        <v>0</v>
      </c>
      <c r="W515" s="61"/>
      <c r="X515" s="61"/>
      <c r="Y515" s="61"/>
      <c r="Z515" s="61"/>
    </row>
    <row r="516" spans="1:26" ht="13.5" hidden="1" customHeight="1" x14ac:dyDescent="0.2">
      <c r="A516" s="2" t="s">
        <v>3414</v>
      </c>
      <c r="B516" s="50" t="str">
        <f t="array" ref="B516">INDEX(PAGU_REAL!$AF$1:$AF$168,MATCH(MID(A516,1,21),MID(PAGU_REAL!$AK$1:$AK$168,1,21),0))</f>
        <v>Evaluasi</v>
      </c>
      <c r="C516" s="36" t="s">
        <v>102</v>
      </c>
      <c r="D516" s="37" t="s">
        <v>3415</v>
      </c>
      <c r="E516" s="38">
        <v>0</v>
      </c>
      <c r="F516" s="39" t="s">
        <v>24</v>
      </c>
      <c r="G516" s="38">
        <v>0</v>
      </c>
      <c r="H516" s="38">
        <f t="shared" ref="H516:T516" si="273">SUM(H517,H523,H525,H527)</f>
        <v>78505000</v>
      </c>
      <c r="I516" s="38">
        <f t="shared" si="273"/>
        <v>0</v>
      </c>
      <c r="J516" s="38">
        <f t="shared" si="273"/>
        <v>1850000</v>
      </c>
      <c r="K516" s="38">
        <f t="shared" si="273"/>
        <v>0</v>
      </c>
      <c r="L516" s="38">
        <f t="shared" si="273"/>
        <v>8188125</v>
      </c>
      <c r="M516" s="38">
        <f t="shared" si="273"/>
        <v>17176250</v>
      </c>
      <c r="N516" s="38">
        <f t="shared" si="273"/>
        <v>10238125</v>
      </c>
      <c r="O516" s="38">
        <f t="shared" si="273"/>
        <v>8188125</v>
      </c>
      <c r="P516" s="38">
        <f t="shared" si="273"/>
        <v>10488125</v>
      </c>
      <c r="Q516" s="38">
        <f t="shared" si="273"/>
        <v>6238125</v>
      </c>
      <c r="R516" s="38">
        <f t="shared" si="273"/>
        <v>8188125</v>
      </c>
      <c r="S516" s="38">
        <f t="shared" si="273"/>
        <v>5000000</v>
      </c>
      <c r="T516" s="38">
        <f t="shared" si="273"/>
        <v>2950000</v>
      </c>
      <c r="U516" s="38">
        <f t="shared" si="1"/>
        <v>78505000</v>
      </c>
      <c r="V516" s="38">
        <f t="shared" si="2"/>
        <v>0</v>
      </c>
      <c r="W516" s="61"/>
      <c r="X516" s="61"/>
      <c r="Y516" s="61"/>
      <c r="Z516" s="61"/>
    </row>
    <row r="517" spans="1:26" ht="13.5" hidden="1" customHeight="1" x14ac:dyDescent="0.2">
      <c r="A517" s="2" t="s">
        <v>3416</v>
      </c>
      <c r="B517" s="50" t="str">
        <f t="array" ref="B517">INDEX(PAGU_REAL!$AF$1:$AF$168,MATCH(MID(A517,1,21),MID(PAGU_REAL!$AK$1:$AK$168,1,21),0))</f>
        <v>Evaluasi</v>
      </c>
      <c r="C517" s="12" t="s">
        <v>42</v>
      </c>
      <c r="D517" s="40" t="s">
        <v>43</v>
      </c>
      <c r="E517" s="41">
        <v>0</v>
      </c>
      <c r="F517" s="15" t="s">
        <v>24</v>
      </c>
      <c r="G517" s="41">
        <v>0</v>
      </c>
      <c r="H517" s="41">
        <f t="shared" ref="H517:T517" si="274">SUM(H518:H522)</f>
        <v>30400000</v>
      </c>
      <c r="I517" s="41">
        <f t="shared" si="274"/>
        <v>0</v>
      </c>
      <c r="J517" s="41">
        <f t="shared" si="274"/>
        <v>700000</v>
      </c>
      <c r="K517" s="41">
        <f t="shared" si="274"/>
        <v>0</v>
      </c>
      <c r="L517" s="41">
        <f t="shared" si="274"/>
        <v>2200000</v>
      </c>
      <c r="M517" s="41">
        <f t="shared" si="274"/>
        <v>6100000</v>
      </c>
      <c r="N517" s="41">
        <f t="shared" si="274"/>
        <v>4700000</v>
      </c>
      <c r="O517" s="41">
        <f t="shared" si="274"/>
        <v>2200000</v>
      </c>
      <c r="P517" s="41">
        <f t="shared" si="274"/>
        <v>4700000</v>
      </c>
      <c r="Q517" s="41">
        <f t="shared" si="274"/>
        <v>700000</v>
      </c>
      <c r="R517" s="41">
        <f t="shared" si="274"/>
        <v>2200000</v>
      </c>
      <c r="S517" s="41">
        <f t="shared" si="274"/>
        <v>4700000</v>
      </c>
      <c r="T517" s="41">
        <f t="shared" si="274"/>
        <v>2200000</v>
      </c>
      <c r="U517" s="41">
        <f t="shared" si="1"/>
        <v>30400000</v>
      </c>
      <c r="V517" s="41">
        <f t="shared" si="2"/>
        <v>0</v>
      </c>
      <c r="W517" s="61"/>
      <c r="X517" s="61"/>
      <c r="Y517" s="61"/>
      <c r="Z517" s="61"/>
    </row>
    <row r="518" spans="1:26" ht="13.5" hidden="1" customHeight="1" x14ac:dyDescent="0.2">
      <c r="A518" s="2" t="s">
        <v>3417</v>
      </c>
      <c r="B518" s="50" t="str">
        <f t="array" ref="B518">INDEX(PAGU_REAL!$AF$1:$AF$168,MATCH(MID(A518,1,21),MID(PAGU_REAL!$AK$1:$AK$168,1,21),0))</f>
        <v>Evaluasi</v>
      </c>
      <c r="C518" s="42" t="s">
        <v>24</v>
      </c>
      <c r="D518" s="43" t="s">
        <v>3375</v>
      </c>
      <c r="E518" s="44">
        <v>120</v>
      </c>
      <c r="F518" s="45" t="s">
        <v>600</v>
      </c>
      <c r="G518" s="44">
        <v>70000</v>
      </c>
      <c r="H518" s="44">
        <f t="shared" ref="H518:H522" si="275">ROUNDDOWN(E518*G518,-3)</f>
        <v>8400000</v>
      </c>
      <c r="I518" s="44">
        <v>0</v>
      </c>
      <c r="J518" s="44">
        <v>700000</v>
      </c>
      <c r="K518" s="44">
        <v>0</v>
      </c>
      <c r="L518" s="44">
        <v>700000</v>
      </c>
      <c r="M518" s="44">
        <v>2100000</v>
      </c>
      <c r="N518" s="44">
        <v>700000</v>
      </c>
      <c r="O518" s="44">
        <v>700000</v>
      </c>
      <c r="P518" s="44">
        <v>700000</v>
      </c>
      <c r="Q518" s="44">
        <v>700000</v>
      </c>
      <c r="R518" s="44">
        <v>700000</v>
      </c>
      <c r="S518" s="44">
        <v>700000</v>
      </c>
      <c r="T518" s="44">
        <v>700000</v>
      </c>
      <c r="U518" s="44">
        <f t="shared" si="1"/>
        <v>8400000</v>
      </c>
      <c r="V518" s="44">
        <f t="shared" si="2"/>
        <v>0</v>
      </c>
      <c r="W518" s="61"/>
      <c r="X518" s="61"/>
      <c r="Y518" s="61"/>
      <c r="Z518" s="61"/>
    </row>
    <row r="519" spans="1:26" ht="13.5" hidden="1" customHeight="1" x14ac:dyDescent="0.2">
      <c r="A519" s="2" t="s">
        <v>3418</v>
      </c>
      <c r="B519" s="50" t="str">
        <f t="array" ref="B519">INDEX(PAGU_REAL!$AF$1:$AF$168,MATCH(MID(A519,1,21),MID(PAGU_REAL!$AK$1:$AK$168,1,21),0))</f>
        <v>Evaluasi</v>
      </c>
      <c r="C519" s="42" t="s">
        <v>24</v>
      </c>
      <c r="D519" s="43" t="s">
        <v>45</v>
      </c>
      <c r="E519" s="44">
        <v>4</v>
      </c>
      <c r="F519" s="45" t="s">
        <v>602</v>
      </c>
      <c r="G519" s="44">
        <v>1500000</v>
      </c>
      <c r="H519" s="44">
        <f t="shared" si="275"/>
        <v>6000000</v>
      </c>
      <c r="I519" s="44">
        <v>0</v>
      </c>
      <c r="J519" s="44">
        <v>0</v>
      </c>
      <c r="K519" s="44">
        <v>0</v>
      </c>
      <c r="L519" s="44">
        <v>0</v>
      </c>
      <c r="M519" s="44">
        <v>1500000</v>
      </c>
      <c r="N519" s="44">
        <v>1500000</v>
      </c>
      <c r="O519" s="44">
        <v>0</v>
      </c>
      <c r="P519" s="44">
        <v>1500000</v>
      </c>
      <c r="Q519" s="44">
        <v>0</v>
      </c>
      <c r="R519" s="44">
        <v>0</v>
      </c>
      <c r="S519" s="44">
        <v>1500000</v>
      </c>
      <c r="T519" s="44">
        <v>0</v>
      </c>
      <c r="U519" s="44">
        <f t="shared" si="1"/>
        <v>6000000</v>
      </c>
      <c r="V519" s="44">
        <f t="shared" si="2"/>
        <v>0</v>
      </c>
      <c r="W519" s="61"/>
      <c r="X519" s="61"/>
      <c r="Y519" s="61"/>
      <c r="Z519" s="61"/>
    </row>
    <row r="520" spans="1:26" ht="13.5" hidden="1" customHeight="1" x14ac:dyDescent="0.2">
      <c r="A520" s="2" t="s">
        <v>3419</v>
      </c>
      <c r="B520" s="50" t="str">
        <f t="array" ref="B520">INDEX(PAGU_REAL!$AF$1:$AF$168,MATCH(MID(A520,1,21),MID(PAGU_REAL!$AK$1:$AK$168,1,21),0))</f>
        <v>Evaluasi</v>
      </c>
      <c r="C520" s="42" t="s">
        <v>24</v>
      </c>
      <c r="D520" s="43" t="s">
        <v>51</v>
      </c>
      <c r="E520" s="44">
        <v>4</v>
      </c>
      <c r="F520" s="45" t="s">
        <v>602</v>
      </c>
      <c r="G520" s="44">
        <v>1000000</v>
      </c>
      <c r="H520" s="44">
        <f t="shared" si="275"/>
        <v>4000000</v>
      </c>
      <c r="I520" s="44">
        <v>0</v>
      </c>
      <c r="J520" s="44">
        <v>0</v>
      </c>
      <c r="K520" s="44">
        <v>0</v>
      </c>
      <c r="L520" s="44">
        <v>0</v>
      </c>
      <c r="M520" s="44">
        <v>1000000</v>
      </c>
      <c r="N520" s="44">
        <v>1000000</v>
      </c>
      <c r="O520" s="44">
        <v>0</v>
      </c>
      <c r="P520" s="44">
        <v>1000000</v>
      </c>
      <c r="Q520" s="44">
        <v>0</v>
      </c>
      <c r="R520" s="44">
        <v>0</v>
      </c>
      <c r="S520" s="44">
        <v>1000000</v>
      </c>
      <c r="T520" s="44">
        <v>0</v>
      </c>
      <c r="U520" s="44">
        <f t="shared" si="1"/>
        <v>4000000</v>
      </c>
      <c r="V520" s="44">
        <f t="shared" si="2"/>
        <v>0</v>
      </c>
      <c r="W520" s="61"/>
      <c r="X520" s="61"/>
      <c r="Y520" s="61"/>
      <c r="Z520" s="61"/>
    </row>
    <row r="521" spans="1:26" ht="13.5" hidden="1" customHeight="1" x14ac:dyDescent="0.2">
      <c r="A521" s="2" t="s">
        <v>3420</v>
      </c>
      <c r="B521" s="50" t="str">
        <f t="array" ref="B521">INDEX(PAGU_REAL!$AF$1:$AF$168,MATCH(MID(A521,1,21),MID(PAGU_REAL!$AK$1:$AK$168,1,21),0))</f>
        <v>Evaluasi</v>
      </c>
      <c r="C521" s="42" t="s">
        <v>24</v>
      </c>
      <c r="D521" s="43" t="s">
        <v>53</v>
      </c>
      <c r="E521" s="44">
        <v>4</v>
      </c>
      <c r="F521" s="45" t="s">
        <v>602</v>
      </c>
      <c r="G521" s="44">
        <v>1500000</v>
      </c>
      <c r="H521" s="44">
        <f t="shared" si="275"/>
        <v>6000000</v>
      </c>
      <c r="I521" s="44">
        <v>0</v>
      </c>
      <c r="J521" s="44">
        <v>0</v>
      </c>
      <c r="K521" s="44">
        <v>0</v>
      </c>
      <c r="L521" s="44">
        <v>0</v>
      </c>
      <c r="M521" s="44">
        <v>1500000</v>
      </c>
      <c r="N521" s="44">
        <v>1500000</v>
      </c>
      <c r="O521" s="44">
        <v>0</v>
      </c>
      <c r="P521" s="44">
        <v>1500000</v>
      </c>
      <c r="Q521" s="44">
        <v>0</v>
      </c>
      <c r="R521" s="44">
        <v>0</v>
      </c>
      <c r="S521" s="44">
        <v>1500000</v>
      </c>
      <c r="T521" s="44">
        <v>0</v>
      </c>
      <c r="U521" s="44">
        <f t="shared" si="1"/>
        <v>6000000</v>
      </c>
      <c r="V521" s="44">
        <f t="shared" si="2"/>
        <v>0</v>
      </c>
      <c r="W521" s="61"/>
      <c r="X521" s="61"/>
      <c r="Y521" s="61"/>
      <c r="Z521" s="61"/>
    </row>
    <row r="522" spans="1:26" ht="13.5" hidden="1" customHeight="1" x14ac:dyDescent="0.2">
      <c r="A522" s="2" t="s">
        <v>3421</v>
      </c>
      <c r="B522" s="50" t="str">
        <f t="array" ref="B522">INDEX(PAGU_REAL!$AF$1:$AF$168,MATCH(MID(A522,1,21),MID(PAGU_REAL!$AK$1:$AK$168,1,21),0))</f>
        <v>Evaluasi</v>
      </c>
      <c r="C522" s="42" t="s">
        <v>24</v>
      </c>
      <c r="D522" s="43" t="s">
        <v>713</v>
      </c>
      <c r="E522" s="44">
        <v>12</v>
      </c>
      <c r="F522" s="45" t="s">
        <v>657</v>
      </c>
      <c r="G522" s="44">
        <v>500000</v>
      </c>
      <c r="H522" s="44">
        <f t="shared" si="275"/>
        <v>6000000</v>
      </c>
      <c r="I522" s="44">
        <v>0</v>
      </c>
      <c r="J522" s="44">
        <v>0</v>
      </c>
      <c r="K522" s="44">
        <v>0</v>
      </c>
      <c r="L522" s="44">
        <v>1500000</v>
      </c>
      <c r="M522" s="44">
        <v>0</v>
      </c>
      <c r="N522" s="44">
        <v>0</v>
      </c>
      <c r="O522" s="44">
        <v>1500000</v>
      </c>
      <c r="P522" s="44">
        <v>0</v>
      </c>
      <c r="Q522" s="44">
        <v>0</v>
      </c>
      <c r="R522" s="44">
        <v>1500000</v>
      </c>
      <c r="S522" s="44">
        <v>0</v>
      </c>
      <c r="T522" s="44">
        <v>1500000</v>
      </c>
      <c r="U522" s="44">
        <f t="shared" si="1"/>
        <v>6000000</v>
      </c>
      <c r="V522" s="44">
        <f t="shared" si="2"/>
        <v>0</v>
      </c>
      <c r="W522" s="61"/>
      <c r="X522" s="61"/>
      <c r="Y522" s="61"/>
      <c r="Z522" s="61"/>
    </row>
    <row r="523" spans="1:26" ht="13.5" hidden="1" customHeight="1" x14ac:dyDescent="0.2">
      <c r="A523" s="2" t="s">
        <v>3422</v>
      </c>
      <c r="B523" s="50" t="str">
        <f t="array" ref="B523">INDEX(PAGU_REAL!$AF$1:$AF$168,MATCH(MID(A523,1,21),MID(PAGU_REAL!$AK$1:$AK$168,1,21),0))</f>
        <v>Evaluasi</v>
      </c>
      <c r="C523" s="12" t="s">
        <v>606</v>
      </c>
      <c r="D523" s="40" t="s">
        <v>607</v>
      </c>
      <c r="E523" s="41">
        <v>0</v>
      </c>
      <c r="F523" s="15" t="s">
        <v>24</v>
      </c>
      <c r="G523" s="41">
        <v>0</v>
      </c>
      <c r="H523" s="41">
        <f t="shared" ref="H523:T523" si="276">H524</f>
        <v>500000</v>
      </c>
      <c r="I523" s="41">
        <f t="shared" si="276"/>
        <v>0</v>
      </c>
      <c r="J523" s="41">
        <f t="shared" si="276"/>
        <v>250000</v>
      </c>
      <c r="K523" s="41">
        <f t="shared" si="276"/>
        <v>0</v>
      </c>
      <c r="L523" s="41">
        <f t="shared" si="276"/>
        <v>0</v>
      </c>
      <c r="M523" s="41">
        <f t="shared" si="276"/>
        <v>0</v>
      </c>
      <c r="N523" s="41">
        <f t="shared" si="276"/>
        <v>0</v>
      </c>
      <c r="O523" s="41">
        <f t="shared" si="276"/>
        <v>0</v>
      </c>
      <c r="P523" s="41">
        <f t="shared" si="276"/>
        <v>250000</v>
      </c>
      <c r="Q523" s="41">
        <f t="shared" si="276"/>
        <v>0</v>
      </c>
      <c r="R523" s="41">
        <f t="shared" si="276"/>
        <v>0</v>
      </c>
      <c r="S523" s="41">
        <f t="shared" si="276"/>
        <v>0</v>
      </c>
      <c r="T523" s="41">
        <f t="shared" si="276"/>
        <v>0</v>
      </c>
      <c r="U523" s="41">
        <f t="shared" si="1"/>
        <v>500000</v>
      </c>
      <c r="V523" s="41">
        <f t="shared" si="2"/>
        <v>0</v>
      </c>
      <c r="W523" s="61"/>
      <c r="X523" s="61"/>
      <c r="Y523" s="61"/>
      <c r="Z523" s="61"/>
    </row>
    <row r="524" spans="1:26" ht="13.5" hidden="1" customHeight="1" x14ac:dyDescent="0.2">
      <c r="A524" s="2" t="s">
        <v>3423</v>
      </c>
      <c r="B524" s="50" t="str">
        <f t="array" ref="B524">INDEX(PAGU_REAL!$AF$1:$AF$168,MATCH(MID(A524,1,21),MID(PAGU_REAL!$AK$1:$AK$168,1,21),0))</f>
        <v>Evaluasi</v>
      </c>
      <c r="C524" s="42" t="s">
        <v>24</v>
      </c>
      <c r="D524" s="43" t="s">
        <v>609</v>
      </c>
      <c r="E524" s="44">
        <v>2</v>
      </c>
      <c r="F524" s="45" t="s">
        <v>602</v>
      </c>
      <c r="G524" s="44">
        <v>250000</v>
      </c>
      <c r="H524" s="44">
        <f>ROUNDDOWN(E524*G524,-3)</f>
        <v>500000</v>
      </c>
      <c r="I524" s="44">
        <v>0</v>
      </c>
      <c r="J524" s="44">
        <v>250000</v>
      </c>
      <c r="K524" s="44">
        <v>0</v>
      </c>
      <c r="L524" s="44">
        <v>0</v>
      </c>
      <c r="M524" s="44">
        <v>0</v>
      </c>
      <c r="N524" s="44">
        <v>0</v>
      </c>
      <c r="O524" s="44">
        <v>0</v>
      </c>
      <c r="P524" s="44">
        <v>250000</v>
      </c>
      <c r="Q524" s="44">
        <v>0</v>
      </c>
      <c r="R524" s="44">
        <v>0</v>
      </c>
      <c r="S524" s="44">
        <v>0</v>
      </c>
      <c r="T524" s="44">
        <v>0</v>
      </c>
      <c r="U524" s="44">
        <f t="shared" si="1"/>
        <v>500000</v>
      </c>
      <c r="V524" s="44">
        <f t="shared" si="2"/>
        <v>0</v>
      </c>
      <c r="W524" s="61"/>
      <c r="X524" s="61"/>
      <c r="Y524" s="61"/>
      <c r="Z524" s="61"/>
    </row>
    <row r="525" spans="1:26" ht="13.5" hidden="1" customHeight="1" x14ac:dyDescent="0.2">
      <c r="A525" s="2" t="s">
        <v>3424</v>
      </c>
      <c r="B525" s="50" t="str">
        <f t="array" ref="B525">INDEX(PAGU_REAL!$AF$1:$AF$168,MATCH(MID(A525,1,21),MID(PAGU_REAL!$AK$1:$AK$168,1,21),0))</f>
        <v>Evaluasi</v>
      </c>
      <c r="C525" s="12" t="s">
        <v>111</v>
      </c>
      <c r="D525" s="40" t="s">
        <v>112</v>
      </c>
      <c r="E525" s="41">
        <v>0</v>
      </c>
      <c r="F525" s="15" t="s">
        <v>24</v>
      </c>
      <c r="G525" s="41">
        <v>0</v>
      </c>
      <c r="H525" s="41">
        <f t="shared" ref="H525:T525" si="277">H526</f>
        <v>41905000</v>
      </c>
      <c r="I525" s="41">
        <f t="shared" si="277"/>
        <v>0</v>
      </c>
      <c r="J525" s="41">
        <f t="shared" si="277"/>
        <v>0</v>
      </c>
      <c r="K525" s="41">
        <f t="shared" si="277"/>
        <v>0</v>
      </c>
      <c r="L525" s="41">
        <f t="shared" si="277"/>
        <v>5238125</v>
      </c>
      <c r="M525" s="41">
        <f t="shared" si="277"/>
        <v>10476250</v>
      </c>
      <c r="N525" s="41">
        <f t="shared" si="277"/>
        <v>5238125</v>
      </c>
      <c r="O525" s="41">
        <f t="shared" si="277"/>
        <v>5238125</v>
      </c>
      <c r="P525" s="41">
        <f t="shared" si="277"/>
        <v>5238125</v>
      </c>
      <c r="Q525" s="41">
        <f t="shared" si="277"/>
        <v>5238125</v>
      </c>
      <c r="R525" s="41">
        <f t="shared" si="277"/>
        <v>5238125</v>
      </c>
      <c r="S525" s="41">
        <f t="shared" si="277"/>
        <v>0</v>
      </c>
      <c r="T525" s="41">
        <f t="shared" si="277"/>
        <v>0</v>
      </c>
      <c r="U525" s="41">
        <f t="shared" si="1"/>
        <v>41905000</v>
      </c>
      <c r="V525" s="41">
        <f t="shared" si="2"/>
        <v>0</v>
      </c>
      <c r="W525" s="61"/>
      <c r="X525" s="61"/>
      <c r="Y525" s="61"/>
      <c r="Z525" s="61"/>
    </row>
    <row r="526" spans="1:26" ht="13.5" hidden="1" customHeight="1" x14ac:dyDescent="0.2">
      <c r="A526" s="2" t="s">
        <v>3425</v>
      </c>
      <c r="B526" s="50" t="str">
        <f t="array" ref="B526">INDEX(PAGU_REAL!$AF$1:$AF$168,MATCH(MID(A526,1,21),MID(PAGU_REAL!$AK$1:$AK$168,1,21),0))</f>
        <v>Evaluasi</v>
      </c>
      <c r="C526" s="42" t="s">
        <v>24</v>
      </c>
      <c r="D526" s="43" t="s">
        <v>3426</v>
      </c>
      <c r="E526" s="44">
        <v>8</v>
      </c>
      <c r="F526" s="45" t="s">
        <v>600</v>
      </c>
      <c r="G526" s="44">
        <v>5238125</v>
      </c>
      <c r="H526" s="44">
        <f>ROUNDDOWN(E526*G526,-3)</f>
        <v>41905000</v>
      </c>
      <c r="I526" s="44">
        <v>0</v>
      </c>
      <c r="J526" s="44">
        <v>0</v>
      </c>
      <c r="K526" s="44">
        <v>0</v>
      </c>
      <c r="L526" s="44">
        <v>5238125</v>
      </c>
      <c r="M526" s="44">
        <v>10476250</v>
      </c>
      <c r="N526" s="44">
        <v>5238125</v>
      </c>
      <c r="O526" s="44">
        <v>5238125</v>
      </c>
      <c r="P526" s="44">
        <v>5238125</v>
      </c>
      <c r="Q526" s="44">
        <v>5238125</v>
      </c>
      <c r="R526" s="44">
        <v>5238125</v>
      </c>
      <c r="S526" s="44">
        <v>0</v>
      </c>
      <c r="T526" s="44">
        <v>0</v>
      </c>
      <c r="U526" s="44">
        <f t="shared" si="1"/>
        <v>41905000</v>
      </c>
      <c r="V526" s="44">
        <f t="shared" si="2"/>
        <v>0</v>
      </c>
      <c r="W526" s="61"/>
      <c r="X526" s="61"/>
      <c r="Y526" s="61"/>
      <c r="Z526" s="61"/>
    </row>
    <row r="527" spans="1:26" ht="13.5" hidden="1" customHeight="1" x14ac:dyDescent="0.2">
      <c r="A527" s="2" t="s">
        <v>3427</v>
      </c>
      <c r="B527" s="50" t="str">
        <f t="array" ref="B527">INDEX(PAGU_REAL!$AF$1:$AF$168,MATCH(MID(A527,1,21),MID(PAGU_REAL!$AK$1:$AK$168,1,21),0))</f>
        <v>Evaluasi</v>
      </c>
      <c r="C527" s="12" t="s">
        <v>55</v>
      </c>
      <c r="D527" s="40" t="s">
        <v>56</v>
      </c>
      <c r="E527" s="41">
        <v>0</v>
      </c>
      <c r="F527" s="15" t="s">
        <v>24</v>
      </c>
      <c r="G527" s="41">
        <v>0</v>
      </c>
      <c r="H527" s="41">
        <f t="shared" ref="H527:T527" si="278">H528</f>
        <v>5700000</v>
      </c>
      <c r="I527" s="41">
        <f t="shared" si="278"/>
        <v>0</v>
      </c>
      <c r="J527" s="41">
        <f t="shared" si="278"/>
        <v>900000</v>
      </c>
      <c r="K527" s="41">
        <f t="shared" si="278"/>
        <v>0</v>
      </c>
      <c r="L527" s="41">
        <f t="shared" si="278"/>
        <v>750000</v>
      </c>
      <c r="M527" s="41">
        <f t="shared" si="278"/>
        <v>600000</v>
      </c>
      <c r="N527" s="41">
        <f t="shared" si="278"/>
        <v>300000</v>
      </c>
      <c r="O527" s="41">
        <f t="shared" si="278"/>
        <v>750000</v>
      </c>
      <c r="P527" s="41">
        <f t="shared" si="278"/>
        <v>300000</v>
      </c>
      <c r="Q527" s="41">
        <f t="shared" si="278"/>
        <v>300000</v>
      </c>
      <c r="R527" s="41">
        <f t="shared" si="278"/>
        <v>750000</v>
      </c>
      <c r="S527" s="41">
        <f t="shared" si="278"/>
        <v>300000</v>
      </c>
      <c r="T527" s="41">
        <f t="shared" si="278"/>
        <v>750000</v>
      </c>
      <c r="U527" s="41">
        <f t="shared" si="1"/>
        <v>5700000</v>
      </c>
      <c r="V527" s="41">
        <f t="shared" si="2"/>
        <v>0</v>
      </c>
      <c r="W527" s="61"/>
      <c r="X527" s="61"/>
      <c r="Y527" s="61"/>
      <c r="Z527" s="61"/>
    </row>
    <row r="528" spans="1:26" ht="13.5" hidden="1" customHeight="1" x14ac:dyDescent="0.2">
      <c r="A528" s="2" t="s">
        <v>3428</v>
      </c>
      <c r="B528" s="50" t="str">
        <f t="array" ref="B528">INDEX(PAGU_REAL!$AF$1:$AF$168,MATCH(MID(A528,1,21),MID(PAGU_REAL!$AK$1:$AK$168,1,21),0))</f>
        <v>Evaluasi</v>
      </c>
      <c r="C528" s="42" t="s">
        <v>24</v>
      </c>
      <c r="D528" s="43" t="s">
        <v>58</v>
      </c>
      <c r="E528" s="44">
        <v>38</v>
      </c>
      <c r="F528" s="45" t="s">
        <v>49</v>
      </c>
      <c r="G528" s="44">
        <v>150000</v>
      </c>
      <c r="H528" s="44">
        <f>ROUNDDOWN(E528*G528,-3)</f>
        <v>5700000</v>
      </c>
      <c r="I528" s="44">
        <v>0</v>
      </c>
      <c r="J528" s="44">
        <v>900000</v>
      </c>
      <c r="K528" s="44">
        <v>0</v>
      </c>
      <c r="L528" s="44">
        <v>750000</v>
      </c>
      <c r="M528" s="44">
        <v>600000</v>
      </c>
      <c r="N528" s="44">
        <v>300000</v>
      </c>
      <c r="O528" s="44">
        <v>750000</v>
      </c>
      <c r="P528" s="44">
        <v>300000</v>
      </c>
      <c r="Q528" s="44">
        <v>300000</v>
      </c>
      <c r="R528" s="44">
        <v>750000</v>
      </c>
      <c r="S528" s="44">
        <v>300000</v>
      </c>
      <c r="T528" s="44">
        <v>750000</v>
      </c>
      <c r="U528" s="44">
        <f t="shared" si="1"/>
        <v>5700000</v>
      </c>
      <c r="V528" s="44">
        <f t="shared" si="2"/>
        <v>0</v>
      </c>
      <c r="W528" s="61"/>
      <c r="X528" s="61"/>
      <c r="Y528" s="61"/>
      <c r="Z528" s="61"/>
    </row>
    <row r="529" spans="1:26" ht="13.5" hidden="1" customHeight="1" x14ac:dyDescent="0.2">
      <c r="A529" s="2" t="s">
        <v>3729</v>
      </c>
      <c r="B529" s="50" t="e">
        <f t="array" ref="B529">INDEX(PAGU_REAL!$AF$1:$AF$168,MATCH(MID(A529,1,21),MID(PAGU_REAL!$AK$1:$AK$168,1,21),0))</f>
        <v>#N/A</v>
      </c>
      <c r="C529" s="20" t="s">
        <v>3730</v>
      </c>
      <c r="D529" s="21" t="s">
        <v>3731</v>
      </c>
      <c r="E529" s="22">
        <v>0</v>
      </c>
      <c r="F529" s="23" t="s">
        <v>24</v>
      </c>
      <c r="G529" s="22">
        <v>0</v>
      </c>
      <c r="H529" s="22">
        <f t="shared" ref="H529:T529" si="279">SUM(H530)</f>
        <v>7975630000</v>
      </c>
      <c r="I529" s="22">
        <f t="shared" si="279"/>
        <v>0</v>
      </c>
      <c r="J529" s="22">
        <f t="shared" si="279"/>
        <v>1664225000</v>
      </c>
      <c r="K529" s="22">
        <f t="shared" si="279"/>
        <v>200562000</v>
      </c>
      <c r="L529" s="22">
        <f t="shared" si="279"/>
        <v>1357630000</v>
      </c>
      <c r="M529" s="22">
        <f t="shared" si="279"/>
        <v>1211643000</v>
      </c>
      <c r="N529" s="22">
        <f t="shared" si="279"/>
        <v>253750000</v>
      </c>
      <c r="O529" s="22">
        <f t="shared" si="279"/>
        <v>253340000</v>
      </c>
      <c r="P529" s="22">
        <f t="shared" si="279"/>
        <v>1349080000</v>
      </c>
      <c r="Q529" s="22">
        <f t="shared" si="279"/>
        <v>1002094000</v>
      </c>
      <c r="R529" s="22">
        <f t="shared" si="279"/>
        <v>310866000</v>
      </c>
      <c r="S529" s="22">
        <f t="shared" si="279"/>
        <v>294290000</v>
      </c>
      <c r="T529" s="22">
        <f t="shared" si="279"/>
        <v>78150000</v>
      </c>
      <c r="U529" s="22">
        <f t="shared" si="1"/>
        <v>7975630000</v>
      </c>
      <c r="V529" s="22">
        <f t="shared" si="2"/>
        <v>0</v>
      </c>
      <c r="W529" s="61"/>
      <c r="X529" s="61"/>
      <c r="Y529" s="61"/>
      <c r="Z529" s="61"/>
    </row>
    <row r="530" spans="1:26" ht="13.5" hidden="1" customHeight="1" x14ac:dyDescent="0.2">
      <c r="A530" s="2" t="s">
        <v>3732</v>
      </c>
      <c r="B530" s="50" t="e">
        <f t="array" ref="B530">INDEX(PAGU_REAL!$AF$1:$AF$168,MATCH(MID(A530,1,21),MID(PAGU_REAL!$AK$1:$AK$168,1,21),0))</f>
        <v>#N/A</v>
      </c>
      <c r="C530" s="24" t="s">
        <v>3733</v>
      </c>
      <c r="D530" s="25" t="s">
        <v>3734</v>
      </c>
      <c r="E530" s="26">
        <v>210</v>
      </c>
      <c r="F530" s="27" t="s">
        <v>2378</v>
      </c>
      <c r="G530" s="26">
        <v>0</v>
      </c>
      <c r="H530" s="26">
        <f t="shared" ref="H530:T530" si="280">SUM(H531,H571)</f>
        <v>7975630000</v>
      </c>
      <c r="I530" s="26">
        <f t="shared" si="280"/>
        <v>0</v>
      </c>
      <c r="J530" s="26">
        <f t="shared" si="280"/>
        <v>1664225000</v>
      </c>
      <c r="K530" s="26">
        <f t="shared" si="280"/>
        <v>200562000</v>
      </c>
      <c r="L530" s="26">
        <f t="shared" si="280"/>
        <v>1357630000</v>
      </c>
      <c r="M530" s="26">
        <f t="shared" si="280"/>
        <v>1211643000</v>
      </c>
      <c r="N530" s="26">
        <f t="shared" si="280"/>
        <v>253750000</v>
      </c>
      <c r="O530" s="26">
        <f t="shared" si="280"/>
        <v>253340000</v>
      </c>
      <c r="P530" s="26">
        <f t="shared" si="280"/>
        <v>1349080000</v>
      </c>
      <c r="Q530" s="26">
        <f t="shared" si="280"/>
        <v>1002094000</v>
      </c>
      <c r="R530" s="26">
        <f t="shared" si="280"/>
        <v>310866000</v>
      </c>
      <c r="S530" s="26">
        <f t="shared" si="280"/>
        <v>294290000</v>
      </c>
      <c r="T530" s="26">
        <f t="shared" si="280"/>
        <v>78150000</v>
      </c>
      <c r="U530" s="26">
        <f t="shared" si="1"/>
        <v>7975630000</v>
      </c>
      <c r="V530" s="26">
        <f t="shared" si="2"/>
        <v>0</v>
      </c>
      <c r="W530" s="61"/>
      <c r="X530" s="61"/>
      <c r="Y530" s="61"/>
      <c r="Z530" s="61"/>
    </row>
    <row r="531" spans="1:26" ht="13.5" hidden="1" customHeight="1" x14ac:dyDescent="0.2">
      <c r="A531" s="2" t="s">
        <v>3735</v>
      </c>
      <c r="B531" s="50" t="e">
        <f t="array" ref="B531">INDEX(PAGU_REAL!$AF$1:$AF$168,MATCH(MID(A531,1,21),MID(PAGU_REAL!$AK$1:$AK$168,1,21),0))</f>
        <v>#N/A</v>
      </c>
      <c r="C531" s="28" t="s">
        <v>3736</v>
      </c>
      <c r="D531" s="29" t="s">
        <v>3737</v>
      </c>
      <c r="E531" s="30">
        <v>0</v>
      </c>
      <c r="F531" s="31" t="s">
        <v>24</v>
      </c>
      <c r="G531" s="30">
        <v>0</v>
      </c>
      <c r="H531" s="30">
        <f t="shared" ref="H531:T531" si="281">SUM(H532)</f>
        <v>7910110000</v>
      </c>
      <c r="I531" s="30">
        <f t="shared" si="281"/>
        <v>0</v>
      </c>
      <c r="J531" s="30">
        <f t="shared" si="281"/>
        <v>1661725000</v>
      </c>
      <c r="K531" s="30">
        <f t="shared" si="281"/>
        <v>187822000</v>
      </c>
      <c r="L531" s="30">
        <f t="shared" si="281"/>
        <v>1353630000</v>
      </c>
      <c r="M531" s="30">
        <f t="shared" si="281"/>
        <v>1207643000</v>
      </c>
      <c r="N531" s="30">
        <f t="shared" si="281"/>
        <v>247650000</v>
      </c>
      <c r="O531" s="30">
        <f t="shared" si="281"/>
        <v>241200000</v>
      </c>
      <c r="P531" s="30">
        <f t="shared" si="281"/>
        <v>1345080000</v>
      </c>
      <c r="Q531" s="30">
        <f t="shared" si="281"/>
        <v>998094000</v>
      </c>
      <c r="R531" s="30">
        <f t="shared" si="281"/>
        <v>305466000</v>
      </c>
      <c r="S531" s="30">
        <f t="shared" si="281"/>
        <v>283650000</v>
      </c>
      <c r="T531" s="30">
        <f t="shared" si="281"/>
        <v>78150000</v>
      </c>
      <c r="U531" s="30">
        <f t="shared" si="1"/>
        <v>7910110000</v>
      </c>
      <c r="V531" s="30">
        <f t="shared" si="2"/>
        <v>0</v>
      </c>
      <c r="W531" s="61"/>
      <c r="X531" s="61"/>
      <c r="Y531" s="61"/>
      <c r="Z531" s="61"/>
    </row>
    <row r="532" spans="1:26" ht="13.5" hidden="1" customHeight="1" x14ac:dyDescent="0.2">
      <c r="A532" s="2" t="s">
        <v>3738</v>
      </c>
      <c r="B532" s="50" t="e">
        <f t="array" ref="B532">INDEX(PAGU_REAL!$AF$1:$AF$168,MATCH(MID(A532,1,21),MID(PAGU_REAL!$AK$1:$AK$168,1,21),0))</f>
        <v>#N/A</v>
      </c>
      <c r="C532" s="32" t="s">
        <v>36</v>
      </c>
      <c r="D532" s="33" t="s">
        <v>3739</v>
      </c>
      <c r="E532" s="34">
        <v>0</v>
      </c>
      <c r="F532" s="35" t="s">
        <v>24</v>
      </c>
      <c r="G532" s="34">
        <v>0</v>
      </c>
      <c r="H532" s="34">
        <f t="shared" ref="H532:T532" si="282">SUM(H533,H551,H566)</f>
        <v>7910110000</v>
      </c>
      <c r="I532" s="34">
        <f t="shared" si="282"/>
        <v>0</v>
      </c>
      <c r="J532" s="34">
        <f t="shared" si="282"/>
        <v>1661725000</v>
      </c>
      <c r="K532" s="34">
        <f t="shared" si="282"/>
        <v>187822000</v>
      </c>
      <c r="L532" s="34">
        <f t="shared" si="282"/>
        <v>1353630000</v>
      </c>
      <c r="M532" s="34">
        <f t="shared" si="282"/>
        <v>1207643000</v>
      </c>
      <c r="N532" s="34">
        <f t="shared" si="282"/>
        <v>247650000</v>
      </c>
      <c r="O532" s="34">
        <f t="shared" si="282"/>
        <v>241200000</v>
      </c>
      <c r="P532" s="34">
        <f t="shared" si="282"/>
        <v>1345080000</v>
      </c>
      <c r="Q532" s="34">
        <f t="shared" si="282"/>
        <v>998094000</v>
      </c>
      <c r="R532" s="34">
        <f t="shared" si="282"/>
        <v>305466000</v>
      </c>
      <c r="S532" s="34">
        <f t="shared" si="282"/>
        <v>283650000</v>
      </c>
      <c r="T532" s="34">
        <f t="shared" si="282"/>
        <v>78150000</v>
      </c>
      <c r="U532" s="34">
        <f t="shared" si="1"/>
        <v>7910110000</v>
      </c>
      <c r="V532" s="34">
        <f t="shared" si="2"/>
        <v>0</v>
      </c>
      <c r="W532" s="61"/>
      <c r="X532" s="61"/>
      <c r="Y532" s="61"/>
      <c r="Z532" s="61"/>
    </row>
    <row r="533" spans="1:26" ht="13.5" hidden="1" customHeight="1" x14ac:dyDescent="0.2">
      <c r="A533" s="2" t="s">
        <v>3740</v>
      </c>
      <c r="B533" s="50" t="str">
        <f t="array" ref="B533">INDEX(PAGU_REAL!$AF$1:$AF$168,MATCH(MID(A533,1,21),MID(PAGU_REAL!$AK$1:$AK$168,1,21),0))</f>
        <v>Perencanaan</v>
      </c>
      <c r="C533" s="36" t="s">
        <v>39</v>
      </c>
      <c r="D533" s="37" t="s">
        <v>3741</v>
      </c>
      <c r="E533" s="38">
        <v>0</v>
      </c>
      <c r="F533" s="39" t="s">
        <v>24</v>
      </c>
      <c r="G533" s="38">
        <v>0</v>
      </c>
      <c r="H533" s="38">
        <f t="shared" ref="H533:T533" si="283">SUM(H534,H538,H541,H544,H546,H548)</f>
        <v>791559000</v>
      </c>
      <c r="I533" s="38">
        <f t="shared" si="283"/>
        <v>0</v>
      </c>
      <c r="J533" s="38">
        <f t="shared" si="283"/>
        <v>2500000</v>
      </c>
      <c r="K533" s="38">
        <f t="shared" si="283"/>
        <v>24990000</v>
      </c>
      <c r="L533" s="38">
        <f t="shared" si="283"/>
        <v>11900000</v>
      </c>
      <c r="M533" s="38">
        <f t="shared" si="283"/>
        <v>5400000</v>
      </c>
      <c r="N533" s="38">
        <f t="shared" si="283"/>
        <v>12650000</v>
      </c>
      <c r="O533" s="38">
        <f t="shared" si="283"/>
        <v>3150000</v>
      </c>
      <c r="P533" s="38">
        <f t="shared" si="283"/>
        <v>17650000</v>
      </c>
      <c r="Q533" s="38">
        <f t="shared" si="283"/>
        <v>589053000</v>
      </c>
      <c r="R533" s="38">
        <f t="shared" si="283"/>
        <v>69966000</v>
      </c>
      <c r="S533" s="38">
        <f t="shared" si="283"/>
        <v>51150000</v>
      </c>
      <c r="T533" s="38">
        <f t="shared" si="283"/>
        <v>3150000</v>
      </c>
      <c r="U533" s="38">
        <f t="shared" si="1"/>
        <v>791559000</v>
      </c>
      <c r="V533" s="38">
        <f t="shared" si="2"/>
        <v>0</v>
      </c>
      <c r="W533" s="61"/>
      <c r="X533" s="61"/>
      <c r="Y533" s="61"/>
      <c r="Z533" s="61"/>
    </row>
    <row r="534" spans="1:26" ht="13.5" hidden="1" customHeight="1" x14ac:dyDescent="0.2">
      <c r="A534" s="2" t="s">
        <v>3742</v>
      </c>
      <c r="B534" s="50" t="str">
        <f t="array" ref="B534">INDEX(PAGU_REAL!$AF$1:$AF$168,MATCH(MID(A534,1,21),MID(PAGU_REAL!$AK$1:$AK$168,1,21),0))</f>
        <v>Perencanaan</v>
      </c>
      <c r="C534" s="12" t="s">
        <v>42</v>
      </c>
      <c r="D534" s="40" t="s">
        <v>43</v>
      </c>
      <c r="E534" s="41">
        <v>0</v>
      </c>
      <c r="F534" s="15" t="s">
        <v>24</v>
      </c>
      <c r="G534" s="41">
        <v>0</v>
      </c>
      <c r="H534" s="41">
        <f t="shared" ref="H534:T534" si="284">SUM(H535:H537)</f>
        <v>64500000</v>
      </c>
      <c r="I534" s="41">
        <f t="shared" si="284"/>
        <v>0</v>
      </c>
      <c r="J534" s="41">
        <f t="shared" si="284"/>
        <v>0</v>
      </c>
      <c r="K534" s="41">
        <f t="shared" si="284"/>
        <v>3150000</v>
      </c>
      <c r="L534" s="41">
        <f t="shared" si="284"/>
        <v>7650000</v>
      </c>
      <c r="M534" s="41">
        <f t="shared" si="284"/>
        <v>3150000</v>
      </c>
      <c r="N534" s="41">
        <f t="shared" si="284"/>
        <v>7650000</v>
      </c>
      <c r="O534" s="41">
        <f t="shared" si="284"/>
        <v>3150000</v>
      </c>
      <c r="P534" s="41">
        <f t="shared" si="284"/>
        <v>7650000</v>
      </c>
      <c r="Q534" s="41">
        <f t="shared" si="284"/>
        <v>21150000</v>
      </c>
      <c r="R534" s="41">
        <f t="shared" si="284"/>
        <v>4650000</v>
      </c>
      <c r="S534" s="41">
        <f t="shared" si="284"/>
        <v>3150000</v>
      </c>
      <c r="T534" s="41">
        <f t="shared" si="284"/>
        <v>3150000</v>
      </c>
      <c r="U534" s="41">
        <f t="shared" si="1"/>
        <v>64500000</v>
      </c>
      <c r="V534" s="41">
        <f t="shared" si="2"/>
        <v>0</v>
      </c>
      <c r="W534" s="61"/>
      <c r="X534" s="61"/>
      <c r="Y534" s="61"/>
      <c r="Z534" s="61"/>
    </row>
    <row r="535" spans="1:26" ht="13.5" hidden="1" customHeight="1" x14ac:dyDescent="0.2">
      <c r="A535" s="2" t="s">
        <v>3743</v>
      </c>
      <c r="B535" s="50" t="str">
        <f t="array" ref="B535">INDEX(PAGU_REAL!$AF$1:$AF$168,MATCH(MID(A535,1,21),MID(PAGU_REAL!$AK$1:$AK$168,1,21),0))</f>
        <v>Perencanaan</v>
      </c>
      <c r="C535" s="42" t="s">
        <v>24</v>
      </c>
      <c r="D535" s="43" t="s">
        <v>599</v>
      </c>
      <c r="E535" s="44">
        <v>450</v>
      </c>
      <c r="F535" s="45" t="s">
        <v>857</v>
      </c>
      <c r="G535" s="44">
        <v>70000</v>
      </c>
      <c r="H535" s="44">
        <f t="shared" ref="H535:H537" si="285">ROUNDDOWN(E535*G535,-3)</f>
        <v>31500000</v>
      </c>
      <c r="I535" s="44">
        <v>0</v>
      </c>
      <c r="J535" s="44">
        <v>0</v>
      </c>
      <c r="K535" s="44">
        <v>3150000</v>
      </c>
      <c r="L535" s="44">
        <v>3150000</v>
      </c>
      <c r="M535" s="44">
        <v>3150000</v>
      </c>
      <c r="N535" s="44">
        <v>3150000</v>
      </c>
      <c r="O535" s="44">
        <v>3150000</v>
      </c>
      <c r="P535" s="44">
        <v>3150000</v>
      </c>
      <c r="Q535" s="44">
        <v>3150000</v>
      </c>
      <c r="R535" s="44">
        <v>3150000</v>
      </c>
      <c r="S535" s="44">
        <v>3150000</v>
      </c>
      <c r="T535" s="44">
        <v>3150000</v>
      </c>
      <c r="U535" s="44">
        <f t="shared" si="1"/>
        <v>31500000</v>
      </c>
      <c r="V535" s="44">
        <f t="shared" si="2"/>
        <v>0</v>
      </c>
      <c r="W535" s="61"/>
      <c r="X535" s="61"/>
      <c r="Y535" s="61"/>
      <c r="Z535" s="61"/>
    </row>
    <row r="536" spans="1:26" ht="13.5" hidden="1" customHeight="1" x14ac:dyDescent="0.2">
      <c r="A536" s="2" t="s">
        <v>3744</v>
      </c>
      <c r="B536" s="50" t="str">
        <f t="array" ref="B536">INDEX(PAGU_REAL!$AF$1:$AF$168,MATCH(MID(A536,1,21),MID(PAGU_REAL!$AK$1:$AK$168,1,21),0))</f>
        <v>Perencanaan</v>
      </c>
      <c r="C536" s="42" t="s">
        <v>24</v>
      </c>
      <c r="D536" s="43" t="s">
        <v>3745</v>
      </c>
      <c r="E536" s="44">
        <v>10</v>
      </c>
      <c r="F536" s="45" t="s">
        <v>602</v>
      </c>
      <c r="G536" s="44">
        <v>1500000</v>
      </c>
      <c r="H536" s="44">
        <f t="shared" si="285"/>
        <v>15000000</v>
      </c>
      <c r="I536" s="44">
        <v>0</v>
      </c>
      <c r="J536" s="44">
        <v>0</v>
      </c>
      <c r="K536" s="44">
        <v>0</v>
      </c>
      <c r="L536" s="44">
        <v>4500000</v>
      </c>
      <c r="M536" s="44">
        <v>0</v>
      </c>
      <c r="N536" s="44">
        <v>4500000</v>
      </c>
      <c r="O536" s="44">
        <v>0</v>
      </c>
      <c r="P536" s="44">
        <v>4500000</v>
      </c>
      <c r="Q536" s="44">
        <v>0</v>
      </c>
      <c r="R536" s="44">
        <v>1500000</v>
      </c>
      <c r="S536" s="44">
        <v>0</v>
      </c>
      <c r="T536" s="44">
        <v>0</v>
      </c>
      <c r="U536" s="44">
        <f t="shared" si="1"/>
        <v>15000000</v>
      </c>
      <c r="V536" s="44">
        <f t="shared" si="2"/>
        <v>0</v>
      </c>
      <c r="W536" s="61"/>
      <c r="X536" s="61"/>
      <c r="Y536" s="61"/>
      <c r="Z536" s="61"/>
    </row>
    <row r="537" spans="1:26" ht="13.5" hidden="1" customHeight="1" x14ac:dyDescent="0.2">
      <c r="A537" s="2" t="s">
        <v>3746</v>
      </c>
      <c r="B537" s="50" t="str">
        <f t="array" ref="B537">INDEX(PAGU_REAL!$AF$1:$AF$168,MATCH(MID(A537,1,21),MID(PAGU_REAL!$AK$1:$AK$168,1,21),0))</f>
        <v>Perencanaan</v>
      </c>
      <c r="C537" s="42" t="s">
        <v>24</v>
      </c>
      <c r="D537" s="43" t="s">
        <v>664</v>
      </c>
      <c r="E537" s="44">
        <v>60</v>
      </c>
      <c r="F537" s="45" t="s">
        <v>600</v>
      </c>
      <c r="G537" s="44">
        <v>300000</v>
      </c>
      <c r="H537" s="44">
        <f t="shared" si="285"/>
        <v>18000000</v>
      </c>
      <c r="I537" s="44">
        <v>0</v>
      </c>
      <c r="J537" s="44">
        <v>0</v>
      </c>
      <c r="K537" s="44">
        <v>0</v>
      </c>
      <c r="L537" s="44">
        <v>0</v>
      </c>
      <c r="M537" s="44">
        <v>0</v>
      </c>
      <c r="N537" s="44">
        <v>0</v>
      </c>
      <c r="O537" s="44">
        <v>0</v>
      </c>
      <c r="P537" s="44">
        <v>0</v>
      </c>
      <c r="Q537" s="44">
        <v>18000000</v>
      </c>
      <c r="R537" s="44">
        <v>0</v>
      </c>
      <c r="S537" s="44">
        <v>0</v>
      </c>
      <c r="T537" s="44">
        <v>0</v>
      </c>
      <c r="U537" s="44">
        <f t="shared" si="1"/>
        <v>18000000</v>
      </c>
      <c r="V537" s="44">
        <f t="shared" si="2"/>
        <v>0</v>
      </c>
      <c r="W537" s="61"/>
      <c r="X537" s="61"/>
      <c r="Y537" s="61"/>
      <c r="Z537" s="61"/>
    </row>
    <row r="538" spans="1:26" ht="13.5" hidden="1" customHeight="1" x14ac:dyDescent="0.2">
      <c r="A538" s="2" t="s">
        <v>3747</v>
      </c>
      <c r="B538" s="50" t="str">
        <f t="array" ref="B538">INDEX(PAGU_REAL!$AF$1:$AF$168,MATCH(MID(A538,1,21),MID(PAGU_REAL!$AK$1:$AK$168,1,21),0))</f>
        <v>Perencanaan</v>
      </c>
      <c r="C538" s="12" t="s">
        <v>606</v>
      </c>
      <c r="D538" s="40" t="s">
        <v>607</v>
      </c>
      <c r="E538" s="41">
        <v>0</v>
      </c>
      <c r="F538" s="15" t="s">
        <v>24</v>
      </c>
      <c r="G538" s="41">
        <v>0</v>
      </c>
      <c r="H538" s="41">
        <f t="shared" ref="H538:T538" si="286">SUM(H539:H540)</f>
        <v>499540000</v>
      </c>
      <c r="I538" s="41">
        <f t="shared" si="286"/>
        <v>0</v>
      </c>
      <c r="J538" s="41">
        <f t="shared" si="286"/>
        <v>0</v>
      </c>
      <c r="K538" s="41">
        <f t="shared" si="286"/>
        <v>250000</v>
      </c>
      <c r="L538" s="41">
        <f t="shared" si="286"/>
        <v>250000</v>
      </c>
      <c r="M538" s="41">
        <f t="shared" si="286"/>
        <v>250000</v>
      </c>
      <c r="N538" s="41">
        <f t="shared" si="286"/>
        <v>0</v>
      </c>
      <c r="O538" s="41">
        <f t="shared" si="286"/>
        <v>0</v>
      </c>
      <c r="P538" s="41">
        <f t="shared" si="286"/>
        <v>0</v>
      </c>
      <c r="Q538" s="41">
        <f t="shared" si="286"/>
        <v>498790000</v>
      </c>
      <c r="R538" s="41">
        <f t="shared" si="286"/>
        <v>0</v>
      </c>
      <c r="S538" s="41">
        <f t="shared" si="286"/>
        <v>0</v>
      </c>
      <c r="T538" s="41">
        <f t="shared" si="286"/>
        <v>0</v>
      </c>
      <c r="U538" s="41">
        <f t="shared" si="1"/>
        <v>499540000</v>
      </c>
      <c r="V538" s="41">
        <f t="shared" si="2"/>
        <v>0</v>
      </c>
      <c r="W538" s="61"/>
      <c r="X538" s="61"/>
      <c r="Y538" s="61"/>
      <c r="Z538" s="61"/>
    </row>
    <row r="539" spans="1:26" ht="13.5" hidden="1" customHeight="1" x14ac:dyDescent="0.2">
      <c r="A539" s="2" t="s">
        <v>3748</v>
      </c>
      <c r="B539" s="50" t="str">
        <f t="array" ref="B539">INDEX(PAGU_REAL!$AF$1:$AF$168,MATCH(MID(A539,1,21),MID(PAGU_REAL!$AK$1:$AK$168,1,21),0))</f>
        <v>Perencanaan</v>
      </c>
      <c r="C539" s="42" t="s">
        <v>24</v>
      </c>
      <c r="D539" s="43" t="s">
        <v>3749</v>
      </c>
      <c r="E539" s="44">
        <v>22</v>
      </c>
      <c r="F539" s="45" t="s">
        <v>600</v>
      </c>
      <c r="G539" s="44">
        <v>22672273</v>
      </c>
      <c r="H539" s="44">
        <f t="shared" ref="H539:H540" si="287">ROUNDDOWN(E539*G539,-3)</f>
        <v>498790000</v>
      </c>
      <c r="I539" s="44">
        <v>0</v>
      </c>
      <c r="J539" s="44">
        <v>0</v>
      </c>
      <c r="K539" s="44">
        <v>0</v>
      </c>
      <c r="L539" s="44">
        <v>0</v>
      </c>
      <c r="M539" s="44">
        <v>0</v>
      </c>
      <c r="N539" s="44">
        <v>0</v>
      </c>
      <c r="O539" s="44">
        <v>0</v>
      </c>
      <c r="P539" s="44">
        <v>0</v>
      </c>
      <c r="Q539" s="44">
        <v>498790000</v>
      </c>
      <c r="R539" s="44">
        <v>0</v>
      </c>
      <c r="S539" s="44">
        <v>0</v>
      </c>
      <c r="T539" s="44">
        <v>0</v>
      </c>
      <c r="U539" s="44">
        <f t="shared" si="1"/>
        <v>498790000</v>
      </c>
      <c r="V539" s="44">
        <f t="shared" si="2"/>
        <v>0</v>
      </c>
      <c r="W539" s="61"/>
      <c r="X539" s="61"/>
      <c r="Y539" s="61"/>
      <c r="Z539" s="61"/>
    </row>
    <row r="540" spans="1:26" ht="13.5" hidden="1" customHeight="1" x14ac:dyDescent="0.2">
      <c r="A540" s="2" t="s">
        <v>3750</v>
      </c>
      <c r="B540" s="50" t="str">
        <f t="array" ref="B540">INDEX(PAGU_REAL!$AF$1:$AF$168,MATCH(MID(A540,1,21),MID(PAGU_REAL!$AK$1:$AK$168,1,21),0))</f>
        <v>Perencanaan</v>
      </c>
      <c r="C540" s="42" t="s">
        <v>24</v>
      </c>
      <c r="D540" s="43" t="s">
        <v>609</v>
      </c>
      <c r="E540" s="44">
        <v>3</v>
      </c>
      <c r="F540" s="45" t="s">
        <v>668</v>
      </c>
      <c r="G540" s="44">
        <v>250000</v>
      </c>
      <c r="H540" s="44">
        <f t="shared" si="287"/>
        <v>750000</v>
      </c>
      <c r="I540" s="44">
        <v>0</v>
      </c>
      <c r="J540" s="44">
        <v>0</v>
      </c>
      <c r="K540" s="44">
        <v>250000</v>
      </c>
      <c r="L540" s="44">
        <v>250000</v>
      </c>
      <c r="M540" s="44">
        <v>250000</v>
      </c>
      <c r="N540" s="44">
        <v>0</v>
      </c>
      <c r="O540" s="44">
        <v>0</v>
      </c>
      <c r="P540" s="44">
        <v>0</v>
      </c>
      <c r="Q540" s="44">
        <v>0</v>
      </c>
      <c r="R540" s="44">
        <v>0</v>
      </c>
      <c r="S540" s="44">
        <v>0</v>
      </c>
      <c r="T540" s="44">
        <v>0</v>
      </c>
      <c r="U540" s="44">
        <f t="shared" si="1"/>
        <v>750000</v>
      </c>
      <c r="V540" s="44">
        <f t="shared" si="2"/>
        <v>0</v>
      </c>
      <c r="W540" s="61"/>
      <c r="X540" s="61"/>
      <c r="Y540" s="61"/>
      <c r="Z540" s="61"/>
    </row>
    <row r="541" spans="1:26" ht="13.5" hidden="1" customHeight="1" x14ac:dyDescent="0.2">
      <c r="A541" s="2" t="s">
        <v>3751</v>
      </c>
      <c r="B541" s="50" t="str">
        <f t="array" ref="B541">INDEX(PAGU_REAL!$AF$1:$AF$168,MATCH(MID(A541,1,21),MID(PAGU_REAL!$AK$1:$AK$168,1,21),0))</f>
        <v>Perencanaan</v>
      </c>
      <c r="C541" s="12" t="s">
        <v>718</v>
      </c>
      <c r="D541" s="40" t="s">
        <v>719</v>
      </c>
      <c r="E541" s="41">
        <v>0</v>
      </c>
      <c r="F541" s="15" t="s">
        <v>24</v>
      </c>
      <c r="G541" s="41">
        <v>0</v>
      </c>
      <c r="H541" s="41">
        <f t="shared" ref="H541:T541" si="288">SUM(H542:H543)</f>
        <v>25000000</v>
      </c>
      <c r="I541" s="41">
        <f t="shared" si="288"/>
        <v>0</v>
      </c>
      <c r="J541" s="41">
        <f t="shared" si="288"/>
        <v>2500000</v>
      </c>
      <c r="K541" s="41">
        <f t="shared" si="288"/>
        <v>5000000</v>
      </c>
      <c r="L541" s="41">
        <f t="shared" si="288"/>
        <v>0</v>
      </c>
      <c r="M541" s="41">
        <f t="shared" si="288"/>
        <v>0</v>
      </c>
      <c r="N541" s="41">
        <f t="shared" si="288"/>
        <v>5000000</v>
      </c>
      <c r="O541" s="41">
        <f t="shared" si="288"/>
        <v>0</v>
      </c>
      <c r="P541" s="41">
        <f t="shared" si="288"/>
        <v>10000000</v>
      </c>
      <c r="Q541" s="41">
        <f t="shared" si="288"/>
        <v>0</v>
      </c>
      <c r="R541" s="41">
        <f t="shared" si="288"/>
        <v>2500000</v>
      </c>
      <c r="S541" s="41">
        <f t="shared" si="288"/>
        <v>0</v>
      </c>
      <c r="T541" s="41">
        <f t="shared" si="288"/>
        <v>0</v>
      </c>
      <c r="U541" s="41">
        <f t="shared" si="1"/>
        <v>25000000</v>
      </c>
      <c r="V541" s="41">
        <f t="shared" si="2"/>
        <v>0</v>
      </c>
      <c r="W541" s="61"/>
      <c r="X541" s="61"/>
      <c r="Y541" s="61"/>
      <c r="Z541" s="61"/>
    </row>
    <row r="542" spans="1:26" ht="13.5" hidden="1" customHeight="1" x14ac:dyDescent="0.2">
      <c r="A542" s="2" t="s">
        <v>3752</v>
      </c>
      <c r="B542" s="50" t="str">
        <f t="array" ref="B542">INDEX(PAGU_REAL!$AF$1:$AF$168,MATCH(MID(A542,1,21),MID(PAGU_REAL!$AK$1:$AK$168,1,21),0))</f>
        <v>Perencanaan</v>
      </c>
      <c r="C542" s="42" t="s">
        <v>24</v>
      </c>
      <c r="D542" s="43" t="s">
        <v>53</v>
      </c>
      <c r="E542" s="44">
        <v>10</v>
      </c>
      <c r="F542" s="45" t="s">
        <v>602</v>
      </c>
      <c r="G542" s="44">
        <v>1500000</v>
      </c>
      <c r="H542" s="44">
        <f t="shared" ref="H542:H543" si="289">ROUNDDOWN(E542*G542,-3)</f>
        <v>15000000</v>
      </c>
      <c r="I542" s="44">
        <v>0</v>
      </c>
      <c r="J542" s="44">
        <v>1500000</v>
      </c>
      <c r="K542" s="44">
        <v>3000000</v>
      </c>
      <c r="L542" s="44">
        <v>0</v>
      </c>
      <c r="M542" s="44">
        <v>0</v>
      </c>
      <c r="N542" s="44">
        <v>3000000</v>
      </c>
      <c r="O542" s="44">
        <v>0</v>
      </c>
      <c r="P542" s="44">
        <v>6000000</v>
      </c>
      <c r="Q542" s="44">
        <v>0</v>
      </c>
      <c r="R542" s="44">
        <v>1500000</v>
      </c>
      <c r="S542" s="44">
        <v>0</v>
      </c>
      <c r="T542" s="44">
        <v>0</v>
      </c>
      <c r="U542" s="44">
        <f t="shared" si="1"/>
        <v>15000000</v>
      </c>
      <c r="V542" s="44">
        <f t="shared" si="2"/>
        <v>0</v>
      </c>
      <c r="W542" s="61"/>
      <c r="X542" s="61"/>
      <c r="Y542" s="61"/>
      <c r="Z542" s="61"/>
    </row>
    <row r="543" spans="1:26" ht="13.5" hidden="1" customHeight="1" x14ac:dyDescent="0.2">
      <c r="A543" s="2" t="s">
        <v>3753</v>
      </c>
      <c r="B543" s="50" t="str">
        <f t="array" ref="B543">INDEX(PAGU_REAL!$AF$1:$AF$168,MATCH(MID(A543,1,21),MID(PAGU_REAL!$AK$1:$AK$168,1,21),0))</f>
        <v>Perencanaan</v>
      </c>
      <c r="C543" s="42" t="s">
        <v>24</v>
      </c>
      <c r="D543" s="43" t="s">
        <v>51</v>
      </c>
      <c r="E543" s="44">
        <v>10</v>
      </c>
      <c r="F543" s="45" t="s">
        <v>602</v>
      </c>
      <c r="G543" s="44">
        <v>1000000</v>
      </c>
      <c r="H543" s="44">
        <f t="shared" si="289"/>
        <v>10000000</v>
      </c>
      <c r="I543" s="44">
        <v>0</v>
      </c>
      <c r="J543" s="44">
        <v>1000000</v>
      </c>
      <c r="K543" s="44">
        <v>2000000</v>
      </c>
      <c r="L543" s="44">
        <v>0</v>
      </c>
      <c r="M543" s="44">
        <v>0</v>
      </c>
      <c r="N543" s="44">
        <v>2000000</v>
      </c>
      <c r="O543" s="44">
        <v>0</v>
      </c>
      <c r="P543" s="44">
        <v>4000000</v>
      </c>
      <c r="Q543" s="44">
        <v>0</v>
      </c>
      <c r="R543" s="44">
        <v>1000000</v>
      </c>
      <c r="S543" s="44">
        <v>0</v>
      </c>
      <c r="T543" s="44">
        <v>0</v>
      </c>
      <c r="U543" s="44">
        <f t="shared" si="1"/>
        <v>10000000</v>
      </c>
      <c r="V543" s="44">
        <f t="shared" si="2"/>
        <v>0</v>
      </c>
      <c r="W543" s="61"/>
      <c r="X543" s="61"/>
      <c r="Y543" s="61"/>
      <c r="Z543" s="61"/>
    </row>
    <row r="544" spans="1:26" ht="13.5" hidden="1" customHeight="1" x14ac:dyDescent="0.2">
      <c r="A544" s="2" t="s">
        <v>3754</v>
      </c>
      <c r="B544" s="50" t="str">
        <f t="array" ref="B544">INDEX(PAGU_REAL!$AF$1:$AF$168,MATCH(MID(A544,1,21),MID(PAGU_REAL!$AK$1:$AK$168,1,21),0))</f>
        <v>Perencanaan</v>
      </c>
      <c r="C544" s="12" t="s">
        <v>162</v>
      </c>
      <c r="D544" s="40" t="s">
        <v>163</v>
      </c>
      <c r="E544" s="41">
        <v>0</v>
      </c>
      <c r="F544" s="15" t="s">
        <v>24</v>
      </c>
      <c r="G544" s="41">
        <v>0</v>
      </c>
      <c r="H544" s="41">
        <f t="shared" ref="H544:T544" si="290">H545</f>
        <v>10000000</v>
      </c>
      <c r="I544" s="41">
        <f t="shared" si="290"/>
        <v>0</v>
      </c>
      <c r="J544" s="41">
        <f t="shared" si="290"/>
        <v>0</v>
      </c>
      <c r="K544" s="41">
        <f t="shared" si="290"/>
        <v>4000000</v>
      </c>
      <c r="L544" s="41">
        <f t="shared" si="290"/>
        <v>4000000</v>
      </c>
      <c r="M544" s="41">
        <f t="shared" si="290"/>
        <v>2000000</v>
      </c>
      <c r="N544" s="41">
        <f t="shared" si="290"/>
        <v>0</v>
      </c>
      <c r="O544" s="41">
        <f t="shared" si="290"/>
        <v>0</v>
      </c>
      <c r="P544" s="41">
        <f t="shared" si="290"/>
        <v>0</v>
      </c>
      <c r="Q544" s="41">
        <f t="shared" si="290"/>
        <v>0</v>
      </c>
      <c r="R544" s="41">
        <f t="shared" si="290"/>
        <v>0</v>
      </c>
      <c r="S544" s="41">
        <f t="shared" si="290"/>
        <v>0</v>
      </c>
      <c r="T544" s="41">
        <f t="shared" si="290"/>
        <v>0</v>
      </c>
      <c r="U544" s="41">
        <f t="shared" si="1"/>
        <v>10000000</v>
      </c>
      <c r="V544" s="41">
        <f t="shared" si="2"/>
        <v>0</v>
      </c>
      <c r="W544" s="61"/>
      <c r="X544" s="61"/>
      <c r="Y544" s="61"/>
      <c r="Z544" s="61"/>
    </row>
    <row r="545" spans="1:26" ht="13.5" hidden="1" customHeight="1" x14ac:dyDescent="0.2">
      <c r="A545" s="2" t="s">
        <v>3755</v>
      </c>
      <c r="B545" s="50" t="str">
        <f t="array" ref="B545">INDEX(PAGU_REAL!$AF$1:$AF$168,MATCH(MID(A545,1,21),MID(PAGU_REAL!$AK$1:$AK$168,1,21),0))</f>
        <v>Perencanaan</v>
      </c>
      <c r="C545" s="42" t="s">
        <v>24</v>
      </c>
      <c r="D545" s="43" t="s">
        <v>1866</v>
      </c>
      <c r="E545" s="44">
        <v>10</v>
      </c>
      <c r="F545" s="45" t="s">
        <v>613</v>
      </c>
      <c r="G545" s="44">
        <v>1000000</v>
      </c>
      <c r="H545" s="44">
        <f>ROUNDDOWN(E545*G545,-3)</f>
        <v>10000000</v>
      </c>
      <c r="I545" s="44">
        <v>0</v>
      </c>
      <c r="J545" s="44">
        <v>0</v>
      </c>
      <c r="K545" s="44">
        <v>4000000</v>
      </c>
      <c r="L545" s="44">
        <v>4000000</v>
      </c>
      <c r="M545" s="44">
        <v>2000000</v>
      </c>
      <c r="N545" s="44">
        <v>0</v>
      </c>
      <c r="O545" s="44">
        <v>0</v>
      </c>
      <c r="P545" s="44">
        <v>0</v>
      </c>
      <c r="Q545" s="44">
        <v>0</v>
      </c>
      <c r="R545" s="44">
        <v>0</v>
      </c>
      <c r="S545" s="44">
        <v>0</v>
      </c>
      <c r="T545" s="44">
        <v>0</v>
      </c>
      <c r="U545" s="44">
        <f t="shared" si="1"/>
        <v>10000000</v>
      </c>
      <c r="V545" s="44">
        <f t="shared" si="2"/>
        <v>0</v>
      </c>
      <c r="W545" s="61"/>
      <c r="X545" s="61"/>
      <c r="Y545" s="61"/>
      <c r="Z545" s="61"/>
    </row>
    <row r="546" spans="1:26" ht="13.5" hidden="1" customHeight="1" x14ac:dyDescent="0.2">
      <c r="A546" s="2" t="s">
        <v>3756</v>
      </c>
      <c r="B546" s="50" t="str">
        <f t="array" ref="B546">INDEX(PAGU_REAL!$AF$1:$AF$168,MATCH(MID(A546,1,21),MID(PAGU_REAL!$AK$1:$AK$168,1,21),0))</f>
        <v>Perencanaan</v>
      </c>
      <c r="C546" s="12" t="s">
        <v>639</v>
      </c>
      <c r="D546" s="40" t="s">
        <v>640</v>
      </c>
      <c r="E546" s="41">
        <v>0</v>
      </c>
      <c r="F546" s="15" t="s">
        <v>24</v>
      </c>
      <c r="G546" s="41">
        <v>0</v>
      </c>
      <c r="H546" s="41">
        <f t="shared" ref="H546:T546" si="291">H547</f>
        <v>48000000</v>
      </c>
      <c r="I546" s="41">
        <f t="shared" si="291"/>
        <v>0</v>
      </c>
      <c r="J546" s="41">
        <f t="shared" si="291"/>
        <v>0</v>
      </c>
      <c r="K546" s="41">
        <f t="shared" si="291"/>
        <v>0</v>
      </c>
      <c r="L546" s="41">
        <f t="shared" si="291"/>
        <v>0</v>
      </c>
      <c r="M546" s="41">
        <f t="shared" si="291"/>
        <v>0</v>
      </c>
      <c r="N546" s="41">
        <f t="shared" si="291"/>
        <v>0</v>
      </c>
      <c r="O546" s="41">
        <f t="shared" si="291"/>
        <v>0</v>
      </c>
      <c r="P546" s="41">
        <f t="shared" si="291"/>
        <v>0</v>
      </c>
      <c r="Q546" s="41">
        <f t="shared" si="291"/>
        <v>0</v>
      </c>
      <c r="R546" s="41">
        <f t="shared" si="291"/>
        <v>0</v>
      </c>
      <c r="S546" s="41">
        <f t="shared" si="291"/>
        <v>48000000</v>
      </c>
      <c r="T546" s="41">
        <f t="shared" si="291"/>
        <v>0</v>
      </c>
      <c r="U546" s="41">
        <f t="shared" si="1"/>
        <v>48000000</v>
      </c>
      <c r="V546" s="41">
        <f t="shared" si="2"/>
        <v>0</v>
      </c>
      <c r="W546" s="61"/>
      <c r="X546" s="61"/>
      <c r="Y546" s="61"/>
      <c r="Z546" s="61"/>
    </row>
    <row r="547" spans="1:26" ht="13.5" hidden="1" customHeight="1" x14ac:dyDescent="0.2">
      <c r="A547" s="2" t="s">
        <v>3757</v>
      </c>
      <c r="B547" s="50" t="str">
        <f t="array" ref="B547">INDEX(PAGU_REAL!$AF$1:$AF$168,MATCH(MID(A547,1,21),MID(PAGU_REAL!$AK$1:$AK$168,1,21),0))</f>
        <v>Perencanaan</v>
      </c>
      <c r="C547" s="42" t="s">
        <v>24</v>
      </c>
      <c r="D547" s="43" t="s">
        <v>3758</v>
      </c>
      <c r="E547" s="44">
        <v>60</v>
      </c>
      <c r="F547" s="45" t="s">
        <v>3759</v>
      </c>
      <c r="G547" s="44">
        <v>800000</v>
      </c>
      <c r="H547" s="44">
        <f>ROUNDDOWN(E547*G547,-3)</f>
        <v>48000000</v>
      </c>
      <c r="I547" s="44">
        <v>0</v>
      </c>
      <c r="J547" s="44">
        <v>0</v>
      </c>
      <c r="K547" s="44">
        <v>0</v>
      </c>
      <c r="L547" s="44">
        <v>0</v>
      </c>
      <c r="M547" s="44">
        <v>0</v>
      </c>
      <c r="N547" s="44">
        <v>0</v>
      </c>
      <c r="O547" s="44">
        <v>0</v>
      </c>
      <c r="P547" s="44">
        <v>0</v>
      </c>
      <c r="Q547" s="44">
        <v>0</v>
      </c>
      <c r="R547" s="44">
        <v>0</v>
      </c>
      <c r="S547" s="44">
        <v>48000000</v>
      </c>
      <c r="T547" s="44">
        <v>0</v>
      </c>
      <c r="U547" s="44">
        <f t="shared" si="1"/>
        <v>48000000</v>
      </c>
      <c r="V547" s="44">
        <f t="shared" si="2"/>
        <v>0</v>
      </c>
      <c r="W547" s="61"/>
      <c r="X547" s="61"/>
      <c r="Y547" s="61"/>
      <c r="Z547" s="61"/>
    </row>
    <row r="548" spans="1:26" ht="13.5" hidden="1" customHeight="1" x14ac:dyDescent="0.2">
      <c r="A548" s="2" t="s">
        <v>3760</v>
      </c>
      <c r="B548" s="50" t="str">
        <f t="array" ref="B548">INDEX(PAGU_REAL!$AF$1:$AF$168,MATCH(MID(A548,1,21),MID(PAGU_REAL!$AK$1:$AK$168,1,21),0))</f>
        <v>Perencanaan</v>
      </c>
      <c r="C548" s="12" t="s">
        <v>111</v>
      </c>
      <c r="D548" s="40" t="s">
        <v>112</v>
      </c>
      <c r="E548" s="41">
        <v>0</v>
      </c>
      <c r="F548" s="15" t="s">
        <v>24</v>
      </c>
      <c r="G548" s="41">
        <v>0</v>
      </c>
      <c r="H548" s="41">
        <f t="shared" ref="H548:T548" si="292">SUM(H549:H550)</f>
        <v>144519000</v>
      </c>
      <c r="I548" s="41">
        <f t="shared" si="292"/>
        <v>0</v>
      </c>
      <c r="J548" s="41">
        <f t="shared" si="292"/>
        <v>0</v>
      </c>
      <c r="K548" s="41">
        <f t="shared" si="292"/>
        <v>12590000</v>
      </c>
      <c r="L548" s="41">
        <f t="shared" si="292"/>
        <v>0</v>
      </c>
      <c r="M548" s="41">
        <f t="shared" si="292"/>
        <v>0</v>
      </c>
      <c r="N548" s="41">
        <f t="shared" si="292"/>
        <v>0</v>
      </c>
      <c r="O548" s="41">
        <f t="shared" si="292"/>
        <v>0</v>
      </c>
      <c r="P548" s="41">
        <f t="shared" si="292"/>
        <v>0</v>
      </c>
      <c r="Q548" s="41">
        <f t="shared" si="292"/>
        <v>69113000</v>
      </c>
      <c r="R548" s="41">
        <f t="shared" si="292"/>
        <v>62816000</v>
      </c>
      <c r="S548" s="41">
        <f t="shared" si="292"/>
        <v>0</v>
      </c>
      <c r="T548" s="41">
        <f t="shared" si="292"/>
        <v>0</v>
      </c>
      <c r="U548" s="41">
        <f t="shared" si="1"/>
        <v>144519000</v>
      </c>
      <c r="V548" s="41">
        <f t="shared" si="2"/>
        <v>0</v>
      </c>
      <c r="W548" s="61"/>
      <c r="X548" s="61"/>
      <c r="Y548" s="61"/>
      <c r="Z548" s="61"/>
    </row>
    <row r="549" spans="1:26" ht="13.5" hidden="1" customHeight="1" x14ac:dyDescent="0.2">
      <c r="A549" s="2" t="s">
        <v>3761</v>
      </c>
      <c r="B549" s="50" t="str">
        <f t="array" ref="B549">INDEX(PAGU_REAL!$AF$1:$AF$168,MATCH(MID(A549,1,21),MID(PAGU_REAL!$AK$1:$AK$168,1,21),0))</f>
        <v>Perencanaan</v>
      </c>
      <c r="C549" s="42" t="s">
        <v>24</v>
      </c>
      <c r="D549" s="43" t="s">
        <v>3762</v>
      </c>
      <c r="E549" s="44">
        <v>24</v>
      </c>
      <c r="F549" s="45" t="s">
        <v>857</v>
      </c>
      <c r="G549" s="44">
        <v>2087050</v>
      </c>
      <c r="H549" s="44">
        <f t="shared" ref="H549:H550" si="293">ROUNDDOWN(E549*G549,-3)</f>
        <v>50089000</v>
      </c>
      <c r="I549" s="44">
        <v>0</v>
      </c>
      <c r="J549" s="44">
        <v>0</v>
      </c>
      <c r="K549" s="44">
        <v>0</v>
      </c>
      <c r="L549" s="44">
        <v>0</v>
      </c>
      <c r="M549" s="44">
        <v>0</v>
      </c>
      <c r="N549" s="44">
        <v>0</v>
      </c>
      <c r="O549" s="44">
        <v>0</v>
      </c>
      <c r="P549" s="44">
        <v>0</v>
      </c>
      <c r="Q549" s="44">
        <v>25045000</v>
      </c>
      <c r="R549" s="44">
        <v>25044000</v>
      </c>
      <c r="S549" s="44">
        <v>0</v>
      </c>
      <c r="T549" s="44">
        <v>0</v>
      </c>
      <c r="U549" s="44">
        <f t="shared" si="1"/>
        <v>50089000</v>
      </c>
      <c r="V549" s="44">
        <f t="shared" si="2"/>
        <v>0</v>
      </c>
      <c r="W549" s="61"/>
      <c r="X549" s="61"/>
      <c r="Y549" s="61"/>
      <c r="Z549" s="61"/>
    </row>
    <row r="550" spans="1:26" ht="13.5" hidden="1" customHeight="1" x14ac:dyDescent="0.2">
      <c r="A550" s="2" t="s">
        <v>3763</v>
      </c>
      <c r="B550" s="50" t="str">
        <f t="array" ref="B550">INDEX(PAGU_REAL!$AF$1:$AF$168,MATCH(MID(A550,1,21),MID(PAGU_REAL!$AK$1:$AK$168,1,21),0))</f>
        <v>Perencanaan</v>
      </c>
      <c r="C550" s="42" t="s">
        <v>24</v>
      </c>
      <c r="D550" s="43" t="s">
        <v>3764</v>
      </c>
      <c r="E550" s="44">
        <v>15</v>
      </c>
      <c r="F550" s="45" t="s">
        <v>857</v>
      </c>
      <c r="G550" s="44">
        <v>6295335</v>
      </c>
      <c r="H550" s="44">
        <f t="shared" si="293"/>
        <v>94430000</v>
      </c>
      <c r="I550" s="44">
        <v>0</v>
      </c>
      <c r="J550" s="44">
        <v>0</v>
      </c>
      <c r="K550" s="44">
        <v>12590000</v>
      </c>
      <c r="L550" s="44">
        <v>0</v>
      </c>
      <c r="M550" s="44">
        <v>0</v>
      </c>
      <c r="N550" s="44">
        <v>0</v>
      </c>
      <c r="O550" s="44">
        <v>0</v>
      </c>
      <c r="P550" s="44">
        <v>0</v>
      </c>
      <c r="Q550" s="44">
        <v>44068000</v>
      </c>
      <c r="R550" s="44">
        <v>37772000</v>
      </c>
      <c r="S550" s="44">
        <v>0</v>
      </c>
      <c r="T550" s="44">
        <v>0</v>
      </c>
      <c r="U550" s="44">
        <f t="shared" si="1"/>
        <v>94430000</v>
      </c>
      <c r="V550" s="44">
        <f t="shared" si="2"/>
        <v>0</v>
      </c>
      <c r="W550" s="61"/>
      <c r="X550" s="61"/>
      <c r="Y550" s="61"/>
      <c r="Z550" s="61"/>
    </row>
    <row r="551" spans="1:26" ht="13.5" hidden="1" customHeight="1" x14ac:dyDescent="0.2">
      <c r="A551" s="2" t="s">
        <v>3765</v>
      </c>
      <c r="B551" s="50" t="str">
        <f t="array" ref="B551">INDEX(PAGU_REAL!$AF$1:$AF$168,MATCH(MID(A551,1,21),MID(PAGU_REAL!$AK$1:$AK$168,1,21),0))</f>
        <v>Perencanaan</v>
      </c>
      <c r="C551" s="36" t="s">
        <v>77</v>
      </c>
      <c r="D551" s="37" t="s">
        <v>3766</v>
      </c>
      <c r="E551" s="38">
        <v>0</v>
      </c>
      <c r="F551" s="39" t="s">
        <v>24</v>
      </c>
      <c r="G551" s="38">
        <v>0</v>
      </c>
      <c r="H551" s="38">
        <f t="shared" ref="H551:T551" si="294">SUM(H552,H555,H558,H561,H563)</f>
        <v>6949510000</v>
      </c>
      <c r="I551" s="38">
        <f t="shared" si="294"/>
        <v>0</v>
      </c>
      <c r="J551" s="38">
        <f t="shared" si="294"/>
        <v>1659225000</v>
      </c>
      <c r="K551" s="38">
        <f t="shared" si="294"/>
        <v>162832000</v>
      </c>
      <c r="L551" s="38">
        <f t="shared" si="294"/>
        <v>1341730000</v>
      </c>
      <c r="M551" s="38">
        <f t="shared" si="294"/>
        <v>1202243000</v>
      </c>
      <c r="N551" s="38">
        <f t="shared" si="294"/>
        <v>235000000</v>
      </c>
      <c r="O551" s="38">
        <f t="shared" si="294"/>
        <v>238050000</v>
      </c>
      <c r="P551" s="38">
        <f t="shared" si="294"/>
        <v>1297430000</v>
      </c>
      <c r="Q551" s="38">
        <f t="shared" si="294"/>
        <v>270000000</v>
      </c>
      <c r="R551" s="38">
        <f t="shared" si="294"/>
        <v>235500000</v>
      </c>
      <c r="S551" s="38">
        <f t="shared" si="294"/>
        <v>232500000</v>
      </c>
      <c r="T551" s="38">
        <f t="shared" si="294"/>
        <v>75000000</v>
      </c>
      <c r="U551" s="38">
        <f t="shared" si="1"/>
        <v>6949510000</v>
      </c>
      <c r="V551" s="38">
        <f t="shared" si="2"/>
        <v>0</v>
      </c>
      <c r="W551" s="61"/>
      <c r="X551" s="61"/>
      <c r="Y551" s="61"/>
      <c r="Z551" s="61"/>
    </row>
    <row r="552" spans="1:26" ht="13.5" hidden="1" customHeight="1" x14ac:dyDescent="0.2">
      <c r="A552" s="2" t="s">
        <v>3767</v>
      </c>
      <c r="B552" s="50" t="str">
        <f t="array" ref="B552">INDEX(PAGU_REAL!$AF$1:$AF$168,MATCH(MID(A552,1,21),MID(PAGU_REAL!$AK$1:$AK$168,1,21),0))</f>
        <v>Perencanaan</v>
      </c>
      <c r="C552" s="12" t="s">
        <v>42</v>
      </c>
      <c r="D552" s="40" t="s">
        <v>43</v>
      </c>
      <c r="E552" s="41">
        <v>0</v>
      </c>
      <c r="F552" s="15" t="s">
        <v>24</v>
      </c>
      <c r="G552" s="41">
        <v>0</v>
      </c>
      <c r="H552" s="41">
        <f t="shared" ref="H552:T552" si="295">SUM(H553:H554)</f>
        <v>23400000</v>
      </c>
      <c r="I552" s="41">
        <f t="shared" si="295"/>
        <v>0</v>
      </c>
      <c r="J552" s="41">
        <f t="shared" si="295"/>
        <v>0</v>
      </c>
      <c r="K552" s="41">
        <f t="shared" si="295"/>
        <v>3000000</v>
      </c>
      <c r="L552" s="41">
        <f t="shared" si="295"/>
        <v>2800000</v>
      </c>
      <c r="M552" s="41">
        <f t="shared" si="295"/>
        <v>5800000</v>
      </c>
      <c r="N552" s="41">
        <f t="shared" si="295"/>
        <v>0</v>
      </c>
      <c r="O552" s="41">
        <f t="shared" si="295"/>
        <v>5800000</v>
      </c>
      <c r="P552" s="41">
        <f t="shared" si="295"/>
        <v>3000000</v>
      </c>
      <c r="Q552" s="41">
        <f t="shared" si="295"/>
        <v>0</v>
      </c>
      <c r="R552" s="41">
        <f t="shared" si="295"/>
        <v>3000000</v>
      </c>
      <c r="S552" s="41">
        <f t="shared" si="295"/>
        <v>0</v>
      </c>
      <c r="T552" s="41">
        <f t="shared" si="295"/>
        <v>0</v>
      </c>
      <c r="U552" s="41">
        <f t="shared" si="1"/>
        <v>23400000</v>
      </c>
      <c r="V552" s="41">
        <f t="shared" si="2"/>
        <v>0</v>
      </c>
      <c r="W552" s="61"/>
      <c r="X552" s="61"/>
      <c r="Y552" s="61"/>
      <c r="Z552" s="61"/>
    </row>
    <row r="553" spans="1:26" ht="13.5" hidden="1" customHeight="1" x14ac:dyDescent="0.2">
      <c r="A553" s="2" t="s">
        <v>3768</v>
      </c>
      <c r="B553" s="50" t="str">
        <f t="array" ref="B553">INDEX(PAGU_REAL!$AF$1:$AF$168,MATCH(MID(A553,1,21),MID(PAGU_REAL!$AK$1:$AK$168,1,21),0))</f>
        <v>Perencanaan</v>
      </c>
      <c r="C553" s="42" t="s">
        <v>24</v>
      </c>
      <c r="D553" s="43" t="s">
        <v>45</v>
      </c>
      <c r="E553" s="44">
        <v>10</v>
      </c>
      <c r="F553" s="45" t="s">
        <v>602</v>
      </c>
      <c r="G553" s="44">
        <v>1500000</v>
      </c>
      <c r="H553" s="44">
        <f t="shared" ref="H553:H554" si="296">ROUNDDOWN(E553*G553,-3)</f>
        <v>15000000</v>
      </c>
      <c r="I553" s="44">
        <v>0</v>
      </c>
      <c r="J553" s="44">
        <v>0</v>
      </c>
      <c r="K553" s="44">
        <v>3000000</v>
      </c>
      <c r="L553" s="44">
        <v>0</v>
      </c>
      <c r="M553" s="44">
        <v>3000000</v>
      </c>
      <c r="N553" s="44">
        <v>0</v>
      </c>
      <c r="O553" s="44">
        <v>3000000</v>
      </c>
      <c r="P553" s="44">
        <v>3000000</v>
      </c>
      <c r="Q553" s="44">
        <v>0</v>
      </c>
      <c r="R553" s="44">
        <v>3000000</v>
      </c>
      <c r="S553" s="44">
        <v>0</v>
      </c>
      <c r="T553" s="44">
        <v>0</v>
      </c>
      <c r="U553" s="44">
        <f t="shared" si="1"/>
        <v>15000000</v>
      </c>
      <c r="V553" s="44">
        <f t="shared" si="2"/>
        <v>0</v>
      </c>
      <c r="W553" s="61"/>
      <c r="X553" s="61"/>
      <c r="Y553" s="61"/>
      <c r="Z553" s="61"/>
    </row>
    <row r="554" spans="1:26" ht="13.5" hidden="1" customHeight="1" x14ac:dyDescent="0.2">
      <c r="A554" s="2" t="s">
        <v>3769</v>
      </c>
      <c r="B554" s="50" t="str">
        <f t="array" ref="B554">INDEX(PAGU_REAL!$AF$1:$AF$168,MATCH(MID(A554,1,21),MID(PAGU_REAL!$AK$1:$AK$168,1,21),0))</f>
        <v>Perencanaan</v>
      </c>
      <c r="C554" s="42" t="s">
        <v>24</v>
      </c>
      <c r="D554" s="43" t="s">
        <v>599</v>
      </c>
      <c r="E554" s="44">
        <v>120</v>
      </c>
      <c r="F554" s="45" t="s">
        <v>857</v>
      </c>
      <c r="G554" s="44">
        <v>70000</v>
      </c>
      <c r="H554" s="44">
        <f t="shared" si="296"/>
        <v>8400000</v>
      </c>
      <c r="I554" s="44">
        <v>0</v>
      </c>
      <c r="J554" s="44">
        <v>0</v>
      </c>
      <c r="K554" s="44">
        <v>0</v>
      </c>
      <c r="L554" s="44">
        <v>2800000</v>
      </c>
      <c r="M554" s="44">
        <v>2800000</v>
      </c>
      <c r="N554" s="44">
        <v>0</v>
      </c>
      <c r="O554" s="44">
        <v>2800000</v>
      </c>
      <c r="P554" s="44">
        <v>0</v>
      </c>
      <c r="Q554" s="44">
        <v>0</v>
      </c>
      <c r="R554" s="44">
        <v>0</v>
      </c>
      <c r="S554" s="44">
        <v>0</v>
      </c>
      <c r="T554" s="44">
        <v>0</v>
      </c>
      <c r="U554" s="44">
        <f t="shared" si="1"/>
        <v>8400000</v>
      </c>
      <c r="V554" s="44">
        <f t="shared" si="2"/>
        <v>0</v>
      </c>
      <c r="W554" s="61"/>
      <c r="X554" s="61"/>
      <c r="Y554" s="61"/>
      <c r="Z554" s="61"/>
    </row>
    <row r="555" spans="1:26" ht="13.5" hidden="1" customHeight="1" x14ac:dyDescent="0.2">
      <c r="A555" s="2" t="s">
        <v>3770</v>
      </c>
      <c r="B555" s="50" t="str">
        <f t="array" ref="B555">INDEX(PAGU_REAL!$AF$1:$AF$168,MATCH(MID(A555,1,21),MID(PAGU_REAL!$AK$1:$AK$168,1,21),0))</f>
        <v>Perencanaan</v>
      </c>
      <c r="C555" s="12" t="s">
        <v>606</v>
      </c>
      <c r="D555" s="40" t="s">
        <v>607</v>
      </c>
      <c r="E555" s="41">
        <v>0</v>
      </c>
      <c r="F555" s="15" t="s">
        <v>24</v>
      </c>
      <c r="G555" s="41">
        <v>0</v>
      </c>
      <c r="H555" s="41">
        <f t="shared" ref="H555:T555" si="297">SUM(H556:H557)</f>
        <v>6791750000</v>
      </c>
      <c r="I555" s="41">
        <f t="shared" si="297"/>
        <v>0</v>
      </c>
      <c r="J555" s="41">
        <f t="shared" si="297"/>
        <v>1656725000</v>
      </c>
      <c r="K555" s="41">
        <f t="shared" si="297"/>
        <v>154832000</v>
      </c>
      <c r="L555" s="41">
        <f t="shared" si="297"/>
        <v>1305250000</v>
      </c>
      <c r="M555" s="41">
        <f t="shared" si="297"/>
        <v>1160263000</v>
      </c>
      <c r="N555" s="41">
        <f t="shared" si="297"/>
        <v>230000000</v>
      </c>
      <c r="O555" s="41">
        <f t="shared" si="297"/>
        <v>230250000</v>
      </c>
      <c r="P555" s="41">
        <f t="shared" si="297"/>
        <v>1289430000</v>
      </c>
      <c r="Q555" s="41">
        <f t="shared" si="297"/>
        <v>230000000</v>
      </c>
      <c r="R555" s="41">
        <f t="shared" si="297"/>
        <v>230000000</v>
      </c>
      <c r="S555" s="41">
        <f t="shared" si="297"/>
        <v>230000000</v>
      </c>
      <c r="T555" s="41">
        <f t="shared" si="297"/>
        <v>75000000</v>
      </c>
      <c r="U555" s="41">
        <f t="shared" si="1"/>
        <v>6791750000</v>
      </c>
      <c r="V555" s="41">
        <f t="shared" si="2"/>
        <v>0</v>
      </c>
      <c r="W555" s="61"/>
      <c r="X555" s="61"/>
      <c r="Y555" s="61"/>
      <c r="Z555" s="61"/>
    </row>
    <row r="556" spans="1:26" ht="13.5" hidden="1" customHeight="1" x14ac:dyDescent="0.2">
      <c r="A556" s="2" t="s">
        <v>3771</v>
      </c>
      <c r="B556" s="50" t="str">
        <f t="array" ref="B556">INDEX(PAGU_REAL!$AF$1:$AF$168,MATCH(MID(A556,1,21),MID(PAGU_REAL!$AK$1:$AK$168,1,21),0))</f>
        <v>Perencanaan</v>
      </c>
      <c r="C556" s="42" t="s">
        <v>24</v>
      </c>
      <c r="D556" s="43" t="s">
        <v>3749</v>
      </c>
      <c r="E556" s="44">
        <v>158</v>
      </c>
      <c r="F556" s="45" t="s">
        <v>600</v>
      </c>
      <c r="G556" s="44">
        <v>42981013</v>
      </c>
      <c r="H556" s="44">
        <f t="shared" ref="H556:H557" si="298">ROUNDDOWN(E556*G556,-3)</f>
        <v>6791000000</v>
      </c>
      <c r="I556" s="44">
        <v>0</v>
      </c>
      <c r="J556" s="44">
        <v>1656725000</v>
      </c>
      <c r="K556" s="44">
        <v>154832000</v>
      </c>
      <c r="L556" s="44">
        <v>1305000000</v>
      </c>
      <c r="M556" s="44">
        <v>1160013000</v>
      </c>
      <c r="N556" s="44">
        <v>230000000</v>
      </c>
      <c r="O556" s="44">
        <v>230000000</v>
      </c>
      <c r="P556" s="44">
        <v>1289430000</v>
      </c>
      <c r="Q556" s="44">
        <v>230000000</v>
      </c>
      <c r="R556" s="44">
        <v>230000000</v>
      </c>
      <c r="S556" s="44">
        <v>230000000</v>
      </c>
      <c r="T556" s="44">
        <v>75000000</v>
      </c>
      <c r="U556" s="44">
        <f t="shared" si="1"/>
        <v>6791000000</v>
      </c>
      <c r="V556" s="44">
        <f t="shared" si="2"/>
        <v>0</v>
      </c>
      <c r="W556" s="61"/>
      <c r="X556" s="61"/>
      <c r="Y556" s="61"/>
      <c r="Z556" s="61"/>
    </row>
    <row r="557" spans="1:26" ht="13.5" hidden="1" customHeight="1" x14ac:dyDescent="0.2">
      <c r="A557" s="2" t="s">
        <v>3772</v>
      </c>
      <c r="B557" s="50" t="str">
        <f t="array" ref="B557">INDEX(PAGU_REAL!$AF$1:$AF$168,MATCH(MID(A557,1,21),MID(PAGU_REAL!$AK$1:$AK$168,1,21),0))</f>
        <v>Perencanaan</v>
      </c>
      <c r="C557" s="42" t="s">
        <v>24</v>
      </c>
      <c r="D557" s="43" t="s">
        <v>609</v>
      </c>
      <c r="E557" s="44">
        <v>3</v>
      </c>
      <c r="F557" s="45" t="s">
        <v>668</v>
      </c>
      <c r="G557" s="44">
        <v>250000</v>
      </c>
      <c r="H557" s="44">
        <f t="shared" si="298"/>
        <v>750000</v>
      </c>
      <c r="I557" s="44">
        <v>0</v>
      </c>
      <c r="J557" s="44">
        <v>0</v>
      </c>
      <c r="K557" s="44">
        <v>0</v>
      </c>
      <c r="L557" s="44">
        <v>250000</v>
      </c>
      <c r="M557" s="44">
        <v>250000</v>
      </c>
      <c r="N557" s="44">
        <v>0</v>
      </c>
      <c r="O557" s="44">
        <v>250000</v>
      </c>
      <c r="P557" s="44">
        <v>0</v>
      </c>
      <c r="Q557" s="44">
        <v>0</v>
      </c>
      <c r="R557" s="44">
        <v>0</v>
      </c>
      <c r="S557" s="44">
        <v>0</v>
      </c>
      <c r="T557" s="44">
        <v>0</v>
      </c>
      <c r="U557" s="44">
        <f t="shared" si="1"/>
        <v>750000</v>
      </c>
      <c r="V557" s="44">
        <f t="shared" si="2"/>
        <v>0</v>
      </c>
      <c r="W557" s="61"/>
      <c r="X557" s="61"/>
      <c r="Y557" s="61"/>
      <c r="Z557" s="61"/>
    </row>
    <row r="558" spans="1:26" ht="13.5" hidden="1" customHeight="1" x14ac:dyDescent="0.2">
      <c r="A558" s="2" t="s">
        <v>3773</v>
      </c>
      <c r="B558" s="50" t="str">
        <f t="array" ref="B558">INDEX(PAGU_REAL!$AF$1:$AF$168,MATCH(MID(A558,1,21),MID(PAGU_REAL!$AK$1:$AK$168,1,21),0))</f>
        <v>Perencanaan</v>
      </c>
      <c r="C558" s="12" t="s">
        <v>718</v>
      </c>
      <c r="D558" s="40" t="s">
        <v>719</v>
      </c>
      <c r="E558" s="41">
        <v>0</v>
      </c>
      <c r="F558" s="15" t="s">
        <v>24</v>
      </c>
      <c r="G558" s="41">
        <v>0</v>
      </c>
      <c r="H558" s="41">
        <f t="shared" ref="H558:T558" si="299">SUM(H559:H560)</f>
        <v>25000000</v>
      </c>
      <c r="I558" s="41">
        <f t="shared" si="299"/>
        <v>0</v>
      </c>
      <c r="J558" s="41">
        <f t="shared" si="299"/>
        <v>2500000</v>
      </c>
      <c r="K558" s="41">
        <f t="shared" si="299"/>
        <v>5000000</v>
      </c>
      <c r="L558" s="41">
        <f t="shared" si="299"/>
        <v>0</v>
      </c>
      <c r="M558" s="41">
        <f t="shared" si="299"/>
        <v>2500000</v>
      </c>
      <c r="N558" s="41">
        <f t="shared" si="299"/>
        <v>5000000</v>
      </c>
      <c r="O558" s="41">
        <f t="shared" si="299"/>
        <v>0</v>
      </c>
      <c r="P558" s="41">
        <f t="shared" si="299"/>
        <v>5000000</v>
      </c>
      <c r="Q558" s="41">
        <f t="shared" si="299"/>
        <v>0</v>
      </c>
      <c r="R558" s="41">
        <f t="shared" si="299"/>
        <v>2500000</v>
      </c>
      <c r="S558" s="41">
        <f t="shared" si="299"/>
        <v>2500000</v>
      </c>
      <c r="T558" s="41">
        <f t="shared" si="299"/>
        <v>0</v>
      </c>
      <c r="U558" s="41">
        <f t="shared" si="1"/>
        <v>25000000</v>
      </c>
      <c r="V558" s="41">
        <f t="shared" si="2"/>
        <v>0</v>
      </c>
      <c r="W558" s="61"/>
      <c r="X558" s="61"/>
      <c r="Y558" s="61"/>
      <c r="Z558" s="61"/>
    </row>
    <row r="559" spans="1:26" ht="13.5" hidden="1" customHeight="1" x14ac:dyDescent="0.2">
      <c r="A559" s="2" t="s">
        <v>3774</v>
      </c>
      <c r="B559" s="50" t="str">
        <f t="array" ref="B559">INDEX(PAGU_REAL!$AF$1:$AF$168,MATCH(MID(A559,1,21),MID(PAGU_REAL!$AK$1:$AK$168,1,21),0))</f>
        <v>Perencanaan</v>
      </c>
      <c r="C559" s="42" t="s">
        <v>24</v>
      </c>
      <c r="D559" s="43" t="s">
        <v>53</v>
      </c>
      <c r="E559" s="44">
        <v>10</v>
      </c>
      <c r="F559" s="45" t="s">
        <v>602</v>
      </c>
      <c r="G559" s="44">
        <v>1500000</v>
      </c>
      <c r="H559" s="44">
        <f t="shared" ref="H559:H560" si="300">ROUNDDOWN(E559*G559,-3)</f>
        <v>15000000</v>
      </c>
      <c r="I559" s="44">
        <v>0</v>
      </c>
      <c r="J559" s="44">
        <v>1500000</v>
      </c>
      <c r="K559" s="44">
        <v>3000000</v>
      </c>
      <c r="L559" s="44">
        <v>0</v>
      </c>
      <c r="M559" s="44">
        <v>1500000</v>
      </c>
      <c r="N559" s="44">
        <v>3000000</v>
      </c>
      <c r="O559" s="44">
        <v>0</v>
      </c>
      <c r="P559" s="44">
        <v>3000000</v>
      </c>
      <c r="Q559" s="44">
        <v>0</v>
      </c>
      <c r="R559" s="44">
        <v>1500000</v>
      </c>
      <c r="S559" s="44">
        <v>1500000</v>
      </c>
      <c r="T559" s="44">
        <v>0</v>
      </c>
      <c r="U559" s="44">
        <f t="shared" si="1"/>
        <v>15000000</v>
      </c>
      <c r="V559" s="44">
        <f t="shared" si="2"/>
        <v>0</v>
      </c>
      <c r="W559" s="61"/>
      <c r="X559" s="61"/>
      <c r="Y559" s="61"/>
      <c r="Z559" s="61"/>
    </row>
    <row r="560" spans="1:26" ht="13.5" hidden="1" customHeight="1" x14ac:dyDescent="0.2">
      <c r="A560" s="2" t="s">
        <v>3775</v>
      </c>
      <c r="B560" s="50" t="str">
        <f t="array" ref="B560">INDEX(PAGU_REAL!$AF$1:$AF$168,MATCH(MID(A560,1,21),MID(PAGU_REAL!$AK$1:$AK$168,1,21),0))</f>
        <v>Perencanaan</v>
      </c>
      <c r="C560" s="42" t="s">
        <v>24</v>
      </c>
      <c r="D560" s="43" t="s">
        <v>51</v>
      </c>
      <c r="E560" s="44">
        <v>10</v>
      </c>
      <c r="F560" s="45" t="s">
        <v>602</v>
      </c>
      <c r="G560" s="44">
        <v>1000000</v>
      </c>
      <c r="H560" s="44">
        <f t="shared" si="300"/>
        <v>10000000</v>
      </c>
      <c r="I560" s="44">
        <v>0</v>
      </c>
      <c r="J560" s="44">
        <v>1000000</v>
      </c>
      <c r="K560" s="44">
        <v>2000000</v>
      </c>
      <c r="L560" s="44">
        <v>0</v>
      </c>
      <c r="M560" s="44">
        <v>1000000</v>
      </c>
      <c r="N560" s="44">
        <v>2000000</v>
      </c>
      <c r="O560" s="44">
        <v>0</v>
      </c>
      <c r="P560" s="44">
        <v>2000000</v>
      </c>
      <c r="Q560" s="44">
        <v>0</v>
      </c>
      <c r="R560" s="44">
        <v>1000000</v>
      </c>
      <c r="S560" s="44">
        <v>1000000</v>
      </c>
      <c r="T560" s="44">
        <v>0</v>
      </c>
      <c r="U560" s="44">
        <f t="shared" si="1"/>
        <v>10000000</v>
      </c>
      <c r="V560" s="44">
        <f t="shared" si="2"/>
        <v>0</v>
      </c>
      <c r="W560" s="61"/>
      <c r="X560" s="61"/>
      <c r="Y560" s="61"/>
      <c r="Z560" s="61"/>
    </row>
    <row r="561" spans="1:26" ht="13.5" hidden="1" customHeight="1" x14ac:dyDescent="0.2">
      <c r="A561" s="2" t="s">
        <v>3776</v>
      </c>
      <c r="B561" s="50" t="str">
        <f t="array" ref="B561">INDEX(PAGU_REAL!$AF$1:$AF$168,MATCH(MID(A561,1,21),MID(PAGU_REAL!$AK$1:$AK$168,1,21),0))</f>
        <v>Perencanaan</v>
      </c>
      <c r="C561" s="12" t="s">
        <v>162</v>
      </c>
      <c r="D561" s="40" t="s">
        <v>163</v>
      </c>
      <c r="E561" s="41">
        <v>0</v>
      </c>
      <c r="F561" s="15" t="s">
        <v>24</v>
      </c>
      <c r="G561" s="41">
        <v>0</v>
      </c>
      <c r="H561" s="41">
        <f t="shared" ref="H561:T561" si="301">H562</f>
        <v>8000000</v>
      </c>
      <c r="I561" s="41">
        <f t="shared" si="301"/>
        <v>0</v>
      </c>
      <c r="J561" s="41">
        <f t="shared" si="301"/>
        <v>0</v>
      </c>
      <c r="K561" s="41">
        <f t="shared" si="301"/>
        <v>0</v>
      </c>
      <c r="L561" s="41">
        <f t="shared" si="301"/>
        <v>3000000</v>
      </c>
      <c r="M561" s="41">
        <f t="shared" si="301"/>
        <v>3000000</v>
      </c>
      <c r="N561" s="41">
        <f t="shared" si="301"/>
        <v>0</v>
      </c>
      <c r="O561" s="41">
        <f t="shared" si="301"/>
        <v>2000000</v>
      </c>
      <c r="P561" s="41">
        <f t="shared" si="301"/>
        <v>0</v>
      </c>
      <c r="Q561" s="41">
        <f t="shared" si="301"/>
        <v>0</v>
      </c>
      <c r="R561" s="41">
        <f t="shared" si="301"/>
        <v>0</v>
      </c>
      <c r="S561" s="41">
        <f t="shared" si="301"/>
        <v>0</v>
      </c>
      <c r="T561" s="41">
        <f t="shared" si="301"/>
        <v>0</v>
      </c>
      <c r="U561" s="41">
        <f t="shared" si="1"/>
        <v>8000000</v>
      </c>
      <c r="V561" s="41">
        <f t="shared" si="2"/>
        <v>0</v>
      </c>
      <c r="W561" s="61"/>
      <c r="X561" s="61"/>
      <c r="Y561" s="61"/>
      <c r="Z561" s="61"/>
    </row>
    <row r="562" spans="1:26" ht="13.5" hidden="1" customHeight="1" x14ac:dyDescent="0.2">
      <c r="A562" s="2" t="s">
        <v>3777</v>
      </c>
      <c r="B562" s="50" t="str">
        <f t="array" ref="B562">INDEX(PAGU_REAL!$AF$1:$AF$168,MATCH(MID(A562,1,21),MID(PAGU_REAL!$AK$1:$AK$168,1,21),0))</f>
        <v>Perencanaan</v>
      </c>
      <c r="C562" s="42" t="s">
        <v>24</v>
      </c>
      <c r="D562" s="43" t="s">
        <v>3778</v>
      </c>
      <c r="E562" s="44">
        <v>8</v>
      </c>
      <c r="F562" s="45" t="s">
        <v>613</v>
      </c>
      <c r="G562" s="44">
        <v>1000000</v>
      </c>
      <c r="H562" s="44">
        <f>ROUNDDOWN(E562*G562,-3)</f>
        <v>8000000</v>
      </c>
      <c r="I562" s="44">
        <v>0</v>
      </c>
      <c r="J562" s="44">
        <v>0</v>
      </c>
      <c r="K562" s="44">
        <v>0</v>
      </c>
      <c r="L562" s="44">
        <v>3000000</v>
      </c>
      <c r="M562" s="44">
        <v>3000000</v>
      </c>
      <c r="N562" s="44">
        <v>0</v>
      </c>
      <c r="O562" s="44">
        <v>2000000</v>
      </c>
      <c r="P562" s="44">
        <v>0</v>
      </c>
      <c r="Q562" s="44">
        <v>0</v>
      </c>
      <c r="R562" s="44">
        <v>0</v>
      </c>
      <c r="S562" s="44">
        <v>0</v>
      </c>
      <c r="T562" s="44">
        <v>0</v>
      </c>
      <c r="U562" s="44">
        <f t="shared" si="1"/>
        <v>8000000</v>
      </c>
      <c r="V562" s="44">
        <f t="shared" si="2"/>
        <v>0</v>
      </c>
      <c r="W562" s="61"/>
      <c r="X562" s="61"/>
      <c r="Y562" s="61"/>
      <c r="Z562" s="61"/>
    </row>
    <row r="563" spans="1:26" ht="13.5" hidden="1" customHeight="1" x14ac:dyDescent="0.2">
      <c r="A563" s="2" t="s">
        <v>3779</v>
      </c>
      <c r="B563" s="50" t="str">
        <f t="array" ref="B563">INDEX(PAGU_REAL!$AF$1:$AF$168,MATCH(MID(A563,1,21),MID(PAGU_REAL!$AK$1:$AK$168,1,21),0))</f>
        <v>Perencanaan</v>
      </c>
      <c r="C563" s="12" t="s">
        <v>111</v>
      </c>
      <c r="D563" s="40" t="s">
        <v>112</v>
      </c>
      <c r="E563" s="41">
        <v>0</v>
      </c>
      <c r="F563" s="15" t="s">
        <v>24</v>
      </c>
      <c r="G563" s="41">
        <v>0</v>
      </c>
      <c r="H563" s="41">
        <f t="shared" ref="H563:T563" si="302">SUM(H564:H565)</f>
        <v>101360000</v>
      </c>
      <c r="I563" s="41">
        <f t="shared" si="302"/>
        <v>0</v>
      </c>
      <c r="J563" s="41">
        <f t="shared" si="302"/>
        <v>0</v>
      </c>
      <c r="K563" s="41">
        <f t="shared" si="302"/>
        <v>0</v>
      </c>
      <c r="L563" s="41">
        <f t="shared" si="302"/>
        <v>30680000</v>
      </c>
      <c r="M563" s="41">
        <f t="shared" si="302"/>
        <v>30680000</v>
      </c>
      <c r="N563" s="41">
        <f t="shared" si="302"/>
        <v>0</v>
      </c>
      <c r="O563" s="41">
        <f t="shared" si="302"/>
        <v>0</v>
      </c>
      <c r="P563" s="41">
        <f t="shared" si="302"/>
        <v>0</v>
      </c>
      <c r="Q563" s="41">
        <f t="shared" si="302"/>
        <v>40000000</v>
      </c>
      <c r="R563" s="41">
        <f t="shared" si="302"/>
        <v>0</v>
      </c>
      <c r="S563" s="41">
        <f t="shared" si="302"/>
        <v>0</v>
      </c>
      <c r="T563" s="41">
        <f t="shared" si="302"/>
        <v>0</v>
      </c>
      <c r="U563" s="41">
        <f t="shared" si="1"/>
        <v>101360000</v>
      </c>
      <c r="V563" s="41">
        <f t="shared" si="2"/>
        <v>0</v>
      </c>
      <c r="W563" s="61"/>
      <c r="X563" s="61"/>
      <c r="Y563" s="61"/>
      <c r="Z563" s="61"/>
    </row>
    <row r="564" spans="1:26" ht="13.5" hidden="1" customHeight="1" x14ac:dyDescent="0.2">
      <c r="A564" s="2" t="s">
        <v>3780</v>
      </c>
      <c r="B564" s="50" t="str">
        <f t="array" ref="B564">INDEX(PAGU_REAL!$AF$1:$AF$168,MATCH(MID(A564,1,21),MID(PAGU_REAL!$AK$1:$AK$168,1,21),0))</f>
        <v>Perencanaan</v>
      </c>
      <c r="C564" s="42" t="s">
        <v>24</v>
      </c>
      <c r="D564" s="43" t="s">
        <v>3764</v>
      </c>
      <c r="E564" s="44">
        <v>12</v>
      </c>
      <c r="F564" s="45" t="s">
        <v>600</v>
      </c>
      <c r="G564" s="44">
        <v>5113335</v>
      </c>
      <c r="H564" s="44">
        <f t="shared" ref="H564:H565" si="303">ROUNDDOWN(E564*G564,-3)</f>
        <v>61360000</v>
      </c>
      <c r="I564" s="44">
        <v>0</v>
      </c>
      <c r="J564" s="44">
        <v>0</v>
      </c>
      <c r="K564" s="44">
        <v>0</v>
      </c>
      <c r="L564" s="44">
        <v>30680000</v>
      </c>
      <c r="M564" s="44">
        <v>30680000</v>
      </c>
      <c r="N564" s="44">
        <v>0</v>
      </c>
      <c r="O564" s="44">
        <v>0</v>
      </c>
      <c r="P564" s="44">
        <v>0</v>
      </c>
      <c r="Q564" s="44">
        <v>0</v>
      </c>
      <c r="R564" s="44">
        <v>0</v>
      </c>
      <c r="S564" s="44">
        <v>0</v>
      </c>
      <c r="T564" s="44">
        <v>0</v>
      </c>
      <c r="U564" s="44">
        <f t="shared" si="1"/>
        <v>61360000</v>
      </c>
      <c r="V564" s="44">
        <f t="shared" si="2"/>
        <v>0</v>
      </c>
      <c r="W564" s="61"/>
      <c r="X564" s="61"/>
      <c r="Y564" s="61"/>
      <c r="Z564" s="61"/>
    </row>
    <row r="565" spans="1:26" ht="13.5" hidden="1" customHeight="1" x14ac:dyDescent="0.2">
      <c r="A565" s="2" t="s">
        <v>3781</v>
      </c>
      <c r="B565" s="50" t="str">
        <f t="array" ref="B565">INDEX(PAGU_REAL!$AF$1:$AF$168,MATCH(MID(A565,1,21),MID(PAGU_REAL!$AK$1:$AK$168,1,21),0))</f>
        <v>Perencanaan</v>
      </c>
      <c r="C565" s="42" t="s">
        <v>24</v>
      </c>
      <c r="D565" s="43" t="s">
        <v>3782</v>
      </c>
      <c r="E565" s="44">
        <v>20</v>
      </c>
      <c r="F565" s="45" t="s">
        <v>49</v>
      </c>
      <c r="G565" s="44">
        <v>2000000</v>
      </c>
      <c r="H565" s="44">
        <f t="shared" si="303"/>
        <v>40000000</v>
      </c>
      <c r="I565" s="44">
        <v>0</v>
      </c>
      <c r="J565" s="44">
        <v>0</v>
      </c>
      <c r="K565" s="44">
        <v>0</v>
      </c>
      <c r="L565" s="44">
        <v>0</v>
      </c>
      <c r="M565" s="44">
        <v>0</v>
      </c>
      <c r="N565" s="44">
        <v>0</v>
      </c>
      <c r="O565" s="44">
        <v>0</v>
      </c>
      <c r="P565" s="44">
        <v>0</v>
      </c>
      <c r="Q565" s="44">
        <v>40000000</v>
      </c>
      <c r="R565" s="44">
        <v>0</v>
      </c>
      <c r="S565" s="44">
        <v>0</v>
      </c>
      <c r="T565" s="44">
        <v>0</v>
      </c>
      <c r="U565" s="44">
        <f t="shared" si="1"/>
        <v>40000000</v>
      </c>
      <c r="V565" s="44">
        <f t="shared" si="2"/>
        <v>0</v>
      </c>
      <c r="W565" s="61"/>
      <c r="X565" s="61"/>
      <c r="Y565" s="61"/>
      <c r="Z565" s="61"/>
    </row>
    <row r="566" spans="1:26" ht="13.5" hidden="1" customHeight="1" x14ac:dyDescent="0.2">
      <c r="A566" s="2" t="s">
        <v>3783</v>
      </c>
      <c r="B566" s="50" t="str">
        <f t="array" ref="B566">INDEX(PAGU_REAL!$AF$1:$AF$168,MATCH(MID(A566,1,21),MID(PAGU_REAL!$AK$1:$AK$168,1,21),0))</f>
        <v>Perencanaan</v>
      </c>
      <c r="C566" s="36" t="s">
        <v>102</v>
      </c>
      <c r="D566" s="37" t="s">
        <v>3784</v>
      </c>
      <c r="E566" s="38">
        <v>0</v>
      </c>
      <c r="F566" s="39" t="s">
        <v>24</v>
      </c>
      <c r="G566" s="38">
        <v>0</v>
      </c>
      <c r="H566" s="38">
        <f t="shared" ref="H566:T566" si="304">SUM(H567,H569)</f>
        <v>169041000</v>
      </c>
      <c r="I566" s="38">
        <f t="shared" si="304"/>
        <v>0</v>
      </c>
      <c r="J566" s="38">
        <f t="shared" si="304"/>
        <v>0</v>
      </c>
      <c r="K566" s="38">
        <f t="shared" si="304"/>
        <v>0</v>
      </c>
      <c r="L566" s="38">
        <f t="shared" si="304"/>
        <v>0</v>
      </c>
      <c r="M566" s="38">
        <f t="shared" si="304"/>
        <v>0</v>
      </c>
      <c r="N566" s="38">
        <f t="shared" si="304"/>
        <v>0</v>
      </c>
      <c r="O566" s="38">
        <f t="shared" si="304"/>
        <v>0</v>
      </c>
      <c r="P566" s="38">
        <f t="shared" si="304"/>
        <v>30000000</v>
      </c>
      <c r="Q566" s="38">
        <f t="shared" si="304"/>
        <v>139041000</v>
      </c>
      <c r="R566" s="38">
        <f t="shared" si="304"/>
        <v>0</v>
      </c>
      <c r="S566" s="38">
        <f t="shared" si="304"/>
        <v>0</v>
      </c>
      <c r="T566" s="38">
        <f t="shared" si="304"/>
        <v>0</v>
      </c>
      <c r="U566" s="38">
        <f t="shared" si="1"/>
        <v>169041000</v>
      </c>
      <c r="V566" s="38">
        <f t="shared" si="2"/>
        <v>0</v>
      </c>
      <c r="W566" s="61"/>
      <c r="X566" s="61"/>
      <c r="Y566" s="61"/>
      <c r="Z566" s="61"/>
    </row>
    <row r="567" spans="1:26" ht="13.5" hidden="1" customHeight="1" x14ac:dyDescent="0.2">
      <c r="A567" s="2" t="s">
        <v>3785</v>
      </c>
      <c r="B567" s="50" t="str">
        <f t="array" ref="B567">INDEX(PAGU_REAL!$AF$1:$AF$168,MATCH(MID(A567,1,21),MID(PAGU_REAL!$AK$1:$AK$168,1,21),0))</f>
        <v>Perencanaan</v>
      </c>
      <c r="C567" s="12" t="s">
        <v>606</v>
      </c>
      <c r="D567" s="40" t="s">
        <v>607</v>
      </c>
      <c r="E567" s="41">
        <v>0</v>
      </c>
      <c r="F567" s="15" t="s">
        <v>24</v>
      </c>
      <c r="G567" s="41">
        <v>0</v>
      </c>
      <c r="H567" s="41">
        <f t="shared" ref="H567:T567" si="305">H568</f>
        <v>30000000</v>
      </c>
      <c r="I567" s="41">
        <f t="shared" si="305"/>
        <v>0</v>
      </c>
      <c r="J567" s="41">
        <f t="shared" si="305"/>
        <v>0</v>
      </c>
      <c r="K567" s="41">
        <f t="shared" si="305"/>
        <v>0</v>
      </c>
      <c r="L567" s="41">
        <f t="shared" si="305"/>
        <v>0</v>
      </c>
      <c r="M567" s="41">
        <f t="shared" si="305"/>
        <v>0</v>
      </c>
      <c r="N567" s="41">
        <f t="shared" si="305"/>
        <v>0</v>
      </c>
      <c r="O567" s="41">
        <f t="shared" si="305"/>
        <v>0</v>
      </c>
      <c r="P567" s="41">
        <f t="shared" si="305"/>
        <v>30000000</v>
      </c>
      <c r="Q567" s="41">
        <f t="shared" si="305"/>
        <v>0</v>
      </c>
      <c r="R567" s="41">
        <f t="shared" si="305"/>
        <v>0</v>
      </c>
      <c r="S567" s="41">
        <f t="shared" si="305"/>
        <v>0</v>
      </c>
      <c r="T567" s="41">
        <f t="shared" si="305"/>
        <v>0</v>
      </c>
      <c r="U567" s="41">
        <f t="shared" si="1"/>
        <v>30000000</v>
      </c>
      <c r="V567" s="41">
        <f t="shared" si="2"/>
        <v>0</v>
      </c>
      <c r="W567" s="61"/>
      <c r="X567" s="61"/>
      <c r="Y567" s="61"/>
      <c r="Z567" s="61"/>
    </row>
    <row r="568" spans="1:26" ht="13.5" hidden="1" customHeight="1" x14ac:dyDescent="0.2">
      <c r="A568" s="2" t="s">
        <v>3786</v>
      </c>
      <c r="B568" s="50" t="str">
        <f t="array" ref="B568">INDEX(PAGU_REAL!$AF$1:$AF$168,MATCH(MID(A568,1,21),MID(PAGU_REAL!$AK$1:$AK$168,1,21),0))</f>
        <v>Perencanaan</v>
      </c>
      <c r="C568" s="42" t="s">
        <v>24</v>
      </c>
      <c r="D568" s="43" t="s">
        <v>3749</v>
      </c>
      <c r="E568" s="44">
        <v>1</v>
      </c>
      <c r="F568" s="45" t="s">
        <v>600</v>
      </c>
      <c r="G568" s="44">
        <v>30000000</v>
      </c>
      <c r="H568" s="44">
        <f>ROUNDDOWN(E568*G568,-3)</f>
        <v>30000000</v>
      </c>
      <c r="I568" s="44">
        <v>0</v>
      </c>
      <c r="J568" s="44">
        <v>0</v>
      </c>
      <c r="K568" s="44">
        <v>0</v>
      </c>
      <c r="L568" s="44">
        <v>0</v>
      </c>
      <c r="M568" s="44">
        <v>0</v>
      </c>
      <c r="N568" s="44">
        <v>0</v>
      </c>
      <c r="O568" s="44">
        <v>0</v>
      </c>
      <c r="P568" s="44">
        <v>30000000</v>
      </c>
      <c r="Q568" s="44">
        <v>0</v>
      </c>
      <c r="R568" s="44">
        <v>0</v>
      </c>
      <c r="S568" s="44">
        <v>0</v>
      </c>
      <c r="T568" s="44">
        <v>0</v>
      </c>
      <c r="U568" s="44">
        <f t="shared" si="1"/>
        <v>30000000</v>
      </c>
      <c r="V568" s="44">
        <f t="shared" si="2"/>
        <v>0</v>
      </c>
      <c r="W568" s="61"/>
      <c r="X568" s="61"/>
      <c r="Y568" s="61"/>
      <c r="Z568" s="61"/>
    </row>
    <row r="569" spans="1:26" ht="13.5" hidden="1" customHeight="1" x14ac:dyDescent="0.2">
      <c r="A569" s="2" t="s">
        <v>3787</v>
      </c>
      <c r="B569" s="50" t="str">
        <f t="array" ref="B569">INDEX(PAGU_REAL!$AF$1:$AF$168,MATCH(MID(A569,1,21),MID(PAGU_REAL!$AK$1:$AK$168,1,21),0))</f>
        <v>Perencanaan</v>
      </c>
      <c r="C569" s="12" t="s">
        <v>3788</v>
      </c>
      <c r="D569" s="40" t="s">
        <v>3789</v>
      </c>
      <c r="E569" s="41">
        <v>0</v>
      </c>
      <c r="F569" s="15" t="s">
        <v>24</v>
      </c>
      <c r="G569" s="41">
        <v>0</v>
      </c>
      <c r="H569" s="41">
        <f t="shared" ref="H569:T569" si="306">H570</f>
        <v>139041000</v>
      </c>
      <c r="I569" s="41">
        <f t="shared" si="306"/>
        <v>0</v>
      </c>
      <c r="J569" s="41">
        <f t="shared" si="306"/>
        <v>0</v>
      </c>
      <c r="K569" s="41">
        <f t="shared" si="306"/>
        <v>0</v>
      </c>
      <c r="L569" s="41">
        <f t="shared" si="306"/>
        <v>0</v>
      </c>
      <c r="M569" s="41">
        <f t="shared" si="306"/>
        <v>0</v>
      </c>
      <c r="N569" s="41">
        <f t="shared" si="306"/>
        <v>0</v>
      </c>
      <c r="O569" s="41">
        <f t="shared" si="306"/>
        <v>0</v>
      </c>
      <c r="P569" s="41">
        <f t="shared" si="306"/>
        <v>0</v>
      </c>
      <c r="Q569" s="41">
        <f t="shared" si="306"/>
        <v>139041000</v>
      </c>
      <c r="R569" s="41">
        <f t="shared" si="306"/>
        <v>0</v>
      </c>
      <c r="S569" s="41">
        <f t="shared" si="306"/>
        <v>0</v>
      </c>
      <c r="T569" s="41">
        <f t="shared" si="306"/>
        <v>0</v>
      </c>
      <c r="U569" s="41">
        <f t="shared" si="1"/>
        <v>139041000</v>
      </c>
      <c r="V569" s="41">
        <f t="shared" si="2"/>
        <v>0</v>
      </c>
      <c r="W569" s="61"/>
      <c r="X569" s="61"/>
      <c r="Y569" s="61"/>
      <c r="Z569" s="61"/>
    </row>
    <row r="570" spans="1:26" ht="13.5" hidden="1" customHeight="1" x14ac:dyDescent="0.2">
      <c r="A570" s="2" t="s">
        <v>3790</v>
      </c>
      <c r="B570" s="50" t="str">
        <f t="array" ref="B570">INDEX(PAGU_REAL!$AF$1:$AF$168,MATCH(MID(A570,1,21),MID(PAGU_REAL!$AK$1:$AK$168,1,21),0))</f>
        <v>Perencanaan</v>
      </c>
      <c r="C570" s="42" t="s">
        <v>24</v>
      </c>
      <c r="D570" s="43" t="s">
        <v>3791</v>
      </c>
      <c r="E570" s="44">
        <v>3</v>
      </c>
      <c r="F570" s="45" t="s">
        <v>600</v>
      </c>
      <c r="G570" s="44">
        <v>46347000</v>
      </c>
      <c r="H570" s="44">
        <f>ROUNDDOWN(E570*G570,-3)</f>
        <v>139041000</v>
      </c>
      <c r="I570" s="44">
        <v>0</v>
      </c>
      <c r="J570" s="44">
        <v>0</v>
      </c>
      <c r="K570" s="44">
        <v>0</v>
      </c>
      <c r="L570" s="44">
        <v>0</v>
      </c>
      <c r="M570" s="44">
        <v>0</v>
      </c>
      <c r="N570" s="44">
        <v>0</v>
      </c>
      <c r="O570" s="44">
        <v>0</v>
      </c>
      <c r="P570" s="44">
        <v>0</v>
      </c>
      <c r="Q570" s="44">
        <v>139041000</v>
      </c>
      <c r="R570" s="44">
        <v>0</v>
      </c>
      <c r="S570" s="44">
        <v>0</v>
      </c>
      <c r="T570" s="44">
        <v>0</v>
      </c>
      <c r="U570" s="44">
        <f t="shared" si="1"/>
        <v>139041000</v>
      </c>
      <c r="V570" s="44">
        <f t="shared" si="2"/>
        <v>0</v>
      </c>
      <c r="W570" s="61"/>
      <c r="X570" s="61"/>
      <c r="Y570" s="61"/>
      <c r="Z570" s="61"/>
    </row>
    <row r="571" spans="1:26" ht="13.5" hidden="1" customHeight="1" x14ac:dyDescent="0.2">
      <c r="A571" s="2" t="s">
        <v>3792</v>
      </c>
      <c r="B571" s="50" t="e">
        <f t="array" ref="B571">INDEX(PAGU_REAL!$AF$1:$AF$168,MATCH(MID(A571,1,21),MID(PAGU_REAL!$AK$1:$AK$168,1,21),0))</f>
        <v>#N/A</v>
      </c>
      <c r="C571" s="28" t="s">
        <v>3793</v>
      </c>
      <c r="D571" s="29" t="s">
        <v>3794</v>
      </c>
      <c r="E571" s="30">
        <v>0</v>
      </c>
      <c r="F571" s="31" t="s">
        <v>24</v>
      </c>
      <c r="G571" s="30">
        <v>0</v>
      </c>
      <c r="H571" s="30">
        <f t="shared" ref="H571:T571" si="307">SUM(H572)</f>
        <v>65520000</v>
      </c>
      <c r="I571" s="30">
        <f t="shared" si="307"/>
        <v>0</v>
      </c>
      <c r="J571" s="30">
        <f t="shared" si="307"/>
        <v>2500000</v>
      </c>
      <c r="K571" s="30">
        <f t="shared" si="307"/>
        <v>12740000</v>
      </c>
      <c r="L571" s="30">
        <f t="shared" si="307"/>
        <v>4000000</v>
      </c>
      <c r="M571" s="30">
        <f t="shared" si="307"/>
        <v>4000000</v>
      </c>
      <c r="N571" s="30">
        <f t="shared" si="307"/>
        <v>6100000</v>
      </c>
      <c r="O571" s="30">
        <f t="shared" si="307"/>
        <v>12140000</v>
      </c>
      <c r="P571" s="30">
        <f t="shared" si="307"/>
        <v>4000000</v>
      </c>
      <c r="Q571" s="30">
        <f t="shared" si="307"/>
        <v>4000000</v>
      </c>
      <c r="R571" s="30">
        <f t="shared" si="307"/>
        <v>5400000</v>
      </c>
      <c r="S571" s="30">
        <f t="shared" si="307"/>
        <v>10640000</v>
      </c>
      <c r="T571" s="30">
        <f t="shared" si="307"/>
        <v>0</v>
      </c>
      <c r="U571" s="30">
        <f t="shared" si="1"/>
        <v>65520000</v>
      </c>
      <c r="V571" s="30">
        <f t="shared" si="2"/>
        <v>0</v>
      </c>
      <c r="W571" s="61"/>
      <c r="X571" s="61"/>
      <c r="Y571" s="61"/>
      <c r="Z571" s="61"/>
    </row>
    <row r="572" spans="1:26" ht="13.5" hidden="1" customHeight="1" x14ac:dyDescent="0.2">
      <c r="A572" s="2" t="s">
        <v>3795</v>
      </c>
      <c r="B572" s="50" t="e">
        <f t="array" ref="B572">INDEX(PAGU_REAL!$AF$1:$AF$168,MATCH(MID(A572,1,21),MID(PAGU_REAL!$AK$1:$AK$168,1,21),0))</f>
        <v>#N/A</v>
      </c>
      <c r="C572" s="32" t="s">
        <v>36</v>
      </c>
      <c r="D572" s="33" t="s">
        <v>3796</v>
      </c>
      <c r="E572" s="34">
        <v>0</v>
      </c>
      <c r="F572" s="35" t="s">
        <v>24</v>
      </c>
      <c r="G572" s="34">
        <v>0</v>
      </c>
      <c r="H572" s="34">
        <f t="shared" ref="H572:T572" si="308">SUM(H573)</f>
        <v>65520000</v>
      </c>
      <c r="I572" s="34">
        <f t="shared" si="308"/>
        <v>0</v>
      </c>
      <c r="J572" s="34">
        <f t="shared" si="308"/>
        <v>2500000</v>
      </c>
      <c r="K572" s="34">
        <f t="shared" si="308"/>
        <v>12740000</v>
      </c>
      <c r="L572" s="34">
        <f t="shared" si="308"/>
        <v>4000000</v>
      </c>
      <c r="M572" s="34">
        <f t="shared" si="308"/>
        <v>4000000</v>
      </c>
      <c r="N572" s="34">
        <f t="shared" si="308"/>
        <v>6100000</v>
      </c>
      <c r="O572" s="34">
        <f t="shared" si="308"/>
        <v>12140000</v>
      </c>
      <c r="P572" s="34">
        <f t="shared" si="308"/>
        <v>4000000</v>
      </c>
      <c r="Q572" s="34">
        <f t="shared" si="308"/>
        <v>4000000</v>
      </c>
      <c r="R572" s="34">
        <f t="shared" si="308"/>
        <v>5400000</v>
      </c>
      <c r="S572" s="34">
        <f t="shared" si="308"/>
        <v>10640000</v>
      </c>
      <c r="T572" s="34">
        <f t="shared" si="308"/>
        <v>0</v>
      </c>
      <c r="U572" s="34">
        <f t="shared" si="1"/>
        <v>65520000</v>
      </c>
      <c r="V572" s="34">
        <f t="shared" si="2"/>
        <v>0</v>
      </c>
      <c r="W572" s="61"/>
      <c r="X572" s="61"/>
      <c r="Y572" s="61"/>
      <c r="Z572" s="61"/>
    </row>
    <row r="573" spans="1:26" ht="13.5" hidden="1" customHeight="1" x14ac:dyDescent="0.2">
      <c r="A573" s="2" t="s">
        <v>3797</v>
      </c>
      <c r="B573" s="50" t="str">
        <f t="array" ref="B573">INDEX(PAGU_REAL!$AF$1:$AF$168,MATCH(MID(A573,1,21),MID(PAGU_REAL!$AK$1:$AK$168,1,21),0))</f>
        <v>Perencanaan</v>
      </c>
      <c r="C573" s="36" t="s">
        <v>39</v>
      </c>
      <c r="D573" s="37" t="s">
        <v>3798</v>
      </c>
      <c r="E573" s="38">
        <v>0</v>
      </c>
      <c r="F573" s="39" t="s">
        <v>24</v>
      </c>
      <c r="G573" s="38">
        <v>0</v>
      </c>
      <c r="H573" s="38">
        <f t="shared" ref="H573:T573" si="309">SUM(H574,H577,H580)</f>
        <v>65520000</v>
      </c>
      <c r="I573" s="38">
        <f t="shared" si="309"/>
        <v>0</v>
      </c>
      <c r="J573" s="38">
        <f t="shared" si="309"/>
        <v>2500000</v>
      </c>
      <c r="K573" s="38">
        <f t="shared" si="309"/>
        <v>12740000</v>
      </c>
      <c r="L573" s="38">
        <f t="shared" si="309"/>
        <v>4000000</v>
      </c>
      <c r="M573" s="38">
        <f t="shared" si="309"/>
        <v>4000000</v>
      </c>
      <c r="N573" s="38">
        <f t="shared" si="309"/>
        <v>6100000</v>
      </c>
      <c r="O573" s="38">
        <f t="shared" si="309"/>
        <v>12140000</v>
      </c>
      <c r="P573" s="38">
        <f t="shared" si="309"/>
        <v>4000000</v>
      </c>
      <c r="Q573" s="38">
        <f t="shared" si="309"/>
        <v>4000000</v>
      </c>
      <c r="R573" s="38">
        <f t="shared" si="309"/>
        <v>5400000</v>
      </c>
      <c r="S573" s="38">
        <f t="shared" si="309"/>
        <v>10640000</v>
      </c>
      <c r="T573" s="38">
        <f t="shared" si="309"/>
        <v>0</v>
      </c>
      <c r="U573" s="38">
        <f t="shared" si="1"/>
        <v>65520000</v>
      </c>
      <c r="V573" s="38">
        <f t="shared" si="2"/>
        <v>0</v>
      </c>
      <c r="W573" s="61"/>
      <c r="X573" s="61"/>
      <c r="Y573" s="61"/>
      <c r="Z573" s="61"/>
    </row>
    <row r="574" spans="1:26" ht="13.5" hidden="1" customHeight="1" x14ac:dyDescent="0.2">
      <c r="A574" s="2" t="s">
        <v>3799</v>
      </c>
      <c r="B574" s="50" t="str">
        <f t="array" ref="B574">INDEX(PAGU_REAL!$AF$1:$AF$168,MATCH(MID(A574,1,21),MID(PAGU_REAL!$AK$1:$AK$168,1,21),0))</f>
        <v>Perencanaan</v>
      </c>
      <c r="C574" s="12" t="s">
        <v>42</v>
      </c>
      <c r="D574" s="40" t="s">
        <v>43</v>
      </c>
      <c r="E574" s="41">
        <v>0</v>
      </c>
      <c r="F574" s="15" t="s">
        <v>24</v>
      </c>
      <c r="G574" s="41">
        <v>0</v>
      </c>
      <c r="H574" s="41">
        <f t="shared" ref="H574:T574" si="310">SUM(H575:H576)</f>
        <v>20600000</v>
      </c>
      <c r="I574" s="41">
        <f t="shared" si="310"/>
        <v>0</v>
      </c>
      <c r="J574" s="41">
        <f t="shared" si="310"/>
        <v>0</v>
      </c>
      <c r="K574" s="41">
        <f t="shared" si="310"/>
        <v>3600000</v>
      </c>
      <c r="L574" s="41">
        <f t="shared" si="310"/>
        <v>1500000</v>
      </c>
      <c r="M574" s="41">
        <f t="shared" si="310"/>
        <v>1500000</v>
      </c>
      <c r="N574" s="41">
        <f t="shared" si="310"/>
        <v>3600000</v>
      </c>
      <c r="O574" s="41">
        <f t="shared" si="310"/>
        <v>3000000</v>
      </c>
      <c r="P574" s="41">
        <f t="shared" si="310"/>
        <v>1500000</v>
      </c>
      <c r="Q574" s="41">
        <f t="shared" si="310"/>
        <v>1500000</v>
      </c>
      <c r="R574" s="41">
        <f t="shared" si="310"/>
        <v>2900000</v>
      </c>
      <c r="S574" s="41">
        <f t="shared" si="310"/>
        <v>1500000</v>
      </c>
      <c r="T574" s="41">
        <f t="shared" si="310"/>
        <v>0</v>
      </c>
      <c r="U574" s="41">
        <f t="shared" si="1"/>
        <v>20600000</v>
      </c>
      <c r="V574" s="41">
        <f t="shared" si="2"/>
        <v>0</v>
      </c>
      <c r="W574" s="61"/>
      <c r="X574" s="61"/>
      <c r="Y574" s="61"/>
      <c r="Z574" s="61"/>
    </row>
    <row r="575" spans="1:26" ht="13.5" hidden="1" customHeight="1" x14ac:dyDescent="0.2">
      <c r="A575" s="2" t="s">
        <v>3800</v>
      </c>
      <c r="B575" s="50" t="str">
        <f t="array" ref="B575">INDEX(PAGU_REAL!$AF$1:$AF$168,MATCH(MID(A575,1,21),MID(PAGU_REAL!$AK$1:$AK$168,1,21),0))</f>
        <v>Perencanaan</v>
      </c>
      <c r="C575" s="42" t="s">
        <v>24</v>
      </c>
      <c r="D575" s="43" t="s">
        <v>45</v>
      </c>
      <c r="E575" s="44">
        <v>10</v>
      </c>
      <c r="F575" s="45" t="s">
        <v>602</v>
      </c>
      <c r="G575" s="44">
        <v>1500000</v>
      </c>
      <c r="H575" s="44">
        <f t="shared" ref="H575:H576" si="311">ROUNDDOWN(E575*G575,-3)</f>
        <v>15000000</v>
      </c>
      <c r="I575" s="44">
        <v>0</v>
      </c>
      <c r="J575" s="44">
        <v>0</v>
      </c>
      <c r="K575" s="44">
        <v>1500000</v>
      </c>
      <c r="L575" s="44">
        <v>1500000</v>
      </c>
      <c r="M575" s="44">
        <v>1500000</v>
      </c>
      <c r="N575" s="44">
        <v>1500000</v>
      </c>
      <c r="O575" s="44">
        <v>3000000</v>
      </c>
      <c r="P575" s="44">
        <v>1500000</v>
      </c>
      <c r="Q575" s="44">
        <v>1500000</v>
      </c>
      <c r="R575" s="44">
        <v>1500000</v>
      </c>
      <c r="S575" s="44">
        <v>1500000</v>
      </c>
      <c r="T575" s="44">
        <v>0</v>
      </c>
      <c r="U575" s="44">
        <f t="shared" si="1"/>
        <v>15000000</v>
      </c>
      <c r="V575" s="44">
        <f t="shared" si="2"/>
        <v>0</v>
      </c>
      <c r="W575" s="61"/>
      <c r="X575" s="61"/>
      <c r="Y575" s="61"/>
      <c r="Z575" s="61"/>
    </row>
    <row r="576" spans="1:26" ht="13.5" hidden="1" customHeight="1" x14ac:dyDescent="0.2">
      <c r="A576" s="2" t="s">
        <v>3801</v>
      </c>
      <c r="B576" s="50" t="str">
        <f t="array" ref="B576">INDEX(PAGU_REAL!$AF$1:$AF$168,MATCH(MID(A576,1,21),MID(PAGU_REAL!$AK$1:$AK$168,1,21),0))</f>
        <v>Perencanaan</v>
      </c>
      <c r="C576" s="42" t="s">
        <v>24</v>
      </c>
      <c r="D576" s="43" t="s">
        <v>599</v>
      </c>
      <c r="E576" s="44">
        <v>80</v>
      </c>
      <c r="F576" s="45" t="s">
        <v>857</v>
      </c>
      <c r="G576" s="44">
        <v>70000</v>
      </c>
      <c r="H576" s="44">
        <f t="shared" si="311"/>
        <v>5600000</v>
      </c>
      <c r="I576" s="44">
        <v>0</v>
      </c>
      <c r="J576" s="44">
        <v>0</v>
      </c>
      <c r="K576" s="44">
        <v>2100000</v>
      </c>
      <c r="L576" s="44">
        <v>0</v>
      </c>
      <c r="M576" s="44">
        <v>0</v>
      </c>
      <c r="N576" s="44">
        <v>2100000</v>
      </c>
      <c r="O576" s="44">
        <v>0</v>
      </c>
      <c r="P576" s="44">
        <v>0</v>
      </c>
      <c r="Q576" s="44">
        <v>0</v>
      </c>
      <c r="R576" s="44">
        <v>1400000</v>
      </c>
      <c r="S576" s="44">
        <v>0</v>
      </c>
      <c r="T576" s="44">
        <v>0</v>
      </c>
      <c r="U576" s="44">
        <f t="shared" si="1"/>
        <v>5600000</v>
      </c>
      <c r="V576" s="44">
        <f t="shared" si="2"/>
        <v>0</v>
      </c>
      <c r="W576" s="61"/>
      <c r="X576" s="61"/>
      <c r="Y576" s="61"/>
      <c r="Z576" s="61"/>
    </row>
    <row r="577" spans="1:26" ht="13.5" hidden="1" customHeight="1" x14ac:dyDescent="0.2">
      <c r="A577" s="2" t="s">
        <v>3802</v>
      </c>
      <c r="B577" s="50" t="str">
        <f t="array" ref="B577">INDEX(PAGU_REAL!$AF$1:$AF$168,MATCH(MID(A577,1,21),MID(PAGU_REAL!$AK$1:$AK$168,1,21),0))</f>
        <v>Perencanaan</v>
      </c>
      <c r="C577" s="12" t="s">
        <v>718</v>
      </c>
      <c r="D577" s="40" t="s">
        <v>719</v>
      </c>
      <c r="E577" s="41">
        <v>0</v>
      </c>
      <c r="F577" s="15" t="s">
        <v>24</v>
      </c>
      <c r="G577" s="41">
        <v>0</v>
      </c>
      <c r="H577" s="41">
        <f t="shared" ref="H577:T577" si="312">SUM(H578:H579)</f>
        <v>25000000</v>
      </c>
      <c r="I577" s="41">
        <f t="shared" si="312"/>
        <v>0</v>
      </c>
      <c r="J577" s="41">
        <f t="shared" si="312"/>
        <v>2500000</v>
      </c>
      <c r="K577" s="41">
        <f t="shared" si="312"/>
        <v>2500000</v>
      </c>
      <c r="L577" s="41">
        <f t="shared" si="312"/>
        <v>2500000</v>
      </c>
      <c r="M577" s="41">
        <f t="shared" si="312"/>
        <v>2500000</v>
      </c>
      <c r="N577" s="41">
        <f t="shared" si="312"/>
        <v>2500000</v>
      </c>
      <c r="O577" s="41">
        <f t="shared" si="312"/>
        <v>2500000</v>
      </c>
      <c r="P577" s="41">
        <f t="shared" si="312"/>
        <v>2500000</v>
      </c>
      <c r="Q577" s="41">
        <f t="shared" si="312"/>
        <v>2500000</v>
      </c>
      <c r="R577" s="41">
        <f t="shared" si="312"/>
        <v>2500000</v>
      </c>
      <c r="S577" s="41">
        <f t="shared" si="312"/>
        <v>2500000</v>
      </c>
      <c r="T577" s="41">
        <f t="shared" si="312"/>
        <v>0</v>
      </c>
      <c r="U577" s="41">
        <f t="shared" si="1"/>
        <v>25000000</v>
      </c>
      <c r="V577" s="41">
        <f t="shared" si="2"/>
        <v>0</v>
      </c>
      <c r="W577" s="61"/>
      <c r="X577" s="61"/>
      <c r="Y577" s="61"/>
      <c r="Z577" s="61"/>
    </row>
    <row r="578" spans="1:26" ht="13.5" hidden="1" customHeight="1" x14ac:dyDescent="0.2">
      <c r="A578" s="2" t="s">
        <v>3803</v>
      </c>
      <c r="B578" s="50" t="str">
        <f t="array" ref="B578">INDEX(PAGU_REAL!$AF$1:$AF$168,MATCH(MID(A578,1,21),MID(PAGU_REAL!$AK$1:$AK$168,1,21),0))</f>
        <v>Perencanaan</v>
      </c>
      <c r="C578" s="42" t="s">
        <v>24</v>
      </c>
      <c r="D578" s="43" t="s">
        <v>53</v>
      </c>
      <c r="E578" s="44">
        <v>10</v>
      </c>
      <c r="F578" s="45" t="s">
        <v>602</v>
      </c>
      <c r="G578" s="44">
        <v>1500000</v>
      </c>
      <c r="H578" s="44">
        <f t="shared" ref="H578:H579" si="313">ROUNDDOWN(E578*G578,-3)</f>
        <v>15000000</v>
      </c>
      <c r="I578" s="44">
        <v>0</v>
      </c>
      <c r="J578" s="44">
        <v>1500000</v>
      </c>
      <c r="K578" s="44">
        <v>1500000</v>
      </c>
      <c r="L578" s="44">
        <v>1500000</v>
      </c>
      <c r="M578" s="44">
        <v>1500000</v>
      </c>
      <c r="N578" s="44">
        <v>1500000</v>
      </c>
      <c r="O578" s="44">
        <v>1500000</v>
      </c>
      <c r="P578" s="44">
        <v>1500000</v>
      </c>
      <c r="Q578" s="44">
        <v>1500000</v>
      </c>
      <c r="R578" s="44">
        <v>1500000</v>
      </c>
      <c r="S578" s="44">
        <v>1500000</v>
      </c>
      <c r="T578" s="44">
        <v>0</v>
      </c>
      <c r="U578" s="44">
        <f t="shared" si="1"/>
        <v>15000000</v>
      </c>
      <c r="V578" s="44">
        <f t="shared" si="2"/>
        <v>0</v>
      </c>
      <c r="W578" s="61"/>
      <c r="X578" s="61"/>
      <c r="Y578" s="61"/>
      <c r="Z578" s="61"/>
    </row>
    <row r="579" spans="1:26" ht="13.5" hidden="1" customHeight="1" x14ac:dyDescent="0.2">
      <c r="A579" s="2" t="s">
        <v>3804</v>
      </c>
      <c r="B579" s="50" t="str">
        <f t="array" ref="B579">INDEX(PAGU_REAL!$AF$1:$AF$168,MATCH(MID(A579,1,21),MID(PAGU_REAL!$AK$1:$AK$168,1,21),0))</f>
        <v>Perencanaan</v>
      </c>
      <c r="C579" s="42" t="s">
        <v>24</v>
      </c>
      <c r="D579" s="43" t="s">
        <v>51</v>
      </c>
      <c r="E579" s="44">
        <v>10</v>
      </c>
      <c r="F579" s="45" t="s">
        <v>602</v>
      </c>
      <c r="G579" s="44">
        <v>1000000</v>
      </c>
      <c r="H579" s="44">
        <f t="shared" si="313"/>
        <v>10000000</v>
      </c>
      <c r="I579" s="44">
        <v>0</v>
      </c>
      <c r="J579" s="44">
        <v>1000000</v>
      </c>
      <c r="K579" s="44">
        <v>1000000</v>
      </c>
      <c r="L579" s="44">
        <v>1000000</v>
      </c>
      <c r="M579" s="44">
        <v>1000000</v>
      </c>
      <c r="N579" s="44">
        <v>1000000</v>
      </c>
      <c r="O579" s="44">
        <v>1000000</v>
      </c>
      <c r="P579" s="44">
        <v>1000000</v>
      </c>
      <c r="Q579" s="44">
        <v>1000000</v>
      </c>
      <c r="R579" s="44">
        <v>1000000</v>
      </c>
      <c r="S579" s="44">
        <v>1000000</v>
      </c>
      <c r="T579" s="44">
        <v>0</v>
      </c>
      <c r="U579" s="44">
        <f t="shared" si="1"/>
        <v>10000000</v>
      </c>
      <c r="V579" s="44">
        <f t="shared" si="2"/>
        <v>0</v>
      </c>
      <c r="W579" s="61"/>
      <c r="X579" s="61"/>
      <c r="Y579" s="61"/>
      <c r="Z579" s="61"/>
    </row>
    <row r="580" spans="1:26" ht="13.5" hidden="1" customHeight="1" x14ac:dyDescent="0.2">
      <c r="A580" s="2" t="s">
        <v>3805</v>
      </c>
      <c r="B580" s="50" t="str">
        <f t="array" ref="B580">INDEX(PAGU_REAL!$AF$1:$AF$168,MATCH(MID(A580,1,21),MID(PAGU_REAL!$AK$1:$AK$168,1,21),0))</f>
        <v>Perencanaan</v>
      </c>
      <c r="C580" s="12" t="s">
        <v>111</v>
      </c>
      <c r="D580" s="40" t="s">
        <v>112</v>
      </c>
      <c r="E580" s="41">
        <v>0</v>
      </c>
      <c r="F580" s="15" t="s">
        <v>24</v>
      </c>
      <c r="G580" s="41">
        <v>0</v>
      </c>
      <c r="H580" s="41">
        <f t="shared" ref="H580:T580" si="314">H581</f>
        <v>19920000</v>
      </c>
      <c r="I580" s="41">
        <f t="shared" si="314"/>
        <v>0</v>
      </c>
      <c r="J580" s="41">
        <f t="shared" si="314"/>
        <v>0</v>
      </c>
      <c r="K580" s="41">
        <f t="shared" si="314"/>
        <v>6640000</v>
      </c>
      <c r="L580" s="41">
        <f t="shared" si="314"/>
        <v>0</v>
      </c>
      <c r="M580" s="41">
        <f t="shared" si="314"/>
        <v>0</v>
      </c>
      <c r="N580" s="41">
        <f t="shared" si="314"/>
        <v>0</v>
      </c>
      <c r="O580" s="41">
        <f t="shared" si="314"/>
        <v>6640000</v>
      </c>
      <c r="P580" s="41">
        <f t="shared" si="314"/>
        <v>0</v>
      </c>
      <c r="Q580" s="41">
        <f t="shared" si="314"/>
        <v>0</v>
      </c>
      <c r="R580" s="41">
        <f t="shared" si="314"/>
        <v>0</v>
      </c>
      <c r="S580" s="41">
        <f t="shared" si="314"/>
        <v>6640000</v>
      </c>
      <c r="T580" s="41">
        <f t="shared" si="314"/>
        <v>0</v>
      </c>
      <c r="U580" s="41">
        <f t="shared" si="1"/>
        <v>19920000</v>
      </c>
      <c r="V580" s="41">
        <f t="shared" si="2"/>
        <v>0</v>
      </c>
      <c r="W580" s="61"/>
      <c r="X580" s="61"/>
      <c r="Y580" s="61"/>
      <c r="Z580" s="61"/>
    </row>
    <row r="581" spans="1:26" ht="13.5" hidden="1" customHeight="1" x14ac:dyDescent="0.2">
      <c r="A581" s="2" t="s">
        <v>3806</v>
      </c>
      <c r="B581" s="50" t="str">
        <f t="array" ref="B581">INDEX(PAGU_REAL!$AF$1:$AF$168,MATCH(MID(A581,1,21),MID(PAGU_REAL!$AK$1:$AK$168,1,21),0))</f>
        <v>Perencanaan</v>
      </c>
      <c r="C581" s="42" t="s">
        <v>24</v>
      </c>
      <c r="D581" s="43" t="s">
        <v>3807</v>
      </c>
      <c r="E581" s="44">
        <v>6</v>
      </c>
      <c r="F581" s="45" t="s">
        <v>49</v>
      </c>
      <c r="G581" s="44">
        <v>3320000</v>
      </c>
      <c r="H581" s="44">
        <f>ROUNDDOWN(E581*G581,-3)</f>
        <v>19920000</v>
      </c>
      <c r="I581" s="44">
        <v>0</v>
      </c>
      <c r="J581" s="44">
        <v>0</v>
      </c>
      <c r="K581" s="44">
        <v>6640000</v>
      </c>
      <c r="L581" s="44">
        <v>0</v>
      </c>
      <c r="M581" s="44">
        <v>0</v>
      </c>
      <c r="N581" s="44">
        <v>0</v>
      </c>
      <c r="O581" s="44">
        <v>6640000</v>
      </c>
      <c r="P581" s="44">
        <v>0</v>
      </c>
      <c r="Q581" s="44">
        <v>0</v>
      </c>
      <c r="R581" s="44">
        <v>0</v>
      </c>
      <c r="S581" s="44">
        <v>6640000</v>
      </c>
      <c r="T581" s="44">
        <v>0</v>
      </c>
      <c r="U581" s="44">
        <f t="shared" si="1"/>
        <v>19920000</v>
      </c>
      <c r="V581" s="44">
        <f t="shared" si="2"/>
        <v>0</v>
      </c>
      <c r="W581" s="61"/>
      <c r="X581" s="61"/>
      <c r="Y581" s="61"/>
      <c r="Z581" s="61"/>
    </row>
    <row r="582" spans="1:26" ht="15.75" customHeight="1" x14ac:dyDescent="0.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autoFilter ref="A5:V581" xr:uid="{00000000-0009-0000-0000-000007000000}">
    <filterColumn colId="1">
      <filters>
        <filter val="Kelembagaan"/>
        <filter val="Ketenagaan"/>
      </filters>
    </filterColumn>
  </autoFilter>
  <mergeCells count="2">
    <mergeCell ref="C2:H2"/>
    <mergeCell ref="C3:H3"/>
  </mergeCells>
  <conditionalFormatting sqref="I14:V17 I19:V19 I21:V21 I23:V23 I26:V29 I31:V31 I33:V33 I35:V35 I38:V41 I43:V43 I45:V45 I47:V47 I49:V49 I53:V60 I62:V62 I64:V64 I66:V66 I69:V73 I75:V75 I78:V82 I84:V84 I88:V89 I91:V92 I94:V95 I97:T97 U97:V99 I99:T99 I101:V101 I103:V103 I106:V107 I109:V110 I112:V113 I115:V115 I117:V117 I119:V119 I123:V127 I129:V129 I131:V131 I133:V133 I141:V142 I144:V144 I146:V147 I149:V149 I151:V151 I157:V159 I161:V163 I165:V167 I169:L171 M169:M170 N169 O169:V171 N171 I173:V175 I177:V179 I181:V183 I185:V185 I187:V187 I189:V191 I194:V196 I200:V207 I209:V219 I222:V222 I224:V225 I228:V237 I239:V239 I242:V243 I245:V256 I262:V264 I266:V267 I269:V269 I271:V271 I274:V276 I278:V278 I280:V281 I283:V283 I285:V285 I288:V289 I291:V291 I293:V294 I296:V296 I302:V304 I306:V307 I309:V309 I311:V311 I313:V313 I316:V319 I321:V321 I323:V323 I326:V327 I329:V330 I332:V332 I334:V334 I337:V338 I340:V341 I343:V343 I345:V345 I347:V347 I350:V351 I353:V354 I356:V356 I358:V358 I360:V360 I363:V364 J366:J367 L366:M367 P366:P367 U366:V367 I369:V369 I371:M371 O371:R371 T371:V371 I373:V373 I377:V380 I382:V382 I384:V384 I386:V386 I390:V393 I395:V395 I397:V397 I399:V399 I401:V401 I403:V403 I406:V406 I408:V409 I412:V415 I417:V417 I419:V419 I421:V421 I424:V427 I429:V429 I431:V431 I433:V433 I436:V439 I441:V441 I443:V443 I446:V448 I450:V450 I453:V457 I459:V459 I461:V461 I463:V463 I465:V465 I468:V472 I474:V474 I476:V476 I478:V478 I480:V480 I486:V490 I492:V492 I494:V494 I496:V496 I499:V504 I506:V507 I509:V509 I511:V511 I513:V513 I515:V515 I518:V522 I524:V524 I526:V526 I528:V528 I535:V537 I539:V540 I542:V543 I545:V545 I547:V547 I549:V550 I553:V554 I556:V557 I559:V560 I562:V562 I564:V565 I568:V568 I570:V570 I575:V576 I578:V579 I581:V581">
    <cfRule type="expression" dxfId="0" priority="1">
      <formula>ISBLANK(I14)</formula>
    </cfRule>
  </conditionalFormatting>
  <printOptions horizontalCentered="1"/>
  <pageMargins left="0.25" right="0.25" top="0.75" bottom="0.75" header="0" footer="0"/>
  <pageSetup paperSize="14" orientation="portrait"/>
  <headerFooter>
    <oddFooter>&amp;RHal - &amp;P</oddFooter>
  </headerFooter>
  <colBreaks count="2" manualBreakCount="2">
    <brk id="20" man="1"/>
    <brk id="14" man="1"/>
  </colBreaks>
  <extLst>
    <ext xmlns:x14="http://schemas.microsoft.com/office/spreadsheetml/2009/9/main" uri="{CCE6A557-97BC-4b89-ADB6-D9C93CAAB3DF}">
      <x14:dataValidations xmlns:xm="http://schemas.microsoft.com/office/excel/2006/main" count="1">
        <x14:dataValidation type="list" allowBlank="1" xr:uid="{00000000-0002-0000-0700-000000000000}">
          <x14:formula1>
            <xm:f>Referensi!$A$2:$A$9</xm:f>
          </x14:formula1>
          <xm:sqref>B2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B1000"/>
  <sheetViews>
    <sheetView workbookViewId="0"/>
  </sheetViews>
  <sheetFormatPr defaultColWidth="12.625" defaultRowHeight="15" customHeight="1" x14ac:dyDescent="0.2"/>
  <cols>
    <col min="1" max="1" width="6.5" customWidth="1"/>
    <col min="2" max="2" width="6" customWidth="1"/>
    <col min="3" max="3" width="9.375" customWidth="1"/>
    <col min="4" max="4" width="35.625" customWidth="1"/>
    <col min="5" max="5" width="5.75" customWidth="1"/>
    <col min="6" max="6" width="84.25" customWidth="1"/>
    <col min="7" max="7" width="8.125" customWidth="1"/>
    <col min="8" max="8" width="46.5" customWidth="1"/>
    <col min="9" max="9" width="8.875" customWidth="1"/>
    <col min="10" max="10" width="77.375" customWidth="1"/>
    <col min="11" max="11" width="9.25" customWidth="1"/>
    <col min="12" max="12" width="47.375" customWidth="1"/>
    <col min="13" max="13" width="10" customWidth="1"/>
    <col min="14" max="14" width="52" customWidth="1"/>
    <col min="15" max="15" width="6.625" customWidth="1"/>
    <col min="16" max="16" width="48.875" customWidth="1"/>
    <col min="17" max="17" width="9.75" customWidth="1"/>
    <col min="18" max="18" width="3.5" customWidth="1"/>
    <col min="19" max="19" width="3.875" customWidth="1"/>
    <col min="20" max="20" width="4" customWidth="1"/>
    <col min="21" max="21" width="3.75" customWidth="1"/>
    <col min="22" max="22" width="4" customWidth="1"/>
    <col min="23" max="23" width="3.625" customWidth="1"/>
    <col min="24" max="24" width="3.125" customWidth="1"/>
    <col min="25" max="25" width="3.75" customWidth="1"/>
    <col min="26" max="26" width="3.875" customWidth="1"/>
    <col min="27" max="27" width="3.75" customWidth="1"/>
    <col min="28" max="28" width="4.125" customWidth="1"/>
    <col min="29" max="29" width="3.875" customWidth="1"/>
    <col min="30" max="30" width="16.75" customWidth="1"/>
    <col min="31" max="31" width="24.25" customWidth="1"/>
    <col min="32" max="32" width="27.875" customWidth="1"/>
    <col min="33" max="33" width="10" customWidth="1"/>
    <col min="34" max="34" width="65.625" customWidth="1"/>
    <col min="35" max="35" width="7.75" customWidth="1"/>
    <col min="36" max="36" width="9.75" customWidth="1"/>
    <col min="37" max="37" width="25.625" customWidth="1"/>
    <col min="38" max="38" width="10.5" customWidth="1"/>
    <col min="39" max="39" width="19.125" customWidth="1"/>
    <col min="40" max="54" width="13.625" customWidth="1"/>
  </cols>
  <sheetData>
    <row r="1" spans="1:54" x14ac:dyDescent="0.25">
      <c r="A1" s="64" t="s">
        <v>3916</v>
      </c>
      <c r="B1" s="64" t="s">
        <v>3917</v>
      </c>
      <c r="C1" s="64" t="s">
        <v>3918</v>
      </c>
      <c r="D1" s="64" t="s">
        <v>3919</v>
      </c>
      <c r="E1" s="64" t="s">
        <v>3920</v>
      </c>
      <c r="F1" s="64" t="s">
        <v>3921</v>
      </c>
      <c r="G1" s="64" t="s">
        <v>3922</v>
      </c>
      <c r="H1" s="64" t="s">
        <v>3923</v>
      </c>
      <c r="I1" s="64" t="s">
        <v>3924</v>
      </c>
      <c r="J1" s="64" t="s">
        <v>3925</v>
      </c>
      <c r="K1" s="64" t="s">
        <v>3926</v>
      </c>
      <c r="L1" s="64" t="s">
        <v>3927</v>
      </c>
      <c r="M1" s="64" t="s">
        <v>3928</v>
      </c>
      <c r="N1" s="64" t="s">
        <v>3929</v>
      </c>
      <c r="O1" s="64" t="s">
        <v>3930</v>
      </c>
      <c r="P1" s="64" t="s">
        <v>3931</v>
      </c>
      <c r="Q1" s="64" t="s">
        <v>3932</v>
      </c>
      <c r="R1" s="64" t="s">
        <v>8</v>
      </c>
      <c r="S1" s="64" t="s">
        <v>9</v>
      </c>
      <c r="T1" s="64" t="s">
        <v>10</v>
      </c>
      <c r="U1" s="64" t="s">
        <v>11</v>
      </c>
      <c r="V1" s="64" t="s">
        <v>12</v>
      </c>
      <c r="W1" s="64" t="s">
        <v>13</v>
      </c>
      <c r="X1" s="64" t="s">
        <v>14</v>
      </c>
      <c r="Y1" s="64" t="s">
        <v>3839</v>
      </c>
      <c r="Z1" s="64" t="s">
        <v>16</v>
      </c>
      <c r="AA1" s="64" t="s">
        <v>17</v>
      </c>
      <c r="AB1" s="64" t="s">
        <v>18</v>
      </c>
      <c r="AC1" s="64" t="s">
        <v>19</v>
      </c>
      <c r="AD1" s="64" t="s">
        <v>3834</v>
      </c>
      <c r="AE1" s="64" t="s">
        <v>3835</v>
      </c>
      <c r="AF1" s="64" t="s">
        <v>3836</v>
      </c>
      <c r="AG1" s="64" t="s">
        <v>3933</v>
      </c>
      <c r="AH1" s="64" t="s">
        <v>3934</v>
      </c>
      <c r="AI1" s="64" t="s">
        <v>3935</v>
      </c>
      <c r="AJ1" s="64" t="s">
        <v>3841</v>
      </c>
      <c r="AK1" s="64" t="s">
        <v>3936</v>
      </c>
      <c r="AL1" s="64" t="s">
        <v>3937</v>
      </c>
      <c r="AM1" s="64" t="s">
        <v>3938</v>
      </c>
      <c r="AN1" s="64" t="s">
        <v>3939</v>
      </c>
      <c r="AO1" s="64" t="s">
        <v>3940</v>
      </c>
      <c r="AP1" s="64" t="s">
        <v>3941</v>
      </c>
      <c r="AQ1" s="64" t="s">
        <v>3942</v>
      </c>
      <c r="AR1" s="64" t="s">
        <v>3943</v>
      </c>
      <c r="AS1" s="64" t="s">
        <v>3944</v>
      </c>
      <c r="AT1" s="64" t="s">
        <v>3945</v>
      </c>
      <c r="AU1" s="64" t="s">
        <v>3946</v>
      </c>
      <c r="AV1" s="64" t="s">
        <v>3947</v>
      </c>
      <c r="AW1" s="64" t="s">
        <v>3948</v>
      </c>
      <c r="AX1" s="64" t="s">
        <v>3949</v>
      </c>
      <c r="AY1" s="64" t="s">
        <v>3950</v>
      </c>
      <c r="AZ1" s="64" t="s">
        <v>3951</v>
      </c>
      <c r="BA1" s="64" t="s">
        <v>3952</v>
      </c>
      <c r="BB1" s="64" t="s">
        <v>3953</v>
      </c>
    </row>
    <row r="2" spans="1:54" x14ac:dyDescent="0.25">
      <c r="A2" s="64" t="s">
        <v>3954</v>
      </c>
      <c r="B2" s="64" t="s">
        <v>3955</v>
      </c>
      <c r="C2" s="64" t="s">
        <v>3956</v>
      </c>
      <c r="D2" s="64" t="s">
        <v>3957</v>
      </c>
      <c r="E2" s="64" t="s">
        <v>586</v>
      </c>
      <c r="F2" s="64" t="s">
        <v>3958</v>
      </c>
      <c r="G2" s="64" t="s">
        <v>3959</v>
      </c>
      <c r="H2" s="64" t="s">
        <v>3960</v>
      </c>
      <c r="I2" s="64" t="s">
        <v>3961</v>
      </c>
      <c r="J2" s="64" t="s">
        <v>3962</v>
      </c>
      <c r="K2" s="64" t="s">
        <v>3963</v>
      </c>
      <c r="L2" s="64" t="s">
        <v>3964</v>
      </c>
      <c r="M2" s="64" t="s">
        <v>3965</v>
      </c>
      <c r="N2" s="64" t="s">
        <v>3856</v>
      </c>
      <c r="O2" s="64" t="s">
        <v>3966</v>
      </c>
      <c r="P2" s="64" t="s">
        <v>3967</v>
      </c>
      <c r="Q2" s="64">
        <v>13180000</v>
      </c>
      <c r="R2" s="64">
        <v>0</v>
      </c>
      <c r="S2" s="64">
        <v>0</v>
      </c>
      <c r="T2" s="64">
        <v>0</v>
      </c>
      <c r="U2" s="64">
        <v>0</v>
      </c>
      <c r="V2" s="64">
        <v>0</v>
      </c>
      <c r="W2" s="64">
        <v>0</v>
      </c>
      <c r="X2" s="64">
        <v>0</v>
      </c>
      <c r="Y2" s="64">
        <v>0</v>
      </c>
      <c r="Z2" s="64">
        <v>0</v>
      </c>
      <c r="AA2" s="64">
        <v>0</v>
      </c>
      <c r="AB2" s="64">
        <v>0</v>
      </c>
      <c r="AC2" s="64">
        <v>0</v>
      </c>
      <c r="AD2" s="64" t="s">
        <v>3842</v>
      </c>
      <c r="AE2" s="64" t="s">
        <v>3854</v>
      </c>
      <c r="AF2" s="64" t="s">
        <v>3855</v>
      </c>
      <c r="AG2" s="64" t="s">
        <v>3968</v>
      </c>
      <c r="AH2" s="64" t="s">
        <v>3969</v>
      </c>
      <c r="AI2" s="64">
        <v>0</v>
      </c>
      <c r="AJ2" s="64">
        <v>13180000</v>
      </c>
      <c r="AK2" s="64" t="s">
        <v>597</v>
      </c>
      <c r="AL2" s="64" t="s">
        <v>3970</v>
      </c>
      <c r="AM2" s="64" t="s">
        <v>3971</v>
      </c>
      <c r="AN2" s="64" t="s">
        <v>3972</v>
      </c>
      <c r="AO2" s="65">
        <f>VLOOKUP(AK2,'Rekap ROK Pusdik'!$A$7:$V$581,9,0)</f>
        <v>0</v>
      </c>
      <c r="AP2" s="65">
        <f>VLOOKUP($AK2,'Rekap ROK Pusdik'!$A$7:$V$581,10,0)</f>
        <v>3182000</v>
      </c>
      <c r="AQ2" s="65">
        <f>VLOOKUP($AK2,'Rekap ROK Pusdik'!$A$7:$V$581,11,0)</f>
        <v>700000</v>
      </c>
      <c r="AR2" s="65">
        <f>VLOOKUP($AK2,'Rekap ROK Pusdik'!$A$7:$V$581,12,0)</f>
        <v>0</v>
      </c>
      <c r="AS2" s="65">
        <f>VLOOKUP($AK2,'Rekap ROK Pusdik'!$A$7:$V$581,13,0)</f>
        <v>0</v>
      </c>
      <c r="AT2" s="65">
        <f>VLOOKUP($AK2,'Rekap ROK Pusdik'!$A$7:$V$581,14,0)</f>
        <v>3200000</v>
      </c>
      <c r="AU2" s="65">
        <f>VLOOKUP($AK2,'Rekap ROK Pusdik'!$A$7:$V$581,15,0)</f>
        <v>700000</v>
      </c>
      <c r="AV2" s="65">
        <f>VLOOKUP($AK2,'Rekap ROK Pusdik'!$A$7:$V$581,16,0)</f>
        <v>980000</v>
      </c>
      <c r="AW2" s="65">
        <f>VLOOKUP($AK2,'Rekap ROK Pusdik'!$A$7:$V$581,17,0)</f>
        <v>700000</v>
      </c>
      <c r="AX2" s="65">
        <f>VLOOKUP($AK2,'Rekap ROK Pusdik'!$A$7:$V$581,18,0)</f>
        <v>3700000</v>
      </c>
      <c r="AY2" s="65">
        <f>VLOOKUP($AK2,'Rekap ROK Pusdik'!$A$7:$V$581,19,0)</f>
        <v>0</v>
      </c>
      <c r="AZ2" s="65">
        <f>VLOOKUP($AK2,'Rekap ROK Pusdik'!$A$7:$V$581,20,0)</f>
        <v>18000</v>
      </c>
      <c r="BA2" s="65">
        <f t="shared" ref="BA2:BA168" si="0">SUM(AO2:AZ2)</f>
        <v>13180000</v>
      </c>
      <c r="BB2" s="65">
        <f t="shared" ref="BB2:BB168" si="1">Q2-BA2</f>
        <v>0</v>
      </c>
    </row>
    <row r="3" spans="1:54" x14ac:dyDescent="0.25">
      <c r="A3" s="64" t="s">
        <v>3954</v>
      </c>
      <c r="B3" s="64" t="s">
        <v>3955</v>
      </c>
      <c r="C3" s="64" t="s">
        <v>3956</v>
      </c>
      <c r="D3" s="64" t="s">
        <v>3957</v>
      </c>
      <c r="E3" s="64" t="s">
        <v>586</v>
      </c>
      <c r="F3" s="64" t="s">
        <v>3958</v>
      </c>
      <c r="G3" s="64" t="s">
        <v>3959</v>
      </c>
      <c r="H3" s="64" t="s">
        <v>3960</v>
      </c>
      <c r="I3" s="64" t="s">
        <v>3961</v>
      </c>
      <c r="J3" s="64" t="s">
        <v>3962</v>
      </c>
      <c r="K3" s="64" t="s">
        <v>3963</v>
      </c>
      <c r="L3" s="64" t="s">
        <v>3964</v>
      </c>
      <c r="M3" s="64" t="s">
        <v>3965</v>
      </c>
      <c r="N3" s="64" t="s">
        <v>3856</v>
      </c>
      <c r="O3" s="64" t="s">
        <v>3973</v>
      </c>
      <c r="P3" s="64" t="s">
        <v>3974</v>
      </c>
      <c r="Q3" s="64">
        <v>1500000</v>
      </c>
      <c r="R3" s="64">
        <v>0</v>
      </c>
      <c r="S3" s="64">
        <v>0</v>
      </c>
      <c r="T3" s="64">
        <v>0</v>
      </c>
      <c r="U3" s="64">
        <v>0</v>
      </c>
      <c r="V3" s="64">
        <v>0</v>
      </c>
      <c r="W3" s="64">
        <v>0</v>
      </c>
      <c r="X3" s="64">
        <v>0</v>
      </c>
      <c r="Y3" s="64">
        <v>0</v>
      </c>
      <c r="Z3" s="64">
        <v>0</v>
      </c>
      <c r="AA3" s="64">
        <v>0</v>
      </c>
      <c r="AB3" s="64">
        <v>0</v>
      </c>
      <c r="AC3" s="64">
        <v>0</v>
      </c>
      <c r="AD3" s="64" t="s">
        <v>3842</v>
      </c>
      <c r="AE3" s="64" t="s">
        <v>3854</v>
      </c>
      <c r="AF3" s="64" t="s">
        <v>3855</v>
      </c>
      <c r="AG3" s="64" t="s">
        <v>3968</v>
      </c>
      <c r="AH3" s="64" t="s">
        <v>3969</v>
      </c>
      <c r="AI3" s="64">
        <v>0</v>
      </c>
      <c r="AJ3" s="64">
        <v>1500000</v>
      </c>
      <c r="AK3" s="64" t="s">
        <v>605</v>
      </c>
      <c r="AL3" s="64" t="s">
        <v>3970</v>
      </c>
      <c r="AM3" s="64" t="s">
        <v>3975</v>
      </c>
      <c r="AN3" s="64" t="s">
        <v>3972</v>
      </c>
      <c r="AO3" s="65">
        <f>VLOOKUP(AK3,'Rekap ROK Pusdik'!$A$7:$V$581,9,0)</f>
        <v>0</v>
      </c>
      <c r="AP3" s="65">
        <f>VLOOKUP($AK3,'Rekap ROK Pusdik'!$A$7:$V$581,10,0)</f>
        <v>231948</v>
      </c>
      <c r="AQ3" s="65">
        <f>VLOOKUP($AK3,'Rekap ROK Pusdik'!$A$7:$V$581,11,0)</f>
        <v>250000</v>
      </c>
      <c r="AR3" s="65">
        <f>VLOOKUP($AK3,'Rekap ROK Pusdik'!$A$7:$V$581,12,0)</f>
        <v>250000</v>
      </c>
      <c r="AS3" s="65">
        <f>VLOOKUP($AK3,'Rekap ROK Pusdik'!$A$7:$V$581,13,0)</f>
        <v>250000</v>
      </c>
      <c r="AT3" s="65">
        <f>VLOOKUP($AK3,'Rekap ROK Pusdik'!$A$7:$V$581,14,0)</f>
        <v>250000</v>
      </c>
      <c r="AU3" s="65">
        <f>VLOOKUP($AK3,'Rekap ROK Pusdik'!$A$7:$V$581,15,0)</f>
        <v>250000</v>
      </c>
      <c r="AV3" s="65">
        <f>VLOOKUP($AK3,'Rekap ROK Pusdik'!$A$7:$V$581,16,0)</f>
        <v>0</v>
      </c>
      <c r="AW3" s="65">
        <f>VLOOKUP($AK3,'Rekap ROK Pusdik'!$A$7:$V$581,17,0)</f>
        <v>0</v>
      </c>
      <c r="AX3" s="65">
        <f>VLOOKUP($AK3,'Rekap ROK Pusdik'!$A$7:$V$581,18,0)</f>
        <v>0</v>
      </c>
      <c r="AY3" s="65">
        <f>VLOOKUP($AK3,'Rekap ROK Pusdik'!$A$7:$V$581,19,0)</f>
        <v>0</v>
      </c>
      <c r="AZ3" s="65">
        <f>VLOOKUP($AK3,'Rekap ROK Pusdik'!$A$7:$V$581,20,0)</f>
        <v>18052</v>
      </c>
      <c r="BA3" s="65">
        <f t="shared" si="0"/>
        <v>1500000</v>
      </c>
      <c r="BB3" s="65">
        <f t="shared" si="1"/>
        <v>0</v>
      </c>
    </row>
    <row r="4" spans="1:54" x14ac:dyDescent="0.25">
      <c r="A4" s="64" t="s">
        <v>3954</v>
      </c>
      <c r="B4" s="64" t="s">
        <v>3955</v>
      </c>
      <c r="C4" s="64" t="s">
        <v>3956</v>
      </c>
      <c r="D4" s="64" t="s">
        <v>3957</v>
      </c>
      <c r="E4" s="64" t="s">
        <v>586</v>
      </c>
      <c r="F4" s="64" t="s">
        <v>3958</v>
      </c>
      <c r="G4" s="64" t="s">
        <v>3959</v>
      </c>
      <c r="H4" s="64" t="s">
        <v>3960</v>
      </c>
      <c r="I4" s="64" t="s">
        <v>3961</v>
      </c>
      <c r="J4" s="64" t="s">
        <v>3962</v>
      </c>
      <c r="K4" s="64" t="s">
        <v>3963</v>
      </c>
      <c r="L4" s="64" t="s">
        <v>3964</v>
      </c>
      <c r="M4" s="64" t="s">
        <v>3965</v>
      </c>
      <c r="N4" s="64" t="s">
        <v>3856</v>
      </c>
      <c r="O4" s="64" t="s">
        <v>3976</v>
      </c>
      <c r="P4" s="64" t="s">
        <v>3977</v>
      </c>
      <c r="Q4" s="64">
        <v>5000000</v>
      </c>
      <c r="R4" s="64">
        <v>0</v>
      </c>
      <c r="S4" s="64">
        <v>0</v>
      </c>
      <c r="T4" s="64">
        <v>0</v>
      </c>
      <c r="U4" s="64">
        <v>0</v>
      </c>
      <c r="V4" s="64">
        <v>0</v>
      </c>
      <c r="W4" s="64">
        <v>0</v>
      </c>
      <c r="X4" s="64">
        <v>0</v>
      </c>
      <c r="Y4" s="64">
        <v>0</v>
      </c>
      <c r="Z4" s="64">
        <v>0</v>
      </c>
      <c r="AA4" s="64">
        <v>0</v>
      </c>
      <c r="AB4" s="64">
        <v>0</v>
      </c>
      <c r="AC4" s="64">
        <v>0</v>
      </c>
      <c r="AD4" s="64" t="s">
        <v>3842</v>
      </c>
      <c r="AE4" s="64" t="s">
        <v>3854</v>
      </c>
      <c r="AF4" s="64" t="s">
        <v>3855</v>
      </c>
      <c r="AG4" s="64" t="s">
        <v>3968</v>
      </c>
      <c r="AH4" s="64" t="s">
        <v>3969</v>
      </c>
      <c r="AI4" s="64">
        <v>0</v>
      </c>
      <c r="AJ4" s="64">
        <v>5000000</v>
      </c>
      <c r="AK4" s="64" t="s">
        <v>3811</v>
      </c>
      <c r="AL4" s="64" t="s">
        <v>3978</v>
      </c>
      <c r="AM4" s="64" t="s">
        <v>3979</v>
      </c>
      <c r="AN4" s="64" t="s">
        <v>3972</v>
      </c>
      <c r="AO4" s="65">
        <f>VLOOKUP(AK4,'Rekap ROK Pusdik'!$A$7:$V$581,9,0)</f>
        <v>0</v>
      </c>
      <c r="AP4" s="65">
        <f>VLOOKUP($AK4,'Rekap ROK Pusdik'!$A$7:$V$581,10,0)</f>
        <v>0</v>
      </c>
      <c r="AQ4" s="65">
        <f>VLOOKUP($AK4,'Rekap ROK Pusdik'!$A$7:$V$581,11,0)</f>
        <v>1000000</v>
      </c>
      <c r="AR4" s="65">
        <f>VLOOKUP($AK4,'Rekap ROK Pusdik'!$A$7:$V$581,12,0)</f>
        <v>1000000</v>
      </c>
      <c r="AS4" s="65">
        <f>VLOOKUP($AK4,'Rekap ROK Pusdik'!$A$7:$V$581,13,0)</f>
        <v>1000000</v>
      </c>
      <c r="AT4" s="65">
        <f>VLOOKUP($AK4,'Rekap ROK Pusdik'!$A$7:$V$581,14,0)</f>
        <v>1000000</v>
      </c>
      <c r="AU4" s="65">
        <f>VLOOKUP($AK4,'Rekap ROK Pusdik'!$A$7:$V$581,15,0)</f>
        <v>1000000</v>
      </c>
      <c r="AV4" s="65">
        <f>VLOOKUP($AK4,'Rekap ROK Pusdik'!$A$7:$V$581,16,0)</f>
        <v>0</v>
      </c>
      <c r="AW4" s="65">
        <f>VLOOKUP($AK4,'Rekap ROK Pusdik'!$A$7:$V$581,17,0)</f>
        <v>0</v>
      </c>
      <c r="AX4" s="65">
        <f>VLOOKUP($AK4,'Rekap ROK Pusdik'!$A$7:$V$581,18,0)</f>
        <v>0</v>
      </c>
      <c r="AY4" s="65">
        <f>VLOOKUP($AK4,'Rekap ROK Pusdik'!$A$7:$V$581,19,0)</f>
        <v>0</v>
      </c>
      <c r="AZ4" s="65">
        <f>VLOOKUP($AK4,'Rekap ROK Pusdik'!$A$7:$V$581,20,0)</f>
        <v>0</v>
      </c>
      <c r="BA4" s="65">
        <f t="shared" si="0"/>
        <v>5000000</v>
      </c>
      <c r="BB4" s="65">
        <f t="shared" si="1"/>
        <v>0</v>
      </c>
    </row>
    <row r="5" spans="1:54" x14ac:dyDescent="0.25">
      <c r="A5" s="64" t="s">
        <v>3954</v>
      </c>
      <c r="B5" s="64" t="s">
        <v>3955</v>
      </c>
      <c r="C5" s="64" t="s">
        <v>3956</v>
      </c>
      <c r="D5" s="64" t="s">
        <v>3957</v>
      </c>
      <c r="E5" s="64" t="s">
        <v>586</v>
      </c>
      <c r="F5" s="64" t="s">
        <v>3958</v>
      </c>
      <c r="G5" s="64" t="s">
        <v>3959</v>
      </c>
      <c r="H5" s="64" t="s">
        <v>3960</v>
      </c>
      <c r="I5" s="64" t="s">
        <v>3961</v>
      </c>
      <c r="J5" s="64" t="s">
        <v>3962</v>
      </c>
      <c r="K5" s="64" t="s">
        <v>3963</v>
      </c>
      <c r="L5" s="64" t="s">
        <v>3964</v>
      </c>
      <c r="M5" s="64" t="s">
        <v>3965</v>
      </c>
      <c r="N5" s="64" t="s">
        <v>3856</v>
      </c>
      <c r="O5" s="64" t="s">
        <v>3980</v>
      </c>
      <c r="P5" s="64" t="s">
        <v>3981</v>
      </c>
      <c r="Q5" s="64">
        <v>79912000</v>
      </c>
      <c r="R5" s="64">
        <v>0</v>
      </c>
      <c r="S5" s="64">
        <v>0</v>
      </c>
      <c r="T5" s="64">
        <v>0</v>
      </c>
      <c r="U5" s="64">
        <v>0</v>
      </c>
      <c r="V5" s="64">
        <v>0</v>
      </c>
      <c r="W5" s="64">
        <v>0</v>
      </c>
      <c r="X5" s="64">
        <v>0</v>
      </c>
      <c r="Y5" s="64">
        <v>0</v>
      </c>
      <c r="Z5" s="64">
        <v>0</v>
      </c>
      <c r="AA5" s="64">
        <v>0</v>
      </c>
      <c r="AB5" s="64">
        <v>0</v>
      </c>
      <c r="AC5" s="64">
        <v>0</v>
      </c>
      <c r="AD5" s="64" t="s">
        <v>3842</v>
      </c>
      <c r="AE5" s="64" t="s">
        <v>3854</v>
      </c>
      <c r="AF5" s="64" t="s">
        <v>3855</v>
      </c>
      <c r="AG5" s="64" t="s">
        <v>3968</v>
      </c>
      <c r="AH5" s="64" t="s">
        <v>3969</v>
      </c>
      <c r="AI5" s="64">
        <v>0</v>
      </c>
      <c r="AJ5" s="64">
        <v>79912000</v>
      </c>
      <c r="AK5" s="64" t="s">
        <v>614</v>
      </c>
      <c r="AL5" s="64" t="s">
        <v>3970</v>
      </c>
      <c r="AM5" s="64" t="s">
        <v>3982</v>
      </c>
      <c r="AN5" s="64" t="s">
        <v>3972</v>
      </c>
      <c r="AO5" s="65">
        <f>VLOOKUP(AK5,'Rekap ROK Pusdik'!$A$7:$V$581,9,0)</f>
        <v>0</v>
      </c>
      <c r="AP5" s="65">
        <f>VLOOKUP($AK5,'Rekap ROK Pusdik'!$A$7:$V$581,10,0)</f>
        <v>1664890</v>
      </c>
      <c r="AQ5" s="65">
        <f>VLOOKUP($AK5,'Rekap ROK Pusdik'!$A$7:$V$581,11,0)</f>
        <v>0</v>
      </c>
      <c r="AR5" s="65">
        <f>VLOOKUP($AK5,'Rekap ROK Pusdik'!$A$7:$V$581,12,0)</f>
        <v>1500000</v>
      </c>
      <c r="AS5" s="65">
        <f>VLOOKUP($AK5,'Rekap ROK Pusdik'!$A$7:$V$581,13,0)</f>
        <v>1500000</v>
      </c>
      <c r="AT5" s="65">
        <f>VLOOKUP($AK5,'Rekap ROK Pusdik'!$A$7:$V$581,14,0)</f>
        <v>20000000</v>
      </c>
      <c r="AU5" s="65">
        <f>VLOOKUP($AK5,'Rekap ROK Pusdik'!$A$7:$V$581,15,0)</f>
        <v>20247110</v>
      </c>
      <c r="AV5" s="65">
        <f>VLOOKUP($AK5,'Rekap ROK Pusdik'!$A$7:$V$581,16,0)</f>
        <v>25000000</v>
      </c>
      <c r="AW5" s="65">
        <f>VLOOKUP($AK5,'Rekap ROK Pusdik'!$A$7:$V$581,17,0)</f>
        <v>5000000</v>
      </c>
      <c r="AX5" s="65">
        <f>VLOOKUP($AK5,'Rekap ROK Pusdik'!$A$7:$V$581,18,0)</f>
        <v>5000000</v>
      </c>
      <c r="AY5" s="65">
        <f>VLOOKUP($AK5,'Rekap ROK Pusdik'!$A$7:$V$581,19,0)</f>
        <v>0</v>
      </c>
      <c r="AZ5" s="65">
        <f>VLOOKUP($AK5,'Rekap ROK Pusdik'!$A$7:$V$581,20,0)</f>
        <v>0</v>
      </c>
      <c r="BA5" s="65">
        <f t="shared" si="0"/>
        <v>79912000</v>
      </c>
      <c r="BB5" s="65">
        <f t="shared" si="1"/>
        <v>0</v>
      </c>
    </row>
    <row r="6" spans="1:54" x14ac:dyDescent="0.25">
      <c r="A6" s="64" t="s">
        <v>3954</v>
      </c>
      <c r="B6" s="64" t="s">
        <v>3955</v>
      </c>
      <c r="C6" s="64" t="s">
        <v>3956</v>
      </c>
      <c r="D6" s="64" t="s">
        <v>3957</v>
      </c>
      <c r="E6" s="64" t="s">
        <v>586</v>
      </c>
      <c r="F6" s="64" t="s">
        <v>3958</v>
      </c>
      <c r="G6" s="64" t="s">
        <v>3959</v>
      </c>
      <c r="H6" s="64" t="s">
        <v>3960</v>
      </c>
      <c r="I6" s="64" t="s">
        <v>3961</v>
      </c>
      <c r="J6" s="64" t="s">
        <v>3962</v>
      </c>
      <c r="K6" s="64" t="s">
        <v>3963</v>
      </c>
      <c r="L6" s="64" t="s">
        <v>3964</v>
      </c>
      <c r="M6" s="64" t="s">
        <v>3983</v>
      </c>
      <c r="N6" s="64" t="s">
        <v>3857</v>
      </c>
      <c r="O6" s="64" t="s">
        <v>3966</v>
      </c>
      <c r="P6" s="64" t="s">
        <v>3967</v>
      </c>
      <c r="Q6" s="64">
        <v>15500000</v>
      </c>
      <c r="R6" s="64">
        <v>0</v>
      </c>
      <c r="S6" s="64">
        <v>0</v>
      </c>
      <c r="T6" s="64">
        <v>0</v>
      </c>
      <c r="U6" s="64">
        <v>0</v>
      </c>
      <c r="V6" s="64">
        <v>0</v>
      </c>
      <c r="W6" s="64">
        <v>0</v>
      </c>
      <c r="X6" s="64">
        <v>0</v>
      </c>
      <c r="Y6" s="64">
        <v>0</v>
      </c>
      <c r="Z6" s="64">
        <v>0</v>
      </c>
      <c r="AA6" s="64">
        <v>0</v>
      </c>
      <c r="AB6" s="64">
        <v>0</v>
      </c>
      <c r="AC6" s="64">
        <v>0</v>
      </c>
      <c r="AD6" s="64" t="s">
        <v>3842</v>
      </c>
      <c r="AE6" s="64" t="s">
        <v>3854</v>
      </c>
      <c r="AF6" s="64" t="s">
        <v>3855</v>
      </c>
      <c r="AG6" s="64" t="s">
        <v>3968</v>
      </c>
      <c r="AH6" s="64" t="s">
        <v>3969</v>
      </c>
      <c r="AI6" s="64">
        <v>0</v>
      </c>
      <c r="AJ6" s="64">
        <v>15500000</v>
      </c>
      <c r="AK6" s="64" t="s">
        <v>619</v>
      </c>
      <c r="AL6" s="64" t="s">
        <v>3970</v>
      </c>
      <c r="AM6" s="64" t="s">
        <v>3971</v>
      </c>
      <c r="AN6" s="64" t="s">
        <v>3972</v>
      </c>
      <c r="AO6" s="65">
        <f>VLOOKUP(AK6,'Rekap ROK Pusdik'!$A$7:$V$581,9,0)</f>
        <v>0</v>
      </c>
      <c r="AP6" s="65">
        <f>VLOOKUP($AK6,'Rekap ROK Pusdik'!$A$7:$V$581,10,0)</f>
        <v>2446500</v>
      </c>
      <c r="AQ6" s="65">
        <f>VLOOKUP($AK6,'Rekap ROK Pusdik'!$A$7:$V$581,11,0)</f>
        <v>700000</v>
      </c>
      <c r="AR6" s="65">
        <f>VLOOKUP($AK6,'Rekap ROK Pusdik'!$A$7:$V$581,12,0)</f>
        <v>1000000</v>
      </c>
      <c r="AS6" s="65">
        <f>VLOOKUP($AK6,'Rekap ROK Pusdik'!$A$7:$V$581,13,0)</f>
        <v>1500000</v>
      </c>
      <c r="AT6" s="65">
        <f>VLOOKUP($AK6,'Rekap ROK Pusdik'!$A$7:$V$581,14,0)</f>
        <v>700000</v>
      </c>
      <c r="AU6" s="65">
        <f>VLOOKUP($AK6,'Rekap ROK Pusdik'!$A$7:$V$581,15,0)</f>
        <v>1700000</v>
      </c>
      <c r="AV6" s="65">
        <f>VLOOKUP($AK6,'Rekap ROK Pusdik'!$A$7:$V$581,16,0)</f>
        <v>3700000</v>
      </c>
      <c r="AW6" s="65">
        <f>VLOOKUP($AK6,'Rekap ROK Pusdik'!$A$7:$V$581,17,0)</f>
        <v>700000</v>
      </c>
      <c r="AX6" s="65">
        <f>VLOOKUP($AK6,'Rekap ROK Pusdik'!$A$7:$V$581,18,0)</f>
        <v>0</v>
      </c>
      <c r="AY6" s="65">
        <f>VLOOKUP($AK6,'Rekap ROK Pusdik'!$A$7:$V$581,19,0)</f>
        <v>3000000</v>
      </c>
      <c r="AZ6" s="65">
        <f>VLOOKUP($AK6,'Rekap ROK Pusdik'!$A$7:$V$581,20,0)</f>
        <v>53500</v>
      </c>
      <c r="BA6" s="65">
        <f t="shared" si="0"/>
        <v>15500000</v>
      </c>
      <c r="BB6" s="65">
        <f t="shared" si="1"/>
        <v>0</v>
      </c>
    </row>
    <row r="7" spans="1:54" x14ac:dyDescent="0.25">
      <c r="A7" s="64" t="s">
        <v>3954</v>
      </c>
      <c r="B7" s="64" t="s">
        <v>3955</v>
      </c>
      <c r="C7" s="64" t="s">
        <v>3956</v>
      </c>
      <c r="D7" s="64" t="s">
        <v>3957</v>
      </c>
      <c r="E7" s="64" t="s">
        <v>586</v>
      </c>
      <c r="F7" s="64" t="s">
        <v>3958</v>
      </c>
      <c r="G7" s="64" t="s">
        <v>3959</v>
      </c>
      <c r="H7" s="64" t="s">
        <v>3960</v>
      </c>
      <c r="I7" s="64" t="s">
        <v>3961</v>
      </c>
      <c r="J7" s="64" t="s">
        <v>3962</v>
      </c>
      <c r="K7" s="64" t="s">
        <v>3963</v>
      </c>
      <c r="L7" s="64" t="s">
        <v>3964</v>
      </c>
      <c r="M7" s="64" t="s">
        <v>3983</v>
      </c>
      <c r="N7" s="64" t="s">
        <v>3857</v>
      </c>
      <c r="O7" s="64" t="s">
        <v>3973</v>
      </c>
      <c r="P7" s="64" t="s">
        <v>3974</v>
      </c>
      <c r="Q7" s="64">
        <v>1250000</v>
      </c>
      <c r="R7" s="64">
        <v>0</v>
      </c>
      <c r="S7" s="64">
        <v>0</v>
      </c>
      <c r="T7" s="64">
        <v>0</v>
      </c>
      <c r="U7" s="64">
        <v>0</v>
      </c>
      <c r="V7" s="64">
        <v>0</v>
      </c>
      <c r="W7" s="64">
        <v>0</v>
      </c>
      <c r="X7" s="64">
        <v>0</v>
      </c>
      <c r="Y7" s="64">
        <v>0</v>
      </c>
      <c r="Z7" s="64">
        <v>0</v>
      </c>
      <c r="AA7" s="64">
        <v>0</v>
      </c>
      <c r="AB7" s="64">
        <v>0</v>
      </c>
      <c r="AC7" s="64">
        <v>0</v>
      </c>
      <c r="AD7" s="64" t="s">
        <v>3842</v>
      </c>
      <c r="AE7" s="64" t="s">
        <v>3854</v>
      </c>
      <c r="AF7" s="64" t="s">
        <v>3855</v>
      </c>
      <c r="AG7" s="64" t="s">
        <v>3968</v>
      </c>
      <c r="AH7" s="64" t="s">
        <v>3969</v>
      </c>
      <c r="AI7" s="64">
        <v>0</v>
      </c>
      <c r="AJ7" s="64">
        <v>1250000</v>
      </c>
      <c r="AK7" s="64" t="s">
        <v>3814</v>
      </c>
      <c r="AL7" s="64" t="s">
        <v>3970</v>
      </c>
      <c r="AM7" s="64" t="s">
        <v>3975</v>
      </c>
      <c r="AN7" s="64" t="s">
        <v>3972</v>
      </c>
      <c r="AO7" s="65">
        <f>VLOOKUP(AK7,'Rekap ROK Pusdik'!$A$7:$V$581,9,0)</f>
        <v>0</v>
      </c>
      <c r="AP7" s="65">
        <f>VLOOKUP($AK7,'Rekap ROK Pusdik'!$A$7:$V$581,10,0)</f>
        <v>0</v>
      </c>
      <c r="AQ7" s="65">
        <f>VLOOKUP($AK7,'Rekap ROK Pusdik'!$A$7:$V$581,11,0)</f>
        <v>0</v>
      </c>
      <c r="AR7" s="65">
        <f>VLOOKUP($AK7,'Rekap ROK Pusdik'!$A$7:$V$581,12,0)</f>
        <v>0</v>
      </c>
      <c r="AS7" s="65">
        <f>VLOOKUP($AK7,'Rekap ROK Pusdik'!$A$7:$V$581,13,0)</f>
        <v>0</v>
      </c>
      <c r="AT7" s="65">
        <f>VLOOKUP($AK7,'Rekap ROK Pusdik'!$A$7:$V$581,14,0)</f>
        <v>0</v>
      </c>
      <c r="AU7" s="65">
        <f>VLOOKUP($AK7,'Rekap ROK Pusdik'!$A$7:$V$581,15,0)</f>
        <v>0</v>
      </c>
      <c r="AV7" s="65">
        <f>VLOOKUP($AK7,'Rekap ROK Pusdik'!$A$7:$V$581,16,0)</f>
        <v>250000</v>
      </c>
      <c r="AW7" s="65">
        <f>VLOOKUP($AK7,'Rekap ROK Pusdik'!$A$7:$V$581,17,0)</f>
        <v>250000</v>
      </c>
      <c r="AX7" s="65">
        <f>VLOOKUP($AK7,'Rekap ROK Pusdik'!$A$7:$V$581,18,0)</f>
        <v>250000</v>
      </c>
      <c r="AY7" s="65">
        <f>VLOOKUP($AK7,'Rekap ROK Pusdik'!$A$7:$V$581,19,0)</f>
        <v>250000</v>
      </c>
      <c r="AZ7" s="65">
        <f>VLOOKUP($AK7,'Rekap ROK Pusdik'!$A$7:$V$581,20,0)</f>
        <v>250000</v>
      </c>
      <c r="BA7" s="65">
        <f t="shared" si="0"/>
        <v>1250000</v>
      </c>
      <c r="BB7" s="65">
        <f t="shared" si="1"/>
        <v>0</v>
      </c>
    </row>
    <row r="8" spans="1:54" x14ac:dyDescent="0.25">
      <c r="A8" s="64" t="s">
        <v>3954</v>
      </c>
      <c r="B8" s="64" t="s">
        <v>3955</v>
      </c>
      <c r="C8" s="64" t="s">
        <v>3956</v>
      </c>
      <c r="D8" s="64" t="s">
        <v>3957</v>
      </c>
      <c r="E8" s="64" t="s">
        <v>586</v>
      </c>
      <c r="F8" s="64" t="s">
        <v>3958</v>
      </c>
      <c r="G8" s="64" t="s">
        <v>3959</v>
      </c>
      <c r="H8" s="64" t="s">
        <v>3960</v>
      </c>
      <c r="I8" s="64" t="s">
        <v>3961</v>
      </c>
      <c r="J8" s="64" t="s">
        <v>3962</v>
      </c>
      <c r="K8" s="64" t="s">
        <v>3963</v>
      </c>
      <c r="L8" s="64" t="s">
        <v>3964</v>
      </c>
      <c r="M8" s="64" t="s">
        <v>3983</v>
      </c>
      <c r="N8" s="64" t="s">
        <v>3857</v>
      </c>
      <c r="O8" s="64" t="s">
        <v>3976</v>
      </c>
      <c r="P8" s="64" t="s">
        <v>3977</v>
      </c>
      <c r="Q8" s="64">
        <v>6000000</v>
      </c>
      <c r="R8" s="64">
        <v>0</v>
      </c>
      <c r="S8" s="64">
        <v>0</v>
      </c>
      <c r="T8" s="64">
        <v>0</v>
      </c>
      <c r="U8" s="64">
        <v>0</v>
      </c>
      <c r="V8" s="64">
        <v>0</v>
      </c>
      <c r="W8" s="64">
        <v>0</v>
      </c>
      <c r="X8" s="64">
        <v>0</v>
      </c>
      <c r="Y8" s="64">
        <v>0</v>
      </c>
      <c r="Z8" s="64">
        <v>0</v>
      </c>
      <c r="AA8" s="64">
        <v>0</v>
      </c>
      <c r="AB8" s="64">
        <v>0</v>
      </c>
      <c r="AC8" s="64">
        <v>0</v>
      </c>
      <c r="AD8" s="64" t="s">
        <v>3842</v>
      </c>
      <c r="AE8" s="64" t="s">
        <v>3854</v>
      </c>
      <c r="AF8" s="64" t="s">
        <v>3855</v>
      </c>
      <c r="AG8" s="64" t="s">
        <v>3968</v>
      </c>
      <c r="AH8" s="64" t="s">
        <v>3969</v>
      </c>
      <c r="AI8" s="64">
        <v>0</v>
      </c>
      <c r="AJ8" s="64">
        <v>6000000</v>
      </c>
      <c r="AK8" s="64" t="s">
        <v>3816</v>
      </c>
      <c r="AL8" s="64" t="s">
        <v>3978</v>
      </c>
      <c r="AM8" s="64" t="s">
        <v>3979</v>
      </c>
      <c r="AN8" s="64" t="s">
        <v>3972</v>
      </c>
      <c r="AO8" s="65">
        <f>VLOOKUP(AK8,'Rekap ROK Pusdik'!$A$7:$V$581,9,0)</f>
        <v>0</v>
      </c>
      <c r="AP8" s="65">
        <f>VLOOKUP($AK8,'Rekap ROK Pusdik'!$A$7:$V$581,10,0)</f>
        <v>0</v>
      </c>
      <c r="AQ8" s="65">
        <f>VLOOKUP($AK8,'Rekap ROK Pusdik'!$A$7:$V$581,11,0)</f>
        <v>1000000</v>
      </c>
      <c r="AR8" s="65">
        <f>VLOOKUP($AK8,'Rekap ROK Pusdik'!$A$7:$V$581,12,0)</f>
        <v>1000000</v>
      </c>
      <c r="AS8" s="65">
        <f>VLOOKUP($AK8,'Rekap ROK Pusdik'!$A$7:$V$581,13,0)</f>
        <v>1000000</v>
      </c>
      <c r="AT8" s="65">
        <f>VLOOKUP($AK8,'Rekap ROK Pusdik'!$A$7:$V$581,14,0)</f>
        <v>1000000</v>
      </c>
      <c r="AU8" s="65">
        <f>VLOOKUP($AK8,'Rekap ROK Pusdik'!$A$7:$V$581,15,0)</f>
        <v>1000000</v>
      </c>
      <c r="AV8" s="65">
        <f>VLOOKUP($AK8,'Rekap ROK Pusdik'!$A$7:$V$581,16,0)</f>
        <v>1000000</v>
      </c>
      <c r="AW8" s="65">
        <f>VLOOKUP($AK8,'Rekap ROK Pusdik'!$A$7:$V$581,17,0)</f>
        <v>0</v>
      </c>
      <c r="AX8" s="65">
        <f>VLOOKUP($AK8,'Rekap ROK Pusdik'!$A$7:$V$581,18,0)</f>
        <v>0</v>
      </c>
      <c r="AY8" s="65">
        <f>VLOOKUP($AK8,'Rekap ROK Pusdik'!$A$7:$V$581,19,0)</f>
        <v>0</v>
      </c>
      <c r="AZ8" s="65">
        <f>VLOOKUP($AK8,'Rekap ROK Pusdik'!$A$7:$V$581,20,0)</f>
        <v>0</v>
      </c>
      <c r="BA8" s="65">
        <f t="shared" si="0"/>
        <v>6000000</v>
      </c>
      <c r="BB8" s="65">
        <f t="shared" si="1"/>
        <v>0</v>
      </c>
    </row>
    <row r="9" spans="1:54" x14ac:dyDescent="0.25">
      <c r="A9" s="64" t="s">
        <v>3954</v>
      </c>
      <c r="B9" s="64" t="s">
        <v>3955</v>
      </c>
      <c r="C9" s="64" t="s">
        <v>3956</v>
      </c>
      <c r="D9" s="64" t="s">
        <v>3957</v>
      </c>
      <c r="E9" s="64" t="s">
        <v>586</v>
      </c>
      <c r="F9" s="64" t="s">
        <v>3958</v>
      </c>
      <c r="G9" s="64" t="s">
        <v>3959</v>
      </c>
      <c r="H9" s="64" t="s">
        <v>3960</v>
      </c>
      <c r="I9" s="64" t="s">
        <v>3961</v>
      </c>
      <c r="J9" s="64" t="s">
        <v>3962</v>
      </c>
      <c r="K9" s="64" t="s">
        <v>3963</v>
      </c>
      <c r="L9" s="64" t="s">
        <v>3964</v>
      </c>
      <c r="M9" s="64" t="s">
        <v>3983</v>
      </c>
      <c r="N9" s="64" t="s">
        <v>3857</v>
      </c>
      <c r="O9" s="64" t="s">
        <v>3980</v>
      </c>
      <c r="P9" s="64" t="s">
        <v>3981</v>
      </c>
      <c r="Q9" s="64">
        <v>61665000</v>
      </c>
      <c r="R9" s="64">
        <v>0</v>
      </c>
      <c r="S9" s="64">
        <v>0</v>
      </c>
      <c r="T9" s="64">
        <v>0</v>
      </c>
      <c r="U9" s="64">
        <v>0</v>
      </c>
      <c r="V9" s="64">
        <v>0</v>
      </c>
      <c r="W9" s="64">
        <v>0</v>
      </c>
      <c r="X9" s="64">
        <v>0</v>
      </c>
      <c r="Y9" s="64">
        <v>0</v>
      </c>
      <c r="Z9" s="64">
        <v>0</v>
      </c>
      <c r="AA9" s="64">
        <v>0</v>
      </c>
      <c r="AB9" s="64">
        <v>0</v>
      </c>
      <c r="AC9" s="64">
        <v>0</v>
      </c>
      <c r="AD9" s="64" t="s">
        <v>3842</v>
      </c>
      <c r="AE9" s="64" t="s">
        <v>3854</v>
      </c>
      <c r="AF9" s="64" t="s">
        <v>3855</v>
      </c>
      <c r="AG9" s="64" t="s">
        <v>3968</v>
      </c>
      <c r="AH9" s="64" t="s">
        <v>3969</v>
      </c>
      <c r="AI9" s="64">
        <v>0</v>
      </c>
      <c r="AJ9" s="64">
        <v>61665000</v>
      </c>
      <c r="AK9" s="64" t="s">
        <v>626</v>
      </c>
      <c r="AL9" s="64" t="s">
        <v>3970</v>
      </c>
      <c r="AM9" s="64" t="s">
        <v>3982</v>
      </c>
      <c r="AN9" s="64" t="s">
        <v>3972</v>
      </c>
      <c r="AO9" s="65">
        <f>VLOOKUP(AK9,'Rekap ROK Pusdik'!$A$7:$V$581,9,0)</f>
        <v>0</v>
      </c>
      <c r="AP9" s="65">
        <f>VLOOKUP($AK9,'Rekap ROK Pusdik'!$A$7:$V$581,10,0)</f>
        <v>0</v>
      </c>
      <c r="AQ9" s="65">
        <f>VLOOKUP($AK9,'Rekap ROK Pusdik'!$A$7:$V$581,11,0)</f>
        <v>5000000</v>
      </c>
      <c r="AR9" s="65">
        <f>VLOOKUP($AK9,'Rekap ROK Pusdik'!$A$7:$V$581,12,0)</f>
        <v>5000000</v>
      </c>
      <c r="AS9" s="65">
        <f>VLOOKUP($AK9,'Rekap ROK Pusdik'!$A$7:$V$581,13,0)</f>
        <v>5000000</v>
      </c>
      <c r="AT9" s="65">
        <f>VLOOKUP($AK9,'Rekap ROK Pusdik'!$A$7:$V$581,14,0)</f>
        <v>19665000</v>
      </c>
      <c r="AU9" s="65">
        <f>VLOOKUP($AK9,'Rekap ROK Pusdik'!$A$7:$V$581,15,0)</f>
        <v>15000000</v>
      </c>
      <c r="AV9" s="65">
        <f>VLOOKUP($AK9,'Rekap ROK Pusdik'!$A$7:$V$581,16,0)</f>
        <v>10000000</v>
      </c>
      <c r="AW9" s="65">
        <f>VLOOKUP($AK9,'Rekap ROK Pusdik'!$A$7:$V$581,17,0)</f>
        <v>2000000</v>
      </c>
      <c r="AX9" s="65">
        <f>VLOOKUP($AK9,'Rekap ROK Pusdik'!$A$7:$V$581,18,0)</f>
        <v>0</v>
      </c>
      <c r="AY9" s="65">
        <f>VLOOKUP($AK9,'Rekap ROK Pusdik'!$A$7:$V$581,19,0)</f>
        <v>0</v>
      </c>
      <c r="AZ9" s="65">
        <f>VLOOKUP($AK9,'Rekap ROK Pusdik'!$A$7:$V$581,20,0)</f>
        <v>0</v>
      </c>
      <c r="BA9" s="65">
        <f t="shared" si="0"/>
        <v>61665000</v>
      </c>
      <c r="BB9" s="65">
        <f t="shared" si="1"/>
        <v>0</v>
      </c>
    </row>
    <row r="10" spans="1:54" x14ac:dyDescent="0.25">
      <c r="A10" s="64" t="s">
        <v>3954</v>
      </c>
      <c r="B10" s="64" t="s">
        <v>3955</v>
      </c>
      <c r="C10" s="64" t="s">
        <v>3956</v>
      </c>
      <c r="D10" s="64" t="s">
        <v>3957</v>
      </c>
      <c r="E10" s="64" t="s">
        <v>586</v>
      </c>
      <c r="F10" s="64" t="s">
        <v>3958</v>
      </c>
      <c r="G10" s="64" t="s">
        <v>3959</v>
      </c>
      <c r="H10" s="64" t="s">
        <v>3960</v>
      </c>
      <c r="I10" s="64" t="s">
        <v>3961</v>
      </c>
      <c r="J10" s="64" t="s">
        <v>3962</v>
      </c>
      <c r="K10" s="64" t="s">
        <v>3963</v>
      </c>
      <c r="L10" s="64" t="s">
        <v>3964</v>
      </c>
      <c r="M10" s="64" t="s">
        <v>3984</v>
      </c>
      <c r="N10" s="64" t="s">
        <v>3858</v>
      </c>
      <c r="O10" s="64" t="s">
        <v>3966</v>
      </c>
      <c r="P10" s="64" t="s">
        <v>3967</v>
      </c>
      <c r="Q10" s="64">
        <v>15000000</v>
      </c>
      <c r="R10" s="64">
        <v>0</v>
      </c>
      <c r="S10" s="64">
        <v>0</v>
      </c>
      <c r="T10" s="64">
        <v>0</v>
      </c>
      <c r="U10" s="64">
        <v>0</v>
      </c>
      <c r="V10" s="64">
        <v>0</v>
      </c>
      <c r="W10" s="64">
        <v>0</v>
      </c>
      <c r="X10" s="64">
        <v>0</v>
      </c>
      <c r="Y10" s="64">
        <v>0</v>
      </c>
      <c r="Z10" s="64">
        <v>0</v>
      </c>
      <c r="AA10" s="64">
        <v>0</v>
      </c>
      <c r="AB10" s="64">
        <v>0</v>
      </c>
      <c r="AC10" s="64">
        <v>0</v>
      </c>
      <c r="AD10" s="64" t="s">
        <v>3842</v>
      </c>
      <c r="AE10" s="64" t="s">
        <v>3854</v>
      </c>
      <c r="AF10" s="64" t="s">
        <v>3855</v>
      </c>
      <c r="AG10" s="64" t="s">
        <v>3968</v>
      </c>
      <c r="AH10" s="64" t="s">
        <v>3969</v>
      </c>
      <c r="AI10" s="64">
        <v>0</v>
      </c>
      <c r="AJ10" s="64">
        <v>15000000</v>
      </c>
      <c r="AK10" s="64" t="s">
        <v>631</v>
      </c>
      <c r="AL10" s="64" t="s">
        <v>3970</v>
      </c>
      <c r="AM10" s="64" t="s">
        <v>3971</v>
      </c>
      <c r="AN10" s="64" t="s">
        <v>3972</v>
      </c>
      <c r="AO10" s="65">
        <f>VLOOKUP(AK10,'Rekap ROK Pusdik'!$A$7:$V$581,9,0)</f>
        <v>0</v>
      </c>
      <c r="AP10" s="65">
        <f>VLOOKUP($AK10,'Rekap ROK Pusdik'!$A$7:$V$581,10,0)</f>
        <v>3165000</v>
      </c>
      <c r="AQ10" s="65">
        <f>VLOOKUP($AK10,'Rekap ROK Pusdik'!$A$7:$V$581,11,0)</f>
        <v>700000</v>
      </c>
      <c r="AR10" s="65">
        <f>VLOOKUP($AK10,'Rekap ROK Pusdik'!$A$7:$V$581,12,0)</f>
        <v>0</v>
      </c>
      <c r="AS10" s="65">
        <f>VLOOKUP($AK10,'Rekap ROK Pusdik'!$A$7:$V$581,13,0)</f>
        <v>0</v>
      </c>
      <c r="AT10" s="65">
        <f>VLOOKUP($AK10,'Rekap ROK Pusdik'!$A$7:$V$581,14,0)</f>
        <v>700000</v>
      </c>
      <c r="AU10" s="65">
        <f>VLOOKUP($AK10,'Rekap ROK Pusdik'!$A$7:$V$581,15,0)</f>
        <v>2200000</v>
      </c>
      <c r="AV10" s="65">
        <f>VLOOKUP($AK10,'Rekap ROK Pusdik'!$A$7:$V$581,16,0)</f>
        <v>1700000</v>
      </c>
      <c r="AW10" s="65">
        <f>VLOOKUP($AK10,'Rekap ROK Pusdik'!$A$7:$V$581,17,0)</f>
        <v>1400000</v>
      </c>
      <c r="AX10" s="65">
        <f>VLOOKUP($AK10,'Rekap ROK Pusdik'!$A$7:$V$581,18,0)</f>
        <v>1400000</v>
      </c>
      <c r="AY10" s="65">
        <f>VLOOKUP($AK10,'Rekap ROK Pusdik'!$A$7:$V$581,19,0)</f>
        <v>3700000</v>
      </c>
      <c r="AZ10" s="65">
        <f>VLOOKUP($AK10,'Rekap ROK Pusdik'!$A$7:$V$581,20,0)</f>
        <v>35000</v>
      </c>
      <c r="BA10" s="65">
        <f t="shared" si="0"/>
        <v>15000000</v>
      </c>
      <c r="BB10" s="65">
        <f t="shared" si="1"/>
        <v>0</v>
      </c>
    </row>
    <row r="11" spans="1:54" x14ac:dyDescent="0.25">
      <c r="A11" s="64" t="s">
        <v>3954</v>
      </c>
      <c r="B11" s="64" t="s">
        <v>3955</v>
      </c>
      <c r="C11" s="64" t="s">
        <v>3956</v>
      </c>
      <c r="D11" s="64" t="s">
        <v>3957</v>
      </c>
      <c r="E11" s="64" t="s">
        <v>586</v>
      </c>
      <c r="F11" s="64" t="s">
        <v>3958</v>
      </c>
      <c r="G11" s="64" t="s">
        <v>3959</v>
      </c>
      <c r="H11" s="64" t="s">
        <v>3960</v>
      </c>
      <c r="I11" s="64" t="s">
        <v>3961</v>
      </c>
      <c r="J11" s="64" t="s">
        <v>3962</v>
      </c>
      <c r="K11" s="64" t="s">
        <v>3963</v>
      </c>
      <c r="L11" s="64" t="s">
        <v>3964</v>
      </c>
      <c r="M11" s="64" t="s">
        <v>3984</v>
      </c>
      <c r="N11" s="64" t="s">
        <v>3858</v>
      </c>
      <c r="O11" s="64" t="s">
        <v>3973</v>
      </c>
      <c r="P11" s="64" t="s">
        <v>3974</v>
      </c>
      <c r="Q11" s="64">
        <v>170100000</v>
      </c>
      <c r="R11" s="64">
        <v>0</v>
      </c>
      <c r="S11" s="64">
        <v>0</v>
      </c>
      <c r="T11" s="64">
        <v>0</v>
      </c>
      <c r="U11" s="64">
        <v>0</v>
      </c>
      <c r="V11" s="64">
        <v>0</v>
      </c>
      <c r="W11" s="64">
        <v>0</v>
      </c>
      <c r="X11" s="64">
        <v>0</v>
      </c>
      <c r="Y11" s="64">
        <v>0</v>
      </c>
      <c r="Z11" s="64">
        <v>0</v>
      </c>
      <c r="AA11" s="64">
        <v>0</v>
      </c>
      <c r="AB11" s="64">
        <v>0</v>
      </c>
      <c r="AC11" s="64">
        <v>0</v>
      </c>
      <c r="AD11" s="64" t="s">
        <v>3842</v>
      </c>
      <c r="AE11" s="64" t="s">
        <v>3854</v>
      </c>
      <c r="AF11" s="64" t="s">
        <v>3855</v>
      </c>
      <c r="AG11" s="64" t="s">
        <v>3968</v>
      </c>
      <c r="AH11" s="64" t="s">
        <v>3969</v>
      </c>
      <c r="AI11" s="64">
        <v>0</v>
      </c>
      <c r="AJ11" s="64">
        <v>170100000</v>
      </c>
      <c r="AK11" s="64" t="s">
        <v>3818</v>
      </c>
      <c r="AL11" s="64" t="s">
        <v>3970</v>
      </c>
      <c r="AM11" s="64" t="s">
        <v>3975</v>
      </c>
      <c r="AN11" s="64" t="s">
        <v>3972</v>
      </c>
      <c r="AO11" s="65">
        <f>VLOOKUP(AK11,'Rekap ROK Pusdik'!$A$7:$V$581,9,0)</f>
        <v>0</v>
      </c>
      <c r="AP11" s="65">
        <f>VLOOKUP($AK11,'Rekap ROK Pusdik'!$A$7:$V$581,10,0)</f>
        <v>0</v>
      </c>
      <c r="AQ11" s="65">
        <f>VLOOKUP($AK11,'Rekap ROK Pusdik'!$A$7:$V$581,11,0)</f>
        <v>0</v>
      </c>
      <c r="AR11" s="65">
        <f>VLOOKUP($AK11,'Rekap ROK Pusdik'!$A$7:$V$581,12,0)</f>
        <v>0</v>
      </c>
      <c r="AS11" s="65">
        <f>VLOOKUP($AK11,'Rekap ROK Pusdik'!$A$7:$V$581,13,0)</f>
        <v>0</v>
      </c>
      <c r="AT11" s="65">
        <f>VLOOKUP($AK11,'Rekap ROK Pusdik'!$A$7:$V$581,14,0)</f>
        <v>0</v>
      </c>
      <c r="AU11" s="65">
        <f>VLOOKUP($AK11,'Rekap ROK Pusdik'!$A$7:$V$581,15,0)</f>
        <v>0</v>
      </c>
      <c r="AV11" s="65">
        <f>VLOOKUP($AK11,'Rekap ROK Pusdik'!$A$7:$V$581,16,0)</f>
        <v>0</v>
      </c>
      <c r="AW11" s="65">
        <f>VLOOKUP($AK11,'Rekap ROK Pusdik'!$A$7:$V$581,17,0)</f>
        <v>0</v>
      </c>
      <c r="AX11" s="65">
        <f>VLOOKUP($AK11,'Rekap ROK Pusdik'!$A$7:$V$581,18,0)</f>
        <v>0</v>
      </c>
      <c r="AY11" s="65">
        <f>VLOOKUP($AK11,'Rekap ROK Pusdik'!$A$7:$V$581,19,0)</f>
        <v>170100000</v>
      </c>
      <c r="AZ11" s="65">
        <f>VLOOKUP($AK11,'Rekap ROK Pusdik'!$A$7:$V$581,20,0)</f>
        <v>0</v>
      </c>
      <c r="BA11" s="65">
        <f t="shared" si="0"/>
        <v>170100000</v>
      </c>
      <c r="BB11" s="65">
        <f t="shared" si="1"/>
        <v>0</v>
      </c>
    </row>
    <row r="12" spans="1:54" x14ac:dyDescent="0.25">
      <c r="A12" s="64" t="s">
        <v>3954</v>
      </c>
      <c r="B12" s="64" t="s">
        <v>3955</v>
      </c>
      <c r="C12" s="64" t="s">
        <v>3956</v>
      </c>
      <c r="D12" s="64" t="s">
        <v>3957</v>
      </c>
      <c r="E12" s="64" t="s">
        <v>586</v>
      </c>
      <c r="F12" s="64" t="s">
        <v>3958</v>
      </c>
      <c r="G12" s="64" t="s">
        <v>3959</v>
      </c>
      <c r="H12" s="64" t="s">
        <v>3960</v>
      </c>
      <c r="I12" s="64" t="s">
        <v>3961</v>
      </c>
      <c r="J12" s="64" t="s">
        <v>3962</v>
      </c>
      <c r="K12" s="64" t="s">
        <v>3963</v>
      </c>
      <c r="L12" s="64" t="s">
        <v>3964</v>
      </c>
      <c r="M12" s="64" t="s">
        <v>3984</v>
      </c>
      <c r="N12" s="64" t="s">
        <v>3858</v>
      </c>
      <c r="O12" s="64" t="s">
        <v>3985</v>
      </c>
      <c r="P12" s="64" t="s">
        <v>3986</v>
      </c>
      <c r="Q12" s="64">
        <v>12000000</v>
      </c>
      <c r="R12" s="64">
        <v>0</v>
      </c>
      <c r="S12" s="64">
        <v>0</v>
      </c>
      <c r="T12" s="64">
        <v>0</v>
      </c>
      <c r="U12" s="64">
        <v>0</v>
      </c>
      <c r="V12" s="64">
        <v>0</v>
      </c>
      <c r="W12" s="64">
        <v>0</v>
      </c>
      <c r="X12" s="64">
        <v>0</v>
      </c>
      <c r="Y12" s="64">
        <v>0</v>
      </c>
      <c r="Z12" s="64">
        <v>0</v>
      </c>
      <c r="AA12" s="64">
        <v>0</v>
      </c>
      <c r="AB12" s="64">
        <v>0</v>
      </c>
      <c r="AC12" s="64">
        <v>0</v>
      </c>
      <c r="AD12" s="64" t="s">
        <v>3842</v>
      </c>
      <c r="AE12" s="64" t="s">
        <v>3854</v>
      </c>
      <c r="AF12" s="64" t="s">
        <v>3855</v>
      </c>
      <c r="AG12" s="64" t="s">
        <v>3968</v>
      </c>
      <c r="AH12" s="64" t="s">
        <v>3969</v>
      </c>
      <c r="AI12" s="64">
        <v>0</v>
      </c>
      <c r="AJ12" s="64">
        <v>12000000</v>
      </c>
      <c r="AK12" s="64" t="s">
        <v>636</v>
      </c>
      <c r="AL12" s="64" t="s">
        <v>3970</v>
      </c>
      <c r="AM12" s="64" t="s">
        <v>3979</v>
      </c>
      <c r="AN12" s="64" t="s">
        <v>3972</v>
      </c>
      <c r="AO12" s="65">
        <f>VLOOKUP(AK12,'Rekap ROK Pusdik'!$A$7:$V$581,9,0)</f>
        <v>0</v>
      </c>
      <c r="AP12" s="65">
        <f>VLOOKUP($AK12,'Rekap ROK Pusdik'!$A$7:$V$581,10,0)</f>
        <v>1800000</v>
      </c>
      <c r="AQ12" s="65">
        <f>VLOOKUP($AK12,'Rekap ROK Pusdik'!$A$7:$V$581,11,0)</f>
        <v>1800000</v>
      </c>
      <c r="AR12" s="65">
        <f>VLOOKUP($AK12,'Rekap ROK Pusdik'!$A$7:$V$581,12,0)</f>
        <v>0</v>
      </c>
      <c r="AS12" s="65">
        <f>VLOOKUP($AK12,'Rekap ROK Pusdik'!$A$7:$V$581,13,0)</f>
        <v>0</v>
      </c>
      <c r="AT12" s="65">
        <f>VLOOKUP($AK12,'Rekap ROK Pusdik'!$A$7:$V$581,14,0)</f>
        <v>1800000</v>
      </c>
      <c r="AU12" s="65">
        <f>VLOOKUP($AK12,'Rekap ROK Pusdik'!$A$7:$V$581,15,0)</f>
        <v>1800000</v>
      </c>
      <c r="AV12" s="65">
        <f>VLOOKUP($AK12,'Rekap ROK Pusdik'!$A$7:$V$581,16,0)</f>
        <v>1800000</v>
      </c>
      <c r="AW12" s="65">
        <f>VLOOKUP($AK12,'Rekap ROK Pusdik'!$A$7:$V$581,17,0)</f>
        <v>3000000</v>
      </c>
      <c r="AX12" s="65">
        <f>VLOOKUP($AK12,'Rekap ROK Pusdik'!$A$7:$V$581,18,0)</f>
        <v>0</v>
      </c>
      <c r="AY12" s="65">
        <f>VLOOKUP($AK12,'Rekap ROK Pusdik'!$A$7:$V$581,19,0)</f>
        <v>0</v>
      </c>
      <c r="AZ12" s="65">
        <f>VLOOKUP($AK12,'Rekap ROK Pusdik'!$A$7:$V$581,20,0)</f>
        <v>0</v>
      </c>
      <c r="BA12" s="65">
        <f t="shared" si="0"/>
        <v>12000000</v>
      </c>
      <c r="BB12" s="65">
        <f t="shared" si="1"/>
        <v>0</v>
      </c>
    </row>
    <row r="13" spans="1:54" x14ac:dyDescent="0.25">
      <c r="A13" s="64" t="s">
        <v>3954</v>
      </c>
      <c r="B13" s="64" t="s">
        <v>3955</v>
      </c>
      <c r="C13" s="64" t="s">
        <v>3956</v>
      </c>
      <c r="D13" s="64" t="s">
        <v>3957</v>
      </c>
      <c r="E13" s="64" t="s">
        <v>586</v>
      </c>
      <c r="F13" s="64" t="s">
        <v>3958</v>
      </c>
      <c r="G13" s="64" t="s">
        <v>3959</v>
      </c>
      <c r="H13" s="64" t="s">
        <v>3960</v>
      </c>
      <c r="I13" s="64" t="s">
        <v>3961</v>
      </c>
      <c r="J13" s="64" t="s">
        <v>3962</v>
      </c>
      <c r="K13" s="64" t="s">
        <v>3963</v>
      </c>
      <c r="L13" s="64" t="s">
        <v>3964</v>
      </c>
      <c r="M13" s="64" t="s">
        <v>3984</v>
      </c>
      <c r="N13" s="64" t="s">
        <v>3858</v>
      </c>
      <c r="O13" s="64" t="s">
        <v>3976</v>
      </c>
      <c r="P13" s="64" t="s">
        <v>3977</v>
      </c>
      <c r="Q13" s="64">
        <v>36000000</v>
      </c>
      <c r="R13" s="64">
        <v>0</v>
      </c>
      <c r="S13" s="64">
        <v>0</v>
      </c>
      <c r="T13" s="64">
        <v>0</v>
      </c>
      <c r="U13" s="64">
        <v>0</v>
      </c>
      <c r="V13" s="64">
        <v>0</v>
      </c>
      <c r="W13" s="64">
        <v>0</v>
      </c>
      <c r="X13" s="64">
        <v>0</v>
      </c>
      <c r="Y13" s="64">
        <v>0</v>
      </c>
      <c r="Z13" s="64">
        <v>0</v>
      </c>
      <c r="AA13" s="64">
        <v>0</v>
      </c>
      <c r="AB13" s="64">
        <v>0</v>
      </c>
      <c r="AC13" s="64">
        <v>0</v>
      </c>
      <c r="AD13" s="64" t="s">
        <v>3842</v>
      </c>
      <c r="AE13" s="64" t="s">
        <v>3854</v>
      </c>
      <c r="AF13" s="64" t="s">
        <v>3855</v>
      </c>
      <c r="AG13" s="64" t="s">
        <v>3968</v>
      </c>
      <c r="AH13" s="64" t="s">
        <v>3969</v>
      </c>
      <c r="AI13" s="64">
        <v>0</v>
      </c>
      <c r="AJ13" s="64">
        <v>36000000</v>
      </c>
      <c r="AK13" s="64" t="s">
        <v>3820</v>
      </c>
      <c r="AL13" s="64" t="s">
        <v>3978</v>
      </c>
      <c r="AM13" s="64" t="s">
        <v>3979</v>
      </c>
      <c r="AN13" s="64" t="s">
        <v>3972</v>
      </c>
      <c r="AO13" s="65">
        <f>VLOOKUP(AK13,'Rekap ROK Pusdik'!$A$7:$V$581,9,0)</f>
        <v>0</v>
      </c>
      <c r="AP13" s="65">
        <f>VLOOKUP($AK13,'Rekap ROK Pusdik'!$A$7:$V$581,10,0)</f>
        <v>1800000</v>
      </c>
      <c r="AQ13" s="65">
        <f>VLOOKUP($AK13,'Rekap ROK Pusdik'!$A$7:$V$581,11,0)</f>
        <v>1800000</v>
      </c>
      <c r="AR13" s="65">
        <f>VLOOKUP($AK13,'Rekap ROK Pusdik'!$A$7:$V$581,12,0)</f>
        <v>1800000</v>
      </c>
      <c r="AS13" s="65">
        <f>VLOOKUP($AK13,'Rekap ROK Pusdik'!$A$7:$V$581,13,0)</f>
        <v>1800000</v>
      </c>
      <c r="AT13" s="65">
        <f>VLOOKUP($AK13,'Rekap ROK Pusdik'!$A$7:$V$581,14,0)</f>
        <v>3600000</v>
      </c>
      <c r="AU13" s="65">
        <f>VLOOKUP($AK13,'Rekap ROK Pusdik'!$A$7:$V$581,15,0)</f>
        <v>3600000</v>
      </c>
      <c r="AV13" s="65">
        <f>VLOOKUP($AK13,'Rekap ROK Pusdik'!$A$7:$V$581,16,0)</f>
        <v>5400000</v>
      </c>
      <c r="AW13" s="65">
        <f>VLOOKUP($AK13,'Rekap ROK Pusdik'!$A$7:$V$581,17,0)</f>
        <v>5400000</v>
      </c>
      <c r="AX13" s="65">
        <f>VLOOKUP($AK13,'Rekap ROK Pusdik'!$A$7:$V$581,18,0)</f>
        <v>10800000</v>
      </c>
      <c r="AY13" s="65">
        <f>VLOOKUP($AK13,'Rekap ROK Pusdik'!$A$7:$V$581,19,0)</f>
        <v>0</v>
      </c>
      <c r="AZ13" s="65">
        <f>VLOOKUP($AK13,'Rekap ROK Pusdik'!$A$7:$V$581,20,0)</f>
        <v>0</v>
      </c>
      <c r="BA13" s="65">
        <f t="shared" si="0"/>
        <v>36000000</v>
      </c>
      <c r="BB13" s="65">
        <f t="shared" si="1"/>
        <v>0</v>
      </c>
    </row>
    <row r="14" spans="1:54" x14ac:dyDescent="0.25">
      <c r="A14" s="64" t="s">
        <v>3954</v>
      </c>
      <c r="B14" s="64" t="s">
        <v>3955</v>
      </c>
      <c r="C14" s="64" t="s">
        <v>3956</v>
      </c>
      <c r="D14" s="64" t="s">
        <v>3957</v>
      </c>
      <c r="E14" s="64" t="s">
        <v>586</v>
      </c>
      <c r="F14" s="64" t="s">
        <v>3958</v>
      </c>
      <c r="G14" s="64" t="s">
        <v>3959</v>
      </c>
      <c r="H14" s="64" t="s">
        <v>3960</v>
      </c>
      <c r="I14" s="64" t="s">
        <v>3961</v>
      </c>
      <c r="J14" s="64" t="s">
        <v>3962</v>
      </c>
      <c r="K14" s="64" t="s">
        <v>3963</v>
      </c>
      <c r="L14" s="64" t="s">
        <v>3964</v>
      </c>
      <c r="M14" s="64" t="s">
        <v>3984</v>
      </c>
      <c r="N14" s="64" t="s">
        <v>3858</v>
      </c>
      <c r="O14" s="64" t="s">
        <v>3980</v>
      </c>
      <c r="P14" s="64" t="s">
        <v>3981</v>
      </c>
      <c r="Q14" s="64">
        <v>54725000</v>
      </c>
      <c r="R14" s="64">
        <v>0</v>
      </c>
      <c r="S14" s="64">
        <v>0</v>
      </c>
      <c r="T14" s="64">
        <v>0</v>
      </c>
      <c r="U14" s="64">
        <v>0</v>
      </c>
      <c r="V14" s="64">
        <v>0</v>
      </c>
      <c r="W14" s="64">
        <v>0</v>
      </c>
      <c r="X14" s="64">
        <v>0</v>
      </c>
      <c r="Y14" s="64">
        <v>0</v>
      </c>
      <c r="Z14" s="64">
        <v>0</v>
      </c>
      <c r="AA14" s="64">
        <v>0</v>
      </c>
      <c r="AB14" s="64">
        <v>0</v>
      </c>
      <c r="AC14" s="64">
        <v>0</v>
      </c>
      <c r="AD14" s="64" t="s">
        <v>3842</v>
      </c>
      <c r="AE14" s="64" t="s">
        <v>3854</v>
      </c>
      <c r="AF14" s="64" t="s">
        <v>3855</v>
      </c>
      <c r="AG14" s="64" t="s">
        <v>3968</v>
      </c>
      <c r="AH14" s="64" t="s">
        <v>3969</v>
      </c>
      <c r="AI14" s="64">
        <v>0</v>
      </c>
      <c r="AJ14" s="64">
        <v>54725000</v>
      </c>
      <c r="AK14" s="64" t="s">
        <v>643</v>
      </c>
      <c r="AL14" s="64" t="s">
        <v>3970</v>
      </c>
      <c r="AM14" s="64" t="s">
        <v>3982</v>
      </c>
      <c r="AN14" s="64" t="s">
        <v>3972</v>
      </c>
      <c r="AO14" s="65">
        <f>VLOOKUP(AK14,'Rekap ROK Pusdik'!$A$7:$V$581,9,0)</f>
        <v>0</v>
      </c>
      <c r="AP14" s="65">
        <f>VLOOKUP($AK14,'Rekap ROK Pusdik'!$A$7:$V$581,10,0)</f>
        <v>333500</v>
      </c>
      <c r="AQ14" s="65">
        <f>VLOOKUP($AK14,'Rekap ROK Pusdik'!$A$7:$V$581,11,0)</f>
        <v>3000000</v>
      </c>
      <c r="AR14" s="65">
        <f>VLOOKUP($AK14,'Rekap ROK Pusdik'!$A$7:$V$581,12,0)</f>
        <v>0</v>
      </c>
      <c r="AS14" s="65">
        <f>VLOOKUP($AK14,'Rekap ROK Pusdik'!$A$7:$V$581,13,0)</f>
        <v>0</v>
      </c>
      <c r="AT14" s="65">
        <f>VLOOKUP($AK14,'Rekap ROK Pusdik'!$A$7:$V$581,14,0)</f>
        <v>15000000</v>
      </c>
      <c r="AU14" s="65">
        <f>VLOOKUP($AK14,'Rekap ROK Pusdik'!$A$7:$V$581,15,0)</f>
        <v>12391500</v>
      </c>
      <c r="AV14" s="65">
        <f>VLOOKUP($AK14,'Rekap ROK Pusdik'!$A$7:$V$581,16,0)</f>
        <v>10000000</v>
      </c>
      <c r="AW14" s="65">
        <f>VLOOKUP($AK14,'Rekap ROK Pusdik'!$A$7:$V$581,17,0)</f>
        <v>2000000</v>
      </c>
      <c r="AX14" s="65">
        <f>VLOOKUP($AK14,'Rekap ROK Pusdik'!$A$7:$V$581,18,0)</f>
        <v>2000000</v>
      </c>
      <c r="AY14" s="65">
        <f>VLOOKUP($AK14,'Rekap ROK Pusdik'!$A$7:$V$581,19,0)</f>
        <v>10000000</v>
      </c>
      <c r="AZ14" s="65">
        <f>VLOOKUP($AK14,'Rekap ROK Pusdik'!$A$7:$V$581,20,0)</f>
        <v>0</v>
      </c>
      <c r="BA14" s="65">
        <f t="shared" si="0"/>
        <v>54725000</v>
      </c>
      <c r="BB14" s="65">
        <f t="shared" si="1"/>
        <v>0</v>
      </c>
    </row>
    <row r="15" spans="1:54" x14ac:dyDescent="0.25">
      <c r="A15" s="64" t="s">
        <v>3954</v>
      </c>
      <c r="B15" s="64" t="s">
        <v>3955</v>
      </c>
      <c r="C15" s="64" t="s">
        <v>3956</v>
      </c>
      <c r="D15" s="64" t="s">
        <v>3957</v>
      </c>
      <c r="E15" s="64" t="s">
        <v>586</v>
      </c>
      <c r="F15" s="64" t="s">
        <v>3958</v>
      </c>
      <c r="G15" s="64" t="s">
        <v>3959</v>
      </c>
      <c r="H15" s="64" t="s">
        <v>3960</v>
      </c>
      <c r="I15" s="64" t="s">
        <v>3961</v>
      </c>
      <c r="J15" s="64" t="s">
        <v>3962</v>
      </c>
      <c r="K15" s="64" t="s">
        <v>3987</v>
      </c>
      <c r="L15" s="64" t="s">
        <v>3988</v>
      </c>
      <c r="M15" s="64" t="s">
        <v>3965</v>
      </c>
      <c r="N15" s="64" t="s">
        <v>3862</v>
      </c>
      <c r="O15" s="64" t="s">
        <v>3966</v>
      </c>
      <c r="P15" s="64" t="s">
        <v>3967</v>
      </c>
      <c r="Q15" s="64">
        <v>127680000</v>
      </c>
      <c r="R15" s="64">
        <v>0</v>
      </c>
      <c r="S15" s="64">
        <v>0</v>
      </c>
      <c r="T15" s="64">
        <v>0</v>
      </c>
      <c r="U15" s="64">
        <v>0</v>
      </c>
      <c r="V15" s="64">
        <v>0</v>
      </c>
      <c r="W15" s="64">
        <v>0</v>
      </c>
      <c r="X15" s="64">
        <v>0</v>
      </c>
      <c r="Y15" s="64">
        <v>0</v>
      </c>
      <c r="Z15" s="64">
        <v>0</v>
      </c>
      <c r="AA15" s="64">
        <v>0</v>
      </c>
      <c r="AB15" s="64">
        <v>0</v>
      </c>
      <c r="AC15" s="64">
        <v>0</v>
      </c>
      <c r="AD15" s="64" t="s">
        <v>3842</v>
      </c>
      <c r="AE15" s="64" t="s">
        <v>3854</v>
      </c>
      <c r="AF15" s="64" t="s">
        <v>3861</v>
      </c>
      <c r="AG15" s="64" t="s">
        <v>3968</v>
      </c>
      <c r="AH15" s="64" t="s">
        <v>3969</v>
      </c>
      <c r="AI15" s="64">
        <v>0</v>
      </c>
      <c r="AJ15" s="64">
        <v>127680000</v>
      </c>
      <c r="AK15" s="64" t="s">
        <v>650</v>
      </c>
      <c r="AL15" s="64" t="s">
        <v>3970</v>
      </c>
      <c r="AM15" s="64" t="s">
        <v>3971</v>
      </c>
      <c r="AN15" s="64" t="s">
        <v>3972</v>
      </c>
      <c r="AO15" s="65">
        <f>VLOOKUP(AK15,'Rekap ROK Pusdik'!$A$7:$V$581,9,0)</f>
        <v>0</v>
      </c>
      <c r="AP15" s="65">
        <f>VLOOKUP($AK15,'Rekap ROK Pusdik'!$A$7:$V$581,10,0)</f>
        <v>2734000</v>
      </c>
      <c r="AQ15" s="65">
        <f>VLOOKUP($AK15,'Rekap ROK Pusdik'!$A$7:$V$581,11,0)</f>
        <v>828000</v>
      </c>
      <c r="AR15" s="65">
        <f>VLOOKUP($AK15,'Rekap ROK Pusdik'!$A$7:$V$581,12,0)</f>
        <v>93720000</v>
      </c>
      <c r="AS15" s="65">
        <f>VLOOKUP($AK15,'Rekap ROK Pusdik'!$A$7:$V$581,13,0)</f>
        <v>0</v>
      </c>
      <c r="AT15" s="65">
        <f>VLOOKUP($AK15,'Rekap ROK Pusdik'!$A$7:$V$581,14,0)</f>
        <v>12100000</v>
      </c>
      <c r="AU15" s="65">
        <f>VLOOKUP($AK15,'Rekap ROK Pusdik'!$A$7:$V$581,15,0)</f>
        <v>1584000</v>
      </c>
      <c r="AV15" s="65">
        <f>VLOOKUP($AK15,'Rekap ROK Pusdik'!$A$7:$V$581,16,0)</f>
        <v>14714000</v>
      </c>
      <c r="AW15" s="65">
        <f>VLOOKUP($AK15,'Rekap ROK Pusdik'!$A$7:$V$581,17,0)</f>
        <v>0</v>
      </c>
      <c r="AX15" s="65">
        <f>VLOOKUP($AK15,'Rekap ROK Pusdik'!$A$7:$V$581,18,0)</f>
        <v>0</v>
      </c>
      <c r="AY15" s="65">
        <f>VLOOKUP($AK15,'Rekap ROK Pusdik'!$A$7:$V$581,19,0)</f>
        <v>2000000</v>
      </c>
      <c r="AZ15" s="65">
        <f>VLOOKUP($AK15,'Rekap ROK Pusdik'!$A$7:$V$581,20,0)</f>
        <v>0</v>
      </c>
      <c r="BA15" s="65">
        <f t="shared" si="0"/>
        <v>127680000</v>
      </c>
      <c r="BB15" s="65">
        <f t="shared" si="1"/>
        <v>0</v>
      </c>
    </row>
    <row r="16" spans="1:54" x14ac:dyDescent="0.25">
      <c r="A16" s="64" t="s">
        <v>3954</v>
      </c>
      <c r="B16" s="64" t="s">
        <v>3955</v>
      </c>
      <c r="C16" s="64" t="s">
        <v>3956</v>
      </c>
      <c r="D16" s="64" t="s">
        <v>3957</v>
      </c>
      <c r="E16" s="64" t="s">
        <v>586</v>
      </c>
      <c r="F16" s="64" t="s">
        <v>3958</v>
      </c>
      <c r="G16" s="64" t="s">
        <v>3959</v>
      </c>
      <c r="H16" s="64" t="s">
        <v>3960</v>
      </c>
      <c r="I16" s="64" t="s">
        <v>3961</v>
      </c>
      <c r="J16" s="64" t="s">
        <v>3962</v>
      </c>
      <c r="K16" s="64" t="s">
        <v>3987</v>
      </c>
      <c r="L16" s="64" t="s">
        <v>3988</v>
      </c>
      <c r="M16" s="64" t="s">
        <v>3965</v>
      </c>
      <c r="N16" s="64" t="s">
        <v>3862</v>
      </c>
      <c r="O16" s="64" t="s">
        <v>3973</v>
      </c>
      <c r="P16" s="64" t="s">
        <v>3974</v>
      </c>
      <c r="Q16" s="64">
        <v>47873000</v>
      </c>
      <c r="R16" s="64">
        <v>0</v>
      </c>
      <c r="S16" s="64">
        <v>0</v>
      </c>
      <c r="T16" s="64">
        <v>0</v>
      </c>
      <c r="U16" s="64">
        <v>0</v>
      </c>
      <c r="V16" s="64">
        <v>0</v>
      </c>
      <c r="W16" s="64">
        <v>0</v>
      </c>
      <c r="X16" s="64">
        <v>0</v>
      </c>
      <c r="Y16" s="64">
        <v>0</v>
      </c>
      <c r="Z16" s="64">
        <v>0</v>
      </c>
      <c r="AA16" s="64">
        <v>0</v>
      </c>
      <c r="AB16" s="64">
        <v>0</v>
      </c>
      <c r="AC16" s="64">
        <v>0</v>
      </c>
      <c r="AD16" s="64" t="s">
        <v>3842</v>
      </c>
      <c r="AE16" s="64" t="s">
        <v>3854</v>
      </c>
      <c r="AF16" s="64" t="s">
        <v>3861</v>
      </c>
      <c r="AG16" s="64" t="s">
        <v>3968</v>
      </c>
      <c r="AH16" s="64" t="s">
        <v>3969</v>
      </c>
      <c r="AI16" s="64">
        <v>0</v>
      </c>
      <c r="AJ16" s="64">
        <v>47873000</v>
      </c>
      <c r="AK16" s="64" t="s">
        <v>665</v>
      </c>
      <c r="AL16" s="64" t="s">
        <v>3970</v>
      </c>
      <c r="AM16" s="64" t="s">
        <v>3975</v>
      </c>
      <c r="AN16" s="64" t="s">
        <v>3972</v>
      </c>
      <c r="AO16" s="65">
        <f>VLOOKUP(AK16,'Rekap ROK Pusdik'!$A$7:$V$581,9,0)</f>
        <v>0</v>
      </c>
      <c r="AP16" s="65">
        <f>VLOOKUP($AK16,'Rekap ROK Pusdik'!$A$7:$V$581,10,0)</f>
        <v>0</v>
      </c>
      <c r="AQ16" s="65">
        <f>VLOOKUP($AK16,'Rekap ROK Pusdik'!$A$7:$V$581,11,0)</f>
        <v>0</v>
      </c>
      <c r="AR16" s="65">
        <f>VLOOKUP($AK16,'Rekap ROK Pusdik'!$A$7:$V$581,12,0)</f>
        <v>0</v>
      </c>
      <c r="AS16" s="65">
        <f>VLOOKUP($AK16,'Rekap ROK Pusdik'!$A$7:$V$581,13,0)</f>
        <v>0</v>
      </c>
      <c r="AT16" s="65">
        <f>VLOOKUP($AK16,'Rekap ROK Pusdik'!$A$7:$V$581,14,0)</f>
        <v>47873000</v>
      </c>
      <c r="AU16" s="65">
        <f>VLOOKUP($AK16,'Rekap ROK Pusdik'!$A$7:$V$581,15,0)</f>
        <v>0</v>
      </c>
      <c r="AV16" s="65">
        <f>VLOOKUP($AK16,'Rekap ROK Pusdik'!$A$7:$V$581,16,0)</f>
        <v>0</v>
      </c>
      <c r="AW16" s="65">
        <f>VLOOKUP($AK16,'Rekap ROK Pusdik'!$A$7:$V$581,17,0)</f>
        <v>0</v>
      </c>
      <c r="AX16" s="65">
        <f>VLOOKUP($AK16,'Rekap ROK Pusdik'!$A$7:$V$581,18,0)</f>
        <v>0</v>
      </c>
      <c r="AY16" s="65">
        <f>VLOOKUP($AK16,'Rekap ROK Pusdik'!$A$7:$V$581,19,0)</f>
        <v>0</v>
      </c>
      <c r="AZ16" s="65">
        <f>VLOOKUP($AK16,'Rekap ROK Pusdik'!$A$7:$V$581,20,0)</f>
        <v>0</v>
      </c>
      <c r="BA16" s="65">
        <f t="shared" si="0"/>
        <v>47873000</v>
      </c>
      <c r="BB16" s="65">
        <f t="shared" si="1"/>
        <v>0</v>
      </c>
    </row>
    <row r="17" spans="1:54" x14ac:dyDescent="0.25">
      <c r="A17" s="64" t="s">
        <v>3954</v>
      </c>
      <c r="B17" s="64" t="s">
        <v>3955</v>
      </c>
      <c r="C17" s="64" t="s">
        <v>3956</v>
      </c>
      <c r="D17" s="64" t="s">
        <v>3957</v>
      </c>
      <c r="E17" s="64" t="s">
        <v>586</v>
      </c>
      <c r="F17" s="64" t="s">
        <v>3958</v>
      </c>
      <c r="G17" s="64" t="s">
        <v>3959</v>
      </c>
      <c r="H17" s="64" t="s">
        <v>3960</v>
      </c>
      <c r="I17" s="64" t="s">
        <v>3961</v>
      </c>
      <c r="J17" s="64" t="s">
        <v>3962</v>
      </c>
      <c r="K17" s="64" t="s">
        <v>3987</v>
      </c>
      <c r="L17" s="64" t="s">
        <v>3988</v>
      </c>
      <c r="M17" s="64" t="s">
        <v>3965</v>
      </c>
      <c r="N17" s="64" t="s">
        <v>3862</v>
      </c>
      <c r="O17" s="64" t="s">
        <v>3985</v>
      </c>
      <c r="P17" s="64" t="s">
        <v>3986</v>
      </c>
      <c r="Q17" s="64">
        <v>4000000</v>
      </c>
      <c r="R17" s="64">
        <v>0</v>
      </c>
      <c r="S17" s="64">
        <v>0</v>
      </c>
      <c r="T17" s="64">
        <v>0</v>
      </c>
      <c r="U17" s="64">
        <v>0</v>
      </c>
      <c r="V17" s="64">
        <v>0</v>
      </c>
      <c r="W17" s="64">
        <v>0</v>
      </c>
      <c r="X17" s="64">
        <v>0</v>
      </c>
      <c r="Y17" s="64">
        <v>0</v>
      </c>
      <c r="Z17" s="64">
        <v>0</v>
      </c>
      <c r="AA17" s="64">
        <v>0</v>
      </c>
      <c r="AB17" s="64">
        <v>0</v>
      </c>
      <c r="AC17" s="64">
        <v>0</v>
      </c>
      <c r="AD17" s="64" t="s">
        <v>3842</v>
      </c>
      <c r="AE17" s="64" t="s">
        <v>3854</v>
      </c>
      <c r="AF17" s="64" t="s">
        <v>3861</v>
      </c>
      <c r="AG17" s="64" t="s">
        <v>3968</v>
      </c>
      <c r="AH17" s="64" t="s">
        <v>3969</v>
      </c>
      <c r="AI17" s="64">
        <v>0</v>
      </c>
      <c r="AJ17" s="64">
        <v>4000000</v>
      </c>
      <c r="AK17" s="64" t="s">
        <v>669</v>
      </c>
      <c r="AL17" s="64" t="s">
        <v>3970</v>
      </c>
      <c r="AM17" s="64" t="s">
        <v>3979</v>
      </c>
      <c r="AN17" s="64" t="s">
        <v>3972</v>
      </c>
      <c r="AO17" s="65">
        <f>VLOOKUP(AK17,'Rekap ROK Pusdik'!$A$7:$V$581,9,0)</f>
        <v>0</v>
      </c>
      <c r="AP17" s="65">
        <f>VLOOKUP($AK17,'Rekap ROK Pusdik'!$A$7:$V$581,10,0)</f>
        <v>3000000</v>
      </c>
      <c r="AQ17" s="65">
        <f>VLOOKUP($AK17,'Rekap ROK Pusdik'!$A$7:$V$581,11,0)</f>
        <v>1000000</v>
      </c>
      <c r="AR17" s="65">
        <f>VLOOKUP($AK17,'Rekap ROK Pusdik'!$A$7:$V$581,12,0)</f>
        <v>0</v>
      </c>
      <c r="AS17" s="65">
        <f>VLOOKUP($AK17,'Rekap ROK Pusdik'!$A$7:$V$581,13,0)</f>
        <v>0</v>
      </c>
      <c r="AT17" s="65">
        <f>VLOOKUP($AK17,'Rekap ROK Pusdik'!$A$7:$V$581,14,0)</f>
        <v>0</v>
      </c>
      <c r="AU17" s="65">
        <f>VLOOKUP($AK17,'Rekap ROK Pusdik'!$A$7:$V$581,15,0)</f>
        <v>0</v>
      </c>
      <c r="AV17" s="65">
        <f>VLOOKUP($AK17,'Rekap ROK Pusdik'!$A$7:$V$581,16,0)</f>
        <v>0</v>
      </c>
      <c r="AW17" s="65">
        <f>VLOOKUP($AK17,'Rekap ROK Pusdik'!$A$7:$V$581,17,0)</f>
        <v>0</v>
      </c>
      <c r="AX17" s="65">
        <f>VLOOKUP($AK17,'Rekap ROK Pusdik'!$A$7:$V$581,18,0)</f>
        <v>0</v>
      </c>
      <c r="AY17" s="65">
        <f>VLOOKUP($AK17,'Rekap ROK Pusdik'!$A$7:$V$581,19,0)</f>
        <v>0</v>
      </c>
      <c r="AZ17" s="65">
        <f>VLOOKUP($AK17,'Rekap ROK Pusdik'!$A$7:$V$581,20,0)</f>
        <v>0</v>
      </c>
      <c r="BA17" s="65">
        <f t="shared" si="0"/>
        <v>4000000</v>
      </c>
      <c r="BB17" s="65">
        <f t="shared" si="1"/>
        <v>0</v>
      </c>
    </row>
    <row r="18" spans="1:54" x14ac:dyDescent="0.25">
      <c r="A18" s="64" t="s">
        <v>3954</v>
      </c>
      <c r="B18" s="64" t="s">
        <v>3955</v>
      </c>
      <c r="C18" s="64" t="s">
        <v>3956</v>
      </c>
      <c r="D18" s="64" t="s">
        <v>3957</v>
      </c>
      <c r="E18" s="64" t="s">
        <v>586</v>
      </c>
      <c r="F18" s="64" t="s">
        <v>3958</v>
      </c>
      <c r="G18" s="64" t="s">
        <v>3959</v>
      </c>
      <c r="H18" s="64" t="s">
        <v>3960</v>
      </c>
      <c r="I18" s="64" t="s">
        <v>3961</v>
      </c>
      <c r="J18" s="64" t="s">
        <v>3962</v>
      </c>
      <c r="K18" s="64" t="s">
        <v>3987</v>
      </c>
      <c r="L18" s="64" t="s">
        <v>3988</v>
      </c>
      <c r="M18" s="64" t="s">
        <v>3965</v>
      </c>
      <c r="N18" s="64" t="s">
        <v>3862</v>
      </c>
      <c r="O18" s="64" t="s">
        <v>3980</v>
      </c>
      <c r="P18" s="64" t="s">
        <v>3981</v>
      </c>
      <c r="Q18" s="64">
        <v>99600000</v>
      </c>
      <c r="R18" s="64">
        <v>0</v>
      </c>
      <c r="S18" s="64">
        <v>0</v>
      </c>
      <c r="T18" s="64">
        <v>0</v>
      </c>
      <c r="U18" s="64">
        <v>0</v>
      </c>
      <c r="V18" s="64">
        <v>0</v>
      </c>
      <c r="W18" s="64">
        <v>0</v>
      </c>
      <c r="X18" s="64">
        <v>0</v>
      </c>
      <c r="Y18" s="64">
        <v>0</v>
      </c>
      <c r="Z18" s="64">
        <v>0</v>
      </c>
      <c r="AA18" s="64">
        <v>0</v>
      </c>
      <c r="AB18" s="64">
        <v>0</v>
      </c>
      <c r="AC18" s="64">
        <v>0</v>
      </c>
      <c r="AD18" s="64" t="s">
        <v>3842</v>
      </c>
      <c r="AE18" s="64" t="s">
        <v>3854</v>
      </c>
      <c r="AF18" s="64" t="s">
        <v>3861</v>
      </c>
      <c r="AG18" s="64" t="s">
        <v>3968</v>
      </c>
      <c r="AH18" s="64" t="s">
        <v>3969</v>
      </c>
      <c r="AI18" s="64">
        <v>0</v>
      </c>
      <c r="AJ18" s="64">
        <v>99600000</v>
      </c>
      <c r="AK18" s="64" t="s">
        <v>671</v>
      </c>
      <c r="AL18" s="64" t="s">
        <v>3970</v>
      </c>
      <c r="AM18" s="64" t="s">
        <v>3982</v>
      </c>
      <c r="AN18" s="64" t="s">
        <v>3972</v>
      </c>
      <c r="AO18" s="65">
        <f>VLOOKUP(AK18,'Rekap ROK Pusdik'!$A$7:$V$581,9,0)</f>
        <v>0</v>
      </c>
      <c r="AP18" s="65">
        <f>VLOOKUP($AK18,'Rekap ROK Pusdik'!$A$7:$V$581,10,0)</f>
        <v>4018423</v>
      </c>
      <c r="AQ18" s="65">
        <f>VLOOKUP($AK18,'Rekap ROK Pusdik'!$A$7:$V$581,11,0)</f>
        <v>10000000</v>
      </c>
      <c r="AR18" s="65">
        <f>VLOOKUP($AK18,'Rekap ROK Pusdik'!$A$7:$V$581,12,0)</f>
        <v>5000000</v>
      </c>
      <c r="AS18" s="65">
        <f>VLOOKUP($AK18,'Rekap ROK Pusdik'!$A$7:$V$581,13,0)</f>
        <v>5000000</v>
      </c>
      <c r="AT18" s="65">
        <f>VLOOKUP($AK18,'Rekap ROK Pusdik'!$A$7:$V$581,14,0)</f>
        <v>30000000</v>
      </c>
      <c r="AU18" s="65">
        <f>VLOOKUP($AK18,'Rekap ROK Pusdik'!$A$7:$V$581,15,0)</f>
        <v>15400000</v>
      </c>
      <c r="AV18" s="65">
        <f>VLOOKUP($AK18,'Rekap ROK Pusdik'!$A$7:$V$581,16,0)</f>
        <v>5000000</v>
      </c>
      <c r="AW18" s="65">
        <f>VLOOKUP($AK18,'Rekap ROK Pusdik'!$A$7:$V$581,17,0)</f>
        <v>10000000</v>
      </c>
      <c r="AX18" s="65">
        <f>VLOOKUP($AK18,'Rekap ROK Pusdik'!$A$7:$V$581,18,0)</f>
        <v>10981577</v>
      </c>
      <c r="AY18" s="65">
        <f>VLOOKUP($AK18,'Rekap ROK Pusdik'!$A$7:$V$581,19,0)</f>
        <v>4200000</v>
      </c>
      <c r="AZ18" s="65">
        <f>VLOOKUP($AK18,'Rekap ROK Pusdik'!$A$7:$V$581,20,0)</f>
        <v>0</v>
      </c>
      <c r="BA18" s="65">
        <f t="shared" si="0"/>
        <v>99600000</v>
      </c>
      <c r="BB18" s="65">
        <f t="shared" si="1"/>
        <v>0</v>
      </c>
    </row>
    <row r="19" spans="1:54" x14ac:dyDescent="0.25">
      <c r="A19" s="64" t="s">
        <v>3954</v>
      </c>
      <c r="B19" s="64" t="s">
        <v>3955</v>
      </c>
      <c r="C19" s="64" t="s">
        <v>3956</v>
      </c>
      <c r="D19" s="64" t="s">
        <v>3957</v>
      </c>
      <c r="E19" s="64" t="s">
        <v>586</v>
      </c>
      <c r="F19" s="64" t="s">
        <v>3958</v>
      </c>
      <c r="G19" s="64" t="s">
        <v>3959</v>
      </c>
      <c r="H19" s="64" t="s">
        <v>3960</v>
      </c>
      <c r="I19" s="64" t="s">
        <v>3961</v>
      </c>
      <c r="J19" s="64" t="s">
        <v>3962</v>
      </c>
      <c r="K19" s="64" t="s">
        <v>3987</v>
      </c>
      <c r="L19" s="64" t="s">
        <v>3988</v>
      </c>
      <c r="M19" s="64" t="s">
        <v>3983</v>
      </c>
      <c r="N19" s="64" t="s">
        <v>3863</v>
      </c>
      <c r="O19" s="64" t="s">
        <v>3966</v>
      </c>
      <c r="P19" s="64" t="s">
        <v>3967</v>
      </c>
      <c r="Q19" s="64">
        <v>43510000</v>
      </c>
      <c r="R19" s="64">
        <v>0</v>
      </c>
      <c r="S19" s="64">
        <v>0</v>
      </c>
      <c r="T19" s="64">
        <v>0</v>
      </c>
      <c r="U19" s="64">
        <v>0</v>
      </c>
      <c r="V19" s="64">
        <v>0</v>
      </c>
      <c r="W19" s="64">
        <v>0</v>
      </c>
      <c r="X19" s="64">
        <v>0</v>
      </c>
      <c r="Y19" s="64">
        <v>0</v>
      </c>
      <c r="Z19" s="64">
        <v>0</v>
      </c>
      <c r="AA19" s="64">
        <v>0</v>
      </c>
      <c r="AB19" s="64">
        <v>0</v>
      </c>
      <c r="AC19" s="64">
        <v>0</v>
      </c>
      <c r="AD19" s="64" t="s">
        <v>3842</v>
      </c>
      <c r="AE19" s="64" t="s">
        <v>3854</v>
      </c>
      <c r="AF19" s="64" t="s">
        <v>3861</v>
      </c>
      <c r="AG19" s="64" t="s">
        <v>3968</v>
      </c>
      <c r="AH19" s="64" t="s">
        <v>3969</v>
      </c>
      <c r="AI19" s="64">
        <v>0</v>
      </c>
      <c r="AJ19" s="64">
        <v>43510000</v>
      </c>
      <c r="AK19" s="64" t="s">
        <v>676</v>
      </c>
      <c r="AL19" s="64" t="s">
        <v>3970</v>
      </c>
      <c r="AM19" s="64" t="s">
        <v>3971</v>
      </c>
      <c r="AN19" s="64" t="s">
        <v>3972</v>
      </c>
      <c r="AO19" s="65">
        <f>VLOOKUP(AK19,'Rekap ROK Pusdik'!$A$7:$V$581,9,0)</f>
        <v>0</v>
      </c>
      <c r="AP19" s="65">
        <f>VLOOKUP($AK19,'Rekap ROK Pusdik'!$A$7:$V$581,10,0)</f>
        <v>0</v>
      </c>
      <c r="AQ19" s="65">
        <f>VLOOKUP($AK19,'Rekap ROK Pusdik'!$A$7:$V$581,11,0)</f>
        <v>828000</v>
      </c>
      <c r="AR19" s="65">
        <f>VLOOKUP($AK19,'Rekap ROK Pusdik'!$A$7:$V$581,12,0)</f>
        <v>0</v>
      </c>
      <c r="AS19" s="65">
        <f>VLOOKUP($AK19,'Rekap ROK Pusdik'!$A$7:$V$581,13,0)</f>
        <v>2500000</v>
      </c>
      <c r="AT19" s="65">
        <f>VLOOKUP($AK19,'Rekap ROK Pusdik'!$A$7:$V$581,14,0)</f>
        <v>0</v>
      </c>
      <c r="AU19" s="65">
        <f>VLOOKUP($AK19,'Rekap ROK Pusdik'!$A$7:$V$581,15,0)</f>
        <v>17703000</v>
      </c>
      <c r="AV19" s="65">
        <f>VLOOKUP($AK19,'Rekap ROK Pusdik'!$A$7:$V$581,16,0)</f>
        <v>1104000</v>
      </c>
      <c r="AW19" s="65">
        <f>VLOOKUP($AK19,'Rekap ROK Pusdik'!$A$7:$V$581,17,0)</f>
        <v>16875000</v>
      </c>
      <c r="AX19" s="65">
        <f>VLOOKUP($AK19,'Rekap ROK Pusdik'!$A$7:$V$581,18,0)</f>
        <v>2500000</v>
      </c>
      <c r="AY19" s="65">
        <f>VLOOKUP($AK19,'Rekap ROK Pusdik'!$A$7:$V$581,19,0)</f>
        <v>2000000</v>
      </c>
      <c r="AZ19" s="65">
        <f>VLOOKUP($AK19,'Rekap ROK Pusdik'!$A$7:$V$581,20,0)</f>
        <v>0</v>
      </c>
      <c r="BA19" s="65">
        <f t="shared" si="0"/>
        <v>43510000</v>
      </c>
      <c r="BB19" s="65">
        <f t="shared" si="1"/>
        <v>0</v>
      </c>
    </row>
    <row r="20" spans="1:54" x14ac:dyDescent="0.25">
      <c r="A20" s="64" t="s">
        <v>3954</v>
      </c>
      <c r="B20" s="64" t="s">
        <v>3955</v>
      </c>
      <c r="C20" s="64" t="s">
        <v>3956</v>
      </c>
      <c r="D20" s="64" t="s">
        <v>3957</v>
      </c>
      <c r="E20" s="64" t="s">
        <v>586</v>
      </c>
      <c r="F20" s="64" t="s">
        <v>3958</v>
      </c>
      <c r="G20" s="64" t="s">
        <v>3959</v>
      </c>
      <c r="H20" s="64" t="s">
        <v>3960</v>
      </c>
      <c r="I20" s="64" t="s">
        <v>3961</v>
      </c>
      <c r="J20" s="64" t="s">
        <v>3962</v>
      </c>
      <c r="K20" s="64" t="s">
        <v>3987</v>
      </c>
      <c r="L20" s="64" t="s">
        <v>3988</v>
      </c>
      <c r="M20" s="64" t="s">
        <v>3983</v>
      </c>
      <c r="N20" s="64" t="s">
        <v>3863</v>
      </c>
      <c r="O20" s="64" t="s">
        <v>3980</v>
      </c>
      <c r="P20" s="64" t="s">
        <v>3981</v>
      </c>
      <c r="Q20" s="64">
        <v>33200000</v>
      </c>
      <c r="R20" s="64">
        <v>0</v>
      </c>
      <c r="S20" s="64">
        <v>0</v>
      </c>
      <c r="T20" s="64">
        <v>0</v>
      </c>
      <c r="U20" s="64">
        <v>0</v>
      </c>
      <c r="V20" s="64">
        <v>0</v>
      </c>
      <c r="W20" s="64">
        <v>0</v>
      </c>
      <c r="X20" s="64">
        <v>0</v>
      </c>
      <c r="Y20" s="64">
        <v>0</v>
      </c>
      <c r="Z20" s="64">
        <v>0</v>
      </c>
      <c r="AA20" s="64">
        <v>0</v>
      </c>
      <c r="AB20" s="64">
        <v>0</v>
      </c>
      <c r="AC20" s="64">
        <v>0</v>
      </c>
      <c r="AD20" s="64" t="s">
        <v>3842</v>
      </c>
      <c r="AE20" s="64" t="s">
        <v>3854</v>
      </c>
      <c r="AF20" s="64" t="s">
        <v>3861</v>
      </c>
      <c r="AG20" s="64" t="s">
        <v>3968</v>
      </c>
      <c r="AH20" s="64" t="s">
        <v>3969</v>
      </c>
      <c r="AI20" s="64">
        <v>0</v>
      </c>
      <c r="AJ20" s="64">
        <v>33200000</v>
      </c>
      <c r="AK20" s="64" t="s">
        <v>689</v>
      </c>
      <c r="AL20" s="64" t="s">
        <v>3970</v>
      </c>
      <c r="AM20" s="64" t="s">
        <v>3982</v>
      </c>
      <c r="AN20" s="64" t="s">
        <v>3972</v>
      </c>
      <c r="AO20" s="65">
        <f>VLOOKUP(AK20,'Rekap ROK Pusdik'!$A$7:$V$581,9,0)</f>
        <v>0</v>
      </c>
      <c r="AP20" s="65">
        <f>VLOOKUP($AK20,'Rekap ROK Pusdik'!$A$7:$V$581,10,0)</f>
        <v>0</v>
      </c>
      <c r="AQ20" s="65">
        <f>VLOOKUP($AK20,'Rekap ROK Pusdik'!$A$7:$V$581,11,0)</f>
        <v>0</v>
      </c>
      <c r="AR20" s="65">
        <f>VLOOKUP($AK20,'Rekap ROK Pusdik'!$A$7:$V$581,12,0)</f>
        <v>0</v>
      </c>
      <c r="AS20" s="65">
        <f>VLOOKUP($AK20,'Rekap ROK Pusdik'!$A$7:$V$581,13,0)</f>
        <v>0</v>
      </c>
      <c r="AT20" s="65">
        <f>VLOOKUP($AK20,'Rekap ROK Pusdik'!$A$7:$V$581,14,0)</f>
        <v>16000000</v>
      </c>
      <c r="AU20" s="65">
        <f>VLOOKUP($AK20,'Rekap ROK Pusdik'!$A$7:$V$581,15,0)</f>
        <v>10000000</v>
      </c>
      <c r="AV20" s="65">
        <f>VLOOKUP($AK20,'Rekap ROK Pusdik'!$A$7:$V$581,16,0)</f>
        <v>7200000</v>
      </c>
      <c r="AW20" s="65">
        <f>VLOOKUP($AK20,'Rekap ROK Pusdik'!$A$7:$V$581,17,0)</f>
        <v>0</v>
      </c>
      <c r="AX20" s="65">
        <f>VLOOKUP($AK20,'Rekap ROK Pusdik'!$A$7:$V$581,18,0)</f>
        <v>0</v>
      </c>
      <c r="AY20" s="65">
        <f>VLOOKUP($AK20,'Rekap ROK Pusdik'!$A$7:$V$581,19,0)</f>
        <v>0</v>
      </c>
      <c r="AZ20" s="65">
        <f>VLOOKUP($AK20,'Rekap ROK Pusdik'!$A$7:$V$581,20,0)</f>
        <v>0</v>
      </c>
      <c r="BA20" s="65">
        <f t="shared" si="0"/>
        <v>33200000</v>
      </c>
      <c r="BB20" s="65">
        <f t="shared" si="1"/>
        <v>0</v>
      </c>
    </row>
    <row r="21" spans="1:54" ht="15.75" customHeight="1" x14ac:dyDescent="0.25">
      <c r="A21" s="64" t="s">
        <v>3954</v>
      </c>
      <c r="B21" s="64" t="s">
        <v>3955</v>
      </c>
      <c r="C21" s="64" t="s">
        <v>3956</v>
      </c>
      <c r="D21" s="64" t="s">
        <v>3957</v>
      </c>
      <c r="E21" s="64" t="s">
        <v>586</v>
      </c>
      <c r="F21" s="64" t="s">
        <v>3958</v>
      </c>
      <c r="G21" s="64" t="s">
        <v>3959</v>
      </c>
      <c r="H21" s="64" t="s">
        <v>3960</v>
      </c>
      <c r="I21" s="64" t="s">
        <v>3961</v>
      </c>
      <c r="J21" s="64" t="s">
        <v>3962</v>
      </c>
      <c r="K21" s="64" t="s">
        <v>3987</v>
      </c>
      <c r="L21" s="64" t="s">
        <v>3988</v>
      </c>
      <c r="M21" s="64" t="s">
        <v>3984</v>
      </c>
      <c r="N21" s="64" t="s">
        <v>3864</v>
      </c>
      <c r="O21" s="64" t="s">
        <v>3966</v>
      </c>
      <c r="P21" s="64" t="s">
        <v>3967</v>
      </c>
      <c r="Q21" s="64">
        <v>13500000</v>
      </c>
      <c r="R21" s="64">
        <v>0</v>
      </c>
      <c r="S21" s="64">
        <v>0</v>
      </c>
      <c r="T21" s="64">
        <v>0</v>
      </c>
      <c r="U21" s="64">
        <v>0</v>
      </c>
      <c r="V21" s="64">
        <v>0</v>
      </c>
      <c r="W21" s="64">
        <v>0</v>
      </c>
      <c r="X21" s="64">
        <v>0</v>
      </c>
      <c r="Y21" s="64">
        <v>0</v>
      </c>
      <c r="Z21" s="64">
        <v>0</v>
      </c>
      <c r="AA21" s="64">
        <v>0</v>
      </c>
      <c r="AB21" s="64">
        <v>0</v>
      </c>
      <c r="AC21" s="64">
        <v>0</v>
      </c>
      <c r="AD21" s="64" t="s">
        <v>3842</v>
      </c>
      <c r="AE21" s="64" t="s">
        <v>3854</v>
      </c>
      <c r="AF21" s="64" t="s">
        <v>3861</v>
      </c>
      <c r="AG21" s="64" t="s">
        <v>3968</v>
      </c>
      <c r="AH21" s="64" t="s">
        <v>3969</v>
      </c>
      <c r="AI21" s="64">
        <v>0</v>
      </c>
      <c r="AJ21" s="64">
        <v>13500000</v>
      </c>
      <c r="AK21" s="64" t="s">
        <v>694</v>
      </c>
      <c r="AL21" s="64" t="s">
        <v>3970</v>
      </c>
      <c r="AM21" s="64" t="s">
        <v>3971</v>
      </c>
      <c r="AN21" s="64" t="s">
        <v>3972</v>
      </c>
      <c r="AO21" s="65">
        <f>VLOOKUP(AK21,'Rekap ROK Pusdik'!$A$7:$V$581,9,0)</f>
        <v>0</v>
      </c>
      <c r="AP21" s="65">
        <f>VLOOKUP($AK21,'Rekap ROK Pusdik'!$A$7:$V$581,10,0)</f>
        <v>2480000</v>
      </c>
      <c r="AQ21" s="65">
        <f>VLOOKUP($AK21,'Rekap ROK Pusdik'!$A$7:$V$581,11,0)</f>
        <v>0</v>
      </c>
      <c r="AR21" s="65">
        <f>VLOOKUP($AK21,'Rekap ROK Pusdik'!$A$7:$V$581,12,0)</f>
        <v>0</v>
      </c>
      <c r="AS21" s="65">
        <f>VLOOKUP($AK21,'Rekap ROK Pusdik'!$A$7:$V$581,13,0)</f>
        <v>0</v>
      </c>
      <c r="AT21" s="65">
        <f>VLOOKUP($AK21,'Rekap ROK Pusdik'!$A$7:$V$581,14,0)</f>
        <v>0</v>
      </c>
      <c r="AU21" s="65">
        <f>VLOOKUP($AK21,'Rekap ROK Pusdik'!$A$7:$V$581,15,0)</f>
        <v>10000000</v>
      </c>
      <c r="AV21" s="65">
        <f>VLOOKUP($AK21,'Rekap ROK Pusdik'!$A$7:$V$581,16,0)</f>
        <v>0</v>
      </c>
      <c r="AW21" s="65">
        <f>VLOOKUP($AK21,'Rekap ROK Pusdik'!$A$7:$V$581,17,0)</f>
        <v>0</v>
      </c>
      <c r="AX21" s="65">
        <f>VLOOKUP($AK21,'Rekap ROK Pusdik'!$A$7:$V$581,18,0)</f>
        <v>0</v>
      </c>
      <c r="AY21" s="65">
        <f>VLOOKUP($AK21,'Rekap ROK Pusdik'!$A$7:$V$581,19,0)</f>
        <v>1000000</v>
      </c>
      <c r="AZ21" s="65">
        <f>VLOOKUP($AK21,'Rekap ROK Pusdik'!$A$7:$V$581,20,0)</f>
        <v>20000</v>
      </c>
      <c r="BA21" s="65">
        <f t="shared" si="0"/>
        <v>13500000</v>
      </c>
      <c r="BB21" s="65">
        <f t="shared" si="1"/>
        <v>0</v>
      </c>
    </row>
    <row r="22" spans="1:54" ht="15.75" customHeight="1" x14ac:dyDescent="0.25">
      <c r="A22" s="64" t="s">
        <v>3954</v>
      </c>
      <c r="B22" s="64" t="s">
        <v>3955</v>
      </c>
      <c r="C22" s="64" t="s">
        <v>3956</v>
      </c>
      <c r="D22" s="64" t="s">
        <v>3957</v>
      </c>
      <c r="E22" s="64" t="s">
        <v>586</v>
      </c>
      <c r="F22" s="64" t="s">
        <v>3958</v>
      </c>
      <c r="G22" s="64" t="s">
        <v>3959</v>
      </c>
      <c r="H22" s="64" t="s">
        <v>3960</v>
      </c>
      <c r="I22" s="64" t="s">
        <v>3961</v>
      </c>
      <c r="J22" s="64" t="s">
        <v>3962</v>
      </c>
      <c r="K22" s="64" t="s">
        <v>3987</v>
      </c>
      <c r="L22" s="64" t="s">
        <v>3988</v>
      </c>
      <c r="M22" s="64" t="s">
        <v>3984</v>
      </c>
      <c r="N22" s="64" t="s">
        <v>3864</v>
      </c>
      <c r="O22" s="64" t="s">
        <v>3980</v>
      </c>
      <c r="P22" s="64" t="s">
        <v>3981</v>
      </c>
      <c r="Q22" s="64">
        <v>49800000</v>
      </c>
      <c r="R22" s="64">
        <v>0</v>
      </c>
      <c r="S22" s="64">
        <v>0</v>
      </c>
      <c r="T22" s="64">
        <v>0</v>
      </c>
      <c r="U22" s="64">
        <v>0</v>
      </c>
      <c r="V22" s="64">
        <v>0</v>
      </c>
      <c r="W22" s="64">
        <v>0</v>
      </c>
      <c r="X22" s="64">
        <v>0</v>
      </c>
      <c r="Y22" s="64">
        <v>0</v>
      </c>
      <c r="Z22" s="64">
        <v>0</v>
      </c>
      <c r="AA22" s="64">
        <v>0</v>
      </c>
      <c r="AB22" s="64">
        <v>0</v>
      </c>
      <c r="AC22" s="64">
        <v>0</v>
      </c>
      <c r="AD22" s="64" t="s">
        <v>3842</v>
      </c>
      <c r="AE22" s="64" t="s">
        <v>3854</v>
      </c>
      <c r="AF22" s="64" t="s">
        <v>3861</v>
      </c>
      <c r="AG22" s="64" t="s">
        <v>3968</v>
      </c>
      <c r="AH22" s="64" t="s">
        <v>3969</v>
      </c>
      <c r="AI22" s="64">
        <v>0</v>
      </c>
      <c r="AJ22" s="64">
        <v>49800000</v>
      </c>
      <c r="AK22" s="64" t="s">
        <v>702</v>
      </c>
      <c r="AL22" s="64" t="s">
        <v>3970</v>
      </c>
      <c r="AM22" s="64" t="s">
        <v>3982</v>
      </c>
      <c r="AN22" s="64" t="s">
        <v>3972</v>
      </c>
      <c r="AO22" s="65">
        <f>VLOOKUP(AK22,'Rekap ROK Pusdik'!$A$7:$V$581,9,0)</f>
        <v>0</v>
      </c>
      <c r="AP22" s="65">
        <f>VLOOKUP($AK22,'Rekap ROK Pusdik'!$A$7:$V$581,10,0)</f>
        <v>5000000</v>
      </c>
      <c r="AQ22" s="65">
        <f>VLOOKUP($AK22,'Rekap ROK Pusdik'!$A$7:$V$581,11,0)</f>
        <v>3000000</v>
      </c>
      <c r="AR22" s="65">
        <f>VLOOKUP($AK22,'Rekap ROK Pusdik'!$A$7:$V$581,12,0)</f>
        <v>10000000</v>
      </c>
      <c r="AS22" s="65">
        <f>VLOOKUP($AK22,'Rekap ROK Pusdik'!$A$7:$V$581,13,0)</f>
        <v>9800000</v>
      </c>
      <c r="AT22" s="65">
        <f>VLOOKUP($AK22,'Rekap ROK Pusdik'!$A$7:$V$581,14,0)</f>
        <v>6000000</v>
      </c>
      <c r="AU22" s="65">
        <f>VLOOKUP($AK22,'Rekap ROK Pusdik'!$A$7:$V$581,15,0)</f>
        <v>4000000</v>
      </c>
      <c r="AV22" s="65">
        <f>VLOOKUP($AK22,'Rekap ROK Pusdik'!$A$7:$V$581,16,0)</f>
        <v>4000000</v>
      </c>
      <c r="AW22" s="65">
        <f>VLOOKUP($AK22,'Rekap ROK Pusdik'!$A$7:$V$581,17,0)</f>
        <v>4000000</v>
      </c>
      <c r="AX22" s="65">
        <f>VLOOKUP($AK22,'Rekap ROK Pusdik'!$A$7:$V$581,18,0)</f>
        <v>4000000</v>
      </c>
      <c r="AY22" s="65">
        <f>VLOOKUP($AK22,'Rekap ROK Pusdik'!$A$7:$V$581,19,0)</f>
        <v>0</v>
      </c>
      <c r="AZ22" s="65">
        <f>VLOOKUP($AK22,'Rekap ROK Pusdik'!$A$7:$V$581,20,0)</f>
        <v>0</v>
      </c>
      <c r="BA22" s="65">
        <f t="shared" si="0"/>
        <v>49800000</v>
      </c>
      <c r="BB22" s="65">
        <f t="shared" si="1"/>
        <v>0</v>
      </c>
    </row>
    <row r="23" spans="1:54" ht="15.75" customHeight="1" x14ac:dyDescent="0.25">
      <c r="A23" s="64" t="s">
        <v>3954</v>
      </c>
      <c r="B23" s="64" t="s">
        <v>3955</v>
      </c>
      <c r="C23" s="64" t="s">
        <v>3956</v>
      </c>
      <c r="D23" s="64" t="s">
        <v>3957</v>
      </c>
      <c r="E23" s="64" t="s">
        <v>586</v>
      </c>
      <c r="F23" s="64" t="s">
        <v>3958</v>
      </c>
      <c r="G23" s="64" t="s">
        <v>3959</v>
      </c>
      <c r="H23" s="64" t="s">
        <v>3960</v>
      </c>
      <c r="I23" s="64" t="s">
        <v>3961</v>
      </c>
      <c r="J23" s="64" t="s">
        <v>3962</v>
      </c>
      <c r="K23" s="64" t="s">
        <v>3989</v>
      </c>
      <c r="L23" s="64" t="s">
        <v>3990</v>
      </c>
      <c r="M23" s="64" t="s">
        <v>3965</v>
      </c>
      <c r="N23" s="64" t="s">
        <v>3845</v>
      </c>
      <c r="O23" s="64" t="s">
        <v>3966</v>
      </c>
      <c r="P23" s="64" t="s">
        <v>3967</v>
      </c>
      <c r="Q23" s="64">
        <v>24900000</v>
      </c>
      <c r="R23" s="64">
        <v>0</v>
      </c>
      <c r="S23" s="64">
        <v>0</v>
      </c>
      <c r="T23" s="64">
        <v>0</v>
      </c>
      <c r="U23" s="64">
        <v>0</v>
      </c>
      <c r="V23" s="64">
        <v>0</v>
      </c>
      <c r="W23" s="64">
        <v>0</v>
      </c>
      <c r="X23" s="64">
        <v>0</v>
      </c>
      <c r="Y23" s="64">
        <v>0</v>
      </c>
      <c r="Z23" s="64">
        <v>0</v>
      </c>
      <c r="AA23" s="64">
        <v>0</v>
      </c>
      <c r="AB23" s="64">
        <v>0</v>
      </c>
      <c r="AC23" s="64">
        <v>0</v>
      </c>
      <c r="AD23" s="64" t="s">
        <v>3842</v>
      </c>
      <c r="AE23" s="64" t="s">
        <v>3843</v>
      </c>
      <c r="AF23" s="64" t="s">
        <v>3844</v>
      </c>
      <c r="AG23" s="64" t="s">
        <v>3968</v>
      </c>
      <c r="AH23" s="64" t="s">
        <v>3969</v>
      </c>
      <c r="AI23" s="64">
        <v>0</v>
      </c>
      <c r="AJ23" s="64">
        <v>24900000</v>
      </c>
      <c r="AK23" s="64" t="s">
        <v>709</v>
      </c>
      <c r="AL23" s="64" t="s">
        <v>3970</v>
      </c>
      <c r="AM23" s="64" t="s">
        <v>3971</v>
      </c>
      <c r="AN23" s="64" t="s">
        <v>3972</v>
      </c>
      <c r="AO23" s="65">
        <f>VLOOKUP(AK23,'Rekap ROK Pusdik'!$A$7:$V$581,9,0)</f>
        <v>0</v>
      </c>
      <c r="AP23" s="65">
        <f>VLOOKUP($AK23,'Rekap ROK Pusdik'!$A$7:$V$581,10,0)</f>
        <v>1446000</v>
      </c>
      <c r="AQ23" s="65">
        <f>VLOOKUP($AK23,'Rekap ROK Pusdik'!$A$7:$V$581,11,0)</f>
        <v>1412500</v>
      </c>
      <c r="AR23" s="65">
        <f>VLOOKUP($AK23,'Rekap ROK Pusdik'!$A$7:$V$581,12,0)</f>
        <v>4089000</v>
      </c>
      <c r="AS23" s="65">
        <f>VLOOKUP($AK23,'Rekap ROK Pusdik'!$A$7:$V$581,13,0)</f>
        <v>4122000</v>
      </c>
      <c r="AT23" s="65">
        <f>VLOOKUP($AK23,'Rekap ROK Pusdik'!$A$7:$V$581,14,0)</f>
        <v>2535000</v>
      </c>
      <c r="AU23" s="65">
        <f>VLOOKUP($AK23,'Rekap ROK Pusdik'!$A$7:$V$581,15,0)</f>
        <v>2880000</v>
      </c>
      <c r="AV23" s="65">
        <f>VLOOKUP($AK23,'Rekap ROK Pusdik'!$A$7:$V$581,16,0)</f>
        <v>2328000</v>
      </c>
      <c r="AW23" s="65">
        <f>VLOOKUP($AK23,'Rekap ROK Pusdik'!$A$7:$V$581,17,0)</f>
        <v>1500000</v>
      </c>
      <c r="AX23" s="65">
        <f>VLOOKUP($AK23,'Rekap ROK Pusdik'!$A$7:$V$581,18,0)</f>
        <v>1500000</v>
      </c>
      <c r="AY23" s="65">
        <f>VLOOKUP($AK23,'Rekap ROK Pusdik'!$A$7:$V$581,19,0)</f>
        <v>1500000</v>
      </c>
      <c r="AZ23" s="65">
        <f>VLOOKUP($AK23,'Rekap ROK Pusdik'!$A$7:$V$581,20,0)</f>
        <v>1587500</v>
      </c>
      <c r="BA23" s="65">
        <f t="shared" si="0"/>
        <v>24900000</v>
      </c>
      <c r="BB23" s="65">
        <f t="shared" si="1"/>
        <v>0</v>
      </c>
    </row>
    <row r="24" spans="1:54" ht="15.75" customHeight="1" x14ac:dyDescent="0.25">
      <c r="A24" s="64" t="s">
        <v>3954</v>
      </c>
      <c r="B24" s="64" t="s">
        <v>3955</v>
      </c>
      <c r="C24" s="64" t="s">
        <v>3956</v>
      </c>
      <c r="D24" s="64" t="s">
        <v>3957</v>
      </c>
      <c r="E24" s="64" t="s">
        <v>586</v>
      </c>
      <c r="F24" s="64" t="s">
        <v>3958</v>
      </c>
      <c r="G24" s="64" t="s">
        <v>3959</v>
      </c>
      <c r="H24" s="64" t="s">
        <v>3960</v>
      </c>
      <c r="I24" s="64" t="s">
        <v>3961</v>
      </c>
      <c r="J24" s="64" t="s">
        <v>3962</v>
      </c>
      <c r="K24" s="64" t="s">
        <v>3989</v>
      </c>
      <c r="L24" s="64" t="s">
        <v>3990</v>
      </c>
      <c r="M24" s="64" t="s">
        <v>3965</v>
      </c>
      <c r="N24" s="64" t="s">
        <v>3845</v>
      </c>
      <c r="O24" s="64" t="s">
        <v>3973</v>
      </c>
      <c r="P24" s="64" t="s">
        <v>3974</v>
      </c>
      <c r="Q24" s="64">
        <v>6750000</v>
      </c>
      <c r="R24" s="64">
        <v>0</v>
      </c>
      <c r="S24" s="64">
        <v>0</v>
      </c>
      <c r="T24" s="64">
        <v>0</v>
      </c>
      <c r="U24" s="64">
        <v>0</v>
      </c>
      <c r="V24" s="64">
        <v>0</v>
      </c>
      <c r="W24" s="64">
        <v>0</v>
      </c>
      <c r="X24" s="64">
        <v>0</v>
      </c>
      <c r="Y24" s="64">
        <v>0</v>
      </c>
      <c r="Z24" s="64">
        <v>0</v>
      </c>
      <c r="AA24" s="64">
        <v>0</v>
      </c>
      <c r="AB24" s="64">
        <v>0</v>
      </c>
      <c r="AC24" s="64">
        <v>0</v>
      </c>
      <c r="AD24" s="64" t="s">
        <v>3842</v>
      </c>
      <c r="AE24" s="64" t="s">
        <v>3843</v>
      </c>
      <c r="AF24" s="64" t="s">
        <v>3844</v>
      </c>
      <c r="AG24" s="64" t="s">
        <v>3968</v>
      </c>
      <c r="AH24" s="64" t="s">
        <v>3969</v>
      </c>
      <c r="AI24" s="64">
        <v>0</v>
      </c>
      <c r="AJ24" s="64">
        <v>6750000</v>
      </c>
      <c r="AK24" s="64" t="s">
        <v>715</v>
      </c>
      <c r="AL24" s="64" t="s">
        <v>3970</v>
      </c>
      <c r="AM24" s="64" t="s">
        <v>3975</v>
      </c>
      <c r="AN24" s="64" t="s">
        <v>3972</v>
      </c>
      <c r="AO24" s="65">
        <f>VLOOKUP(AK24,'Rekap ROK Pusdik'!$A$7:$V$581,9,0)</f>
        <v>0</v>
      </c>
      <c r="AP24" s="65">
        <f>VLOOKUP($AK24,'Rekap ROK Pusdik'!$A$7:$V$581,10,0)</f>
        <v>0</v>
      </c>
      <c r="AQ24" s="65">
        <f>VLOOKUP($AK24,'Rekap ROK Pusdik'!$A$7:$V$581,11,0)</f>
        <v>0</v>
      </c>
      <c r="AR24" s="65">
        <f>VLOOKUP($AK24,'Rekap ROK Pusdik'!$A$7:$V$581,12,0)</f>
        <v>750000</v>
      </c>
      <c r="AS24" s="65">
        <f>VLOOKUP($AK24,'Rekap ROK Pusdik'!$A$7:$V$581,13,0)</f>
        <v>250000</v>
      </c>
      <c r="AT24" s="65">
        <f>VLOOKUP($AK24,'Rekap ROK Pusdik'!$A$7:$V$581,14,0)</f>
        <v>0</v>
      </c>
      <c r="AU24" s="65">
        <f>VLOOKUP($AK24,'Rekap ROK Pusdik'!$A$7:$V$581,15,0)</f>
        <v>0</v>
      </c>
      <c r="AV24" s="65">
        <f>VLOOKUP($AK24,'Rekap ROK Pusdik'!$A$7:$V$581,16,0)</f>
        <v>0</v>
      </c>
      <c r="AW24" s="65">
        <f>VLOOKUP($AK24,'Rekap ROK Pusdik'!$A$7:$V$581,17,0)</f>
        <v>5250000</v>
      </c>
      <c r="AX24" s="65">
        <f>VLOOKUP($AK24,'Rekap ROK Pusdik'!$A$7:$V$581,18,0)</f>
        <v>250000</v>
      </c>
      <c r="AY24" s="65">
        <f>VLOOKUP($AK24,'Rekap ROK Pusdik'!$A$7:$V$581,19,0)</f>
        <v>250000</v>
      </c>
      <c r="AZ24" s="65">
        <f>VLOOKUP($AK24,'Rekap ROK Pusdik'!$A$7:$V$581,20,0)</f>
        <v>0</v>
      </c>
      <c r="BA24" s="65">
        <f t="shared" si="0"/>
        <v>6750000</v>
      </c>
      <c r="BB24" s="65">
        <f t="shared" si="1"/>
        <v>0</v>
      </c>
    </row>
    <row r="25" spans="1:54" ht="15.75" customHeight="1" x14ac:dyDescent="0.25">
      <c r="A25" s="64" t="s">
        <v>3954</v>
      </c>
      <c r="B25" s="64" t="s">
        <v>3955</v>
      </c>
      <c r="C25" s="64" t="s">
        <v>3956</v>
      </c>
      <c r="D25" s="64" t="s">
        <v>3957</v>
      </c>
      <c r="E25" s="64" t="s">
        <v>586</v>
      </c>
      <c r="F25" s="64" t="s">
        <v>3958</v>
      </c>
      <c r="G25" s="64" t="s">
        <v>3959</v>
      </c>
      <c r="H25" s="64" t="s">
        <v>3960</v>
      </c>
      <c r="I25" s="64" t="s">
        <v>3961</v>
      </c>
      <c r="J25" s="64" t="s">
        <v>3962</v>
      </c>
      <c r="K25" s="64" t="s">
        <v>3989</v>
      </c>
      <c r="L25" s="64" t="s">
        <v>3990</v>
      </c>
      <c r="M25" s="64" t="s">
        <v>3965</v>
      </c>
      <c r="N25" s="64" t="s">
        <v>3845</v>
      </c>
      <c r="O25" s="64" t="s">
        <v>3991</v>
      </c>
      <c r="P25" s="64" t="s">
        <v>3992</v>
      </c>
      <c r="Q25" s="64">
        <v>30000000</v>
      </c>
      <c r="R25" s="64">
        <v>0</v>
      </c>
      <c r="S25" s="64">
        <v>0</v>
      </c>
      <c r="T25" s="64">
        <v>0</v>
      </c>
      <c r="U25" s="64">
        <v>0</v>
      </c>
      <c r="V25" s="64">
        <v>0</v>
      </c>
      <c r="W25" s="64">
        <v>0</v>
      </c>
      <c r="X25" s="64">
        <v>0</v>
      </c>
      <c r="Y25" s="64">
        <v>0</v>
      </c>
      <c r="Z25" s="64">
        <v>0</v>
      </c>
      <c r="AA25" s="64">
        <v>0</v>
      </c>
      <c r="AB25" s="64">
        <v>0</v>
      </c>
      <c r="AC25" s="64">
        <v>0</v>
      </c>
      <c r="AD25" s="64" t="s">
        <v>3842</v>
      </c>
      <c r="AE25" s="64" t="s">
        <v>3843</v>
      </c>
      <c r="AF25" s="64" t="s">
        <v>3844</v>
      </c>
      <c r="AG25" s="64" t="s">
        <v>3968</v>
      </c>
      <c r="AH25" s="64" t="s">
        <v>3969</v>
      </c>
      <c r="AI25" s="64">
        <v>0</v>
      </c>
      <c r="AJ25" s="64">
        <v>30000000</v>
      </c>
      <c r="AK25" s="64" t="s">
        <v>717</v>
      </c>
      <c r="AL25" s="64" t="s">
        <v>3970</v>
      </c>
      <c r="AM25" s="64" t="s">
        <v>3993</v>
      </c>
      <c r="AN25" s="64" t="s">
        <v>3972</v>
      </c>
      <c r="AO25" s="65">
        <f>VLOOKUP(AK25,'Rekap ROK Pusdik'!$A$7:$V$581,9,0)</f>
        <v>0</v>
      </c>
      <c r="AP25" s="65">
        <f>VLOOKUP($AK25,'Rekap ROK Pusdik'!$A$7:$V$581,10,0)</f>
        <v>2446000</v>
      </c>
      <c r="AQ25" s="65">
        <f>VLOOKUP($AK25,'Rekap ROK Pusdik'!$A$7:$V$581,11,0)</f>
        <v>2474000</v>
      </c>
      <c r="AR25" s="65">
        <f>VLOOKUP($AK25,'Rekap ROK Pusdik'!$A$7:$V$581,12,0)</f>
        <v>5054000</v>
      </c>
      <c r="AS25" s="65">
        <f>VLOOKUP($AK25,'Rekap ROK Pusdik'!$A$7:$V$581,13,0)</f>
        <v>2500000</v>
      </c>
      <c r="AT25" s="65">
        <f>VLOOKUP($AK25,'Rekap ROK Pusdik'!$A$7:$V$581,14,0)</f>
        <v>2500000</v>
      </c>
      <c r="AU25" s="65">
        <f>VLOOKUP($AK25,'Rekap ROK Pusdik'!$A$7:$V$581,15,0)</f>
        <v>2500000</v>
      </c>
      <c r="AV25" s="65">
        <f>VLOOKUP($AK25,'Rekap ROK Pusdik'!$A$7:$V$581,16,0)</f>
        <v>2500000</v>
      </c>
      <c r="AW25" s="65">
        <f>VLOOKUP($AK25,'Rekap ROK Pusdik'!$A$7:$V$581,17,0)</f>
        <v>2500000</v>
      </c>
      <c r="AX25" s="65">
        <f>VLOOKUP($AK25,'Rekap ROK Pusdik'!$A$7:$V$581,18,0)</f>
        <v>2500000</v>
      </c>
      <c r="AY25" s="65">
        <f>VLOOKUP($AK25,'Rekap ROK Pusdik'!$A$7:$V$581,19,0)</f>
        <v>2500000</v>
      </c>
      <c r="AZ25" s="65">
        <f>VLOOKUP($AK25,'Rekap ROK Pusdik'!$A$7:$V$581,20,0)</f>
        <v>2526000</v>
      </c>
      <c r="BA25" s="65">
        <f t="shared" si="0"/>
        <v>30000000</v>
      </c>
      <c r="BB25" s="65">
        <f t="shared" si="1"/>
        <v>0</v>
      </c>
    </row>
    <row r="26" spans="1:54" ht="15.75" customHeight="1" x14ac:dyDescent="0.25">
      <c r="A26" s="64" t="s">
        <v>3954</v>
      </c>
      <c r="B26" s="64" t="s">
        <v>3955</v>
      </c>
      <c r="C26" s="64" t="s">
        <v>3956</v>
      </c>
      <c r="D26" s="64" t="s">
        <v>3957</v>
      </c>
      <c r="E26" s="64" t="s">
        <v>586</v>
      </c>
      <c r="F26" s="64" t="s">
        <v>3958</v>
      </c>
      <c r="G26" s="64" t="s">
        <v>3959</v>
      </c>
      <c r="H26" s="64" t="s">
        <v>3960</v>
      </c>
      <c r="I26" s="64" t="s">
        <v>3961</v>
      </c>
      <c r="J26" s="64" t="s">
        <v>3962</v>
      </c>
      <c r="K26" s="64" t="s">
        <v>3989</v>
      </c>
      <c r="L26" s="64" t="s">
        <v>3990</v>
      </c>
      <c r="M26" s="64" t="s">
        <v>3965</v>
      </c>
      <c r="N26" s="64" t="s">
        <v>3845</v>
      </c>
      <c r="O26" s="64" t="s">
        <v>3985</v>
      </c>
      <c r="P26" s="64" t="s">
        <v>3986</v>
      </c>
      <c r="Q26" s="64">
        <v>9000000</v>
      </c>
      <c r="R26" s="64">
        <v>0</v>
      </c>
      <c r="S26" s="64">
        <v>0</v>
      </c>
      <c r="T26" s="64">
        <v>0</v>
      </c>
      <c r="U26" s="64">
        <v>0</v>
      </c>
      <c r="V26" s="64">
        <v>0</v>
      </c>
      <c r="W26" s="64">
        <v>0</v>
      </c>
      <c r="X26" s="64">
        <v>0</v>
      </c>
      <c r="Y26" s="64">
        <v>0</v>
      </c>
      <c r="Z26" s="64">
        <v>0</v>
      </c>
      <c r="AA26" s="64">
        <v>0</v>
      </c>
      <c r="AB26" s="64">
        <v>0</v>
      </c>
      <c r="AC26" s="64">
        <v>0</v>
      </c>
      <c r="AD26" s="64" t="s">
        <v>3842</v>
      </c>
      <c r="AE26" s="64" t="s">
        <v>3843</v>
      </c>
      <c r="AF26" s="64" t="s">
        <v>3844</v>
      </c>
      <c r="AG26" s="64" t="s">
        <v>3968</v>
      </c>
      <c r="AH26" s="64" t="s">
        <v>3969</v>
      </c>
      <c r="AI26" s="64">
        <v>0</v>
      </c>
      <c r="AJ26" s="64">
        <v>9000000</v>
      </c>
      <c r="AK26" s="64" t="s">
        <v>722</v>
      </c>
      <c r="AL26" s="64" t="s">
        <v>3970</v>
      </c>
      <c r="AM26" s="64" t="s">
        <v>3979</v>
      </c>
      <c r="AN26" s="64" t="s">
        <v>3972</v>
      </c>
      <c r="AO26" s="65">
        <f>VLOOKUP(AK26,'Rekap ROK Pusdik'!$A$7:$V$581,9,0)</f>
        <v>0</v>
      </c>
      <c r="AP26" s="65">
        <f>VLOOKUP($AK26,'Rekap ROK Pusdik'!$A$7:$V$581,10,0)</f>
        <v>1800000</v>
      </c>
      <c r="AQ26" s="65">
        <f>VLOOKUP($AK26,'Rekap ROK Pusdik'!$A$7:$V$581,11,0)</f>
        <v>0</v>
      </c>
      <c r="AR26" s="65">
        <f>VLOOKUP($AK26,'Rekap ROK Pusdik'!$A$7:$V$581,12,0)</f>
        <v>1800000</v>
      </c>
      <c r="AS26" s="65">
        <f>VLOOKUP($AK26,'Rekap ROK Pusdik'!$A$7:$V$581,13,0)</f>
        <v>1800000</v>
      </c>
      <c r="AT26" s="65">
        <f>VLOOKUP($AK26,'Rekap ROK Pusdik'!$A$7:$V$581,14,0)</f>
        <v>1800000</v>
      </c>
      <c r="AU26" s="65">
        <f>VLOOKUP($AK26,'Rekap ROK Pusdik'!$A$7:$V$581,15,0)</f>
        <v>1800000</v>
      </c>
      <c r="AV26" s="65">
        <f>VLOOKUP($AK26,'Rekap ROK Pusdik'!$A$7:$V$581,16,0)</f>
        <v>0</v>
      </c>
      <c r="AW26" s="65">
        <f>VLOOKUP($AK26,'Rekap ROK Pusdik'!$A$7:$V$581,17,0)</f>
        <v>0</v>
      </c>
      <c r="AX26" s="65">
        <f>VLOOKUP($AK26,'Rekap ROK Pusdik'!$A$7:$V$581,18,0)</f>
        <v>0</v>
      </c>
      <c r="AY26" s="65">
        <f>VLOOKUP($AK26,'Rekap ROK Pusdik'!$A$7:$V$581,19,0)</f>
        <v>0</v>
      </c>
      <c r="AZ26" s="65">
        <f>VLOOKUP($AK26,'Rekap ROK Pusdik'!$A$7:$V$581,20,0)</f>
        <v>0</v>
      </c>
      <c r="BA26" s="65">
        <f t="shared" si="0"/>
        <v>9000000</v>
      </c>
      <c r="BB26" s="65">
        <f t="shared" si="1"/>
        <v>0</v>
      </c>
    </row>
    <row r="27" spans="1:54" ht="15.75" customHeight="1" x14ac:dyDescent="0.25">
      <c r="A27" s="64" t="s">
        <v>3954</v>
      </c>
      <c r="B27" s="64" t="s">
        <v>3955</v>
      </c>
      <c r="C27" s="64" t="s">
        <v>3956</v>
      </c>
      <c r="D27" s="64" t="s">
        <v>3957</v>
      </c>
      <c r="E27" s="64" t="s">
        <v>586</v>
      </c>
      <c r="F27" s="64" t="s">
        <v>3958</v>
      </c>
      <c r="G27" s="64" t="s">
        <v>3959</v>
      </c>
      <c r="H27" s="64" t="s">
        <v>3960</v>
      </c>
      <c r="I27" s="64" t="s">
        <v>3961</v>
      </c>
      <c r="J27" s="64" t="s">
        <v>3962</v>
      </c>
      <c r="K27" s="64" t="s">
        <v>3989</v>
      </c>
      <c r="L27" s="64" t="s">
        <v>3990</v>
      </c>
      <c r="M27" s="64" t="s">
        <v>3965</v>
      </c>
      <c r="N27" s="64" t="s">
        <v>3845</v>
      </c>
      <c r="O27" s="64" t="s">
        <v>3976</v>
      </c>
      <c r="P27" s="64" t="s">
        <v>3977</v>
      </c>
      <c r="Q27" s="64">
        <v>10800000</v>
      </c>
      <c r="R27" s="64">
        <v>0</v>
      </c>
      <c r="S27" s="64">
        <v>0</v>
      </c>
      <c r="T27" s="64">
        <v>0</v>
      </c>
      <c r="U27" s="64">
        <v>0</v>
      </c>
      <c r="V27" s="64">
        <v>0</v>
      </c>
      <c r="W27" s="64">
        <v>0</v>
      </c>
      <c r="X27" s="64">
        <v>0</v>
      </c>
      <c r="Y27" s="64">
        <v>0</v>
      </c>
      <c r="Z27" s="64">
        <v>0</v>
      </c>
      <c r="AA27" s="64">
        <v>0</v>
      </c>
      <c r="AB27" s="64">
        <v>0</v>
      </c>
      <c r="AC27" s="64">
        <v>0</v>
      </c>
      <c r="AD27" s="64" t="s">
        <v>3842</v>
      </c>
      <c r="AE27" s="64" t="s">
        <v>3843</v>
      </c>
      <c r="AF27" s="64" t="s">
        <v>3844</v>
      </c>
      <c r="AG27" s="64" t="s">
        <v>3968</v>
      </c>
      <c r="AH27" s="64" t="s">
        <v>3969</v>
      </c>
      <c r="AI27" s="64">
        <v>0</v>
      </c>
      <c r="AJ27" s="64">
        <v>10800000</v>
      </c>
      <c r="AK27" s="64" t="s">
        <v>3824</v>
      </c>
      <c r="AL27" s="64" t="s">
        <v>3978</v>
      </c>
      <c r="AM27" s="64" t="s">
        <v>3979</v>
      </c>
      <c r="AN27" s="64" t="s">
        <v>3972</v>
      </c>
      <c r="AO27" s="65">
        <f>VLOOKUP(AK27,'Rekap ROK Pusdik'!$A$7:$V$581,9,0)</f>
        <v>0</v>
      </c>
      <c r="AP27" s="65">
        <f>VLOOKUP($AK27,'Rekap ROK Pusdik'!$A$7:$V$581,10,0)</f>
        <v>0</v>
      </c>
      <c r="AQ27" s="65">
        <f>VLOOKUP($AK27,'Rekap ROK Pusdik'!$A$7:$V$581,11,0)</f>
        <v>0</v>
      </c>
      <c r="AR27" s="65">
        <f>VLOOKUP($AK27,'Rekap ROK Pusdik'!$A$7:$V$581,12,0)</f>
        <v>1800000</v>
      </c>
      <c r="AS27" s="65">
        <f>VLOOKUP($AK27,'Rekap ROK Pusdik'!$A$7:$V$581,13,0)</f>
        <v>1800000</v>
      </c>
      <c r="AT27" s="65">
        <f>VLOOKUP($AK27,'Rekap ROK Pusdik'!$A$7:$V$581,14,0)</f>
        <v>1800000</v>
      </c>
      <c r="AU27" s="65">
        <f>VLOOKUP($AK27,'Rekap ROK Pusdik'!$A$7:$V$581,15,0)</f>
        <v>1800000</v>
      </c>
      <c r="AV27" s="65">
        <f>VLOOKUP($AK27,'Rekap ROK Pusdik'!$A$7:$V$581,16,0)</f>
        <v>1800000</v>
      </c>
      <c r="AW27" s="65">
        <f>VLOOKUP($AK27,'Rekap ROK Pusdik'!$A$7:$V$581,17,0)</f>
        <v>1800000</v>
      </c>
      <c r="AX27" s="65">
        <f>VLOOKUP($AK27,'Rekap ROK Pusdik'!$A$7:$V$581,18,0)</f>
        <v>0</v>
      </c>
      <c r="AY27" s="65">
        <f>VLOOKUP($AK27,'Rekap ROK Pusdik'!$A$7:$V$581,19,0)</f>
        <v>0</v>
      </c>
      <c r="AZ27" s="65">
        <f>VLOOKUP($AK27,'Rekap ROK Pusdik'!$A$7:$V$581,20,0)</f>
        <v>0</v>
      </c>
      <c r="BA27" s="65">
        <f t="shared" si="0"/>
        <v>10800000</v>
      </c>
      <c r="BB27" s="65">
        <f t="shared" si="1"/>
        <v>0</v>
      </c>
    </row>
    <row r="28" spans="1:54" ht="15.75" customHeight="1" x14ac:dyDescent="0.25">
      <c r="A28" s="64" t="s">
        <v>3954</v>
      </c>
      <c r="B28" s="64" t="s">
        <v>3955</v>
      </c>
      <c r="C28" s="64" t="s">
        <v>3956</v>
      </c>
      <c r="D28" s="64" t="s">
        <v>3957</v>
      </c>
      <c r="E28" s="64" t="s">
        <v>586</v>
      </c>
      <c r="F28" s="64" t="s">
        <v>3958</v>
      </c>
      <c r="G28" s="64" t="s">
        <v>3959</v>
      </c>
      <c r="H28" s="64" t="s">
        <v>3960</v>
      </c>
      <c r="I28" s="64" t="s">
        <v>3961</v>
      </c>
      <c r="J28" s="64" t="s">
        <v>3962</v>
      </c>
      <c r="K28" s="64" t="s">
        <v>3989</v>
      </c>
      <c r="L28" s="64" t="s">
        <v>3990</v>
      </c>
      <c r="M28" s="64" t="s">
        <v>3965</v>
      </c>
      <c r="N28" s="64" t="s">
        <v>3845</v>
      </c>
      <c r="O28" s="64" t="s">
        <v>3980</v>
      </c>
      <c r="P28" s="64" t="s">
        <v>3981</v>
      </c>
      <c r="Q28" s="64">
        <v>86141000</v>
      </c>
      <c r="R28" s="64">
        <v>0</v>
      </c>
      <c r="S28" s="64">
        <v>0</v>
      </c>
      <c r="T28" s="64">
        <v>0</v>
      </c>
      <c r="U28" s="64">
        <v>0</v>
      </c>
      <c r="V28" s="64">
        <v>0</v>
      </c>
      <c r="W28" s="64">
        <v>0</v>
      </c>
      <c r="X28" s="64">
        <v>0</v>
      </c>
      <c r="Y28" s="64">
        <v>0</v>
      </c>
      <c r="Z28" s="64">
        <v>0</v>
      </c>
      <c r="AA28" s="64">
        <v>0</v>
      </c>
      <c r="AB28" s="64">
        <v>0</v>
      </c>
      <c r="AC28" s="64">
        <v>0</v>
      </c>
      <c r="AD28" s="64" t="s">
        <v>3842</v>
      </c>
      <c r="AE28" s="64" t="s">
        <v>3843</v>
      </c>
      <c r="AF28" s="64" t="s">
        <v>3844</v>
      </c>
      <c r="AG28" s="64" t="s">
        <v>3968</v>
      </c>
      <c r="AH28" s="64" t="s">
        <v>3969</v>
      </c>
      <c r="AI28" s="64">
        <v>0</v>
      </c>
      <c r="AJ28" s="64">
        <v>86141000</v>
      </c>
      <c r="AK28" s="64" t="s">
        <v>724</v>
      </c>
      <c r="AL28" s="64" t="s">
        <v>3970</v>
      </c>
      <c r="AM28" s="64" t="s">
        <v>3982</v>
      </c>
      <c r="AN28" s="64" t="s">
        <v>3972</v>
      </c>
      <c r="AO28" s="65">
        <f>VLOOKUP(AK28,'Rekap ROK Pusdik'!$A$7:$V$581,9,0)</f>
        <v>0</v>
      </c>
      <c r="AP28" s="65">
        <f>VLOOKUP($AK28,'Rekap ROK Pusdik'!$A$7:$V$581,10,0)</f>
        <v>0</v>
      </c>
      <c r="AQ28" s="65">
        <f>VLOOKUP($AK28,'Rekap ROK Pusdik'!$A$7:$V$581,11,0)</f>
        <v>0</v>
      </c>
      <c r="AR28" s="65">
        <f>VLOOKUP($AK28,'Rekap ROK Pusdik'!$A$7:$V$581,12,0)</f>
        <v>0</v>
      </c>
      <c r="AS28" s="65">
        <f>VLOOKUP($AK28,'Rekap ROK Pusdik'!$A$7:$V$581,13,0)</f>
        <v>86141000</v>
      </c>
      <c r="AT28" s="65">
        <f>VLOOKUP($AK28,'Rekap ROK Pusdik'!$A$7:$V$581,14,0)</f>
        <v>0</v>
      </c>
      <c r="AU28" s="65">
        <f>VLOOKUP($AK28,'Rekap ROK Pusdik'!$A$7:$V$581,15,0)</f>
        <v>0</v>
      </c>
      <c r="AV28" s="65">
        <f>VLOOKUP($AK28,'Rekap ROK Pusdik'!$A$7:$V$581,16,0)</f>
        <v>0</v>
      </c>
      <c r="AW28" s="65">
        <f>VLOOKUP($AK28,'Rekap ROK Pusdik'!$A$7:$V$581,17,0)</f>
        <v>0</v>
      </c>
      <c r="AX28" s="65">
        <f>VLOOKUP($AK28,'Rekap ROK Pusdik'!$A$7:$V$581,18,0)</f>
        <v>0</v>
      </c>
      <c r="AY28" s="65">
        <f>VLOOKUP($AK28,'Rekap ROK Pusdik'!$A$7:$V$581,19,0)</f>
        <v>0</v>
      </c>
      <c r="AZ28" s="65">
        <f>VLOOKUP($AK28,'Rekap ROK Pusdik'!$A$7:$V$581,20,0)</f>
        <v>0</v>
      </c>
      <c r="BA28" s="65">
        <f t="shared" si="0"/>
        <v>86141000</v>
      </c>
      <c r="BB28" s="65">
        <f t="shared" si="1"/>
        <v>0</v>
      </c>
    </row>
    <row r="29" spans="1:54" ht="15.75" customHeight="1" x14ac:dyDescent="0.25">
      <c r="A29" s="64" t="s">
        <v>3954</v>
      </c>
      <c r="B29" s="64" t="s">
        <v>3955</v>
      </c>
      <c r="C29" s="64" t="s">
        <v>3956</v>
      </c>
      <c r="D29" s="64" t="s">
        <v>3957</v>
      </c>
      <c r="E29" s="64" t="s">
        <v>586</v>
      </c>
      <c r="F29" s="64" t="s">
        <v>3958</v>
      </c>
      <c r="G29" s="64" t="s">
        <v>3959</v>
      </c>
      <c r="H29" s="64" t="s">
        <v>3960</v>
      </c>
      <c r="I29" s="64" t="s">
        <v>3961</v>
      </c>
      <c r="J29" s="64" t="s">
        <v>3962</v>
      </c>
      <c r="K29" s="64" t="s">
        <v>3989</v>
      </c>
      <c r="L29" s="64" t="s">
        <v>3990</v>
      </c>
      <c r="M29" s="64" t="s">
        <v>3965</v>
      </c>
      <c r="N29" s="64" t="s">
        <v>3845</v>
      </c>
      <c r="O29" s="64" t="s">
        <v>3994</v>
      </c>
      <c r="P29" s="64" t="s">
        <v>3995</v>
      </c>
      <c r="Q29" s="64">
        <v>1500000</v>
      </c>
      <c r="R29" s="64">
        <v>0</v>
      </c>
      <c r="S29" s="64">
        <v>0</v>
      </c>
      <c r="T29" s="64">
        <v>0</v>
      </c>
      <c r="U29" s="64">
        <v>0</v>
      </c>
      <c r="V29" s="64">
        <v>0</v>
      </c>
      <c r="W29" s="64">
        <v>0</v>
      </c>
      <c r="X29" s="64">
        <v>0</v>
      </c>
      <c r="Y29" s="64">
        <v>0</v>
      </c>
      <c r="Z29" s="64">
        <v>0</v>
      </c>
      <c r="AA29" s="64">
        <v>0</v>
      </c>
      <c r="AB29" s="64">
        <v>0</v>
      </c>
      <c r="AC29" s="64">
        <v>0</v>
      </c>
      <c r="AD29" s="64" t="s">
        <v>3842</v>
      </c>
      <c r="AE29" s="64" t="s">
        <v>3843</v>
      </c>
      <c r="AF29" s="64" t="s">
        <v>3844</v>
      </c>
      <c r="AG29" s="64" t="s">
        <v>3968</v>
      </c>
      <c r="AH29" s="64" t="s">
        <v>3969</v>
      </c>
      <c r="AI29" s="64">
        <v>0</v>
      </c>
      <c r="AJ29" s="64">
        <v>1500000</v>
      </c>
      <c r="AK29" s="64" t="s">
        <v>727</v>
      </c>
      <c r="AL29" s="64" t="s">
        <v>3970</v>
      </c>
      <c r="AM29" s="64" t="s">
        <v>3996</v>
      </c>
      <c r="AN29" s="64" t="s">
        <v>3972</v>
      </c>
      <c r="AO29" s="65">
        <f>VLOOKUP(AK29,'Rekap ROK Pusdik'!$A$7:$V$581,9,0)</f>
        <v>0</v>
      </c>
      <c r="AP29" s="65">
        <f>VLOOKUP($AK29,'Rekap ROK Pusdik'!$A$7:$V$581,10,0)</f>
        <v>300000</v>
      </c>
      <c r="AQ29" s="65">
        <f>VLOOKUP($AK29,'Rekap ROK Pusdik'!$A$7:$V$581,11,0)</f>
        <v>150000</v>
      </c>
      <c r="AR29" s="65">
        <f>VLOOKUP($AK29,'Rekap ROK Pusdik'!$A$7:$V$581,12,0)</f>
        <v>150000</v>
      </c>
      <c r="AS29" s="65">
        <f>VLOOKUP($AK29,'Rekap ROK Pusdik'!$A$7:$V$581,13,0)</f>
        <v>150000</v>
      </c>
      <c r="AT29" s="65">
        <f>VLOOKUP($AK29,'Rekap ROK Pusdik'!$A$7:$V$581,14,0)</f>
        <v>150000</v>
      </c>
      <c r="AU29" s="65">
        <f>VLOOKUP($AK29,'Rekap ROK Pusdik'!$A$7:$V$581,15,0)</f>
        <v>150000</v>
      </c>
      <c r="AV29" s="65">
        <f>VLOOKUP($AK29,'Rekap ROK Pusdik'!$A$7:$V$581,16,0)</f>
        <v>150000</v>
      </c>
      <c r="AW29" s="65">
        <f>VLOOKUP($AK29,'Rekap ROK Pusdik'!$A$7:$V$581,17,0)</f>
        <v>150000</v>
      </c>
      <c r="AX29" s="65">
        <f>VLOOKUP($AK29,'Rekap ROK Pusdik'!$A$7:$V$581,18,0)</f>
        <v>150000</v>
      </c>
      <c r="AY29" s="65">
        <f>VLOOKUP($AK29,'Rekap ROK Pusdik'!$A$7:$V$581,19,0)</f>
        <v>0</v>
      </c>
      <c r="AZ29" s="65">
        <f>VLOOKUP($AK29,'Rekap ROK Pusdik'!$A$7:$V$581,20,0)</f>
        <v>0</v>
      </c>
      <c r="BA29" s="65">
        <f t="shared" si="0"/>
        <v>1500000</v>
      </c>
      <c r="BB29" s="65">
        <f t="shared" si="1"/>
        <v>0</v>
      </c>
    </row>
    <row r="30" spans="1:54" ht="15.75" customHeight="1" x14ac:dyDescent="0.25">
      <c r="A30" s="64" t="s">
        <v>3954</v>
      </c>
      <c r="B30" s="64" t="s">
        <v>3955</v>
      </c>
      <c r="C30" s="64" t="s">
        <v>3956</v>
      </c>
      <c r="D30" s="64" t="s">
        <v>3957</v>
      </c>
      <c r="E30" s="64" t="s">
        <v>586</v>
      </c>
      <c r="F30" s="64" t="s">
        <v>3958</v>
      </c>
      <c r="G30" s="64" t="s">
        <v>3959</v>
      </c>
      <c r="H30" s="64" t="s">
        <v>3960</v>
      </c>
      <c r="I30" s="64" t="s">
        <v>3961</v>
      </c>
      <c r="J30" s="64" t="s">
        <v>3962</v>
      </c>
      <c r="K30" s="64" t="s">
        <v>3989</v>
      </c>
      <c r="L30" s="64" t="s">
        <v>3990</v>
      </c>
      <c r="M30" s="64" t="s">
        <v>3983</v>
      </c>
      <c r="N30" s="64" t="s">
        <v>3846</v>
      </c>
      <c r="O30" s="64" t="s">
        <v>3966</v>
      </c>
      <c r="P30" s="64" t="s">
        <v>3967</v>
      </c>
      <c r="Q30" s="64">
        <v>31956000</v>
      </c>
      <c r="R30" s="64">
        <v>0</v>
      </c>
      <c r="S30" s="64">
        <v>0</v>
      </c>
      <c r="T30" s="64">
        <v>0</v>
      </c>
      <c r="U30" s="64">
        <v>0</v>
      </c>
      <c r="V30" s="64">
        <v>0</v>
      </c>
      <c r="W30" s="64">
        <v>0</v>
      </c>
      <c r="X30" s="64">
        <v>0</v>
      </c>
      <c r="Y30" s="64">
        <v>0</v>
      </c>
      <c r="Z30" s="64">
        <v>0</v>
      </c>
      <c r="AA30" s="64">
        <v>0</v>
      </c>
      <c r="AB30" s="64">
        <v>0</v>
      </c>
      <c r="AC30" s="64">
        <v>0</v>
      </c>
      <c r="AD30" s="64" t="s">
        <v>3842</v>
      </c>
      <c r="AE30" s="64" t="s">
        <v>3843</v>
      </c>
      <c r="AF30" s="64" t="s">
        <v>3844</v>
      </c>
      <c r="AG30" s="64" t="s">
        <v>3968</v>
      </c>
      <c r="AH30" s="64" t="s">
        <v>3969</v>
      </c>
      <c r="AI30" s="64">
        <v>0</v>
      </c>
      <c r="AJ30" s="64">
        <v>31956000</v>
      </c>
      <c r="AK30" s="64" t="s">
        <v>731</v>
      </c>
      <c r="AL30" s="64" t="s">
        <v>3970</v>
      </c>
      <c r="AM30" s="64" t="s">
        <v>3971</v>
      </c>
      <c r="AN30" s="64" t="s">
        <v>3972</v>
      </c>
      <c r="AO30" s="65">
        <f>VLOOKUP(AK30,'Rekap ROK Pusdik'!$A$7:$V$581,9,0)</f>
        <v>0</v>
      </c>
      <c r="AP30" s="65">
        <f>VLOOKUP($AK30,'Rekap ROK Pusdik'!$A$7:$V$581,10,0)</f>
        <v>0</v>
      </c>
      <c r="AQ30" s="65">
        <f>VLOOKUP($AK30,'Rekap ROK Pusdik'!$A$7:$V$581,11,0)</f>
        <v>1425000</v>
      </c>
      <c r="AR30" s="65">
        <f>VLOOKUP($AK30,'Rekap ROK Pusdik'!$A$7:$V$581,12,0)</f>
        <v>3000000</v>
      </c>
      <c r="AS30" s="65">
        <f>VLOOKUP($AK30,'Rekap ROK Pusdik'!$A$7:$V$581,13,0)</f>
        <v>11850000</v>
      </c>
      <c r="AT30" s="65">
        <f>VLOOKUP($AK30,'Rekap ROK Pusdik'!$A$7:$V$581,14,0)</f>
        <v>2535000</v>
      </c>
      <c r="AU30" s="65">
        <f>VLOOKUP($AK30,'Rekap ROK Pusdik'!$A$7:$V$581,15,0)</f>
        <v>2535000</v>
      </c>
      <c r="AV30" s="65">
        <f>VLOOKUP($AK30,'Rekap ROK Pusdik'!$A$7:$V$581,16,0)</f>
        <v>2535000</v>
      </c>
      <c r="AW30" s="65">
        <f>VLOOKUP($AK30,'Rekap ROK Pusdik'!$A$7:$V$581,17,0)</f>
        <v>2535000</v>
      </c>
      <c r="AX30" s="65">
        <f>VLOOKUP($AK30,'Rekap ROK Pusdik'!$A$7:$V$581,18,0)</f>
        <v>2466000</v>
      </c>
      <c r="AY30" s="65">
        <f>VLOOKUP($AK30,'Rekap ROK Pusdik'!$A$7:$V$581,19,0)</f>
        <v>1500000</v>
      </c>
      <c r="AZ30" s="65">
        <f>VLOOKUP($AK30,'Rekap ROK Pusdik'!$A$7:$V$581,20,0)</f>
        <v>1575000</v>
      </c>
      <c r="BA30" s="65">
        <f t="shared" si="0"/>
        <v>31956000</v>
      </c>
      <c r="BB30" s="65">
        <f t="shared" si="1"/>
        <v>0</v>
      </c>
    </row>
    <row r="31" spans="1:54" ht="15.75" customHeight="1" x14ac:dyDescent="0.25">
      <c r="A31" s="64" t="s">
        <v>3954</v>
      </c>
      <c r="B31" s="64" t="s">
        <v>3955</v>
      </c>
      <c r="C31" s="64" t="s">
        <v>3956</v>
      </c>
      <c r="D31" s="64" t="s">
        <v>3957</v>
      </c>
      <c r="E31" s="64" t="s">
        <v>586</v>
      </c>
      <c r="F31" s="64" t="s">
        <v>3958</v>
      </c>
      <c r="G31" s="64" t="s">
        <v>3959</v>
      </c>
      <c r="H31" s="64" t="s">
        <v>3960</v>
      </c>
      <c r="I31" s="64" t="s">
        <v>3961</v>
      </c>
      <c r="J31" s="64" t="s">
        <v>3962</v>
      </c>
      <c r="K31" s="64" t="s">
        <v>3989</v>
      </c>
      <c r="L31" s="64" t="s">
        <v>3990</v>
      </c>
      <c r="M31" s="64" t="s">
        <v>3983</v>
      </c>
      <c r="N31" s="64" t="s">
        <v>3846</v>
      </c>
      <c r="O31" s="64" t="s">
        <v>3973</v>
      </c>
      <c r="P31" s="64" t="s">
        <v>3974</v>
      </c>
      <c r="Q31" s="64">
        <v>5000000</v>
      </c>
      <c r="R31" s="64">
        <v>0</v>
      </c>
      <c r="S31" s="64">
        <v>0</v>
      </c>
      <c r="T31" s="64">
        <v>0</v>
      </c>
      <c r="U31" s="64">
        <v>0</v>
      </c>
      <c r="V31" s="64">
        <v>0</v>
      </c>
      <c r="W31" s="64">
        <v>0</v>
      </c>
      <c r="X31" s="64">
        <v>0</v>
      </c>
      <c r="Y31" s="64">
        <v>0</v>
      </c>
      <c r="Z31" s="64">
        <v>0</v>
      </c>
      <c r="AA31" s="64">
        <v>0</v>
      </c>
      <c r="AB31" s="64">
        <v>0</v>
      </c>
      <c r="AC31" s="64">
        <v>0</v>
      </c>
      <c r="AD31" s="64" t="s">
        <v>3842</v>
      </c>
      <c r="AE31" s="64" t="s">
        <v>3843</v>
      </c>
      <c r="AF31" s="64" t="s">
        <v>3844</v>
      </c>
      <c r="AG31" s="64" t="s">
        <v>3968</v>
      </c>
      <c r="AH31" s="64" t="s">
        <v>3969</v>
      </c>
      <c r="AI31" s="64">
        <v>0</v>
      </c>
      <c r="AJ31" s="64">
        <v>5000000</v>
      </c>
      <c r="AK31" s="64" t="s">
        <v>734</v>
      </c>
      <c r="AL31" s="64" t="s">
        <v>3970</v>
      </c>
      <c r="AM31" s="64" t="s">
        <v>3975</v>
      </c>
      <c r="AN31" s="64" t="s">
        <v>3972</v>
      </c>
      <c r="AO31" s="65">
        <f>VLOOKUP(AK31,'Rekap ROK Pusdik'!$A$7:$V$581,9,0)</f>
        <v>0</v>
      </c>
      <c r="AP31" s="65">
        <f>VLOOKUP($AK31,'Rekap ROK Pusdik'!$A$7:$V$581,10,0)</f>
        <v>0</v>
      </c>
      <c r="AQ31" s="65">
        <f>VLOOKUP($AK31,'Rekap ROK Pusdik'!$A$7:$V$581,11,0)</f>
        <v>0</v>
      </c>
      <c r="AR31" s="65">
        <f>VLOOKUP($AK31,'Rekap ROK Pusdik'!$A$7:$V$581,12,0)</f>
        <v>0</v>
      </c>
      <c r="AS31" s="65">
        <f>VLOOKUP($AK31,'Rekap ROK Pusdik'!$A$7:$V$581,13,0)</f>
        <v>4250000</v>
      </c>
      <c r="AT31" s="65">
        <f>VLOOKUP($AK31,'Rekap ROK Pusdik'!$A$7:$V$581,14,0)</f>
        <v>250000</v>
      </c>
      <c r="AU31" s="65">
        <f>VLOOKUP($AK31,'Rekap ROK Pusdik'!$A$7:$V$581,15,0)</f>
        <v>250000</v>
      </c>
      <c r="AV31" s="65">
        <f>VLOOKUP($AK31,'Rekap ROK Pusdik'!$A$7:$V$581,16,0)</f>
        <v>250000</v>
      </c>
      <c r="AW31" s="65">
        <f>VLOOKUP($AK31,'Rekap ROK Pusdik'!$A$7:$V$581,17,0)</f>
        <v>0</v>
      </c>
      <c r="AX31" s="65">
        <f>VLOOKUP($AK31,'Rekap ROK Pusdik'!$A$7:$V$581,18,0)</f>
        <v>0</v>
      </c>
      <c r="AY31" s="65">
        <f>VLOOKUP($AK31,'Rekap ROK Pusdik'!$A$7:$V$581,19,0)</f>
        <v>0</v>
      </c>
      <c r="AZ31" s="65">
        <f>VLOOKUP($AK31,'Rekap ROK Pusdik'!$A$7:$V$581,20,0)</f>
        <v>0</v>
      </c>
      <c r="BA31" s="65">
        <f t="shared" si="0"/>
        <v>5000000</v>
      </c>
      <c r="BB31" s="65">
        <f t="shared" si="1"/>
        <v>0</v>
      </c>
    </row>
    <row r="32" spans="1:54" ht="15.75" customHeight="1" x14ac:dyDescent="0.25">
      <c r="A32" s="64" t="s">
        <v>3954</v>
      </c>
      <c r="B32" s="64" t="s">
        <v>3955</v>
      </c>
      <c r="C32" s="64" t="s">
        <v>3956</v>
      </c>
      <c r="D32" s="64" t="s">
        <v>3957</v>
      </c>
      <c r="E32" s="64" t="s">
        <v>586</v>
      </c>
      <c r="F32" s="64" t="s">
        <v>3958</v>
      </c>
      <c r="G32" s="64" t="s">
        <v>3959</v>
      </c>
      <c r="H32" s="64" t="s">
        <v>3960</v>
      </c>
      <c r="I32" s="64" t="s">
        <v>3961</v>
      </c>
      <c r="J32" s="64" t="s">
        <v>3962</v>
      </c>
      <c r="K32" s="64" t="s">
        <v>3989</v>
      </c>
      <c r="L32" s="64" t="s">
        <v>3990</v>
      </c>
      <c r="M32" s="64" t="s">
        <v>3983</v>
      </c>
      <c r="N32" s="64" t="s">
        <v>3846</v>
      </c>
      <c r="O32" s="64" t="s">
        <v>3991</v>
      </c>
      <c r="P32" s="64" t="s">
        <v>3992</v>
      </c>
      <c r="Q32" s="64">
        <v>27500000</v>
      </c>
      <c r="R32" s="64">
        <v>0</v>
      </c>
      <c r="S32" s="64">
        <v>0</v>
      </c>
      <c r="T32" s="64">
        <v>0</v>
      </c>
      <c r="U32" s="64">
        <v>0</v>
      </c>
      <c r="V32" s="64">
        <v>0</v>
      </c>
      <c r="W32" s="64">
        <v>0</v>
      </c>
      <c r="X32" s="64">
        <v>0</v>
      </c>
      <c r="Y32" s="64">
        <v>0</v>
      </c>
      <c r="Z32" s="64">
        <v>0</v>
      </c>
      <c r="AA32" s="64">
        <v>0</v>
      </c>
      <c r="AB32" s="64">
        <v>0</v>
      </c>
      <c r="AC32" s="64">
        <v>0</v>
      </c>
      <c r="AD32" s="64" t="s">
        <v>3842</v>
      </c>
      <c r="AE32" s="64" t="s">
        <v>3843</v>
      </c>
      <c r="AF32" s="64" t="s">
        <v>3844</v>
      </c>
      <c r="AG32" s="64" t="s">
        <v>3968</v>
      </c>
      <c r="AH32" s="64" t="s">
        <v>3969</v>
      </c>
      <c r="AI32" s="64">
        <v>0</v>
      </c>
      <c r="AJ32" s="64">
        <v>27500000</v>
      </c>
      <c r="AK32" s="64" t="s">
        <v>736</v>
      </c>
      <c r="AL32" s="64" t="s">
        <v>3970</v>
      </c>
      <c r="AM32" s="64" t="s">
        <v>3993</v>
      </c>
      <c r="AN32" s="64" t="s">
        <v>3972</v>
      </c>
      <c r="AO32" s="65">
        <f>VLOOKUP(AK32,'Rekap ROK Pusdik'!$A$7:$V$581,9,0)</f>
        <v>0</v>
      </c>
      <c r="AP32" s="65">
        <f>VLOOKUP($AK32,'Rekap ROK Pusdik'!$A$7:$V$581,10,0)</f>
        <v>0</v>
      </c>
      <c r="AQ32" s="65">
        <f>VLOOKUP($AK32,'Rekap ROK Pusdik'!$A$7:$V$581,11,0)</f>
        <v>2416000</v>
      </c>
      <c r="AR32" s="65">
        <f>VLOOKUP($AK32,'Rekap ROK Pusdik'!$A$7:$V$581,12,0)</f>
        <v>4000000</v>
      </c>
      <c r="AS32" s="65">
        <f>VLOOKUP($AK32,'Rekap ROK Pusdik'!$A$7:$V$581,13,0)</f>
        <v>3500000</v>
      </c>
      <c r="AT32" s="65">
        <f>VLOOKUP($AK32,'Rekap ROK Pusdik'!$A$7:$V$581,14,0)</f>
        <v>2500000</v>
      </c>
      <c r="AU32" s="65">
        <f>VLOOKUP($AK32,'Rekap ROK Pusdik'!$A$7:$V$581,15,0)</f>
        <v>2500000</v>
      </c>
      <c r="AV32" s="65">
        <f>VLOOKUP($AK32,'Rekap ROK Pusdik'!$A$7:$V$581,16,0)</f>
        <v>2500000</v>
      </c>
      <c r="AW32" s="65">
        <f>VLOOKUP($AK32,'Rekap ROK Pusdik'!$A$7:$V$581,17,0)</f>
        <v>2500000</v>
      </c>
      <c r="AX32" s="65">
        <f>VLOOKUP($AK32,'Rekap ROK Pusdik'!$A$7:$V$581,18,0)</f>
        <v>2500000</v>
      </c>
      <c r="AY32" s="65">
        <f>VLOOKUP($AK32,'Rekap ROK Pusdik'!$A$7:$V$581,19,0)</f>
        <v>2500000</v>
      </c>
      <c r="AZ32" s="65">
        <f>VLOOKUP($AK32,'Rekap ROK Pusdik'!$A$7:$V$581,20,0)</f>
        <v>2584000</v>
      </c>
      <c r="BA32" s="65">
        <f t="shared" si="0"/>
        <v>27500000</v>
      </c>
      <c r="BB32" s="65">
        <f t="shared" si="1"/>
        <v>0</v>
      </c>
    </row>
    <row r="33" spans="1:54" ht="15.75" customHeight="1" x14ac:dyDescent="0.25">
      <c r="A33" s="64" t="s">
        <v>3954</v>
      </c>
      <c r="B33" s="64" t="s">
        <v>3955</v>
      </c>
      <c r="C33" s="64" t="s">
        <v>3956</v>
      </c>
      <c r="D33" s="64" t="s">
        <v>3957</v>
      </c>
      <c r="E33" s="64" t="s">
        <v>586</v>
      </c>
      <c r="F33" s="64" t="s">
        <v>3958</v>
      </c>
      <c r="G33" s="64" t="s">
        <v>3959</v>
      </c>
      <c r="H33" s="64" t="s">
        <v>3960</v>
      </c>
      <c r="I33" s="64" t="s">
        <v>3961</v>
      </c>
      <c r="J33" s="64" t="s">
        <v>3962</v>
      </c>
      <c r="K33" s="64" t="s">
        <v>3989</v>
      </c>
      <c r="L33" s="64" t="s">
        <v>3990</v>
      </c>
      <c r="M33" s="64" t="s">
        <v>3983</v>
      </c>
      <c r="N33" s="64" t="s">
        <v>3846</v>
      </c>
      <c r="O33" s="64" t="s">
        <v>3985</v>
      </c>
      <c r="P33" s="64" t="s">
        <v>3986</v>
      </c>
      <c r="Q33" s="64">
        <v>9000000</v>
      </c>
      <c r="R33" s="64">
        <v>0</v>
      </c>
      <c r="S33" s="64">
        <v>0</v>
      </c>
      <c r="T33" s="64">
        <v>0</v>
      </c>
      <c r="U33" s="64">
        <v>0</v>
      </c>
      <c r="V33" s="64">
        <v>0</v>
      </c>
      <c r="W33" s="64">
        <v>0</v>
      </c>
      <c r="X33" s="64">
        <v>0</v>
      </c>
      <c r="Y33" s="64">
        <v>0</v>
      </c>
      <c r="Z33" s="64">
        <v>0</v>
      </c>
      <c r="AA33" s="64">
        <v>0</v>
      </c>
      <c r="AB33" s="64">
        <v>0</v>
      </c>
      <c r="AC33" s="64">
        <v>0</v>
      </c>
      <c r="AD33" s="64" t="s">
        <v>3842</v>
      </c>
      <c r="AE33" s="64" t="s">
        <v>3843</v>
      </c>
      <c r="AF33" s="64" t="s">
        <v>3844</v>
      </c>
      <c r="AG33" s="64" t="s">
        <v>3968</v>
      </c>
      <c r="AH33" s="64" t="s">
        <v>3969</v>
      </c>
      <c r="AI33" s="64">
        <v>0</v>
      </c>
      <c r="AJ33" s="64">
        <v>9000000</v>
      </c>
      <c r="AK33" s="64" t="s">
        <v>739</v>
      </c>
      <c r="AL33" s="64" t="s">
        <v>3970</v>
      </c>
      <c r="AM33" s="64" t="s">
        <v>3979</v>
      </c>
      <c r="AN33" s="64" t="s">
        <v>3972</v>
      </c>
      <c r="AO33" s="65">
        <f>VLOOKUP(AK33,'Rekap ROK Pusdik'!$A$7:$V$581,9,0)</f>
        <v>0</v>
      </c>
      <c r="AP33" s="65">
        <f>VLOOKUP($AK33,'Rekap ROK Pusdik'!$A$7:$V$581,10,0)</f>
        <v>900000</v>
      </c>
      <c r="AQ33" s="65">
        <f>VLOOKUP($AK33,'Rekap ROK Pusdik'!$A$7:$V$581,11,0)</f>
        <v>1800000</v>
      </c>
      <c r="AR33" s="65">
        <f>VLOOKUP($AK33,'Rekap ROK Pusdik'!$A$7:$V$581,12,0)</f>
        <v>1800000</v>
      </c>
      <c r="AS33" s="65">
        <f>VLOOKUP($AK33,'Rekap ROK Pusdik'!$A$7:$V$581,13,0)</f>
        <v>1800000</v>
      </c>
      <c r="AT33" s="65">
        <f>VLOOKUP($AK33,'Rekap ROK Pusdik'!$A$7:$V$581,14,0)</f>
        <v>1800000</v>
      </c>
      <c r="AU33" s="65">
        <f>VLOOKUP($AK33,'Rekap ROK Pusdik'!$A$7:$V$581,15,0)</f>
        <v>900000</v>
      </c>
      <c r="AV33" s="65">
        <f>VLOOKUP($AK33,'Rekap ROK Pusdik'!$A$7:$V$581,16,0)</f>
        <v>0</v>
      </c>
      <c r="AW33" s="65">
        <f>VLOOKUP($AK33,'Rekap ROK Pusdik'!$A$7:$V$581,17,0)</f>
        <v>0</v>
      </c>
      <c r="AX33" s="65">
        <f>VLOOKUP($AK33,'Rekap ROK Pusdik'!$A$7:$V$581,18,0)</f>
        <v>0</v>
      </c>
      <c r="AY33" s="65">
        <f>VLOOKUP($AK33,'Rekap ROK Pusdik'!$A$7:$V$581,19,0)</f>
        <v>0</v>
      </c>
      <c r="AZ33" s="65">
        <f>VLOOKUP($AK33,'Rekap ROK Pusdik'!$A$7:$V$581,20,0)</f>
        <v>0</v>
      </c>
      <c r="BA33" s="65">
        <f t="shared" si="0"/>
        <v>9000000</v>
      </c>
      <c r="BB33" s="65">
        <f t="shared" si="1"/>
        <v>0</v>
      </c>
    </row>
    <row r="34" spans="1:54" ht="15.75" customHeight="1" x14ac:dyDescent="0.25">
      <c r="A34" s="64" t="s">
        <v>3954</v>
      </c>
      <c r="B34" s="64" t="s">
        <v>3955</v>
      </c>
      <c r="C34" s="64" t="s">
        <v>3956</v>
      </c>
      <c r="D34" s="64" t="s">
        <v>3957</v>
      </c>
      <c r="E34" s="64" t="s">
        <v>586</v>
      </c>
      <c r="F34" s="64" t="s">
        <v>3958</v>
      </c>
      <c r="G34" s="64" t="s">
        <v>3959</v>
      </c>
      <c r="H34" s="64" t="s">
        <v>3960</v>
      </c>
      <c r="I34" s="64" t="s">
        <v>3961</v>
      </c>
      <c r="J34" s="64" t="s">
        <v>3962</v>
      </c>
      <c r="K34" s="64" t="s">
        <v>3989</v>
      </c>
      <c r="L34" s="64" t="s">
        <v>3990</v>
      </c>
      <c r="M34" s="64" t="s">
        <v>3983</v>
      </c>
      <c r="N34" s="64" t="s">
        <v>3846</v>
      </c>
      <c r="O34" s="64" t="s">
        <v>3976</v>
      </c>
      <c r="P34" s="64" t="s">
        <v>3977</v>
      </c>
      <c r="Q34" s="64">
        <v>7200000</v>
      </c>
      <c r="R34" s="64">
        <v>0</v>
      </c>
      <c r="S34" s="64">
        <v>0</v>
      </c>
      <c r="T34" s="64">
        <v>0</v>
      </c>
      <c r="U34" s="64">
        <v>0</v>
      </c>
      <c r="V34" s="64">
        <v>0</v>
      </c>
      <c r="W34" s="64">
        <v>0</v>
      </c>
      <c r="X34" s="64">
        <v>0</v>
      </c>
      <c r="Y34" s="64">
        <v>0</v>
      </c>
      <c r="Z34" s="64">
        <v>0</v>
      </c>
      <c r="AA34" s="64">
        <v>0</v>
      </c>
      <c r="AB34" s="64">
        <v>0</v>
      </c>
      <c r="AC34" s="64">
        <v>0</v>
      </c>
      <c r="AD34" s="64" t="s">
        <v>3842</v>
      </c>
      <c r="AE34" s="64" t="s">
        <v>3843</v>
      </c>
      <c r="AF34" s="64" t="s">
        <v>3844</v>
      </c>
      <c r="AG34" s="64" t="s">
        <v>3968</v>
      </c>
      <c r="AH34" s="64" t="s">
        <v>3969</v>
      </c>
      <c r="AI34" s="64">
        <v>0</v>
      </c>
      <c r="AJ34" s="64">
        <v>7200000</v>
      </c>
      <c r="AK34" s="64" t="s">
        <v>3829</v>
      </c>
      <c r="AL34" s="64" t="s">
        <v>3978</v>
      </c>
      <c r="AM34" s="64" t="s">
        <v>3979</v>
      </c>
      <c r="AN34" s="64" t="s">
        <v>3972</v>
      </c>
      <c r="AO34" s="65">
        <f>VLOOKUP(AK34,'Rekap ROK Pusdik'!$A$7:$V$581,9,0)</f>
        <v>0</v>
      </c>
      <c r="AP34" s="65">
        <f>VLOOKUP($AK34,'Rekap ROK Pusdik'!$A$7:$V$581,10,0)</f>
        <v>0</v>
      </c>
      <c r="AQ34" s="65">
        <f>VLOOKUP($AK34,'Rekap ROK Pusdik'!$A$7:$V$581,11,0)</f>
        <v>0</v>
      </c>
      <c r="AR34" s="65">
        <f>VLOOKUP($AK34,'Rekap ROK Pusdik'!$A$7:$V$581,12,0)</f>
        <v>1800000</v>
      </c>
      <c r="AS34" s="65">
        <f>VLOOKUP($AK34,'Rekap ROK Pusdik'!$A$7:$V$581,13,0)</f>
        <v>1800000</v>
      </c>
      <c r="AT34" s="65">
        <f>VLOOKUP($AK34,'Rekap ROK Pusdik'!$A$7:$V$581,14,0)</f>
        <v>1800000</v>
      </c>
      <c r="AU34" s="65">
        <f>VLOOKUP($AK34,'Rekap ROK Pusdik'!$A$7:$V$581,15,0)</f>
        <v>1800000</v>
      </c>
      <c r="AV34" s="65">
        <f>VLOOKUP($AK34,'Rekap ROK Pusdik'!$A$7:$V$581,16,0)</f>
        <v>0</v>
      </c>
      <c r="AW34" s="65">
        <f>VLOOKUP($AK34,'Rekap ROK Pusdik'!$A$7:$V$581,17,0)</f>
        <v>0</v>
      </c>
      <c r="AX34" s="65">
        <f>VLOOKUP($AK34,'Rekap ROK Pusdik'!$A$7:$V$581,18,0)</f>
        <v>0</v>
      </c>
      <c r="AY34" s="65">
        <f>VLOOKUP($AK34,'Rekap ROK Pusdik'!$A$7:$V$581,19,0)</f>
        <v>0</v>
      </c>
      <c r="AZ34" s="65">
        <f>VLOOKUP($AK34,'Rekap ROK Pusdik'!$A$7:$V$581,20,0)</f>
        <v>0</v>
      </c>
      <c r="BA34" s="65">
        <f t="shared" si="0"/>
        <v>7200000</v>
      </c>
      <c r="BB34" s="65">
        <f t="shared" si="1"/>
        <v>0</v>
      </c>
    </row>
    <row r="35" spans="1:54" ht="15.75" customHeight="1" x14ac:dyDescent="0.25">
      <c r="A35" s="64" t="s">
        <v>3954</v>
      </c>
      <c r="B35" s="64" t="s">
        <v>3955</v>
      </c>
      <c r="C35" s="64" t="s">
        <v>3956</v>
      </c>
      <c r="D35" s="64" t="s">
        <v>3957</v>
      </c>
      <c r="E35" s="64" t="s">
        <v>586</v>
      </c>
      <c r="F35" s="64" t="s">
        <v>3958</v>
      </c>
      <c r="G35" s="64" t="s">
        <v>3959</v>
      </c>
      <c r="H35" s="64" t="s">
        <v>3960</v>
      </c>
      <c r="I35" s="64" t="s">
        <v>3961</v>
      </c>
      <c r="J35" s="64" t="s">
        <v>3962</v>
      </c>
      <c r="K35" s="64" t="s">
        <v>3989</v>
      </c>
      <c r="L35" s="64" t="s">
        <v>3990</v>
      </c>
      <c r="M35" s="64" t="s">
        <v>3983</v>
      </c>
      <c r="N35" s="64" t="s">
        <v>3846</v>
      </c>
      <c r="O35" s="64" t="s">
        <v>3980</v>
      </c>
      <c r="P35" s="64" t="s">
        <v>3981</v>
      </c>
      <c r="Q35" s="64">
        <v>63352000</v>
      </c>
      <c r="R35" s="64">
        <v>0</v>
      </c>
      <c r="S35" s="64">
        <v>0</v>
      </c>
      <c r="T35" s="64">
        <v>0</v>
      </c>
      <c r="U35" s="64">
        <v>0</v>
      </c>
      <c r="V35" s="64">
        <v>0</v>
      </c>
      <c r="W35" s="64">
        <v>0</v>
      </c>
      <c r="X35" s="64">
        <v>0</v>
      </c>
      <c r="Y35" s="64">
        <v>0</v>
      </c>
      <c r="Z35" s="64">
        <v>0</v>
      </c>
      <c r="AA35" s="64">
        <v>0</v>
      </c>
      <c r="AB35" s="64">
        <v>0</v>
      </c>
      <c r="AC35" s="64">
        <v>0</v>
      </c>
      <c r="AD35" s="64" t="s">
        <v>3842</v>
      </c>
      <c r="AE35" s="64" t="s">
        <v>3843</v>
      </c>
      <c r="AF35" s="64" t="s">
        <v>3844</v>
      </c>
      <c r="AG35" s="64" t="s">
        <v>3968</v>
      </c>
      <c r="AH35" s="64" t="s">
        <v>3969</v>
      </c>
      <c r="AI35" s="64">
        <v>0</v>
      </c>
      <c r="AJ35" s="64">
        <v>63352000</v>
      </c>
      <c r="AK35" s="64" t="s">
        <v>741</v>
      </c>
      <c r="AL35" s="64" t="s">
        <v>3970</v>
      </c>
      <c r="AM35" s="64" t="s">
        <v>3982</v>
      </c>
      <c r="AN35" s="64" t="s">
        <v>3972</v>
      </c>
      <c r="AO35" s="65">
        <f>VLOOKUP(AK35,'Rekap ROK Pusdik'!$A$7:$V$581,9,0)</f>
        <v>0</v>
      </c>
      <c r="AP35" s="65">
        <f>VLOOKUP($AK35,'Rekap ROK Pusdik'!$A$7:$V$581,10,0)</f>
        <v>0</v>
      </c>
      <c r="AQ35" s="65">
        <f>VLOOKUP($AK35,'Rekap ROK Pusdik'!$A$7:$V$581,11,0)</f>
        <v>0</v>
      </c>
      <c r="AR35" s="65">
        <f>VLOOKUP($AK35,'Rekap ROK Pusdik'!$A$7:$V$581,12,0)</f>
        <v>0</v>
      </c>
      <c r="AS35" s="65">
        <f>VLOOKUP($AK35,'Rekap ROK Pusdik'!$A$7:$V$581,13,0)</f>
        <v>63352000</v>
      </c>
      <c r="AT35" s="65">
        <f>VLOOKUP($AK35,'Rekap ROK Pusdik'!$A$7:$V$581,14,0)</f>
        <v>0</v>
      </c>
      <c r="AU35" s="65">
        <f>VLOOKUP($AK35,'Rekap ROK Pusdik'!$A$7:$V$581,15,0)</f>
        <v>0</v>
      </c>
      <c r="AV35" s="65">
        <f>VLOOKUP($AK35,'Rekap ROK Pusdik'!$A$7:$V$581,16,0)</f>
        <v>0</v>
      </c>
      <c r="AW35" s="65">
        <f>VLOOKUP($AK35,'Rekap ROK Pusdik'!$A$7:$V$581,17,0)</f>
        <v>0</v>
      </c>
      <c r="AX35" s="65">
        <f>VLOOKUP($AK35,'Rekap ROK Pusdik'!$A$7:$V$581,18,0)</f>
        <v>0</v>
      </c>
      <c r="AY35" s="65">
        <f>VLOOKUP($AK35,'Rekap ROK Pusdik'!$A$7:$V$581,19,0)</f>
        <v>0</v>
      </c>
      <c r="AZ35" s="65">
        <f>VLOOKUP($AK35,'Rekap ROK Pusdik'!$A$7:$V$581,20,0)</f>
        <v>0</v>
      </c>
      <c r="BA35" s="65">
        <f t="shared" si="0"/>
        <v>63352000</v>
      </c>
      <c r="BB35" s="65">
        <f t="shared" si="1"/>
        <v>0</v>
      </c>
    </row>
    <row r="36" spans="1:54" ht="15.75" customHeight="1" x14ac:dyDescent="0.25">
      <c r="A36" s="64" t="s">
        <v>3954</v>
      </c>
      <c r="B36" s="64" t="s">
        <v>3955</v>
      </c>
      <c r="C36" s="64" t="s">
        <v>3956</v>
      </c>
      <c r="D36" s="64" t="s">
        <v>3957</v>
      </c>
      <c r="E36" s="64" t="s">
        <v>586</v>
      </c>
      <c r="F36" s="64" t="s">
        <v>3958</v>
      </c>
      <c r="G36" s="64" t="s">
        <v>3959</v>
      </c>
      <c r="H36" s="64" t="s">
        <v>3960</v>
      </c>
      <c r="I36" s="64" t="s">
        <v>3961</v>
      </c>
      <c r="J36" s="64" t="s">
        <v>3962</v>
      </c>
      <c r="K36" s="64" t="s">
        <v>3997</v>
      </c>
      <c r="L36" s="64" t="s">
        <v>3998</v>
      </c>
      <c r="M36" s="64" t="s">
        <v>3965</v>
      </c>
      <c r="N36" s="64" t="s">
        <v>3849</v>
      </c>
      <c r="O36" s="64" t="s">
        <v>3966</v>
      </c>
      <c r="P36" s="64" t="s">
        <v>3967</v>
      </c>
      <c r="Q36" s="64">
        <v>16100000</v>
      </c>
      <c r="R36" s="64">
        <v>0</v>
      </c>
      <c r="S36" s="64">
        <v>0</v>
      </c>
      <c r="T36" s="64">
        <v>0</v>
      </c>
      <c r="U36" s="64">
        <v>0</v>
      </c>
      <c r="V36" s="64">
        <v>0</v>
      </c>
      <c r="W36" s="64">
        <v>0</v>
      </c>
      <c r="X36" s="64">
        <v>0</v>
      </c>
      <c r="Y36" s="64">
        <v>0</v>
      </c>
      <c r="Z36" s="64">
        <v>0</v>
      </c>
      <c r="AA36" s="64">
        <v>0</v>
      </c>
      <c r="AB36" s="64">
        <v>0</v>
      </c>
      <c r="AC36" s="64">
        <v>0</v>
      </c>
      <c r="AD36" s="64" t="s">
        <v>3842</v>
      </c>
      <c r="AE36" s="64" t="s">
        <v>3843</v>
      </c>
      <c r="AF36" s="64" t="s">
        <v>3848</v>
      </c>
      <c r="AG36" s="64" t="s">
        <v>3968</v>
      </c>
      <c r="AH36" s="64" t="s">
        <v>3969</v>
      </c>
      <c r="AI36" s="64">
        <v>0</v>
      </c>
      <c r="AJ36" s="64">
        <v>16100000</v>
      </c>
      <c r="AK36" s="64" t="s">
        <v>750</v>
      </c>
      <c r="AL36" s="64" t="s">
        <v>3970</v>
      </c>
      <c r="AM36" s="64" t="s">
        <v>3971</v>
      </c>
      <c r="AN36" s="64" t="s">
        <v>3972</v>
      </c>
      <c r="AO36" s="65">
        <f>VLOOKUP(AK36,'Rekap ROK Pusdik'!$A$7:$V$581,9,0)</f>
        <v>0</v>
      </c>
      <c r="AP36" s="65">
        <f>VLOOKUP($AK36,'Rekap ROK Pusdik'!$A$7:$V$581,10,0)</f>
        <v>8000000</v>
      </c>
      <c r="AQ36" s="65">
        <f>VLOOKUP($AK36,'Rekap ROK Pusdik'!$A$7:$V$581,11,0)</f>
        <v>8100000</v>
      </c>
      <c r="AR36" s="65">
        <f>VLOOKUP($AK36,'Rekap ROK Pusdik'!$A$7:$V$581,12,0)</f>
        <v>0</v>
      </c>
      <c r="AS36" s="65">
        <f>VLOOKUP($AK36,'Rekap ROK Pusdik'!$A$7:$V$581,13,0)</f>
        <v>0</v>
      </c>
      <c r="AT36" s="65">
        <f>VLOOKUP($AK36,'Rekap ROK Pusdik'!$A$7:$V$581,14,0)</f>
        <v>0</v>
      </c>
      <c r="AU36" s="65">
        <f>VLOOKUP($AK36,'Rekap ROK Pusdik'!$A$7:$V$581,15,0)</f>
        <v>0</v>
      </c>
      <c r="AV36" s="65">
        <f>VLOOKUP($AK36,'Rekap ROK Pusdik'!$A$7:$V$581,16,0)</f>
        <v>0</v>
      </c>
      <c r="AW36" s="65">
        <f>VLOOKUP($AK36,'Rekap ROK Pusdik'!$A$7:$V$581,17,0)</f>
        <v>0</v>
      </c>
      <c r="AX36" s="65">
        <f>VLOOKUP($AK36,'Rekap ROK Pusdik'!$A$7:$V$581,18,0)</f>
        <v>0</v>
      </c>
      <c r="AY36" s="65">
        <f>VLOOKUP($AK36,'Rekap ROK Pusdik'!$A$7:$V$581,19,0)</f>
        <v>0</v>
      </c>
      <c r="AZ36" s="65">
        <f>VLOOKUP($AK36,'Rekap ROK Pusdik'!$A$7:$V$581,20,0)</f>
        <v>0</v>
      </c>
      <c r="BA36" s="65">
        <f t="shared" si="0"/>
        <v>16100000</v>
      </c>
      <c r="BB36" s="65">
        <f t="shared" si="1"/>
        <v>0</v>
      </c>
    </row>
    <row r="37" spans="1:54" ht="15.75" customHeight="1" x14ac:dyDescent="0.25">
      <c r="A37" s="64" t="s">
        <v>3954</v>
      </c>
      <c r="B37" s="64" t="s">
        <v>3955</v>
      </c>
      <c r="C37" s="64" t="s">
        <v>3956</v>
      </c>
      <c r="D37" s="64" t="s">
        <v>3957</v>
      </c>
      <c r="E37" s="64" t="s">
        <v>586</v>
      </c>
      <c r="F37" s="64" t="s">
        <v>3958</v>
      </c>
      <c r="G37" s="64" t="s">
        <v>3959</v>
      </c>
      <c r="H37" s="64" t="s">
        <v>3960</v>
      </c>
      <c r="I37" s="64" t="s">
        <v>3961</v>
      </c>
      <c r="J37" s="64" t="s">
        <v>3962</v>
      </c>
      <c r="K37" s="64" t="s">
        <v>3997</v>
      </c>
      <c r="L37" s="64" t="s">
        <v>3998</v>
      </c>
      <c r="M37" s="64" t="s">
        <v>3965</v>
      </c>
      <c r="N37" s="64" t="s">
        <v>3849</v>
      </c>
      <c r="O37" s="64" t="s">
        <v>3973</v>
      </c>
      <c r="P37" s="64" t="s">
        <v>3974</v>
      </c>
      <c r="Q37" s="64">
        <v>2006000</v>
      </c>
      <c r="R37" s="64">
        <v>0</v>
      </c>
      <c r="S37" s="64">
        <v>0</v>
      </c>
      <c r="T37" s="64">
        <v>0</v>
      </c>
      <c r="U37" s="64">
        <v>0</v>
      </c>
      <c r="V37" s="64">
        <v>0</v>
      </c>
      <c r="W37" s="64">
        <v>0</v>
      </c>
      <c r="X37" s="64">
        <v>0</v>
      </c>
      <c r="Y37" s="64">
        <v>0</v>
      </c>
      <c r="Z37" s="64">
        <v>0</v>
      </c>
      <c r="AA37" s="64">
        <v>0</v>
      </c>
      <c r="AB37" s="64">
        <v>0</v>
      </c>
      <c r="AC37" s="64">
        <v>0</v>
      </c>
      <c r="AD37" s="64" t="s">
        <v>3842</v>
      </c>
      <c r="AE37" s="64" t="s">
        <v>3843</v>
      </c>
      <c r="AF37" s="64" t="s">
        <v>3848</v>
      </c>
      <c r="AG37" s="64" t="s">
        <v>3968</v>
      </c>
      <c r="AH37" s="64" t="s">
        <v>3969</v>
      </c>
      <c r="AI37" s="64">
        <v>0</v>
      </c>
      <c r="AJ37" s="64">
        <v>2006000</v>
      </c>
      <c r="AK37" s="64" t="s">
        <v>757</v>
      </c>
      <c r="AL37" s="64" t="s">
        <v>3970</v>
      </c>
      <c r="AM37" s="64" t="s">
        <v>3975</v>
      </c>
      <c r="AN37" s="64" t="s">
        <v>3972</v>
      </c>
      <c r="AO37" s="65">
        <f>VLOOKUP(AK37,'Rekap ROK Pusdik'!$A$7:$V$581,9,0)</f>
        <v>0</v>
      </c>
      <c r="AP37" s="65">
        <f>VLOOKUP($AK37,'Rekap ROK Pusdik'!$A$7:$V$581,10,0)</f>
        <v>0</v>
      </c>
      <c r="AQ37" s="65">
        <f>VLOOKUP($AK37,'Rekap ROK Pusdik'!$A$7:$V$581,11,0)</f>
        <v>2006000</v>
      </c>
      <c r="AR37" s="65">
        <f>VLOOKUP($AK37,'Rekap ROK Pusdik'!$A$7:$V$581,12,0)</f>
        <v>0</v>
      </c>
      <c r="AS37" s="65">
        <f>VLOOKUP($AK37,'Rekap ROK Pusdik'!$A$7:$V$581,13,0)</f>
        <v>0</v>
      </c>
      <c r="AT37" s="65">
        <f>VLOOKUP($AK37,'Rekap ROK Pusdik'!$A$7:$V$581,14,0)</f>
        <v>0</v>
      </c>
      <c r="AU37" s="65">
        <f>VLOOKUP($AK37,'Rekap ROK Pusdik'!$A$7:$V$581,15,0)</f>
        <v>0</v>
      </c>
      <c r="AV37" s="65">
        <f>VLOOKUP($AK37,'Rekap ROK Pusdik'!$A$7:$V$581,16,0)</f>
        <v>0</v>
      </c>
      <c r="AW37" s="65">
        <f>VLOOKUP($AK37,'Rekap ROK Pusdik'!$A$7:$V$581,17,0)</f>
        <v>0</v>
      </c>
      <c r="AX37" s="65">
        <f>VLOOKUP($AK37,'Rekap ROK Pusdik'!$A$7:$V$581,18,0)</f>
        <v>0</v>
      </c>
      <c r="AY37" s="65">
        <f>VLOOKUP($AK37,'Rekap ROK Pusdik'!$A$7:$V$581,19,0)</f>
        <v>0</v>
      </c>
      <c r="AZ37" s="65">
        <f>VLOOKUP($AK37,'Rekap ROK Pusdik'!$A$7:$V$581,20,0)</f>
        <v>0</v>
      </c>
      <c r="BA37" s="65">
        <f t="shared" si="0"/>
        <v>2006000</v>
      </c>
      <c r="BB37" s="65">
        <f t="shared" si="1"/>
        <v>0</v>
      </c>
    </row>
    <row r="38" spans="1:54" ht="15.75" customHeight="1" x14ac:dyDescent="0.25">
      <c r="A38" s="64" t="s">
        <v>3954</v>
      </c>
      <c r="B38" s="64" t="s">
        <v>3955</v>
      </c>
      <c r="C38" s="64" t="s">
        <v>3956</v>
      </c>
      <c r="D38" s="64" t="s">
        <v>3957</v>
      </c>
      <c r="E38" s="64" t="s">
        <v>586</v>
      </c>
      <c r="F38" s="64" t="s">
        <v>3958</v>
      </c>
      <c r="G38" s="64" t="s">
        <v>3959</v>
      </c>
      <c r="H38" s="64" t="s">
        <v>3960</v>
      </c>
      <c r="I38" s="64" t="s">
        <v>3961</v>
      </c>
      <c r="J38" s="64" t="s">
        <v>3962</v>
      </c>
      <c r="K38" s="64" t="s">
        <v>3997</v>
      </c>
      <c r="L38" s="64" t="s">
        <v>3998</v>
      </c>
      <c r="M38" s="64" t="s">
        <v>3965</v>
      </c>
      <c r="N38" s="64" t="s">
        <v>3849</v>
      </c>
      <c r="O38" s="64" t="s">
        <v>3985</v>
      </c>
      <c r="P38" s="64" t="s">
        <v>3986</v>
      </c>
      <c r="Q38" s="64">
        <v>20000000</v>
      </c>
      <c r="R38" s="64">
        <v>0</v>
      </c>
      <c r="S38" s="64">
        <v>0</v>
      </c>
      <c r="T38" s="64">
        <v>0</v>
      </c>
      <c r="U38" s="64">
        <v>0</v>
      </c>
      <c r="V38" s="64">
        <v>0</v>
      </c>
      <c r="W38" s="64">
        <v>0</v>
      </c>
      <c r="X38" s="64">
        <v>0</v>
      </c>
      <c r="Y38" s="64">
        <v>0</v>
      </c>
      <c r="Z38" s="64">
        <v>0</v>
      </c>
      <c r="AA38" s="64">
        <v>0</v>
      </c>
      <c r="AB38" s="64">
        <v>0</v>
      </c>
      <c r="AC38" s="64">
        <v>0</v>
      </c>
      <c r="AD38" s="64" t="s">
        <v>3842</v>
      </c>
      <c r="AE38" s="64" t="s">
        <v>3843</v>
      </c>
      <c r="AF38" s="64" t="s">
        <v>3848</v>
      </c>
      <c r="AG38" s="64" t="s">
        <v>3968</v>
      </c>
      <c r="AH38" s="64" t="s">
        <v>3969</v>
      </c>
      <c r="AI38" s="64">
        <v>0</v>
      </c>
      <c r="AJ38" s="64">
        <v>20000000</v>
      </c>
      <c r="AK38" s="64" t="s">
        <v>760</v>
      </c>
      <c r="AL38" s="64" t="s">
        <v>3970</v>
      </c>
      <c r="AM38" s="64" t="s">
        <v>3979</v>
      </c>
      <c r="AN38" s="64" t="s">
        <v>3972</v>
      </c>
      <c r="AO38" s="65">
        <f>VLOOKUP(AK38,'Rekap ROK Pusdik'!$A$7:$V$581,9,0)</f>
        <v>0</v>
      </c>
      <c r="AP38" s="65">
        <f>VLOOKUP($AK38,'Rekap ROK Pusdik'!$A$7:$V$581,10,0)</f>
        <v>0</v>
      </c>
      <c r="AQ38" s="65">
        <f>VLOOKUP($AK38,'Rekap ROK Pusdik'!$A$7:$V$581,11,0)</f>
        <v>10000000</v>
      </c>
      <c r="AR38" s="65">
        <f>VLOOKUP($AK38,'Rekap ROK Pusdik'!$A$7:$V$581,12,0)</f>
        <v>10000000</v>
      </c>
      <c r="AS38" s="65">
        <f>VLOOKUP($AK38,'Rekap ROK Pusdik'!$A$7:$V$581,13,0)</f>
        <v>0</v>
      </c>
      <c r="AT38" s="65">
        <f>VLOOKUP($AK38,'Rekap ROK Pusdik'!$A$7:$V$581,14,0)</f>
        <v>0</v>
      </c>
      <c r="AU38" s="65">
        <f>VLOOKUP($AK38,'Rekap ROK Pusdik'!$A$7:$V$581,15,0)</f>
        <v>0</v>
      </c>
      <c r="AV38" s="65">
        <f>VLOOKUP($AK38,'Rekap ROK Pusdik'!$A$7:$V$581,16,0)</f>
        <v>0</v>
      </c>
      <c r="AW38" s="65">
        <f>VLOOKUP($AK38,'Rekap ROK Pusdik'!$A$7:$V$581,17,0)</f>
        <v>0</v>
      </c>
      <c r="AX38" s="65">
        <f>VLOOKUP($AK38,'Rekap ROK Pusdik'!$A$7:$V$581,18,0)</f>
        <v>0</v>
      </c>
      <c r="AY38" s="65">
        <f>VLOOKUP($AK38,'Rekap ROK Pusdik'!$A$7:$V$581,19,0)</f>
        <v>0</v>
      </c>
      <c r="AZ38" s="65">
        <f>VLOOKUP($AK38,'Rekap ROK Pusdik'!$A$7:$V$581,20,0)</f>
        <v>0</v>
      </c>
      <c r="BA38" s="65">
        <f t="shared" si="0"/>
        <v>20000000</v>
      </c>
      <c r="BB38" s="65">
        <f t="shared" si="1"/>
        <v>0</v>
      </c>
    </row>
    <row r="39" spans="1:54" ht="15.75" customHeight="1" x14ac:dyDescent="0.25">
      <c r="A39" s="64" t="s">
        <v>3954</v>
      </c>
      <c r="B39" s="64" t="s">
        <v>3955</v>
      </c>
      <c r="C39" s="64" t="s">
        <v>3956</v>
      </c>
      <c r="D39" s="64" t="s">
        <v>3957</v>
      </c>
      <c r="E39" s="64" t="s">
        <v>586</v>
      </c>
      <c r="F39" s="64" t="s">
        <v>3958</v>
      </c>
      <c r="G39" s="64" t="s">
        <v>3959</v>
      </c>
      <c r="H39" s="64" t="s">
        <v>3960</v>
      </c>
      <c r="I39" s="64" t="s">
        <v>3961</v>
      </c>
      <c r="J39" s="64" t="s">
        <v>3962</v>
      </c>
      <c r="K39" s="64" t="s">
        <v>3997</v>
      </c>
      <c r="L39" s="64" t="s">
        <v>3998</v>
      </c>
      <c r="M39" s="64" t="s">
        <v>3965</v>
      </c>
      <c r="N39" s="64" t="s">
        <v>3849</v>
      </c>
      <c r="O39" s="64" t="s">
        <v>3994</v>
      </c>
      <c r="P39" s="64" t="s">
        <v>3995</v>
      </c>
      <c r="Q39" s="64">
        <v>300000</v>
      </c>
      <c r="R39" s="64">
        <v>0</v>
      </c>
      <c r="S39" s="64">
        <v>0</v>
      </c>
      <c r="T39" s="64">
        <v>0</v>
      </c>
      <c r="U39" s="64">
        <v>0</v>
      </c>
      <c r="V39" s="64">
        <v>0</v>
      </c>
      <c r="W39" s="64">
        <v>0</v>
      </c>
      <c r="X39" s="64">
        <v>0</v>
      </c>
      <c r="Y39" s="64">
        <v>0</v>
      </c>
      <c r="Z39" s="64">
        <v>0</v>
      </c>
      <c r="AA39" s="64">
        <v>0</v>
      </c>
      <c r="AB39" s="64">
        <v>0</v>
      </c>
      <c r="AC39" s="64">
        <v>0</v>
      </c>
      <c r="AD39" s="64" t="s">
        <v>3842</v>
      </c>
      <c r="AE39" s="64" t="s">
        <v>3843</v>
      </c>
      <c r="AF39" s="64" t="s">
        <v>3848</v>
      </c>
      <c r="AG39" s="64" t="s">
        <v>3968</v>
      </c>
      <c r="AH39" s="64" t="s">
        <v>3969</v>
      </c>
      <c r="AI39" s="64">
        <v>0</v>
      </c>
      <c r="AJ39" s="64">
        <v>300000</v>
      </c>
      <c r="AK39" s="64" t="s">
        <v>765</v>
      </c>
      <c r="AL39" s="64" t="s">
        <v>3970</v>
      </c>
      <c r="AM39" s="64" t="s">
        <v>3996</v>
      </c>
      <c r="AN39" s="64" t="s">
        <v>3972</v>
      </c>
      <c r="AO39" s="65">
        <f>VLOOKUP(AK39,'Rekap ROK Pusdik'!$A$7:$V$581,9,0)</f>
        <v>0</v>
      </c>
      <c r="AP39" s="65">
        <f>VLOOKUP($AK39,'Rekap ROK Pusdik'!$A$7:$V$581,10,0)</f>
        <v>300000</v>
      </c>
      <c r="AQ39" s="65">
        <f>VLOOKUP($AK39,'Rekap ROK Pusdik'!$A$7:$V$581,11,0)</f>
        <v>0</v>
      </c>
      <c r="AR39" s="65">
        <f>VLOOKUP($AK39,'Rekap ROK Pusdik'!$A$7:$V$581,12,0)</f>
        <v>0</v>
      </c>
      <c r="AS39" s="65">
        <f>VLOOKUP($AK39,'Rekap ROK Pusdik'!$A$7:$V$581,13,0)</f>
        <v>0</v>
      </c>
      <c r="AT39" s="65">
        <f>VLOOKUP($AK39,'Rekap ROK Pusdik'!$A$7:$V$581,14,0)</f>
        <v>0</v>
      </c>
      <c r="AU39" s="65">
        <f>VLOOKUP($AK39,'Rekap ROK Pusdik'!$A$7:$V$581,15,0)</f>
        <v>0</v>
      </c>
      <c r="AV39" s="65">
        <f>VLOOKUP($AK39,'Rekap ROK Pusdik'!$A$7:$V$581,16,0)</f>
        <v>0</v>
      </c>
      <c r="AW39" s="65">
        <f>VLOOKUP($AK39,'Rekap ROK Pusdik'!$A$7:$V$581,17,0)</f>
        <v>0</v>
      </c>
      <c r="AX39" s="65">
        <f>VLOOKUP($AK39,'Rekap ROK Pusdik'!$A$7:$V$581,18,0)</f>
        <v>0</v>
      </c>
      <c r="AY39" s="65">
        <f>VLOOKUP($AK39,'Rekap ROK Pusdik'!$A$7:$V$581,19,0)</f>
        <v>0</v>
      </c>
      <c r="AZ39" s="65">
        <f>VLOOKUP($AK39,'Rekap ROK Pusdik'!$A$7:$V$581,20,0)</f>
        <v>0</v>
      </c>
      <c r="BA39" s="65">
        <f t="shared" si="0"/>
        <v>300000</v>
      </c>
      <c r="BB39" s="65">
        <f t="shared" si="1"/>
        <v>0</v>
      </c>
    </row>
    <row r="40" spans="1:54" ht="15.75" customHeight="1" x14ac:dyDescent="0.25">
      <c r="A40" s="64" t="s">
        <v>3954</v>
      </c>
      <c r="B40" s="64" t="s">
        <v>3955</v>
      </c>
      <c r="C40" s="64" t="s">
        <v>3999</v>
      </c>
      <c r="D40" s="64" t="s">
        <v>4000</v>
      </c>
      <c r="E40" s="64" t="s">
        <v>770</v>
      </c>
      <c r="F40" s="64" t="s">
        <v>4001</v>
      </c>
      <c r="G40" s="64" t="s">
        <v>4002</v>
      </c>
      <c r="H40" s="64" t="s">
        <v>4003</v>
      </c>
      <c r="I40" s="64" t="s">
        <v>4004</v>
      </c>
      <c r="J40" s="64" t="s">
        <v>4005</v>
      </c>
      <c r="K40" s="64" t="s">
        <v>4006</v>
      </c>
      <c r="L40" s="64" t="s">
        <v>4007</v>
      </c>
      <c r="M40" s="64" t="s">
        <v>3983</v>
      </c>
      <c r="N40" s="64" t="s">
        <v>3877</v>
      </c>
      <c r="O40" s="64" t="s">
        <v>3966</v>
      </c>
      <c r="P40" s="64" t="s">
        <v>3967</v>
      </c>
      <c r="Q40" s="64">
        <v>16200000</v>
      </c>
      <c r="R40" s="64">
        <v>0</v>
      </c>
      <c r="S40" s="64">
        <v>0</v>
      </c>
      <c r="T40" s="64">
        <v>0</v>
      </c>
      <c r="U40" s="64">
        <v>0</v>
      </c>
      <c r="V40" s="64">
        <v>0</v>
      </c>
      <c r="W40" s="64">
        <v>0</v>
      </c>
      <c r="X40" s="64">
        <v>0</v>
      </c>
      <c r="Y40" s="64">
        <v>0</v>
      </c>
      <c r="Z40" s="64">
        <v>0</v>
      </c>
      <c r="AA40" s="64">
        <v>0</v>
      </c>
      <c r="AB40" s="64">
        <v>0</v>
      </c>
      <c r="AC40" s="64">
        <v>0</v>
      </c>
      <c r="AD40" s="64" t="s">
        <v>3842</v>
      </c>
      <c r="AE40" s="64" t="s">
        <v>3867</v>
      </c>
      <c r="AF40" s="64" t="s">
        <v>3873</v>
      </c>
      <c r="AG40" s="64" t="s">
        <v>3968</v>
      </c>
      <c r="AH40" s="64" t="s">
        <v>3969</v>
      </c>
      <c r="AI40" s="64">
        <v>0</v>
      </c>
      <c r="AJ40" s="64">
        <v>16200000</v>
      </c>
      <c r="AK40" s="64" t="s">
        <v>854</v>
      </c>
      <c r="AL40" s="64" t="s">
        <v>3970</v>
      </c>
      <c r="AM40" s="64" t="s">
        <v>3971</v>
      </c>
      <c r="AN40" s="64" t="s">
        <v>3972</v>
      </c>
      <c r="AO40" s="65">
        <f>VLOOKUP(AK40,'Rekap ROK Pusdik'!$A$7:$V$581,9,0)</f>
        <v>0</v>
      </c>
      <c r="AP40" s="65">
        <f>VLOOKUP($AK40,'Rekap ROK Pusdik'!$A$7:$V$581,10,0)</f>
        <v>0</v>
      </c>
      <c r="AQ40" s="65">
        <f>VLOOKUP($AK40,'Rekap ROK Pusdik'!$A$7:$V$581,11,0)</f>
        <v>4050000</v>
      </c>
      <c r="AR40" s="65">
        <f>VLOOKUP($AK40,'Rekap ROK Pusdik'!$A$7:$V$581,12,0)</f>
        <v>1050000</v>
      </c>
      <c r="AS40" s="65">
        <f>VLOOKUP($AK40,'Rekap ROK Pusdik'!$A$7:$V$581,13,0)</f>
        <v>1500000</v>
      </c>
      <c r="AT40" s="65">
        <f>VLOOKUP($AK40,'Rekap ROK Pusdik'!$A$7:$V$581,14,0)</f>
        <v>0</v>
      </c>
      <c r="AU40" s="65">
        <f>VLOOKUP($AK40,'Rekap ROK Pusdik'!$A$7:$V$581,15,0)</f>
        <v>4050000</v>
      </c>
      <c r="AV40" s="65">
        <f>VLOOKUP($AK40,'Rekap ROK Pusdik'!$A$7:$V$581,16,0)</f>
        <v>0</v>
      </c>
      <c r="AW40" s="65">
        <f>VLOOKUP($AK40,'Rekap ROK Pusdik'!$A$7:$V$581,17,0)</f>
        <v>1500000</v>
      </c>
      <c r="AX40" s="65">
        <f>VLOOKUP($AK40,'Rekap ROK Pusdik'!$A$7:$V$581,18,0)</f>
        <v>1050000</v>
      </c>
      <c r="AY40" s="65">
        <f>VLOOKUP($AK40,'Rekap ROK Pusdik'!$A$7:$V$581,19,0)</f>
        <v>3000000</v>
      </c>
      <c r="AZ40" s="65">
        <f>VLOOKUP($AK40,'Rekap ROK Pusdik'!$A$7:$V$581,20,0)</f>
        <v>0</v>
      </c>
      <c r="BA40" s="65">
        <f t="shared" si="0"/>
        <v>16200000</v>
      </c>
      <c r="BB40" s="65">
        <f t="shared" si="1"/>
        <v>0</v>
      </c>
    </row>
    <row r="41" spans="1:54" ht="15.75" customHeight="1" x14ac:dyDescent="0.25">
      <c r="A41" s="64" t="s">
        <v>3954</v>
      </c>
      <c r="B41" s="64" t="s">
        <v>3955</v>
      </c>
      <c r="C41" s="64" t="s">
        <v>3999</v>
      </c>
      <c r="D41" s="64" t="s">
        <v>4000</v>
      </c>
      <c r="E41" s="64" t="s">
        <v>770</v>
      </c>
      <c r="F41" s="64" t="s">
        <v>4001</v>
      </c>
      <c r="G41" s="64" t="s">
        <v>4002</v>
      </c>
      <c r="H41" s="64" t="s">
        <v>4003</v>
      </c>
      <c r="I41" s="64" t="s">
        <v>4004</v>
      </c>
      <c r="J41" s="64" t="s">
        <v>4005</v>
      </c>
      <c r="K41" s="64" t="s">
        <v>4006</v>
      </c>
      <c r="L41" s="64" t="s">
        <v>4007</v>
      </c>
      <c r="M41" s="64" t="s">
        <v>3983</v>
      </c>
      <c r="N41" s="64" t="s">
        <v>3877</v>
      </c>
      <c r="O41" s="64" t="s">
        <v>3973</v>
      </c>
      <c r="P41" s="64" t="s">
        <v>3974</v>
      </c>
      <c r="Q41" s="64">
        <v>6000000</v>
      </c>
      <c r="R41" s="64">
        <v>0</v>
      </c>
      <c r="S41" s="64">
        <v>0</v>
      </c>
      <c r="T41" s="64">
        <v>0</v>
      </c>
      <c r="U41" s="64">
        <v>0</v>
      </c>
      <c r="V41" s="64">
        <v>0</v>
      </c>
      <c r="W41" s="64">
        <v>0</v>
      </c>
      <c r="X41" s="64">
        <v>0</v>
      </c>
      <c r="Y41" s="64">
        <v>0</v>
      </c>
      <c r="Z41" s="64">
        <v>0</v>
      </c>
      <c r="AA41" s="64">
        <v>0</v>
      </c>
      <c r="AB41" s="64">
        <v>0</v>
      </c>
      <c r="AC41" s="64">
        <v>0</v>
      </c>
      <c r="AD41" s="64" t="s">
        <v>3842</v>
      </c>
      <c r="AE41" s="64" t="s">
        <v>3867</v>
      </c>
      <c r="AF41" s="64" t="s">
        <v>3873</v>
      </c>
      <c r="AG41" s="64" t="s">
        <v>3968</v>
      </c>
      <c r="AH41" s="64" t="s">
        <v>3969</v>
      </c>
      <c r="AI41" s="64">
        <v>0</v>
      </c>
      <c r="AJ41" s="64">
        <v>6000000</v>
      </c>
      <c r="AK41" s="64" t="s">
        <v>858</v>
      </c>
      <c r="AL41" s="64" t="s">
        <v>3970</v>
      </c>
      <c r="AM41" s="64" t="s">
        <v>3975</v>
      </c>
      <c r="AN41" s="64" t="s">
        <v>3972</v>
      </c>
      <c r="AO41" s="65">
        <f>VLOOKUP(AK41,'Rekap ROK Pusdik'!$A$7:$V$581,9,0)</f>
        <v>0</v>
      </c>
      <c r="AP41" s="65">
        <f>VLOOKUP($AK41,'Rekap ROK Pusdik'!$A$7:$V$581,10,0)</f>
        <v>0</v>
      </c>
      <c r="AQ41" s="65">
        <f>VLOOKUP($AK41,'Rekap ROK Pusdik'!$A$7:$V$581,11,0)</f>
        <v>0</v>
      </c>
      <c r="AR41" s="65">
        <f>VLOOKUP($AK41,'Rekap ROK Pusdik'!$A$7:$V$581,12,0)</f>
        <v>0</v>
      </c>
      <c r="AS41" s="65">
        <f>VLOOKUP($AK41,'Rekap ROK Pusdik'!$A$7:$V$581,13,0)</f>
        <v>0</v>
      </c>
      <c r="AT41" s="65">
        <f>VLOOKUP($AK41,'Rekap ROK Pusdik'!$A$7:$V$581,14,0)</f>
        <v>6000000</v>
      </c>
      <c r="AU41" s="65">
        <f>VLOOKUP($AK41,'Rekap ROK Pusdik'!$A$7:$V$581,15,0)</f>
        <v>0</v>
      </c>
      <c r="AV41" s="65">
        <f>VLOOKUP($AK41,'Rekap ROK Pusdik'!$A$7:$V$581,16,0)</f>
        <v>0</v>
      </c>
      <c r="AW41" s="65">
        <f>VLOOKUP($AK41,'Rekap ROK Pusdik'!$A$7:$V$581,17,0)</f>
        <v>0</v>
      </c>
      <c r="AX41" s="65">
        <f>VLOOKUP($AK41,'Rekap ROK Pusdik'!$A$7:$V$581,18,0)</f>
        <v>0</v>
      </c>
      <c r="AY41" s="65">
        <f>VLOOKUP($AK41,'Rekap ROK Pusdik'!$A$7:$V$581,19,0)</f>
        <v>0</v>
      </c>
      <c r="AZ41" s="65">
        <f>VLOOKUP($AK41,'Rekap ROK Pusdik'!$A$7:$V$581,20,0)</f>
        <v>0</v>
      </c>
      <c r="BA41" s="65">
        <f t="shared" si="0"/>
        <v>6000000</v>
      </c>
      <c r="BB41" s="65">
        <f t="shared" si="1"/>
        <v>0</v>
      </c>
    </row>
    <row r="42" spans="1:54" ht="15.75" customHeight="1" x14ac:dyDescent="0.25">
      <c r="A42" s="64" t="s">
        <v>3954</v>
      </c>
      <c r="B42" s="64" t="s">
        <v>3955</v>
      </c>
      <c r="C42" s="64" t="s">
        <v>3999</v>
      </c>
      <c r="D42" s="64" t="s">
        <v>4000</v>
      </c>
      <c r="E42" s="64" t="s">
        <v>770</v>
      </c>
      <c r="F42" s="64" t="s">
        <v>4001</v>
      </c>
      <c r="G42" s="64" t="s">
        <v>4002</v>
      </c>
      <c r="H42" s="64" t="s">
        <v>4003</v>
      </c>
      <c r="I42" s="64" t="s">
        <v>4004</v>
      </c>
      <c r="J42" s="64" t="s">
        <v>4005</v>
      </c>
      <c r="K42" s="64" t="s">
        <v>4006</v>
      </c>
      <c r="L42" s="64" t="s">
        <v>4007</v>
      </c>
      <c r="M42" s="64" t="s">
        <v>3983</v>
      </c>
      <c r="N42" s="64" t="s">
        <v>3877</v>
      </c>
      <c r="O42" s="64" t="s">
        <v>3991</v>
      </c>
      <c r="P42" s="64" t="s">
        <v>3992</v>
      </c>
      <c r="Q42" s="64">
        <v>20000000</v>
      </c>
      <c r="R42" s="64">
        <v>0</v>
      </c>
      <c r="S42" s="64">
        <v>0</v>
      </c>
      <c r="T42" s="64">
        <v>0</v>
      </c>
      <c r="U42" s="64">
        <v>0</v>
      </c>
      <c r="V42" s="64">
        <v>0</v>
      </c>
      <c r="W42" s="64">
        <v>0</v>
      </c>
      <c r="X42" s="64">
        <v>0</v>
      </c>
      <c r="Y42" s="64">
        <v>0</v>
      </c>
      <c r="Z42" s="64">
        <v>0</v>
      </c>
      <c r="AA42" s="64">
        <v>0</v>
      </c>
      <c r="AB42" s="64">
        <v>0</v>
      </c>
      <c r="AC42" s="64">
        <v>0</v>
      </c>
      <c r="AD42" s="64" t="s">
        <v>3842</v>
      </c>
      <c r="AE42" s="64" t="s">
        <v>3867</v>
      </c>
      <c r="AF42" s="64" t="s">
        <v>3873</v>
      </c>
      <c r="AG42" s="64" t="s">
        <v>3968</v>
      </c>
      <c r="AH42" s="64" t="s">
        <v>3969</v>
      </c>
      <c r="AI42" s="64">
        <v>0</v>
      </c>
      <c r="AJ42" s="64">
        <v>20000000</v>
      </c>
      <c r="AK42" s="64" t="s">
        <v>861</v>
      </c>
      <c r="AL42" s="64" t="s">
        <v>3970</v>
      </c>
      <c r="AM42" s="64" t="s">
        <v>3993</v>
      </c>
      <c r="AN42" s="64" t="s">
        <v>3972</v>
      </c>
      <c r="AO42" s="65">
        <f>VLOOKUP(AK42,'Rekap ROK Pusdik'!$A$7:$V$581,9,0)</f>
        <v>0</v>
      </c>
      <c r="AP42" s="65">
        <f>VLOOKUP($AK42,'Rekap ROK Pusdik'!$A$7:$V$581,10,0)</f>
        <v>2500000</v>
      </c>
      <c r="AQ42" s="65">
        <f>VLOOKUP($AK42,'Rekap ROK Pusdik'!$A$7:$V$581,11,0)</f>
        <v>0</v>
      </c>
      <c r="AR42" s="65">
        <f>VLOOKUP($AK42,'Rekap ROK Pusdik'!$A$7:$V$581,12,0)</f>
        <v>5000000</v>
      </c>
      <c r="AS42" s="65">
        <f>VLOOKUP($AK42,'Rekap ROK Pusdik'!$A$7:$V$581,13,0)</f>
        <v>0</v>
      </c>
      <c r="AT42" s="65">
        <f>VLOOKUP($AK42,'Rekap ROK Pusdik'!$A$7:$V$581,14,0)</f>
        <v>2500000</v>
      </c>
      <c r="AU42" s="65">
        <f>VLOOKUP($AK42,'Rekap ROK Pusdik'!$A$7:$V$581,15,0)</f>
        <v>0</v>
      </c>
      <c r="AV42" s="65">
        <f>VLOOKUP($AK42,'Rekap ROK Pusdik'!$A$7:$V$581,16,0)</f>
        <v>5000000</v>
      </c>
      <c r="AW42" s="65">
        <f>VLOOKUP($AK42,'Rekap ROK Pusdik'!$A$7:$V$581,17,0)</f>
        <v>2500000</v>
      </c>
      <c r="AX42" s="65">
        <f>VLOOKUP($AK42,'Rekap ROK Pusdik'!$A$7:$V$581,18,0)</f>
        <v>2500000</v>
      </c>
      <c r="AY42" s="65">
        <f>VLOOKUP($AK42,'Rekap ROK Pusdik'!$A$7:$V$581,19,0)</f>
        <v>0</v>
      </c>
      <c r="AZ42" s="65">
        <f>VLOOKUP($AK42,'Rekap ROK Pusdik'!$A$7:$V$581,20,0)</f>
        <v>0</v>
      </c>
      <c r="BA42" s="65">
        <f t="shared" si="0"/>
        <v>20000000</v>
      </c>
      <c r="BB42" s="65">
        <f t="shared" si="1"/>
        <v>0</v>
      </c>
    </row>
    <row r="43" spans="1:54" ht="15.75" customHeight="1" x14ac:dyDescent="0.25">
      <c r="A43" s="64" t="s">
        <v>3954</v>
      </c>
      <c r="B43" s="64" t="s">
        <v>3955</v>
      </c>
      <c r="C43" s="64" t="s">
        <v>3999</v>
      </c>
      <c r="D43" s="64" t="s">
        <v>4000</v>
      </c>
      <c r="E43" s="64" t="s">
        <v>770</v>
      </c>
      <c r="F43" s="64" t="s">
        <v>4001</v>
      </c>
      <c r="G43" s="64" t="s">
        <v>4002</v>
      </c>
      <c r="H43" s="64" t="s">
        <v>4003</v>
      </c>
      <c r="I43" s="64" t="s">
        <v>4004</v>
      </c>
      <c r="J43" s="64" t="s">
        <v>4005</v>
      </c>
      <c r="K43" s="64" t="s">
        <v>4006</v>
      </c>
      <c r="L43" s="64" t="s">
        <v>4007</v>
      </c>
      <c r="M43" s="64" t="s">
        <v>3983</v>
      </c>
      <c r="N43" s="64" t="s">
        <v>3877</v>
      </c>
      <c r="O43" s="64" t="s">
        <v>3985</v>
      </c>
      <c r="P43" s="64" t="s">
        <v>3986</v>
      </c>
      <c r="Q43" s="64">
        <v>6000000</v>
      </c>
      <c r="R43" s="64">
        <v>0</v>
      </c>
      <c r="S43" s="64">
        <v>0</v>
      </c>
      <c r="T43" s="64">
        <v>0</v>
      </c>
      <c r="U43" s="64">
        <v>0</v>
      </c>
      <c r="V43" s="64">
        <v>0</v>
      </c>
      <c r="W43" s="64">
        <v>0</v>
      </c>
      <c r="X43" s="64">
        <v>0</v>
      </c>
      <c r="Y43" s="64">
        <v>0</v>
      </c>
      <c r="Z43" s="64">
        <v>0</v>
      </c>
      <c r="AA43" s="64">
        <v>0</v>
      </c>
      <c r="AB43" s="64">
        <v>0</v>
      </c>
      <c r="AC43" s="64">
        <v>0</v>
      </c>
      <c r="AD43" s="64" t="s">
        <v>3842</v>
      </c>
      <c r="AE43" s="64" t="s">
        <v>3867</v>
      </c>
      <c r="AF43" s="64" t="s">
        <v>3873</v>
      </c>
      <c r="AG43" s="64" t="s">
        <v>3968</v>
      </c>
      <c r="AH43" s="64" t="s">
        <v>3969</v>
      </c>
      <c r="AI43" s="64">
        <v>0</v>
      </c>
      <c r="AJ43" s="64">
        <v>6000000</v>
      </c>
      <c r="AK43" s="64" t="s">
        <v>864</v>
      </c>
      <c r="AL43" s="64" t="s">
        <v>3970</v>
      </c>
      <c r="AM43" s="64" t="s">
        <v>3979</v>
      </c>
      <c r="AN43" s="64" t="s">
        <v>3972</v>
      </c>
      <c r="AO43" s="65">
        <f>VLOOKUP(AK43,'Rekap ROK Pusdik'!$A$7:$V$581,9,0)</f>
        <v>0</v>
      </c>
      <c r="AP43" s="65">
        <f>VLOOKUP($AK43,'Rekap ROK Pusdik'!$A$7:$V$581,10,0)</f>
        <v>0</v>
      </c>
      <c r="AQ43" s="65">
        <f>VLOOKUP($AK43,'Rekap ROK Pusdik'!$A$7:$V$581,11,0)</f>
        <v>0</v>
      </c>
      <c r="AR43" s="65">
        <f>VLOOKUP($AK43,'Rekap ROK Pusdik'!$A$7:$V$581,12,0)</f>
        <v>3000000</v>
      </c>
      <c r="AS43" s="65">
        <f>VLOOKUP($AK43,'Rekap ROK Pusdik'!$A$7:$V$581,13,0)</f>
        <v>0</v>
      </c>
      <c r="AT43" s="65">
        <f>VLOOKUP($AK43,'Rekap ROK Pusdik'!$A$7:$V$581,14,0)</f>
        <v>0</v>
      </c>
      <c r="AU43" s="65">
        <f>VLOOKUP($AK43,'Rekap ROK Pusdik'!$A$7:$V$581,15,0)</f>
        <v>3000000</v>
      </c>
      <c r="AV43" s="65">
        <f>VLOOKUP($AK43,'Rekap ROK Pusdik'!$A$7:$V$581,16,0)</f>
        <v>0</v>
      </c>
      <c r="AW43" s="65">
        <f>VLOOKUP($AK43,'Rekap ROK Pusdik'!$A$7:$V$581,17,0)</f>
        <v>0</v>
      </c>
      <c r="AX43" s="65">
        <f>VLOOKUP($AK43,'Rekap ROK Pusdik'!$A$7:$V$581,18,0)</f>
        <v>0</v>
      </c>
      <c r="AY43" s="65">
        <f>VLOOKUP($AK43,'Rekap ROK Pusdik'!$A$7:$V$581,19,0)</f>
        <v>0</v>
      </c>
      <c r="AZ43" s="65">
        <f>VLOOKUP($AK43,'Rekap ROK Pusdik'!$A$7:$V$581,20,0)</f>
        <v>0</v>
      </c>
      <c r="BA43" s="65">
        <f t="shared" si="0"/>
        <v>6000000</v>
      </c>
      <c r="BB43" s="65">
        <f t="shared" si="1"/>
        <v>0</v>
      </c>
    </row>
    <row r="44" spans="1:54" ht="15.75" customHeight="1" x14ac:dyDescent="0.25">
      <c r="A44" s="64" t="s">
        <v>3954</v>
      </c>
      <c r="B44" s="64" t="s">
        <v>3955</v>
      </c>
      <c r="C44" s="64" t="s">
        <v>3999</v>
      </c>
      <c r="D44" s="64" t="s">
        <v>4000</v>
      </c>
      <c r="E44" s="64" t="s">
        <v>770</v>
      </c>
      <c r="F44" s="64" t="s">
        <v>4001</v>
      </c>
      <c r="G44" s="64" t="s">
        <v>4002</v>
      </c>
      <c r="H44" s="64" t="s">
        <v>4003</v>
      </c>
      <c r="I44" s="64" t="s">
        <v>4004</v>
      </c>
      <c r="J44" s="64" t="s">
        <v>4005</v>
      </c>
      <c r="K44" s="64" t="s">
        <v>4006</v>
      </c>
      <c r="L44" s="64" t="s">
        <v>4007</v>
      </c>
      <c r="M44" s="64" t="s">
        <v>3983</v>
      </c>
      <c r="N44" s="64" t="s">
        <v>3877</v>
      </c>
      <c r="O44" s="64" t="s">
        <v>3980</v>
      </c>
      <c r="P44" s="64" t="s">
        <v>3981</v>
      </c>
      <c r="Q44" s="64">
        <v>116880000</v>
      </c>
      <c r="R44" s="64">
        <v>0</v>
      </c>
      <c r="S44" s="64">
        <v>0</v>
      </c>
      <c r="T44" s="64">
        <v>0</v>
      </c>
      <c r="U44" s="64">
        <v>0</v>
      </c>
      <c r="V44" s="64">
        <v>0</v>
      </c>
      <c r="W44" s="64">
        <v>0</v>
      </c>
      <c r="X44" s="64">
        <v>0</v>
      </c>
      <c r="Y44" s="64">
        <v>0</v>
      </c>
      <c r="Z44" s="64">
        <v>0</v>
      </c>
      <c r="AA44" s="64">
        <v>0</v>
      </c>
      <c r="AB44" s="64">
        <v>0</v>
      </c>
      <c r="AC44" s="64">
        <v>0</v>
      </c>
      <c r="AD44" s="64" t="s">
        <v>3842</v>
      </c>
      <c r="AE44" s="64" t="s">
        <v>3867</v>
      </c>
      <c r="AF44" s="64" t="s">
        <v>3873</v>
      </c>
      <c r="AG44" s="64" t="s">
        <v>3968</v>
      </c>
      <c r="AH44" s="64" t="s">
        <v>3969</v>
      </c>
      <c r="AI44" s="64">
        <v>0</v>
      </c>
      <c r="AJ44" s="64">
        <v>116880000</v>
      </c>
      <c r="AK44" s="64" t="s">
        <v>868</v>
      </c>
      <c r="AL44" s="64" t="s">
        <v>3970</v>
      </c>
      <c r="AM44" s="64" t="s">
        <v>3982</v>
      </c>
      <c r="AN44" s="64" t="s">
        <v>3972</v>
      </c>
      <c r="AO44" s="65">
        <f>VLOOKUP(AK44,'Rekap ROK Pusdik'!$A$7:$V$581,9,0)</f>
        <v>0</v>
      </c>
      <c r="AP44" s="65">
        <f>VLOOKUP($AK44,'Rekap ROK Pusdik'!$A$7:$V$581,10,0)</f>
        <v>0</v>
      </c>
      <c r="AQ44" s="65">
        <f>VLOOKUP($AK44,'Rekap ROK Pusdik'!$A$7:$V$581,11,0)</f>
        <v>0</v>
      </c>
      <c r="AR44" s="65">
        <f>VLOOKUP($AK44,'Rekap ROK Pusdik'!$A$7:$V$581,12,0)</f>
        <v>19480000</v>
      </c>
      <c r="AS44" s="65">
        <f>VLOOKUP($AK44,'Rekap ROK Pusdik'!$A$7:$V$581,13,0)</f>
        <v>0</v>
      </c>
      <c r="AT44" s="65">
        <f>VLOOKUP($AK44,'Rekap ROK Pusdik'!$A$7:$V$581,14,0)</f>
        <v>38960000</v>
      </c>
      <c r="AU44" s="65">
        <f>VLOOKUP($AK44,'Rekap ROK Pusdik'!$A$7:$V$581,15,0)</f>
        <v>0</v>
      </c>
      <c r="AV44" s="65">
        <f>VLOOKUP($AK44,'Rekap ROK Pusdik'!$A$7:$V$581,16,0)</f>
        <v>19480000</v>
      </c>
      <c r="AW44" s="65">
        <f>VLOOKUP($AK44,'Rekap ROK Pusdik'!$A$7:$V$581,17,0)</f>
        <v>0</v>
      </c>
      <c r="AX44" s="65">
        <f>VLOOKUP($AK44,'Rekap ROK Pusdik'!$A$7:$V$581,18,0)</f>
        <v>19480000</v>
      </c>
      <c r="AY44" s="65">
        <f>VLOOKUP($AK44,'Rekap ROK Pusdik'!$A$7:$V$581,19,0)</f>
        <v>19480000</v>
      </c>
      <c r="AZ44" s="65">
        <f>VLOOKUP($AK44,'Rekap ROK Pusdik'!$A$7:$V$581,20,0)</f>
        <v>0</v>
      </c>
      <c r="BA44" s="65">
        <f t="shared" si="0"/>
        <v>116880000</v>
      </c>
      <c r="BB44" s="65">
        <f t="shared" si="1"/>
        <v>0</v>
      </c>
    </row>
    <row r="45" spans="1:54" ht="15.75" customHeight="1" x14ac:dyDescent="0.25">
      <c r="A45" s="64" t="s">
        <v>3954</v>
      </c>
      <c r="B45" s="64" t="s">
        <v>3955</v>
      </c>
      <c r="C45" s="64" t="s">
        <v>3999</v>
      </c>
      <c r="D45" s="64" t="s">
        <v>4000</v>
      </c>
      <c r="E45" s="64" t="s">
        <v>770</v>
      </c>
      <c r="F45" s="64" t="s">
        <v>4001</v>
      </c>
      <c r="G45" s="64" t="s">
        <v>4008</v>
      </c>
      <c r="H45" s="64" t="s">
        <v>4009</v>
      </c>
      <c r="I45" s="64" t="s">
        <v>4004</v>
      </c>
      <c r="J45" s="64" t="s">
        <v>4010</v>
      </c>
      <c r="K45" s="64" t="s">
        <v>3961</v>
      </c>
      <c r="L45" s="64" t="s">
        <v>4011</v>
      </c>
      <c r="M45" s="64" t="s">
        <v>3965</v>
      </c>
      <c r="N45" s="64" t="s">
        <v>3886</v>
      </c>
      <c r="O45" s="64" t="s">
        <v>4012</v>
      </c>
      <c r="P45" s="64" t="s">
        <v>4013</v>
      </c>
      <c r="Q45" s="64">
        <v>2425308000</v>
      </c>
      <c r="R45" s="64">
        <v>172790300</v>
      </c>
      <c r="S45" s="64">
        <v>194445020</v>
      </c>
      <c r="T45" s="64">
        <v>0</v>
      </c>
      <c r="U45" s="64">
        <v>0</v>
      </c>
      <c r="V45" s="64">
        <v>0</v>
      </c>
      <c r="W45" s="64">
        <v>0</v>
      </c>
      <c r="X45" s="64">
        <v>0</v>
      </c>
      <c r="Y45" s="64">
        <v>0</v>
      </c>
      <c r="Z45" s="64">
        <v>0</v>
      </c>
      <c r="AA45" s="64">
        <v>0</v>
      </c>
      <c r="AB45" s="64">
        <v>0</v>
      </c>
      <c r="AC45" s="64">
        <v>0</v>
      </c>
      <c r="AD45" s="64" t="s">
        <v>3842</v>
      </c>
      <c r="AE45" s="64" t="s">
        <v>3884</v>
      </c>
      <c r="AF45" s="64" t="s">
        <v>3885</v>
      </c>
      <c r="AG45" s="64" t="s">
        <v>4014</v>
      </c>
      <c r="AH45" s="64" t="s">
        <v>3969</v>
      </c>
      <c r="AI45" s="64">
        <v>367235320</v>
      </c>
      <c r="AJ45" s="64">
        <v>2058072680</v>
      </c>
      <c r="AK45" s="64" t="s">
        <v>1380</v>
      </c>
      <c r="AL45" s="64" t="s">
        <v>3970</v>
      </c>
      <c r="AM45" s="64" t="s">
        <v>4015</v>
      </c>
      <c r="AN45" s="64" t="s">
        <v>4016</v>
      </c>
      <c r="AO45" s="65">
        <f>VLOOKUP(AK45,'Rekap ROK Pusdik'!$A$7:$V$581,9,0)</f>
        <v>172790300</v>
      </c>
      <c r="AP45" s="65">
        <f>VLOOKUP($AK45,'Rekap ROK Pusdik'!$A$7:$V$581,10,0)</f>
        <v>197400520</v>
      </c>
      <c r="AQ45" s="65">
        <f>VLOOKUP($AK45,'Rekap ROK Pusdik'!$A$7:$V$581,11,0)</f>
        <v>174000000</v>
      </c>
      <c r="AR45" s="65">
        <f>VLOOKUP($AK45,'Rekap ROK Pusdik'!$A$7:$V$581,12,0)</f>
        <v>174000000</v>
      </c>
      <c r="AS45" s="65">
        <f>VLOOKUP($AK45,'Rekap ROK Pusdik'!$A$7:$V$581,13,0)</f>
        <v>344822000</v>
      </c>
      <c r="AT45" s="65">
        <f>VLOOKUP($AK45,'Rekap ROK Pusdik'!$A$7:$V$581,14,0)</f>
        <v>344822000</v>
      </c>
      <c r="AU45" s="65">
        <f>VLOOKUP($AK45,'Rekap ROK Pusdik'!$A$7:$V$581,15,0)</f>
        <v>174000000</v>
      </c>
      <c r="AV45" s="65">
        <f>VLOOKUP($AK45,'Rekap ROK Pusdik'!$A$7:$V$581,16,0)</f>
        <v>174000000</v>
      </c>
      <c r="AW45" s="65">
        <f>VLOOKUP($AK45,'Rekap ROK Pusdik'!$A$7:$V$581,17,0)</f>
        <v>174000000</v>
      </c>
      <c r="AX45" s="65">
        <f>VLOOKUP($AK45,'Rekap ROK Pusdik'!$A$7:$V$581,18,0)</f>
        <v>174000000</v>
      </c>
      <c r="AY45" s="65">
        <f>VLOOKUP($AK45,'Rekap ROK Pusdik'!$A$7:$V$581,19,0)</f>
        <v>174000000</v>
      </c>
      <c r="AZ45" s="65">
        <f>VLOOKUP($AK45,'Rekap ROK Pusdik'!$A$7:$V$581,20,0)</f>
        <v>147473180</v>
      </c>
      <c r="BA45" s="65">
        <f t="shared" si="0"/>
        <v>2425308000</v>
      </c>
      <c r="BB45" s="65">
        <f t="shared" si="1"/>
        <v>0</v>
      </c>
    </row>
    <row r="46" spans="1:54" ht="15.75" customHeight="1" x14ac:dyDescent="0.25">
      <c r="A46" s="64" t="s">
        <v>3954</v>
      </c>
      <c r="B46" s="64" t="s">
        <v>3955</v>
      </c>
      <c r="C46" s="64" t="s">
        <v>3999</v>
      </c>
      <c r="D46" s="64" t="s">
        <v>4000</v>
      </c>
      <c r="E46" s="64" t="s">
        <v>770</v>
      </c>
      <c r="F46" s="64" t="s">
        <v>4001</v>
      </c>
      <c r="G46" s="64" t="s">
        <v>4008</v>
      </c>
      <c r="H46" s="64" t="s">
        <v>4009</v>
      </c>
      <c r="I46" s="64" t="s">
        <v>4004</v>
      </c>
      <c r="J46" s="64" t="s">
        <v>4010</v>
      </c>
      <c r="K46" s="64" t="s">
        <v>3961</v>
      </c>
      <c r="L46" s="64" t="s">
        <v>4011</v>
      </c>
      <c r="M46" s="64" t="s">
        <v>3965</v>
      </c>
      <c r="N46" s="64" t="s">
        <v>3886</v>
      </c>
      <c r="O46" s="64" t="s">
        <v>4017</v>
      </c>
      <c r="P46" s="64" t="s">
        <v>4018</v>
      </c>
      <c r="Q46" s="64">
        <v>56000</v>
      </c>
      <c r="R46" s="64">
        <v>2130</v>
      </c>
      <c r="S46" s="64">
        <v>2420</v>
      </c>
      <c r="T46" s="64">
        <v>0</v>
      </c>
      <c r="U46" s="64">
        <v>0</v>
      </c>
      <c r="V46" s="64">
        <v>0</v>
      </c>
      <c r="W46" s="64">
        <v>0</v>
      </c>
      <c r="X46" s="64">
        <v>0</v>
      </c>
      <c r="Y46" s="64">
        <v>0</v>
      </c>
      <c r="Z46" s="64">
        <v>0</v>
      </c>
      <c r="AA46" s="64">
        <v>0</v>
      </c>
      <c r="AB46" s="64">
        <v>0</v>
      </c>
      <c r="AC46" s="64">
        <v>0</v>
      </c>
      <c r="AD46" s="64" t="s">
        <v>3842</v>
      </c>
      <c r="AE46" s="64" t="s">
        <v>3884</v>
      </c>
      <c r="AF46" s="64" t="s">
        <v>3885</v>
      </c>
      <c r="AG46" s="64" t="s">
        <v>4014</v>
      </c>
      <c r="AH46" s="64" t="s">
        <v>3969</v>
      </c>
      <c r="AI46" s="64">
        <v>4550</v>
      </c>
      <c r="AJ46" s="64">
        <v>51450</v>
      </c>
      <c r="AK46" s="64" t="s">
        <v>1387</v>
      </c>
      <c r="AL46" s="64" t="s">
        <v>3970</v>
      </c>
      <c r="AM46" s="64" t="s">
        <v>4015</v>
      </c>
      <c r="AN46" s="64" t="s">
        <v>4016</v>
      </c>
      <c r="AO46" s="65">
        <f>VLOOKUP(AK46,'Rekap ROK Pusdik'!$A$7:$V$581,9,0)</f>
        <v>2130</v>
      </c>
      <c r="AP46" s="65">
        <f>VLOOKUP($AK46,'Rekap ROK Pusdik'!$A$7:$V$581,10,0)</f>
        <v>3201</v>
      </c>
      <c r="AQ46" s="65">
        <f>VLOOKUP($AK46,'Rekap ROK Pusdik'!$A$7:$V$581,11,0)</f>
        <v>2263</v>
      </c>
      <c r="AR46" s="65">
        <f>VLOOKUP($AK46,'Rekap ROK Pusdik'!$A$7:$V$581,12,0)</f>
        <v>2263</v>
      </c>
      <c r="AS46" s="65">
        <f>VLOOKUP($AK46,'Rekap ROK Pusdik'!$A$7:$V$581,13,0)</f>
        <v>4263</v>
      </c>
      <c r="AT46" s="65">
        <f>VLOOKUP($AK46,'Rekap ROK Pusdik'!$A$7:$V$581,14,0)</f>
        <v>4263</v>
      </c>
      <c r="AU46" s="65">
        <f>VLOOKUP($AK46,'Rekap ROK Pusdik'!$A$7:$V$581,15,0)</f>
        <v>2263</v>
      </c>
      <c r="AV46" s="65">
        <f>VLOOKUP($AK46,'Rekap ROK Pusdik'!$A$7:$V$581,16,0)</f>
        <v>2263</v>
      </c>
      <c r="AW46" s="65">
        <f>VLOOKUP($AK46,'Rekap ROK Pusdik'!$A$7:$V$581,17,0)</f>
        <v>2263</v>
      </c>
      <c r="AX46" s="65">
        <f>VLOOKUP($AK46,'Rekap ROK Pusdik'!$A$7:$V$581,18,0)</f>
        <v>2263</v>
      </c>
      <c r="AY46" s="65">
        <f>VLOOKUP($AK46,'Rekap ROK Pusdik'!$A$7:$V$581,19,0)</f>
        <v>2263</v>
      </c>
      <c r="AZ46" s="65">
        <f>VLOOKUP($AK46,'Rekap ROK Pusdik'!$A$7:$V$581,20,0)</f>
        <v>26302</v>
      </c>
      <c r="BA46" s="65">
        <f t="shared" si="0"/>
        <v>56000</v>
      </c>
      <c r="BB46" s="65">
        <f t="shared" si="1"/>
        <v>0</v>
      </c>
    </row>
    <row r="47" spans="1:54" ht="15.75" customHeight="1" x14ac:dyDescent="0.25">
      <c r="A47" s="64" t="s">
        <v>3954</v>
      </c>
      <c r="B47" s="64" t="s">
        <v>3955</v>
      </c>
      <c r="C47" s="64" t="s">
        <v>3999</v>
      </c>
      <c r="D47" s="64" t="s">
        <v>4000</v>
      </c>
      <c r="E47" s="64" t="s">
        <v>770</v>
      </c>
      <c r="F47" s="64" t="s">
        <v>4001</v>
      </c>
      <c r="G47" s="64" t="s">
        <v>4008</v>
      </c>
      <c r="H47" s="64" t="s">
        <v>4009</v>
      </c>
      <c r="I47" s="64" t="s">
        <v>4004</v>
      </c>
      <c r="J47" s="64" t="s">
        <v>4010</v>
      </c>
      <c r="K47" s="64" t="s">
        <v>3961</v>
      </c>
      <c r="L47" s="64" t="s">
        <v>4011</v>
      </c>
      <c r="M47" s="64" t="s">
        <v>3965</v>
      </c>
      <c r="N47" s="64" t="s">
        <v>3886</v>
      </c>
      <c r="O47" s="64" t="s">
        <v>4019</v>
      </c>
      <c r="P47" s="64" t="s">
        <v>4020</v>
      </c>
      <c r="Q47" s="64">
        <v>166738000</v>
      </c>
      <c r="R47" s="64">
        <v>11955020</v>
      </c>
      <c r="S47" s="64">
        <v>13313280</v>
      </c>
      <c r="T47" s="64">
        <v>0</v>
      </c>
      <c r="U47" s="64">
        <v>0</v>
      </c>
      <c r="V47" s="64">
        <v>0</v>
      </c>
      <c r="W47" s="64">
        <v>0</v>
      </c>
      <c r="X47" s="64">
        <v>0</v>
      </c>
      <c r="Y47" s="64">
        <v>0</v>
      </c>
      <c r="Z47" s="64">
        <v>0</v>
      </c>
      <c r="AA47" s="64">
        <v>0</v>
      </c>
      <c r="AB47" s="64">
        <v>0</v>
      </c>
      <c r="AC47" s="64">
        <v>0</v>
      </c>
      <c r="AD47" s="64" t="s">
        <v>3842</v>
      </c>
      <c r="AE47" s="64" t="s">
        <v>3884</v>
      </c>
      <c r="AF47" s="64" t="s">
        <v>3885</v>
      </c>
      <c r="AG47" s="64" t="s">
        <v>4014</v>
      </c>
      <c r="AH47" s="64" t="s">
        <v>3969</v>
      </c>
      <c r="AI47" s="64">
        <v>25268300</v>
      </c>
      <c r="AJ47" s="64">
        <v>141469700</v>
      </c>
      <c r="AK47" s="64" t="s">
        <v>1394</v>
      </c>
      <c r="AL47" s="64" t="s">
        <v>3970</v>
      </c>
      <c r="AM47" s="64" t="s">
        <v>4015</v>
      </c>
      <c r="AN47" s="64" t="s">
        <v>4016</v>
      </c>
      <c r="AO47" s="65">
        <f>VLOOKUP(AK47,'Rekap ROK Pusdik'!$A$7:$V$581,9,0)</f>
        <v>11955020</v>
      </c>
      <c r="AP47" s="65">
        <f>VLOOKUP($AK47,'Rekap ROK Pusdik'!$A$7:$V$581,10,0)</f>
        <v>13530380</v>
      </c>
      <c r="AQ47" s="65">
        <f>VLOOKUP($AK47,'Rekap ROK Pusdik'!$A$7:$V$581,11,0)</f>
        <v>12200000</v>
      </c>
      <c r="AR47" s="65">
        <f>VLOOKUP($AK47,'Rekap ROK Pusdik'!$A$7:$V$581,12,0)</f>
        <v>12200000</v>
      </c>
      <c r="AS47" s="65">
        <f>VLOOKUP($AK47,'Rekap ROK Pusdik'!$A$7:$V$581,13,0)</f>
        <v>24013000</v>
      </c>
      <c r="AT47" s="65">
        <f>VLOOKUP($AK47,'Rekap ROK Pusdik'!$A$7:$V$581,14,0)</f>
        <v>24013000</v>
      </c>
      <c r="AU47" s="65">
        <f>VLOOKUP($AK47,'Rekap ROK Pusdik'!$A$7:$V$581,15,0)</f>
        <v>12200000</v>
      </c>
      <c r="AV47" s="65">
        <f>VLOOKUP($AK47,'Rekap ROK Pusdik'!$A$7:$V$581,16,0)</f>
        <v>12200000</v>
      </c>
      <c r="AW47" s="65">
        <f>VLOOKUP($AK47,'Rekap ROK Pusdik'!$A$7:$V$581,17,0)</f>
        <v>12200000</v>
      </c>
      <c r="AX47" s="65">
        <f>VLOOKUP($AK47,'Rekap ROK Pusdik'!$A$7:$V$581,18,0)</f>
        <v>12200000</v>
      </c>
      <c r="AY47" s="65">
        <f>VLOOKUP($AK47,'Rekap ROK Pusdik'!$A$7:$V$581,19,0)</f>
        <v>12200000</v>
      </c>
      <c r="AZ47" s="65">
        <f>VLOOKUP($AK47,'Rekap ROK Pusdik'!$A$7:$V$581,20,0)</f>
        <v>7826600</v>
      </c>
      <c r="BA47" s="65">
        <f t="shared" si="0"/>
        <v>166738000</v>
      </c>
      <c r="BB47" s="65">
        <f t="shared" si="1"/>
        <v>0</v>
      </c>
    </row>
    <row r="48" spans="1:54" ht="15.75" customHeight="1" x14ac:dyDescent="0.25">
      <c r="A48" s="64" t="s">
        <v>3954</v>
      </c>
      <c r="B48" s="64" t="s">
        <v>3955</v>
      </c>
      <c r="C48" s="64" t="s">
        <v>3999</v>
      </c>
      <c r="D48" s="64" t="s">
        <v>4000</v>
      </c>
      <c r="E48" s="64" t="s">
        <v>770</v>
      </c>
      <c r="F48" s="64" t="s">
        <v>4001</v>
      </c>
      <c r="G48" s="64" t="s">
        <v>4008</v>
      </c>
      <c r="H48" s="64" t="s">
        <v>4009</v>
      </c>
      <c r="I48" s="64" t="s">
        <v>4004</v>
      </c>
      <c r="J48" s="64" t="s">
        <v>4010</v>
      </c>
      <c r="K48" s="64" t="s">
        <v>3961</v>
      </c>
      <c r="L48" s="64" t="s">
        <v>4011</v>
      </c>
      <c r="M48" s="64" t="s">
        <v>3965</v>
      </c>
      <c r="N48" s="64" t="s">
        <v>3886</v>
      </c>
      <c r="O48" s="64" t="s">
        <v>4021</v>
      </c>
      <c r="P48" s="64" t="s">
        <v>4022</v>
      </c>
      <c r="Q48" s="64">
        <v>45154000</v>
      </c>
      <c r="R48" s="64">
        <v>3125292</v>
      </c>
      <c r="S48" s="64">
        <v>3402252</v>
      </c>
      <c r="T48" s="64">
        <v>0</v>
      </c>
      <c r="U48" s="64">
        <v>0</v>
      </c>
      <c r="V48" s="64">
        <v>0</v>
      </c>
      <c r="W48" s="64">
        <v>0</v>
      </c>
      <c r="X48" s="64">
        <v>0</v>
      </c>
      <c r="Y48" s="64">
        <v>0</v>
      </c>
      <c r="Z48" s="64">
        <v>0</v>
      </c>
      <c r="AA48" s="64">
        <v>0</v>
      </c>
      <c r="AB48" s="64">
        <v>0</v>
      </c>
      <c r="AC48" s="64">
        <v>0</v>
      </c>
      <c r="AD48" s="64" t="s">
        <v>3842</v>
      </c>
      <c r="AE48" s="64" t="s">
        <v>3884</v>
      </c>
      <c r="AF48" s="64" t="s">
        <v>3885</v>
      </c>
      <c r="AG48" s="64" t="s">
        <v>4014</v>
      </c>
      <c r="AH48" s="64" t="s">
        <v>3969</v>
      </c>
      <c r="AI48" s="64">
        <v>6527544</v>
      </c>
      <c r="AJ48" s="64">
        <v>38626456</v>
      </c>
      <c r="AK48" s="64" t="s">
        <v>1399</v>
      </c>
      <c r="AL48" s="64" t="s">
        <v>3970</v>
      </c>
      <c r="AM48" s="64" t="s">
        <v>4015</v>
      </c>
      <c r="AN48" s="64" t="s">
        <v>4016</v>
      </c>
      <c r="AO48" s="65">
        <f>VLOOKUP(AK48,'Rekap ROK Pusdik'!$A$7:$V$581,9,0)</f>
        <v>3125292</v>
      </c>
      <c r="AP48" s="65">
        <f>VLOOKUP($AK48,'Rekap ROK Pusdik'!$A$7:$V$581,10,0)</f>
        <v>3477518</v>
      </c>
      <c r="AQ48" s="65">
        <f>VLOOKUP($AK48,'Rekap ROK Pusdik'!$A$7:$V$581,11,0)</f>
        <v>3400000</v>
      </c>
      <c r="AR48" s="65">
        <f>VLOOKUP($AK48,'Rekap ROK Pusdik'!$A$7:$V$581,12,0)</f>
        <v>3400000</v>
      </c>
      <c r="AS48" s="65">
        <f>VLOOKUP($AK48,'Rekap ROK Pusdik'!$A$7:$V$581,13,0)</f>
        <v>6528000</v>
      </c>
      <c r="AT48" s="65">
        <f>VLOOKUP($AK48,'Rekap ROK Pusdik'!$A$7:$V$581,14,0)</f>
        <v>6528000</v>
      </c>
      <c r="AU48" s="65">
        <f>VLOOKUP($AK48,'Rekap ROK Pusdik'!$A$7:$V$581,15,0)</f>
        <v>3400000</v>
      </c>
      <c r="AV48" s="65">
        <f>VLOOKUP($AK48,'Rekap ROK Pusdik'!$A$7:$V$581,16,0)</f>
        <v>3400000</v>
      </c>
      <c r="AW48" s="65">
        <f>VLOOKUP($AK48,'Rekap ROK Pusdik'!$A$7:$V$581,17,0)</f>
        <v>3400000</v>
      </c>
      <c r="AX48" s="65">
        <f>VLOOKUP($AK48,'Rekap ROK Pusdik'!$A$7:$V$581,18,0)</f>
        <v>3400000</v>
      </c>
      <c r="AY48" s="65">
        <f>VLOOKUP($AK48,'Rekap ROK Pusdik'!$A$7:$V$581,19,0)</f>
        <v>3400000</v>
      </c>
      <c r="AZ48" s="65">
        <f>VLOOKUP($AK48,'Rekap ROK Pusdik'!$A$7:$V$581,20,0)</f>
        <v>1695190</v>
      </c>
      <c r="BA48" s="65">
        <f t="shared" si="0"/>
        <v>45154000</v>
      </c>
      <c r="BB48" s="65">
        <f t="shared" si="1"/>
        <v>0</v>
      </c>
    </row>
    <row r="49" spans="1:54" ht="15.75" customHeight="1" x14ac:dyDescent="0.25">
      <c r="A49" s="64" t="s">
        <v>3954</v>
      </c>
      <c r="B49" s="64" t="s">
        <v>3955</v>
      </c>
      <c r="C49" s="64" t="s">
        <v>3999</v>
      </c>
      <c r="D49" s="64" t="s">
        <v>4000</v>
      </c>
      <c r="E49" s="64" t="s">
        <v>770</v>
      </c>
      <c r="F49" s="64" t="s">
        <v>4001</v>
      </c>
      <c r="G49" s="64" t="s">
        <v>4008</v>
      </c>
      <c r="H49" s="64" t="s">
        <v>4009</v>
      </c>
      <c r="I49" s="64" t="s">
        <v>4004</v>
      </c>
      <c r="J49" s="64" t="s">
        <v>4010</v>
      </c>
      <c r="K49" s="64" t="s">
        <v>3961</v>
      </c>
      <c r="L49" s="64" t="s">
        <v>4011</v>
      </c>
      <c r="M49" s="64" t="s">
        <v>3965</v>
      </c>
      <c r="N49" s="64" t="s">
        <v>3886</v>
      </c>
      <c r="O49" s="64" t="s">
        <v>4023</v>
      </c>
      <c r="P49" s="64" t="s">
        <v>4024</v>
      </c>
      <c r="Q49" s="64">
        <v>161420000</v>
      </c>
      <c r="R49" s="64">
        <v>13330000</v>
      </c>
      <c r="S49" s="64">
        <v>13330000</v>
      </c>
      <c r="T49" s="64">
        <v>0</v>
      </c>
      <c r="U49" s="64">
        <v>0</v>
      </c>
      <c r="V49" s="64">
        <v>0</v>
      </c>
      <c r="W49" s="64">
        <v>0</v>
      </c>
      <c r="X49" s="64">
        <v>0</v>
      </c>
      <c r="Y49" s="64">
        <v>0</v>
      </c>
      <c r="Z49" s="64">
        <v>0</v>
      </c>
      <c r="AA49" s="64">
        <v>0</v>
      </c>
      <c r="AB49" s="64">
        <v>0</v>
      </c>
      <c r="AC49" s="64">
        <v>0</v>
      </c>
      <c r="AD49" s="64" t="s">
        <v>3842</v>
      </c>
      <c r="AE49" s="64" t="s">
        <v>3884</v>
      </c>
      <c r="AF49" s="64" t="s">
        <v>3885</v>
      </c>
      <c r="AG49" s="64" t="s">
        <v>4014</v>
      </c>
      <c r="AH49" s="64" t="s">
        <v>3969</v>
      </c>
      <c r="AI49" s="64">
        <v>26660000</v>
      </c>
      <c r="AJ49" s="64">
        <v>134760000</v>
      </c>
      <c r="AK49" s="64" t="s">
        <v>1406</v>
      </c>
      <c r="AL49" s="64" t="s">
        <v>3970</v>
      </c>
      <c r="AM49" s="64" t="s">
        <v>4015</v>
      </c>
      <c r="AN49" s="64" t="s">
        <v>4016</v>
      </c>
      <c r="AO49" s="65">
        <f>VLOOKUP(AK49,'Rekap ROK Pusdik'!$A$7:$V$581,9,0)</f>
        <v>13330000</v>
      </c>
      <c r="AP49" s="65">
        <f>VLOOKUP($AK49,'Rekap ROK Pusdik'!$A$7:$V$581,10,0)</f>
        <v>13330000</v>
      </c>
      <c r="AQ49" s="65">
        <f>VLOOKUP($AK49,'Rekap ROK Pusdik'!$A$7:$V$581,11,0)</f>
        <v>12070000</v>
      </c>
      <c r="AR49" s="65">
        <f>VLOOKUP($AK49,'Rekap ROK Pusdik'!$A$7:$V$581,12,0)</f>
        <v>3250000</v>
      </c>
      <c r="AS49" s="65">
        <f>VLOOKUP($AK49,'Rekap ROK Pusdik'!$A$7:$V$581,13,0)</f>
        <v>14780000</v>
      </c>
      <c r="AT49" s="65">
        <f>VLOOKUP($AK49,'Rekap ROK Pusdik'!$A$7:$V$581,14,0)</f>
        <v>14780000</v>
      </c>
      <c r="AU49" s="65">
        <f>VLOOKUP($AK49,'Rekap ROK Pusdik'!$A$7:$V$581,15,0)</f>
        <v>3250000</v>
      </c>
      <c r="AV49" s="65">
        <f>VLOOKUP($AK49,'Rekap ROK Pusdik'!$A$7:$V$581,16,0)</f>
        <v>3250000</v>
      </c>
      <c r="AW49" s="65">
        <f>VLOOKUP($AK49,'Rekap ROK Pusdik'!$A$7:$V$581,17,0)</f>
        <v>3250000</v>
      </c>
      <c r="AX49" s="65">
        <f>VLOOKUP($AK49,'Rekap ROK Pusdik'!$A$7:$V$581,18,0)</f>
        <v>3250000</v>
      </c>
      <c r="AY49" s="65">
        <f>VLOOKUP($AK49,'Rekap ROK Pusdik'!$A$7:$V$581,19,0)</f>
        <v>3250000</v>
      </c>
      <c r="AZ49" s="65">
        <f>VLOOKUP($AK49,'Rekap ROK Pusdik'!$A$7:$V$581,20,0)</f>
        <v>73630000</v>
      </c>
      <c r="BA49" s="65">
        <f t="shared" si="0"/>
        <v>161420000</v>
      </c>
      <c r="BB49" s="65">
        <f t="shared" si="1"/>
        <v>0</v>
      </c>
    </row>
    <row r="50" spans="1:54" ht="15.75" customHeight="1" x14ac:dyDescent="0.25">
      <c r="A50" s="64" t="s">
        <v>3954</v>
      </c>
      <c r="B50" s="64" t="s">
        <v>3955</v>
      </c>
      <c r="C50" s="64" t="s">
        <v>3999</v>
      </c>
      <c r="D50" s="64" t="s">
        <v>4000</v>
      </c>
      <c r="E50" s="64" t="s">
        <v>770</v>
      </c>
      <c r="F50" s="64" t="s">
        <v>4001</v>
      </c>
      <c r="G50" s="64" t="s">
        <v>4008</v>
      </c>
      <c r="H50" s="64" t="s">
        <v>4009</v>
      </c>
      <c r="I50" s="64" t="s">
        <v>4004</v>
      </c>
      <c r="J50" s="64" t="s">
        <v>4010</v>
      </c>
      <c r="K50" s="64" t="s">
        <v>3961</v>
      </c>
      <c r="L50" s="64" t="s">
        <v>4011</v>
      </c>
      <c r="M50" s="64" t="s">
        <v>3965</v>
      </c>
      <c r="N50" s="64" t="s">
        <v>3886</v>
      </c>
      <c r="O50" s="64" t="s">
        <v>4025</v>
      </c>
      <c r="P50" s="64" t="s">
        <v>4026</v>
      </c>
      <c r="Q50" s="64">
        <v>5040000</v>
      </c>
      <c r="R50" s="64">
        <v>0</v>
      </c>
      <c r="S50" s="64">
        <v>0</v>
      </c>
      <c r="T50" s="64">
        <v>0</v>
      </c>
      <c r="U50" s="64">
        <v>0</v>
      </c>
      <c r="V50" s="64">
        <v>0</v>
      </c>
      <c r="W50" s="64">
        <v>0</v>
      </c>
      <c r="X50" s="64">
        <v>0</v>
      </c>
      <c r="Y50" s="64">
        <v>0</v>
      </c>
      <c r="Z50" s="64">
        <v>0</v>
      </c>
      <c r="AA50" s="64">
        <v>0</v>
      </c>
      <c r="AB50" s="64">
        <v>0</v>
      </c>
      <c r="AC50" s="64">
        <v>0</v>
      </c>
      <c r="AD50" s="64" t="s">
        <v>3842</v>
      </c>
      <c r="AE50" s="64" t="s">
        <v>3884</v>
      </c>
      <c r="AF50" s="64" t="s">
        <v>3885</v>
      </c>
      <c r="AG50" s="64" t="s">
        <v>4014</v>
      </c>
      <c r="AH50" s="64" t="s">
        <v>3969</v>
      </c>
      <c r="AI50" s="64">
        <v>0</v>
      </c>
      <c r="AJ50" s="64">
        <v>5040000</v>
      </c>
      <c r="AK50" s="64" t="s">
        <v>1413</v>
      </c>
      <c r="AL50" s="64" t="s">
        <v>3970</v>
      </c>
      <c r="AM50" s="64" t="s">
        <v>4015</v>
      </c>
      <c r="AN50" s="64" t="s">
        <v>4016</v>
      </c>
      <c r="AO50" s="65">
        <f>VLOOKUP(AK50,'Rekap ROK Pusdik'!$A$7:$V$581,9,0)</f>
        <v>0</v>
      </c>
      <c r="AP50" s="65">
        <f>VLOOKUP($AK50,'Rekap ROK Pusdik'!$A$7:$V$581,10,0)</f>
        <v>0</v>
      </c>
      <c r="AQ50" s="65">
        <f>VLOOKUP($AK50,'Rekap ROK Pusdik'!$A$7:$V$581,11,0)</f>
        <v>0</v>
      </c>
      <c r="AR50" s="65">
        <f>VLOOKUP($AK50,'Rekap ROK Pusdik'!$A$7:$V$581,12,0)</f>
        <v>4320000</v>
      </c>
      <c r="AS50" s="65">
        <f>VLOOKUP($AK50,'Rekap ROK Pusdik'!$A$7:$V$581,13,0)</f>
        <v>360000</v>
      </c>
      <c r="AT50" s="65">
        <f>VLOOKUP($AK50,'Rekap ROK Pusdik'!$A$7:$V$581,14,0)</f>
        <v>360000</v>
      </c>
      <c r="AU50" s="65">
        <f>VLOOKUP($AK50,'Rekap ROK Pusdik'!$A$7:$V$581,15,0)</f>
        <v>0</v>
      </c>
      <c r="AV50" s="65">
        <f>VLOOKUP($AK50,'Rekap ROK Pusdik'!$A$7:$V$581,16,0)</f>
        <v>0</v>
      </c>
      <c r="AW50" s="65">
        <f>VLOOKUP($AK50,'Rekap ROK Pusdik'!$A$7:$V$581,17,0)</f>
        <v>0</v>
      </c>
      <c r="AX50" s="65">
        <f>VLOOKUP($AK50,'Rekap ROK Pusdik'!$A$7:$V$581,18,0)</f>
        <v>0</v>
      </c>
      <c r="AY50" s="65">
        <f>VLOOKUP($AK50,'Rekap ROK Pusdik'!$A$7:$V$581,19,0)</f>
        <v>0</v>
      </c>
      <c r="AZ50" s="65">
        <f>VLOOKUP($AK50,'Rekap ROK Pusdik'!$A$7:$V$581,20,0)</f>
        <v>0</v>
      </c>
      <c r="BA50" s="65">
        <f t="shared" si="0"/>
        <v>5040000</v>
      </c>
      <c r="BB50" s="65">
        <f t="shared" si="1"/>
        <v>0</v>
      </c>
    </row>
    <row r="51" spans="1:54" ht="15.75" customHeight="1" x14ac:dyDescent="0.25">
      <c r="A51" s="64" t="s">
        <v>3954</v>
      </c>
      <c r="B51" s="64" t="s">
        <v>3955</v>
      </c>
      <c r="C51" s="64" t="s">
        <v>3999</v>
      </c>
      <c r="D51" s="64" t="s">
        <v>4000</v>
      </c>
      <c r="E51" s="64" t="s">
        <v>770</v>
      </c>
      <c r="F51" s="64" t="s">
        <v>4001</v>
      </c>
      <c r="G51" s="64" t="s">
        <v>4008</v>
      </c>
      <c r="H51" s="64" t="s">
        <v>4009</v>
      </c>
      <c r="I51" s="64" t="s">
        <v>4004</v>
      </c>
      <c r="J51" s="64" t="s">
        <v>4010</v>
      </c>
      <c r="K51" s="64" t="s">
        <v>3961</v>
      </c>
      <c r="L51" s="64" t="s">
        <v>4011</v>
      </c>
      <c r="M51" s="64" t="s">
        <v>3965</v>
      </c>
      <c r="N51" s="64" t="s">
        <v>3886</v>
      </c>
      <c r="O51" s="64" t="s">
        <v>4027</v>
      </c>
      <c r="P51" s="64" t="s">
        <v>4028</v>
      </c>
      <c r="Q51" s="64">
        <v>8343000</v>
      </c>
      <c r="R51" s="64">
        <v>287385</v>
      </c>
      <c r="S51" s="64">
        <v>293585</v>
      </c>
      <c r="T51" s="64">
        <v>0</v>
      </c>
      <c r="U51" s="64">
        <v>0</v>
      </c>
      <c r="V51" s="64">
        <v>0</v>
      </c>
      <c r="W51" s="64">
        <v>0</v>
      </c>
      <c r="X51" s="64">
        <v>0</v>
      </c>
      <c r="Y51" s="64">
        <v>0</v>
      </c>
      <c r="Z51" s="64">
        <v>0</v>
      </c>
      <c r="AA51" s="64">
        <v>0</v>
      </c>
      <c r="AB51" s="64">
        <v>0</v>
      </c>
      <c r="AC51" s="64">
        <v>0</v>
      </c>
      <c r="AD51" s="64" t="s">
        <v>3842</v>
      </c>
      <c r="AE51" s="64" t="s">
        <v>3884</v>
      </c>
      <c r="AF51" s="64" t="s">
        <v>3885</v>
      </c>
      <c r="AG51" s="64" t="s">
        <v>4014</v>
      </c>
      <c r="AH51" s="64" t="s">
        <v>3969</v>
      </c>
      <c r="AI51" s="64">
        <v>580970</v>
      </c>
      <c r="AJ51" s="64">
        <v>7762030</v>
      </c>
      <c r="AK51" s="64" t="s">
        <v>1419</v>
      </c>
      <c r="AL51" s="64" t="s">
        <v>3970</v>
      </c>
      <c r="AM51" s="64" t="s">
        <v>4015</v>
      </c>
      <c r="AN51" s="64" t="s">
        <v>4016</v>
      </c>
      <c r="AO51" s="65">
        <f>VLOOKUP(AK51,'Rekap ROK Pusdik'!$A$7:$V$581,9,0)</f>
        <v>287385</v>
      </c>
      <c r="AP51" s="65">
        <f>VLOOKUP($AK51,'Rekap ROK Pusdik'!$A$7:$V$581,10,0)</f>
        <v>293585</v>
      </c>
      <c r="AQ51" s="65">
        <f>VLOOKUP($AK51,'Rekap ROK Pusdik'!$A$7:$V$581,11,0)</f>
        <v>400000</v>
      </c>
      <c r="AR51" s="65">
        <f>VLOOKUP($AK51,'Rekap ROK Pusdik'!$A$7:$V$581,12,0)</f>
        <v>400000</v>
      </c>
      <c r="AS51" s="65">
        <f>VLOOKUP($AK51,'Rekap ROK Pusdik'!$A$7:$V$581,13,0)</f>
        <v>710000</v>
      </c>
      <c r="AT51" s="65">
        <f>VLOOKUP($AK51,'Rekap ROK Pusdik'!$A$7:$V$581,14,0)</f>
        <v>710000</v>
      </c>
      <c r="AU51" s="65">
        <f>VLOOKUP($AK51,'Rekap ROK Pusdik'!$A$7:$V$581,15,0)</f>
        <v>400000</v>
      </c>
      <c r="AV51" s="65">
        <f>VLOOKUP($AK51,'Rekap ROK Pusdik'!$A$7:$V$581,16,0)</f>
        <v>400000</v>
      </c>
      <c r="AW51" s="65">
        <f>VLOOKUP($AK51,'Rekap ROK Pusdik'!$A$7:$V$581,17,0)</f>
        <v>400000</v>
      </c>
      <c r="AX51" s="65">
        <f>VLOOKUP($AK51,'Rekap ROK Pusdik'!$A$7:$V$581,18,0)</f>
        <v>400000</v>
      </c>
      <c r="AY51" s="65">
        <f>VLOOKUP($AK51,'Rekap ROK Pusdik'!$A$7:$V$581,19,0)</f>
        <v>400000</v>
      </c>
      <c r="AZ51" s="65">
        <f>VLOOKUP($AK51,'Rekap ROK Pusdik'!$A$7:$V$581,20,0)</f>
        <v>3542030</v>
      </c>
      <c r="BA51" s="65">
        <f t="shared" si="0"/>
        <v>8343000</v>
      </c>
      <c r="BB51" s="65">
        <f t="shared" si="1"/>
        <v>0</v>
      </c>
    </row>
    <row r="52" spans="1:54" ht="15.75" customHeight="1" x14ac:dyDescent="0.25">
      <c r="A52" s="64" t="s">
        <v>3954</v>
      </c>
      <c r="B52" s="64" t="s">
        <v>3955</v>
      </c>
      <c r="C52" s="64" t="s">
        <v>3999</v>
      </c>
      <c r="D52" s="64" t="s">
        <v>4000</v>
      </c>
      <c r="E52" s="64" t="s">
        <v>770</v>
      </c>
      <c r="F52" s="64" t="s">
        <v>4001</v>
      </c>
      <c r="G52" s="64" t="s">
        <v>4008</v>
      </c>
      <c r="H52" s="64" t="s">
        <v>4009</v>
      </c>
      <c r="I52" s="64" t="s">
        <v>4004</v>
      </c>
      <c r="J52" s="64" t="s">
        <v>4010</v>
      </c>
      <c r="K52" s="64" t="s">
        <v>3961</v>
      </c>
      <c r="L52" s="64" t="s">
        <v>4011</v>
      </c>
      <c r="M52" s="64" t="s">
        <v>3965</v>
      </c>
      <c r="N52" s="64" t="s">
        <v>3886</v>
      </c>
      <c r="O52" s="64" t="s">
        <v>4029</v>
      </c>
      <c r="P52" s="64" t="s">
        <v>4030</v>
      </c>
      <c r="Q52" s="64">
        <v>131443000</v>
      </c>
      <c r="R52" s="64">
        <v>8835240</v>
      </c>
      <c r="S52" s="64">
        <v>9993960</v>
      </c>
      <c r="T52" s="64">
        <v>0</v>
      </c>
      <c r="U52" s="64">
        <v>0</v>
      </c>
      <c r="V52" s="64">
        <v>0</v>
      </c>
      <c r="W52" s="64">
        <v>0</v>
      </c>
      <c r="X52" s="64">
        <v>0</v>
      </c>
      <c r="Y52" s="64">
        <v>0</v>
      </c>
      <c r="Z52" s="64">
        <v>0</v>
      </c>
      <c r="AA52" s="64">
        <v>0</v>
      </c>
      <c r="AB52" s="64">
        <v>0</v>
      </c>
      <c r="AC52" s="64">
        <v>0</v>
      </c>
      <c r="AD52" s="64" t="s">
        <v>3842</v>
      </c>
      <c r="AE52" s="64" t="s">
        <v>3884</v>
      </c>
      <c r="AF52" s="64" t="s">
        <v>3885</v>
      </c>
      <c r="AG52" s="64" t="s">
        <v>4014</v>
      </c>
      <c r="AH52" s="64" t="s">
        <v>3969</v>
      </c>
      <c r="AI52" s="64">
        <v>18829200</v>
      </c>
      <c r="AJ52" s="64">
        <v>112613800</v>
      </c>
      <c r="AK52" s="64" t="s">
        <v>1426</v>
      </c>
      <c r="AL52" s="64" t="s">
        <v>3970</v>
      </c>
      <c r="AM52" s="64" t="s">
        <v>4015</v>
      </c>
      <c r="AN52" s="64" t="s">
        <v>4016</v>
      </c>
      <c r="AO52" s="65">
        <f>VLOOKUP(AK52,'Rekap ROK Pusdik'!$A$7:$V$581,9,0)</f>
        <v>8835240</v>
      </c>
      <c r="AP52" s="65">
        <f>VLOOKUP($AK52,'Rekap ROK Pusdik'!$A$7:$V$581,10,0)</f>
        <v>9993960</v>
      </c>
      <c r="AQ52" s="65">
        <f>VLOOKUP($AK52,'Rekap ROK Pusdik'!$A$7:$V$581,11,0)</f>
        <v>9100000</v>
      </c>
      <c r="AR52" s="65">
        <f>VLOOKUP($AK52,'Rekap ROK Pusdik'!$A$7:$V$581,12,0)</f>
        <v>9100000</v>
      </c>
      <c r="AS52" s="65">
        <f>VLOOKUP($AK52,'Rekap ROK Pusdik'!$A$7:$V$581,13,0)</f>
        <v>9100000</v>
      </c>
      <c r="AT52" s="65">
        <f>VLOOKUP($AK52,'Rekap ROK Pusdik'!$A$7:$V$581,14,0)</f>
        <v>9100000</v>
      </c>
      <c r="AU52" s="65">
        <f>VLOOKUP($AK52,'Rekap ROK Pusdik'!$A$7:$V$581,15,0)</f>
        <v>9100000</v>
      </c>
      <c r="AV52" s="65">
        <f>VLOOKUP($AK52,'Rekap ROK Pusdik'!$A$7:$V$581,16,0)</f>
        <v>9100000</v>
      </c>
      <c r="AW52" s="65">
        <f>VLOOKUP($AK52,'Rekap ROK Pusdik'!$A$7:$V$581,17,0)</f>
        <v>9100000</v>
      </c>
      <c r="AX52" s="65">
        <f>VLOOKUP($AK52,'Rekap ROK Pusdik'!$A$7:$V$581,18,0)</f>
        <v>9100000</v>
      </c>
      <c r="AY52" s="65">
        <f>VLOOKUP($AK52,'Rekap ROK Pusdik'!$A$7:$V$581,19,0)</f>
        <v>9100000</v>
      </c>
      <c r="AZ52" s="65">
        <f>VLOOKUP($AK52,'Rekap ROK Pusdik'!$A$7:$V$581,20,0)</f>
        <v>30713800</v>
      </c>
      <c r="BA52" s="65">
        <f t="shared" si="0"/>
        <v>131443000</v>
      </c>
      <c r="BB52" s="65">
        <f t="shared" si="1"/>
        <v>0</v>
      </c>
    </row>
    <row r="53" spans="1:54" ht="15.75" customHeight="1" x14ac:dyDescent="0.25">
      <c r="A53" s="64" t="s">
        <v>3954</v>
      </c>
      <c r="B53" s="64" t="s">
        <v>3955</v>
      </c>
      <c r="C53" s="64" t="s">
        <v>3999</v>
      </c>
      <c r="D53" s="64" t="s">
        <v>4000</v>
      </c>
      <c r="E53" s="64" t="s">
        <v>770</v>
      </c>
      <c r="F53" s="64" t="s">
        <v>4001</v>
      </c>
      <c r="G53" s="64" t="s">
        <v>4008</v>
      </c>
      <c r="H53" s="64" t="s">
        <v>4009</v>
      </c>
      <c r="I53" s="64" t="s">
        <v>4004</v>
      </c>
      <c r="J53" s="64" t="s">
        <v>4010</v>
      </c>
      <c r="K53" s="64" t="s">
        <v>3961</v>
      </c>
      <c r="L53" s="64" t="s">
        <v>4011</v>
      </c>
      <c r="M53" s="64" t="s">
        <v>3965</v>
      </c>
      <c r="N53" s="64" t="s">
        <v>3886</v>
      </c>
      <c r="O53" s="64" t="s">
        <v>4031</v>
      </c>
      <c r="P53" s="64" t="s">
        <v>4032</v>
      </c>
      <c r="Q53" s="64">
        <v>472296000</v>
      </c>
      <c r="R53" s="64">
        <v>0</v>
      </c>
      <c r="S53" s="64">
        <v>0</v>
      </c>
      <c r="T53" s="64">
        <v>0</v>
      </c>
      <c r="U53" s="64">
        <v>0</v>
      </c>
      <c r="V53" s="64">
        <v>0</v>
      </c>
      <c r="W53" s="64">
        <v>0</v>
      </c>
      <c r="X53" s="64">
        <v>0</v>
      </c>
      <c r="Y53" s="64">
        <v>0</v>
      </c>
      <c r="Z53" s="64">
        <v>0</v>
      </c>
      <c r="AA53" s="64">
        <v>0</v>
      </c>
      <c r="AB53" s="64">
        <v>0</v>
      </c>
      <c r="AC53" s="64">
        <v>0</v>
      </c>
      <c r="AD53" s="64" t="s">
        <v>3842</v>
      </c>
      <c r="AE53" s="64" t="s">
        <v>3884</v>
      </c>
      <c r="AF53" s="64" t="s">
        <v>3885</v>
      </c>
      <c r="AG53" s="64" t="s">
        <v>4014</v>
      </c>
      <c r="AH53" s="64" t="s">
        <v>3969</v>
      </c>
      <c r="AI53" s="64">
        <v>0</v>
      </c>
      <c r="AJ53" s="64">
        <v>472296000</v>
      </c>
      <c r="AK53" s="64" t="s">
        <v>1429</v>
      </c>
      <c r="AL53" s="64" t="s">
        <v>3970</v>
      </c>
      <c r="AM53" s="64" t="s">
        <v>4015</v>
      </c>
      <c r="AN53" s="64" t="s">
        <v>4016</v>
      </c>
      <c r="AO53" s="65">
        <f>VLOOKUP(AK53,'Rekap ROK Pusdik'!$A$7:$V$581,9,0)</f>
        <v>0</v>
      </c>
      <c r="AP53" s="65">
        <f>VLOOKUP($AK53,'Rekap ROK Pusdik'!$A$7:$V$581,10,0)</f>
        <v>34099000</v>
      </c>
      <c r="AQ53" s="65">
        <f>VLOOKUP($AK53,'Rekap ROK Pusdik'!$A$7:$V$581,11,0)</f>
        <v>41000000</v>
      </c>
      <c r="AR53" s="65">
        <f>VLOOKUP($AK53,'Rekap ROK Pusdik'!$A$7:$V$581,12,0)</f>
        <v>41000000</v>
      </c>
      <c r="AS53" s="65">
        <f>VLOOKUP($AK53,'Rekap ROK Pusdik'!$A$7:$V$581,13,0)</f>
        <v>41000000</v>
      </c>
      <c r="AT53" s="65">
        <f>VLOOKUP($AK53,'Rekap ROK Pusdik'!$A$7:$V$581,14,0)</f>
        <v>27330000</v>
      </c>
      <c r="AU53" s="65">
        <f>VLOOKUP($AK53,'Rekap ROK Pusdik'!$A$7:$V$581,15,0)</f>
        <v>41000000</v>
      </c>
      <c r="AV53" s="65">
        <f>VLOOKUP($AK53,'Rekap ROK Pusdik'!$A$7:$V$581,16,0)</f>
        <v>41000000</v>
      </c>
      <c r="AW53" s="65">
        <f>VLOOKUP($AK53,'Rekap ROK Pusdik'!$A$7:$V$581,17,0)</f>
        <v>41000000</v>
      </c>
      <c r="AX53" s="65">
        <f>VLOOKUP($AK53,'Rekap ROK Pusdik'!$A$7:$V$581,18,0)</f>
        <v>41000000</v>
      </c>
      <c r="AY53" s="65">
        <f>VLOOKUP($AK53,'Rekap ROK Pusdik'!$A$7:$V$581,19,0)</f>
        <v>41000000</v>
      </c>
      <c r="AZ53" s="65">
        <f>VLOOKUP($AK53,'Rekap ROK Pusdik'!$A$7:$V$581,20,0)</f>
        <v>82867000</v>
      </c>
      <c r="BA53" s="65">
        <f t="shared" si="0"/>
        <v>472296000</v>
      </c>
      <c r="BB53" s="65">
        <f t="shared" si="1"/>
        <v>0</v>
      </c>
    </row>
    <row r="54" spans="1:54" ht="15.75" customHeight="1" x14ac:dyDescent="0.25">
      <c r="A54" s="64" t="s">
        <v>3954</v>
      </c>
      <c r="B54" s="64" t="s">
        <v>3955</v>
      </c>
      <c r="C54" s="64" t="s">
        <v>3999</v>
      </c>
      <c r="D54" s="64" t="s">
        <v>4000</v>
      </c>
      <c r="E54" s="64" t="s">
        <v>770</v>
      </c>
      <c r="F54" s="64" t="s">
        <v>4001</v>
      </c>
      <c r="G54" s="64" t="s">
        <v>4008</v>
      </c>
      <c r="H54" s="64" t="s">
        <v>4009</v>
      </c>
      <c r="I54" s="64" t="s">
        <v>4004</v>
      </c>
      <c r="J54" s="64" t="s">
        <v>4010</v>
      </c>
      <c r="K54" s="64" t="s">
        <v>3961</v>
      </c>
      <c r="L54" s="64" t="s">
        <v>4011</v>
      </c>
      <c r="M54" s="64" t="s">
        <v>3965</v>
      </c>
      <c r="N54" s="64" t="s">
        <v>3886</v>
      </c>
      <c r="O54" s="64" t="s">
        <v>4033</v>
      </c>
      <c r="P54" s="64" t="s">
        <v>4034</v>
      </c>
      <c r="Q54" s="64">
        <v>85610000</v>
      </c>
      <c r="R54" s="64">
        <v>6110000</v>
      </c>
      <c r="S54" s="64">
        <v>7580000</v>
      </c>
      <c r="T54" s="64">
        <v>0</v>
      </c>
      <c r="U54" s="64">
        <v>0</v>
      </c>
      <c r="V54" s="64">
        <v>0</v>
      </c>
      <c r="W54" s="64">
        <v>0</v>
      </c>
      <c r="X54" s="64">
        <v>0</v>
      </c>
      <c r="Y54" s="64">
        <v>0</v>
      </c>
      <c r="Z54" s="64">
        <v>0</v>
      </c>
      <c r="AA54" s="64">
        <v>0</v>
      </c>
      <c r="AB54" s="64">
        <v>0</v>
      </c>
      <c r="AC54" s="64">
        <v>0</v>
      </c>
      <c r="AD54" s="64" t="s">
        <v>3842</v>
      </c>
      <c r="AE54" s="64" t="s">
        <v>3884</v>
      </c>
      <c r="AF54" s="64" t="s">
        <v>3885</v>
      </c>
      <c r="AG54" s="64" t="s">
        <v>4014</v>
      </c>
      <c r="AH54" s="64" t="s">
        <v>3969</v>
      </c>
      <c r="AI54" s="64">
        <v>13690000</v>
      </c>
      <c r="AJ54" s="64">
        <v>71920000</v>
      </c>
      <c r="AK54" s="64" t="s">
        <v>1431</v>
      </c>
      <c r="AL54" s="64" t="s">
        <v>3970</v>
      </c>
      <c r="AM54" s="64" t="s">
        <v>4015</v>
      </c>
      <c r="AN54" s="64" t="s">
        <v>4016</v>
      </c>
      <c r="AO54" s="65">
        <f>VLOOKUP(AK54,'Rekap ROK Pusdik'!$A$7:$V$581,9,0)</f>
        <v>6110000</v>
      </c>
      <c r="AP54" s="65">
        <f>VLOOKUP($AK54,'Rekap ROK Pusdik'!$A$7:$V$581,10,0)</f>
        <v>7580000</v>
      </c>
      <c r="AQ54" s="65">
        <f>VLOOKUP($AK54,'Rekap ROK Pusdik'!$A$7:$V$581,11,0)</f>
        <v>6200000</v>
      </c>
      <c r="AR54" s="65">
        <f>VLOOKUP($AK54,'Rekap ROK Pusdik'!$A$7:$V$581,12,0)</f>
        <v>6200000</v>
      </c>
      <c r="AS54" s="65">
        <f>VLOOKUP($AK54,'Rekap ROK Pusdik'!$A$7:$V$581,13,0)</f>
        <v>12315000</v>
      </c>
      <c r="AT54" s="65">
        <f>VLOOKUP($AK54,'Rekap ROK Pusdik'!$A$7:$V$581,14,0)</f>
        <v>12315000</v>
      </c>
      <c r="AU54" s="65">
        <f>VLOOKUP($AK54,'Rekap ROK Pusdik'!$A$7:$V$581,15,0)</f>
        <v>6200000</v>
      </c>
      <c r="AV54" s="65">
        <f>VLOOKUP($AK54,'Rekap ROK Pusdik'!$A$7:$V$581,16,0)</f>
        <v>6200000</v>
      </c>
      <c r="AW54" s="65">
        <f>VLOOKUP($AK54,'Rekap ROK Pusdik'!$A$7:$V$581,17,0)</f>
        <v>6200000</v>
      </c>
      <c r="AX54" s="65">
        <f>VLOOKUP($AK54,'Rekap ROK Pusdik'!$A$7:$V$581,18,0)</f>
        <v>6200000</v>
      </c>
      <c r="AY54" s="65">
        <f>VLOOKUP($AK54,'Rekap ROK Pusdik'!$A$7:$V$581,19,0)</f>
        <v>6200000</v>
      </c>
      <c r="AZ54" s="65">
        <f>VLOOKUP($AK54,'Rekap ROK Pusdik'!$A$7:$V$581,20,0)</f>
        <v>3890000</v>
      </c>
      <c r="BA54" s="65">
        <f t="shared" si="0"/>
        <v>85610000</v>
      </c>
      <c r="BB54" s="65">
        <f t="shared" si="1"/>
        <v>0</v>
      </c>
    </row>
    <row r="55" spans="1:54" ht="15.75" customHeight="1" x14ac:dyDescent="0.25">
      <c r="A55" s="64" t="s">
        <v>3954</v>
      </c>
      <c r="B55" s="64" t="s">
        <v>3955</v>
      </c>
      <c r="C55" s="64" t="s">
        <v>3999</v>
      </c>
      <c r="D55" s="64" t="s">
        <v>4000</v>
      </c>
      <c r="E55" s="64" t="s">
        <v>770</v>
      </c>
      <c r="F55" s="64" t="s">
        <v>4001</v>
      </c>
      <c r="G55" s="64" t="s">
        <v>4008</v>
      </c>
      <c r="H55" s="64" t="s">
        <v>4009</v>
      </c>
      <c r="I55" s="64" t="s">
        <v>4004</v>
      </c>
      <c r="J55" s="64" t="s">
        <v>4010</v>
      </c>
      <c r="K55" s="64" t="s">
        <v>3961</v>
      </c>
      <c r="L55" s="64" t="s">
        <v>4011</v>
      </c>
      <c r="M55" s="64" t="s">
        <v>3983</v>
      </c>
      <c r="N55" s="64" t="s">
        <v>3889</v>
      </c>
      <c r="O55" s="64" t="s">
        <v>4035</v>
      </c>
      <c r="P55" s="64" t="s">
        <v>4036</v>
      </c>
      <c r="Q55" s="64">
        <v>2995828000</v>
      </c>
      <c r="R55" s="64">
        <v>0</v>
      </c>
      <c r="S55" s="64">
        <v>0</v>
      </c>
      <c r="T55" s="64">
        <v>0</v>
      </c>
      <c r="U55" s="64">
        <v>0</v>
      </c>
      <c r="V55" s="64">
        <v>0</v>
      </c>
      <c r="W55" s="64">
        <v>0</v>
      </c>
      <c r="X55" s="64">
        <v>0</v>
      </c>
      <c r="Y55" s="64">
        <v>0</v>
      </c>
      <c r="Z55" s="64">
        <v>0</v>
      </c>
      <c r="AA55" s="64">
        <v>0</v>
      </c>
      <c r="AB55" s="64">
        <v>0</v>
      </c>
      <c r="AC55" s="64">
        <v>0</v>
      </c>
      <c r="AD55" s="64" t="s">
        <v>3842</v>
      </c>
      <c r="AE55" s="64" t="s">
        <v>3884</v>
      </c>
      <c r="AF55" s="64" t="s">
        <v>3885</v>
      </c>
      <c r="AG55" s="64" t="s">
        <v>4014</v>
      </c>
      <c r="AH55" s="64" t="s">
        <v>3969</v>
      </c>
      <c r="AI55" s="64">
        <v>0</v>
      </c>
      <c r="AJ55" s="64">
        <v>2995828000</v>
      </c>
      <c r="AK55" s="64" t="s">
        <v>1438</v>
      </c>
      <c r="AL55" s="64" t="s">
        <v>3970</v>
      </c>
      <c r="AM55" s="64" t="s">
        <v>4015</v>
      </c>
      <c r="AN55" s="64" t="s">
        <v>4016</v>
      </c>
      <c r="AO55" s="65">
        <f>VLOOKUP(AK55,'Rekap ROK Pusdik'!$A$7:$V$581,9,0)</f>
        <v>0</v>
      </c>
      <c r="AP55" s="65">
        <f>VLOOKUP($AK55,'Rekap ROK Pusdik'!$A$7:$V$581,10,0)</f>
        <v>254433506</v>
      </c>
      <c r="AQ55" s="65">
        <f>VLOOKUP($AK55,'Rekap ROK Pusdik'!$A$7:$V$581,11,0)</f>
        <v>254433506</v>
      </c>
      <c r="AR55" s="65">
        <f>VLOOKUP($AK55,'Rekap ROK Pusdik'!$A$7:$V$581,12,0)</f>
        <v>254433506</v>
      </c>
      <c r="AS55" s="65">
        <f>VLOOKUP($AK55,'Rekap ROK Pusdik'!$A$7:$V$581,13,0)</f>
        <v>481834506</v>
      </c>
      <c r="AT55" s="65">
        <f>VLOOKUP($AK55,'Rekap ROK Pusdik'!$A$7:$V$581,14,0)</f>
        <v>481834506</v>
      </c>
      <c r="AU55" s="65">
        <f>VLOOKUP($AK55,'Rekap ROK Pusdik'!$A$7:$V$581,15,0)</f>
        <v>254433506</v>
      </c>
      <c r="AV55" s="65">
        <f>VLOOKUP($AK55,'Rekap ROK Pusdik'!$A$7:$V$581,16,0)</f>
        <v>254433506</v>
      </c>
      <c r="AW55" s="65">
        <f>VLOOKUP($AK55,'Rekap ROK Pusdik'!$A$7:$V$581,17,0)</f>
        <v>254433506</v>
      </c>
      <c r="AX55" s="65">
        <f>VLOOKUP($AK55,'Rekap ROK Pusdik'!$A$7:$V$581,18,0)</f>
        <v>254433506</v>
      </c>
      <c r="AY55" s="65">
        <f>VLOOKUP($AK55,'Rekap ROK Pusdik'!$A$7:$V$581,19,0)</f>
        <v>251124446</v>
      </c>
      <c r="AZ55" s="65">
        <f>VLOOKUP($AK55,'Rekap ROK Pusdik'!$A$7:$V$581,20,0)</f>
        <v>0</v>
      </c>
      <c r="BA55" s="65">
        <f t="shared" si="0"/>
        <v>2995828000</v>
      </c>
      <c r="BB55" s="65">
        <f t="shared" si="1"/>
        <v>0</v>
      </c>
    </row>
    <row r="56" spans="1:54" ht="15.75" customHeight="1" x14ac:dyDescent="0.25">
      <c r="A56" s="64" t="s">
        <v>3954</v>
      </c>
      <c r="B56" s="64" t="s">
        <v>3955</v>
      </c>
      <c r="C56" s="64" t="s">
        <v>3999</v>
      </c>
      <c r="D56" s="64" t="s">
        <v>4000</v>
      </c>
      <c r="E56" s="64" t="s">
        <v>770</v>
      </c>
      <c r="F56" s="64" t="s">
        <v>4001</v>
      </c>
      <c r="G56" s="64" t="s">
        <v>4008</v>
      </c>
      <c r="H56" s="64" t="s">
        <v>4009</v>
      </c>
      <c r="I56" s="64" t="s">
        <v>4004</v>
      </c>
      <c r="J56" s="64" t="s">
        <v>4010</v>
      </c>
      <c r="K56" s="64" t="s">
        <v>4037</v>
      </c>
      <c r="L56" s="64" t="s">
        <v>4038</v>
      </c>
      <c r="M56" s="64" t="s">
        <v>3965</v>
      </c>
      <c r="N56" s="64" t="s">
        <v>3897</v>
      </c>
      <c r="O56" s="64" t="s">
        <v>4039</v>
      </c>
      <c r="P56" s="64" t="s">
        <v>4040</v>
      </c>
      <c r="Q56" s="64">
        <v>1032192000</v>
      </c>
      <c r="R56" s="64">
        <v>0</v>
      </c>
      <c r="S56" s="64">
        <v>61504000</v>
      </c>
      <c r="T56" s="64">
        <v>0</v>
      </c>
      <c r="U56" s="64">
        <v>0</v>
      </c>
      <c r="V56" s="64">
        <v>0</v>
      </c>
      <c r="W56" s="64">
        <v>0</v>
      </c>
      <c r="X56" s="64">
        <v>0</v>
      </c>
      <c r="Y56" s="64">
        <v>0</v>
      </c>
      <c r="Z56" s="64">
        <v>0</v>
      </c>
      <c r="AA56" s="64">
        <v>0</v>
      </c>
      <c r="AB56" s="64">
        <v>0</v>
      </c>
      <c r="AC56" s="64">
        <v>0</v>
      </c>
      <c r="AD56" s="64" t="s">
        <v>3842</v>
      </c>
      <c r="AE56" s="64" t="s">
        <v>3884</v>
      </c>
      <c r="AF56" s="64" t="s">
        <v>3895</v>
      </c>
      <c r="AG56" s="64" t="s">
        <v>3968</v>
      </c>
      <c r="AH56" s="64" t="s">
        <v>3969</v>
      </c>
      <c r="AI56" s="64">
        <v>61504000</v>
      </c>
      <c r="AJ56" s="64">
        <v>970688000</v>
      </c>
      <c r="AK56" s="64" t="s">
        <v>1448</v>
      </c>
      <c r="AL56" s="64" t="s">
        <v>3970</v>
      </c>
      <c r="AM56" s="64" t="s">
        <v>4041</v>
      </c>
      <c r="AN56" s="64" t="s">
        <v>3972</v>
      </c>
      <c r="AO56" s="65">
        <f>VLOOKUP(AK56,'Rekap ROK Pusdik'!$A$7:$V$581,9,0)</f>
        <v>63779690</v>
      </c>
      <c r="AP56" s="65">
        <f>VLOOKUP($AK56,'Rekap ROK Pusdik'!$A$7:$V$581,10,0)</f>
        <v>73834090</v>
      </c>
      <c r="AQ56" s="65">
        <f>VLOOKUP($AK56,'Rekap ROK Pusdik'!$A$7:$V$581,11,0)</f>
        <v>73379790</v>
      </c>
      <c r="AR56" s="65">
        <f>VLOOKUP($AK56,'Rekap ROK Pusdik'!$A$7:$V$581,12,0)</f>
        <v>162722440</v>
      </c>
      <c r="AS56" s="65">
        <f>VLOOKUP($AK56,'Rekap ROK Pusdik'!$A$7:$V$581,13,0)</f>
        <v>76216940</v>
      </c>
      <c r="AT56" s="65">
        <f>VLOOKUP($AK56,'Rekap ROK Pusdik'!$A$7:$V$581,14,0)</f>
        <v>76216940</v>
      </c>
      <c r="AU56" s="65">
        <f>VLOOKUP($AK56,'Rekap ROK Pusdik'!$A$7:$V$581,15,0)</f>
        <v>76216940</v>
      </c>
      <c r="AV56" s="65">
        <f>VLOOKUP($AK56,'Rekap ROK Pusdik'!$A$7:$V$581,16,0)</f>
        <v>76216940</v>
      </c>
      <c r="AW56" s="65">
        <f>VLOOKUP($AK56,'Rekap ROK Pusdik'!$A$7:$V$581,17,0)</f>
        <v>76216940</v>
      </c>
      <c r="AX56" s="65">
        <f>VLOOKUP($AK56,'Rekap ROK Pusdik'!$A$7:$V$581,18,0)</f>
        <v>76216940</v>
      </c>
      <c r="AY56" s="65">
        <f>VLOOKUP($AK56,'Rekap ROK Pusdik'!$A$7:$V$581,19,0)</f>
        <v>106216940</v>
      </c>
      <c r="AZ56" s="65">
        <f>VLOOKUP($AK56,'Rekap ROK Pusdik'!$A$7:$V$581,20,0)</f>
        <v>94957410</v>
      </c>
      <c r="BA56" s="65">
        <f t="shared" si="0"/>
        <v>1032192000</v>
      </c>
      <c r="BB56" s="65">
        <f t="shared" si="1"/>
        <v>0</v>
      </c>
    </row>
    <row r="57" spans="1:54" ht="15.75" customHeight="1" x14ac:dyDescent="0.25">
      <c r="A57" s="64" t="s">
        <v>3954</v>
      </c>
      <c r="B57" s="64" t="s">
        <v>3955</v>
      </c>
      <c r="C57" s="64" t="s">
        <v>3999</v>
      </c>
      <c r="D57" s="64" t="s">
        <v>4000</v>
      </c>
      <c r="E57" s="64" t="s">
        <v>770</v>
      </c>
      <c r="F57" s="64" t="s">
        <v>4001</v>
      </c>
      <c r="G57" s="64" t="s">
        <v>4008</v>
      </c>
      <c r="H57" s="64" t="s">
        <v>4009</v>
      </c>
      <c r="I57" s="64" t="s">
        <v>4004</v>
      </c>
      <c r="J57" s="64" t="s">
        <v>4010</v>
      </c>
      <c r="K57" s="64" t="s">
        <v>4037</v>
      </c>
      <c r="L57" s="64" t="s">
        <v>4038</v>
      </c>
      <c r="M57" s="64" t="s">
        <v>3965</v>
      </c>
      <c r="N57" s="64" t="s">
        <v>3897</v>
      </c>
      <c r="O57" s="64" t="s">
        <v>3991</v>
      </c>
      <c r="P57" s="64" t="s">
        <v>3992</v>
      </c>
      <c r="Q57" s="64">
        <v>223458000</v>
      </c>
      <c r="R57" s="64">
        <v>0</v>
      </c>
      <c r="S57" s="64">
        <v>0</v>
      </c>
      <c r="T57" s="64">
        <v>0</v>
      </c>
      <c r="U57" s="64">
        <v>0</v>
      </c>
      <c r="V57" s="64">
        <v>0</v>
      </c>
      <c r="W57" s="64">
        <v>0</v>
      </c>
      <c r="X57" s="64">
        <v>0</v>
      </c>
      <c r="Y57" s="64">
        <v>0</v>
      </c>
      <c r="Z57" s="64">
        <v>0</v>
      </c>
      <c r="AA57" s="64">
        <v>0</v>
      </c>
      <c r="AB57" s="64">
        <v>0</v>
      </c>
      <c r="AC57" s="64">
        <v>0</v>
      </c>
      <c r="AD57" s="64" t="s">
        <v>3842</v>
      </c>
      <c r="AE57" s="64" t="s">
        <v>3884</v>
      </c>
      <c r="AF57" s="64" t="s">
        <v>3895</v>
      </c>
      <c r="AG57" s="64" t="s">
        <v>3968</v>
      </c>
      <c r="AH57" s="64" t="s">
        <v>3969</v>
      </c>
      <c r="AI57" s="64">
        <v>0</v>
      </c>
      <c r="AJ57" s="64">
        <v>223458000</v>
      </c>
      <c r="AK57" s="64" t="s">
        <v>1465</v>
      </c>
      <c r="AL57" s="64" t="s">
        <v>3970</v>
      </c>
      <c r="AM57" s="64" t="s">
        <v>4041</v>
      </c>
      <c r="AN57" s="64" t="s">
        <v>3972</v>
      </c>
      <c r="AO57" s="65">
        <f>VLOOKUP(AK57,'Rekap ROK Pusdik'!$A$7:$V$581,9,0)</f>
        <v>0</v>
      </c>
      <c r="AP57" s="65">
        <f>VLOOKUP($AK57,'Rekap ROK Pusdik'!$A$7:$V$581,10,0)</f>
        <v>11211000</v>
      </c>
      <c r="AQ57" s="65">
        <f>VLOOKUP($AK57,'Rekap ROK Pusdik'!$A$7:$V$581,11,0)</f>
        <v>29387300</v>
      </c>
      <c r="AR57" s="65">
        <f>VLOOKUP($AK57,'Rekap ROK Pusdik'!$A$7:$V$581,12,0)</f>
        <v>11944000</v>
      </c>
      <c r="AS57" s="65">
        <f>VLOOKUP($AK57,'Rekap ROK Pusdik'!$A$7:$V$581,13,0)</f>
        <v>13444000</v>
      </c>
      <c r="AT57" s="65">
        <f>VLOOKUP($AK57,'Rekap ROK Pusdik'!$A$7:$V$581,14,0)</f>
        <v>13444000</v>
      </c>
      <c r="AU57" s="65">
        <f>VLOOKUP($AK57,'Rekap ROK Pusdik'!$A$7:$V$581,15,0)</f>
        <v>71418350</v>
      </c>
      <c r="AV57" s="65">
        <f>VLOOKUP($AK57,'Rekap ROK Pusdik'!$A$7:$V$581,16,0)</f>
        <v>11944000</v>
      </c>
      <c r="AW57" s="65">
        <f>VLOOKUP($AK57,'Rekap ROK Pusdik'!$A$7:$V$581,17,0)</f>
        <v>13444000</v>
      </c>
      <c r="AX57" s="65">
        <f>VLOOKUP($AK57,'Rekap ROK Pusdik'!$A$7:$V$581,18,0)</f>
        <v>13444000</v>
      </c>
      <c r="AY57" s="65">
        <f>VLOOKUP($AK57,'Rekap ROK Pusdik'!$A$7:$V$581,19,0)</f>
        <v>20253350</v>
      </c>
      <c r="AZ57" s="65">
        <f>VLOOKUP($AK57,'Rekap ROK Pusdik'!$A$7:$V$581,20,0)</f>
        <v>13524000</v>
      </c>
      <c r="BA57" s="65">
        <f t="shared" si="0"/>
        <v>223458000</v>
      </c>
      <c r="BB57" s="65">
        <f t="shared" si="1"/>
        <v>0</v>
      </c>
    </row>
    <row r="58" spans="1:54" ht="15.75" customHeight="1" x14ac:dyDescent="0.25">
      <c r="A58" s="64" t="s">
        <v>3954</v>
      </c>
      <c r="B58" s="64" t="s">
        <v>3955</v>
      </c>
      <c r="C58" s="64" t="s">
        <v>3999</v>
      </c>
      <c r="D58" s="64" t="s">
        <v>4000</v>
      </c>
      <c r="E58" s="64" t="s">
        <v>770</v>
      </c>
      <c r="F58" s="64" t="s">
        <v>4001</v>
      </c>
      <c r="G58" s="64" t="s">
        <v>4008</v>
      </c>
      <c r="H58" s="64" t="s">
        <v>4009</v>
      </c>
      <c r="I58" s="64" t="s">
        <v>4004</v>
      </c>
      <c r="J58" s="64" t="s">
        <v>4010</v>
      </c>
      <c r="K58" s="64" t="s">
        <v>4037</v>
      </c>
      <c r="L58" s="64" t="s">
        <v>4038</v>
      </c>
      <c r="M58" s="64" t="s">
        <v>3983</v>
      </c>
      <c r="N58" s="64" t="s">
        <v>3899</v>
      </c>
      <c r="O58" s="64" t="s">
        <v>4042</v>
      </c>
      <c r="P58" s="64" t="s">
        <v>4043</v>
      </c>
      <c r="Q58" s="64">
        <v>2400000</v>
      </c>
      <c r="R58" s="64">
        <v>0</v>
      </c>
      <c r="S58" s="64">
        <v>0</v>
      </c>
      <c r="T58" s="64">
        <v>0</v>
      </c>
      <c r="U58" s="64">
        <v>0</v>
      </c>
      <c r="V58" s="64">
        <v>0</v>
      </c>
      <c r="W58" s="64">
        <v>0</v>
      </c>
      <c r="X58" s="64">
        <v>0</v>
      </c>
      <c r="Y58" s="64">
        <v>0</v>
      </c>
      <c r="Z58" s="64">
        <v>0</v>
      </c>
      <c r="AA58" s="64">
        <v>0</v>
      </c>
      <c r="AB58" s="64">
        <v>0</v>
      </c>
      <c r="AC58" s="64">
        <v>0</v>
      </c>
      <c r="AD58" s="64" t="s">
        <v>3842</v>
      </c>
      <c r="AE58" s="64" t="s">
        <v>3884</v>
      </c>
      <c r="AF58" s="64" t="s">
        <v>3895</v>
      </c>
      <c r="AG58" s="64" t="s">
        <v>3968</v>
      </c>
      <c r="AH58" s="64" t="s">
        <v>3969</v>
      </c>
      <c r="AI58" s="64">
        <v>0</v>
      </c>
      <c r="AJ58" s="64">
        <v>2400000</v>
      </c>
      <c r="AK58" s="64" t="s">
        <v>1492</v>
      </c>
      <c r="AL58" s="64" t="s">
        <v>3970</v>
      </c>
      <c r="AM58" s="64" t="s">
        <v>4041</v>
      </c>
      <c r="AN58" s="64" t="s">
        <v>3972</v>
      </c>
      <c r="AO58" s="65">
        <f>VLOOKUP(AK58,'Rekap ROK Pusdik'!$A$7:$V$581,9,0)</f>
        <v>0</v>
      </c>
      <c r="AP58" s="65">
        <f>VLOOKUP($AK58,'Rekap ROK Pusdik'!$A$7:$V$581,10,0)</f>
        <v>0</v>
      </c>
      <c r="AQ58" s="65">
        <f>VLOOKUP($AK58,'Rekap ROK Pusdik'!$A$7:$V$581,11,0)</f>
        <v>1200000</v>
      </c>
      <c r="AR58" s="65">
        <f>VLOOKUP($AK58,'Rekap ROK Pusdik'!$A$7:$V$581,12,0)</f>
        <v>0</v>
      </c>
      <c r="AS58" s="65">
        <f>VLOOKUP($AK58,'Rekap ROK Pusdik'!$A$7:$V$581,13,0)</f>
        <v>0</v>
      </c>
      <c r="AT58" s="65">
        <f>VLOOKUP($AK58,'Rekap ROK Pusdik'!$A$7:$V$581,14,0)</f>
        <v>0</v>
      </c>
      <c r="AU58" s="65">
        <f>VLOOKUP($AK58,'Rekap ROK Pusdik'!$A$7:$V$581,15,0)</f>
        <v>200000</v>
      </c>
      <c r="AV58" s="65">
        <f>VLOOKUP($AK58,'Rekap ROK Pusdik'!$A$7:$V$581,16,0)</f>
        <v>200000</v>
      </c>
      <c r="AW58" s="65">
        <f>VLOOKUP($AK58,'Rekap ROK Pusdik'!$A$7:$V$581,17,0)</f>
        <v>200000</v>
      </c>
      <c r="AX58" s="65">
        <f>VLOOKUP($AK58,'Rekap ROK Pusdik'!$A$7:$V$581,18,0)</f>
        <v>200000</v>
      </c>
      <c r="AY58" s="65">
        <f>VLOOKUP($AK58,'Rekap ROK Pusdik'!$A$7:$V$581,19,0)</f>
        <v>200000</v>
      </c>
      <c r="AZ58" s="65">
        <f>VLOOKUP($AK58,'Rekap ROK Pusdik'!$A$7:$V$581,20,0)</f>
        <v>200000</v>
      </c>
      <c r="BA58" s="65">
        <f t="shared" si="0"/>
        <v>2400000</v>
      </c>
      <c r="BB58" s="65">
        <f t="shared" si="1"/>
        <v>0</v>
      </c>
    </row>
    <row r="59" spans="1:54" ht="15.75" customHeight="1" x14ac:dyDescent="0.25">
      <c r="A59" s="64" t="s">
        <v>3954</v>
      </c>
      <c r="B59" s="64" t="s">
        <v>3955</v>
      </c>
      <c r="C59" s="64" t="s">
        <v>3999</v>
      </c>
      <c r="D59" s="64" t="s">
        <v>4000</v>
      </c>
      <c r="E59" s="64" t="s">
        <v>770</v>
      </c>
      <c r="F59" s="64" t="s">
        <v>4001</v>
      </c>
      <c r="G59" s="64" t="s">
        <v>4008</v>
      </c>
      <c r="H59" s="64" t="s">
        <v>4009</v>
      </c>
      <c r="I59" s="64" t="s">
        <v>4004</v>
      </c>
      <c r="J59" s="64" t="s">
        <v>4010</v>
      </c>
      <c r="K59" s="64" t="s">
        <v>4037</v>
      </c>
      <c r="L59" s="64" t="s">
        <v>4038</v>
      </c>
      <c r="M59" s="64" t="s">
        <v>3983</v>
      </c>
      <c r="N59" s="64" t="s">
        <v>3899</v>
      </c>
      <c r="O59" s="64" t="s">
        <v>4044</v>
      </c>
      <c r="P59" s="64" t="s">
        <v>4045</v>
      </c>
      <c r="Q59" s="64">
        <v>120000000</v>
      </c>
      <c r="R59" s="64">
        <v>0</v>
      </c>
      <c r="S59" s="64">
        <v>0</v>
      </c>
      <c r="T59" s="64">
        <v>0</v>
      </c>
      <c r="U59" s="64">
        <v>0</v>
      </c>
      <c r="V59" s="64">
        <v>0</v>
      </c>
      <c r="W59" s="64">
        <v>0</v>
      </c>
      <c r="X59" s="64">
        <v>0</v>
      </c>
      <c r="Y59" s="64">
        <v>0</v>
      </c>
      <c r="Z59" s="64">
        <v>0</v>
      </c>
      <c r="AA59" s="64">
        <v>0</v>
      </c>
      <c r="AB59" s="64">
        <v>0</v>
      </c>
      <c r="AC59" s="64">
        <v>0</v>
      </c>
      <c r="AD59" s="64" t="s">
        <v>3842</v>
      </c>
      <c r="AE59" s="64" t="s">
        <v>3884</v>
      </c>
      <c r="AF59" s="64" t="s">
        <v>3895</v>
      </c>
      <c r="AG59" s="64" t="s">
        <v>3968</v>
      </c>
      <c r="AH59" s="64" t="s">
        <v>3969</v>
      </c>
      <c r="AI59" s="64">
        <v>0</v>
      </c>
      <c r="AJ59" s="64">
        <v>120000000</v>
      </c>
      <c r="AK59" s="64" t="s">
        <v>1495</v>
      </c>
      <c r="AL59" s="64" t="s">
        <v>3970</v>
      </c>
      <c r="AM59" s="64" t="s">
        <v>4041</v>
      </c>
      <c r="AN59" s="64" t="s">
        <v>3972</v>
      </c>
      <c r="AO59" s="65">
        <f>VLOOKUP(AK59,'Rekap ROK Pusdik'!$A$7:$V$581,9,0)</f>
        <v>0</v>
      </c>
      <c r="AP59" s="65">
        <f>VLOOKUP($AK59,'Rekap ROK Pusdik'!$A$7:$V$581,10,0)</f>
        <v>0</v>
      </c>
      <c r="AQ59" s="65">
        <f>VLOOKUP($AK59,'Rekap ROK Pusdik'!$A$7:$V$581,11,0)</f>
        <v>9900000</v>
      </c>
      <c r="AR59" s="65">
        <f>VLOOKUP($AK59,'Rekap ROK Pusdik'!$A$7:$V$581,12,0)</f>
        <v>5000000</v>
      </c>
      <c r="AS59" s="65">
        <f>VLOOKUP($AK59,'Rekap ROK Pusdik'!$A$7:$V$581,13,0)</f>
        <v>65000000</v>
      </c>
      <c r="AT59" s="65">
        <f>VLOOKUP($AK59,'Rekap ROK Pusdik'!$A$7:$V$581,14,0)</f>
        <v>5000000</v>
      </c>
      <c r="AU59" s="65">
        <f>VLOOKUP($AK59,'Rekap ROK Pusdik'!$A$7:$V$581,15,0)</f>
        <v>5000000</v>
      </c>
      <c r="AV59" s="65">
        <f>VLOOKUP($AK59,'Rekap ROK Pusdik'!$A$7:$V$581,16,0)</f>
        <v>5000000</v>
      </c>
      <c r="AW59" s="65">
        <f>VLOOKUP($AK59,'Rekap ROK Pusdik'!$A$7:$V$581,17,0)</f>
        <v>5000000</v>
      </c>
      <c r="AX59" s="65">
        <f>VLOOKUP($AK59,'Rekap ROK Pusdik'!$A$7:$V$581,18,0)</f>
        <v>5000000</v>
      </c>
      <c r="AY59" s="65">
        <f>VLOOKUP($AK59,'Rekap ROK Pusdik'!$A$7:$V$581,19,0)</f>
        <v>5000000</v>
      </c>
      <c r="AZ59" s="65">
        <f>VLOOKUP($AK59,'Rekap ROK Pusdik'!$A$7:$V$581,20,0)</f>
        <v>10100000</v>
      </c>
      <c r="BA59" s="65">
        <f t="shared" si="0"/>
        <v>120000000</v>
      </c>
      <c r="BB59" s="65">
        <f t="shared" si="1"/>
        <v>0</v>
      </c>
    </row>
    <row r="60" spans="1:54" ht="15.75" customHeight="1" x14ac:dyDescent="0.25">
      <c r="A60" s="64" t="s">
        <v>3954</v>
      </c>
      <c r="B60" s="64" t="s">
        <v>3955</v>
      </c>
      <c r="C60" s="64" t="s">
        <v>3999</v>
      </c>
      <c r="D60" s="64" t="s">
        <v>4000</v>
      </c>
      <c r="E60" s="64" t="s">
        <v>770</v>
      </c>
      <c r="F60" s="64" t="s">
        <v>4001</v>
      </c>
      <c r="G60" s="64" t="s">
        <v>4008</v>
      </c>
      <c r="H60" s="64" t="s">
        <v>4009</v>
      </c>
      <c r="I60" s="64" t="s">
        <v>4004</v>
      </c>
      <c r="J60" s="64" t="s">
        <v>4010</v>
      </c>
      <c r="K60" s="64" t="s">
        <v>4037</v>
      </c>
      <c r="L60" s="64" t="s">
        <v>4038</v>
      </c>
      <c r="M60" s="64" t="s">
        <v>3984</v>
      </c>
      <c r="N60" s="64" t="s">
        <v>3901</v>
      </c>
      <c r="O60" s="64" t="s">
        <v>4046</v>
      </c>
      <c r="P60" s="64" t="s">
        <v>4047</v>
      </c>
      <c r="Q60" s="64">
        <v>404120000</v>
      </c>
      <c r="R60" s="64">
        <v>0</v>
      </c>
      <c r="S60" s="64">
        <v>0</v>
      </c>
      <c r="T60" s="64">
        <v>0</v>
      </c>
      <c r="U60" s="64">
        <v>0</v>
      </c>
      <c r="V60" s="64">
        <v>0</v>
      </c>
      <c r="W60" s="64">
        <v>0</v>
      </c>
      <c r="X60" s="64">
        <v>0</v>
      </c>
      <c r="Y60" s="64">
        <v>0</v>
      </c>
      <c r="Z60" s="64">
        <v>0</v>
      </c>
      <c r="AA60" s="64">
        <v>0</v>
      </c>
      <c r="AB60" s="64">
        <v>0</v>
      </c>
      <c r="AC60" s="64">
        <v>0</v>
      </c>
      <c r="AD60" s="64" t="s">
        <v>3842</v>
      </c>
      <c r="AE60" s="64" t="s">
        <v>3884</v>
      </c>
      <c r="AF60" s="64" t="s">
        <v>3895</v>
      </c>
      <c r="AG60" s="64" t="s">
        <v>3968</v>
      </c>
      <c r="AH60" s="64" t="s">
        <v>3969</v>
      </c>
      <c r="AI60" s="64">
        <v>0</v>
      </c>
      <c r="AJ60" s="64">
        <v>404120000</v>
      </c>
      <c r="AK60" s="64" t="s">
        <v>1501</v>
      </c>
      <c r="AL60" s="64" t="s">
        <v>3970</v>
      </c>
      <c r="AM60" s="64" t="s">
        <v>4041</v>
      </c>
      <c r="AN60" s="64" t="s">
        <v>3972</v>
      </c>
      <c r="AO60" s="65">
        <f>VLOOKUP(AK60,'Rekap ROK Pusdik'!$A$7:$V$581,9,0)</f>
        <v>0</v>
      </c>
      <c r="AP60" s="65">
        <f>VLOOKUP($AK60,'Rekap ROK Pusdik'!$A$7:$V$581,10,0)</f>
        <v>8545000</v>
      </c>
      <c r="AQ60" s="65">
        <f>VLOOKUP($AK60,'Rekap ROK Pusdik'!$A$7:$V$581,11,0)</f>
        <v>50015000</v>
      </c>
      <c r="AR60" s="65">
        <f>VLOOKUP($AK60,'Rekap ROK Pusdik'!$A$7:$V$581,12,0)</f>
        <v>26005000</v>
      </c>
      <c r="AS60" s="65">
        <f>VLOOKUP($AK60,'Rekap ROK Pusdik'!$A$7:$V$581,13,0)</f>
        <v>45482500</v>
      </c>
      <c r="AT60" s="65">
        <f>VLOOKUP($AK60,'Rekap ROK Pusdik'!$A$7:$V$581,14,0)</f>
        <v>41422500</v>
      </c>
      <c r="AU60" s="65">
        <f>VLOOKUP($AK60,'Rekap ROK Pusdik'!$A$7:$V$581,15,0)</f>
        <v>49742500</v>
      </c>
      <c r="AV60" s="65">
        <f>VLOOKUP($AK60,'Rekap ROK Pusdik'!$A$7:$V$581,16,0)</f>
        <v>45952500</v>
      </c>
      <c r="AW60" s="65">
        <f>VLOOKUP($AK60,'Rekap ROK Pusdik'!$A$7:$V$581,17,0)</f>
        <v>24742500</v>
      </c>
      <c r="AX60" s="65">
        <f>VLOOKUP($AK60,'Rekap ROK Pusdik'!$A$7:$V$581,18,0)</f>
        <v>40732500</v>
      </c>
      <c r="AY60" s="65">
        <f>VLOOKUP($AK60,'Rekap ROK Pusdik'!$A$7:$V$581,19,0)</f>
        <v>29742500</v>
      </c>
      <c r="AZ60" s="65">
        <f>VLOOKUP($AK60,'Rekap ROK Pusdik'!$A$7:$V$581,20,0)</f>
        <v>41737500</v>
      </c>
      <c r="BA60" s="65">
        <f t="shared" si="0"/>
        <v>404120000</v>
      </c>
      <c r="BB60" s="65">
        <f t="shared" si="1"/>
        <v>0</v>
      </c>
    </row>
    <row r="61" spans="1:54" ht="15.75" customHeight="1" x14ac:dyDescent="0.25">
      <c r="A61" s="64" t="s">
        <v>3954</v>
      </c>
      <c r="B61" s="64" t="s">
        <v>3955</v>
      </c>
      <c r="C61" s="64" t="s">
        <v>3999</v>
      </c>
      <c r="D61" s="64" t="s">
        <v>4000</v>
      </c>
      <c r="E61" s="64" t="s">
        <v>770</v>
      </c>
      <c r="F61" s="64" t="s">
        <v>4001</v>
      </c>
      <c r="G61" s="64" t="s">
        <v>4008</v>
      </c>
      <c r="H61" s="64" t="s">
        <v>4009</v>
      </c>
      <c r="I61" s="64" t="s">
        <v>4004</v>
      </c>
      <c r="J61" s="64" t="s">
        <v>4010</v>
      </c>
      <c r="K61" s="64" t="s">
        <v>4037</v>
      </c>
      <c r="L61" s="64" t="s">
        <v>4038</v>
      </c>
      <c r="M61" s="64" t="s">
        <v>3984</v>
      </c>
      <c r="N61" s="64" t="s">
        <v>3901</v>
      </c>
      <c r="O61" s="64" t="s">
        <v>4048</v>
      </c>
      <c r="P61" s="64" t="s">
        <v>4049</v>
      </c>
      <c r="Q61" s="64">
        <v>18000000</v>
      </c>
      <c r="R61" s="64">
        <v>0</v>
      </c>
      <c r="S61" s="64">
        <v>0</v>
      </c>
      <c r="T61" s="64">
        <v>0</v>
      </c>
      <c r="U61" s="64">
        <v>0</v>
      </c>
      <c r="V61" s="64">
        <v>0</v>
      </c>
      <c r="W61" s="64">
        <v>0</v>
      </c>
      <c r="X61" s="64">
        <v>0</v>
      </c>
      <c r="Y61" s="64">
        <v>0</v>
      </c>
      <c r="Z61" s="64">
        <v>0</v>
      </c>
      <c r="AA61" s="64">
        <v>0</v>
      </c>
      <c r="AB61" s="64">
        <v>0</v>
      </c>
      <c r="AC61" s="64">
        <v>0</v>
      </c>
      <c r="AD61" s="64" t="s">
        <v>3842</v>
      </c>
      <c r="AE61" s="64" t="s">
        <v>3884</v>
      </c>
      <c r="AF61" s="64" t="s">
        <v>3895</v>
      </c>
      <c r="AG61" s="64" t="s">
        <v>3968</v>
      </c>
      <c r="AH61" s="64" t="s">
        <v>3969</v>
      </c>
      <c r="AI61" s="64">
        <v>0</v>
      </c>
      <c r="AJ61" s="64">
        <v>18000000</v>
      </c>
      <c r="AK61" s="64" t="s">
        <v>1518</v>
      </c>
      <c r="AL61" s="64" t="s">
        <v>3970</v>
      </c>
      <c r="AM61" s="64" t="s">
        <v>4041</v>
      </c>
      <c r="AN61" s="64" t="s">
        <v>3972</v>
      </c>
      <c r="AO61" s="65">
        <f>VLOOKUP(AK61,'Rekap ROK Pusdik'!$A$7:$V$581,9,0)</f>
        <v>0</v>
      </c>
      <c r="AP61" s="65">
        <f>VLOOKUP($AK61,'Rekap ROK Pusdik'!$A$7:$V$581,10,0)</f>
        <v>1500000</v>
      </c>
      <c r="AQ61" s="65">
        <f>VLOOKUP($AK61,'Rekap ROK Pusdik'!$A$7:$V$581,11,0)</f>
        <v>1500000</v>
      </c>
      <c r="AR61" s="65">
        <f>VLOOKUP($AK61,'Rekap ROK Pusdik'!$A$7:$V$581,12,0)</f>
        <v>1500000</v>
      </c>
      <c r="AS61" s="65">
        <f>VLOOKUP($AK61,'Rekap ROK Pusdik'!$A$7:$V$581,13,0)</f>
        <v>1500000</v>
      </c>
      <c r="AT61" s="65">
        <f>VLOOKUP($AK61,'Rekap ROK Pusdik'!$A$7:$V$581,14,0)</f>
        <v>1500000</v>
      </c>
      <c r="AU61" s="65">
        <f>VLOOKUP($AK61,'Rekap ROK Pusdik'!$A$7:$V$581,15,0)</f>
        <v>1500000</v>
      </c>
      <c r="AV61" s="65">
        <f>VLOOKUP($AK61,'Rekap ROK Pusdik'!$A$7:$V$581,16,0)</f>
        <v>1500000</v>
      </c>
      <c r="AW61" s="65">
        <f>VLOOKUP($AK61,'Rekap ROK Pusdik'!$A$7:$V$581,17,0)</f>
        <v>1500000</v>
      </c>
      <c r="AX61" s="65">
        <f>VLOOKUP($AK61,'Rekap ROK Pusdik'!$A$7:$V$581,18,0)</f>
        <v>1500000</v>
      </c>
      <c r="AY61" s="65">
        <f>VLOOKUP($AK61,'Rekap ROK Pusdik'!$A$7:$V$581,19,0)</f>
        <v>1500000</v>
      </c>
      <c r="AZ61" s="65">
        <f>VLOOKUP($AK61,'Rekap ROK Pusdik'!$A$7:$V$581,20,0)</f>
        <v>3000000</v>
      </c>
      <c r="BA61" s="65">
        <f t="shared" si="0"/>
        <v>18000000</v>
      </c>
      <c r="BB61" s="65">
        <f t="shared" si="1"/>
        <v>0</v>
      </c>
    </row>
    <row r="62" spans="1:54" ht="15.75" customHeight="1" x14ac:dyDescent="0.25">
      <c r="A62" s="64" t="s">
        <v>3954</v>
      </c>
      <c r="B62" s="64" t="s">
        <v>3955</v>
      </c>
      <c r="C62" s="64" t="s">
        <v>3999</v>
      </c>
      <c r="D62" s="64" t="s">
        <v>4000</v>
      </c>
      <c r="E62" s="64" t="s">
        <v>770</v>
      </c>
      <c r="F62" s="64" t="s">
        <v>4001</v>
      </c>
      <c r="G62" s="64" t="s">
        <v>4008</v>
      </c>
      <c r="H62" s="64" t="s">
        <v>4009</v>
      </c>
      <c r="I62" s="64" t="s">
        <v>4004</v>
      </c>
      <c r="J62" s="64" t="s">
        <v>4010</v>
      </c>
      <c r="K62" s="64" t="s">
        <v>4037</v>
      </c>
      <c r="L62" s="64" t="s">
        <v>4038</v>
      </c>
      <c r="M62" s="64" t="s">
        <v>4050</v>
      </c>
      <c r="N62" s="64" t="s">
        <v>3903</v>
      </c>
      <c r="O62" s="64" t="s">
        <v>4039</v>
      </c>
      <c r="P62" s="64" t="s">
        <v>4040</v>
      </c>
      <c r="Q62" s="64">
        <v>94240000</v>
      </c>
      <c r="R62" s="64">
        <v>0</v>
      </c>
      <c r="S62" s="64">
        <v>0</v>
      </c>
      <c r="T62" s="64">
        <v>0</v>
      </c>
      <c r="U62" s="64">
        <v>0</v>
      </c>
      <c r="V62" s="64">
        <v>0</v>
      </c>
      <c r="W62" s="64">
        <v>0</v>
      </c>
      <c r="X62" s="64">
        <v>0</v>
      </c>
      <c r="Y62" s="64">
        <v>0</v>
      </c>
      <c r="Z62" s="64">
        <v>0</v>
      </c>
      <c r="AA62" s="64">
        <v>0</v>
      </c>
      <c r="AB62" s="64">
        <v>0</v>
      </c>
      <c r="AC62" s="64">
        <v>0</v>
      </c>
      <c r="AD62" s="64" t="s">
        <v>3842</v>
      </c>
      <c r="AE62" s="64" t="s">
        <v>3884</v>
      </c>
      <c r="AF62" s="64" t="s">
        <v>3895</v>
      </c>
      <c r="AG62" s="64" t="s">
        <v>3968</v>
      </c>
      <c r="AH62" s="64" t="s">
        <v>3969</v>
      </c>
      <c r="AI62" s="64">
        <v>0</v>
      </c>
      <c r="AJ62" s="64">
        <v>94240000</v>
      </c>
      <c r="AK62" s="64" t="s">
        <v>1523</v>
      </c>
      <c r="AL62" s="64" t="s">
        <v>3970</v>
      </c>
      <c r="AM62" s="64" t="s">
        <v>4041</v>
      </c>
      <c r="AN62" s="64" t="s">
        <v>3972</v>
      </c>
      <c r="AO62" s="65">
        <f>VLOOKUP(AK62,'Rekap ROK Pusdik'!$A$7:$V$581,9,0)</f>
        <v>0</v>
      </c>
      <c r="AP62" s="65">
        <f>VLOOKUP($AK62,'Rekap ROK Pusdik'!$A$7:$V$581,10,0)</f>
        <v>0</v>
      </c>
      <c r="AQ62" s="65">
        <f>VLOOKUP($AK62,'Rekap ROK Pusdik'!$A$7:$V$581,11,0)</f>
        <v>0</v>
      </c>
      <c r="AR62" s="65">
        <f>VLOOKUP($AK62,'Rekap ROK Pusdik'!$A$7:$V$581,12,0)</f>
        <v>0</v>
      </c>
      <c r="AS62" s="65">
        <f>VLOOKUP($AK62,'Rekap ROK Pusdik'!$A$7:$V$581,13,0)</f>
        <v>0</v>
      </c>
      <c r="AT62" s="65">
        <f>VLOOKUP($AK62,'Rekap ROK Pusdik'!$A$7:$V$581,14,0)</f>
        <v>94240000</v>
      </c>
      <c r="AU62" s="65">
        <f>VLOOKUP($AK62,'Rekap ROK Pusdik'!$A$7:$V$581,15,0)</f>
        <v>0</v>
      </c>
      <c r="AV62" s="65">
        <f>VLOOKUP($AK62,'Rekap ROK Pusdik'!$A$7:$V$581,16,0)</f>
        <v>0</v>
      </c>
      <c r="AW62" s="65">
        <f>VLOOKUP($AK62,'Rekap ROK Pusdik'!$A$7:$V$581,17,0)</f>
        <v>0</v>
      </c>
      <c r="AX62" s="65">
        <f>VLOOKUP($AK62,'Rekap ROK Pusdik'!$A$7:$V$581,18,0)</f>
        <v>0</v>
      </c>
      <c r="AY62" s="65">
        <f>VLOOKUP($AK62,'Rekap ROK Pusdik'!$A$7:$V$581,19,0)</f>
        <v>0</v>
      </c>
      <c r="AZ62" s="65">
        <f>VLOOKUP($AK62,'Rekap ROK Pusdik'!$A$7:$V$581,20,0)</f>
        <v>0</v>
      </c>
      <c r="BA62" s="65">
        <f t="shared" si="0"/>
        <v>94240000</v>
      </c>
      <c r="BB62" s="65">
        <f t="shared" si="1"/>
        <v>0</v>
      </c>
    </row>
    <row r="63" spans="1:54" ht="15.75" customHeight="1" x14ac:dyDescent="0.25">
      <c r="A63" s="64" t="s">
        <v>3954</v>
      </c>
      <c r="B63" s="64" t="s">
        <v>3955</v>
      </c>
      <c r="C63" s="64" t="s">
        <v>3999</v>
      </c>
      <c r="D63" s="64" t="s">
        <v>4000</v>
      </c>
      <c r="E63" s="64" t="s">
        <v>770</v>
      </c>
      <c r="F63" s="64" t="s">
        <v>4001</v>
      </c>
      <c r="G63" s="64" t="s">
        <v>4008</v>
      </c>
      <c r="H63" s="64" t="s">
        <v>4009</v>
      </c>
      <c r="I63" s="64" t="s">
        <v>4004</v>
      </c>
      <c r="J63" s="64" t="s">
        <v>4010</v>
      </c>
      <c r="K63" s="64" t="s">
        <v>4037</v>
      </c>
      <c r="L63" s="64" t="s">
        <v>4038</v>
      </c>
      <c r="M63" s="64" t="s">
        <v>4050</v>
      </c>
      <c r="N63" s="64" t="s">
        <v>3903</v>
      </c>
      <c r="O63" s="64" t="s">
        <v>4051</v>
      </c>
      <c r="P63" s="64" t="s">
        <v>4052</v>
      </c>
      <c r="Q63" s="64">
        <v>174520000</v>
      </c>
      <c r="R63" s="64">
        <v>0</v>
      </c>
      <c r="S63" s="64">
        <v>0</v>
      </c>
      <c r="T63" s="64">
        <v>0</v>
      </c>
      <c r="U63" s="64">
        <v>0</v>
      </c>
      <c r="V63" s="64">
        <v>0</v>
      </c>
      <c r="W63" s="64">
        <v>0</v>
      </c>
      <c r="X63" s="64">
        <v>0</v>
      </c>
      <c r="Y63" s="64">
        <v>0</v>
      </c>
      <c r="Z63" s="64">
        <v>0</v>
      </c>
      <c r="AA63" s="64">
        <v>0</v>
      </c>
      <c r="AB63" s="64">
        <v>0</v>
      </c>
      <c r="AC63" s="64">
        <v>0</v>
      </c>
      <c r="AD63" s="64" t="s">
        <v>3842</v>
      </c>
      <c r="AE63" s="64" t="s">
        <v>3884</v>
      </c>
      <c r="AF63" s="64" t="s">
        <v>3895</v>
      </c>
      <c r="AG63" s="64" t="s">
        <v>3968</v>
      </c>
      <c r="AH63" s="64" t="s">
        <v>3969</v>
      </c>
      <c r="AI63" s="64">
        <v>0</v>
      </c>
      <c r="AJ63" s="64">
        <v>174520000</v>
      </c>
      <c r="AK63" s="64" t="s">
        <v>1529</v>
      </c>
      <c r="AL63" s="64" t="s">
        <v>3970</v>
      </c>
      <c r="AM63" s="64" t="s">
        <v>4041</v>
      </c>
      <c r="AN63" s="64" t="s">
        <v>3972</v>
      </c>
      <c r="AO63" s="65">
        <f>VLOOKUP(AK63,'Rekap ROK Pusdik'!$A$7:$V$581,9,0)</f>
        <v>0</v>
      </c>
      <c r="AP63" s="65">
        <f>VLOOKUP($AK63,'Rekap ROK Pusdik'!$A$7:$V$581,10,0)</f>
        <v>0</v>
      </c>
      <c r="AQ63" s="65">
        <f>VLOOKUP($AK63,'Rekap ROK Pusdik'!$A$7:$V$581,11,0)</f>
        <v>1600000</v>
      </c>
      <c r="AR63" s="65">
        <f>VLOOKUP($AK63,'Rekap ROK Pusdik'!$A$7:$V$581,12,0)</f>
        <v>43230000</v>
      </c>
      <c r="AS63" s="65">
        <f>VLOOKUP($AK63,'Rekap ROK Pusdik'!$A$7:$V$581,13,0)</f>
        <v>14410000</v>
      </c>
      <c r="AT63" s="65">
        <f>VLOOKUP($AK63,'Rekap ROK Pusdik'!$A$7:$V$581,14,0)</f>
        <v>14410000</v>
      </c>
      <c r="AU63" s="65">
        <f>VLOOKUP($AK63,'Rekap ROK Pusdik'!$A$7:$V$581,15,0)</f>
        <v>14410000</v>
      </c>
      <c r="AV63" s="65">
        <f>VLOOKUP($AK63,'Rekap ROK Pusdik'!$A$7:$V$581,16,0)</f>
        <v>14410000</v>
      </c>
      <c r="AW63" s="65">
        <f>VLOOKUP($AK63,'Rekap ROK Pusdik'!$A$7:$V$581,17,0)</f>
        <v>14410000</v>
      </c>
      <c r="AX63" s="65">
        <f>VLOOKUP($AK63,'Rekap ROK Pusdik'!$A$7:$V$581,18,0)</f>
        <v>14410000</v>
      </c>
      <c r="AY63" s="65">
        <f>VLOOKUP($AK63,'Rekap ROK Pusdik'!$A$7:$V$581,19,0)</f>
        <v>14410000</v>
      </c>
      <c r="AZ63" s="65">
        <f>VLOOKUP($AK63,'Rekap ROK Pusdik'!$A$7:$V$581,20,0)</f>
        <v>28820000</v>
      </c>
      <c r="BA63" s="65">
        <f t="shared" si="0"/>
        <v>174520000</v>
      </c>
      <c r="BB63" s="65">
        <f t="shared" si="1"/>
        <v>0</v>
      </c>
    </row>
    <row r="64" spans="1:54" ht="15.75" customHeight="1" x14ac:dyDescent="0.25">
      <c r="A64" s="64" t="s">
        <v>3954</v>
      </c>
      <c r="B64" s="64" t="s">
        <v>3955</v>
      </c>
      <c r="C64" s="64" t="s">
        <v>3999</v>
      </c>
      <c r="D64" s="64" t="s">
        <v>4000</v>
      </c>
      <c r="E64" s="64" t="s">
        <v>770</v>
      </c>
      <c r="F64" s="64" t="s">
        <v>4001</v>
      </c>
      <c r="G64" s="64" t="s">
        <v>4053</v>
      </c>
      <c r="H64" s="64" t="s">
        <v>4054</v>
      </c>
      <c r="I64" s="64" t="s">
        <v>4004</v>
      </c>
      <c r="J64" s="64" t="s">
        <v>4055</v>
      </c>
      <c r="K64" s="64" t="s">
        <v>4006</v>
      </c>
      <c r="L64" s="64" t="s">
        <v>4056</v>
      </c>
      <c r="M64" s="64" t="s">
        <v>3965</v>
      </c>
      <c r="N64" s="64" t="s">
        <v>3874</v>
      </c>
      <c r="O64" s="64" t="s">
        <v>3966</v>
      </c>
      <c r="P64" s="64" t="s">
        <v>3967</v>
      </c>
      <c r="Q64" s="64">
        <v>30550000</v>
      </c>
      <c r="R64" s="64">
        <v>0</v>
      </c>
      <c r="S64" s="64">
        <v>0</v>
      </c>
      <c r="T64" s="64">
        <v>0</v>
      </c>
      <c r="U64" s="64">
        <v>0</v>
      </c>
      <c r="V64" s="64">
        <v>0</v>
      </c>
      <c r="W64" s="64">
        <v>0</v>
      </c>
      <c r="X64" s="64">
        <v>0</v>
      </c>
      <c r="Y64" s="64">
        <v>0</v>
      </c>
      <c r="Z64" s="64">
        <v>0</v>
      </c>
      <c r="AA64" s="64">
        <v>0</v>
      </c>
      <c r="AB64" s="64">
        <v>0</v>
      </c>
      <c r="AC64" s="64">
        <v>0</v>
      </c>
      <c r="AD64" s="64" t="s">
        <v>3842</v>
      </c>
      <c r="AE64" s="64" t="s">
        <v>3867</v>
      </c>
      <c r="AF64" s="64" t="s">
        <v>3873</v>
      </c>
      <c r="AG64" s="64" t="s">
        <v>3968</v>
      </c>
      <c r="AH64" s="64" t="s">
        <v>3969</v>
      </c>
      <c r="AI64" s="64">
        <v>0</v>
      </c>
      <c r="AJ64" s="64">
        <v>30550000</v>
      </c>
      <c r="AK64" s="64" t="s">
        <v>1857</v>
      </c>
      <c r="AL64" s="64" t="s">
        <v>3970</v>
      </c>
      <c r="AM64" s="64" t="s">
        <v>3971</v>
      </c>
      <c r="AN64" s="64" t="s">
        <v>3972</v>
      </c>
      <c r="AO64" s="65">
        <f>VLOOKUP(AK64,'Rekap ROK Pusdik'!$A$7:$V$581,9,0)</f>
        <v>0</v>
      </c>
      <c r="AP64" s="65">
        <f>VLOOKUP($AK64,'Rekap ROK Pusdik'!$A$7:$V$581,10,0)</f>
        <v>0</v>
      </c>
      <c r="AQ64" s="65">
        <f>VLOOKUP($AK64,'Rekap ROK Pusdik'!$A$7:$V$581,11,0)</f>
        <v>0</v>
      </c>
      <c r="AR64" s="65">
        <f>VLOOKUP($AK64,'Rekap ROK Pusdik'!$A$7:$V$581,12,0)</f>
        <v>0</v>
      </c>
      <c r="AS64" s="65">
        <f>VLOOKUP($AK64,'Rekap ROK Pusdik'!$A$7:$V$581,13,0)</f>
        <v>3000000</v>
      </c>
      <c r="AT64" s="65">
        <f>VLOOKUP($AK64,'Rekap ROK Pusdik'!$A$7:$V$581,14,0)</f>
        <v>3000000</v>
      </c>
      <c r="AU64" s="65">
        <f>VLOOKUP($AK64,'Rekap ROK Pusdik'!$A$7:$V$581,15,0)</f>
        <v>6700000</v>
      </c>
      <c r="AV64" s="65">
        <f>VLOOKUP($AK64,'Rekap ROK Pusdik'!$A$7:$V$581,16,0)</f>
        <v>5100000</v>
      </c>
      <c r="AW64" s="65">
        <f>VLOOKUP($AK64,'Rekap ROK Pusdik'!$A$7:$V$581,17,0)</f>
        <v>5100000</v>
      </c>
      <c r="AX64" s="65">
        <f>VLOOKUP($AK64,'Rekap ROK Pusdik'!$A$7:$V$581,18,0)</f>
        <v>2100000</v>
      </c>
      <c r="AY64" s="65">
        <f>VLOOKUP($AK64,'Rekap ROK Pusdik'!$A$7:$V$581,19,0)</f>
        <v>5550000</v>
      </c>
      <c r="AZ64" s="65">
        <f>VLOOKUP($AK64,'Rekap ROK Pusdik'!$A$7:$V$581,20,0)</f>
        <v>0</v>
      </c>
      <c r="BA64" s="65">
        <f t="shared" si="0"/>
        <v>30550000</v>
      </c>
      <c r="BB64" s="65">
        <f t="shared" si="1"/>
        <v>0</v>
      </c>
    </row>
    <row r="65" spans="1:54" ht="15.75" customHeight="1" x14ac:dyDescent="0.25">
      <c r="A65" s="64" t="s">
        <v>3954</v>
      </c>
      <c r="B65" s="64" t="s">
        <v>3955</v>
      </c>
      <c r="C65" s="64" t="s">
        <v>3999</v>
      </c>
      <c r="D65" s="64" t="s">
        <v>4000</v>
      </c>
      <c r="E65" s="64" t="s">
        <v>770</v>
      </c>
      <c r="F65" s="64" t="s">
        <v>4001</v>
      </c>
      <c r="G65" s="64" t="s">
        <v>4053</v>
      </c>
      <c r="H65" s="64" t="s">
        <v>4054</v>
      </c>
      <c r="I65" s="64" t="s">
        <v>4004</v>
      </c>
      <c r="J65" s="64" t="s">
        <v>4055</v>
      </c>
      <c r="K65" s="64" t="s">
        <v>4006</v>
      </c>
      <c r="L65" s="64" t="s">
        <v>4056</v>
      </c>
      <c r="M65" s="64" t="s">
        <v>3965</v>
      </c>
      <c r="N65" s="64" t="s">
        <v>3874</v>
      </c>
      <c r="O65" s="64" t="s">
        <v>3991</v>
      </c>
      <c r="P65" s="64" t="s">
        <v>3992</v>
      </c>
      <c r="Q65" s="64">
        <v>15000000</v>
      </c>
      <c r="R65" s="64">
        <v>0</v>
      </c>
      <c r="S65" s="64">
        <v>0</v>
      </c>
      <c r="T65" s="64">
        <v>0</v>
      </c>
      <c r="U65" s="64">
        <v>0</v>
      </c>
      <c r="V65" s="64">
        <v>0</v>
      </c>
      <c r="W65" s="64">
        <v>0</v>
      </c>
      <c r="X65" s="64">
        <v>0</v>
      </c>
      <c r="Y65" s="64">
        <v>0</v>
      </c>
      <c r="Z65" s="64">
        <v>0</v>
      </c>
      <c r="AA65" s="64">
        <v>0</v>
      </c>
      <c r="AB65" s="64">
        <v>0</v>
      </c>
      <c r="AC65" s="64">
        <v>0</v>
      </c>
      <c r="AD65" s="64" t="s">
        <v>3842</v>
      </c>
      <c r="AE65" s="64" t="s">
        <v>3867</v>
      </c>
      <c r="AF65" s="64" t="s">
        <v>3873</v>
      </c>
      <c r="AG65" s="64" t="s">
        <v>3968</v>
      </c>
      <c r="AH65" s="64" t="s">
        <v>3969</v>
      </c>
      <c r="AI65" s="64">
        <v>0</v>
      </c>
      <c r="AJ65" s="64">
        <v>15000000</v>
      </c>
      <c r="AK65" s="64" t="s">
        <v>1861</v>
      </c>
      <c r="AL65" s="64" t="s">
        <v>3970</v>
      </c>
      <c r="AM65" s="64" t="s">
        <v>3993</v>
      </c>
      <c r="AN65" s="64" t="s">
        <v>3972</v>
      </c>
      <c r="AO65" s="65">
        <f>VLOOKUP(AK65,'Rekap ROK Pusdik'!$A$7:$V$581,9,0)</f>
        <v>0</v>
      </c>
      <c r="AP65" s="65">
        <f>VLOOKUP($AK65,'Rekap ROK Pusdik'!$A$7:$V$581,10,0)</f>
        <v>2500000</v>
      </c>
      <c r="AQ65" s="65">
        <f>VLOOKUP($AK65,'Rekap ROK Pusdik'!$A$7:$V$581,11,0)</f>
        <v>0</v>
      </c>
      <c r="AR65" s="65">
        <f>VLOOKUP($AK65,'Rekap ROK Pusdik'!$A$7:$V$581,12,0)</f>
        <v>0</v>
      </c>
      <c r="AS65" s="65">
        <f>VLOOKUP($AK65,'Rekap ROK Pusdik'!$A$7:$V$581,13,0)</f>
        <v>0</v>
      </c>
      <c r="AT65" s="65">
        <f>VLOOKUP($AK65,'Rekap ROK Pusdik'!$A$7:$V$581,14,0)</f>
        <v>0</v>
      </c>
      <c r="AU65" s="65">
        <f>VLOOKUP($AK65,'Rekap ROK Pusdik'!$A$7:$V$581,15,0)</f>
        <v>0</v>
      </c>
      <c r="AV65" s="65">
        <f>VLOOKUP($AK65,'Rekap ROK Pusdik'!$A$7:$V$581,16,0)</f>
        <v>5000000</v>
      </c>
      <c r="AW65" s="65">
        <f>VLOOKUP($AK65,'Rekap ROK Pusdik'!$A$7:$V$581,17,0)</f>
        <v>5000000</v>
      </c>
      <c r="AX65" s="65">
        <f>VLOOKUP($AK65,'Rekap ROK Pusdik'!$A$7:$V$581,18,0)</f>
        <v>2500000</v>
      </c>
      <c r="AY65" s="65">
        <f>VLOOKUP($AK65,'Rekap ROK Pusdik'!$A$7:$V$581,19,0)</f>
        <v>0</v>
      </c>
      <c r="AZ65" s="65">
        <f>VLOOKUP($AK65,'Rekap ROK Pusdik'!$A$7:$V$581,20,0)</f>
        <v>0</v>
      </c>
      <c r="BA65" s="65">
        <f t="shared" si="0"/>
        <v>15000000</v>
      </c>
      <c r="BB65" s="65">
        <f t="shared" si="1"/>
        <v>0</v>
      </c>
    </row>
    <row r="66" spans="1:54" ht="15.75" customHeight="1" x14ac:dyDescent="0.25">
      <c r="A66" s="64" t="s">
        <v>3954</v>
      </c>
      <c r="B66" s="64" t="s">
        <v>3955</v>
      </c>
      <c r="C66" s="64" t="s">
        <v>3999</v>
      </c>
      <c r="D66" s="64" t="s">
        <v>4000</v>
      </c>
      <c r="E66" s="64" t="s">
        <v>770</v>
      </c>
      <c r="F66" s="64" t="s">
        <v>4001</v>
      </c>
      <c r="G66" s="64" t="s">
        <v>4053</v>
      </c>
      <c r="H66" s="64" t="s">
        <v>4054</v>
      </c>
      <c r="I66" s="64" t="s">
        <v>4004</v>
      </c>
      <c r="J66" s="64" t="s">
        <v>4055</v>
      </c>
      <c r="K66" s="64" t="s">
        <v>4006</v>
      </c>
      <c r="L66" s="64" t="s">
        <v>4056</v>
      </c>
      <c r="M66" s="64" t="s">
        <v>3965</v>
      </c>
      <c r="N66" s="64" t="s">
        <v>3874</v>
      </c>
      <c r="O66" s="64" t="s">
        <v>3985</v>
      </c>
      <c r="P66" s="64" t="s">
        <v>3986</v>
      </c>
      <c r="Q66" s="64">
        <v>6000000</v>
      </c>
      <c r="R66" s="64">
        <v>0</v>
      </c>
      <c r="S66" s="64">
        <v>0</v>
      </c>
      <c r="T66" s="64">
        <v>0</v>
      </c>
      <c r="U66" s="64">
        <v>0</v>
      </c>
      <c r="V66" s="64">
        <v>0</v>
      </c>
      <c r="W66" s="64">
        <v>0</v>
      </c>
      <c r="X66" s="64">
        <v>0</v>
      </c>
      <c r="Y66" s="64">
        <v>0</v>
      </c>
      <c r="Z66" s="64">
        <v>0</v>
      </c>
      <c r="AA66" s="64">
        <v>0</v>
      </c>
      <c r="AB66" s="64">
        <v>0</v>
      </c>
      <c r="AC66" s="64">
        <v>0</v>
      </c>
      <c r="AD66" s="64" t="s">
        <v>3842</v>
      </c>
      <c r="AE66" s="64" t="s">
        <v>3867</v>
      </c>
      <c r="AF66" s="64" t="s">
        <v>3873</v>
      </c>
      <c r="AG66" s="64" t="s">
        <v>3968</v>
      </c>
      <c r="AH66" s="64" t="s">
        <v>3969</v>
      </c>
      <c r="AI66" s="64">
        <v>0</v>
      </c>
      <c r="AJ66" s="64">
        <v>6000000</v>
      </c>
      <c r="AK66" s="64" t="s">
        <v>1864</v>
      </c>
      <c r="AL66" s="64" t="s">
        <v>3970</v>
      </c>
      <c r="AM66" s="64" t="s">
        <v>3979</v>
      </c>
      <c r="AN66" s="64" t="s">
        <v>3972</v>
      </c>
      <c r="AO66" s="65">
        <f>VLOOKUP(AK66,'Rekap ROK Pusdik'!$A$7:$V$581,9,0)</f>
        <v>0</v>
      </c>
      <c r="AP66" s="65">
        <f>VLOOKUP($AK66,'Rekap ROK Pusdik'!$A$7:$V$581,10,0)</f>
        <v>0</v>
      </c>
      <c r="AQ66" s="65">
        <f>VLOOKUP($AK66,'Rekap ROK Pusdik'!$A$7:$V$581,11,0)</f>
        <v>0</v>
      </c>
      <c r="AR66" s="65">
        <f>VLOOKUP($AK66,'Rekap ROK Pusdik'!$A$7:$V$581,12,0)</f>
        <v>0</v>
      </c>
      <c r="AS66" s="65">
        <f>VLOOKUP($AK66,'Rekap ROK Pusdik'!$A$7:$V$581,13,0)</f>
        <v>0</v>
      </c>
      <c r="AT66" s="65">
        <f>VLOOKUP($AK66,'Rekap ROK Pusdik'!$A$7:$V$581,14,0)</f>
        <v>0</v>
      </c>
      <c r="AU66" s="65">
        <f>VLOOKUP($AK66,'Rekap ROK Pusdik'!$A$7:$V$581,15,0)</f>
        <v>0</v>
      </c>
      <c r="AV66" s="65">
        <f>VLOOKUP($AK66,'Rekap ROK Pusdik'!$A$7:$V$581,16,0)</f>
        <v>2000000</v>
      </c>
      <c r="AW66" s="65">
        <f>VLOOKUP($AK66,'Rekap ROK Pusdik'!$A$7:$V$581,17,0)</f>
        <v>2000000</v>
      </c>
      <c r="AX66" s="65">
        <f>VLOOKUP($AK66,'Rekap ROK Pusdik'!$A$7:$V$581,18,0)</f>
        <v>2000000</v>
      </c>
      <c r="AY66" s="65">
        <f>VLOOKUP($AK66,'Rekap ROK Pusdik'!$A$7:$V$581,19,0)</f>
        <v>0</v>
      </c>
      <c r="AZ66" s="65">
        <f>VLOOKUP($AK66,'Rekap ROK Pusdik'!$A$7:$V$581,20,0)</f>
        <v>0</v>
      </c>
      <c r="BA66" s="65">
        <f t="shared" si="0"/>
        <v>6000000</v>
      </c>
      <c r="BB66" s="65">
        <f t="shared" si="1"/>
        <v>0</v>
      </c>
    </row>
    <row r="67" spans="1:54" ht="15.75" customHeight="1" x14ac:dyDescent="0.25">
      <c r="A67" s="64" t="s">
        <v>3954</v>
      </c>
      <c r="B67" s="64" t="s">
        <v>3955</v>
      </c>
      <c r="C67" s="64" t="s">
        <v>3999</v>
      </c>
      <c r="D67" s="64" t="s">
        <v>4000</v>
      </c>
      <c r="E67" s="64" t="s">
        <v>770</v>
      </c>
      <c r="F67" s="64" t="s">
        <v>4001</v>
      </c>
      <c r="G67" s="64" t="s">
        <v>4053</v>
      </c>
      <c r="H67" s="64" t="s">
        <v>4054</v>
      </c>
      <c r="I67" s="64" t="s">
        <v>4004</v>
      </c>
      <c r="J67" s="64" t="s">
        <v>4055</v>
      </c>
      <c r="K67" s="64" t="s">
        <v>4006</v>
      </c>
      <c r="L67" s="64" t="s">
        <v>4056</v>
      </c>
      <c r="M67" s="64" t="s">
        <v>3965</v>
      </c>
      <c r="N67" s="64" t="s">
        <v>3874</v>
      </c>
      <c r="O67" s="64" t="s">
        <v>3980</v>
      </c>
      <c r="P67" s="64" t="s">
        <v>3981</v>
      </c>
      <c r="Q67" s="64">
        <v>36928000</v>
      </c>
      <c r="R67" s="64">
        <v>0</v>
      </c>
      <c r="S67" s="64">
        <v>0</v>
      </c>
      <c r="T67" s="64">
        <v>0</v>
      </c>
      <c r="U67" s="64">
        <v>0</v>
      </c>
      <c r="V67" s="64">
        <v>0</v>
      </c>
      <c r="W67" s="64">
        <v>0</v>
      </c>
      <c r="X67" s="64">
        <v>0</v>
      </c>
      <c r="Y67" s="64">
        <v>0</v>
      </c>
      <c r="Z67" s="64">
        <v>0</v>
      </c>
      <c r="AA67" s="64">
        <v>0</v>
      </c>
      <c r="AB67" s="64">
        <v>0</v>
      </c>
      <c r="AC67" s="64">
        <v>0</v>
      </c>
      <c r="AD67" s="64" t="s">
        <v>3842</v>
      </c>
      <c r="AE67" s="64" t="s">
        <v>3867</v>
      </c>
      <c r="AF67" s="64" t="s">
        <v>3873</v>
      </c>
      <c r="AG67" s="64" t="s">
        <v>3968</v>
      </c>
      <c r="AH67" s="64" t="s">
        <v>3969</v>
      </c>
      <c r="AI67" s="64">
        <v>0</v>
      </c>
      <c r="AJ67" s="64">
        <v>36928000</v>
      </c>
      <c r="AK67" s="64" t="s">
        <v>1867</v>
      </c>
      <c r="AL67" s="64" t="s">
        <v>3970</v>
      </c>
      <c r="AM67" s="64" t="s">
        <v>3982</v>
      </c>
      <c r="AN67" s="64" t="s">
        <v>3972</v>
      </c>
      <c r="AO67" s="65">
        <f>VLOOKUP(AK67,'Rekap ROK Pusdik'!$A$7:$V$581,9,0)</f>
        <v>0</v>
      </c>
      <c r="AP67" s="65">
        <f>VLOOKUP($AK67,'Rekap ROK Pusdik'!$A$7:$V$581,10,0)</f>
        <v>0</v>
      </c>
      <c r="AQ67" s="65">
        <f>VLOOKUP($AK67,'Rekap ROK Pusdik'!$A$7:$V$581,11,0)</f>
        <v>0</v>
      </c>
      <c r="AR67" s="65">
        <f>VLOOKUP($AK67,'Rekap ROK Pusdik'!$A$7:$V$581,12,0)</f>
        <v>7386000</v>
      </c>
      <c r="AS67" s="65">
        <f>VLOOKUP($AK67,'Rekap ROK Pusdik'!$A$7:$V$581,13,0)</f>
        <v>7386000</v>
      </c>
      <c r="AT67" s="65">
        <f>VLOOKUP($AK67,'Rekap ROK Pusdik'!$A$7:$V$581,14,0)</f>
        <v>0</v>
      </c>
      <c r="AU67" s="65">
        <f>VLOOKUP($AK67,'Rekap ROK Pusdik'!$A$7:$V$581,15,0)</f>
        <v>7386000</v>
      </c>
      <c r="AV67" s="65">
        <f>VLOOKUP($AK67,'Rekap ROK Pusdik'!$A$7:$V$581,16,0)</f>
        <v>0</v>
      </c>
      <c r="AW67" s="65">
        <f>VLOOKUP($AK67,'Rekap ROK Pusdik'!$A$7:$V$581,17,0)</f>
        <v>7384000</v>
      </c>
      <c r="AX67" s="65">
        <f>VLOOKUP($AK67,'Rekap ROK Pusdik'!$A$7:$V$581,18,0)</f>
        <v>7386000</v>
      </c>
      <c r="AY67" s="65">
        <f>VLOOKUP($AK67,'Rekap ROK Pusdik'!$A$7:$V$581,19,0)</f>
        <v>0</v>
      </c>
      <c r="AZ67" s="65">
        <f>VLOOKUP($AK67,'Rekap ROK Pusdik'!$A$7:$V$581,20,0)</f>
        <v>0</v>
      </c>
      <c r="BA67" s="65">
        <f t="shared" si="0"/>
        <v>36928000</v>
      </c>
      <c r="BB67" s="65">
        <f t="shared" si="1"/>
        <v>0</v>
      </c>
    </row>
    <row r="68" spans="1:54" ht="15.75" customHeight="1" x14ac:dyDescent="0.25">
      <c r="A68" s="64" t="s">
        <v>3954</v>
      </c>
      <c r="B68" s="64" t="s">
        <v>3955</v>
      </c>
      <c r="C68" s="64" t="s">
        <v>3999</v>
      </c>
      <c r="D68" s="64" t="s">
        <v>4000</v>
      </c>
      <c r="E68" s="64" t="s">
        <v>770</v>
      </c>
      <c r="F68" s="64" t="s">
        <v>4001</v>
      </c>
      <c r="G68" s="64" t="s">
        <v>4053</v>
      </c>
      <c r="H68" s="64" t="s">
        <v>4054</v>
      </c>
      <c r="I68" s="64" t="s">
        <v>4004</v>
      </c>
      <c r="J68" s="64" t="s">
        <v>4055</v>
      </c>
      <c r="K68" s="64" t="s">
        <v>4006</v>
      </c>
      <c r="L68" s="64" t="s">
        <v>4056</v>
      </c>
      <c r="M68" s="64" t="s">
        <v>3983</v>
      </c>
      <c r="N68" s="64" t="s">
        <v>3879</v>
      </c>
      <c r="O68" s="64" t="s">
        <v>3966</v>
      </c>
      <c r="P68" s="64" t="s">
        <v>3967</v>
      </c>
      <c r="Q68" s="64">
        <v>31250000</v>
      </c>
      <c r="R68" s="64">
        <v>0</v>
      </c>
      <c r="S68" s="64">
        <v>0</v>
      </c>
      <c r="T68" s="64">
        <v>0</v>
      </c>
      <c r="U68" s="64">
        <v>0</v>
      </c>
      <c r="V68" s="64">
        <v>0</v>
      </c>
      <c r="W68" s="64">
        <v>0</v>
      </c>
      <c r="X68" s="64">
        <v>0</v>
      </c>
      <c r="Y68" s="64">
        <v>0</v>
      </c>
      <c r="Z68" s="64">
        <v>0</v>
      </c>
      <c r="AA68" s="64">
        <v>0</v>
      </c>
      <c r="AB68" s="64">
        <v>0</v>
      </c>
      <c r="AC68" s="64">
        <v>0</v>
      </c>
      <c r="AD68" s="64" t="s">
        <v>3842</v>
      </c>
      <c r="AE68" s="64" t="s">
        <v>3867</v>
      </c>
      <c r="AF68" s="64" t="s">
        <v>3873</v>
      </c>
      <c r="AG68" s="64" t="s">
        <v>3968</v>
      </c>
      <c r="AH68" s="64" t="s">
        <v>3969</v>
      </c>
      <c r="AI68" s="64">
        <v>0</v>
      </c>
      <c r="AJ68" s="64">
        <v>31250000</v>
      </c>
      <c r="AK68" s="64" t="s">
        <v>1872</v>
      </c>
      <c r="AL68" s="64" t="s">
        <v>3970</v>
      </c>
      <c r="AM68" s="64" t="s">
        <v>3971</v>
      </c>
      <c r="AN68" s="64" t="s">
        <v>3972</v>
      </c>
      <c r="AO68" s="65">
        <f>VLOOKUP(AK68,'Rekap ROK Pusdik'!$A$7:$V$581,9,0)</f>
        <v>0</v>
      </c>
      <c r="AP68" s="65">
        <f>VLOOKUP($AK68,'Rekap ROK Pusdik'!$A$7:$V$581,10,0)</f>
        <v>0</v>
      </c>
      <c r="AQ68" s="65">
        <f>VLOOKUP($AK68,'Rekap ROK Pusdik'!$A$7:$V$581,11,0)</f>
        <v>0</v>
      </c>
      <c r="AR68" s="65">
        <f>VLOOKUP($AK68,'Rekap ROK Pusdik'!$A$7:$V$581,12,0)</f>
        <v>0</v>
      </c>
      <c r="AS68" s="65">
        <f>VLOOKUP($AK68,'Rekap ROK Pusdik'!$A$7:$V$581,13,0)</f>
        <v>0</v>
      </c>
      <c r="AT68" s="65">
        <f>VLOOKUP($AK68,'Rekap ROK Pusdik'!$A$7:$V$581,14,0)</f>
        <v>0</v>
      </c>
      <c r="AU68" s="65">
        <f>VLOOKUP($AK68,'Rekap ROK Pusdik'!$A$7:$V$581,15,0)</f>
        <v>3000000</v>
      </c>
      <c r="AV68" s="65">
        <f>VLOOKUP($AK68,'Rekap ROK Pusdik'!$A$7:$V$581,16,0)</f>
        <v>5800000</v>
      </c>
      <c r="AW68" s="65">
        <f>VLOOKUP($AK68,'Rekap ROK Pusdik'!$A$7:$V$581,17,0)</f>
        <v>5100000</v>
      </c>
      <c r="AX68" s="65">
        <f>VLOOKUP($AK68,'Rekap ROK Pusdik'!$A$7:$V$581,18,0)</f>
        <v>14350000</v>
      </c>
      <c r="AY68" s="65">
        <f>VLOOKUP($AK68,'Rekap ROK Pusdik'!$A$7:$V$581,19,0)</f>
        <v>3000000</v>
      </c>
      <c r="AZ68" s="65">
        <f>VLOOKUP($AK68,'Rekap ROK Pusdik'!$A$7:$V$581,20,0)</f>
        <v>0</v>
      </c>
      <c r="BA68" s="65">
        <f t="shared" si="0"/>
        <v>31250000</v>
      </c>
      <c r="BB68" s="65">
        <f t="shared" si="1"/>
        <v>0</v>
      </c>
    </row>
    <row r="69" spans="1:54" ht="15.75" customHeight="1" x14ac:dyDescent="0.25">
      <c r="A69" s="64" t="s">
        <v>3954</v>
      </c>
      <c r="B69" s="64" t="s">
        <v>3955</v>
      </c>
      <c r="C69" s="64" t="s">
        <v>3999</v>
      </c>
      <c r="D69" s="64" t="s">
        <v>4000</v>
      </c>
      <c r="E69" s="64" t="s">
        <v>770</v>
      </c>
      <c r="F69" s="64" t="s">
        <v>4001</v>
      </c>
      <c r="G69" s="64" t="s">
        <v>4053</v>
      </c>
      <c r="H69" s="64" t="s">
        <v>4054</v>
      </c>
      <c r="I69" s="64" t="s">
        <v>4004</v>
      </c>
      <c r="J69" s="64" t="s">
        <v>4055</v>
      </c>
      <c r="K69" s="64" t="s">
        <v>4006</v>
      </c>
      <c r="L69" s="64" t="s">
        <v>4056</v>
      </c>
      <c r="M69" s="64" t="s">
        <v>3983</v>
      </c>
      <c r="N69" s="64" t="s">
        <v>3879</v>
      </c>
      <c r="O69" s="64" t="s">
        <v>3973</v>
      </c>
      <c r="P69" s="64" t="s">
        <v>3974</v>
      </c>
      <c r="Q69" s="64">
        <v>750000</v>
      </c>
      <c r="R69" s="64">
        <v>0</v>
      </c>
      <c r="S69" s="64">
        <v>0</v>
      </c>
      <c r="T69" s="64">
        <v>0</v>
      </c>
      <c r="U69" s="64">
        <v>0</v>
      </c>
      <c r="V69" s="64">
        <v>0</v>
      </c>
      <c r="W69" s="64">
        <v>0</v>
      </c>
      <c r="X69" s="64">
        <v>0</v>
      </c>
      <c r="Y69" s="64">
        <v>0</v>
      </c>
      <c r="Z69" s="64">
        <v>0</v>
      </c>
      <c r="AA69" s="64">
        <v>0</v>
      </c>
      <c r="AB69" s="64">
        <v>0</v>
      </c>
      <c r="AC69" s="64">
        <v>0</v>
      </c>
      <c r="AD69" s="64" t="s">
        <v>3842</v>
      </c>
      <c r="AE69" s="64" t="s">
        <v>3867</v>
      </c>
      <c r="AF69" s="64" t="s">
        <v>3873</v>
      </c>
      <c r="AG69" s="64" t="s">
        <v>3968</v>
      </c>
      <c r="AH69" s="64" t="s">
        <v>3969</v>
      </c>
      <c r="AI69" s="64">
        <v>0</v>
      </c>
      <c r="AJ69" s="64">
        <v>750000</v>
      </c>
      <c r="AK69" s="64" t="s">
        <v>1876</v>
      </c>
      <c r="AL69" s="64" t="s">
        <v>3970</v>
      </c>
      <c r="AM69" s="64" t="s">
        <v>3975</v>
      </c>
      <c r="AN69" s="64" t="s">
        <v>3972</v>
      </c>
      <c r="AO69" s="65">
        <f>VLOOKUP(AK69,'Rekap ROK Pusdik'!$A$7:$V$581,9,0)</f>
        <v>0</v>
      </c>
      <c r="AP69" s="65">
        <f>VLOOKUP($AK69,'Rekap ROK Pusdik'!$A$7:$V$581,10,0)</f>
        <v>0</v>
      </c>
      <c r="AQ69" s="65">
        <f>VLOOKUP($AK69,'Rekap ROK Pusdik'!$A$7:$V$581,11,0)</f>
        <v>0</v>
      </c>
      <c r="AR69" s="65">
        <f>VLOOKUP($AK69,'Rekap ROK Pusdik'!$A$7:$V$581,12,0)</f>
        <v>0</v>
      </c>
      <c r="AS69" s="65">
        <f>VLOOKUP($AK69,'Rekap ROK Pusdik'!$A$7:$V$581,13,0)</f>
        <v>0</v>
      </c>
      <c r="AT69" s="65">
        <f>VLOOKUP($AK69,'Rekap ROK Pusdik'!$A$7:$V$581,14,0)</f>
        <v>0</v>
      </c>
      <c r="AU69" s="65">
        <f>VLOOKUP($AK69,'Rekap ROK Pusdik'!$A$7:$V$581,15,0)</f>
        <v>250000</v>
      </c>
      <c r="AV69" s="65">
        <f>VLOOKUP($AK69,'Rekap ROK Pusdik'!$A$7:$V$581,16,0)</f>
        <v>250000</v>
      </c>
      <c r="AW69" s="65">
        <f>VLOOKUP($AK69,'Rekap ROK Pusdik'!$A$7:$V$581,17,0)</f>
        <v>250000</v>
      </c>
      <c r="AX69" s="65">
        <f>VLOOKUP($AK69,'Rekap ROK Pusdik'!$A$7:$V$581,18,0)</f>
        <v>0</v>
      </c>
      <c r="AY69" s="65">
        <f>VLOOKUP($AK69,'Rekap ROK Pusdik'!$A$7:$V$581,19,0)</f>
        <v>0</v>
      </c>
      <c r="AZ69" s="65">
        <f>VLOOKUP($AK69,'Rekap ROK Pusdik'!$A$7:$V$581,20,0)</f>
        <v>0</v>
      </c>
      <c r="BA69" s="65">
        <f t="shared" si="0"/>
        <v>750000</v>
      </c>
      <c r="BB69" s="65">
        <f t="shared" si="1"/>
        <v>0</v>
      </c>
    </row>
    <row r="70" spans="1:54" ht="15.75" customHeight="1" x14ac:dyDescent="0.25">
      <c r="A70" s="64" t="s">
        <v>3954</v>
      </c>
      <c r="B70" s="64" t="s">
        <v>3955</v>
      </c>
      <c r="C70" s="64" t="s">
        <v>3999</v>
      </c>
      <c r="D70" s="64" t="s">
        <v>4000</v>
      </c>
      <c r="E70" s="64" t="s">
        <v>770</v>
      </c>
      <c r="F70" s="64" t="s">
        <v>4001</v>
      </c>
      <c r="G70" s="64" t="s">
        <v>4053</v>
      </c>
      <c r="H70" s="64" t="s">
        <v>4054</v>
      </c>
      <c r="I70" s="64" t="s">
        <v>4004</v>
      </c>
      <c r="J70" s="64" t="s">
        <v>4055</v>
      </c>
      <c r="K70" s="64" t="s">
        <v>4006</v>
      </c>
      <c r="L70" s="64" t="s">
        <v>4056</v>
      </c>
      <c r="M70" s="64" t="s">
        <v>3983</v>
      </c>
      <c r="N70" s="64" t="s">
        <v>3879</v>
      </c>
      <c r="O70" s="64" t="s">
        <v>3991</v>
      </c>
      <c r="P70" s="64" t="s">
        <v>3992</v>
      </c>
      <c r="Q70" s="64">
        <v>25000000</v>
      </c>
      <c r="R70" s="64">
        <v>0</v>
      </c>
      <c r="S70" s="64">
        <v>0</v>
      </c>
      <c r="T70" s="64">
        <v>0</v>
      </c>
      <c r="U70" s="64">
        <v>0</v>
      </c>
      <c r="V70" s="64">
        <v>0</v>
      </c>
      <c r="W70" s="64">
        <v>0</v>
      </c>
      <c r="X70" s="64">
        <v>0</v>
      </c>
      <c r="Y70" s="64">
        <v>0</v>
      </c>
      <c r="Z70" s="64">
        <v>0</v>
      </c>
      <c r="AA70" s="64">
        <v>0</v>
      </c>
      <c r="AB70" s="64">
        <v>0</v>
      </c>
      <c r="AC70" s="64">
        <v>0</v>
      </c>
      <c r="AD70" s="64" t="s">
        <v>3842</v>
      </c>
      <c r="AE70" s="64" t="s">
        <v>3867</v>
      </c>
      <c r="AF70" s="64" t="s">
        <v>3873</v>
      </c>
      <c r="AG70" s="64" t="s">
        <v>3968</v>
      </c>
      <c r="AH70" s="64" t="s">
        <v>3969</v>
      </c>
      <c r="AI70" s="64">
        <v>0</v>
      </c>
      <c r="AJ70" s="64">
        <v>25000000</v>
      </c>
      <c r="AK70" s="64" t="s">
        <v>1878</v>
      </c>
      <c r="AL70" s="64" t="s">
        <v>3970</v>
      </c>
      <c r="AM70" s="64" t="s">
        <v>3993</v>
      </c>
      <c r="AN70" s="64" t="s">
        <v>3972</v>
      </c>
      <c r="AO70" s="65">
        <f>VLOOKUP(AK70,'Rekap ROK Pusdik'!$A$7:$V$581,9,0)</f>
        <v>0</v>
      </c>
      <c r="AP70" s="65">
        <f>VLOOKUP($AK70,'Rekap ROK Pusdik'!$A$7:$V$581,10,0)</f>
        <v>2500000</v>
      </c>
      <c r="AQ70" s="65">
        <f>VLOOKUP($AK70,'Rekap ROK Pusdik'!$A$7:$V$581,11,0)</f>
        <v>0</v>
      </c>
      <c r="AR70" s="65">
        <f>VLOOKUP($AK70,'Rekap ROK Pusdik'!$A$7:$V$581,12,0)</f>
        <v>0</v>
      </c>
      <c r="AS70" s="65">
        <f>VLOOKUP($AK70,'Rekap ROK Pusdik'!$A$7:$V$581,13,0)</f>
        <v>0</v>
      </c>
      <c r="AT70" s="65">
        <f>VLOOKUP($AK70,'Rekap ROK Pusdik'!$A$7:$V$581,14,0)</f>
        <v>5000000</v>
      </c>
      <c r="AU70" s="65">
        <f>VLOOKUP($AK70,'Rekap ROK Pusdik'!$A$7:$V$581,15,0)</f>
        <v>0</v>
      </c>
      <c r="AV70" s="65">
        <f>VLOOKUP($AK70,'Rekap ROK Pusdik'!$A$7:$V$581,16,0)</f>
        <v>5000000</v>
      </c>
      <c r="AW70" s="65">
        <f>VLOOKUP($AK70,'Rekap ROK Pusdik'!$A$7:$V$581,17,0)</f>
        <v>5000000</v>
      </c>
      <c r="AX70" s="65">
        <f>VLOOKUP($AK70,'Rekap ROK Pusdik'!$A$7:$V$581,18,0)</f>
        <v>5000000</v>
      </c>
      <c r="AY70" s="65">
        <f>VLOOKUP($AK70,'Rekap ROK Pusdik'!$A$7:$V$581,19,0)</f>
        <v>2500000</v>
      </c>
      <c r="AZ70" s="65">
        <f>VLOOKUP($AK70,'Rekap ROK Pusdik'!$A$7:$V$581,20,0)</f>
        <v>0</v>
      </c>
      <c r="BA70" s="65">
        <f t="shared" si="0"/>
        <v>25000000</v>
      </c>
      <c r="BB70" s="65">
        <f t="shared" si="1"/>
        <v>0</v>
      </c>
    </row>
    <row r="71" spans="1:54" ht="15.75" customHeight="1" x14ac:dyDescent="0.25">
      <c r="A71" s="64" t="s">
        <v>3954</v>
      </c>
      <c r="B71" s="64" t="s">
        <v>3955</v>
      </c>
      <c r="C71" s="64" t="s">
        <v>3999</v>
      </c>
      <c r="D71" s="64" t="s">
        <v>4000</v>
      </c>
      <c r="E71" s="64" t="s">
        <v>770</v>
      </c>
      <c r="F71" s="64" t="s">
        <v>4001</v>
      </c>
      <c r="G71" s="64" t="s">
        <v>4053</v>
      </c>
      <c r="H71" s="64" t="s">
        <v>4054</v>
      </c>
      <c r="I71" s="64" t="s">
        <v>4004</v>
      </c>
      <c r="J71" s="64" t="s">
        <v>4055</v>
      </c>
      <c r="K71" s="64" t="s">
        <v>4006</v>
      </c>
      <c r="L71" s="64" t="s">
        <v>4056</v>
      </c>
      <c r="M71" s="64" t="s">
        <v>3983</v>
      </c>
      <c r="N71" s="64" t="s">
        <v>3879</v>
      </c>
      <c r="O71" s="64" t="s">
        <v>3985</v>
      </c>
      <c r="P71" s="64" t="s">
        <v>3986</v>
      </c>
      <c r="Q71" s="64">
        <v>10000000</v>
      </c>
      <c r="R71" s="64">
        <v>0</v>
      </c>
      <c r="S71" s="64">
        <v>0</v>
      </c>
      <c r="T71" s="64">
        <v>0</v>
      </c>
      <c r="U71" s="64">
        <v>0</v>
      </c>
      <c r="V71" s="64">
        <v>0</v>
      </c>
      <c r="W71" s="64">
        <v>0</v>
      </c>
      <c r="X71" s="64">
        <v>0</v>
      </c>
      <c r="Y71" s="64">
        <v>0</v>
      </c>
      <c r="Z71" s="64">
        <v>0</v>
      </c>
      <c r="AA71" s="64">
        <v>0</v>
      </c>
      <c r="AB71" s="64">
        <v>0</v>
      </c>
      <c r="AC71" s="64">
        <v>0</v>
      </c>
      <c r="AD71" s="64" t="s">
        <v>3842</v>
      </c>
      <c r="AE71" s="64" t="s">
        <v>3867</v>
      </c>
      <c r="AF71" s="64" t="s">
        <v>3873</v>
      </c>
      <c r="AG71" s="64" t="s">
        <v>3968</v>
      </c>
      <c r="AH71" s="64" t="s">
        <v>3969</v>
      </c>
      <c r="AI71" s="64">
        <v>0</v>
      </c>
      <c r="AJ71" s="64">
        <v>10000000</v>
      </c>
      <c r="AK71" s="64" t="s">
        <v>1881</v>
      </c>
      <c r="AL71" s="64" t="s">
        <v>3970</v>
      </c>
      <c r="AM71" s="64" t="s">
        <v>3979</v>
      </c>
      <c r="AN71" s="64" t="s">
        <v>3972</v>
      </c>
      <c r="AO71" s="65">
        <f>VLOOKUP(AK71,'Rekap ROK Pusdik'!$A$7:$V$581,9,0)</f>
        <v>0</v>
      </c>
      <c r="AP71" s="65">
        <f>VLOOKUP($AK71,'Rekap ROK Pusdik'!$A$7:$V$581,10,0)</f>
        <v>0</v>
      </c>
      <c r="AQ71" s="65">
        <f>VLOOKUP($AK71,'Rekap ROK Pusdik'!$A$7:$V$581,11,0)</f>
        <v>0</v>
      </c>
      <c r="AR71" s="65">
        <f>VLOOKUP($AK71,'Rekap ROK Pusdik'!$A$7:$V$581,12,0)</f>
        <v>0</v>
      </c>
      <c r="AS71" s="65">
        <f>VLOOKUP($AK71,'Rekap ROK Pusdik'!$A$7:$V$581,13,0)</f>
        <v>4000000</v>
      </c>
      <c r="AT71" s="65">
        <f>VLOOKUP($AK71,'Rekap ROK Pusdik'!$A$7:$V$581,14,0)</f>
        <v>0</v>
      </c>
      <c r="AU71" s="65">
        <f>VLOOKUP($AK71,'Rekap ROK Pusdik'!$A$7:$V$581,15,0)</f>
        <v>0</v>
      </c>
      <c r="AV71" s="65">
        <f>VLOOKUP($AK71,'Rekap ROK Pusdik'!$A$7:$V$581,16,0)</f>
        <v>2000000</v>
      </c>
      <c r="AW71" s="65">
        <f>VLOOKUP($AK71,'Rekap ROK Pusdik'!$A$7:$V$581,17,0)</f>
        <v>2000000</v>
      </c>
      <c r="AX71" s="65">
        <f>VLOOKUP($AK71,'Rekap ROK Pusdik'!$A$7:$V$581,18,0)</f>
        <v>2000000</v>
      </c>
      <c r="AY71" s="65">
        <f>VLOOKUP($AK71,'Rekap ROK Pusdik'!$A$7:$V$581,19,0)</f>
        <v>0</v>
      </c>
      <c r="AZ71" s="65">
        <f>VLOOKUP($AK71,'Rekap ROK Pusdik'!$A$7:$V$581,20,0)</f>
        <v>0</v>
      </c>
      <c r="BA71" s="65">
        <f t="shared" si="0"/>
        <v>10000000</v>
      </c>
      <c r="BB71" s="65">
        <f t="shared" si="1"/>
        <v>0</v>
      </c>
    </row>
    <row r="72" spans="1:54" ht="15.75" customHeight="1" x14ac:dyDescent="0.25">
      <c r="A72" s="64" t="s">
        <v>3954</v>
      </c>
      <c r="B72" s="64" t="s">
        <v>3955</v>
      </c>
      <c r="C72" s="64" t="s">
        <v>3999</v>
      </c>
      <c r="D72" s="64" t="s">
        <v>4000</v>
      </c>
      <c r="E72" s="64" t="s">
        <v>770</v>
      </c>
      <c r="F72" s="64" t="s">
        <v>4001</v>
      </c>
      <c r="G72" s="64" t="s">
        <v>4053</v>
      </c>
      <c r="H72" s="64" t="s">
        <v>4054</v>
      </c>
      <c r="I72" s="64" t="s">
        <v>4004</v>
      </c>
      <c r="J72" s="64" t="s">
        <v>4055</v>
      </c>
      <c r="K72" s="64" t="s">
        <v>4006</v>
      </c>
      <c r="L72" s="64" t="s">
        <v>4056</v>
      </c>
      <c r="M72" s="64" t="s">
        <v>3983</v>
      </c>
      <c r="N72" s="64" t="s">
        <v>3879</v>
      </c>
      <c r="O72" s="64" t="s">
        <v>3980</v>
      </c>
      <c r="P72" s="64" t="s">
        <v>3981</v>
      </c>
      <c r="Q72" s="64">
        <v>167159000</v>
      </c>
      <c r="R72" s="64">
        <v>0</v>
      </c>
      <c r="S72" s="64">
        <v>0</v>
      </c>
      <c r="T72" s="64">
        <v>0</v>
      </c>
      <c r="U72" s="64">
        <v>0</v>
      </c>
      <c r="V72" s="64">
        <v>0</v>
      </c>
      <c r="W72" s="64">
        <v>0</v>
      </c>
      <c r="X72" s="64">
        <v>0</v>
      </c>
      <c r="Y72" s="64">
        <v>0</v>
      </c>
      <c r="Z72" s="64">
        <v>0</v>
      </c>
      <c r="AA72" s="64">
        <v>0</v>
      </c>
      <c r="AB72" s="64">
        <v>0</v>
      </c>
      <c r="AC72" s="64">
        <v>0</v>
      </c>
      <c r="AD72" s="64" t="s">
        <v>3842</v>
      </c>
      <c r="AE72" s="64" t="s">
        <v>3867</v>
      </c>
      <c r="AF72" s="64" t="s">
        <v>3873</v>
      </c>
      <c r="AG72" s="64" t="s">
        <v>3968</v>
      </c>
      <c r="AH72" s="64" t="s">
        <v>3969</v>
      </c>
      <c r="AI72" s="64">
        <v>0</v>
      </c>
      <c r="AJ72" s="64">
        <v>167159000</v>
      </c>
      <c r="AK72" s="64" t="s">
        <v>1883</v>
      </c>
      <c r="AL72" s="64" t="s">
        <v>3970</v>
      </c>
      <c r="AM72" s="64" t="s">
        <v>3982</v>
      </c>
      <c r="AN72" s="64" t="s">
        <v>3972</v>
      </c>
      <c r="AO72" s="65">
        <f>VLOOKUP(AK72,'Rekap ROK Pusdik'!$A$7:$V$581,9,0)</f>
        <v>0</v>
      </c>
      <c r="AP72" s="65">
        <f>VLOOKUP($AK72,'Rekap ROK Pusdik'!$A$7:$V$581,10,0)</f>
        <v>11142000</v>
      </c>
      <c r="AQ72" s="65">
        <f>VLOOKUP($AK72,'Rekap ROK Pusdik'!$A$7:$V$581,11,0)</f>
        <v>0</v>
      </c>
      <c r="AR72" s="65">
        <f>VLOOKUP($AK72,'Rekap ROK Pusdik'!$A$7:$V$581,12,0)</f>
        <v>16717000</v>
      </c>
      <c r="AS72" s="65">
        <f>VLOOKUP($AK72,'Rekap ROK Pusdik'!$A$7:$V$581,13,0)</f>
        <v>0</v>
      </c>
      <c r="AT72" s="65">
        <f>VLOOKUP($AK72,'Rekap ROK Pusdik'!$A$7:$V$581,14,0)</f>
        <v>27860000</v>
      </c>
      <c r="AU72" s="65">
        <f>VLOOKUP($AK72,'Rekap ROK Pusdik'!$A$7:$V$581,15,0)</f>
        <v>0</v>
      </c>
      <c r="AV72" s="65">
        <f>VLOOKUP($AK72,'Rekap ROK Pusdik'!$A$7:$V$581,16,0)</f>
        <v>27860000</v>
      </c>
      <c r="AW72" s="65">
        <f>VLOOKUP($AK72,'Rekap ROK Pusdik'!$A$7:$V$581,17,0)</f>
        <v>27860000</v>
      </c>
      <c r="AX72" s="65">
        <f>VLOOKUP($AK72,'Rekap ROK Pusdik'!$A$7:$V$581,18,0)</f>
        <v>27860000</v>
      </c>
      <c r="AY72" s="65">
        <f>VLOOKUP($AK72,'Rekap ROK Pusdik'!$A$7:$V$581,19,0)</f>
        <v>27860000</v>
      </c>
      <c r="AZ72" s="65">
        <f>VLOOKUP($AK72,'Rekap ROK Pusdik'!$A$7:$V$581,20,0)</f>
        <v>0</v>
      </c>
      <c r="BA72" s="65">
        <f t="shared" si="0"/>
        <v>167159000</v>
      </c>
      <c r="BB72" s="65">
        <f t="shared" si="1"/>
        <v>0</v>
      </c>
    </row>
    <row r="73" spans="1:54" ht="15.75" customHeight="1" x14ac:dyDescent="0.25">
      <c r="A73" s="64" t="s">
        <v>3954</v>
      </c>
      <c r="B73" s="64" t="s">
        <v>3955</v>
      </c>
      <c r="C73" s="64" t="s">
        <v>3999</v>
      </c>
      <c r="D73" s="64" t="s">
        <v>4000</v>
      </c>
      <c r="E73" s="64" t="s">
        <v>770</v>
      </c>
      <c r="F73" s="64" t="s">
        <v>4001</v>
      </c>
      <c r="G73" s="64" t="s">
        <v>4053</v>
      </c>
      <c r="H73" s="64" t="s">
        <v>4054</v>
      </c>
      <c r="I73" s="64" t="s">
        <v>4004</v>
      </c>
      <c r="J73" s="64" t="s">
        <v>4055</v>
      </c>
      <c r="K73" s="64" t="s">
        <v>4006</v>
      </c>
      <c r="L73" s="64" t="s">
        <v>4056</v>
      </c>
      <c r="M73" s="64" t="s">
        <v>3984</v>
      </c>
      <c r="N73" s="64" t="s">
        <v>3880</v>
      </c>
      <c r="O73" s="64" t="s">
        <v>3966</v>
      </c>
      <c r="P73" s="64" t="s">
        <v>3967</v>
      </c>
      <c r="Q73" s="64">
        <v>29000000</v>
      </c>
      <c r="R73" s="64">
        <v>0</v>
      </c>
      <c r="S73" s="64">
        <v>0</v>
      </c>
      <c r="T73" s="64">
        <v>0</v>
      </c>
      <c r="U73" s="64">
        <v>0</v>
      </c>
      <c r="V73" s="64">
        <v>0</v>
      </c>
      <c r="W73" s="64">
        <v>0</v>
      </c>
      <c r="X73" s="64">
        <v>0</v>
      </c>
      <c r="Y73" s="64">
        <v>0</v>
      </c>
      <c r="Z73" s="64">
        <v>0</v>
      </c>
      <c r="AA73" s="64">
        <v>0</v>
      </c>
      <c r="AB73" s="64">
        <v>0</v>
      </c>
      <c r="AC73" s="64">
        <v>0</v>
      </c>
      <c r="AD73" s="64" t="s">
        <v>3842</v>
      </c>
      <c r="AE73" s="64" t="s">
        <v>3867</v>
      </c>
      <c r="AF73" s="64" t="s">
        <v>3873</v>
      </c>
      <c r="AG73" s="64" t="s">
        <v>3968</v>
      </c>
      <c r="AH73" s="64" t="s">
        <v>3969</v>
      </c>
      <c r="AI73" s="64">
        <v>0</v>
      </c>
      <c r="AJ73" s="64">
        <v>29000000</v>
      </c>
      <c r="AK73" s="64" t="s">
        <v>1888</v>
      </c>
      <c r="AL73" s="64" t="s">
        <v>3970</v>
      </c>
      <c r="AM73" s="64" t="s">
        <v>3971</v>
      </c>
      <c r="AN73" s="64" t="s">
        <v>3972</v>
      </c>
      <c r="AO73" s="65">
        <f>VLOOKUP(AK73,'Rekap ROK Pusdik'!$A$7:$V$581,9,0)</f>
        <v>0</v>
      </c>
      <c r="AP73" s="65">
        <f>VLOOKUP($AK73,'Rekap ROK Pusdik'!$A$7:$V$581,10,0)</f>
        <v>0</v>
      </c>
      <c r="AQ73" s="65">
        <f>VLOOKUP($AK73,'Rekap ROK Pusdik'!$A$7:$V$581,11,0)</f>
        <v>1400000</v>
      </c>
      <c r="AR73" s="65">
        <f>VLOOKUP($AK73,'Rekap ROK Pusdik'!$A$7:$V$581,12,0)</f>
        <v>4400000</v>
      </c>
      <c r="AS73" s="65">
        <f>VLOOKUP($AK73,'Rekap ROK Pusdik'!$A$7:$V$581,13,0)</f>
        <v>1400000</v>
      </c>
      <c r="AT73" s="65">
        <f>VLOOKUP($AK73,'Rekap ROK Pusdik'!$A$7:$V$581,14,0)</f>
        <v>4400000</v>
      </c>
      <c r="AU73" s="65">
        <f>VLOOKUP($AK73,'Rekap ROK Pusdik'!$A$7:$V$581,15,0)</f>
        <v>1400000</v>
      </c>
      <c r="AV73" s="65">
        <f>VLOOKUP($AK73,'Rekap ROK Pusdik'!$A$7:$V$581,16,0)</f>
        <v>4400000</v>
      </c>
      <c r="AW73" s="65">
        <f>VLOOKUP($AK73,'Rekap ROK Pusdik'!$A$7:$V$581,17,0)</f>
        <v>2800000</v>
      </c>
      <c r="AX73" s="65">
        <f>VLOOKUP($AK73,'Rekap ROK Pusdik'!$A$7:$V$581,18,0)</f>
        <v>4400000</v>
      </c>
      <c r="AY73" s="65">
        <f>VLOOKUP($AK73,'Rekap ROK Pusdik'!$A$7:$V$581,19,0)</f>
        <v>4400000</v>
      </c>
      <c r="AZ73" s="65">
        <f>VLOOKUP($AK73,'Rekap ROK Pusdik'!$A$7:$V$581,20,0)</f>
        <v>0</v>
      </c>
      <c r="BA73" s="65">
        <f t="shared" si="0"/>
        <v>29000000</v>
      </c>
      <c r="BB73" s="65">
        <f t="shared" si="1"/>
        <v>0</v>
      </c>
    </row>
    <row r="74" spans="1:54" ht="15.75" customHeight="1" x14ac:dyDescent="0.25">
      <c r="A74" s="64" t="s">
        <v>3954</v>
      </c>
      <c r="B74" s="64" t="s">
        <v>3955</v>
      </c>
      <c r="C74" s="64" t="s">
        <v>3999</v>
      </c>
      <c r="D74" s="64" t="s">
        <v>4000</v>
      </c>
      <c r="E74" s="64" t="s">
        <v>770</v>
      </c>
      <c r="F74" s="64" t="s">
        <v>4001</v>
      </c>
      <c r="G74" s="64" t="s">
        <v>4053</v>
      </c>
      <c r="H74" s="64" t="s">
        <v>4054</v>
      </c>
      <c r="I74" s="64" t="s">
        <v>4004</v>
      </c>
      <c r="J74" s="64" t="s">
        <v>4055</v>
      </c>
      <c r="K74" s="64" t="s">
        <v>4006</v>
      </c>
      <c r="L74" s="64" t="s">
        <v>4056</v>
      </c>
      <c r="M74" s="64" t="s">
        <v>3984</v>
      </c>
      <c r="N74" s="64" t="s">
        <v>3880</v>
      </c>
      <c r="O74" s="64" t="s">
        <v>3973</v>
      </c>
      <c r="P74" s="64" t="s">
        <v>3974</v>
      </c>
      <c r="Q74" s="64">
        <v>750000</v>
      </c>
      <c r="R74" s="64">
        <v>0</v>
      </c>
      <c r="S74" s="64">
        <v>0</v>
      </c>
      <c r="T74" s="64">
        <v>0</v>
      </c>
      <c r="U74" s="64">
        <v>0</v>
      </c>
      <c r="V74" s="64">
        <v>0</v>
      </c>
      <c r="W74" s="64">
        <v>0</v>
      </c>
      <c r="X74" s="64">
        <v>0</v>
      </c>
      <c r="Y74" s="64">
        <v>0</v>
      </c>
      <c r="Z74" s="64">
        <v>0</v>
      </c>
      <c r="AA74" s="64">
        <v>0</v>
      </c>
      <c r="AB74" s="64">
        <v>0</v>
      </c>
      <c r="AC74" s="64">
        <v>0</v>
      </c>
      <c r="AD74" s="64" t="s">
        <v>3842</v>
      </c>
      <c r="AE74" s="64" t="s">
        <v>3867</v>
      </c>
      <c r="AF74" s="64" t="s">
        <v>3873</v>
      </c>
      <c r="AG74" s="64" t="s">
        <v>3968</v>
      </c>
      <c r="AH74" s="64" t="s">
        <v>3969</v>
      </c>
      <c r="AI74" s="64">
        <v>0</v>
      </c>
      <c r="AJ74" s="64">
        <v>750000</v>
      </c>
      <c r="AK74" s="64" t="s">
        <v>1891</v>
      </c>
      <c r="AL74" s="64" t="s">
        <v>3970</v>
      </c>
      <c r="AM74" s="64" t="s">
        <v>3975</v>
      </c>
      <c r="AN74" s="64" t="s">
        <v>3972</v>
      </c>
      <c r="AO74" s="65">
        <f>VLOOKUP(AK74,'Rekap ROK Pusdik'!$A$7:$V$581,9,0)</f>
        <v>0</v>
      </c>
      <c r="AP74" s="65">
        <f>VLOOKUP($AK74,'Rekap ROK Pusdik'!$A$7:$V$581,10,0)</f>
        <v>0</v>
      </c>
      <c r="AQ74" s="65">
        <f>VLOOKUP($AK74,'Rekap ROK Pusdik'!$A$7:$V$581,11,0)</f>
        <v>0</v>
      </c>
      <c r="AR74" s="65">
        <f>VLOOKUP($AK74,'Rekap ROK Pusdik'!$A$7:$V$581,12,0)</f>
        <v>250000</v>
      </c>
      <c r="AS74" s="65">
        <f>VLOOKUP($AK74,'Rekap ROK Pusdik'!$A$7:$V$581,13,0)</f>
        <v>0</v>
      </c>
      <c r="AT74" s="65">
        <f>VLOOKUP($AK74,'Rekap ROK Pusdik'!$A$7:$V$581,14,0)</f>
        <v>0</v>
      </c>
      <c r="AU74" s="65">
        <f>VLOOKUP($AK74,'Rekap ROK Pusdik'!$A$7:$V$581,15,0)</f>
        <v>250000</v>
      </c>
      <c r="AV74" s="65">
        <f>VLOOKUP($AK74,'Rekap ROK Pusdik'!$A$7:$V$581,16,0)</f>
        <v>0</v>
      </c>
      <c r="AW74" s="65">
        <f>VLOOKUP($AK74,'Rekap ROK Pusdik'!$A$7:$V$581,17,0)</f>
        <v>0</v>
      </c>
      <c r="AX74" s="65">
        <f>VLOOKUP($AK74,'Rekap ROK Pusdik'!$A$7:$V$581,18,0)</f>
        <v>250000</v>
      </c>
      <c r="AY74" s="65">
        <f>VLOOKUP($AK74,'Rekap ROK Pusdik'!$A$7:$V$581,19,0)</f>
        <v>0</v>
      </c>
      <c r="AZ74" s="65">
        <f>VLOOKUP($AK74,'Rekap ROK Pusdik'!$A$7:$V$581,20,0)</f>
        <v>0</v>
      </c>
      <c r="BA74" s="65">
        <f t="shared" si="0"/>
        <v>750000</v>
      </c>
      <c r="BB74" s="65">
        <f t="shared" si="1"/>
        <v>0</v>
      </c>
    </row>
    <row r="75" spans="1:54" ht="15.75" customHeight="1" x14ac:dyDescent="0.25">
      <c r="A75" s="64" t="s">
        <v>3954</v>
      </c>
      <c r="B75" s="64" t="s">
        <v>3955</v>
      </c>
      <c r="C75" s="64" t="s">
        <v>3999</v>
      </c>
      <c r="D75" s="64" t="s">
        <v>4000</v>
      </c>
      <c r="E75" s="64" t="s">
        <v>770</v>
      </c>
      <c r="F75" s="64" t="s">
        <v>4001</v>
      </c>
      <c r="G75" s="64" t="s">
        <v>4053</v>
      </c>
      <c r="H75" s="64" t="s">
        <v>4054</v>
      </c>
      <c r="I75" s="64" t="s">
        <v>4004</v>
      </c>
      <c r="J75" s="64" t="s">
        <v>4055</v>
      </c>
      <c r="K75" s="64" t="s">
        <v>4006</v>
      </c>
      <c r="L75" s="64" t="s">
        <v>4056</v>
      </c>
      <c r="M75" s="64" t="s">
        <v>3984</v>
      </c>
      <c r="N75" s="64" t="s">
        <v>3880</v>
      </c>
      <c r="O75" s="64" t="s">
        <v>3991</v>
      </c>
      <c r="P75" s="64" t="s">
        <v>3992</v>
      </c>
      <c r="Q75" s="64">
        <v>25000000</v>
      </c>
      <c r="R75" s="64">
        <v>0</v>
      </c>
      <c r="S75" s="64">
        <v>0</v>
      </c>
      <c r="T75" s="64">
        <v>0</v>
      </c>
      <c r="U75" s="64">
        <v>0</v>
      </c>
      <c r="V75" s="64">
        <v>0</v>
      </c>
      <c r="W75" s="64">
        <v>0</v>
      </c>
      <c r="X75" s="64">
        <v>0</v>
      </c>
      <c r="Y75" s="64">
        <v>0</v>
      </c>
      <c r="Z75" s="64">
        <v>0</v>
      </c>
      <c r="AA75" s="64">
        <v>0</v>
      </c>
      <c r="AB75" s="64">
        <v>0</v>
      </c>
      <c r="AC75" s="64">
        <v>0</v>
      </c>
      <c r="AD75" s="64" t="s">
        <v>3842</v>
      </c>
      <c r="AE75" s="64" t="s">
        <v>3867</v>
      </c>
      <c r="AF75" s="64" t="s">
        <v>3873</v>
      </c>
      <c r="AG75" s="64" t="s">
        <v>3968</v>
      </c>
      <c r="AH75" s="64" t="s">
        <v>3969</v>
      </c>
      <c r="AI75" s="64">
        <v>0</v>
      </c>
      <c r="AJ75" s="64">
        <v>25000000</v>
      </c>
      <c r="AK75" s="64" t="s">
        <v>1893</v>
      </c>
      <c r="AL75" s="64" t="s">
        <v>3970</v>
      </c>
      <c r="AM75" s="64" t="s">
        <v>3993</v>
      </c>
      <c r="AN75" s="64" t="s">
        <v>3972</v>
      </c>
      <c r="AO75" s="65">
        <f>VLOOKUP(AK75,'Rekap ROK Pusdik'!$A$7:$V$581,9,0)</f>
        <v>0</v>
      </c>
      <c r="AP75" s="65">
        <f>VLOOKUP($AK75,'Rekap ROK Pusdik'!$A$7:$V$581,10,0)</f>
        <v>2500000</v>
      </c>
      <c r="AQ75" s="65">
        <f>VLOOKUP($AK75,'Rekap ROK Pusdik'!$A$7:$V$581,11,0)</f>
        <v>0</v>
      </c>
      <c r="AR75" s="65">
        <f>VLOOKUP($AK75,'Rekap ROK Pusdik'!$A$7:$V$581,12,0)</f>
        <v>5000000</v>
      </c>
      <c r="AS75" s="65">
        <f>VLOOKUP($AK75,'Rekap ROK Pusdik'!$A$7:$V$581,13,0)</f>
        <v>0</v>
      </c>
      <c r="AT75" s="65">
        <f>VLOOKUP($AK75,'Rekap ROK Pusdik'!$A$7:$V$581,14,0)</f>
        <v>5000000</v>
      </c>
      <c r="AU75" s="65">
        <f>VLOOKUP($AK75,'Rekap ROK Pusdik'!$A$7:$V$581,15,0)</f>
        <v>0</v>
      </c>
      <c r="AV75" s="65">
        <f>VLOOKUP($AK75,'Rekap ROK Pusdik'!$A$7:$V$581,16,0)</f>
        <v>5000000</v>
      </c>
      <c r="AW75" s="65">
        <f>VLOOKUP($AK75,'Rekap ROK Pusdik'!$A$7:$V$581,17,0)</f>
        <v>0</v>
      </c>
      <c r="AX75" s="65">
        <f>VLOOKUP($AK75,'Rekap ROK Pusdik'!$A$7:$V$581,18,0)</f>
        <v>5000000</v>
      </c>
      <c r="AY75" s="65">
        <f>VLOOKUP($AK75,'Rekap ROK Pusdik'!$A$7:$V$581,19,0)</f>
        <v>2500000</v>
      </c>
      <c r="AZ75" s="65">
        <f>VLOOKUP($AK75,'Rekap ROK Pusdik'!$A$7:$V$581,20,0)</f>
        <v>0</v>
      </c>
      <c r="BA75" s="65">
        <f t="shared" si="0"/>
        <v>25000000</v>
      </c>
      <c r="BB75" s="65">
        <f t="shared" si="1"/>
        <v>0</v>
      </c>
    </row>
    <row r="76" spans="1:54" ht="15.75" customHeight="1" x14ac:dyDescent="0.25">
      <c r="A76" s="64" t="s">
        <v>3954</v>
      </c>
      <c r="B76" s="64" t="s">
        <v>3955</v>
      </c>
      <c r="C76" s="64" t="s">
        <v>3999</v>
      </c>
      <c r="D76" s="64" t="s">
        <v>4000</v>
      </c>
      <c r="E76" s="64" t="s">
        <v>770</v>
      </c>
      <c r="F76" s="64" t="s">
        <v>4001</v>
      </c>
      <c r="G76" s="64" t="s">
        <v>4053</v>
      </c>
      <c r="H76" s="64" t="s">
        <v>4054</v>
      </c>
      <c r="I76" s="64" t="s">
        <v>4004</v>
      </c>
      <c r="J76" s="64" t="s">
        <v>4055</v>
      </c>
      <c r="K76" s="64" t="s">
        <v>4006</v>
      </c>
      <c r="L76" s="64" t="s">
        <v>4056</v>
      </c>
      <c r="M76" s="64" t="s">
        <v>3984</v>
      </c>
      <c r="N76" s="64" t="s">
        <v>3880</v>
      </c>
      <c r="O76" s="64" t="s">
        <v>3980</v>
      </c>
      <c r="P76" s="64" t="s">
        <v>3981</v>
      </c>
      <c r="Q76" s="64">
        <v>146251000</v>
      </c>
      <c r="R76" s="64">
        <v>0</v>
      </c>
      <c r="S76" s="64">
        <v>0</v>
      </c>
      <c r="T76" s="64">
        <v>0</v>
      </c>
      <c r="U76" s="64">
        <v>0</v>
      </c>
      <c r="V76" s="64">
        <v>0</v>
      </c>
      <c r="W76" s="64">
        <v>0</v>
      </c>
      <c r="X76" s="64">
        <v>0</v>
      </c>
      <c r="Y76" s="64">
        <v>0</v>
      </c>
      <c r="Z76" s="64">
        <v>0</v>
      </c>
      <c r="AA76" s="64">
        <v>0</v>
      </c>
      <c r="AB76" s="64">
        <v>0</v>
      </c>
      <c r="AC76" s="64">
        <v>0</v>
      </c>
      <c r="AD76" s="64" t="s">
        <v>3842</v>
      </c>
      <c r="AE76" s="64" t="s">
        <v>3867</v>
      </c>
      <c r="AF76" s="64" t="s">
        <v>3873</v>
      </c>
      <c r="AG76" s="64" t="s">
        <v>3968</v>
      </c>
      <c r="AH76" s="64" t="s">
        <v>3969</v>
      </c>
      <c r="AI76" s="64">
        <v>0</v>
      </c>
      <c r="AJ76" s="64">
        <v>146251000</v>
      </c>
      <c r="AK76" s="64" t="s">
        <v>1896</v>
      </c>
      <c r="AL76" s="64" t="s">
        <v>3970</v>
      </c>
      <c r="AM76" s="64" t="s">
        <v>3982</v>
      </c>
      <c r="AN76" s="64" t="s">
        <v>3972</v>
      </c>
      <c r="AO76" s="65">
        <f>VLOOKUP(AK76,'Rekap ROK Pusdik'!$A$7:$V$581,9,0)</f>
        <v>0</v>
      </c>
      <c r="AP76" s="65">
        <f>VLOOKUP($AK76,'Rekap ROK Pusdik'!$A$7:$V$581,10,0)</f>
        <v>0</v>
      </c>
      <c r="AQ76" s="65">
        <f>VLOOKUP($AK76,'Rekap ROK Pusdik'!$A$7:$V$581,11,0)</f>
        <v>29250000</v>
      </c>
      <c r="AR76" s="65">
        <f>VLOOKUP($AK76,'Rekap ROK Pusdik'!$A$7:$V$581,12,0)</f>
        <v>0</v>
      </c>
      <c r="AS76" s="65">
        <f>VLOOKUP($AK76,'Rekap ROK Pusdik'!$A$7:$V$581,13,0)</f>
        <v>29250000</v>
      </c>
      <c r="AT76" s="65">
        <f>VLOOKUP($AK76,'Rekap ROK Pusdik'!$A$7:$V$581,14,0)</f>
        <v>0</v>
      </c>
      <c r="AU76" s="65">
        <f>VLOOKUP($AK76,'Rekap ROK Pusdik'!$A$7:$V$581,15,0)</f>
        <v>29250000</v>
      </c>
      <c r="AV76" s="65">
        <f>VLOOKUP($AK76,'Rekap ROK Pusdik'!$A$7:$V$581,16,0)</f>
        <v>0</v>
      </c>
      <c r="AW76" s="65">
        <f>VLOOKUP($AK76,'Rekap ROK Pusdik'!$A$7:$V$581,17,0)</f>
        <v>29250000</v>
      </c>
      <c r="AX76" s="65">
        <f>VLOOKUP($AK76,'Rekap ROK Pusdik'!$A$7:$V$581,18,0)</f>
        <v>0</v>
      </c>
      <c r="AY76" s="65">
        <f>VLOOKUP($AK76,'Rekap ROK Pusdik'!$A$7:$V$581,19,0)</f>
        <v>29251000</v>
      </c>
      <c r="AZ76" s="65">
        <f>VLOOKUP($AK76,'Rekap ROK Pusdik'!$A$7:$V$581,20,0)</f>
        <v>0</v>
      </c>
      <c r="BA76" s="65">
        <f t="shared" si="0"/>
        <v>146251000</v>
      </c>
      <c r="BB76" s="65">
        <f t="shared" si="1"/>
        <v>0</v>
      </c>
    </row>
    <row r="77" spans="1:54" ht="15.75" customHeight="1" x14ac:dyDescent="0.25">
      <c r="A77" s="64" t="s">
        <v>3954</v>
      </c>
      <c r="B77" s="64" t="s">
        <v>3955</v>
      </c>
      <c r="C77" s="64" t="s">
        <v>3999</v>
      </c>
      <c r="D77" s="64" t="s">
        <v>4000</v>
      </c>
      <c r="E77" s="64" t="s">
        <v>770</v>
      </c>
      <c r="F77" s="64" t="s">
        <v>4001</v>
      </c>
      <c r="G77" s="64" t="s">
        <v>4057</v>
      </c>
      <c r="H77" s="64" t="s">
        <v>4058</v>
      </c>
      <c r="I77" s="64" t="s">
        <v>4004</v>
      </c>
      <c r="J77" s="64" t="s">
        <v>4059</v>
      </c>
      <c r="K77" s="64" t="s">
        <v>4006</v>
      </c>
      <c r="L77" s="64" t="s">
        <v>4060</v>
      </c>
      <c r="M77" s="64" t="s">
        <v>3965</v>
      </c>
      <c r="N77" s="64" t="s">
        <v>3887</v>
      </c>
      <c r="O77" s="64" t="s">
        <v>3966</v>
      </c>
      <c r="P77" s="64" t="s">
        <v>3967</v>
      </c>
      <c r="Q77" s="64">
        <v>18900000</v>
      </c>
      <c r="R77" s="64">
        <v>0</v>
      </c>
      <c r="S77" s="64">
        <v>0</v>
      </c>
      <c r="T77" s="64">
        <v>0</v>
      </c>
      <c r="U77" s="64">
        <v>0</v>
      </c>
      <c r="V77" s="64">
        <v>0</v>
      </c>
      <c r="W77" s="64">
        <v>0</v>
      </c>
      <c r="X77" s="64">
        <v>0</v>
      </c>
      <c r="Y77" s="64">
        <v>0</v>
      </c>
      <c r="Z77" s="64">
        <v>0</v>
      </c>
      <c r="AA77" s="64">
        <v>0</v>
      </c>
      <c r="AB77" s="64">
        <v>0</v>
      </c>
      <c r="AC77" s="64">
        <v>0</v>
      </c>
      <c r="AD77" s="64" t="s">
        <v>3842</v>
      </c>
      <c r="AE77" s="64" t="s">
        <v>3884</v>
      </c>
      <c r="AF77" s="64" t="s">
        <v>3885</v>
      </c>
      <c r="AG77" s="64" t="s">
        <v>3968</v>
      </c>
      <c r="AH77" s="64" t="s">
        <v>3969</v>
      </c>
      <c r="AI77" s="64">
        <v>0</v>
      </c>
      <c r="AJ77" s="64">
        <v>18900000</v>
      </c>
      <c r="AK77" s="64" t="s">
        <v>2181</v>
      </c>
      <c r="AL77" s="64" t="s">
        <v>3970</v>
      </c>
      <c r="AM77" s="64" t="s">
        <v>3971</v>
      </c>
      <c r="AN77" s="64" t="s">
        <v>3972</v>
      </c>
      <c r="AO77" s="65">
        <f>VLOOKUP(AK77,'Rekap ROK Pusdik'!$A$7:$V$581,9,0)</f>
        <v>0</v>
      </c>
      <c r="AP77" s="65">
        <f>VLOOKUP($AK77,'Rekap ROK Pusdik'!$A$7:$V$581,10,0)</f>
        <v>0</v>
      </c>
      <c r="AQ77" s="65">
        <f>VLOOKUP($AK77,'Rekap ROK Pusdik'!$A$7:$V$581,11,0)</f>
        <v>2880000</v>
      </c>
      <c r="AR77" s="65">
        <f>VLOOKUP($AK77,'Rekap ROK Pusdik'!$A$7:$V$581,12,0)</f>
        <v>0</v>
      </c>
      <c r="AS77" s="65">
        <f>VLOOKUP($AK77,'Rekap ROK Pusdik'!$A$7:$V$581,13,0)</f>
        <v>2190000</v>
      </c>
      <c r="AT77" s="65">
        <f>VLOOKUP($AK77,'Rekap ROK Pusdik'!$A$7:$V$581,14,0)</f>
        <v>1035000</v>
      </c>
      <c r="AU77" s="65">
        <f>VLOOKUP($AK77,'Rekap ROK Pusdik'!$A$7:$V$581,15,0)</f>
        <v>1500000</v>
      </c>
      <c r="AV77" s="65">
        <f>VLOOKUP($AK77,'Rekap ROK Pusdik'!$A$7:$V$581,16,0)</f>
        <v>690000</v>
      </c>
      <c r="AW77" s="65">
        <f>VLOOKUP($AK77,'Rekap ROK Pusdik'!$A$7:$V$581,17,0)</f>
        <v>690000</v>
      </c>
      <c r="AX77" s="65">
        <f>VLOOKUP($AK77,'Rekap ROK Pusdik'!$A$7:$V$581,18,0)</f>
        <v>1500000</v>
      </c>
      <c r="AY77" s="65">
        <f>VLOOKUP($AK77,'Rekap ROK Pusdik'!$A$7:$V$581,19,0)</f>
        <v>1035000</v>
      </c>
      <c r="AZ77" s="65">
        <f>VLOOKUP($AK77,'Rekap ROK Pusdik'!$A$7:$V$581,20,0)</f>
        <v>7380000</v>
      </c>
      <c r="BA77" s="65">
        <f t="shared" si="0"/>
        <v>18900000</v>
      </c>
      <c r="BB77" s="65">
        <f t="shared" si="1"/>
        <v>0</v>
      </c>
    </row>
    <row r="78" spans="1:54" ht="15.75" customHeight="1" x14ac:dyDescent="0.25">
      <c r="A78" s="64" t="s">
        <v>3954</v>
      </c>
      <c r="B78" s="64" t="s">
        <v>3955</v>
      </c>
      <c r="C78" s="64" t="s">
        <v>3999</v>
      </c>
      <c r="D78" s="64" t="s">
        <v>4000</v>
      </c>
      <c r="E78" s="64" t="s">
        <v>770</v>
      </c>
      <c r="F78" s="64" t="s">
        <v>4001</v>
      </c>
      <c r="G78" s="64" t="s">
        <v>4057</v>
      </c>
      <c r="H78" s="64" t="s">
        <v>4058</v>
      </c>
      <c r="I78" s="64" t="s">
        <v>4004</v>
      </c>
      <c r="J78" s="64" t="s">
        <v>4059</v>
      </c>
      <c r="K78" s="64" t="s">
        <v>4006</v>
      </c>
      <c r="L78" s="64" t="s">
        <v>4060</v>
      </c>
      <c r="M78" s="64" t="s">
        <v>3965</v>
      </c>
      <c r="N78" s="64" t="s">
        <v>3887</v>
      </c>
      <c r="O78" s="64" t="s">
        <v>3991</v>
      </c>
      <c r="P78" s="64" t="s">
        <v>3992</v>
      </c>
      <c r="Q78" s="64">
        <v>15000000</v>
      </c>
      <c r="R78" s="64">
        <v>0</v>
      </c>
      <c r="S78" s="64">
        <v>0</v>
      </c>
      <c r="T78" s="64">
        <v>0</v>
      </c>
      <c r="U78" s="64">
        <v>0</v>
      </c>
      <c r="V78" s="64">
        <v>0</v>
      </c>
      <c r="W78" s="64">
        <v>0</v>
      </c>
      <c r="X78" s="64">
        <v>0</v>
      </c>
      <c r="Y78" s="64">
        <v>0</v>
      </c>
      <c r="Z78" s="64">
        <v>0</v>
      </c>
      <c r="AA78" s="64">
        <v>0</v>
      </c>
      <c r="AB78" s="64">
        <v>0</v>
      </c>
      <c r="AC78" s="64">
        <v>0</v>
      </c>
      <c r="AD78" s="64" t="s">
        <v>3842</v>
      </c>
      <c r="AE78" s="64" t="s">
        <v>3884</v>
      </c>
      <c r="AF78" s="64" t="s">
        <v>3885</v>
      </c>
      <c r="AG78" s="64" t="s">
        <v>3968</v>
      </c>
      <c r="AH78" s="64" t="s">
        <v>3969</v>
      </c>
      <c r="AI78" s="64">
        <v>0</v>
      </c>
      <c r="AJ78" s="64">
        <v>15000000</v>
      </c>
      <c r="AK78" s="64" t="s">
        <v>2185</v>
      </c>
      <c r="AL78" s="64" t="s">
        <v>3970</v>
      </c>
      <c r="AM78" s="64" t="s">
        <v>3993</v>
      </c>
      <c r="AN78" s="64" t="s">
        <v>3972</v>
      </c>
      <c r="AO78" s="65">
        <f>VLOOKUP(AK78,'Rekap ROK Pusdik'!$A$7:$V$581,9,0)</f>
        <v>0</v>
      </c>
      <c r="AP78" s="65">
        <f>VLOOKUP($AK78,'Rekap ROK Pusdik'!$A$7:$V$581,10,0)</f>
        <v>2480000</v>
      </c>
      <c r="AQ78" s="65">
        <f>VLOOKUP($AK78,'Rekap ROK Pusdik'!$A$7:$V$581,11,0)</f>
        <v>0</v>
      </c>
      <c r="AR78" s="65">
        <f>VLOOKUP($AK78,'Rekap ROK Pusdik'!$A$7:$V$581,12,0)</f>
        <v>2500000</v>
      </c>
      <c r="AS78" s="65">
        <f>VLOOKUP($AK78,'Rekap ROK Pusdik'!$A$7:$V$581,13,0)</f>
        <v>0</v>
      </c>
      <c r="AT78" s="65">
        <f>VLOOKUP($AK78,'Rekap ROK Pusdik'!$A$7:$V$581,14,0)</f>
        <v>2500000</v>
      </c>
      <c r="AU78" s="65">
        <f>VLOOKUP($AK78,'Rekap ROK Pusdik'!$A$7:$V$581,15,0)</f>
        <v>0</v>
      </c>
      <c r="AV78" s="65">
        <f>VLOOKUP($AK78,'Rekap ROK Pusdik'!$A$7:$V$581,16,0)</f>
        <v>2500000</v>
      </c>
      <c r="AW78" s="65">
        <f>VLOOKUP($AK78,'Rekap ROK Pusdik'!$A$7:$V$581,17,0)</f>
        <v>0</v>
      </c>
      <c r="AX78" s="65">
        <f>VLOOKUP($AK78,'Rekap ROK Pusdik'!$A$7:$V$581,18,0)</f>
        <v>2500000</v>
      </c>
      <c r="AY78" s="65">
        <f>VLOOKUP($AK78,'Rekap ROK Pusdik'!$A$7:$V$581,19,0)</f>
        <v>0</v>
      </c>
      <c r="AZ78" s="65">
        <f>VLOOKUP($AK78,'Rekap ROK Pusdik'!$A$7:$V$581,20,0)</f>
        <v>2520000</v>
      </c>
      <c r="BA78" s="65">
        <f t="shared" si="0"/>
        <v>15000000</v>
      </c>
      <c r="BB78" s="65">
        <f t="shared" si="1"/>
        <v>0</v>
      </c>
    </row>
    <row r="79" spans="1:54" ht="15.75" customHeight="1" x14ac:dyDescent="0.25">
      <c r="A79" s="64" t="s">
        <v>3954</v>
      </c>
      <c r="B79" s="64" t="s">
        <v>3955</v>
      </c>
      <c r="C79" s="64" t="s">
        <v>3999</v>
      </c>
      <c r="D79" s="64" t="s">
        <v>4000</v>
      </c>
      <c r="E79" s="64" t="s">
        <v>770</v>
      </c>
      <c r="F79" s="64" t="s">
        <v>4001</v>
      </c>
      <c r="G79" s="64" t="s">
        <v>4057</v>
      </c>
      <c r="H79" s="64" t="s">
        <v>4058</v>
      </c>
      <c r="I79" s="64" t="s">
        <v>4004</v>
      </c>
      <c r="J79" s="64" t="s">
        <v>4059</v>
      </c>
      <c r="K79" s="64" t="s">
        <v>4006</v>
      </c>
      <c r="L79" s="64" t="s">
        <v>4060</v>
      </c>
      <c r="M79" s="64" t="s">
        <v>3965</v>
      </c>
      <c r="N79" s="64" t="s">
        <v>3887</v>
      </c>
      <c r="O79" s="64" t="s">
        <v>3985</v>
      </c>
      <c r="P79" s="64" t="s">
        <v>3986</v>
      </c>
      <c r="Q79" s="64">
        <v>3000000</v>
      </c>
      <c r="R79" s="64">
        <v>0</v>
      </c>
      <c r="S79" s="64">
        <v>0</v>
      </c>
      <c r="T79" s="64">
        <v>0</v>
      </c>
      <c r="U79" s="64">
        <v>0</v>
      </c>
      <c r="V79" s="64">
        <v>0</v>
      </c>
      <c r="W79" s="64">
        <v>0</v>
      </c>
      <c r="X79" s="64">
        <v>0</v>
      </c>
      <c r="Y79" s="64">
        <v>0</v>
      </c>
      <c r="Z79" s="64">
        <v>0</v>
      </c>
      <c r="AA79" s="64">
        <v>0</v>
      </c>
      <c r="AB79" s="64">
        <v>0</v>
      </c>
      <c r="AC79" s="64">
        <v>0</v>
      </c>
      <c r="AD79" s="64" t="s">
        <v>3842</v>
      </c>
      <c r="AE79" s="64" t="s">
        <v>3884</v>
      </c>
      <c r="AF79" s="64" t="s">
        <v>3885</v>
      </c>
      <c r="AG79" s="64" t="s">
        <v>3968</v>
      </c>
      <c r="AH79" s="64" t="s">
        <v>3969</v>
      </c>
      <c r="AI79" s="64">
        <v>0</v>
      </c>
      <c r="AJ79" s="64">
        <v>3000000</v>
      </c>
      <c r="AK79" s="64" t="s">
        <v>2188</v>
      </c>
      <c r="AL79" s="64" t="s">
        <v>3970</v>
      </c>
      <c r="AM79" s="64" t="s">
        <v>3979</v>
      </c>
      <c r="AN79" s="64" t="s">
        <v>3972</v>
      </c>
      <c r="AO79" s="65">
        <f>VLOOKUP(AK79,'Rekap ROK Pusdik'!$A$7:$V$581,9,0)</f>
        <v>0</v>
      </c>
      <c r="AP79" s="65">
        <f>VLOOKUP($AK79,'Rekap ROK Pusdik'!$A$7:$V$581,10,0)</f>
        <v>0</v>
      </c>
      <c r="AQ79" s="65">
        <f>VLOOKUP($AK79,'Rekap ROK Pusdik'!$A$7:$V$581,11,0)</f>
        <v>0</v>
      </c>
      <c r="AR79" s="65">
        <f>VLOOKUP($AK79,'Rekap ROK Pusdik'!$A$7:$V$581,12,0)</f>
        <v>0</v>
      </c>
      <c r="AS79" s="65">
        <f>VLOOKUP($AK79,'Rekap ROK Pusdik'!$A$7:$V$581,13,0)</f>
        <v>0</v>
      </c>
      <c r="AT79" s="65">
        <f>VLOOKUP($AK79,'Rekap ROK Pusdik'!$A$7:$V$581,14,0)</f>
        <v>0</v>
      </c>
      <c r="AU79" s="65">
        <f>VLOOKUP($AK79,'Rekap ROK Pusdik'!$A$7:$V$581,15,0)</f>
        <v>0</v>
      </c>
      <c r="AV79" s="65">
        <f>VLOOKUP($AK79,'Rekap ROK Pusdik'!$A$7:$V$581,16,0)</f>
        <v>0</v>
      </c>
      <c r="AW79" s="65">
        <f>VLOOKUP($AK79,'Rekap ROK Pusdik'!$A$7:$V$581,17,0)</f>
        <v>0</v>
      </c>
      <c r="AX79" s="65">
        <f>VLOOKUP($AK79,'Rekap ROK Pusdik'!$A$7:$V$581,18,0)</f>
        <v>0</v>
      </c>
      <c r="AY79" s="65">
        <f>VLOOKUP($AK79,'Rekap ROK Pusdik'!$A$7:$V$581,19,0)</f>
        <v>0</v>
      </c>
      <c r="AZ79" s="65">
        <f>VLOOKUP($AK79,'Rekap ROK Pusdik'!$A$7:$V$581,20,0)</f>
        <v>3000000</v>
      </c>
      <c r="BA79" s="65">
        <f t="shared" si="0"/>
        <v>3000000</v>
      </c>
      <c r="BB79" s="65">
        <f t="shared" si="1"/>
        <v>0</v>
      </c>
    </row>
    <row r="80" spans="1:54" ht="15.75" customHeight="1" x14ac:dyDescent="0.25">
      <c r="A80" s="64" t="s">
        <v>3954</v>
      </c>
      <c r="B80" s="64" t="s">
        <v>3955</v>
      </c>
      <c r="C80" s="64" t="s">
        <v>3999</v>
      </c>
      <c r="D80" s="64" t="s">
        <v>4000</v>
      </c>
      <c r="E80" s="64" t="s">
        <v>770</v>
      </c>
      <c r="F80" s="64" t="s">
        <v>4001</v>
      </c>
      <c r="G80" s="64" t="s">
        <v>4057</v>
      </c>
      <c r="H80" s="64" t="s">
        <v>4058</v>
      </c>
      <c r="I80" s="64" t="s">
        <v>4004</v>
      </c>
      <c r="J80" s="64" t="s">
        <v>4059</v>
      </c>
      <c r="K80" s="64" t="s">
        <v>4006</v>
      </c>
      <c r="L80" s="64" t="s">
        <v>4060</v>
      </c>
      <c r="M80" s="64" t="s">
        <v>3965</v>
      </c>
      <c r="N80" s="64" t="s">
        <v>3887</v>
      </c>
      <c r="O80" s="64" t="s">
        <v>3980</v>
      </c>
      <c r="P80" s="64" t="s">
        <v>3981</v>
      </c>
      <c r="Q80" s="64">
        <v>13500000</v>
      </c>
      <c r="R80" s="64">
        <v>0</v>
      </c>
      <c r="S80" s="64">
        <v>0</v>
      </c>
      <c r="T80" s="64">
        <v>0</v>
      </c>
      <c r="U80" s="64">
        <v>0</v>
      </c>
      <c r="V80" s="64">
        <v>0</v>
      </c>
      <c r="W80" s="64">
        <v>0</v>
      </c>
      <c r="X80" s="64">
        <v>0</v>
      </c>
      <c r="Y80" s="64">
        <v>0</v>
      </c>
      <c r="Z80" s="64">
        <v>0</v>
      </c>
      <c r="AA80" s="64">
        <v>0</v>
      </c>
      <c r="AB80" s="64">
        <v>0</v>
      </c>
      <c r="AC80" s="64">
        <v>0</v>
      </c>
      <c r="AD80" s="64" t="s">
        <v>3842</v>
      </c>
      <c r="AE80" s="64" t="s">
        <v>3884</v>
      </c>
      <c r="AF80" s="64" t="s">
        <v>3885</v>
      </c>
      <c r="AG80" s="64" t="s">
        <v>3968</v>
      </c>
      <c r="AH80" s="64" t="s">
        <v>3969</v>
      </c>
      <c r="AI80" s="64">
        <v>0</v>
      </c>
      <c r="AJ80" s="64">
        <v>13500000</v>
      </c>
      <c r="AK80" s="64" t="s">
        <v>2190</v>
      </c>
      <c r="AL80" s="64" t="s">
        <v>3970</v>
      </c>
      <c r="AM80" s="64" t="s">
        <v>3982</v>
      </c>
      <c r="AN80" s="64" t="s">
        <v>3972</v>
      </c>
      <c r="AO80" s="65">
        <f>VLOOKUP(AK80,'Rekap ROK Pusdik'!$A$7:$V$581,9,0)</f>
        <v>0</v>
      </c>
      <c r="AP80" s="65">
        <f>VLOOKUP($AK80,'Rekap ROK Pusdik'!$A$7:$V$581,10,0)</f>
        <v>6740000</v>
      </c>
      <c r="AQ80" s="65">
        <f>VLOOKUP($AK80,'Rekap ROK Pusdik'!$A$7:$V$581,11,0)</f>
        <v>0</v>
      </c>
      <c r="AR80" s="65">
        <f>VLOOKUP($AK80,'Rekap ROK Pusdik'!$A$7:$V$581,12,0)</f>
        <v>0</v>
      </c>
      <c r="AS80" s="65">
        <f>VLOOKUP($AK80,'Rekap ROK Pusdik'!$A$7:$V$581,13,0)</f>
        <v>0</v>
      </c>
      <c r="AT80" s="65">
        <f>VLOOKUP($AK80,'Rekap ROK Pusdik'!$A$7:$V$581,14,0)</f>
        <v>0</v>
      </c>
      <c r="AU80" s="65">
        <f>VLOOKUP($AK80,'Rekap ROK Pusdik'!$A$7:$V$581,15,0)</f>
        <v>1400000</v>
      </c>
      <c r="AV80" s="65">
        <f>VLOOKUP($AK80,'Rekap ROK Pusdik'!$A$7:$V$581,16,0)</f>
        <v>0</v>
      </c>
      <c r="AW80" s="65">
        <f>VLOOKUP($AK80,'Rekap ROK Pusdik'!$A$7:$V$581,17,0)</f>
        <v>0</v>
      </c>
      <c r="AX80" s="65">
        <f>VLOOKUP($AK80,'Rekap ROK Pusdik'!$A$7:$V$581,18,0)</f>
        <v>1400000</v>
      </c>
      <c r="AY80" s="65">
        <f>VLOOKUP($AK80,'Rekap ROK Pusdik'!$A$7:$V$581,19,0)</f>
        <v>1400000</v>
      </c>
      <c r="AZ80" s="65">
        <f>VLOOKUP($AK80,'Rekap ROK Pusdik'!$A$7:$V$581,20,0)</f>
        <v>2560000</v>
      </c>
      <c r="BA80" s="65">
        <f t="shared" si="0"/>
        <v>13500000</v>
      </c>
      <c r="BB80" s="65">
        <f t="shared" si="1"/>
        <v>0</v>
      </c>
    </row>
    <row r="81" spans="1:54" ht="15.75" customHeight="1" x14ac:dyDescent="0.25">
      <c r="A81" s="64" t="s">
        <v>3954</v>
      </c>
      <c r="B81" s="64" t="s">
        <v>3955</v>
      </c>
      <c r="C81" s="64" t="s">
        <v>3999</v>
      </c>
      <c r="D81" s="64" t="s">
        <v>4000</v>
      </c>
      <c r="E81" s="64" t="s">
        <v>770</v>
      </c>
      <c r="F81" s="64" t="s">
        <v>4001</v>
      </c>
      <c r="G81" s="64" t="s">
        <v>4057</v>
      </c>
      <c r="H81" s="64" t="s">
        <v>4058</v>
      </c>
      <c r="I81" s="64" t="s">
        <v>4004</v>
      </c>
      <c r="J81" s="64" t="s">
        <v>4059</v>
      </c>
      <c r="K81" s="64" t="s">
        <v>4006</v>
      </c>
      <c r="L81" s="64" t="s">
        <v>4060</v>
      </c>
      <c r="M81" s="64" t="s">
        <v>3965</v>
      </c>
      <c r="N81" s="64" t="s">
        <v>3887</v>
      </c>
      <c r="O81" s="64" t="s">
        <v>3994</v>
      </c>
      <c r="P81" s="64" t="s">
        <v>3995</v>
      </c>
      <c r="Q81" s="64">
        <v>3300000</v>
      </c>
      <c r="R81" s="64">
        <v>0</v>
      </c>
      <c r="S81" s="64">
        <v>0</v>
      </c>
      <c r="T81" s="64">
        <v>0</v>
      </c>
      <c r="U81" s="64">
        <v>0</v>
      </c>
      <c r="V81" s="64">
        <v>0</v>
      </c>
      <c r="W81" s="64">
        <v>0</v>
      </c>
      <c r="X81" s="64">
        <v>0</v>
      </c>
      <c r="Y81" s="64">
        <v>0</v>
      </c>
      <c r="Z81" s="64">
        <v>0</v>
      </c>
      <c r="AA81" s="64">
        <v>0</v>
      </c>
      <c r="AB81" s="64">
        <v>0</v>
      </c>
      <c r="AC81" s="64">
        <v>0</v>
      </c>
      <c r="AD81" s="64" t="s">
        <v>3842</v>
      </c>
      <c r="AE81" s="64" t="s">
        <v>3884</v>
      </c>
      <c r="AF81" s="64" t="s">
        <v>3885</v>
      </c>
      <c r="AG81" s="64" t="s">
        <v>3968</v>
      </c>
      <c r="AH81" s="64" t="s">
        <v>3969</v>
      </c>
      <c r="AI81" s="64">
        <v>0</v>
      </c>
      <c r="AJ81" s="64">
        <v>3300000</v>
      </c>
      <c r="AK81" s="64" t="s">
        <v>2193</v>
      </c>
      <c r="AL81" s="64" t="s">
        <v>3970</v>
      </c>
      <c r="AM81" s="64" t="s">
        <v>3996</v>
      </c>
      <c r="AN81" s="64" t="s">
        <v>3972</v>
      </c>
      <c r="AO81" s="65">
        <f>VLOOKUP(AK81,'Rekap ROK Pusdik'!$A$7:$V$581,9,0)</f>
        <v>0</v>
      </c>
      <c r="AP81" s="65">
        <f>VLOOKUP($AK81,'Rekap ROK Pusdik'!$A$7:$V$581,10,0)</f>
        <v>0</v>
      </c>
      <c r="AQ81" s="65">
        <f>VLOOKUP($AK81,'Rekap ROK Pusdik'!$A$7:$V$581,11,0)</f>
        <v>450000</v>
      </c>
      <c r="AR81" s="65">
        <f>VLOOKUP($AK81,'Rekap ROK Pusdik'!$A$7:$V$581,12,0)</f>
        <v>450000</v>
      </c>
      <c r="AS81" s="65">
        <f>VLOOKUP($AK81,'Rekap ROK Pusdik'!$A$7:$V$581,13,0)</f>
        <v>300000</v>
      </c>
      <c r="AT81" s="65">
        <f>VLOOKUP($AK81,'Rekap ROK Pusdik'!$A$7:$V$581,14,0)</f>
        <v>300000</v>
      </c>
      <c r="AU81" s="65">
        <f>VLOOKUP($AK81,'Rekap ROK Pusdik'!$A$7:$V$581,15,0)</f>
        <v>300000</v>
      </c>
      <c r="AV81" s="65">
        <f>VLOOKUP($AK81,'Rekap ROK Pusdik'!$A$7:$V$581,16,0)</f>
        <v>300000</v>
      </c>
      <c r="AW81" s="65">
        <f>VLOOKUP($AK81,'Rekap ROK Pusdik'!$A$7:$V$581,17,0)</f>
        <v>300000</v>
      </c>
      <c r="AX81" s="65">
        <f>VLOOKUP($AK81,'Rekap ROK Pusdik'!$A$7:$V$581,18,0)</f>
        <v>300000</v>
      </c>
      <c r="AY81" s="65">
        <f>VLOOKUP($AK81,'Rekap ROK Pusdik'!$A$7:$V$581,19,0)</f>
        <v>300000</v>
      </c>
      <c r="AZ81" s="65">
        <f>VLOOKUP($AK81,'Rekap ROK Pusdik'!$A$7:$V$581,20,0)</f>
        <v>300000</v>
      </c>
      <c r="BA81" s="65">
        <f t="shared" si="0"/>
        <v>3300000</v>
      </c>
      <c r="BB81" s="65">
        <f t="shared" si="1"/>
        <v>0</v>
      </c>
    </row>
    <row r="82" spans="1:54" ht="15.75" customHeight="1" x14ac:dyDescent="0.25">
      <c r="A82" s="64" t="s">
        <v>3954</v>
      </c>
      <c r="B82" s="64" t="s">
        <v>3955</v>
      </c>
      <c r="C82" s="64" t="s">
        <v>3999</v>
      </c>
      <c r="D82" s="64" t="s">
        <v>4000</v>
      </c>
      <c r="E82" s="64" t="s">
        <v>770</v>
      </c>
      <c r="F82" s="64" t="s">
        <v>4001</v>
      </c>
      <c r="G82" s="64" t="s">
        <v>4057</v>
      </c>
      <c r="H82" s="64" t="s">
        <v>4058</v>
      </c>
      <c r="I82" s="64" t="s">
        <v>4004</v>
      </c>
      <c r="J82" s="64" t="s">
        <v>4059</v>
      </c>
      <c r="K82" s="64" t="s">
        <v>4006</v>
      </c>
      <c r="L82" s="64" t="s">
        <v>4060</v>
      </c>
      <c r="M82" s="64" t="s">
        <v>3983</v>
      </c>
      <c r="N82" s="64" t="s">
        <v>3888</v>
      </c>
      <c r="O82" s="64" t="s">
        <v>3966</v>
      </c>
      <c r="P82" s="64" t="s">
        <v>3967</v>
      </c>
      <c r="Q82" s="64">
        <v>13658000</v>
      </c>
      <c r="R82" s="64">
        <v>0</v>
      </c>
      <c r="S82" s="64">
        <v>0</v>
      </c>
      <c r="T82" s="64">
        <v>0</v>
      </c>
      <c r="U82" s="64">
        <v>0</v>
      </c>
      <c r="V82" s="64">
        <v>0</v>
      </c>
      <c r="W82" s="64">
        <v>0</v>
      </c>
      <c r="X82" s="64">
        <v>0</v>
      </c>
      <c r="Y82" s="64">
        <v>0</v>
      </c>
      <c r="Z82" s="64">
        <v>0</v>
      </c>
      <c r="AA82" s="64">
        <v>0</v>
      </c>
      <c r="AB82" s="64">
        <v>0</v>
      </c>
      <c r="AC82" s="64">
        <v>0</v>
      </c>
      <c r="AD82" s="64" t="s">
        <v>3842</v>
      </c>
      <c r="AE82" s="64" t="s">
        <v>3884</v>
      </c>
      <c r="AF82" s="64" t="s">
        <v>3885</v>
      </c>
      <c r="AG82" s="64" t="s">
        <v>3968</v>
      </c>
      <c r="AH82" s="64" t="s">
        <v>3969</v>
      </c>
      <c r="AI82" s="64">
        <v>0</v>
      </c>
      <c r="AJ82" s="64">
        <v>13658000</v>
      </c>
      <c r="AK82" s="64" t="s">
        <v>2198</v>
      </c>
      <c r="AL82" s="64" t="s">
        <v>3970</v>
      </c>
      <c r="AM82" s="64" t="s">
        <v>3971</v>
      </c>
      <c r="AN82" s="64" t="s">
        <v>3972</v>
      </c>
      <c r="AO82" s="65">
        <f>VLOOKUP(AK82,'Rekap ROK Pusdik'!$A$7:$V$581,9,0)</f>
        <v>0</v>
      </c>
      <c r="AP82" s="65">
        <f>VLOOKUP($AK82,'Rekap ROK Pusdik'!$A$7:$V$581,10,0)</f>
        <v>0</v>
      </c>
      <c r="AQ82" s="65">
        <f>VLOOKUP($AK82,'Rekap ROK Pusdik'!$A$7:$V$581,11,0)</f>
        <v>4690000</v>
      </c>
      <c r="AR82" s="65">
        <f>VLOOKUP($AK82,'Rekap ROK Pusdik'!$A$7:$V$581,12,0)</f>
        <v>690000</v>
      </c>
      <c r="AS82" s="65">
        <f>VLOOKUP($AK82,'Rekap ROK Pusdik'!$A$7:$V$581,13,0)</f>
        <v>690000</v>
      </c>
      <c r="AT82" s="65">
        <f>VLOOKUP($AK82,'Rekap ROK Pusdik'!$A$7:$V$581,14,0)</f>
        <v>690000</v>
      </c>
      <c r="AU82" s="65">
        <f>VLOOKUP($AK82,'Rekap ROK Pusdik'!$A$7:$V$581,15,0)</f>
        <v>0</v>
      </c>
      <c r="AV82" s="65">
        <f>VLOOKUP($AK82,'Rekap ROK Pusdik'!$A$7:$V$581,16,0)</f>
        <v>4690000</v>
      </c>
      <c r="AW82" s="65">
        <f>VLOOKUP($AK82,'Rekap ROK Pusdik'!$A$7:$V$581,17,0)</f>
        <v>690000</v>
      </c>
      <c r="AX82" s="65">
        <f>VLOOKUP($AK82,'Rekap ROK Pusdik'!$A$7:$V$581,18,0)</f>
        <v>0</v>
      </c>
      <c r="AY82" s="65">
        <f>VLOOKUP($AK82,'Rekap ROK Pusdik'!$A$7:$V$581,19,0)</f>
        <v>690000</v>
      </c>
      <c r="AZ82" s="65">
        <f>VLOOKUP($AK82,'Rekap ROK Pusdik'!$A$7:$V$581,20,0)</f>
        <v>828000</v>
      </c>
      <c r="BA82" s="65">
        <f t="shared" si="0"/>
        <v>13658000</v>
      </c>
      <c r="BB82" s="65">
        <f t="shared" si="1"/>
        <v>0</v>
      </c>
    </row>
    <row r="83" spans="1:54" ht="15.75" customHeight="1" x14ac:dyDescent="0.25">
      <c r="A83" s="64" t="s">
        <v>3954</v>
      </c>
      <c r="B83" s="64" t="s">
        <v>3955</v>
      </c>
      <c r="C83" s="64" t="s">
        <v>3999</v>
      </c>
      <c r="D83" s="64" t="s">
        <v>4000</v>
      </c>
      <c r="E83" s="64" t="s">
        <v>770</v>
      </c>
      <c r="F83" s="64" t="s">
        <v>4001</v>
      </c>
      <c r="G83" s="64" t="s">
        <v>4057</v>
      </c>
      <c r="H83" s="64" t="s">
        <v>4058</v>
      </c>
      <c r="I83" s="64" t="s">
        <v>4004</v>
      </c>
      <c r="J83" s="64" t="s">
        <v>4059</v>
      </c>
      <c r="K83" s="64" t="s">
        <v>4006</v>
      </c>
      <c r="L83" s="64" t="s">
        <v>4060</v>
      </c>
      <c r="M83" s="64" t="s">
        <v>3983</v>
      </c>
      <c r="N83" s="64" t="s">
        <v>3888</v>
      </c>
      <c r="O83" s="64" t="s">
        <v>3980</v>
      </c>
      <c r="P83" s="64" t="s">
        <v>3981</v>
      </c>
      <c r="Q83" s="64">
        <v>37000000</v>
      </c>
      <c r="R83" s="64">
        <v>0</v>
      </c>
      <c r="S83" s="64">
        <v>0</v>
      </c>
      <c r="T83" s="64">
        <v>0</v>
      </c>
      <c r="U83" s="64">
        <v>0</v>
      </c>
      <c r="V83" s="64">
        <v>0</v>
      </c>
      <c r="W83" s="64">
        <v>0</v>
      </c>
      <c r="X83" s="64">
        <v>0</v>
      </c>
      <c r="Y83" s="64">
        <v>0</v>
      </c>
      <c r="Z83" s="64">
        <v>0</v>
      </c>
      <c r="AA83" s="64">
        <v>0</v>
      </c>
      <c r="AB83" s="64">
        <v>0</v>
      </c>
      <c r="AC83" s="64">
        <v>0</v>
      </c>
      <c r="AD83" s="64" t="s">
        <v>3842</v>
      </c>
      <c r="AE83" s="64" t="s">
        <v>3884</v>
      </c>
      <c r="AF83" s="64" t="s">
        <v>3885</v>
      </c>
      <c r="AG83" s="64" t="s">
        <v>3968</v>
      </c>
      <c r="AH83" s="64" t="s">
        <v>3969</v>
      </c>
      <c r="AI83" s="64">
        <v>0</v>
      </c>
      <c r="AJ83" s="64">
        <v>37000000</v>
      </c>
      <c r="AK83" s="64" t="s">
        <v>2203</v>
      </c>
      <c r="AL83" s="64" t="s">
        <v>3970</v>
      </c>
      <c r="AM83" s="64" t="s">
        <v>3982</v>
      </c>
      <c r="AN83" s="64" t="s">
        <v>3972</v>
      </c>
      <c r="AO83" s="65">
        <f>VLOOKUP(AK83,'Rekap ROK Pusdik'!$A$7:$V$581,9,0)</f>
        <v>0</v>
      </c>
      <c r="AP83" s="65">
        <f>VLOOKUP($AK83,'Rekap ROK Pusdik'!$A$7:$V$581,10,0)</f>
        <v>0</v>
      </c>
      <c r="AQ83" s="65">
        <f>VLOOKUP($AK83,'Rekap ROK Pusdik'!$A$7:$V$581,11,0)</f>
        <v>11100000</v>
      </c>
      <c r="AR83" s="65">
        <f>VLOOKUP($AK83,'Rekap ROK Pusdik'!$A$7:$V$581,12,0)</f>
        <v>0</v>
      </c>
      <c r="AS83" s="65">
        <f>VLOOKUP($AK83,'Rekap ROK Pusdik'!$A$7:$V$581,13,0)</f>
        <v>0</v>
      </c>
      <c r="AT83" s="65">
        <f>VLOOKUP($AK83,'Rekap ROK Pusdik'!$A$7:$V$581,14,0)</f>
        <v>0</v>
      </c>
      <c r="AU83" s="65">
        <f>VLOOKUP($AK83,'Rekap ROK Pusdik'!$A$7:$V$581,15,0)</f>
        <v>11100000</v>
      </c>
      <c r="AV83" s="65">
        <f>VLOOKUP($AK83,'Rekap ROK Pusdik'!$A$7:$V$581,16,0)</f>
        <v>0</v>
      </c>
      <c r="AW83" s="65">
        <f>VLOOKUP($AK83,'Rekap ROK Pusdik'!$A$7:$V$581,17,0)</f>
        <v>0</v>
      </c>
      <c r="AX83" s="65">
        <f>VLOOKUP($AK83,'Rekap ROK Pusdik'!$A$7:$V$581,18,0)</f>
        <v>11100000</v>
      </c>
      <c r="AY83" s="65">
        <f>VLOOKUP($AK83,'Rekap ROK Pusdik'!$A$7:$V$581,19,0)</f>
        <v>3700000</v>
      </c>
      <c r="AZ83" s="65">
        <f>VLOOKUP($AK83,'Rekap ROK Pusdik'!$A$7:$V$581,20,0)</f>
        <v>0</v>
      </c>
      <c r="BA83" s="65">
        <f t="shared" si="0"/>
        <v>37000000</v>
      </c>
      <c r="BB83" s="65">
        <f t="shared" si="1"/>
        <v>0</v>
      </c>
    </row>
    <row r="84" spans="1:54" ht="15.75" customHeight="1" x14ac:dyDescent="0.25">
      <c r="A84" s="64" t="s">
        <v>3954</v>
      </c>
      <c r="B84" s="64" t="s">
        <v>3955</v>
      </c>
      <c r="C84" s="64" t="s">
        <v>3999</v>
      </c>
      <c r="D84" s="64" t="s">
        <v>4000</v>
      </c>
      <c r="E84" s="64" t="s">
        <v>770</v>
      </c>
      <c r="F84" s="64" t="s">
        <v>4001</v>
      </c>
      <c r="G84" s="64" t="s">
        <v>4057</v>
      </c>
      <c r="H84" s="64" t="s">
        <v>4058</v>
      </c>
      <c r="I84" s="64" t="s">
        <v>4004</v>
      </c>
      <c r="J84" s="64" t="s">
        <v>4059</v>
      </c>
      <c r="K84" s="64" t="s">
        <v>4006</v>
      </c>
      <c r="L84" s="64" t="s">
        <v>4060</v>
      </c>
      <c r="M84" s="64" t="s">
        <v>3983</v>
      </c>
      <c r="N84" s="64" t="s">
        <v>3888</v>
      </c>
      <c r="O84" s="64" t="s">
        <v>3994</v>
      </c>
      <c r="P84" s="64" t="s">
        <v>3995</v>
      </c>
      <c r="Q84" s="64">
        <v>1350000</v>
      </c>
      <c r="R84" s="64">
        <v>0</v>
      </c>
      <c r="S84" s="64">
        <v>0</v>
      </c>
      <c r="T84" s="64">
        <v>0</v>
      </c>
      <c r="U84" s="64">
        <v>0</v>
      </c>
      <c r="V84" s="64">
        <v>0</v>
      </c>
      <c r="W84" s="64">
        <v>0</v>
      </c>
      <c r="X84" s="64">
        <v>0</v>
      </c>
      <c r="Y84" s="64">
        <v>0</v>
      </c>
      <c r="Z84" s="64">
        <v>0</v>
      </c>
      <c r="AA84" s="64">
        <v>0</v>
      </c>
      <c r="AB84" s="64">
        <v>0</v>
      </c>
      <c r="AC84" s="64">
        <v>0</v>
      </c>
      <c r="AD84" s="64" t="s">
        <v>3842</v>
      </c>
      <c r="AE84" s="64" t="s">
        <v>3884</v>
      </c>
      <c r="AF84" s="64" t="s">
        <v>3885</v>
      </c>
      <c r="AG84" s="64" t="s">
        <v>3968</v>
      </c>
      <c r="AH84" s="64" t="s">
        <v>3969</v>
      </c>
      <c r="AI84" s="64">
        <v>0</v>
      </c>
      <c r="AJ84" s="64">
        <v>1350000</v>
      </c>
      <c r="AK84" s="64" t="s">
        <v>2206</v>
      </c>
      <c r="AL84" s="64" t="s">
        <v>3970</v>
      </c>
      <c r="AM84" s="64" t="s">
        <v>3996</v>
      </c>
      <c r="AN84" s="64" t="s">
        <v>3972</v>
      </c>
      <c r="AO84" s="65">
        <f>VLOOKUP(AK84,'Rekap ROK Pusdik'!$A$7:$V$581,9,0)</f>
        <v>0</v>
      </c>
      <c r="AP84" s="65">
        <f>VLOOKUP($AK84,'Rekap ROK Pusdik'!$A$7:$V$581,10,0)</f>
        <v>0</v>
      </c>
      <c r="AQ84" s="65">
        <f>VLOOKUP($AK84,'Rekap ROK Pusdik'!$A$7:$V$581,11,0)</f>
        <v>150000</v>
      </c>
      <c r="AR84" s="65">
        <f>VLOOKUP($AK84,'Rekap ROK Pusdik'!$A$7:$V$581,12,0)</f>
        <v>150000</v>
      </c>
      <c r="AS84" s="65">
        <f>VLOOKUP($AK84,'Rekap ROK Pusdik'!$A$7:$V$581,13,0)</f>
        <v>150000</v>
      </c>
      <c r="AT84" s="65">
        <f>VLOOKUP($AK84,'Rekap ROK Pusdik'!$A$7:$V$581,14,0)</f>
        <v>150000</v>
      </c>
      <c r="AU84" s="65">
        <f>VLOOKUP($AK84,'Rekap ROK Pusdik'!$A$7:$V$581,15,0)</f>
        <v>150000</v>
      </c>
      <c r="AV84" s="65">
        <f>VLOOKUP($AK84,'Rekap ROK Pusdik'!$A$7:$V$581,16,0)</f>
        <v>150000</v>
      </c>
      <c r="AW84" s="65">
        <f>VLOOKUP($AK84,'Rekap ROK Pusdik'!$A$7:$V$581,17,0)</f>
        <v>150000</v>
      </c>
      <c r="AX84" s="65">
        <f>VLOOKUP($AK84,'Rekap ROK Pusdik'!$A$7:$V$581,18,0)</f>
        <v>150000</v>
      </c>
      <c r="AY84" s="65">
        <f>VLOOKUP($AK84,'Rekap ROK Pusdik'!$A$7:$V$581,19,0)</f>
        <v>150000</v>
      </c>
      <c r="AZ84" s="65">
        <f>VLOOKUP($AK84,'Rekap ROK Pusdik'!$A$7:$V$581,20,0)</f>
        <v>0</v>
      </c>
      <c r="BA84" s="65">
        <f t="shared" si="0"/>
        <v>1350000</v>
      </c>
      <c r="BB84" s="65">
        <f t="shared" si="1"/>
        <v>0</v>
      </c>
    </row>
    <row r="85" spans="1:54" ht="15.75" customHeight="1" x14ac:dyDescent="0.25">
      <c r="A85" s="64" t="s">
        <v>3954</v>
      </c>
      <c r="B85" s="64" t="s">
        <v>3955</v>
      </c>
      <c r="C85" s="64" t="s">
        <v>3999</v>
      </c>
      <c r="D85" s="64" t="s">
        <v>4000</v>
      </c>
      <c r="E85" s="64" t="s">
        <v>770</v>
      </c>
      <c r="F85" s="64" t="s">
        <v>4001</v>
      </c>
      <c r="G85" s="64" t="s">
        <v>4057</v>
      </c>
      <c r="H85" s="64" t="s">
        <v>4058</v>
      </c>
      <c r="I85" s="64" t="s">
        <v>4004</v>
      </c>
      <c r="J85" s="64" t="s">
        <v>4059</v>
      </c>
      <c r="K85" s="64" t="s">
        <v>4006</v>
      </c>
      <c r="L85" s="64" t="s">
        <v>4060</v>
      </c>
      <c r="M85" s="64" t="s">
        <v>3984</v>
      </c>
      <c r="N85" s="64" t="s">
        <v>3890</v>
      </c>
      <c r="O85" s="64" t="s">
        <v>3966</v>
      </c>
      <c r="P85" s="64" t="s">
        <v>3967</v>
      </c>
      <c r="Q85" s="64">
        <v>9520000</v>
      </c>
      <c r="R85" s="64">
        <v>0</v>
      </c>
      <c r="S85" s="64">
        <v>0</v>
      </c>
      <c r="T85" s="64">
        <v>0</v>
      </c>
      <c r="U85" s="64">
        <v>0</v>
      </c>
      <c r="V85" s="64">
        <v>0</v>
      </c>
      <c r="W85" s="64">
        <v>0</v>
      </c>
      <c r="X85" s="64">
        <v>0</v>
      </c>
      <c r="Y85" s="64">
        <v>0</v>
      </c>
      <c r="Z85" s="64">
        <v>0</v>
      </c>
      <c r="AA85" s="64">
        <v>0</v>
      </c>
      <c r="AB85" s="64">
        <v>0</v>
      </c>
      <c r="AC85" s="64">
        <v>0</v>
      </c>
      <c r="AD85" s="64" t="s">
        <v>3842</v>
      </c>
      <c r="AE85" s="64" t="s">
        <v>3884</v>
      </c>
      <c r="AF85" s="64" t="s">
        <v>3885</v>
      </c>
      <c r="AG85" s="64" t="s">
        <v>3968</v>
      </c>
      <c r="AH85" s="64" t="s">
        <v>3969</v>
      </c>
      <c r="AI85" s="64">
        <v>0</v>
      </c>
      <c r="AJ85" s="64">
        <v>9520000</v>
      </c>
      <c r="AK85" s="64" t="s">
        <v>2211</v>
      </c>
      <c r="AL85" s="64" t="s">
        <v>3970</v>
      </c>
      <c r="AM85" s="64" t="s">
        <v>3971</v>
      </c>
      <c r="AN85" s="64" t="s">
        <v>3972</v>
      </c>
      <c r="AO85" s="65">
        <f>VLOOKUP(AK85,'Rekap ROK Pusdik'!$A$7:$V$581,9,0)</f>
        <v>0</v>
      </c>
      <c r="AP85" s="65">
        <f>VLOOKUP($AK85,'Rekap ROK Pusdik'!$A$7:$V$581,10,0)</f>
        <v>0</v>
      </c>
      <c r="AQ85" s="65">
        <f>VLOOKUP($AK85,'Rekap ROK Pusdik'!$A$7:$V$581,11,0)</f>
        <v>1690000</v>
      </c>
      <c r="AR85" s="65">
        <f>VLOOKUP($AK85,'Rekap ROK Pusdik'!$A$7:$V$581,12,0)</f>
        <v>690000</v>
      </c>
      <c r="AS85" s="65">
        <f>VLOOKUP($AK85,'Rekap ROK Pusdik'!$A$7:$V$581,13,0)</f>
        <v>690000</v>
      </c>
      <c r="AT85" s="65">
        <f>VLOOKUP($AK85,'Rekap ROK Pusdik'!$A$7:$V$581,14,0)</f>
        <v>1690000</v>
      </c>
      <c r="AU85" s="65">
        <f>VLOOKUP($AK85,'Rekap ROK Pusdik'!$A$7:$V$581,15,0)</f>
        <v>0</v>
      </c>
      <c r="AV85" s="65">
        <f>VLOOKUP($AK85,'Rekap ROK Pusdik'!$A$7:$V$581,16,0)</f>
        <v>690000</v>
      </c>
      <c r="AW85" s="65">
        <f>VLOOKUP($AK85,'Rekap ROK Pusdik'!$A$7:$V$581,17,0)</f>
        <v>1690000</v>
      </c>
      <c r="AX85" s="65">
        <f>VLOOKUP($AK85,'Rekap ROK Pusdik'!$A$7:$V$581,18,0)</f>
        <v>0</v>
      </c>
      <c r="AY85" s="65">
        <f>VLOOKUP($AK85,'Rekap ROK Pusdik'!$A$7:$V$581,19,0)</f>
        <v>690000</v>
      </c>
      <c r="AZ85" s="65">
        <f>VLOOKUP($AK85,'Rekap ROK Pusdik'!$A$7:$V$581,20,0)</f>
        <v>1690000</v>
      </c>
      <c r="BA85" s="65">
        <f t="shared" si="0"/>
        <v>9520000</v>
      </c>
      <c r="BB85" s="65">
        <f t="shared" si="1"/>
        <v>0</v>
      </c>
    </row>
    <row r="86" spans="1:54" ht="15.75" customHeight="1" x14ac:dyDescent="0.25">
      <c r="A86" s="64" t="s">
        <v>3954</v>
      </c>
      <c r="B86" s="64" t="s">
        <v>3955</v>
      </c>
      <c r="C86" s="64" t="s">
        <v>3999</v>
      </c>
      <c r="D86" s="64" t="s">
        <v>4000</v>
      </c>
      <c r="E86" s="64" t="s">
        <v>770</v>
      </c>
      <c r="F86" s="64" t="s">
        <v>4001</v>
      </c>
      <c r="G86" s="64" t="s">
        <v>4057</v>
      </c>
      <c r="H86" s="64" t="s">
        <v>4058</v>
      </c>
      <c r="I86" s="64" t="s">
        <v>4004</v>
      </c>
      <c r="J86" s="64" t="s">
        <v>4059</v>
      </c>
      <c r="K86" s="64" t="s">
        <v>4006</v>
      </c>
      <c r="L86" s="64" t="s">
        <v>4060</v>
      </c>
      <c r="M86" s="64" t="s">
        <v>3984</v>
      </c>
      <c r="N86" s="64" t="s">
        <v>3890</v>
      </c>
      <c r="O86" s="64" t="s">
        <v>3991</v>
      </c>
      <c r="P86" s="64" t="s">
        <v>3992</v>
      </c>
      <c r="Q86" s="64">
        <v>10000000</v>
      </c>
      <c r="R86" s="64">
        <v>0</v>
      </c>
      <c r="S86" s="64">
        <v>0</v>
      </c>
      <c r="T86" s="64">
        <v>0</v>
      </c>
      <c r="U86" s="64">
        <v>0</v>
      </c>
      <c r="V86" s="64">
        <v>0</v>
      </c>
      <c r="W86" s="64">
        <v>0</v>
      </c>
      <c r="X86" s="64">
        <v>0</v>
      </c>
      <c r="Y86" s="64">
        <v>0</v>
      </c>
      <c r="Z86" s="64">
        <v>0</v>
      </c>
      <c r="AA86" s="64">
        <v>0</v>
      </c>
      <c r="AB86" s="64">
        <v>0</v>
      </c>
      <c r="AC86" s="64">
        <v>0</v>
      </c>
      <c r="AD86" s="64" t="s">
        <v>3842</v>
      </c>
      <c r="AE86" s="64" t="s">
        <v>3884</v>
      </c>
      <c r="AF86" s="64" t="s">
        <v>3885</v>
      </c>
      <c r="AG86" s="64" t="s">
        <v>3968</v>
      </c>
      <c r="AH86" s="64" t="s">
        <v>3969</v>
      </c>
      <c r="AI86" s="64">
        <v>0</v>
      </c>
      <c r="AJ86" s="64">
        <v>10000000</v>
      </c>
      <c r="AK86" s="64" t="s">
        <v>2214</v>
      </c>
      <c r="AL86" s="64" t="s">
        <v>3970</v>
      </c>
      <c r="AM86" s="64" t="s">
        <v>3993</v>
      </c>
      <c r="AN86" s="64" t="s">
        <v>3972</v>
      </c>
      <c r="AO86" s="65">
        <f>VLOOKUP(AK86,'Rekap ROK Pusdik'!$A$7:$V$581,9,0)</f>
        <v>0</v>
      </c>
      <c r="AP86" s="65">
        <f>VLOOKUP($AK86,'Rekap ROK Pusdik'!$A$7:$V$581,10,0)</f>
        <v>0</v>
      </c>
      <c r="AQ86" s="65">
        <f>VLOOKUP($AK86,'Rekap ROK Pusdik'!$A$7:$V$581,11,0)</f>
        <v>2500000</v>
      </c>
      <c r="AR86" s="65">
        <f>VLOOKUP($AK86,'Rekap ROK Pusdik'!$A$7:$V$581,12,0)</f>
        <v>0</v>
      </c>
      <c r="AS86" s="65">
        <f>VLOOKUP($AK86,'Rekap ROK Pusdik'!$A$7:$V$581,13,0)</f>
        <v>0</v>
      </c>
      <c r="AT86" s="65">
        <f>VLOOKUP($AK86,'Rekap ROK Pusdik'!$A$7:$V$581,14,0)</f>
        <v>2500000</v>
      </c>
      <c r="AU86" s="65">
        <f>VLOOKUP($AK86,'Rekap ROK Pusdik'!$A$7:$V$581,15,0)</f>
        <v>0</v>
      </c>
      <c r="AV86" s="65">
        <f>VLOOKUP($AK86,'Rekap ROK Pusdik'!$A$7:$V$581,16,0)</f>
        <v>0</v>
      </c>
      <c r="AW86" s="65">
        <f>VLOOKUP($AK86,'Rekap ROK Pusdik'!$A$7:$V$581,17,0)</f>
        <v>2500000</v>
      </c>
      <c r="AX86" s="65">
        <f>VLOOKUP($AK86,'Rekap ROK Pusdik'!$A$7:$V$581,18,0)</f>
        <v>0</v>
      </c>
      <c r="AY86" s="65">
        <f>VLOOKUP($AK86,'Rekap ROK Pusdik'!$A$7:$V$581,19,0)</f>
        <v>0</v>
      </c>
      <c r="AZ86" s="65">
        <f>VLOOKUP($AK86,'Rekap ROK Pusdik'!$A$7:$V$581,20,0)</f>
        <v>2500000</v>
      </c>
      <c r="BA86" s="65">
        <f t="shared" si="0"/>
        <v>10000000</v>
      </c>
      <c r="BB86" s="65">
        <f t="shared" si="1"/>
        <v>0</v>
      </c>
    </row>
    <row r="87" spans="1:54" ht="15.75" customHeight="1" x14ac:dyDescent="0.25">
      <c r="A87" s="64" t="s">
        <v>3954</v>
      </c>
      <c r="B87" s="64" t="s">
        <v>3955</v>
      </c>
      <c r="C87" s="64" t="s">
        <v>3999</v>
      </c>
      <c r="D87" s="64" t="s">
        <v>4000</v>
      </c>
      <c r="E87" s="64" t="s">
        <v>770</v>
      </c>
      <c r="F87" s="64" t="s">
        <v>4001</v>
      </c>
      <c r="G87" s="64" t="s">
        <v>4057</v>
      </c>
      <c r="H87" s="64" t="s">
        <v>4058</v>
      </c>
      <c r="I87" s="64" t="s">
        <v>4004</v>
      </c>
      <c r="J87" s="64" t="s">
        <v>4059</v>
      </c>
      <c r="K87" s="64" t="s">
        <v>4006</v>
      </c>
      <c r="L87" s="64" t="s">
        <v>4060</v>
      </c>
      <c r="M87" s="64" t="s">
        <v>3984</v>
      </c>
      <c r="N87" s="64" t="s">
        <v>3890</v>
      </c>
      <c r="O87" s="64" t="s">
        <v>3980</v>
      </c>
      <c r="P87" s="64" t="s">
        <v>3981</v>
      </c>
      <c r="Q87" s="64">
        <v>36500000</v>
      </c>
      <c r="R87" s="64">
        <v>0</v>
      </c>
      <c r="S87" s="64">
        <v>0</v>
      </c>
      <c r="T87" s="64">
        <v>0</v>
      </c>
      <c r="U87" s="64">
        <v>0</v>
      </c>
      <c r="V87" s="64">
        <v>0</v>
      </c>
      <c r="W87" s="64">
        <v>0</v>
      </c>
      <c r="X87" s="64">
        <v>0</v>
      </c>
      <c r="Y87" s="64">
        <v>0</v>
      </c>
      <c r="Z87" s="64">
        <v>0</v>
      </c>
      <c r="AA87" s="64">
        <v>0</v>
      </c>
      <c r="AB87" s="64">
        <v>0</v>
      </c>
      <c r="AC87" s="64">
        <v>0</v>
      </c>
      <c r="AD87" s="64" t="s">
        <v>3842</v>
      </c>
      <c r="AE87" s="64" t="s">
        <v>3884</v>
      </c>
      <c r="AF87" s="64" t="s">
        <v>3885</v>
      </c>
      <c r="AG87" s="64" t="s">
        <v>3968</v>
      </c>
      <c r="AH87" s="64" t="s">
        <v>3969</v>
      </c>
      <c r="AI87" s="64">
        <v>0</v>
      </c>
      <c r="AJ87" s="64">
        <v>36500000</v>
      </c>
      <c r="AK87" s="64" t="s">
        <v>2217</v>
      </c>
      <c r="AL87" s="64" t="s">
        <v>3970</v>
      </c>
      <c r="AM87" s="64" t="s">
        <v>3982</v>
      </c>
      <c r="AN87" s="64" t="s">
        <v>3972</v>
      </c>
      <c r="AO87" s="65">
        <f>VLOOKUP(AK87,'Rekap ROK Pusdik'!$A$7:$V$581,9,0)</f>
        <v>0</v>
      </c>
      <c r="AP87" s="65">
        <f>VLOOKUP($AK87,'Rekap ROK Pusdik'!$A$7:$V$581,10,0)</f>
        <v>0</v>
      </c>
      <c r="AQ87" s="65">
        <f>VLOOKUP($AK87,'Rekap ROK Pusdik'!$A$7:$V$581,11,0)</f>
        <v>7300000</v>
      </c>
      <c r="AR87" s="65">
        <f>VLOOKUP($AK87,'Rekap ROK Pusdik'!$A$7:$V$581,12,0)</f>
        <v>0</v>
      </c>
      <c r="AS87" s="65">
        <f>VLOOKUP($AK87,'Rekap ROK Pusdik'!$A$7:$V$581,13,0)</f>
        <v>7300000</v>
      </c>
      <c r="AT87" s="65">
        <f>VLOOKUP($AK87,'Rekap ROK Pusdik'!$A$7:$V$581,14,0)</f>
        <v>7300000</v>
      </c>
      <c r="AU87" s="65">
        <f>VLOOKUP($AK87,'Rekap ROK Pusdik'!$A$7:$V$581,15,0)</f>
        <v>0</v>
      </c>
      <c r="AV87" s="65">
        <f>VLOOKUP($AK87,'Rekap ROK Pusdik'!$A$7:$V$581,16,0)</f>
        <v>0</v>
      </c>
      <c r="AW87" s="65">
        <f>VLOOKUP($AK87,'Rekap ROK Pusdik'!$A$7:$V$581,17,0)</f>
        <v>7300000</v>
      </c>
      <c r="AX87" s="65">
        <f>VLOOKUP($AK87,'Rekap ROK Pusdik'!$A$7:$V$581,18,0)</f>
        <v>0</v>
      </c>
      <c r="AY87" s="65">
        <f>VLOOKUP($AK87,'Rekap ROK Pusdik'!$A$7:$V$581,19,0)</f>
        <v>0</v>
      </c>
      <c r="AZ87" s="65">
        <f>VLOOKUP($AK87,'Rekap ROK Pusdik'!$A$7:$V$581,20,0)</f>
        <v>7300000</v>
      </c>
      <c r="BA87" s="65">
        <f t="shared" si="0"/>
        <v>36500000</v>
      </c>
      <c r="BB87" s="65">
        <f t="shared" si="1"/>
        <v>0</v>
      </c>
    </row>
    <row r="88" spans="1:54" ht="15.75" customHeight="1" x14ac:dyDescent="0.25">
      <c r="A88" s="64" t="s">
        <v>3954</v>
      </c>
      <c r="B88" s="64" t="s">
        <v>3955</v>
      </c>
      <c r="C88" s="64" t="s">
        <v>3999</v>
      </c>
      <c r="D88" s="64" t="s">
        <v>4000</v>
      </c>
      <c r="E88" s="64" t="s">
        <v>770</v>
      </c>
      <c r="F88" s="64" t="s">
        <v>4001</v>
      </c>
      <c r="G88" s="64" t="s">
        <v>4057</v>
      </c>
      <c r="H88" s="64" t="s">
        <v>4058</v>
      </c>
      <c r="I88" s="64" t="s">
        <v>4004</v>
      </c>
      <c r="J88" s="64" t="s">
        <v>4059</v>
      </c>
      <c r="K88" s="64" t="s">
        <v>4006</v>
      </c>
      <c r="L88" s="64" t="s">
        <v>4060</v>
      </c>
      <c r="M88" s="64" t="s">
        <v>3984</v>
      </c>
      <c r="N88" s="64" t="s">
        <v>3890</v>
      </c>
      <c r="O88" s="64" t="s">
        <v>3994</v>
      </c>
      <c r="P88" s="64" t="s">
        <v>3995</v>
      </c>
      <c r="Q88" s="64">
        <v>3750000</v>
      </c>
      <c r="R88" s="64">
        <v>0</v>
      </c>
      <c r="S88" s="64">
        <v>0</v>
      </c>
      <c r="T88" s="64">
        <v>0</v>
      </c>
      <c r="U88" s="64">
        <v>0</v>
      </c>
      <c r="V88" s="64">
        <v>0</v>
      </c>
      <c r="W88" s="64">
        <v>0</v>
      </c>
      <c r="X88" s="64">
        <v>0</v>
      </c>
      <c r="Y88" s="64">
        <v>0</v>
      </c>
      <c r="Z88" s="64">
        <v>0</v>
      </c>
      <c r="AA88" s="64">
        <v>0</v>
      </c>
      <c r="AB88" s="64">
        <v>0</v>
      </c>
      <c r="AC88" s="64">
        <v>0</v>
      </c>
      <c r="AD88" s="64" t="s">
        <v>3842</v>
      </c>
      <c r="AE88" s="64" t="s">
        <v>3884</v>
      </c>
      <c r="AF88" s="64" t="s">
        <v>3885</v>
      </c>
      <c r="AG88" s="64" t="s">
        <v>3968</v>
      </c>
      <c r="AH88" s="64" t="s">
        <v>3969</v>
      </c>
      <c r="AI88" s="64">
        <v>0</v>
      </c>
      <c r="AJ88" s="64">
        <v>3750000</v>
      </c>
      <c r="AK88" s="64" t="s">
        <v>2220</v>
      </c>
      <c r="AL88" s="64" t="s">
        <v>3970</v>
      </c>
      <c r="AM88" s="64" t="s">
        <v>3996</v>
      </c>
      <c r="AN88" s="64" t="s">
        <v>3972</v>
      </c>
      <c r="AO88" s="65">
        <f>VLOOKUP(AK88,'Rekap ROK Pusdik'!$A$7:$V$581,9,0)</f>
        <v>0</v>
      </c>
      <c r="AP88" s="65">
        <f>VLOOKUP($AK88,'Rekap ROK Pusdik'!$A$7:$V$581,10,0)</f>
        <v>0</v>
      </c>
      <c r="AQ88" s="65">
        <f>VLOOKUP($AK88,'Rekap ROK Pusdik'!$A$7:$V$581,11,0)</f>
        <v>300000</v>
      </c>
      <c r="AR88" s="65">
        <f>VLOOKUP($AK88,'Rekap ROK Pusdik'!$A$7:$V$581,12,0)</f>
        <v>300000</v>
      </c>
      <c r="AS88" s="65">
        <f>VLOOKUP($AK88,'Rekap ROK Pusdik'!$A$7:$V$581,13,0)</f>
        <v>300000</v>
      </c>
      <c r="AT88" s="65">
        <f>VLOOKUP($AK88,'Rekap ROK Pusdik'!$A$7:$V$581,14,0)</f>
        <v>300000</v>
      </c>
      <c r="AU88" s="65">
        <f>VLOOKUP($AK88,'Rekap ROK Pusdik'!$A$7:$V$581,15,0)</f>
        <v>0</v>
      </c>
      <c r="AV88" s="65">
        <f>VLOOKUP($AK88,'Rekap ROK Pusdik'!$A$7:$V$581,16,0)</f>
        <v>300000</v>
      </c>
      <c r="AW88" s="65">
        <f>VLOOKUP($AK88,'Rekap ROK Pusdik'!$A$7:$V$581,17,0)</f>
        <v>300000</v>
      </c>
      <c r="AX88" s="65">
        <f>VLOOKUP($AK88,'Rekap ROK Pusdik'!$A$7:$V$581,18,0)</f>
        <v>0</v>
      </c>
      <c r="AY88" s="65">
        <f>VLOOKUP($AK88,'Rekap ROK Pusdik'!$A$7:$V$581,19,0)</f>
        <v>900000</v>
      </c>
      <c r="AZ88" s="65">
        <f>VLOOKUP($AK88,'Rekap ROK Pusdik'!$A$7:$V$581,20,0)</f>
        <v>1050000</v>
      </c>
      <c r="BA88" s="65">
        <f t="shared" si="0"/>
        <v>3750000</v>
      </c>
      <c r="BB88" s="65">
        <f t="shared" si="1"/>
        <v>0</v>
      </c>
    </row>
    <row r="89" spans="1:54" ht="15.75" customHeight="1" x14ac:dyDescent="0.25">
      <c r="A89" s="64" t="s">
        <v>3954</v>
      </c>
      <c r="B89" s="64" t="s">
        <v>3955</v>
      </c>
      <c r="C89" s="64" t="s">
        <v>3999</v>
      </c>
      <c r="D89" s="64" t="s">
        <v>4000</v>
      </c>
      <c r="E89" s="64" t="s">
        <v>770</v>
      </c>
      <c r="F89" s="64" t="s">
        <v>4001</v>
      </c>
      <c r="G89" s="64" t="s">
        <v>4057</v>
      </c>
      <c r="H89" s="64" t="s">
        <v>4058</v>
      </c>
      <c r="I89" s="64" t="s">
        <v>4004</v>
      </c>
      <c r="J89" s="64" t="s">
        <v>4059</v>
      </c>
      <c r="K89" s="64" t="s">
        <v>4006</v>
      </c>
      <c r="L89" s="64" t="s">
        <v>4060</v>
      </c>
      <c r="M89" s="64" t="s">
        <v>4050</v>
      </c>
      <c r="N89" s="64" t="s">
        <v>3891</v>
      </c>
      <c r="O89" s="64" t="s">
        <v>3966</v>
      </c>
      <c r="P89" s="64" t="s">
        <v>3967</v>
      </c>
      <c r="Q89" s="64">
        <v>12900000</v>
      </c>
      <c r="R89" s="64">
        <v>0</v>
      </c>
      <c r="S89" s="64">
        <v>0</v>
      </c>
      <c r="T89" s="64">
        <v>0</v>
      </c>
      <c r="U89" s="64">
        <v>0</v>
      </c>
      <c r="V89" s="64">
        <v>0</v>
      </c>
      <c r="W89" s="64">
        <v>0</v>
      </c>
      <c r="X89" s="64">
        <v>0</v>
      </c>
      <c r="Y89" s="64">
        <v>0</v>
      </c>
      <c r="Z89" s="64">
        <v>0</v>
      </c>
      <c r="AA89" s="64">
        <v>0</v>
      </c>
      <c r="AB89" s="64">
        <v>0</v>
      </c>
      <c r="AC89" s="64">
        <v>0</v>
      </c>
      <c r="AD89" s="64" t="s">
        <v>3842</v>
      </c>
      <c r="AE89" s="64" t="s">
        <v>3884</v>
      </c>
      <c r="AF89" s="64" t="s">
        <v>3885</v>
      </c>
      <c r="AG89" s="64" t="s">
        <v>3968</v>
      </c>
      <c r="AH89" s="64" t="s">
        <v>3969</v>
      </c>
      <c r="AI89" s="64">
        <v>0</v>
      </c>
      <c r="AJ89" s="64">
        <v>12900000</v>
      </c>
      <c r="AK89" s="64" t="s">
        <v>2224</v>
      </c>
      <c r="AL89" s="64" t="s">
        <v>3970</v>
      </c>
      <c r="AM89" s="64" t="s">
        <v>3971</v>
      </c>
      <c r="AN89" s="64" t="s">
        <v>3972</v>
      </c>
      <c r="AO89" s="65">
        <f>VLOOKUP(AK89,'Rekap ROK Pusdik'!$A$7:$V$581,9,0)</f>
        <v>0</v>
      </c>
      <c r="AP89" s="65">
        <f>VLOOKUP($AK89,'Rekap ROK Pusdik'!$A$7:$V$581,10,0)</f>
        <v>0</v>
      </c>
      <c r="AQ89" s="65">
        <f>VLOOKUP($AK89,'Rekap ROK Pusdik'!$A$7:$V$581,11,0)</f>
        <v>2380000</v>
      </c>
      <c r="AR89" s="65">
        <f>VLOOKUP($AK89,'Rekap ROK Pusdik'!$A$7:$V$581,12,0)</f>
        <v>1000000</v>
      </c>
      <c r="AS89" s="65">
        <f>VLOOKUP($AK89,'Rekap ROK Pusdik'!$A$7:$V$581,13,0)</f>
        <v>1000000</v>
      </c>
      <c r="AT89" s="65">
        <f>VLOOKUP($AK89,'Rekap ROK Pusdik'!$A$7:$V$581,14,0)</f>
        <v>1380000</v>
      </c>
      <c r="AU89" s="65">
        <f>VLOOKUP($AK89,'Rekap ROK Pusdik'!$A$7:$V$581,15,0)</f>
        <v>1000000</v>
      </c>
      <c r="AV89" s="65">
        <f>VLOOKUP($AK89,'Rekap ROK Pusdik'!$A$7:$V$581,16,0)</f>
        <v>1380000</v>
      </c>
      <c r="AW89" s="65">
        <f>VLOOKUP($AK89,'Rekap ROK Pusdik'!$A$7:$V$581,17,0)</f>
        <v>1000000</v>
      </c>
      <c r="AX89" s="65">
        <f>VLOOKUP($AK89,'Rekap ROK Pusdik'!$A$7:$V$581,18,0)</f>
        <v>0</v>
      </c>
      <c r="AY89" s="65">
        <f>VLOOKUP($AK89,'Rekap ROK Pusdik'!$A$7:$V$581,19,0)</f>
        <v>2380000</v>
      </c>
      <c r="AZ89" s="65">
        <f>VLOOKUP($AK89,'Rekap ROK Pusdik'!$A$7:$V$581,20,0)</f>
        <v>1380000</v>
      </c>
      <c r="BA89" s="65">
        <f t="shared" si="0"/>
        <v>12900000</v>
      </c>
      <c r="BB89" s="65">
        <f t="shared" si="1"/>
        <v>0</v>
      </c>
    </row>
    <row r="90" spans="1:54" ht="15.75" customHeight="1" x14ac:dyDescent="0.25">
      <c r="A90" s="64" t="s">
        <v>3954</v>
      </c>
      <c r="B90" s="64" t="s">
        <v>3955</v>
      </c>
      <c r="C90" s="64" t="s">
        <v>3999</v>
      </c>
      <c r="D90" s="64" t="s">
        <v>4000</v>
      </c>
      <c r="E90" s="64" t="s">
        <v>770</v>
      </c>
      <c r="F90" s="64" t="s">
        <v>4001</v>
      </c>
      <c r="G90" s="64" t="s">
        <v>4057</v>
      </c>
      <c r="H90" s="64" t="s">
        <v>4058</v>
      </c>
      <c r="I90" s="64" t="s">
        <v>4004</v>
      </c>
      <c r="J90" s="64" t="s">
        <v>4059</v>
      </c>
      <c r="K90" s="64" t="s">
        <v>4006</v>
      </c>
      <c r="L90" s="64" t="s">
        <v>4060</v>
      </c>
      <c r="M90" s="64" t="s">
        <v>4050</v>
      </c>
      <c r="N90" s="64" t="s">
        <v>3891</v>
      </c>
      <c r="O90" s="64" t="s">
        <v>3991</v>
      </c>
      <c r="P90" s="64" t="s">
        <v>3992</v>
      </c>
      <c r="Q90" s="64">
        <v>15000000</v>
      </c>
      <c r="R90" s="64">
        <v>0</v>
      </c>
      <c r="S90" s="64">
        <v>0</v>
      </c>
      <c r="T90" s="64">
        <v>0</v>
      </c>
      <c r="U90" s="64">
        <v>0</v>
      </c>
      <c r="V90" s="64">
        <v>0</v>
      </c>
      <c r="W90" s="64">
        <v>0</v>
      </c>
      <c r="X90" s="64">
        <v>0</v>
      </c>
      <c r="Y90" s="64">
        <v>0</v>
      </c>
      <c r="Z90" s="64">
        <v>0</v>
      </c>
      <c r="AA90" s="64">
        <v>0</v>
      </c>
      <c r="AB90" s="64">
        <v>0</v>
      </c>
      <c r="AC90" s="64">
        <v>0</v>
      </c>
      <c r="AD90" s="64" t="s">
        <v>3842</v>
      </c>
      <c r="AE90" s="64" t="s">
        <v>3884</v>
      </c>
      <c r="AF90" s="64" t="s">
        <v>3885</v>
      </c>
      <c r="AG90" s="64" t="s">
        <v>3968</v>
      </c>
      <c r="AH90" s="64" t="s">
        <v>3969</v>
      </c>
      <c r="AI90" s="64">
        <v>0</v>
      </c>
      <c r="AJ90" s="64">
        <v>15000000</v>
      </c>
      <c r="AK90" s="64" t="s">
        <v>2227</v>
      </c>
      <c r="AL90" s="64" t="s">
        <v>3970</v>
      </c>
      <c r="AM90" s="64" t="s">
        <v>3993</v>
      </c>
      <c r="AN90" s="64" t="s">
        <v>3972</v>
      </c>
      <c r="AO90" s="65">
        <f>VLOOKUP(AK90,'Rekap ROK Pusdik'!$A$7:$V$581,9,0)</f>
        <v>0</v>
      </c>
      <c r="AP90" s="65">
        <f>VLOOKUP($AK90,'Rekap ROK Pusdik'!$A$7:$V$581,10,0)</f>
        <v>2442000</v>
      </c>
      <c r="AQ90" s="65">
        <f>VLOOKUP($AK90,'Rekap ROK Pusdik'!$A$7:$V$581,11,0)</f>
        <v>0</v>
      </c>
      <c r="AR90" s="65">
        <f>VLOOKUP($AK90,'Rekap ROK Pusdik'!$A$7:$V$581,12,0)</f>
        <v>0</v>
      </c>
      <c r="AS90" s="65">
        <f>VLOOKUP($AK90,'Rekap ROK Pusdik'!$A$7:$V$581,13,0)</f>
        <v>0</v>
      </c>
      <c r="AT90" s="65">
        <f>VLOOKUP($AK90,'Rekap ROK Pusdik'!$A$7:$V$581,14,0)</f>
        <v>2500000</v>
      </c>
      <c r="AU90" s="65">
        <f>VLOOKUP($AK90,'Rekap ROK Pusdik'!$A$7:$V$581,15,0)</f>
        <v>0</v>
      </c>
      <c r="AV90" s="65">
        <f>VLOOKUP($AK90,'Rekap ROK Pusdik'!$A$7:$V$581,16,0)</f>
        <v>2500000</v>
      </c>
      <c r="AW90" s="65">
        <f>VLOOKUP($AK90,'Rekap ROK Pusdik'!$A$7:$V$581,17,0)</f>
        <v>0</v>
      </c>
      <c r="AX90" s="65">
        <f>VLOOKUP($AK90,'Rekap ROK Pusdik'!$A$7:$V$581,18,0)</f>
        <v>2500000</v>
      </c>
      <c r="AY90" s="65">
        <f>VLOOKUP($AK90,'Rekap ROK Pusdik'!$A$7:$V$581,19,0)</f>
        <v>2500000</v>
      </c>
      <c r="AZ90" s="65">
        <f>VLOOKUP($AK90,'Rekap ROK Pusdik'!$A$7:$V$581,20,0)</f>
        <v>2558000</v>
      </c>
      <c r="BA90" s="65">
        <f t="shared" si="0"/>
        <v>15000000</v>
      </c>
      <c r="BB90" s="65">
        <f t="shared" si="1"/>
        <v>0</v>
      </c>
    </row>
    <row r="91" spans="1:54" ht="15.75" customHeight="1" x14ac:dyDescent="0.25">
      <c r="A91" s="64" t="s">
        <v>3954</v>
      </c>
      <c r="B91" s="64" t="s">
        <v>3955</v>
      </c>
      <c r="C91" s="64" t="s">
        <v>3999</v>
      </c>
      <c r="D91" s="64" t="s">
        <v>4000</v>
      </c>
      <c r="E91" s="64" t="s">
        <v>770</v>
      </c>
      <c r="F91" s="64" t="s">
        <v>4001</v>
      </c>
      <c r="G91" s="64" t="s">
        <v>4057</v>
      </c>
      <c r="H91" s="64" t="s">
        <v>4058</v>
      </c>
      <c r="I91" s="64" t="s">
        <v>4004</v>
      </c>
      <c r="J91" s="64" t="s">
        <v>4059</v>
      </c>
      <c r="K91" s="64" t="s">
        <v>4006</v>
      </c>
      <c r="L91" s="64" t="s">
        <v>4060</v>
      </c>
      <c r="M91" s="64" t="s">
        <v>4050</v>
      </c>
      <c r="N91" s="64" t="s">
        <v>3891</v>
      </c>
      <c r="O91" s="64" t="s">
        <v>3985</v>
      </c>
      <c r="P91" s="64" t="s">
        <v>3986</v>
      </c>
      <c r="Q91" s="64">
        <v>2000000</v>
      </c>
      <c r="R91" s="64">
        <v>0</v>
      </c>
      <c r="S91" s="64">
        <v>0</v>
      </c>
      <c r="T91" s="64">
        <v>0</v>
      </c>
      <c r="U91" s="64">
        <v>0</v>
      </c>
      <c r="V91" s="64">
        <v>0</v>
      </c>
      <c r="W91" s="64">
        <v>0</v>
      </c>
      <c r="X91" s="64">
        <v>0</v>
      </c>
      <c r="Y91" s="64">
        <v>0</v>
      </c>
      <c r="Z91" s="64">
        <v>0</v>
      </c>
      <c r="AA91" s="64">
        <v>0</v>
      </c>
      <c r="AB91" s="64">
        <v>0</v>
      </c>
      <c r="AC91" s="64">
        <v>0</v>
      </c>
      <c r="AD91" s="64" t="s">
        <v>3842</v>
      </c>
      <c r="AE91" s="64" t="s">
        <v>3884</v>
      </c>
      <c r="AF91" s="64" t="s">
        <v>3885</v>
      </c>
      <c r="AG91" s="64" t="s">
        <v>3968</v>
      </c>
      <c r="AH91" s="64" t="s">
        <v>3969</v>
      </c>
      <c r="AI91" s="64">
        <v>0</v>
      </c>
      <c r="AJ91" s="64">
        <v>2000000</v>
      </c>
      <c r="AK91" s="64" t="s">
        <v>2230</v>
      </c>
      <c r="AL91" s="64" t="s">
        <v>3970</v>
      </c>
      <c r="AM91" s="64" t="s">
        <v>3979</v>
      </c>
      <c r="AN91" s="64" t="s">
        <v>3972</v>
      </c>
      <c r="AO91" s="65">
        <f>VLOOKUP(AK91,'Rekap ROK Pusdik'!$A$7:$V$581,9,0)</f>
        <v>0</v>
      </c>
      <c r="AP91" s="65">
        <f>VLOOKUP($AK91,'Rekap ROK Pusdik'!$A$7:$V$581,10,0)</f>
        <v>0</v>
      </c>
      <c r="AQ91" s="65">
        <f>VLOOKUP($AK91,'Rekap ROK Pusdik'!$A$7:$V$581,11,0)</f>
        <v>0</v>
      </c>
      <c r="AR91" s="65">
        <f>VLOOKUP($AK91,'Rekap ROK Pusdik'!$A$7:$V$581,12,0)</f>
        <v>0</v>
      </c>
      <c r="AS91" s="65">
        <f>VLOOKUP($AK91,'Rekap ROK Pusdik'!$A$7:$V$581,13,0)</f>
        <v>0</v>
      </c>
      <c r="AT91" s="65">
        <f>VLOOKUP($AK91,'Rekap ROK Pusdik'!$A$7:$V$581,14,0)</f>
        <v>1000000</v>
      </c>
      <c r="AU91" s="65">
        <f>VLOOKUP($AK91,'Rekap ROK Pusdik'!$A$7:$V$581,15,0)</f>
        <v>0</v>
      </c>
      <c r="AV91" s="65">
        <f>VLOOKUP($AK91,'Rekap ROK Pusdik'!$A$7:$V$581,16,0)</f>
        <v>0</v>
      </c>
      <c r="AW91" s="65">
        <f>VLOOKUP($AK91,'Rekap ROK Pusdik'!$A$7:$V$581,17,0)</f>
        <v>0</v>
      </c>
      <c r="AX91" s="65">
        <f>VLOOKUP($AK91,'Rekap ROK Pusdik'!$A$7:$V$581,18,0)</f>
        <v>0</v>
      </c>
      <c r="AY91" s="65">
        <f>VLOOKUP($AK91,'Rekap ROK Pusdik'!$A$7:$V$581,19,0)</f>
        <v>0</v>
      </c>
      <c r="AZ91" s="65">
        <f>VLOOKUP($AK91,'Rekap ROK Pusdik'!$A$7:$V$581,20,0)</f>
        <v>1000000</v>
      </c>
      <c r="BA91" s="65">
        <f t="shared" si="0"/>
        <v>2000000</v>
      </c>
      <c r="BB91" s="65">
        <f t="shared" si="1"/>
        <v>0</v>
      </c>
    </row>
    <row r="92" spans="1:54" ht="15.75" customHeight="1" x14ac:dyDescent="0.25">
      <c r="A92" s="64" t="s">
        <v>3954</v>
      </c>
      <c r="B92" s="64" t="s">
        <v>3955</v>
      </c>
      <c r="C92" s="64" t="s">
        <v>3999</v>
      </c>
      <c r="D92" s="64" t="s">
        <v>4000</v>
      </c>
      <c r="E92" s="64" t="s">
        <v>770</v>
      </c>
      <c r="F92" s="64" t="s">
        <v>4001</v>
      </c>
      <c r="G92" s="64" t="s">
        <v>4057</v>
      </c>
      <c r="H92" s="64" t="s">
        <v>4058</v>
      </c>
      <c r="I92" s="64" t="s">
        <v>4004</v>
      </c>
      <c r="J92" s="64" t="s">
        <v>4059</v>
      </c>
      <c r="K92" s="64" t="s">
        <v>4006</v>
      </c>
      <c r="L92" s="64" t="s">
        <v>4060</v>
      </c>
      <c r="M92" s="64" t="s">
        <v>4050</v>
      </c>
      <c r="N92" s="64" t="s">
        <v>3891</v>
      </c>
      <c r="O92" s="64" t="s">
        <v>3980</v>
      </c>
      <c r="P92" s="64" t="s">
        <v>3981</v>
      </c>
      <c r="Q92" s="64">
        <v>18500000</v>
      </c>
      <c r="R92" s="64">
        <v>0</v>
      </c>
      <c r="S92" s="64">
        <v>0</v>
      </c>
      <c r="T92" s="64">
        <v>0</v>
      </c>
      <c r="U92" s="64">
        <v>0</v>
      </c>
      <c r="V92" s="64">
        <v>0</v>
      </c>
      <c r="W92" s="64">
        <v>0</v>
      </c>
      <c r="X92" s="64">
        <v>0</v>
      </c>
      <c r="Y92" s="64">
        <v>0</v>
      </c>
      <c r="Z92" s="64">
        <v>0</v>
      </c>
      <c r="AA92" s="64">
        <v>0</v>
      </c>
      <c r="AB92" s="64">
        <v>0</v>
      </c>
      <c r="AC92" s="64">
        <v>0</v>
      </c>
      <c r="AD92" s="64" t="s">
        <v>3842</v>
      </c>
      <c r="AE92" s="64" t="s">
        <v>3884</v>
      </c>
      <c r="AF92" s="64" t="s">
        <v>3885</v>
      </c>
      <c r="AG92" s="64" t="s">
        <v>3968</v>
      </c>
      <c r="AH92" s="64" t="s">
        <v>3969</v>
      </c>
      <c r="AI92" s="64">
        <v>0</v>
      </c>
      <c r="AJ92" s="64">
        <v>18500000</v>
      </c>
      <c r="AK92" s="64" t="s">
        <v>2232</v>
      </c>
      <c r="AL92" s="64" t="s">
        <v>3970</v>
      </c>
      <c r="AM92" s="64" t="s">
        <v>3982</v>
      </c>
      <c r="AN92" s="64" t="s">
        <v>3972</v>
      </c>
      <c r="AO92" s="65">
        <f>VLOOKUP(AK92,'Rekap ROK Pusdik'!$A$7:$V$581,9,0)</f>
        <v>0</v>
      </c>
      <c r="AP92" s="65">
        <f>VLOOKUP($AK92,'Rekap ROK Pusdik'!$A$7:$V$581,10,0)</f>
        <v>0</v>
      </c>
      <c r="AQ92" s="65">
        <f>VLOOKUP($AK92,'Rekap ROK Pusdik'!$A$7:$V$581,11,0)</f>
        <v>0</v>
      </c>
      <c r="AR92" s="65">
        <f>VLOOKUP($AK92,'Rekap ROK Pusdik'!$A$7:$V$581,12,0)</f>
        <v>4625000</v>
      </c>
      <c r="AS92" s="65">
        <f>VLOOKUP($AK92,'Rekap ROK Pusdik'!$A$7:$V$581,13,0)</f>
        <v>0</v>
      </c>
      <c r="AT92" s="65">
        <f>VLOOKUP($AK92,'Rekap ROK Pusdik'!$A$7:$V$581,14,0)</f>
        <v>0</v>
      </c>
      <c r="AU92" s="65">
        <f>VLOOKUP($AK92,'Rekap ROK Pusdik'!$A$7:$V$581,15,0)</f>
        <v>4625000</v>
      </c>
      <c r="AV92" s="65">
        <f>VLOOKUP($AK92,'Rekap ROK Pusdik'!$A$7:$V$581,16,0)</f>
        <v>0</v>
      </c>
      <c r="AW92" s="65">
        <f>VLOOKUP($AK92,'Rekap ROK Pusdik'!$A$7:$V$581,17,0)</f>
        <v>0</v>
      </c>
      <c r="AX92" s="65">
        <f>VLOOKUP($AK92,'Rekap ROK Pusdik'!$A$7:$V$581,18,0)</f>
        <v>4625000</v>
      </c>
      <c r="AY92" s="65">
        <f>VLOOKUP($AK92,'Rekap ROK Pusdik'!$A$7:$V$581,19,0)</f>
        <v>0</v>
      </c>
      <c r="AZ92" s="65">
        <f>VLOOKUP($AK92,'Rekap ROK Pusdik'!$A$7:$V$581,20,0)</f>
        <v>4625000</v>
      </c>
      <c r="BA92" s="65">
        <f t="shared" si="0"/>
        <v>18500000</v>
      </c>
      <c r="BB92" s="65">
        <f t="shared" si="1"/>
        <v>0</v>
      </c>
    </row>
    <row r="93" spans="1:54" ht="15.75" customHeight="1" x14ac:dyDescent="0.25">
      <c r="A93" s="64" t="s">
        <v>3954</v>
      </c>
      <c r="B93" s="64" t="s">
        <v>3955</v>
      </c>
      <c r="C93" s="64" t="s">
        <v>3999</v>
      </c>
      <c r="D93" s="64" t="s">
        <v>4000</v>
      </c>
      <c r="E93" s="64" t="s">
        <v>770</v>
      </c>
      <c r="F93" s="64" t="s">
        <v>4001</v>
      </c>
      <c r="G93" s="64" t="s">
        <v>4057</v>
      </c>
      <c r="H93" s="64" t="s">
        <v>4058</v>
      </c>
      <c r="I93" s="64" t="s">
        <v>4004</v>
      </c>
      <c r="J93" s="64" t="s">
        <v>4059</v>
      </c>
      <c r="K93" s="64" t="s">
        <v>4006</v>
      </c>
      <c r="L93" s="64" t="s">
        <v>4060</v>
      </c>
      <c r="M93" s="64" t="s">
        <v>4050</v>
      </c>
      <c r="N93" s="64" t="s">
        <v>3891</v>
      </c>
      <c r="O93" s="64" t="s">
        <v>3994</v>
      </c>
      <c r="P93" s="64" t="s">
        <v>3995</v>
      </c>
      <c r="Q93" s="64">
        <v>2100000</v>
      </c>
      <c r="R93" s="64">
        <v>0</v>
      </c>
      <c r="S93" s="64">
        <v>0</v>
      </c>
      <c r="T93" s="64">
        <v>0</v>
      </c>
      <c r="U93" s="64">
        <v>0</v>
      </c>
      <c r="V93" s="64">
        <v>0</v>
      </c>
      <c r="W93" s="64">
        <v>0</v>
      </c>
      <c r="X93" s="64">
        <v>0</v>
      </c>
      <c r="Y93" s="64">
        <v>0</v>
      </c>
      <c r="Z93" s="64">
        <v>0</v>
      </c>
      <c r="AA93" s="64">
        <v>0</v>
      </c>
      <c r="AB93" s="64">
        <v>0</v>
      </c>
      <c r="AC93" s="64">
        <v>0</v>
      </c>
      <c r="AD93" s="64" t="s">
        <v>3842</v>
      </c>
      <c r="AE93" s="64" t="s">
        <v>3884</v>
      </c>
      <c r="AF93" s="64" t="s">
        <v>3885</v>
      </c>
      <c r="AG93" s="64" t="s">
        <v>3968</v>
      </c>
      <c r="AH93" s="64" t="s">
        <v>3969</v>
      </c>
      <c r="AI93" s="64">
        <v>0</v>
      </c>
      <c r="AJ93" s="64">
        <v>2100000</v>
      </c>
      <c r="AK93" s="64" t="s">
        <v>2235</v>
      </c>
      <c r="AL93" s="64" t="s">
        <v>3970</v>
      </c>
      <c r="AM93" s="64" t="s">
        <v>3996</v>
      </c>
      <c r="AN93" s="64" t="s">
        <v>3972</v>
      </c>
      <c r="AO93" s="65">
        <f>VLOOKUP(AK93,'Rekap ROK Pusdik'!$A$7:$V$581,9,0)</f>
        <v>0</v>
      </c>
      <c r="AP93" s="65">
        <f>VLOOKUP($AK93,'Rekap ROK Pusdik'!$A$7:$V$581,10,0)</f>
        <v>0</v>
      </c>
      <c r="AQ93" s="65">
        <f>VLOOKUP($AK93,'Rekap ROK Pusdik'!$A$7:$V$581,11,0)</f>
        <v>300000</v>
      </c>
      <c r="AR93" s="65">
        <f>VLOOKUP($AK93,'Rekap ROK Pusdik'!$A$7:$V$581,12,0)</f>
        <v>0</v>
      </c>
      <c r="AS93" s="65">
        <f>VLOOKUP($AK93,'Rekap ROK Pusdik'!$A$7:$V$581,13,0)</f>
        <v>300000</v>
      </c>
      <c r="AT93" s="65">
        <f>VLOOKUP($AK93,'Rekap ROK Pusdik'!$A$7:$V$581,14,0)</f>
        <v>0</v>
      </c>
      <c r="AU93" s="65">
        <f>VLOOKUP($AK93,'Rekap ROK Pusdik'!$A$7:$V$581,15,0)</f>
        <v>300000</v>
      </c>
      <c r="AV93" s="65">
        <f>VLOOKUP($AK93,'Rekap ROK Pusdik'!$A$7:$V$581,16,0)</f>
        <v>0</v>
      </c>
      <c r="AW93" s="65">
        <f>VLOOKUP($AK93,'Rekap ROK Pusdik'!$A$7:$V$581,17,0)</f>
        <v>300000</v>
      </c>
      <c r="AX93" s="65">
        <f>VLOOKUP($AK93,'Rekap ROK Pusdik'!$A$7:$V$581,18,0)</f>
        <v>0</v>
      </c>
      <c r="AY93" s="65">
        <f>VLOOKUP($AK93,'Rekap ROK Pusdik'!$A$7:$V$581,19,0)</f>
        <v>300000</v>
      </c>
      <c r="AZ93" s="65">
        <f>VLOOKUP($AK93,'Rekap ROK Pusdik'!$A$7:$V$581,20,0)</f>
        <v>600000</v>
      </c>
      <c r="BA93" s="65">
        <f t="shared" si="0"/>
        <v>2100000</v>
      </c>
      <c r="BB93" s="65">
        <f t="shared" si="1"/>
        <v>0</v>
      </c>
    </row>
    <row r="94" spans="1:54" ht="15.75" customHeight="1" x14ac:dyDescent="0.25">
      <c r="A94" s="64" t="s">
        <v>3954</v>
      </c>
      <c r="B94" s="64" t="s">
        <v>3955</v>
      </c>
      <c r="C94" s="64" t="s">
        <v>3999</v>
      </c>
      <c r="D94" s="64" t="s">
        <v>4000</v>
      </c>
      <c r="E94" s="64" t="s">
        <v>770</v>
      </c>
      <c r="F94" s="64" t="s">
        <v>4001</v>
      </c>
      <c r="G94" s="64" t="s">
        <v>4057</v>
      </c>
      <c r="H94" s="64" t="s">
        <v>4058</v>
      </c>
      <c r="I94" s="64" t="s">
        <v>4004</v>
      </c>
      <c r="J94" s="64" t="s">
        <v>4059</v>
      </c>
      <c r="K94" s="64" t="s">
        <v>4006</v>
      </c>
      <c r="L94" s="64" t="s">
        <v>4060</v>
      </c>
      <c r="M94" s="64" t="s">
        <v>4061</v>
      </c>
      <c r="N94" s="64" t="s">
        <v>3892</v>
      </c>
      <c r="O94" s="64" t="s">
        <v>3966</v>
      </c>
      <c r="P94" s="64" t="s">
        <v>3967</v>
      </c>
      <c r="Q94" s="64">
        <v>17280000</v>
      </c>
      <c r="R94" s="64">
        <v>0</v>
      </c>
      <c r="S94" s="64">
        <v>0</v>
      </c>
      <c r="T94" s="64">
        <v>0</v>
      </c>
      <c r="U94" s="64">
        <v>0</v>
      </c>
      <c r="V94" s="64">
        <v>0</v>
      </c>
      <c r="W94" s="64">
        <v>0</v>
      </c>
      <c r="X94" s="64">
        <v>0</v>
      </c>
      <c r="Y94" s="64">
        <v>0</v>
      </c>
      <c r="Z94" s="64">
        <v>0</v>
      </c>
      <c r="AA94" s="64">
        <v>0</v>
      </c>
      <c r="AB94" s="64">
        <v>0</v>
      </c>
      <c r="AC94" s="64">
        <v>0</v>
      </c>
      <c r="AD94" s="64" t="s">
        <v>3842</v>
      </c>
      <c r="AE94" s="64" t="s">
        <v>3884</v>
      </c>
      <c r="AF94" s="64" t="s">
        <v>3885</v>
      </c>
      <c r="AG94" s="64" t="s">
        <v>3968</v>
      </c>
      <c r="AH94" s="64" t="s">
        <v>3969</v>
      </c>
      <c r="AI94" s="64">
        <v>0</v>
      </c>
      <c r="AJ94" s="64">
        <v>17280000</v>
      </c>
      <c r="AK94" s="64" t="s">
        <v>2239</v>
      </c>
      <c r="AL94" s="64" t="s">
        <v>3970</v>
      </c>
      <c r="AM94" s="64" t="s">
        <v>3971</v>
      </c>
      <c r="AN94" s="64" t="s">
        <v>3972</v>
      </c>
      <c r="AO94" s="65">
        <f>VLOOKUP(AK94,'Rekap ROK Pusdik'!$A$7:$V$581,9,0)</f>
        <v>0</v>
      </c>
      <c r="AP94" s="65">
        <f>VLOOKUP($AK94,'Rekap ROK Pusdik'!$A$7:$V$581,10,0)</f>
        <v>0</v>
      </c>
      <c r="AQ94" s="65">
        <f>VLOOKUP($AK94,'Rekap ROK Pusdik'!$A$7:$V$581,11,0)</f>
        <v>3984000</v>
      </c>
      <c r="AR94" s="65">
        <f>VLOOKUP($AK94,'Rekap ROK Pusdik'!$A$7:$V$581,12,0)</f>
        <v>1500000</v>
      </c>
      <c r="AS94" s="65">
        <f>VLOOKUP($AK94,'Rekap ROK Pusdik'!$A$7:$V$581,13,0)</f>
        <v>828000</v>
      </c>
      <c r="AT94" s="65">
        <f>VLOOKUP($AK94,'Rekap ROK Pusdik'!$A$7:$V$581,14,0)</f>
        <v>1500000</v>
      </c>
      <c r="AU94" s="65">
        <f>VLOOKUP($AK94,'Rekap ROK Pusdik'!$A$7:$V$581,15,0)</f>
        <v>828000</v>
      </c>
      <c r="AV94" s="65">
        <f>VLOOKUP($AK94,'Rekap ROK Pusdik'!$A$7:$V$581,16,0)</f>
        <v>1500000</v>
      </c>
      <c r="AW94" s="65">
        <f>VLOOKUP($AK94,'Rekap ROK Pusdik'!$A$7:$V$581,17,0)</f>
        <v>828000</v>
      </c>
      <c r="AX94" s="65">
        <f>VLOOKUP($AK94,'Rekap ROK Pusdik'!$A$7:$V$581,18,0)</f>
        <v>2328000</v>
      </c>
      <c r="AY94" s="65">
        <f>VLOOKUP($AK94,'Rekap ROK Pusdik'!$A$7:$V$581,19,0)</f>
        <v>828000</v>
      </c>
      <c r="AZ94" s="65">
        <f>VLOOKUP($AK94,'Rekap ROK Pusdik'!$A$7:$V$581,20,0)</f>
        <v>3156000</v>
      </c>
      <c r="BA94" s="65">
        <f t="shared" si="0"/>
        <v>17280000</v>
      </c>
      <c r="BB94" s="65">
        <f t="shared" si="1"/>
        <v>0</v>
      </c>
    </row>
    <row r="95" spans="1:54" ht="15.75" customHeight="1" x14ac:dyDescent="0.25">
      <c r="A95" s="64" t="s">
        <v>3954</v>
      </c>
      <c r="B95" s="64" t="s">
        <v>3955</v>
      </c>
      <c r="C95" s="64" t="s">
        <v>3999</v>
      </c>
      <c r="D95" s="64" t="s">
        <v>4000</v>
      </c>
      <c r="E95" s="64" t="s">
        <v>770</v>
      </c>
      <c r="F95" s="64" t="s">
        <v>4001</v>
      </c>
      <c r="G95" s="64" t="s">
        <v>4057</v>
      </c>
      <c r="H95" s="64" t="s">
        <v>4058</v>
      </c>
      <c r="I95" s="64" t="s">
        <v>4004</v>
      </c>
      <c r="J95" s="64" t="s">
        <v>4059</v>
      </c>
      <c r="K95" s="64" t="s">
        <v>4006</v>
      </c>
      <c r="L95" s="64" t="s">
        <v>4060</v>
      </c>
      <c r="M95" s="64" t="s">
        <v>4061</v>
      </c>
      <c r="N95" s="64" t="s">
        <v>3892</v>
      </c>
      <c r="O95" s="64" t="s">
        <v>3991</v>
      </c>
      <c r="P95" s="64" t="s">
        <v>3992</v>
      </c>
      <c r="Q95" s="64">
        <v>15000000</v>
      </c>
      <c r="R95" s="64">
        <v>0</v>
      </c>
      <c r="S95" s="64">
        <v>0</v>
      </c>
      <c r="T95" s="64">
        <v>0</v>
      </c>
      <c r="U95" s="64">
        <v>0</v>
      </c>
      <c r="V95" s="64">
        <v>0</v>
      </c>
      <c r="W95" s="64">
        <v>0</v>
      </c>
      <c r="X95" s="64">
        <v>0</v>
      </c>
      <c r="Y95" s="64">
        <v>0</v>
      </c>
      <c r="Z95" s="64">
        <v>0</v>
      </c>
      <c r="AA95" s="64">
        <v>0</v>
      </c>
      <c r="AB95" s="64">
        <v>0</v>
      </c>
      <c r="AC95" s="64">
        <v>0</v>
      </c>
      <c r="AD95" s="64" t="s">
        <v>3842</v>
      </c>
      <c r="AE95" s="64" t="s">
        <v>3884</v>
      </c>
      <c r="AF95" s="64" t="s">
        <v>3885</v>
      </c>
      <c r="AG95" s="64" t="s">
        <v>3968</v>
      </c>
      <c r="AH95" s="64" t="s">
        <v>3969</v>
      </c>
      <c r="AI95" s="64">
        <v>0</v>
      </c>
      <c r="AJ95" s="64">
        <v>15000000</v>
      </c>
      <c r="AK95" s="64" t="s">
        <v>2242</v>
      </c>
      <c r="AL95" s="64" t="s">
        <v>3970</v>
      </c>
      <c r="AM95" s="64" t="s">
        <v>3993</v>
      </c>
      <c r="AN95" s="64" t="s">
        <v>3972</v>
      </c>
      <c r="AO95" s="65">
        <f>VLOOKUP(AK95,'Rekap ROK Pusdik'!$A$7:$V$581,9,0)</f>
        <v>0</v>
      </c>
      <c r="AP95" s="65">
        <f>VLOOKUP($AK95,'Rekap ROK Pusdik'!$A$7:$V$581,10,0)</f>
        <v>2472000</v>
      </c>
      <c r="AQ95" s="65">
        <f>VLOOKUP($AK95,'Rekap ROK Pusdik'!$A$7:$V$581,11,0)</f>
        <v>0</v>
      </c>
      <c r="AR95" s="65">
        <f>VLOOKUP($AK95,'Rekap ROK Pusdik'!$A$7:$V$581,12,0)</f>
        <v>2500000</v>
      </c>
      <c r="AS95" s="65">
        <f>VLOOKUP($AK95,'Rekap ROK Pusdik'!$A$7:$V$581,13,0)</f>
        <v>0</v>
      </c>
      <c r="AT95" s="65">
        <f>VLOOKUP($AK95,'Rekap ROK Pusdik'!$A$7:$V$581,14,0)</f>
        <v>2500000</v>
      </c>
      <c r="AU95" s="65">
        <f>VLOOKUP($AK95,'Rekap ROK Pusdik'!$A$7:$V$581,15,0)</f>
        <v>0</v>
      </c>
      <c r="AV95" s="65">
        <f>VLOOKUP($AK95,'Rekap ROK Pusdik'!$A$7:$V$581,16,0)</f>
        <v>2500000</v>
      </c>
      <c r="AW95" s="65">
        <f>VLOOKUP($AK95,'Rekap ROK Pusdik'!$A$7:$V$581,17,0)</f>
        <v>0</v>
      </c>
      <c r="AX95" s="65">
        <f>VLOOKUP($AK95,'Rekap ROK Pusdik'!$A$7:$V$581,18,0)</f>
        <v>2500000</v>
      </c>
      <c r="AY95" s="65">
        <f>VLOOKUP($AK95,'Rekap ROK Pusdik'!$A$7:$V$581,19,0)</f>
        <v>0</v>
      </c>
      <c r="AZ95" s="65">
        <f>VLOOKUP($AK95,'Rekap ROK Pusdik'!$A$7:$V$581,20,0)</f>
        <v>2528000</v>
      </c>
      <c r="BA95" s="65">
        <f t="shared" si="0"/>
        <v>15000000</v>
      </c>
      <c r="BB95" s="65">
        <f t="shared" si="1"/>
        <v>0</v>
      </c>
    </row>
    <row r="96" spans="1:54" ht="15.75" customHeight="1" x14ac:dyDescent="0.25">
      <c r="A96" s="64" t="s">
        <v>3954</v>
      </c>
      <c r="B96" s="64" t="s">
        <v>3955</v>
      </c>
      <c r="C96" s="64" t="s">
        <v>3999</v>
      </c>
      <c r="D96" s="64" t="s">
        <v>4000</v>
      </c>
      <c r="E96" s="64" t="s">
        <v>770</v>
      </c>
      <c r="F96" s="64" t="s">
        <v>4001</v>
      </c>
      <c r="G96" s="64" t="s">
        <v>4057</v>
      </c>
      <c r="H96" s="64" t="s">
        <v>4058</v>
      </c>
      <c r="I96" s="64" t="s">
        <v>4004</v>
      </c>
      <c r="J96" s="64" t="s">
        <v>4059</v>
      </c>
      <c r="K96" s="64" t="s">
        <v>4006</v>
      </c>
      <c r="L96" s="64" t="s">
        <v>4060</v>
      </c>
      <c r="M96" s="64" t="s">
        <v>4061</v>
      </c>
      <c r="N96" s="64" t="s">
        <v>3892</v>
      </c>
      <c r="O96" s="64" t="s">
        <v>3985</v>
      </c>
      <c r="P96" s="64" t="s">
        <v>3986</v>
      </c>
      <c r="Q96" s="64">
        <v>2000000</v>
      </c>
      <c r="R96" s="64">
        <v>0</v>
      </c>
      <c r="S96" s="64">
        <v>0</v>
      </c>
      <c r="T96" s="64">
        <v>0</v>
      </c>
      <c r="U96" s="64">
        <v>0</v>
      </c>
      <c r="V96" s="64">
        <v>0</v>
      </c>
      <c r="W96" s="64">
        <v>0</v>
      </c>
      <c r="X96" s="64">
        <v>0</v>
      </c>
      <c r="Y96" s="64">
        <v>0</v>
      </c>
      <c r="Z96" s="64">
        <v>0</v>
      </c>
      <c r="AA96" s="64">
        <v>0</v>
      </c>
      <c r="AB96" s="64">
        <v>0</v>
      </c>
      <c r="AC96" s="64">
        <v>0</v>
      </c>
      <c r="AD96" s="64" t="s">
        <v>3842</v>
      </c>
      <c r="AE96" s="64" t="s">
        <v>3884</v>
      </c>
      <c r="AF96" s="64" t="s">
        <v>3885</v>
      </c>
      <c r="AG96" s="64" t="s">
        <v>3968</v>
      </c>
      <c r="AH96" s="64" t="s">
        <v>3969</v>
      </c>
      <c r="AI96" s="64">
        <v>0</v>
      </c>
      <c r="AJ96" s="64">
        <v>2000000</v>
      </c>
      <c r="AK96" s="64" t="s">
        <v>2245</v>
      </c>
      <c r="AL96" s="64" t="s">
        <v>3970</v>
      </c>
      <c r="AM96" s="64" t="s">
        <v>3979</v>
      </c>
      <c r="AN96" s="64" t="s">
        <v>3972</v>
      </c>
      <c r="AO96" s="65">
        <f>VLOOKUP(AK96,'Rekap ROK Pusdik'!$A$7:$V$581,9,0)</f>
        <v>0</v>
      </c>
      <c r="AP96" s="65">
        <f>VLOOKUP($AK96,'Rekap ROK Pusdik'!$A$7:$V$581,10,0)</f>
        <v>0</v>
      </c>
      <c r="AQ96" s="65">
        <f>VLOOKUP($AK96,'Rekap ROK Pusdik'!$A$7:$V$581,11,0)</f>
        <v>0</v>
      </c>
      <c r="AR96" s="65">
        <f>VLOOKUP($AK96,'Rekap ROK Pusdik'!$A$7:$V$581,12,0)</f>
        <v>0</v>
      </c>
      <c r="AS96" s="65">
        <f>VLOOKUP($AK96,'Rekap ROK Pusdik'!$A$7:$V$581,13,0)</f>
        <v>0</v>
      </c>
      <c r="AT96" s="65">
        <f>VLOOKUP($AK96,'Rekap ROK Pusdik'!$A$7:$V$581,14,0)</f>
        <v>1000000</v>
      </c>
      <c r="AU96" s="65">
        <f>VLOOKUP($AK96,'Rekap ROK Pusdik'!$A$7:$V$581,15,0)</f>
        <v>0</v>
      </c>
      <c r="AV96" s="65">
        <f>VLOOKUP($AK96,'Rekap ROK Pusdik'!$A$7:$V$581,16,0)</f>
        <v>0</v>
      </c>
      <c r="AW96" s="65">
        <f>VLOOKUP($AK96,'Rekap ROK Pusdik'!$A$7:$V$581,17,0)</f>
        <v>0</v>
      </c>
      <c r="AX96" s="65">
        <f>VLOOKUP($AK96,'Rekap ROK Pusdik'!$A$7:$V$581,18,0)</f>
        <v>0</v>
      </c>
      <c r="AY96" s="65">
        <f>VLOOKUP($AK96,'Rekap ROK Pusdik'!$A$7:$V$581,19,0)</f>
        <v>1000000</v>
      </c>
      <c r="AZ96" s="65">
        <f>VLOOKUP($AK96,'Rekap ROK Pusdik'!$A$7:$V$581,20,0)</f>
        <v>0</v>
      </c>
      <c r="BA96" s="65">
        <f t="shared" si="0"/>
        <v>2000000</v>
      </c>
      <c r="BB96" s="65">
        <f t="shared" si="1"/>
        <v>0</v>
      </c>
    </row>
    <row r="97" spans="1:54" ht="15.75" customHeight="1" x14ac:dyDescent="0.25">
      <c r="A97" s="64" t="s">
        <v>3954</v>
      </c>
      <c r="B97" s="64" t="s">
        <v>3955</v>
      </c>
      <c r="C97" s="64" t="s">
        <v>3999</v>
      </c>
      <c r="D97" s="64" t="s">
        <v>4000</v>
      </c>
      <c r="E97" s="64" t="s">
        <v>770</v>
      </c>
      <c r="F97" s="64" t="s">
        <v>4001</v>
      </c>
      <c r="G97" s="64" t="s">
        <v>4057</v>
      </c>
      <c r="H97" s="64" t="s">
        <v>4058</v>
      </c>
      <c r="I97" s="64" t="s">
        <v>4004</v>
      </c>
      <c r="J97" s="64" t="s">
        <v>4059</v>
      </c>
      <c r="K97" s="64" t="s">
        <v>4006</v>
      </c>
      <c r="L97" s="64" t="s">
        <v>4060</v>
      </c>
      <c r="M97" s="64" t="s">
        <v>4061</v>
      </c>
      <c r="N97" s="64" t="s">
        <v>3892</v>
      </c>
      <c r="O97" s="64" t="s">
        <v>3980</v>
      </c>
      <c r="P97" s="64" t="s">
        <v>3981</v>
      </c>
      <c r="Q97" s="64">
        <v>14500000</v>
      </c>
      <c r="R97" s="64">
        <v>0</v>
      </c>
      <c r="S97" s="64">
        <v>0</v>
      </c>
      <c r="T97" s="64">
        <v>0</v>
      </c>
      <c r="U97" s="64">
        <v>0</v>
      </c>
      <c r="V97" s="64">
        <v>0</v>
      </c>
      <c r="W97" s="64">
        <v>0</v>
      </c>
      <c r="X97" s="64">
        <v>0</v>
      </c>
      <c r="Y97" s="64">
        <v>0</v>
      </c>
      <c r="Z97" s="64">
        <v>0</v>
      </c>
      <c r="AA97" s="64">
        <v>0</v>
      </c>
      <c r="AB97" s="64">
        <v>0</v>
      </c>
      <c r="AC97" s="64">
        <v>0</v>
      </c>
      <c r="AD97" s="64" t="s">
        <v>3842</v>
      </c>
      <c r="AE97" s="64" t="s">
        <v>3884</v>
      </c>
      <c r="AF97" s="64" t="s">
        <v>3885</v>
      </c>
      <c r="AG97" s="64" t="s">
        <v>3968</v>
      </c>
      <c r="AH97" s="64" t="s">
        <v>3969</v>
      </c>
      <c r="AI97" s="64">
        <v>0</v>
      </c>
      <c r="AJ97" s="64">
        <v>14500000</v>
      </c>
      <c r="AK97" s="64" t="s">
        <v>2247</v>
      </c>
      <c r="AL97" s="64" t="s">
        <v>3970</v>
      </c>
      <c r="AM97" s="64" t="s">
        <v>3982</v>
      </c>
      <c r="AN97" s="64" t="s">
        <v>3972</v>
      </c>
      <c r="AO97" s="65">
        <f>VLOOKUP(AK97,'Rekap ROK Pusdik'!$A$7:$V$581,9,0)</f>
        <v>0</v>
      </c>
      <c r="AP97" s="65">
        <f>VLOOKUP($AK97,'Rekap ROK Pusdik'!$A$7:$V$581,10,0)</f>
        <v>0</v>
      </c>
      <c r="AQ97" s="65">
        <f>VLOOKUP($AK97,'Rekap ROK Pusdik'!$A$7:$V$581,11,0)</f>
        <v>0</v>
      </c>
      <c r="AR97" s="65">
        <f>VLOOKUP($AK97,'Rekap ROK Pusdik'!$A$7:$V$581,12,0)</f>
        <v>0</v>
      </c>
      <c r="AS97" s="65">
        <f>VLOOKUP($AK97,'Rekap ROK Pusdik'!$A$7:$V$581,13,0)</f>
        <v>0</v>
      </c>
      <c r="AT97" s="65">
        <f>VLOOKUP($AK97,'Rekap ROK Pusdik'!$A$7:$V$581,14,0)</f>
        <v>7250000</v>
      </c>
      <c r="AU97" s="65">
        <f>VLOOKUP($AK97,'Rekap ROK Pusdik'!$A$7:$V$581,15,0)</f>
        <v>0</v>
      </c>
      <c r="AV97" s="65">
        <f>VLOOKUP($AK97,'Rekap ROK Pusdik'!$A$7:$V$581,16,0)</f>
        <v>0</v>
      </c>
      <c r="AW97" s="65">
        <f>VLOOKUP($AK97,'Rekap ROK Pusdik'!$A$7:$V$581,17,0)</f>
        <v>0</v>
      </c>
      <c r="AX97" s="65">
        <f>VLOOKUP($AK97,'Rekap ROK Pusdik'!$A$7:$V$581,18,0)</f>
        <v>7250000</v>
      </c>
      <c r="AY97" s="65">
        <f>VLOOKUP($AK97,'Rekap ROK Pusdik'!$A$7:$V$581,19,0)</f>
        <v>0</v>
      </c>
      <c r="AZ97" s="65">
        <f>VLOOKUP($AK97,'Rekap ROK Pusdik'!$A$7:$V$581,20,0)</f>
        <v>0</v>
      </c>
      <c r="BA97" s="65">
        <f t="shared" si="0"/>
        <v>14500000</v>
      </c>
      <c r="BB97" s="65">
        <f t="shared" si="1"/>
        <v>0</v>
      </c>
    </row>
    <row r="98" spans="1:54" ht="15.75" customHeight="1" x14ac:dyDescent="0.25">
      <c r="A98" s="64" t="s">
        <v>3954</v>
      </c>
      <c r="B98" s="64" t="s">
        <v>3955</v>
      </c>
      <c r="C98" s="64" t="s">
        <v>3999</v>
      </c>
      <c r="D98" s="64" t="s">
        <v>4000</v>
      </c>
      <c r="E98" s="64" t="s">
        <v>770</v>
      </c>
      <c r="F98" s="64" t="s">
        <v>4001</v>
      </c>
      <c r="G98" s="64" t="s">
        <v>4057</v>
      </c>
      <c r="H98" s="64" t="s">
        <v>4058</v>
      </c>
      <c r="I98" s="64" t="s">
        <v>4004</v>
      </c>
      <c r="J98" s="64" t="s">
        <v>4059</v>
      </c>
      <c r="K98" s="64" t="s">
        <v>4006</v>
      </c>
      <c r="L98" s="64" t="s">
        <v>4060</v>
      </c>
      <c r="M98" s="64" t="s">
        <v>4061</v>
      </c>
      <c r="N98" s="64" t="s">
        <v>3892</v>
      </c>
      <c r="O98" s="64" t="s">
        <v>3994</v>
      </c>
      <c r="P98" s="64" t="s">
        <v>3995</v>
      </c>
      <c r="Q98" s="64">
        <v>2100000</v>
      </c>
      <c r="R98" s="64">
        <v>0</v>
      </c>
      <c r="S98" s="64">
        <v>0</v>
      </c>
      <c r="T98" s="64">
        <v>0</v>
      </c>
      <c r="U98" s="64">
        <v>0</v>
      </c>
      <c r="V98" s="64">
        <v>0</v>
      </c>
      <c r="W98" s="64">
        <v>0</v>
      </c>
      <c r="X98" s="64">
        <v>0</v>
      </c>
      <c r="Y98" s="64">
        <v>0</v>
      </c>
      <c r="Z98" s="64">
        <v>0</v>
      </c>
      <c r="AA98" s="64">
        <v>0</v>
      </c>
      <c r="AB98" s="64">
        <v>0</v>
      </c>
      <c r="AC98" s="64">
        <v>0</v>
      </c>
      <c r="AD98" s="64" t="s">
        <v>3842</v>
      </c>
      <c r="AE98" s="64" t="s">
        <v>3884</v>
      </c>
      <c r="AF98" s="64" t="s">
        <v>3885</v>
      </c>
      <c r="AG98" s="64" t="s">
        <v>3968</v>
      </c>
      <c r="AH98" s="64" t="s">
        <v>3969</v>
      </c>
      <c r="AI98" s="64">
        <v>0</v>
      </c>
      <c r="AJ98" s="64">
        <v>2100000</v>
      </c>
      <c r="AK98" s="64" t="s">
        <v>2250</v>
      </c>
      <c r="AL98" s="64" t="s">
        <v>3970</v>
      </c>
      <c r="AM98" s="64" t="s">
        <v>3996</v>
      </c>
      <c r="AN98" s="64" t="s">
        <v>3972</v>
      </c>
      <c r="AO98" s="65">
        <f>VLOOKUP(AK98,'Rekap ROK Pusdik'!$A$7:$V$581,9,0)</f>
        <v>0</v>
      </c>
      <c r="AP98" s="65">
        <f>VLOOKUP($AK98,'Rekap ROK Pusdik'!$A$7:$V$581,10,0)</f>
        <v>0</v>
      </c>
      <c r="AQ98" s="65">
        <f>VLOOKUP($AK98,'Rekap ROK Pusdik'!$A$7:$V$581,11,0)</f>
        <v>300000</v>
      </c>
      <c r="AR98" s="65">
        <f>VLOOKUP($AK98,'Rekap ROK Pusdik'!$A$7:$V$581,12,0)</f>
        <v>300000</v>
      </c>
      <c r="AS98" s="65">
        <f>VLOOKUP($AK98,'Rekap ROK Pusdik'!$A$7:$V$581,13,0)</f>
        <v>300000</v>
      </c>
      <c r="AT98" s="65">
        <f>VLOOKUP($AK98,'Rekap ROK Pusdik'!$A$7:$V$581,14,0)</f>
        <v>300000</v>
      </c>
      <c r="AU98" s="65">
        <f>VLOOKUP($AK98,'Rekap ROK Pusdik'!$A$7:$V$581,15,0)</f>
        <v>300000</v>
      </c>
      <c r="AV98" s="65">
        <f>VLOOKUP($AK98,'Rekap ROK Pusdik'!$A$7:$V$581,16,0)</f>
        <v>300000</v>
      </c>
      <c r="AW98" s="65">
        <f>VLOOKUP($AK98,'Rekap ROK Pusdik'!$A$7:$V$581,17,0)</f>
        <v>300000</v>
      </c>
      <c r="AX98" s="65">
        <f>VLOOKUP($AK98,'Rekap ROK Pusdik'!$A$7:$V$581,18,0)</f>
        <v>0</v>
      </c>
      <c r="AY98" s="65">
        <f>VLOOKUP($AK98,'Rekap ROK Pusdik'!$A$7:$V$581,19,0)</f>
        <v>0</v>
      </c>
      <c r="AZ98" s="65">
        <f>VLOOKUP($AK98,'Rekap ROK Pusdik'!$A$7:$V$581,20,0)</f>
        <v>0</v>
      </c>
      <c r="BA98" s="65">
        <f t="shared" si="0"/>
        <v>2100000</v>
      </c>
      <c r="BB98" s="65">
        <f t="shared" si="1"/>
        <v>0</v>
      </c>
    </row>
    <row r="99" spans="1:54" ht="15.75" customHeight="1" x14ac:dyDescent="0.25">
      <c r="A99" s="64" t="s">
        <v>3954</v>
      </c>
      <c r="B99" s="64" t="s">
        <v>3955</v>
      </c>
      <c r="C99" s="64" t="s">
        <v>3999</v>
      </c>
      <c r="D99" s="64" t="s">
        <v>4000</v>
      </c>
      <c r="E99" s="64" t="s">
        <v>770</v>
      </c>
      <c r="F99" s="64" t="s">
        <v>4001</v>
      </c>
      <c r="G99" s="64" t="s">
        <v>4057</v>
      </c>
      <c r="H99" s="64" t="s">
        <v>4058</v>
      </c>
      <c r="I99" s="64" t="s">
        <v>4004</v>
      </c>
      <c r="J99" s="64" t="s">
        <v>4059</v>
      </c>
      <c r="K99" s="64" t="s">
        <v>4006</v>
      </c>
      <c r="L99" s="64" t="s">
        <v>4060</v>
      </c>
      <c r="M99" s="64" t="s">
        <v>4062</v>
      </c>
      <c r="N99" s="64" t="s">
        <v>3893</v>
      </c>
      <c r="O99" s="64" t="s">
        <v>3966</v>
      </c>
      <c r="P99" s="64" t="s">
        <v>3967</v>
      </c>
      <c r="Q99" s="64">
        <v>19350000</v>
      </c>
      <c r="R99" s="64">
        <v>0</v>
      </c>
      <c r="S99" s="64">
        <v>0</v>
      </c>
      <c r="T99" s="64">
        <v>0</v>
      </c>
      <c r="U99" s="64">
        <v>0</v>
      </c>
      <c r="V99" s="64">
        <v>0</v>
      </c>
      <c r="W99" s="64">
        <v>0</v>
      </c>
      <c r="X99" s="64">
        <v>0</v>
      </c>
      <c r="Y99" s="64">
        <v>0</v>
      </c>
      <c r="Z99" s="64">
        <v>0</v>
      </c>
      <c r="AA99" s="64">
        <v>0</v>
      </c>
      <c r="AB99" s="64">
        <v>0</v>
      </c>
      <c r="AC99" s="64">
        <v>0</v>
      </c>
      <c r="AD99" s="64" t="s">
        <v>3842</v>
      </c>
      <c r="AE99" s="64" t="s">
        <v>3884</v>
      </c>
      <c r="AF99" s="64" t="s">
        <v>3885</v>
      </c>
      <c r="AG99" s="64" t="s">
        <v>3968</v>
      </c>
      <c r="AH99" s="64" t="s">
        <v>3969</v>
      </c>
      <c r="AI99" s="64">
        <v>0</v>
      </c>
      <c r="AJ99" s="64">
        <v>19350000</v>
      </c>
      <c r="AK99" s="64" t="s">
        <v>2254</v>
      </c>
      <c r="AL99" s="64" t="s">
        <v>3970</v>
      </c>
      <c r="AM99" s="64" t="s">
        <v>3971</v>
      </c>
      <c r="AN99" s="64" t="s">
        <v>3972</v>
      </c>
      <c r="AO99" s="65">
        <f>VLOOKUP(AK99,'Rekap ROK Pusdik'!$A$7:$V$581,9,0)</f>
        <v>0</v>
      </c>
      <c r="AP99" s="65">
        <f>VLOOKUP($AK99,'Rekap ROK Pusdik'!$A$7:$V$581,10,0)</f>
        <v>1675000</v>
      </c>
      <c r="AQ99" s="65">
        <f>VLOOKUP($AK99,'Rekap ROK Pusdik'!$A$7:$V$581,11,0)</f>
        <v>2535000</v>
      </c>
      <c r="AR99" s="65">
        <f>VLOOKUP($AK99,'Rekap ROK Pusdik'!$A$7:$V$581,12,0)</f>
        <v>0</v>
      </c>
      <c r="AS99" s="65">
        <f>VLOOKUP($AK99,'Rekap ROK Pusdik'!$A$7:$V$581,13,0)</f>
        <v>2535000</v>
      </c>
      <c r="AT99" s="65">
        <f>VLOOKUP($AK99,'Rekap ROK Pusdik'!$A$7:$V$581,14,0)</f>
        <v>3570000</v>
      </c>
      <c r="AU99" s="65">
        <f>VLOOKUP($AK99,'Rekap ROK Pusdik'!$A$7:$V$581,15,0)</f>
        <v>0</v>
      </c>
      <c r="AV99" s="65">
        <f>VLOOKUP($AK99,'Rekap ROK Pusdik'!$A$7:$V$581,16,0)</f>
        <v>1035000</v>
      </c>
      <c r="AW99" s="65">
        <f>VLOOKUP($AK99,'Rekap ROK Pusdik'!$A$7:$V$581,17,0)</f>
        <v>0</v>
      </c>
      <c r="AX99" s="65">
        <f>VLOOKUP($AK99,'Rekap ROK Pusdik'!$A$7:$V$581,18,0)</f>
        <v>2535000</v>
      </c>
      <c r="AY99" s="65">
        <f>VLOOKUP($AK99,'Rekap ROK Pusdik'!$A$7:$V$581,19,0)</f>
        <v>2880000</v>
      </c>
      <c r="AZ99" s="65">
        <f>VLOOKUP($AK99,'Rekap ROK Pusdik'!$A$7:$V$581,20,0)</f>
        <v>2585000</v>
      </c>
      <c r="BA99" s="65">
        <f t="shared" si="0"/>
        <v>19350000</v>
      </c>
      <c r="BB99" s="65">
        <f t="shared" si="1"/>
        <v>0</v>
      </c>
    </row>
    <row r="100" spans="1:54" ht="15.75" customHeight="1" x14ac:dyDescent="0.25">
      <c r="A100" s="64" t="s">
        <v>3954</v>
      </c>
      <c r="B100" s="64" t="s">
        <v>3955</v>
      </c>
      <c r="C100" s="64" t="s">
        <v>3999</v>
      </c>
      <c r="D100" s="64" t="s">
        <v>4000</v>
      </c>
      <c r="E100" s="64" t="s">
        <v>770</v>
      </c>
      <c r="F100" s="64" t="s">
        <v>4001</v>
      </c>
      <c r="G100" s="64" t="s">
        <v>4057</v>
      </c>
      <c r="H100" s="64" t="s">
        <v>4058</v>
      </c>
      <c r="I100" s="64" t="s">
        <v>4004</v>
      </c>
      <c r="J100" s="64" t="s">
        <v>4059</v>
      </c>
      <c r="K100" s="64" t="s">
        <v>4006</v>
      </c>
      <c r="L100" s="64" t="s">
        <v>4060</v>
      </c>
      <c r="M100" s="64" t="s">
        <v>4062</v>
      </c>
      <c r="N100" s="64" t="s">
        <v>3893</v>
      </c>
      <c r="O100" s="64" t="s">
        <v>3991</v>
      </c>
      <c r="P100" s="64" t="s">
        <v>3992</v>
      </c>
      <c r="Q100" s="64">
        <v>20000000</v>
      </c>
      <c r="R100" s="64">
        <v>0</v>
      </c>
      <c r="S100" s="64">
        <v>0</v>
      </c>
      <c r="T100" s="64">
        <v>0</v>
      </c>
      <c r="U100" s="64">
        <v>0</v>
      </c>
      <c r="V100" s="64">
        <v>0</v>
      </c>
      <c r="W100" s="64">
        <v>0</v>
      </c>
      <c r="X100" s="64">
        <v>0</v>
      </c>
      <c r="Y100" s="64">
        <v>0</v>
      </c>
      <c r="Z100" s="64">
        <v>0</v>
      </c>
      <c r="AA100" s="64">
        <v>0</v>
      </c>
      <c r="AB100" s="64">
        <v>0</v>
      </c>
      <c r="AC100" s="64">
        <v>0</v>
      </c>
      <c r="AD100" s="64" t="s">
        <v>3842</v>
      </c>
      <c r="AE100" s="64" t="s">
        <v>3884</v>
      </c>
      <c r="AF100" s="64" t="s">
        <v>3885</v>
      </c>
      <c r="AG100" s="64" t="s">
        <v>3968</v>
      </c>
      <c r="AH100" s="64" t="s">
        <v>3969</v>
      </c>
      <c r="AI100" s="64">
        <v>0</v>
      </c>
      <c r="AJ100" s="64">
        <v>20000000</v>
      </c>
      <c r="AK100" s="64" t="s">
        <v>2257</v>
      </c>
      <c r="AL100" s="64" t="s">
        <v>3970</v>
      </c>
      <c r="AM100" s="64" t="s">
        <v>3993</v>
      </c>
      <c r="AN100" s="64" t="s">
        <v>3972</v>
      </c>
      <c r="AO100" s="65">
        <f>VLOOKUP(AK100,'Rekap ROK Pusdik'!$A$7:$V$581,9,0)</f>
        <v>0</v>
      </c>
      <c r="AP100" s="65">
        <f>VLOOKUP($AK100,'Rekap ROK Pusdik'!$A$7:$V$581,10,0)</f>
        <v>2494000</v>
      </c>
      <c r="AQ100" s="65">
        <f>VLOOKUP($AK100,'Rekap ROK Pusdik'!$A$7:$V$581,11,0)</f>
        <v>2500000</v>
      </c>
      <c r="AR100" s="65">
        <f>VLOOKUP($AK100,'Rekap ROK Pusdik'!$A$7:$V$581,12,0)</f>
        <v>0</v>
      </c>
      <c r="AS100" s="65">
        <f>VLOOKUP($AK100,'Rekap ROK Pusdik'!$A$7:$V$581,13,0)</f>
        <v>2500000</v>
      </c>
      <c r="AT100" s="65">
        <f>VLOOKUP($AK100,'Rekap ROK Pusdik'!$A$7:$V$581,14,0)</f>
        <v>2500000</v>
      </c>
      <c r="AU100" s="65">
        <f>VLOOKUP($AK100,'Rekap ROK Pusdik'!$A$7:$V$581,15,0)</f>
        <v>0</v>
      </c>
      <c r="AV100" s="65">
        <f>VLOOKUP($AK100,'Rekap ROK Pusdik'!$A$7:$V$581,16,0)</f>
        <v>2500000</v>
      </c>
      <c r="AW100" s="65">
        <f>VLOOKUP($AK100,'Rekap ROK Pusdik'!$A$7:$V$581,17,0)</f>
        <v>2500000</v>
      </c>
      <c r="AX100" s="65">
        <f>VLOOKUP($AK100,'Rekap ROK Pusdik'!$A$7:$V$581,18,0)</f>
        <v>0</v>
      </c>
      <c r="AY100" s="65">
        <f>VLOOKUP($AK100,'Rekap ROK Pusdik'!$A$7:$V$581,19,0)</f>
        <v>2500000</v>
      </c>
      <c r="AZ100" s="65">
        <f>VLOOKUP($AK100,'Rekap ROK Pusdik'!$A$7:$V$581,20,0)</f>
        <v>2506000</v>
      </c>
      <c r="BA100" s="65">
        <f t="shared" si="0"/>
        <v>20000000</v>
      </c>
      <c r="BB100" s="65">
        <f t="shared" si="1"/>
        <v>0</v>
      </c>
    </row>
    <row r="101" spans="1:54" ht="15.75" customHeight="1" x14ac:dyDescent="0.25">
      <c r="A101" s="64" t="s">
        <v>3954</v>
      </c>
      <c r="B101" s="64" t="s">
        <v>3955</v>
      </c>
      <c r="C101" s="64" t="s">
        <v>3999</v>
      </c>
      <c r="D101" s="64" t="s">
        <v>4000</v>
      </c>
      <c r="E101" s="64" t="s">
        <v>770</v>
      </c>
      <c r="F101" s="64" t="s">
        <v>4001</v>
      </c>
      <c r="G101" s="64" t="s">
        <v>4057</v>
      </c>
      <c r="H101" s="64" t="s">
        <v>4058</v>
      </c>
      <c r="I101" s="64" t="s">
        <v>4004</v>
      </c>
      <c r="J101" s="64" t="s">
        <v>4059</v>
      </c>
      <c r="K101" s="64" t="s">
        <v>4006</v>
      </c>
      <c r="L101" s="64" t="s">
        <v>4060</v>
      </c>
      <c r="M101" s="64" t="s">
        <v>4062</v>
      </c>
      <c r="N101" s="64" t="s">
        <v>3893</v>
      </c>
      <c r="O101" s="64" t="s">
        <v>3985</v>
      </c>
      <c r="P101" s="64" t="s">
        <v>3986</v>
      </c>
      <c r="Q101" s="64">
        <v>3000000</v>
      </c>
      <c r="R101" s="64">
        <v>0</v>
      </c>
      <c r="S101" s="64">
        <v>0</v>
      </c>
      <c r="T101" s="64">
        <v>0</v>
      </c>
      <c r="U101" s="64">
        <v>0</v>
      </c>
      <c r="V101" s="64">
        <v>0</v>
      </c>
      <c r="W101" s="64">
        <v>0</v>
      </c>
      <c r="X101" s="64">
        <v>0</v>
      </c>
      <c r="Y101" s="64">
        <v>0</v>
      </c>
      <c r="Z101" s="64">
        <v>0</v>
      </c>
      <c r="AA101" s="64">
        <v>0</v>
      </c>
      <c r="AB101" s="64">
        <v>0</v>
      </c>
      <c r="AC101" s="64">
        <v>0</v>
      </c>
      <c r="AD101" s="64" t="s">
        <v>3842</v>
      </c>
      <c r="AE101" s="64" t="s">
        <v>3884</v>
      </c>
      <c r="AF101" s="64" t="s">
        <v>3885</v>
      </c>
      <c r="AG101" s="64" t="s">
        <v>3968</v>
      </c>
      <c r="AH101" s="64" t="s">
        <v>3969</v>
      </c>
      <c r="AI101" s="64">
        <v>0</v>
      </c>
      <c r="AJ101" s="64">
        <v>3000000</v>
      </c>
      <c r="AK101" s="64" t="s">
        <v>2260</v>
      </c>
      <c r="AL101" s="64" t="s">
        <v>3970</v>
      </c>
      <c r="AM101" s="64" t="s">
        <v>3979</v>
      </c>
      <c r="AN101" s="64" t="s">
        <v>3972</v>
      </c>
      <c r="AO101" s="65">
        <f>VLOOKUP(AK101,'Rekap ROK Pusdik'!$A$7:$V$581,9,0)</f>
        <v>0</v>
      </c>
      <c r="AP101" s="65">
        <f>VLOOKUP($AK101,'Rekap ROK Pusdik'!$A$7:$V$581,10,0)</f>
        <v>0</v>
      </c>
      <c r="AQ101" s="65">
        <f>VLOOKUP($AK101,'Rekap ROK Pusdik'!$A$7:$V$581,11,0)</f>
        <v>0</v>
      </c>
      <c r="AR101" s="65">
        <f>VLOOKUP($AK101,'Rekap ROK Pusdik'!$A$7:$V$581,12,0)</f>
        <v>0</v>
      </c>
      <c r="AS101" s="65">
        <f>VLOOKUP($AK101,'Rekap ROK Pusdik'!$A$7:$V$581,13,0)</f>
        <v>0</v>
      </c>
      <c r="AT101" s="65">
        <f>VLOOKUP($AK101,'Rekap ROK Pusdik'!$A$7:$V$581,14,0)</f>
        <v>1000000</v>
      </c>
      <c r="AU101" s="65">
        <f>VLOOKUP($AK101,'Rekap ROK Pusdik'!$A$7:$V$581,15,0)</f>
        <v>0</v>
      </c>
      <c r="AV101" s="65">
        <f>VLOOKUP($AK101,'Rekap ROK Pusdik'!$A$7:$V$581,16,0)</f>
        <v>0</v>
      </c>
      <c r="AW101" s="65">
        <f>VLOOKUP($AK101,'Rekap ROK Pusdik'!$A$7:$V$581,17,0)</f>
        <v>0</v>
      </c>
      <c r="AX101" s="65">
        <f>VLOOKUP($AK101,'Rekap ROK Pusdik'!$A$7:$V$581,18,0)</f>
        <v>0</v>
      </c>
      <c r="AY101" s="65">
        <f>VLOOKUP($AK101,'Rekap ROK Pusdik'!$A$7:$V$581,19,0)</f>
        <v>2000000</v>
      </c>
      <c r="AZ101" s="65">
        <f>VLOOKUP($AK101,'Rekap ROK Pusdik'!$A$7:$V$581,20,0)</f>
        <v>0</v>
      </c>
      <c r="BA101" s="65">
        <f t="shared" si="0"/>
        <v>3000000</v>
      </c>
      <c r="BB101" s="65">
        <f t="shared" si="1"/>
        <v>0</v>
      </c>
    </row>
    <row r="102" spans="1:54" ht="15.75" customHeight="1" x14ac:dyDescent="0.25">
      <c r="A102" s="64" t="s">
        <v>3954</v>
      </c>
      <c r="B102" s="64" t="s">
        <v>3955</v>
      </c>
      <c r="C102" s="64" t="s">
        <v>3999</v>
      </c>
      <c r="D102" s="64" t="s">
        <v>4000</v>
      </c>
      <c r="E102" s="64" t="s">
        <v>770</v>
      </c>
      <c r="F102" s="64" t="s">
        <v>4001</v>
      </c>
      <c r="G102" s="64" t="s">
        <v>4057</v>
      </c>
      <c r="H102" s="64" t="s">
        <v>4058</v>
      </c>
      <c r="I102" s="64" t="s">
        <v>4004</v>
      </c>
      <c r="J102" s="64" t="s">
        <v>4059</v>
      </c>
      <c r="K102" s="64" t="s">
        <v>4006</v>
      </c>
      <c r="L102" s="64" t="s">
        <v>4060</v>
      </c>
      <c r="M102" s="64" t="s">
        <v>4062</v>
      </c>
      <c r="N102" s="64" t="s">
        <v>3893</v>
      </c>
      <c r="O102" s="64" t="s">
        <v>3980</v>
      </c>
      <c r="P102" s="64" t="s">
        <v>3981</v>
      </c>
      <c r="Q102" s="64">
        <v>10712000</v>
      </c>
      <c r="R102" s="64">
        <v>0</v>
      </c>
      <c r="S102" s="64">
        <v>0</v>
      </c>
      <c r="T102" s="64">
        <v>0</v>
      </c>
      <c r="U102" s="64">
        <v>0</v>
      </c>
      <c r="V102" s="64">
        <v>0</v>
      </c>
      <c r="W102" s="64">
        <v>0</v>
      </c>
      <c r="X102" s="64">
        <v>0</v>
      </c>
      <c r="Y102" s="64">
        <v>0</v>
      </c>
      <c r="Z102" s="64">
        <v>0</v>
      </c>
      <c r="AA102" s="64">
        <v>0</v>
      </c>
      <c r="AB102" s="64">
        <v>0</v>
      </c>
      <c r="AC102" s="64">
        <v>0</v>
      </c>
      <c r="AD102" s="64" t="s">
        <v>3842</v>
      </c>
      <c r="AE102" s="64" t="s">
        <v>3884</v>
      </c>
      <c r="AF102" s="64" t="s">
        <v>3885</v>
      </c>
      <c r="AG102" s="64" t="s">
        <v>3968</v>
      </c>
      <c r="AH102" s="64" t="s">
        <v>3969</v>
      </c>
      <c r="AI102" s="64">
        <v>0</v>
      </c>
      <c r="AJ102" s="64">
        <v>10712000</v>
      </c>
      <c r="AK102" s="64" t="s">
        <v>2262</v>
      </c>
      <c r="AL102" s="64" t="s">
        <v>3970</v>
      </c>
      <c r="AM102" s="64" t="s">
        <v>3982</v>
      </c>
      <c r="AN102" s="64" t="s">
        <v>3972</v>
      </c>
      <c r="AO102" s="65">
        <f>VLOOKUP(AK102,'Rekap ROK Pusdik'!$A$7:$V$581,9,0)</f>
        <v>0</v>
      </c>
      <c r="AP102" s="65">
        <f>VLOOKUP($AK102,'Rekap ROK Pusdik'!$A$7:$V$581,10,0)</f>
        <v>420000</v>
      </c>
      <c r="AQ102" s="65">
        <f>VLOOKUP($AK102,'Rekap ROK Pusdik'!$A$7:$V$581,11,0)</f>
        <v>1000000</v>
      </c>
      <c r="AR102" s="65">
        <f>VLOOKUP($AK102,'Rekap ROK Pusdik'!$A$7:$V$581,12,0)</f>
        <v>1000000</v>
      </c>
      <c r="AS102" s="65">
        <f>VLOOKUP($AK102,'Rekap ROK Pusdik'!$A$7:$V$581,13,0)</f>
        <v>1000000</v>
      </c>
      <c r="AT102" s="65">
        <f>VLOOKUP($AK102,'Rekap ROK Pusdik'!$A$7:$V$581,14,0)</f>
        <v>1000000</v>
      </c>
      <c r="AU102" s="65">
        <f>VLOOKUP($AK102,'Rekap ROK Pusdik'!$A$7:$V$581,15,0)</f>
        <v>1000000</v>
      </c>
      <c r="AV102" s="65">
        <f>VLOOKUP($AK102,'Rekap ROK Pusdik'!$A$7:$V$581,16,0)</f>
        <v>1000000</v>
      </c>
      <c r="AW102" s="65">
        <f>VLOOKUP($AK102,'Rekap ROK Pusdik'!$A$7:$V$581,17,0)</f>
        <v>1000000</v>
      </c>
      <c r="AX102" s="65">
        <f>VLOOKUP($AK102,'Rekap ROK Pusdik'!$A$7:$V$581,18,0)</f>
        <v>1000000</v>
      </c>
      <c r="AY102" s="65">
        <f>VLOOKUP($AK102,'Rekap ROK Pusdik'!$A$7:$V$581,19,0)</f>
        <v>1000000</v>
      </c>
      <c r="AZ102" s="65">
        <f>VLOOKUP($AK102,'Rekap ROK Pusdik'!$A$7:$V$581,20,0)</f>
        <v>1292000</v>
      </c>
      <c r="BA102" s="65">
        <f t="shared" si="0"/>
        <v>10712000</v>
      </c>
      <c r="BB102" s="65">
        <f t="shared" si="1"/>
        <v>0</v>
      </c>
    </row>
    <row r="103" spans="1:54" ht="15.75" customHeight="1" x14ac:dyDescent="0.25">
      <c r="A103" s="64" t="s">
        <v>3954</v>
      </c>
      <c r="B103" s="64" t="s">
        <v>3955</v>
      </c>
      <c r="C103" s="64" t="s">
        <v>3999</v>
      </c>
      <c r="D103" s="64" t="s">
        <v>4000</v>
      </c>
      <c r="E103" s="64" t="s">
        <v>770</v>
      </c>
      <c r="F103" s="64" t="s">
        <v>4001</v>
      </c>
      <c r="G103" s="64" t="s">
        <v>4057</v>
      </c>
      <c r="H103" s="64" t="s">
        <v>4058</v>
      </c>
      <c r="I103" s="64" t="s">
        <v>4004</v>
      </c>
      <c r="J103" s="64" t="s">
        <v>4059</v>
      </c>
      <c r="K103" s="64" t="s">
        <v>4006</v>
      </c>
      <c r="L103" s="64" t="s">
        <v>4060</v>
      </c>
      <c r="M103" s="64" t="s">
        <v>4062</v>
      </c>
      <c r="N103" s="64" t="s">
        <v>3893</v>
      </c>
      <c r="O103" s="64" t="s">
        <v>3994</v>
      </c>
      <c r="P103" s="64" t="s">
        <v>3995</v>
      </c>
      <c r="Q103" s="64">
        <v>9000000</v>
      </c>
      <c r="R103" s="64">
        <v>0</v>
      </c>
      <c r="S103" s="64">
        <v>0</v>
      </c>
      <c r="T103" s="64">
        <v>0</v>
      </c>
      <c r="U103" s="64">
        <v>0</v>
      </c>
      <c r="V103" s="64">
        <v>0</v>
      </c>
      <c r="W103" s="64">
        <v>0</v>
      </c>
      <c r="X103" s="64">
        <v>0</v>
      </c>
      <c r="Y103" s="64">
        <v>0</v>
      </c>
      <c r="Z103" s="64">
        <v>0</v>
      </c>
      <c r="AA103" s="64">
        <v>0</v>
      </c>
      <c r="AB103" s="64">
        <v>0</v>
      </c>
      <c r="AC103" s="64">
        <v>0</v>
      </c>
      <c r="AD103" s="64" t="s">
        <v>3842</v>
      </c>
      <c r="AE103" s="64" t="s">
        <v>3884</v>
      </c>
      <c r="AF103" s="64" t="s">
        <v>3885</v>
      </c>
      <c r="AG103" s="64" t="s">
        <v>3968</v>
      </c>
      <c r="AH103" s="64" t="s">
        <v>3969</v>
      </c>
      <c r="AI103" s="64">
        <v>0</v>
      </c>
      <c r="AJ103" s="64">
        <v>9000000</v>
      </c>
      <c r="AK103" s="64" t="s">
        <v>2265</v>
      </c>
      <c r="AL103" s="64" t="s">
        <v>3970</v>
      </c>
      <c r="AM103" s="64" t="s">
        <v>3996</v>
      </c>
      <c r="AN103" s="64" t="s">
        <v>3972</v>
      </c>
      <c r="AO103" s="65">
        <f>VLOOKUP(AK103,'Rekap ROK Pusdik'!$A$7:$V$581,9,0)</f>
        <v>0</v>
      </c>
      <c r="AP103" s="65">
        <f>VLOOKUP($AK103,'Rekap ROK Pusdik'!$A$7:$V$581,10,0)</f>
        <v>300000</v>
      </c>
      <c r="AQ103" s="65">
        <f>VLOOKUP($AK103,'Rekap ROK Pusdik'!$A$7:$V$581,11,0)</f>
        <v>600000</v>
      </c>
      <c r="AR103" s="65">
        <f>VLOOKUP($AK103,'Rekap ROK Pusdik'!$A$7:$V$581,12,0)</f>
        <v>900000</v>
      </c>
      <c r="AS103" s="65">
        <f>VLOOKUP($AK103,'Rekap ROK Pusdik'!$A$7:$V$581,13,0)</f>
        <v>900000</v>
      </c>
      <c r="AT103" s="65">
        <f>VLOOKUP($AK103,'Rekap ROK Pusdik'!$A$7:$V$581,14,0)</f>
        <v>900000</v>
      </c>
      <c r="AU103" s="65">
        <f>VLOOKUP($AK103,'Rekap ROK Pusdik'!$A$7:$V$581,15,0)</f>
        <v>900000</v>
      </c>
      <c r="AV103" s="65">
        <f>VLOOKUP($AK103,'Rekap ROK Pusdik'!$A$7:$V$581,16,0)</f>
        <v>900000</v>
      </c>
      <c r="AW103" s="65">
        <f>VLOOKUP($AK103,'Rekap ROK Pusdik'!$A$7:$V$581,17,0)</f>
        <v>900000</v>
      </c>
      <c r="AX103" s="65">
        <f>VLOOKUP($AK103,'Rekap ROK Pusdik'!$A$7:$V$581,18,0)</f>
        <v>900000</v>
      </c>
      <c r="AY103" s="65">
        <f>VLOOKUP($AK103,'Rekap ROK Pusdik'!$A$7:$V$581,19,0)</f>
        <v>900000</v>
      </c>
      <c r="AZ103" s="65">
        <f>VLOOKUP($AK103,'Rekap ROK Pusdik'!$A$7:$V$581,20,0)</f>
        <v>900000</v>
      </c>
      <c r="BA103" s="65">
        <f t="shared" si="0"/>
        <v>9000000</v>
      </c>
      <c r="BB103" s="65">
        <f t="shared" si="1"/>
        <v>0</v>
      </c>
    </row>
    <row r="104" spans="1:54" ht="15.75" customHeight="1" x14ac:dyDescent="0.25">
      <c r="A104" s="64" t="s">
        <v>3954</v>
      </c>
      <c r="B104" s="64" t="s">
        <v>3955</v>
      </c>
      <c r="C104" s="64" t="s">
        <v>3999</v>
      </c>
      <c r="D104" s="64" t="s">
        <v>4000</v>
      </c>
      <c r="E104" s="64" t="s">
        <v>770</v>
      </c>
      <c r="F104" s="64" t="s">
        <v>4001</v>
      </c>
      <c r="G104" s="64" t="s">
        <v>4057</v>
      </c>
      <c r="H104" s="64" t="s">
        <v>4058</v>
      </c>
      <c r="I104" s="64" t="s">
        <v>4004</v>
      </c>
      <c r="J104" s="64" t="s">
        <v>4059</v>
      </c>
      <c r="K104" s="64" t="s">
        <v>4063</v>
      </c>
      <c r="L104" s="64" t="s">
        <v>4064</v>
      </c>
      <c r="M104" s="64" t="s">
        <v>3965</v>
      </c>
      <c r="N104" s="64" t="s">
        <v>3896</v>
      </c>
      <c r="O104" s="64" t="s">
        <v>3966</v>
      </c>
      <c r="P104" s="64" t="s">
        <v>3967</v>
      </c>
      <c r="Q104" s="64">
        <v>24280000</v>
      </c>
      <c r="R104" s="64">
        <v>0</v>
      </c>
      <c r="S104" s="64">
        <v>0</v>
      </c>
      <c r="T104" s="64">
        <v>0</v>
      </c>
      <c r="U104" s="64">
        <v>0</v>
      </c>
      <c r="V104" s="64">
        <v>0</v>
      </c>
      <c r="W104" s="64">
        <v>0</v>
      </c>
      <c r="X104" s="64">
        <v>0</v>
      </c>
      <c r="Y104" s="64">
        <v>0</v>
      </c>
      <c r="Z104" s="64">
        <v>0</v>
      </c>
      <c r="AA104" s="64">
        <v>0</v>
      </c>
      <c r="AB104" s="64">
        <v>0</v>
      </c>
      <c r="AC104" s="64">
        <v>0</v>
      </c>
      <c r="AD104" s="64" t="s">
        <v>3842</v>
      </c>
      <c r="AE104" s="64" t="s">
        <v>3884</v>
      </c>
      <c r="AF104" s="64" t="s">
        <v>3895</v>
      </c>
      <c r="AG104" s="64" t="s">
        <v>3968</v>
      </c>
      <c r="AH104" s="64" t="s">
        <v>3969</v>
      </c>
      <c r="AI104" s="64">
        <v>0</v>
      </c>
      <c r="AJ104" s="64">
        <v>24280000</v>
      </c>
      <c r="AK104" s="64" t="s">
        <v>2270</v>
      </c>
      <c r="AL104" s="64" t="s">
        <v>3970</v>
      </c>
      <c r="AM104" s="64" t="s">
        <v>3971</v>
      </c>
      <c r="AN104" s="64" t="s">
        <v>3972</v>
      </c>
      <c r="AO104" s="65">
        <f>VLOOKUP(AK104,'Rekap ROK Pusdik'!$A$7:$V$581,9,0)</f>
        <v>0</v>
      </c>
      <c r="AP104" s="65">
        <f>VLOOKUP($AK104,'Rekap ROK Pusdik'!$A$7:$V$581,10,0)</f>
        <v>3996500</v>
      </c>
      <c r="AQ104" s="65">
        <f>VLOOKUP($AK104,'Rekap ROK Pusdik'!$A$7:$V$581,11,0)</f>
        <v>0</v>
      </c>
      <c r="AR104" s="65">
        <f>VLOOKUP($AK104,'Rekap ROK Pusdik'!$A$7:$V$581,12,0)</f>
        <v>6070000</v>
      </c>
      <c r="AS104" s="65">
        <f>VLOOKUP($AK104,'Rekap ROK Pusdik'!$A$7:$V$581,13,0)</f>
        <v>690000</v>
      </c>
      <c r="AT104" s="65">
        <f>VLOOKUP($AK104,'Rekap ROK Pusdik'!$A$7:$V$581,14,0)</f>
        <v>690000</v>
      </c>
      <c r="AU104" s="65">
        <f>VLOOKUP($AK104,'Rekap ROK Pusdik'!$A$7:$V$581,15,0)</f>
        <v>4690000</v>
      </c>
      <c r="AV104" s="65">
        <f>VLOOKUP($AK104,'Rekap ROK Pusdik'!$A$7:$V$581,16,0)</f>
        <v>690000</v>
      </c>
      <c r="AW104" s="65">
        <f>VLOOKUP($AK104,'Rekap ROK Pusdik'!$A$7:$V$581,17,0)</f>
        <v>690000</v>
      </c>
      <c r="AX104" s="65">
        <f>VLOOKUP($AK104,'Rekap ROK Pusdik'!$A$7:$V$581,18,0)</f>
        <v>4693500</v>
      </c>
      <c r="AY104" s="65">
        <f>VLOOKUP($AK104,'Rekap ROK Pusdik'!$A$7:$V$581,19,0)</f>
        <v>690000</v>
      </c>
      <c r="AZ104" s="65">
        <f>VLOOKUP($AK104,'Rekap ROK Pusdik'!$A$7:$V$581,20,0)</f>
        <v>1380000</v>
      </c>
      <c r="BA104" s="65">
        <f t="shared" si="0"/>
        <v>24280000</v>
      </c>
      <c r="BB104" s="65">
        <f t="shared" si="1"/>
        <v>0</v>
      </c>
    </row>
    <row r="105" spans="1:54" ht="15.75" customHeight="1" x14ac:dyDescent="0.25">
      <c r="A105" s="64" t="s">
        <v>3954</v>
      </c>
      <c r="B105" s="64" t="s">
        <v>3955</v>
      </c>
      <c r="C105" s="64" t="s">
        <v>3999</v>
      </c>
      <c r="D105" s="64" t="s">
        <v>4000</v>
      </c>
      <c r="E105" s="64" t="s">
        <v>770</v>
      </c>
      <c r="F105" s="64" t="s">
        <v>4001</v>
      </c>
      <c r="G105" s="64" t="s">
        <v>4057</v>
      </c>
      <c r="H105" s="64" t="s">
        <v>4058</v>
      </c>
      <c r="I105" s="64" t="s">
        <v>4004</v>
      </c>
      <c r="J105" s="64" t="s">
        <v>4059</v>
      </c>
      <c r="K105" s="64" t="s">
        <v>4063</v>
      </c>
      <c r="L105" s="64" t="s">
        <v>4064</v>
      </c>
      <c r="M105" s="64" t="s">
        <v>3965</v>
      </c>
      <c r="N105" s="64" t="s">
        <v>3896</v>
      </c>
      <c r="O105" s="64" t="s">
        <v>3985</v>
      </c>
      <c r="P105" s="64" t="s">
        <v>3986</v>
      </c>
      <c r="Q105" s="64">
        <v>4000000</v>
      </c>
      <c r="R105" s="64">
        <v>0</v>
      </c>
      <c r="S105" s="64">
        <v>0</v>
      </c>
      <c r="T105" s="64">
        <v>0</v>
      </c>
      <c r="U105" s="64">
        <v>0</v>
      </c>
      <c r="V105" s="64">
        <v>0</v>
      </c>
      <c r="W105" s="64">
        <v>0</v>
      </c>
      <c r="X105" s="64">
        <v>0</v>
      </c>
      <c r="Y105" s="64">
        <v>0</v>
      </c>
      <c r="Z105" s="64">
        <v>0</v>
      </c>
      <c r="AA105" s="64">
        <v>0</v>
      </c>
      <c r="AB105" s="64">
        <v>0</v>
      </c>
      <c r="AC105" s="64">
        <v>0</v>
      </c>
      <c r="AD105" s="64" t="s">
        <v>3842</v>
      </c>
      <c r="AE105" s="64" t="s">
        <v>3884</v>
      </c>
      <c r="AF105" s="64" t="s">
        <v>3895</v>
      </c>
      <c r="AG105" s="64" t="s">
        <v>3968</v>
      </c>
      <c r="AH105" s="64" t="s">
        <v>3969</v>
      </c>
      <c r="AI105" s="64">
        <v>0</v>
      </c>
      <c r="AJ105" s="64">
        <v>4000000</v>
      </c>
      <c r="AK105" s="64" t="s">
        <v>2275</v>
      </c>
      <c r="AL105" s="64" t="s">
        <v>3970</v>
      </c>
      <c r="AM105" s="64" t="s">
        <v>3979</v>
      </c>
      <c r="AN105" s="64" t="s">
        <v>3972</v>
      </c>
      <c r="AO105" s="65">
        <f>VLOOKUP(AK105,'Rekap ROK Pusdik'!$A$7:$V$581,9,0)</f>
        <v>0</v>
      </c>
      <c r="AP105" s="65">
        <f>VLOOKUP($AK105,'Rekap ROK Pusdik'!$A$7:$V$581,10,0)</f>
        <v>0</v>
      </c>
      <c r="AQ105" s="65">
        <f>VLOOKUP($AK105,'Rekap ROK Pusdik'!$A$7:$V$581,11,0)</f>
        <v>0</v>
      </c>
      <c r="AR105" s="65">
        <f>VLOOKUP($AK105,'Rekap ROK Pusdik'!$A$7:$V$581,12,0)</f>
        <v>0</v>
      </c>
      <c r="AS105" s="65">
        <f>VLOOKUP($AK105,'Rekap ROK Pusdik'!$A$7:$V$581,13,0)</f>
        <v>0</v>
      </c>
      <c r="AT105" s="65">
        <f>VLOOKUP($AK105,'Rekap ROK Pusdik'!$A$7:$V$581,14,0)</f>
        <v>0</v>
      </c>
      <c r="AU105" s="65">
        <f>VLOOKUP($AK105,'Rekap ROK Pusdik'!$A$7:$V$581,15,0)</f>
        <v>2000000</v>
      </c>
      <c r="AV105" s="65">
        <f>VLOOKUP($AK105,'Rekap ROK Pusdik'!$A$7:$V$581,16,0)</f>
        <v>0</v>
      </c>
      <c r="AW105" s="65">
        <f>VLOOKUP($AK105,'Rekap ROK Pusdik'!$A$7:$V$581,17,0)</f>
        <v>0</v>
      </c>
      <c r="AX105" s="65">
        <f>VLOOKUP($AK105,'Rekap ROK Pusdik'!$A$7:$V$581,18,0)</f>
        <v>0</v>
      </c>
      <c r="AY105" s="65">
        <f>VLOOKUP($AK105,'Rekap ROK Pusdik'!$A$7:$V$581,19,0)</f>
        <v>2000000</v>
      </c>
      <c r="AZ105" s="65">
        <f>VLOOKUP($AK105,'Rekap ROK Pusdik'!$A$7:$V$581,20,0)</f>
        <v>0</v>
      </c>
      <c r="BA105" s="65">
        <f t="shared" si="0"/>
        <v>4000000</v>
      </c>
      <c r="BB105" s="65">
        <f t="shared" si="1"/>
        <v>0</v>
      </c>
    </row>
    <row r="106" spans="1:54" ht="15.75" customHeight="1" x14ac:dyDescent="0.25">
      <c r="A106" s="64" t="s">
        <v>3954</v>
      </c>
      <c r="B106" s="64" t="s">
        <v>3955</v>
      </c>
      <c r="C106" s="64" t="s">
        <v>3999</v>
      </c>
      <c r="D106" s="64" t="s">
        <v>4000</v>
      </c>
      <c r="E106" s="64" t="s">
        <v>770</v>
      </c>
      <c r="F106" s="64" t="s">
        <v>4001</v>
      </c>
      <c r="G106" s="64" t="s">
        <v>4057</v>
      </c>
      <c r="H106" s="64" t="s">
        <v>4058</v>
      </c>
      <c r="I106" s="64" t="s">
        <v>4004</v>
      </c>
      <c r="J106" s="64" t="s">
        <v>4059</v>
      </c>
      <c r="K106" s="64" t="s">
        <v>4063</v>
      </c>
      <c r="L106" s="64" t="s">
        <v>4064</v>
      </c>
      <c r="M106" s="64" t="s">
        <v>3965</v>
      </c>
      <c r="N106" s="64" t="s">
        <v>3896</v>
      </c>
      <c r="O106" s="64" t="s">
        <v>3980</v>
      </c>
      <c r="P106" s="64" t="s">
        <v>3981</v>
      </c>
      <c r="Q106" s="64">
        <v>44920000</v>
      </c>
      <c r="R106" s="64">
        <v>0</v>
      </c>
      <c r="S106" s="64">
        <v>0</v>
      </c>
      <c r="T106" s="64">
        <v>0</v>
      </c>
      <c r="U106" s="64">
        <v>0</v>
      </c>
      <c r="V106" s="64">
        <v>0</v>
      </c>
      <c r="W106" s="64">
        <v>0</v>
      </c>
      <c r="X106" s="64">
        <v>0</v>
      </c>
      <c r="Y106" s="64">
        <v>0</v>
      </c>
      <c r="Z106" s="64">
        <v>0</v>
      </c>
      <c r="AA106" s="64">
        <v>0</v>
      </c>
      <c r="AB106" s="64">
        <v>0</v>
      </c>
      <c r="AC106" s="64">
        <v>0</v>
      </c>
      <c r="AD106" s="64" t="s">
        <v>3842</v>
      </c>
      <c r="AE106" s="64" t="s">
        <v>3884</v>
      </c>
      <c r="AF106" s="64" t="s">
        <v>3895</v>
      </c>
      <c r="AG106" s="64" t="s">
        <v>3968</v>
      </c>
      <c r="AH106" s="64" t="s">
        <v>3969</v>
      </c>
      <c r="AI106" s="64">
        <v>0</v>
      </c>
      <c r="AJ106" s="64">
        <v>44920000</v>
      </c>
      <c r="AK106" s="64" t="s">
        <v>2277</v>
      </c>
      <c r="AL106" s="64" t="s">
        <v>3970</v>
      </c>
      <c r="AM106" s="64" t="s">
        <v>3982</v>
      </c>
      <c r="AN106" s="64" t="s">
        <v>3972</v>
      </c>
      <c r="AO106" s="65">
        <f>VLOOKUP(AK106,'Rekap ROK Pusdik'!$A$7:$V$581,9,0)</f>
        <v>0</v>
      </c>
      <c r="AP106" s="65">
        <f>VLOOKUP($AK106,'Rekap ROK Pusdik'!$A$7:$V$581,10,0)</f>
        <v>6265000</v>
      </c>
      <c r="AQ106" s="65">
        <f>VLOOKUP($AK106,'Rekap ROK Pusdik'!$A$7:$V$581,11,0)</f>
        <v>2310000</v>
      </c>
      <c r="AR106" s="65">
        <f>VLOOKUP($AK106,'Rekap ROK Pusdik'!$A$7:$V$581,12,0)</f>
        <v>2655000</v>
      </c>
      <c r="AS106" s="65">
        <f>VLOOKUP($AK106,'Rekap ROK Pusdik'!$A$7:$V$581,13,0)</f>
        <v>5615000</v>
      </c>
      <c r="AT106" s="65">
        <f>VLOOKUP($AK106,'Rekap ROK Pusdik'!$A$7:$V$581,14,0)</f>
        <v>0</v>
      </c>
      <c r="AU106" s="65">
        <f>VLOOKUP($AK106,'Rekap ROK Pusdik'!$A$7:$V$581,15,0)</f>
        <v>5615000</v>
      </c>
      <c r="AV106" s="65">
        <f>VLOOKUP($AK106,'Rekap ROK Pusdik'!$A$7:$V$581,16,0)</f>
        <v>5615000</v>
      </c>
      <c r="AW106" s="65">
        <f>VLOOKUP($AK106,'Rekap ROK Pusdik'!$A$7:$V$581,17,0)</f>
        <v>0</v>
      </c>
      <c r="AX106" s="65">
        <f>VLOOKUP($AK106,'Rekap ROK Pusdik'!$A$7:$V$581,18,0)</f>
        <v>5615000</v>
      </c>
      <c r="AY106" s="65">
        <f>VLOOKUP($AK106,'Rekap ROK Pusdik'!$A$7:$V$581,19,0)</f>
        <v>5615000</v>
      </c>
      <c r="AZ106" s="65">
        <f>VLOOKUP($AK106,'Rekap ROK Pusdik'!$A$7:$V$581,20,0)</f>
        <v>5615000</v>
      </c>
      <c r="BA106" s="65">
        <f t="shared" si="0"/>
        <v>44920000</v>
      </c>
      <c r="BB106" s="65">
        <f t="shared" si="1"/>
        <v>0</v>
      </c>
    </row>
    <row r="107" spans="1:54" ht="15.75" customHeight="1" x14ac:dyDescent="0.25">
      <c r="A107" s="64" t="s">
        <v>3954</v>
      </c>
      <c r="B107" s="64" t="s">
        <v>3955</v>
      </c>
      <c r="C107" s="64" t="s">
        <v>3999</v>
      </c>
      <c r="D107" s="64" t="s">
        <v>4000</v>
      </c>
      <c r="E107" s="64" t="s">
        <v>770</v>
      </c>
      <c r="F107" s="64" t="s">
        <v>4001</v>
      </c>
      <c r="G107" s="64" t="s">
        <v>4057</v>
      </c>
      <c r="H107" s="64" t="s">
        <v>4058</v>
      </c>
      <c r="I107" s="64" t="s">
        <v>4004</v>
      </c>
      <c r="J107" s="64" t="s">
        <v>4059</v>
      </c>
      <c r="K107" s="64" t="s">
        <v>4063</v>
      </c>
      <c r="L107" s="64" t="s">
        <v>4064</v>
      </c>
      <c r="M107" s="64" t="s">
        <v>3965</v>
      </c>
      <c r="N107" s="64" t="s">
        <v>3896</v>
      </c>
      <c r="O107" s="64" t="s">
        <v>3994</v>
      </c>
      <c r="P107" s="64" t="s">
        <v>3995</v>
      </c>
      <c r="Q107" s="64">
        <v>2100000</v>
      </c>
      <c r="R107" s="64">
        <v>0</v>
      </c>
      <c r="S107" s="64">
        <v>0</v>
      </c>
      <c r="T107" s="64">
        <v>0</v>
      </c>
      <c r="U107" s="64">
        <v>0</v>
      </c>
      <c r="V107" s="64">
        <v>0</v>
      </c>
      <c r="W107" s="64">
        <v>0</v>
      </c>
      <c r="X107" s="64">
        <v>0</v>
      </c>
      <c r="Y107" s="64">
        <v>0</v>
      </c>
      <c r="Z107" s="64">
        <v>0</v>
      </c>
      <c r="AA107" s="64">
        <v>0</v>
      </c>
      <c r="AB107" s="64">
        <v>0</v>
      </c>
      <c r="AC107" s="64">
        <v>0</v>
      </c>
      <c r="AD107" s="64" t="s">
        <v>3842</v>
      </c>
      <c r="AE107" s="64" t="s">
        <v>3884</v>
      </c>
      <c r="AF107" s="64" t="s">
        <v>3895</v>
      </c>
      <c r="AG107" s="64" t="s">
        <v>3968</v>
      </c>
      <c r="AH107" s="64" t="s">
        <v>3969</v>
      </c>
      <c r="AI107" s="64">
        <v>0</v>
      </c>
      <c r="AJ107" s="64">
        <v>2100000</v>
      </c>
      <c r="AK107" s="64" t="s">
        <v>2280</v>
      </c>
      <c r="AL107" s="64" t="s">
        <v>3970</v>
      </c>
      <c r="AM107" s="64" t="s">
        <v>3996</v>
      </c>
      <c r="AN107" s="64" t="s">
        <v>3972</v>
      </c>
      <c r="AO107" s="65">
        <f>VLOOKUP(AK107,'Rekap ROK Pusdik'!$A$7:$V$581,9,0)</f>
        <v>0</v>
      </c>
      <c r="AP107" s="65">
        <f>VLOOKUP($AK107,'Rekap ROK Pusdik'!$A$7:$V$581,10,0)</f>
        <v>750000</v>
      </c>
      <c r="AQ107" s="65">
        <f>VLOOKUP($AK107,'Rekap ROK Pusdik'!$A$7:$V$581,11,0)</f>
        <v>0</v>
      </c>
      <c r="AR107" s="65">
        <f>VLOOKUP($AK107,'Rekap ROK Pusdik'!$A$7:$V$581,12,0)</f>
        <v>0</v>
      </c>
      <c r="AS107" s="65">
        <f>VLOOKUP($AK107,'Rekap ROK Pusdik'!$A$7:$V$581,13,0)</f>
        <v>450000</v>
      </c>
      <c r="AT107" s="65">
        <f>VLOOKUP($AK107,'Rekap ROK Pusdik'!$A$7:$V$581,14,0)</f>
        <v>0</v>
      </c>
      <c r="AU107" s="65">
        <f>VLOOKUP($AK107,'Rekap ROK Pusdik'!$A$7:$V$581,15,0)</f>
        <v>300000</v>
      </c>
      <c r="AV107" s="65">
        <f>VLOOKUP($AK107,'Rekap ROK Pusdik'!$A$7:$V$581,16,0)</f>
        <v>300000</v>
      </c>
      <c r="AW107" s="65">
        <f>VLOOKUP($AK107,'Rekap ROK Pusdik'!$A$7:$V$581,17,0)</f>
        <v>0</v>
      </c>
      <c r="AX107" s="65">
        <f>VLOOKUP($AK107,'Rekap ROK Pusdik'!$A$7:$V$581,18,0)</f>
        <v>300000</v>
      </c>
      <c r="AY107" s="65">
        <f>VLOOKUP($AK107,'Rekap ROK Pusdik'!$A$7:$V$581,19,0)</f>
        <v>0</v>
      </c>
      <c r="AZ107" s="65">
        <f>VLOOKUP($AK107,'Rekap ROK Pusdik'!$A$7:$V$581,20,0)</f>
        <v>0</v>
      </c>
      <c r="BA107" s="65">
        <f t="shared" si="0"/>
        <v>2100000</v>
      </c>
      <c r="BB107" s="65">
        <f t="shared" si="1"/>
        <v>0</v>
      </c>
    </row>
    <row r="108" spans="1:54" ht="15.75" customHeight="1" x14ac:dyDescent="0.25">
      <c r="A108" s="64" t="s">
        <v>3954</v>
      </c>
      <c r="B108" s="64" t="s">
        <v>3955</v>
      </c>
      <c r="C108" s="64" t="s">
        <v>3999</v>
      </c>
      <c r="D108" s="64" t="s">
        <v>4000</v>
      </c>
      <c r="E108" s="64" t="s">
        <v>770</v>
      </c>
      <c r="F108" s="64" t="s">
        <v>4001</v>
      </c>
      <c r="G108" s="64" t="s">
        <v>4057</v>
      </c>
      <c r="H108" s="64" t="s">
        <v>4058</v>
      </c>
      <c r="I108" s="64" t="s">
        <v>4004</v>
      </c>
      <c r="J108" s="64" t="s">
        <v>4059</v>
      </c>
      <c r="K108" s="64" t="s">
        <v>4065</v>
      </c>
      <c r="L108" s="64" t="s">
        <v>4066</v>
      </c>
      <c r="M108" s="64" t="s">
        <v>3965</v>
      </c>
      <c r="N108" s="64" t="s">
        <v>3898</v>
      </c>
      <c r="O108" s="64" t="s">
        <v>3966</v>
      </c>
      <c r="P108" s="64" t="s">
        <v>3967</v>
      </c>
      <c r="Q108" s="64">
        <v>15728000</v>
      </c>
      <c r="R108" s="64">
        <v>0</v>
      </c>
      <c r="S108" s="64">
        <v>0</v>
      </c>
      <c r="T108" s="64">
        <v>0</v>
      </c>
      <c r="U108" s="64">
        <v>0</v>
      </c>
      <c r="V108" s="64">
        <v>0</v>
      </c>
      <c r="W108" s="64">
        <v>0</v>
      </c>
      <c r="X108" s="64">
        <v>0</v>
      </c>
      <c r="Y108" s="64">
        <v>0</v>
      </c>
      <c r="Z108" s="64">
        <v>0</v>
      </c>
      <c r="AA108" s="64">
        <v>0</v>
      </c>
      <c r="AB108" s="64">
        <v>0</v>
      </c>
      <c r="AC108" s="64">
        <v>0</v>
      </c>
      <c r="AD108" s="64" t="s">
        <v>3842</v>
      </c>
      <c r="AE108" s="64" t="s">
        <v>3884</v>
      </c>
      <c r="AF108" s="64" t="s">
        <v>3895</v>
      </c>
      <c r="AG108" s="64" t="s">
        <v>3968</v>
      </c>
      <c r="AH108" s="64" t="s">
        <v>3969</v>
      </c>
      <c r="AI108" s="64">
        <v>0</v>
      </c>
      <c r="AJ108" s="64">
        <v>15728000</v>
      </c>
      <c r="AK108" s="64" t="s">
        <v>2286</v>
      </c>
      <c r="AL108" s="64" t="s">
        <v>3970</v>
      </c>
      <c r="AM108" s="64" t="s">
        <v>3971</v>
      </c>
      <c r="AN108" s="64" t="s">
        <v>3972</v>
      </c>
      <c r="AO108" s="65">
        <f>VLOOKUP(AK108,'Rekap ROK Pusdik'!$A$7:$V$581,9,0)</f>
        <v>0</v>
      </c>
      <c r="AP108" s="65">
        <f>VLOOKUP($AK108,'Rekap ROK Pusdik'!$A$7:$V$581,10,0)</f>
        <v>3996300</v>
      </c>
      <c r="AQ108" s="65">
        <f>VLOOKUP($AK108,'Rekap ROK Pusdik'!$A$7:$V$581,11,0)</f>
        <v>0</v>
      </c>
      <c r="AR108" s="65">
        <f>VLOOKUP($AK108,'Rekap ROK Pusdik'!$A$7:$V$581,12,0)</f>
        <v>1035000</v>
      </c>
      <c r="AS108" s="65">
        <f>VLOOKUP($AK108,'Rekap ROK Pusdik'!$A$7:$V$581,13,0)</f>
        <v>1242000</v>
      </c>
      <c r="AT108" s="65">
        <f>VLOOKUP($AK108,'Rekap ROK Pusdik'!$A$7:$V$581,14,0)</f>
        <v>1242000</v>
      </c>
      <c r="AU108" s="65">
        <f>VLOOKUP($AK108,'Rekap ROK Pusdik'!$A$7:$V$581,15,0)</f>
        <v>5935700</v>
      </c>
      <c r="AV108" s="65">
        <f>VLOOKUP($AK108,'Rekap ROK Pusdik'!$A$7:$V$581,16,0)</f>
        <v>1242000</v>
      </c>
      <c r="AW108" s="65">
        <f>VLOOKUP($AK108,'Rekap ROK Pusdik'!$A$7:$V$581,17,0)</f>
        <v>0</v>
      </c>
      <c r="AX108" s="65">
        <f>VLOOKUP($AK108,'Rekap ROK Pusdik'!$A$7:$V$581,18,0)</f>
        <v>1035000</v>
      </c>
      <c r="AY108" s="65">
        <f>VLOOKUP($AK108,'Rekap ROK Pusdik'!$A$7:$V$581,19,0)</f>
        <v>0</v>
      </c>
      <c r="AZ108" s="65">
        <f>VLOOKUP($AK108,'Rekap ROK Pusdik'!$A$7:$V$581,20,0)</f>
        <v>0</v>
      </c>
      <c r="BA108" s="65">
        <f t="shared" si="0"/>
        <v>15728000</v>
      </c>
      <c r="BB108" s="65">
        <f t="shared" si="1"/>
        <v>0</v>
      </c>
    </row>
    <row r="109" spans="1:54" ht="15.75" customHeight="1" x14ac:dyDescent="0.25">
      <c r="A109" s="64" t="s">
        <v>3954</v>
      </c>
      <c r="B109" s="64" t="s">
        <v>3955</v>
      </c>
      <c r="C109" s="64" t="s">
        <v>3999</v>
      </c>
      <c r="D109" s="64" t="s">
        <v>4000</v>
      </c>
      <c r="E109" s="64" t="s">
        <v>770</v>
      </c>
      <c r="F109" s="64" t="s">
        <v>4001</v>
      </c>
      <c r="G109" s="64" t="s">
        <v>4057</v>
      </c>
      <c r="H109" s="64" t="s">
        <v>4058</v>
      </c>
      <c r="I109" s="64" t="s">
        <v>4004</v>
      </c>
      <c r="J109" s="64" t="s">
        <v>4059</v>
      </c>
      <c r="K109" s="64" t="s">
        <v>4065</v>
      </c>
      <c r="L109" s="64" t="s">
        <v>4066</v>
      </c>
      <c r="M109" s="64" t="s">
        <v>3965</v>
      </c>
      <c r="N109" s="64" t="s">
        <v>3898</v>
      </c>
      <c r="O109" s="64" t="s">
        <v>3973</v>
      </c>
      <c r="P109" s="64" t="s">
        <v>3974</v>
      </c>
      <c r="Q109" s="64">
        <v>12000000</v>
      </c>
      <c r="R109" s="64">
        <v>0</v>
      </c>
      <c r="S109" s="64">
        <v>0</v>
      </c>
      <c r="T109" s="64">
        <v>0</v>
      </c>
      <c r="U109" s="64">
        <v>0</v>
      </c>
      <c r="V109" s="64">
        <v>0</v>
      </c>
      <c r="W109" s="64">
        <v>0</v>
      </c>
      <c r="X109" s="64">
        <v>0</v>
      </c>
      <c r="Y109" s="64">
        <v>0</v>
      </c>
      <c r="Z109" s="64">
        <v>0</v>
      </c>
      <c r="AA109" s="64">
        <v>0</v>
      </c>
      <c r="AB109" s="64">
        <v>0</v>
      </c>
      <c r="AC109" s="64">
        <v>0</v>
      </c>
      <c r="AD109" s="64" t="s">
        <v>3842</v>
      </c>
      <c r="AE109" s="64" t="s">
        <v>3884</v>
      </c>
      <c r="AF109" s="64" t="s">
        <v>3895</v>
      </c>
      <c r="AG109" s="64" t="s">
        <v>3968</v>
      </c>
      <c r="AH109" s="64" t="s">
        <v>3969</v>
      </c>
      <c r="AI109" s="64">
        <v>0</v>
      </c>
      <c r="AJ109" s="64">
        <v>12000000</v>
      </c>
      <c r="AK109" s="64" t="s">
        <v>2291</v>
      </c>
      <c r="AL109" s="64" t="s">
        <v>3970</v>
      </c>
      <c r="AM109" s="64" t="s">
        <v>3975</v>
      </c>
      <c r="AN109" s="64" t="s">
        <v>3972</v>
      </c>
      <c r="AO109" s="65">
        <f>VLOOKUP(AK109,'Rekap ROK Pusdik'!$A$7:$V$581,9,0)</f>
        <v>0</v>
      </c>
      <c r="AP109" s="65">
        <f>VLOOKUP($AK109,'Rekap ROK Pusdik'!$A$7:$V$581,10,0)</f>
        <v>0</v>
      </c>
      <c r="AQ109" s="65">
        <f>VLOOKUP($AK109,'Rekap ROK Pusdik'!$A$7:$V$581,11,0)</f>
        <v>0</v>
      </c>
      <c r="AR109" s="65">
        <f>VLOOKUP($AK109,'Rekap ROK Pusdik'!$A$7:$V$581,12,0)</f>
        <v>4000000</v>
      </c>
      <c r="AS109" s="65">
        <f>VLOOKUP($AK109,'Rekap ROK Pusdik'!$A$7:$V$581,13,0)</f>
        <v>1000000</v>
      </c>
      <c r="AT109" s="65">
        <f>VLOOKUP($AK109,'Rekap ROK Pusdik'!$A$7:$V$581,14,0)</f>
        <v>1000000</v>
      </c>
      <c r="AU109" s="65">
        <f>VLOOKUP($AK109,'Rekap ROK Pusdik'!$A$7:$V$581,15,0)</f>
        <v>1000000</v>
      </c>
      <c r="AV109" s="65">
        <f>VLOOKUP($AK109,'Rekap ROK Pusdik'!$A$7:$V$581,16,0)</f>
        <v>1000000</v>
      </c>
      <c r="AW109" s="65">
        <f>VLOOKUP($AK109,'Rekap ROK Pusdik'!$A$7:$V$581,17,0)</f>
        <v>1000000</v>
      </c>
      <c r="AX109" s="65">
        <f>VLOOKUP($AK109,'Rekap ROK Pusdik'!$A$7:$V$581,18,0)</f>
        <v>1000000</v>
      </c>
      <c r="AY109" s="65">
        <f>VLOOKUP($AK109,'Rekap ROK Pusdik'!$A$7:$V$581,19,0)</f>
        <v>1000000</v>
      </c>
      <c r="AZ109" s="65">
        <f>VLOOKUP($AK109,'Rekap ROK Pusdik'!$A$7:$V$581,20,0)</f>
        <v>1000000</v>
      </c>
      <c r="BA109" s="65">
        <f t="shared" si="0"/>
        <v>12000000</v>
      </c>
      <c r="BB109" s="65">
        <f t="shared" si="1"/>
        <v>0</v>
      </c>
    </row>
    <row r="110" spans="1:54" ht="15.75" customHeight="1" x14ac:dyDescent="0.25">
      <c r="A110" s="64" t="s">
        <v>3954</v>
      </c>
      <c r="B110" s="64" t="s">
        <v>3955</v>
      </c>
      <c r="C110" s="64" t="s">
        <v>3999</v>
      </c>
      <c r="D110" s="64" t="s">
        <v>4000</v>
      </c>
      <c r="E110" s="64" t="s">
        <v>770</v>
      </c>
      <c r="F110" s="64" t="s">
        <v>4001</v>
      </c>
      <c r="G110" s="64" t="s">
        <v>4057</v>
      </c>
      <c r="H110" s="64" t="s">
        <v>4058</v>
      </c>
      <c r="I110" s="64" t="s">
        <v>4004</v>
      </c>
      <c r="J110" s="64" t="s">
        <v>4059</v>
      </c>
      <c r="K110" s="64" t="s">
        <v>4065</v>
      </c>
      <c r="L110" s="64" t="s">
        <v>4066</v>
      </c>
      <c r="M110" s="64" t="s">
        <v>3965</v>
      </c>
      <c r="N110" s="64" t="s">
        <v>3898</v>
      </c>
      <c r="O110" s="64" t="s">
        <v>4044</v>
      </c>
      <c r="P110" s="64" t="s">
        <v>4045</v>
      </c>
      <c r="Q110" s="64">
        <v>7500000</v>
      </c>
      <c r="R110" s="64">
        <v>0</v>
      </c>
      <c r="S110" s="64">
        <v>0</v>
      </c>
      <c r="T110" s="64">
        <v>0</v>
      </c>
      <c r="U110" s="64">
        <v>0</v>
      </c>
      <c r="V110" s="64">
        <v>0</v>
      </c>
      <c r="W110" s="64">
        <v>0</v>
      </c>
      <c r="X110" s="64">
        <v>0</v>
      </c>
      <c r="Y110" s="64">
        <v>0</v>
      </c>
      <c r="Z110" s="64">
        <v>0</v>
      </c>
      <c r="AA110" s="64">
        <v>0</v>
      </c>
      <c r="AB110" s="64">
        <v>0</v>
      </c>
      <c r="AC110" s="64">
        <v>0</v>
      </c>
      <c r="AD110" s="64" t="s">
        <v>3842</v>
      </c>
      <c r="AE110" s="64" t="s">
        <v>3884</v>
      </c>
      <c r="AF110" s="64" t="s">
        <v>3895</v>
      </c>
      <c r="AG110" s="64" t="s">
        <v>3968</v>
      </c>
      <c r="AH110" s="64" t="s">
        <v>3969</v>
      </c>
      <c r="AI110" s="64">
        <v>0</v>
      </c>
      <c r="AJ110" s="64">
        <v>7500000</v>
      </c>
      <c r="AK110" s="64" t="s">
        <v>2294</v>
      </c>
      <c r="AL110" s="64" t="s">
        <v>3970</v>
      </c>
      <c r="AM110" s="64" t="s">
        <v>4067</v>
      </c>
      <c r="AN110" s="64" t="s">
        <v>3972</v>
      </c>
      <c r="AO110" s="65">
        <f>VLOOKUP(AK110,'Rekap ROK Pusdik'!$A$7:$V$581,9,0)</f>
        <v>0</v>
      </c>
      <c r="AP110" s="65">
        <f>VLOOKUP($AK110,'Rekap ROK Pusdik'!$A$7:$V$581,10,0)</f>
        <v>0</v>
      </c>
      <c r="AQ110" s="65">
        <f>VLOOKUP($AK110,'Rekap ROK Pusdik'!$A$7:$V$581,11,0)</f>
        <v>7500000</v>
      </c>
      <c r="AR110" s="65">
        <f>VLOOKUP($AK110,'Rekap ROK Pusdik'!$A$7:$V$581,12,0)</f>
        <v>0</v>
      </c>
      <c r="AS110" s="65">
        <f>VLOOKUP($AK110,'Rekap ROK Pusdik'!$A$7:$V$581,13,0)</f>
        <v>0</v>
      </c>
      <c r="AT110" s="65">
        <f>VLOOKUP($AK110,'Rekap ROK Pusdik'!$A$7:$V$581,14,0)</f>
        <v>0</v>
      </c>
      <c r="AU110" s="65">
        <f>VLOOKUP($AK110,'Rekap ROK Pusdik'!$A$7:$V$581,15,0)</f>
        <v>0</v>
      </c>
      <c r="AV110" s="65">
        <f>VLOOKUP($AK110,'Rekap ROK Pusdik'!$A$7:$V$581,16,0)</f>
        <v>0</v>
      </c>
      <c r="AW110" s="65">
        <f>VLOOKUP($AK110,'Rekap ROK Pusdik'!$A$7:$V$581,17,0)</f>
        <v>0</v>
      </c>
      <c r="AX110" s="65">
        <f>VLOOKUP($AK110,'Rekap ROK Pusdik'!$A$7:$V$581,18,0)</f>
        <v>0</v>
      </c>
      <c r="AY110" s="65">
        <f>VLOOKUP($AK110,'Rekap ROK Pusdik'!$A$7:$V$581,19,0)</f>
        <v>0</v>
      </c>
      <c r="AZ110" s="65">
        <f>VLOOKUP($AK110,'Rekap ROK Pusdik'!$A$7:$V$581,20,0)</f>
        <v>0</v>
      </c>
      <c r="BA110" s="65">
        <f t="shared" si="0"/>
        <v>7500000</v>
      </c>
      <c r="BB110" s="65">
        <f t="shared" si="1"/>
        <v>0</v>
      </c>
    </row>
    <row r="111" spans="1:54" ht="15.75" customHeight="1" x14ac:dyDescent="0.25">
      <c r="A111" s="64" t="s">
        <v>3954</v>
      </c>
      <c r="B111" s="64" t="s">
        <v>3955</v>
      </c>
      <c r="C111" s="64" t="s">
        <v>3999</v>
      </c>
      <c r="D111" s="64" t="s">
        <v>4000</v>
      </c>
      <c r="E111" s="64" t="s">
        <v>770</v>
      </c>
      <c r="F111" s="64" t="s">
        <v>4001</v>
      </c>
      <c r="G111" s="64" t="s">
        <v>4057</v>
      </c>
      <c r="H111" s="64" t="s">
        <v>4058</v>
      </c>
      <c r="I111" s="64" t="s">
        <v>4004</v>
      </c>
      <c r="J111" s="64" t="s">
        <v>4059</v>
      </c>
      <c r="K111" s="64" t="s">
        <v>4065</v>
      </c>
      <c r="L111" s="64" t="s">
        <v>4066</v>
      </c>
      <c r="M111" s="64" t="s">
        <v>3965</v>
      </c>
      <c r="N111" s="64" t="s">
        <v>3898</v>
      </c>
      <c r="O111" s="64" t="s">
        <v>3985</v>
      </c>
      <c r="P111" s="64" t="s">
        <v>3986</v>
      </c>
      <c r="Q111" s="64">
        <v>4000000</v>
      </c>
      <c r="R111" s="64">
        <v>0</v>
      </c>
      <c r="S111" s="64">
        <v>0</v>
      </c>
      <c r="T111" s="64">
        <v>0</v>
      </c>
      <c r="U111" s="64">
        <v>0</v>
      </c>
      <c r="V111" s="64">
        <v>0</v>
      </c>
      <c r="W111" s="64">
        <v>0</v>
      </c>
      <c r="X111" s="64">
        <v>0</v>
      </c>
      <c r="Y111" s="64">
        <v>0</v>
      </c>
      <c r="Z111" s="64">
        <v>0</v>
      </c>
      <c r="AA111" s="64">
        <v>0</v>
      </c>
      <c r="AB111" s="64">
        <v>0</v>
      </c>
      <c r="AC111" s="64">
        <v>0</v>
      </c>
      <c r="AD111" s="64" t="s">
        <v>3842</v>
      </c>
      <c r="AE111" s="64" t="s">
        <v>3884</v>
      </c>
      <c r="AF111" s="64" t="s">
        <v>3895</v>
      </c>
      <c r="AG111" s="64" t="s">
        <v>3968</v>
      </c>
      <c r="AH111" s="64" t="s">
        <v>3969</v>
      </c>
      <c r="AI111" s="64">
        <v>0</v>
      </c>
      <c r="AJ111" s="64">
        <v>4000000</v>
      </c>
      <c r="AK111" s="64" t="s">
        <v>2298</v>
      </c>
      <c r="AL111" s="64" t="s">
        <v>3970</v>
      </c>
      <c r="AM111" s="64" t="s">
        <v>3979</v>
      </c>
      <c r="AN111" s="64" t="s">
        <v>3972</v>
      </c>
      <c r="AO111" s="65">
        <f>VLOOKUP(AK111,'Rekap ROK Pusdik'!$A$7:$V$581,9,0)</f>
        <v>0</v>
      </c>
      <c r="AP111" s="65">
        <f>VLOOKUP($AK111,'Rekap ROK Pusdik'!$A$7:$V$581,10,0)</f>
        <v>0</v>
      </c>
      <c r="AQ111" s="65">
        <f>VLOOKUP($AK111,'Rekap ROK Pusdik'!$A$7:$V$581,11,0)</f>
        <v>0</v>
      </c>
      <c r="AR111" s="65">
        <f>VLOOKUP($AK111,'Rekap ROK Pusdik'!$A$7:$V$581,12,0)</f>
        <v>3000000</v>
      </c>
      <c r="AS111" s="65">
        <f>VLOOKUP($AK111,'Rekap ROK Pusdik'!$A$7:$V$581,13,0)</f>
        <v>1000000</v>
      </c>
      <c r="AT111" s="65">
        <f>VLOOKUP($AK111,'Rekap ROK Pusdik'!$A$7:$V$581,14,0)</f>
        <v>0</v>
      </c>
      <c r="AU111" s="65">
        <f>VLOOKUP($AK111,'Rekap ROK Pusdik'!$A$7:$V$581,15,0)</f>
        <v>0</v>
      </c>
      <c r="AV111" s="65">
        <f>VLOOKUP($AK111,'Rekap ROK Pusdik'!$A$7:$V$581,16,0)</f>
        <v>0</v>
      </c>
      <c r="AW111" s="65">
        <f>VLOOKUP($AK111,'Rekap ROK Pusdik'!$A$7:$V$581,17,0)</f>
        <v>0</v>
      </c>
      <c r="AX111" s="65">
        <f>VLOOKUP($AK111,'Rekap ROK Pusdik'!$A$7:$V$581,18,0)</f>
        <v>0</v>
      </c>
      <c r="AY111" s="65">
        <f>VLOOKUP($AK111,'Rekap ROK Pusdik'!$A$7:$V$581,19,0)</f>
        <v>0</v>
      </c>
      <c r="AZ111" s="65">
        <f>VLOOKUP($AK111,'Rekap ROK Pusdik'!$A$7:$V$581,20,0)</f>
        <v>0</v>
      </c>
      <c r="BA111" s="65">
        <f t="shared" si="0"/>
        <v>4000000</v>
      </c>
      <c r="BB111" s="65">
        <f t="shared" si="1"/>
        <v>0</v>
      </c>
    </row>
    <row r="112" spans="1:54" ht="15.75" customHeight="1" x14ac:dyDescent="0.25">
      <c r="A112" s="64" t="s">
        <v>3954</v>
      </c>
      <c r="B112" s="64" t="s">
        <v>3955</v>
      </c>
      <c r="C112" s="64" t="s">
        <v>3999</v>
      </c>
      <c r="D112" s="64" t="s">
        <v>4000</v>
      </c>
      <c r="E112" s="64" t="s">
        <v>770</v>
      </c>
      <c r="F112" s="64" t="s">
        <v>4001</v>
      </c>
      <c r="G112" s="64" t="s">
        <v>4057</v>
      </c>
      <c r="H112" s="64" t="s">
        <v>4058</v>
      </c>
      <c r="I112" s="64" t="s">
        <v>4004</v>
      </c>
      <c r="J112" s="64" t="s">
        <v>4059</v>
      </c>
      <c r="K112" s="64" t="s">
        <v>4065</v>
      </c>
      <c r="L112" s="64" t="s">
        <v>4066</v>
      </c>
      <c r="M112" s="64" t="s">
        <v>3965</v>
      </c>
      <c r="N112" s="64" t="s">
        <v>3898</v>
      </c>
      <c r="O112" s="64" t="s">
        <v>3980</v>
      </c>
      <c r="P112" s="64" t="s">
        <v>3981</v>
      </c>
      <c r="Q112" s="64">
        <v>24722000</v>
      </c>
      <c r="R112" s="64">
        <v>0</v>
      </c>
      <c r="S112" s="64">
        <v>0</v>
      </c>
      <c r="T112" s="64">
        <v>0</v>
      </c>
      <c r="U112" s="64">
        <v>0</v>
      </c>
      <c r="V112" s="64">
        <v>0</v>
      </c>
      <c r="W112" s="64">
        <v>0</v>
      </c>
      <c r="X112" s="64">
        <v>0</v>
      </c>
      <c r="Y112" s="64">
        <v>0</v>
      </c>
      <c r="Z112" s="64">
        <v>0</v>
      </c>
      <c r="AA112" s="64">
        <v>0</v>
      </c>
      <c r="AB112" s="64">
        <v>0</v>
      </c>
      <c r="AC112" s="64">
        <v>0</v>
      </c>
      <c r="AD112" s="64" t="s">
        <v>3842</v>
      </c>
      <c r="AE112" s="64" t="s">
        <v>3884</v>
      </c>
      <c r="AF112" s="64" t="s">
        <v>3895</v>
      </c>
      <c r="AG112" s="64" t="s">
        <v>3968</v>
      </c>
      <c r="AH112" s="64" t="s">
        <v>3969</v>
      </c>
      <c r="AI112" s="64">
        <v>0</v>
      </c>
      <c r="AJ112" s="64">
        <v>24722000</v>
      </c>
      <c r="AK112" s="64" t="s">
        <v>2300</v>
      </c>
      <c r="AL112" s="64" t="s">
        <v>3970</v>
      </c>
      <c r="AM112" s="64" t="s">
        <v>3982</v>
      </c>
      <c r="AN112" s="64" t="s">
        <v>3972</v>
      </c>
      <c r="AO112" s="65">
        <f>VLOOKUP(AK112,'Rekap ROK Pusdik'!$A$7:$V$581,9,0)</f>
        <v>0</v>
      </c>
      <c r="AP112" s="65">
        <f>VLOOKUP($AK112,'Rekap ROK Pusdik'!$A$7:$V$581,10,0)</f>
        <v>0</v>
      </c>
      <c r="AQ112" s="65">
        <f>VLOOKUP($AK112,'Rekap ROK Pusdik'!$A$7:$V$581,11,0)</f>
        <v>1720000</v>
      </c>
      <c r="AR112" s="65">
        <f>VLOOKUP($AK112,'Rekap ROK Pusdik'!$A$7:$V$581,12,0)</f>
        <v>3224400</v>
      </c>
      <c r="AS112" s="65">
        <f>VLOOKUP($AK112,'Rekap ROK Pusdik'!$A$7:$V$581,13,0)</f>
        <v>4944400</v>
      </c>
      <c r="AT112" s="65">
        <f>VLOOKUP($AK112,'Rekap ROK Pusdik'!$A$7:$V$581,14,0)</f>
        <v>4944400</v>
      </c>
      <c r="AU112" s="65">
        <f>VLOOKUP($AK112,'Rekap ROK Pusdik'!$A$7:$V$581,15,0)</f>
        <v>0</v>
      </c>
      <c r="AV112" s="65">
        <f>VLOOKUP($AK112,'Rekap ROK Pusdik'!$A$7:$V$581,16,0)</f>
        <v>0</v>
      </c>
      <c r="AW112" s="65">
        <f>VLOOKUP($AK112,'Rekap ROK Pusdik'!$A$7:$V$581,17,0)</f>
        <v>4944400</v>
      </c>
      <c r="AX112" s="65">
        <f>VLOOKUP($AK112,'Rekap ROK Pusdik'!$A$7:$V$581,18,0)</f>
        <v>0</v>
      </c>
      <c r="AY112" s="65">
        <f>VLOOKUP($AK112,'Rekap ROK Pusdik'!$A$7:$V$581,19,0)</f>
        <v>4944400</v>
      </c>
      <c r="AZ112" s="65">
        <f>VLOOKUP($AK112,'Rekap ROK Pusdik'!$A$7:$V$581,20,0)</f>
        <v>0</v>
      </c>
      <c r="BA112" s="65">
        <f t="shared" si="0"/>
        <v>24722000</v>
      </c>
      <c r="BB112" s="65">
        <f t="shared" si="1"/>
        <v>0</v>
      </c>
    </row>
    <row r="113" spans="1:54" ht="15.75" customHeight="1" x14ac:dyDescent="0.25">
      <c r="A113" s="64" t="s">
        <v>3954</v>
      </c>
      <c r="B113" s="64" t="s">
        <v>3955</v>
      </c>
      <c r="C113" s="64" t="s">
        <v>3999</v>
      </c>
      <c r="D113" s="64" t="s">
        <v>4000</v>
      </c>
      <c r="E113" s="64" t="s">
        <v>770</v>
      </c>
      <c r="F113" s="64" t="s">
        <v>4001</v>
      </c>
      <c r="G113" s="64" t="s">
        <v>4057</v>
      </c>
      <c r="H113" s="64" t="s">
        <v>4058</v>
      </c>
      <c r="I113" s="64" t="s">
        <v>4004</v>
      </c>
      <c r="J113" s="64" t="s">
        <v>4059</v>
      </c>
      <c r="K113" s="64" t="s">
        <v>4065</v>
      </c>
      <c r="L113" s="64" t="s">
        <v>4066</v>
      </c>
      <c r="M113" s="64" t="s">
        <v>3965</v>
      </c>
      <c r="N113" s="64" t="s">
        <v>3898</v>
      </c>
      <c r="O113" s="64" t="s">
        <v>3994</v>
      </c>
      <c r="P113" s="64" t="s">
        <v>3995</v>
      </c>
      <c r="Q113" s="64">
        <v>3600000</v>
      </c>
      <c r="R113" s="64">
        <v>0</v>
      </c>
      <c r="S113" s="64">
        <v>0</v>
      </c>
      <c r="T113" s="64">
        <v>0</v>
      </c>
      <c r="U113" s="64">
        <v>0</v>
      </c>
      <c r="V113" s="64">
        <v>0</v>
      </c>
      <c r="W113" s="64">
        <v>0</v>
      </c>
      <c r="X113" s="64">
        <v>0</v>
      </c>
      <c r="Y113" s="64">
        <v>0</v>
      </c>
      <c r="Z113" s="64">
        <v>0</v>
      </c>
      <c r="AA113" s="64">
        <v>0</v>
      </c>
      <c r="AB113" s="64">
        <v>0</v>
      </c>
      <c r="AC113" s="64">
        <v>0</v>
      </c>
      <c r="AD113" s="64" t="s">
        <v>3842</v>
      </c>
      <c r="AE113" s="64" t="s">
        <v>3884</v>
      </c>
      <c r="AF113" s="64" t="s">
        <v>3895</v>
      </c>
      <c r="AG113" s="64" t="s">
        <v>3968</v>
      </c>
      <c r="AH113" s="64" t="s">
        <v>3969</v>
      </c>
      <c r="AI113" s="64">
        <v>0</v>
      </c>
      <c r="AJ113" s="64">
        <v>3600000</v>
      </c>
      <c r="AK113" s="64" t="s">
        <v>2303</v>
      </c>
      <c r="AL113" s="64" t="s">
        <v>3970</v>
      </c>
      <c r="AM113" s="64" t="s">
        <v>3996</v>
      </c>
      <c r="AN113" s="64" t="s">
        <v>3972</v>
      </c>
      <c r="AO113" s="65">
        <f>VLOOKUP(AK113,'Rekap ROK Pusdik'!$A$7:$V$581,9,0)</f>
        <v>0</v>
      </c>
      <c r="AP113" s="65">
        <f>VLOOKUP($AK113,'Rekap ROK Pusdik'!$A$7:$V$581,10,0)</f>
        <v>0</v>
      </c>
      <c r="AQ113" s="65">
        <f>VLOOKUP($AK113,'Rekap ROK Pusdik'!$A$7:$V$581,11,0)</f>
        <v>300000</v>
      </c>
      <c r="AR113" s="65">
        <f>VLOOKUP($AK113,'Rekap ROK Pusdik'!$A$7:$V$581,12,0)</f>
        <v>600000</v>
      </c>
      <c r="AS113" s="65">
        <f>VLOOKUP($AK113,'Rekap ROK Pusdik'!$A$7:$V$581,13,0)</f>
        <v>600000</v>
      </c>
      <c r="AT113" s="65">
        <f>VLOOKUP($AK113,'Rekap ROK Pusdik'!$A$7:$V$581,14,0)</f>
        <v>300000</v>
      </c>
      <c r="AU113" s="65">
        <f>VLOOKUP($AK113,'Rekap ROK Pusdik'!$A$7:$V$581,15,0)</f>
        <v>300000</v>
      </c>
      <c r="AV113" s="65">
        <f>VLOOKUP($AK113,'Rekap ROK Pusdik'!$A$7:$V$581,16,0)</f>
        <v>300000</v>
      </c>
      <c r="AW113" s="65">
        <f>VLOOKUP($AK113,'Rekap ROK Pusdik'!$A$7:$V$581,17,0)</f>
        <v>300000</v>
      </c>
      <c r="AX113" s="65">
        <f>VLOOKUP($AK113,'Rekap ROK Pusdik'!$A$7:$V$581,18,0)</f>
        <v>300000</v>
      </c>
      <c r="AY113" s="65">
        <f>VLOOKUP($AK113,'Rekap ROK Pusdik'!$A$7:$V$581,19,0)</f>
        <v>300000</v>
      </c>
      <c r="AZ113" s="65">
        <f>VLOOKUP($AK113,'Rekap ROK Pusdik'!$A$7:$V$581,20,0)</f>
        <v>300000</v>
      </c>
      <c r="BA113" s="65">
        <f t="shared" si="0"/>
        <v>3600000</v>
      </c>
      <c r="BB113" s="65">
        <f t="shared" si="1"/>
        <v>0</v>
      </c>
    </row>
    <row r="114" spans="1:54" ht="15.75" customHeight="1" x14ac:dyDescent="0.25">
      <c r="A114" s="64" t="s">
        <v>3954</v>
      </c>
      <c r="B114" s="64" t="s">
        <v>3955</v>
      </c>
      <c r="C114" s="64" t="s">
        <v>3999</v>
      </c>
      <c r="D114" s="64" t="s">
        <v>4000</v>
      </c>
      <c r="E114" s="64" t="s">
        <v>770</v>
      </c>
      <c r="F114" s="64" t="s">
        <v>4001</v>
      </c>
      <c r="G114" s="64" t="s">
        <v>4057</v>
      </c>
      <c r="H114" s="64" t="s">
        <v>4058</v>
      </c>
      <c r="I114" s="64" t="s">
        <v>4004</v>
      </c>
      <c r="J114" s="64" t="s">
        <v>4059</v>
      </c>
      <c r="K114" s="64" t="s">
        <v>4065</v>
      </c>
      <c r="L114" s="64" t="s">
        <v>4066</v>
      </c>
      <c r="M114" s="64" t="s">
        <v>3983</v>
      </c>
      <c r="N114" s="64" t="s">
        <v>3900</v>
      </c>
      <c r="O114" s="64" t="s">
        <v>3973</v>
      </c>
      <c r="P114" s="64" t="s">
        <v>3974</v>
      </c>
      <c r="Q114" s="64">
        <v>3000000</v>
      </c>
      <c r="R114" s="64">
        <v>0</v>
      </c>
      <c r="S114" s="64">
        <v>0</v>
      </c>
      <c r="T114" s="64">
        <v>0</v>
      </c>
      <c r="U114" s="64">
        <v>0</v>
      </c>
      <c r="V114" s="64">
        <v>0</v>
      </c>
      <c r="W114" s="64">
        <v>0</v>
      </c>
      <c r="X114" s="64">
        <v>0</v>
      </c>
      <c r="Y114" s="64">
        <v>0</v>
      </c>
      <c r="Z114" s="64">
        <v>0</v>
      </c>
      <c r="AA114" s="64">
        <v>0</v>
      </c>
      <c r="AB114" s="64">
        <v>0</v>
      </c>
      <c r="AC114" s="64">
        <v>0</v>
      </c>
      <c r="AD114" s="64" t="s">
        <v>3842</v>
      </c>
      <c r="AE114" s="64" t="s">
        <v>3884</v>
      </c>
      <c r="AF114" s="64" t="s">
        <v>3895</v>
      </c>
      <c r="AG114" s="64" t="s">
        <v>3968</v>
      </c>
      <c r="AH114" s="64" t="s">
        <v>3969</v>
      </c>
      <c r="AI114" s="64">
        <v>0</v>
      </c>
      <c r="AJ114" s="64">
        <v>3000000</v>
      </c>
      <c r="AK114" s="64" t="s">
        <v>2308</v>
      </c>
      <c r="AL114" s="64" t="s">
        <v>3970</v>
      </c>
      <c r="AM114" s="64" t="s">
        <v>3975</v>
      </c>
      <c r="AN114" s="64" t="s">
        <v>3972</v>
      </c>
      <c r="AO114" s="65">
        <f>VLOOKUP(AK114,'Rekap ROK Pusdik'!$A$7:$V$581,9,0)</f>
        <v>0</v>
      </c>
      <c r="AP114" s="65">
        <f>VLOOKUP($AK114,'Rekap ROK Pusdik'!$A$7:$V$581,10,0)</f>
        <v>0</v>
      </c>
      <c r="AQ114" s="65">
        <f>VLOOKUP($AK114,'Rekap ROK Pusdik'!$A$7:$V$581,11,0)</f>
        <v>744717</v>
      </c>
      <c r="AR114" s="65">
        <f>VLOOKUP($AK114,'Rekap ROK Pusdik'!$A$7:$V$581,12,0)</f>
        <v>250000</v>
      </c>
      <c r="AS114" s="65">
        <f>VLOOKUP($AK114,'Rekap ROK Pusdik'!$A$7:$V$581,13,0)</f>
        <v>250000</v>
      </c>
      <c r="AT114" s="65">
        <f>VLOOKUP($AK114,'Rekap ROK Pusdik'!$A$7:$V$581,14,0)</f>
        <v>250000</v>
      </c>
      <c r="AU114" s="65">
        <f>VLOOKUP($AK114,'Rekap ROK Pusdik'!$A$7:$V$581,15,0)</f>
        <v>250000</v>
      </c>
      <c r="AV114" s="65">
        <f>VLOOKUP($AK114,'Rekap ROK Pusdik'!$A$7:$V$581,16,0)</f>
        <v>250000</v>
      </c>
      <c r="AW114" s="65">
        <f>VLOOKUP($AK114,'Rekap ROK Pusdik'!$A$7:$V$581,17,0)</f>
        <v>250000</v>
      </c>
      <c r="AX114" s="65">
        <f>VLOOKUP($AK114,'Rekap ROK Pusdik'!$A$7:$V$581,18,0)</f>
        <v>250000</v>
      </c>
      <c r="AY114" s="65">
        <f>VLOOKUP($AK114,'Rekap ROK Pusdik'!$A$7:$V$581,19,0)</f>
        <v>250000</v>
      </c>
      <c r="AZ114" s="65">
        <f>VLOOKUP($AK114,'Rekap ROK Pusdik'!$A$7:$V$581,20,0)</f>
        <v>255283</v>
      </c>
      <c r="BA114" s="65">
        <f t="shared" si="0"/>
        <v>3000000</v>
      </c>
      <c r="BB114" s="65">
        <f t="shared" si="1"/>
        <v>0</v>
      </c>
    </row>
    <row r="115" spans="1:54" ht="15.75" customHeight="1" x14ac:dyDescent="0.25">
      <c r="A115" s="64" t="s">
        <v>3954</v>
      </c>
      <c r="B115" s="64" t="s">
        <v>3955</v>
      </c>
      <c r="C115" s="64" t="s">
        <v>3999</v>
      </c>
      <c r="D115" s="64" t="s">
        <v>4000</v>
      </c>
      <c r="E115" s="64" t="s">
        <v>770</v>
      </c>
      <c r="F115" s="64" t="s">
        <v>4001</v>
      </c>
      <c r="G115" s="64" t="s">
        <v>4057</v>
      </c>
      <c r="H115" s="64" t="s">
        <v>4058</v>
      </c>
      <c r="I115" s="64" t="s">
        <v>4004</v>
      </c>
      <c r="J115" s="64" t="s">
        <v>4059</v>
      </c>
      <c r="K115" s="64" t="s">
        <v>4065</v>
      </c>
      <c r="L115" s="64" t="s">
        <v>4066</v>
      </c>
      <c r="M115" s="64" t="s">
        <v>3983</v>
      </c>
      <c r="N115" s="64" t="s">
        <v>3900</v>
      </c>
      <c r="O115" s="64" t="s">
        <v>3980</v>
      </c>
      <c r="P115" s="64" t="s">
        <v>3981</v>
      </c>
      <c r="Q115" s="64">
        <v>392000000</v>
      </c>
      <c r="R115" s="64">
        <v>0</v>
      </c>
      <c r="S115" s="64">
        <v>0</v>
      </c>
      <c r="T115" s="64">
        <v>0</v>
      </c>
      <c r="U115" s="64">
        <v>0</v>
      </c>
      <c r="V115" s="64">
        <v>0</v>
      </c>
      <c r="W115" s="64">
        <v>0</v>
      </c>
      <c r="X115" s="64">
        <v>0</v>
      </c>
      <c r="Y115" s="64">
        <v>0</v>
      </c>
      <c r="Z115" s="64">
        <v>0</v>
      </c>
      <c r="AA115" s="64">
        <v>0</v>
      </c>
      <c r="AB115" s="64">
        <v>0</v>
      </c>
      <c r="AC115" s="64">
        <v>0</v>
      </c>
      <c r="AD115" s="64" t="s">
        <v>3842</v>
      </c>
      <c r="AE115" s="64" t="s">
        <v>3884</v>
      </c>
      <c r="AF115" s="64" t="s">
        <v>3895</v>
      </c>
      <c r="AG115" s="64" t="s">
        <v>3968</v>
      </c>
      <c r="AH115" s="64" t="s">
        <v>3969</v>
      </c>
      <c r="AI115" s="64">
        <v>0</v>
      </c>
      <c r="AJ115" s="64">
        <v>392000000</v>
      </c>
      <c r="AK115" s="64" t="s">
        <v>2310</v>
      </c>
      <c r="AL115" s="64" t="s">
        <v>3970</v>
      </c>
      <c r="AM115" s="64" t="s">
        <v>3982</v>
      </c>
      <c r="AN115" s="64" t="s">
        <v>3972</v>
      </c>
      <c r="AO115" s="65">
        <f>VLOOKUP(AK115,'Rekap ROK Pusdik'!$A$7:$V$581,9,0)</f>
        <v>0</v>
      </c>
      <c r="AP115" s="65">
        <f>VLOOKUP($AK115,'Rekap ROK Pusdik'!$A$7:$V$581,10,0)</f>
        <v>27831820</v>
      </c>
      <c r="AQ115" s="65">
        <f>VLOOKUP($AK115,'Rekap ROK Pusdik'!$A$7:$V$581,11,0)</f>
        <v>11890900</v>
      </c>
      <c r="AR115" s="65">
        <f>VLOOKUP($AK115,'Rekap ROK Pusdik'!$A$7:$V$581,12,0)</f>
        <v>40000000</v>
      </c>
      <c r="AS115" s="65">
        <f>VLOOKUP($AK115,'Rekap ROK Pusdik'!$A$7:$V$581,13,0)</f>
        <v>40000000</v>
      </c>
      <c r="AT115" s="65">
        <f>VLOOKUP($AK115,'Rekap ROK Pusdik'!$A$7:$V$581,14,0)</f>
        <v>40000000</v>
      </c>
      <c r="AU115" s="65">
        <f>VLOOKUP($AK115,'Rekap ROK Pusdik'!$A$7:$V$581,15,0)</f>
        <v>40000000</v>
      </c>
      <c r="AV115" s="65">
        <f>VLOOKUP($AK115,'Rekap ROK Pusdik'!$A$7:$V$581,16,0)</f>
        <v>40000000</v>
      </c>
      <c r="AW115" s="65">
        <f>VLOOKUP($AK115,'Rekap ROK Pusdik'!$A$7:$V$581,17,0)</f>
        <v>45000000</v>
      </c>
      <c r="AX115" s="65">
        <f>VLOOKUP($AK115,'Rekap ROK Pusdik'!$A$7:$V$581,18,0)</f>
        <v>35325100</v>
      </c>
      <c r="AY115" s="65">
        <f>VLOOKUP($AK115,'Rekap ROK Pusdik'!$A$7:$V$581,19,0)</f>
        <v>39452180</v>
      </c>
      <c r="AZ115" s="65">
        <f>VLOOKUP($AK115,'Rekap ROK Pusdik'!$A$7:$V$581,20,0)</f>
        <v>32500000</v>
      </c>
      <c r="BA115" s="65">
        <f t="shared" si="0"/>
        <v>392000000</v>
      </c>
      <c r="BB115" s="65">
        <f t="shared" si="1"/>
        <v>0</v>
      </c>
    </row>
    <row r="116" spans="1:54" ht="15.75" customHeight="1" x14ac:dyDescent="0.25">
      <c r="A116" s="64" t="s">
        <v>3954</v>
      </c>
      <c r="B116" s="64" t="s">
        <v>3955</v>
      </c>
      <c r="C116" s="64" t="s">
        <v>3999</v>
      </c>
      <c r="D116" s="64" t="s">
        <v>4000</v>
      </c>
      <c r="E116" s="64" t="s">
        <v>770</v>
      </c>
      <c r="F116" s="64" t="s">
        <v>4001</v>
      </c>
      <c r="G116" s="64" t="s">
        <v>4057</v>
      </c>
      <c r="H116" s="64" t="s">
        <v>4058</v>
      </c>
      <c r="I116" s="64" t="s">
        <v>4004</v>
      </c>
      <c r="J116" s="64" t="s">
        <v>4059</v>
      </c>
      <c r="K116" s="64" t="s">
        <v>4065</v>
      </c>
      <c r="L116" s="64" t="s">
        <v>4066</v>
      </c>
      <c r="M116" s="64" t="s">
        <v>3984</v>
      </c>
      <c r="N116" s="64" t="s">
        <v>3902</v>
      </c>
      <c r="O116" s="64" t="s">
        <v>3966</v>
      </c>
      <c r="P116" s="64" t="s">
        <v>3967</v>
      </c>
      <c r="Q116" s="64">
        <v>19900000</v>
      </c>
      <c r="R116" s="64">
        <v>0</v>
      </c>
      <c r="S116" s="64">
        <v>0</v>
      </c>
      <c r="T116" s="64">
        <v>0</v>
      </c>
      <c r="U116" s="64">
        <v>0</v>
      </c>
      <c r="V116" s="64">
        <v>0</v>
      </c>
      <c r="W116" s="64">
        <v>0</v>
      </c>
      <c r="X116" s="64">
        <v>0</v>
      </c>
      <c r="Y116" s="64">
        <v>0</v>
      </c>
      <c r="Z116" s="64">
        <v>0</v>
      </c>
      <c r="AA116" s="64">
        <v>0</v>
      </c>
      <c r="AB116" s="64">
        <v>0</v>
      </c>
      <c r="AC116" s="64">
        <v>0</v>
      </c>
      <c r="AD116" s="64" t="s">
        <v>3842</v>
      </c>
      <c r="AE116" s="64" t="s">
        <v>3884</v>
      </c>
      <c r="AF116" s="64" t="s">
        <v>3895</v>
      </c>
      <c r="AG116" s="64" t="s">
        <v>3968</v>
      </c>
      <c r="AH116" s="64" t="s">
        <v>3969</v>
      </c>
      <c r="AI116" s="64">
        <v>0</v>
      </c>
      <c r="AJ116" s="64">
        <v>19900000</v>
      </c>
      <c r="AK116" s="64" t="s">
        <v>2317</v>
      </c>
      <c r="AL116" s="64" t="s">
        <v>3970</v>
      </c>
      <c r="AM116" s="64" t="s">
        <v>3971</v>
      </c>
      <c r="AN116" s="64" t="s">
        <v>3972</v>
      </c>
      <c r="AO116" s="65">
        <f>VLOOKUP(AK116,'Rekap ROK Pusdik'!$A$7:$V$581,9,0)</f>
        <v>0</v>
      </c>
      <c r="AP116" s="65">
        <f>VLOOKUP($AK116,'Rekap ROK Pusdik'!$A$7:$V$581,10,0)</f>
        <v>0</v>
      </c>
      <c r="AQ116" s="65">
        <f>VLOOKUP($AK116,'Rekap ROK Pusdik'!$A$7:$V$581,11,0)</f>
        <v>3000000</v>
      </c>
      <c r="AR116" s="65">
        <f>VLOOKUP($AK116,'Rekap ROK Pusdik'!$A$7:$V$581,12,0)</f>
        <v>2725000</v>
      </c>
      <c r="AS116" s="65">
        <f>VLOOKUP($AK116,'Rekap ROK Pusdik'!$A$7:$V$581,13,0)</f>
        <v>0</v>
      </c>
      <c r="AT116" s="65">
        <f>VLOOKUP($AK116,'Rekap ROK Pusdik'!$A$7:$V$581,14,0)</f>
        <v>4225000</v>
      </c>
      <c r="AU116" s="65">
        <f>VLOOKUP($AK116,'Rekap ROK Pusdik'!$A$7:$V$581,15,0)</f>
        <v>0</v>
      </c>
      <c r="AV116" s="65">
        <f>VLOOKUP($AK116,'Rekap ROK Pusdik'!$A$7:$V$581,16,0)</f>
        <v>0</v>
      </c>
      <c r="AW116" s="65">
        <f>VLOOKUP($AK116,'Rekap ROK Pusdik'!$A$7:$V$581,17,0)</f>
        <v>5725000</v>
      </c>
      <c r="AX116" s="65">
        <f>VLOOKUP($AK116,'Rekap ROK Pusdik'!$A$7:$V$581,18,0)</f>
        <v>0</v>
      </c>
      <c r="AY116" s="65">
        <f>VLOOKUP($AK116,'Rekap ROK Pusdik'!$A$7:$V$581,19,0)</f>
        <v>0</v>
      </c>
      <c r="AZ116" s="65">
        <f>VLOOKUP($AK116,'Rekap ROK Pusdik'!$A$7:$V$581,20,0)</f>
        <v>4225000</v>
      </c>
      <c r="BA116" s="65">
        <f t="shared" si="0"/>
        <v>19900000</v>
      </c>
      <c r="BB116" s="65">
        <f t="shared" si="1"/>
        <v>0</v>
      </c>
    </row>
    <row r="117" spans="1:54" ht="15.75" customHeight="1" x14ac:dyDescent="0.25">
      <c r="A117" s="64" t="s">
        <v>3954</v>
      </c>
      <c r="B117" s="64" t="s">
        <v>3955</v>
      </c>
      <c r="C117" s="64" t="s">
        <v>3999</v>
      </c>
      <c r="D117" s="64" t="s">
        <v>4000</v>
      </c>
      <c r="E117" s="64" t="s">
        <v>770</v>
      </c>
      <c r="F117" s="64" t="s">
        <v>4001</v>
      </c>
      <c r="G117" s="64" t="s">
        <v>4057</v>
      </c>
      <c r="H117" s="64" t="s">
        <v>4058</v>
      </c>
      <c r="I117" s="64" t="s">
        <v>4004</v>
      </c>
      <c r="J117" s="64" t="s">
        <v>4059</v>
      </c>
      <c r="K117" s="64" t="s">
        <v>4065</v>
      </c>
      <c r="L117" s="64" t="s">
        <v>4066</v>
      </c>
      <c r="M117" s="64" t="s">
        <v>3984</v>
      </c>
      <c r="N117" s="64" t="s">
        <v>3902</v>
      </c>
      <c r="O117" s="64" t="s">
        <v>3985</v>
      </c>
      <c r="P117" s="64" t="s">
        <v>3986</v>
      </c>
      <c r="Q117" s="64">
        <v>2000000</v>
      </c>
      <c r="R117" s="64">
        <v>0</v>
      </c>
      <c r="S117" s="64">
        <v>0</v>
      </c>
      <c r="T117" s="64">
        <v>0</v>
      </c>
      <c r="U117" s="64">
        <v>0</v>
      </c>
      <c r="V117" s="64">
        <v>0</v>
      </c>
      <c r="W117" s="64">
        <v>0</v>
      </c>
      <c r="X117" s="64">
        <v>0</v>
      </c>
      <c r="Y117" s="64">
        <v>0</v>
      </c>
      <c r="Z117" s="64">
        <v>0</v>
      </c>
      <c r="AA117" s="64">
        <v>0</v>
      </c>
      <c r="AB117" s="64">
        <v>0</v>
      </c>
      <c r="AC117" s="64">
        <v>0</v>
      </c>
      <c r="AD117" s="64" t="s">
        <v>3842</v>
      </c>
      <c r="AE117" s="64" t="s">
        <v>3884</v>
      </c>
      <c r="AF117" s="64" t="s">
        <v>3895</v>
      </c>
      <c r="AG117" s="64" t="s">
        <v>3968</v>
      </c>
      <c r="AH117" s="64" t="s">
        <v>3969</v>
      </c>
      <c r="AI117" s="64">
        <v>0</v>
      </c>
      <c r="AJ117" s="64">
        <v>2000000</v>
      </c>
      <c r="AK117" s="64" t="s">
        <v>2322</v>
      </c>
      <c r="AL117" s="64" t="s">
        <v>3970</v>
      </c>
      <c r="AM117" s="64" t="s">
        <v>3979</v>
      </c>
      <c r="AN117" s="64" t="s">
        <v>3972</v>
      </c>
      <c r="AO117" s="65">
        <f>VLOOKUP(AK117,'Rekap ROK Pusdik'!$A$7:$V$581,9,0)</f>
        <v>0</v>
      </c>
      <c r="AP117" s="65">
        <f>VLOOKUP($AK117,'Rekap ROK Pusdik'!$A$7:$V$581,10,0)</f>
        <v>0</v>
      </c>
      <c r="AQ117" s="65">
        <f>VLOOKUP($AK117,'Rekap ROK Pusdik'!$A$7:$V$581,11,0)</f>
        <v>0</v>
      </c>
      <c r="AR117" s="65">
        <f>VLOOKUP($AK117,'Rekap ROK Pusdik'!$A$7:$V$581,12,0)</f>
        <v>1000000</v>
      </c>
      <c r="AS117" s="65">
        <f>VLOOKUP($AK117,'Rekap ROK Pusdik'!$A$7:$V$581,13,0)</f>
        <v>0</v>
      </c>
      <c r="AT117" s="65">
        <f>VLOOKUP($AK117,'Rekap ROK Pusdik'!$A$7:$V$581,14,0)</f>
        <v>0</v>
      </c>
      <c r="AU117" s="65">
        <f>VLOOKUP($AK117,'Rekap ROK Pusdik'!$A$7:$V$581,15,0)</f>
        <v>0</v>
      </c>
      <c r="AV117" s="65">
        <f>VLOOKUP($AK117,'Rekap ROK Pusdik'!$A$7:$V$581,16,0)</f>
        <v>0</v>
      </c>
      <c r="AW117" s="65">
        <f>VLOOKUP($AK117,'Rekap ROK Pusdik'!$A$7:$V$581,17,0)</f>
        <v>1000000</v>
      </c>
      <c r="AX117" s="65">
        <f>VLOOKUP($AK117,'Rekap ROK Pusdik'!$A$7:$V$581,18,0)</f>
        <v>0</v>
      </c>
      <c r="AY117" s="65">
        <f>VLOOKUP($AK117,'Rekap ROK Pusdik'!$A$7:$V$581,19,0)</f>
        <v>0</v>
      </c>
      <c r="AZ117" s="65">
        <f>VLOOKUP($AK117,'Rekap ROK Pusdik'!$A$7:$V$581,20,0)</f>
        <v>0</v>
      </c>
      <c r="BA117" s="65">
        <f t="shared" si="0"/>
        <v>2000000</v>
      </c>
      <c r="BB117" s="65">
        <f t="shared" si="1"/>
        <v>0</v>
      </c>
    </row>
    <row r="118" spans="1:54" ht="15.75" customHeight="1" x14ac:dyDescent="0.25">
      <c r="A118" s="64" t="s">
        <v>3954</v>
      </c>
      <c r="B118" s="64" t="s">
        <v>3955</v>
      </c>
      <c r="C118" s="64" t="s">
        <v>3999</v>
      </c>
      <c r="D118" s="64" t="s">
        <v>4000</v>
      </c>
      <c r="E118" s="64" t="s">
        <v>770</v>
      </c>
      <c r="F118" s="64" t="s">
        <v>4001</v>
      </c>
      <c r="G118" s="64" t="s">
        <v>4057</v>
      </c>
      <c r="H118" s="64" t="s">
        <v>4058</v>
      </c>
      <c r="I118" s="64" t="s">
        <v>4004</v>
      </c>
      <c r="J118" s="64" t="s">
        <v>4059</v>
      </c>
      <c r="K118" s="64" t="s">
        <v>4065</v>
      </c>
      <c r="L118" s="64" t="s">
        <v>4066</v>
      </c>
      <c r="M118" s="64" t="s">
        <v>3984</v>
      </c>
      <c r="N118" s="64" t="s">
        <v>3902</v>
      </c>
      <c r="O118" s="64" t="s">
        <v>3980</v>
      </c>
      <c r="P118" s="64" t="s">
        <v>3981</v>
      </c>
      <c r="Q118" s="64">
        <v>40804000</v>
      </c>
      <c r="R118" s="64">
        <v>0</v>
      </c>
      <c r="S118" s="64">
        <v>0</v>
      </c>
      <c r="T118" s="64">
        <v>0</v>
      </c>
      <c r="U118" s="64">
        <v>0</v>
      </c>
      <c r="V118" s="64">
        <v>0</v>
      </c>
      <c r="W118" s="64">
        <v>0</v>
      </c>
      <c r="X118" s="64">
        <v>0</v>
      </c>
      <c r="Y118" s="64">
        <v>0</v>
      </c>
      <c r="Z118" s="64">
        <v>0</v>
      </c>
      <c r="AA118" s="64">
        <v>0</v>
      </c>
      <c r="AB118" s="64">
        <v>0</v>
      </c>
      <c r="AC118" s="64">
        <v>0</v>
      </c>
      <c r="AD118" s="64" t="s">
        <v>3842</v>
      </c>
      <c r="AE118" s="64" t="s">
        <v>3884</v>
      </c>
      <c r="AF118" s="64" t="s">
        <v>3895</v>
      </c>
      <c r="AG118" s="64" t="s">
        <v>3968</v>
      </c>
      <c r="AH118" s="64" t="s">
        <v>3969</v>
      </c>
      <c r="AI118" s="64">
        <v>0</v>
      </c>
      <c r="AJ118" s="64">
        <v>40804000</v>
      </c>
      <c r="AK118" s="64" t="s">
        <v>2324</v>
      </c>
      <c r="AL118" s="64" t="s">
        <v>3970</v>
      </c>
      <c r="AM118" s="64" t="s">
        <v>3982</v>
      </c>
      <c r="AN118" s="64" t="s">
        <v>3972</v>
      </c>
      <c r="AO118" s="65">
        <f>VLOOKUP(AK118,'Rekap ROK Pusdik'!$A$7:$V$581,9,0)</f>
        <v>0</v>
      </c>
      <c r="AP118" s="65">
        <f>VLOOKUP($AK118,'Rekap ROK Pusdik'!$A$7:$V$581,10,0)</f>
        <v>0</v>
      </c>
      <c r="AQ118" s="65">
        <f>VLOOKUP($AK118,'Rekap ROK Pusdik'!$A$7:$V$581,11,0)</f>
        <v>0</v>
      </c>
      <c r="AR118" s="65">
        <f>VLOOKUP($AK118,'Rekap ROK Pusdik'!$A$7:$V$581,12,0)</f>
        <v>7500000</v>
      </c>
      <c r="AS118" s="65">
        <f>VLOOKUP($AK118,'Rekap ROK Pusdik'!$A$7:$V$581,13,0)</f>
        <v>4500000</v>
      </c>
      <c r="AT118" s="65">
        <f>VLOOKUP($AK118,'Rekap ROK Pusdik'!$A$7:$V$581,14,0)</f>
        <v>3500000</v>
      </c>
      <c r="AU118" s="65">
        <f>VLOOKUP($AK118,'Rekap ROK Pusdik'!$A$7:$V$581,15,0)</f>
        <v>3804000</v>
      </c>
      <c r="AV118" s="65">
        <f>VLOOKUP($AK118,'Rekap ROK Pusdik'!$A$7:$V$581,16,0)</f>
        <v>4500000</v>
      </c>
      <c r="AW118" s="65">
        <f>VLOOKUP($AK118,'Rekap ROK Pusdik'!$A$7:$V$581,17,0)</f>
        <v>3500000</v>
      </c>
      <c r="AX118" s="65">
        <f>VLOOKUP($AK118,'Rekap ROK Pusdik'!$A$7:$V$581,18,0)</f>
        <v>4500000</v>
      </c>
      <c r="AY118" s="65">
        <f>VLOOKUP($AK118,'Rekap ROK Pusdik'!$A$7:$V$581,19,0)</f>
        <v>4500000</v>
      </c>
      <c r="AZ118" s="65">
        <f>VLOOKUP($AK118,'Rekap ROK Pusdik'!$A$7:$V$581,20,0)</f>
        <v>4500000</v>
      </c>
      <c r="BA118" s="65">
        <f t="shared" si="0"/>
        <v>40804000</v>
      </c>
      <c r="BB118" s="65">
        <f t="shared" si="1"/>
        <v>0</v>
      </c>
    </row>
    <row r="119" spans="1:54" ht="15.75" customHeight="1" x14ac:dyDescent="0.25">
      <c r="A119" s="64" t="s">
        <v>3954</v>
      </c>
      <c r="B119" s="64" t="s">
        <v>3955</v>
      </c>
      <c r="C119" s="64" t="s">
        <v>3999</v>
      </c>
      <c r="D119" s="64" t="s">
        <v>4000</v>
      </c>
      <c r="E119" s="64" t="s">
        <v>770</v>
      </c>
      <c r="F119" s="64" t="s">
        <v>4001</v>
      </c>
      <c r="G119" s="64" t="s">
        <v>4057</v>
      </c>
      <c r="H119" s="64" t="s">
        <v>4058</v>
      </c>
      <c r="I119" s="64" t="s">
        <v>4004</v>
      </c>
      <c r="J119" s="64" t="s">
        <v>4059</v>
      </c>
      <c r="K119" s="64" t="s">
        <v>4065</v>
      </c>
      <c r="L119" s="64" t="s">
        <v>4066</v>
      </c>
      <c r="M119" s="64" t="s">
        <v>3984</v>
      </c>
      <c r="N119" s="64" t="s">
        <v>3902</v>
      </c>
      <c r="O119" s="64" t="s">
        <v>3994</v>
      </c>
      <c r="P119" s="64" t="s">
        <v>3995</v>
      </c>
      <c r="Q119" s="64">
        <v>2100000</v>
      </c>
      <c r="R119" s="64">
        <v>0</v>
      </c>
      <c r="S119" s="64">
        <v>0</v>
      </c>
      <c r="T119" s="64">
        <v>0</v>
      </c>
      <c r="U119" s="64">
        <v>0</v>
      </c>
      <c r="V119" s="64">
        <v>0</v>
      </c>
      <c r="W119" s="64">
        <v>0</v>
      </c>
      <c r="X119" s="64">
        <v>0</v>
      </c>
      <c r="Y119" s="64">
        <v>0</v>
      </c>
      <c r="Z119" s="64">
        <v>0</v>
      </c>
      <c r="AA119" s="64">
        <v>0</v>
      </c>
      <c r="AB119" s="64">
        <v>0</v>
      </c>
      <c r="AC119" s="64">
        <v>0</v>
      </c>
      <c r="AD119" s="64" t="s">
        <v>3842</v>
      </c>
      <c r="AE119" s="64" t="s">
        <v>3884</v>
      </c>
      <c r="AF119" s="64" t="s">
        <v>3895</v>
      </c>
      <c r="AG119" s="64" t="s">
        <v>3968</v>
      </c>
      <c r="AH119" s="64" t="s">
        <v>3969</v>
      </c>
      <c r="AI119" s="64">
        <v>0</v>
      </c>
      <c r="AJ119" s="64">
        <v>2100000</v>
      </c>
      <c r="AK119" s="64" t="s">
        <v>2327</v>
      </c>
      <c r="AL119" s="64" t="s">
        <v>3970</v>
      </c>
      <c r="AM119" s="64" t="s">
        <v>3996</v>
      </c>
      <c r="AN119" s="64" t="s">
        <v>3972</v>
      </c>
      <c r="AO119" s="65">
        <f>VLOOKUP(AK119,'Rekap ROK Pusdik'!$A$7:$V$581,9,0)</f>
        <v>0</v>
      </c>
      <c r="AP119" s="65">
        <f>VLOOKUP($AK119,'Rekap ROK Pusdik'!$A$7:$V$581,10,0)</f>
        <v>0</v>
      </c>
      <c r="AQ119" s="65">
        <f>VLOOKUP($AK119,'Rekap ROK Pusdik'!$A$7:$V$581,11,0)</f>
        <v>0</v>
      </c>
      <c r="AR119" s="65">
        <f>VLOOKUP($AK119,'Rekap ROK Pusdik'!$A$7:$V$581,12,0)</f>
        <v>300000</v>
      </c>
      <c r="AS119" s="65">
        <f>VLOOKUP($AK119,'Rekap ROK Pusdik'!$A$7:$V$581,13,0)</f>
        <v>300000</v>
      </c>
      <c r="AT119" s="65">
        <f>VLOOKUP($AK119,'Rekap ROK Pusdik'!$A$7:$V$581,14,0)</f>
        <v>300000</v>
      </c>
      <c r="AU119" s="65">
        <f>VLOOKUP($AK119,'Rekap ROK Pusdik'!$A$7:$V$581,15,0)</f>
        <v>0</v>
      </c>
      <c r="AV119" s="65">
        <f>VLOOKUP($AK119,'Rekap ROK Pusdik'!$A$7:$V$581,16,0)</f>
        <v>300000</v>
      </c>
      <c r="AW119" s="65">
        <f>VLOOKUP($AK119,'Rekap ROK Pusdik'!$A$7:$V$581,17,0)</f>
        <v>300000</v>
      </c>
      <c r="AX119" s="65">
        <f>VLOOKUP($AK119,'Rekap ROK Pusdik'!$A$7:$V$581,18,0)</f>
        <v>0</v>
      </c>
      <c r="AY119" s="65">
        <f>VLOOKUP($AK119,'Rekap ROK Pusdik'!$A$7:$V$581,19,0)</f>
        <v>300000</v>
      </c>
      <c r="AZ119" s="65">
        <f>VLOOKUP($AK119,'Rekap ROK Pusdik'!$A$7:$V$581,20,0)</f>
        <v>300000</v>
      </c>
      <c r="BA119" s="65">
        <f t="shared" si="0"/>
        <v>2100000</v>
      </c>
      <c r="BB119" s="65">
        <f t="shared" si="1"/>
        <v>0</v>
      </c>
    </row>
    <row r="120" spans="1:54" ht="15.75" customHeight="1" x14ac:dyDescent="0.25">
      <c r="A120" s="64" t="s">
        <v>3954</v>
      </c>
      <c r="B120" s="64" t="s">
        <v>3955</v>
      </c>
      <c r="C120" s="64" t="s">
        <v>3999</v>
      </c>
      <c r="D120" s="64" t="s">
        <v>4000</v>
      </c>
      <c r="E120" s="64" t="s">
        <v>770</v>
      </c>
      <c r="F120" s="64" t="s">
        <v>4001</v>
      </c>
      <c r="G120" s="64" t="s">
        <v>4057</v>
      </c>
      <c r="H120" s="64" t="s">
        <v>4058</v>
      </c>
      <c r="I120" s="64" t="s">
        <v>4004</v>
      </c>
      <c r="J120" s="64" t="s">
        <v>4059</v>
      </c>
      <c r="K120" s="64" t="s">
        <v>4065</v>
      </c>
      <c r="L120" s="64" t="s">
        <v>4066</v>
      </c>
      <c r="M120" s="64" t="s">
        <v>4050</v>
      </c>
      <c r="N120" s="64" t="s">
        <v>3904</v>
      </c>
      <c r="O120" s="64" t="s">
        <v>3966</v>
      </c>
      <c r="P120" s="64" t="s">
        <v>3967</v>
      </c>
      <c r="Q120" s="64">
        <v>13520000</v>
      </c>
      <c r="R120" s="64">
        <v>0</v>
      </c>
      <c r="S120" s="64">
        <v>0</v>
      </c>
      <c r="T120" s="64">
        <v>0</v>
      </c>
      <c r="U120" s="64">
        <v>0</v>
      </c>
      <c r="V120" s="64">
        <v>0</v>
      </c>
      <c r="W120" s="64">
        <v>0</v>
      </c>
      <c r="X120" s="64">
        <v>0</v>
      </c>
      <c r="Y120" s="64">
        <v>0</v>
      </c>
      <c r="Z120" s="64">
        <v>0</v>
      </c>
      <c r="AA120" s="64">
        <v>0</v>
      </c>
      <c r="AB120" s="64">
        <v>0</v>
      </c>
      <c r="AC120" s="64">
        <v>0</v>
      </c>
      <c r="AD120" s="64" t="s">
        <v>3842</v>
      </c>
      <c r="AE120" s="64" t="s">
        <v>3884</v>
      </c>
      <c r="AF120" s="64" t="s">
        <v>3895</v>
      </c>
      <c r="AG120" s="64" t="s">
        <v>3968</v>
      </c>
      <c r="AH120" s="64" t="s">
        <v>3969</v>
      </c>
      <c r="AI120" s="64">
        <v>0</v>
      </c>
      <c r="AJ120" s="64">
        <v>13520000</v>
      </c>
      <c r="AK120" s="64" t="s">
        <v>2331</v>
      </c>
      <c r="AL120" s="64" t="s">
        <v>3970</v>
      </c>
      <c r="AM120" s="64" t="s">
        <v>3971</v>
      </c>
      <c r="AN120" s="64" t="s">
        <v>3972</v>
      </c>
      <c r="AO120" s="65">
        <f>VLOOKUP(AK120,'Rekap ROK Pusdik'!$A$7:$V$581,9,0)</f>
        <v>0</v>
      </c>
      <c r="AP120" s="65">
        <f>VLOOKUP($AK120,'Rekap ROK Pusdik'!$A$7:$V$581,10,0)</f>
        <v>0</v>
      </c>
      <c r="AQ120" s="65">
        <f>VLOOKUP($AK120,'Rekap ROK Pusdik'!$A$7:$V$581,11,0)</f>
        <v>3950000</v>
      </c>
      <c r="AR120" s="65">
        <f>VLOOKUP($AK120,'Rekap ROK Pusdik'!$A$7:$V$581,12,0)</f>
        <v>1035000</v>
      </c>
      <c r="AS120" s="65">
        <f>VLOOKUP($AK120,'Rekap ROK Pusdik'!$A$7:$V$581,13,0)</f>
        <v>1380000</v>
      </c>
      <c r="AT120" s="65">
        <f>VLOOKUP($AK120,'Rekap ROK Pusdik'!$A$7:$V$581,14,0)</f>
        <v>690000</v>
      </c>
      <c r="AU120" s="65">
        <f>VLOOKUP($AK120,'Rekap ROK Pusdik'!$A$7:$V$581,15,0)</f>
        <v>1380000</v>
      </c>
      <c r="AV120" s="65">
        <f>VLOOKUP($AK120,'Rekap ROK Pusdik'!$A$7:$V$581,16,0)</f>
        <v>4050000</v>
      </c>
      <c r="AW120" s="65">
        <f>VLOOKUP($AK120,'Rekap ROK Pusdik'!$A$7:$V$581,17,0)</f>
        <v>0</v>
      </c>
      <c r="AX120" s="65">
        <f>VLOOKUP($AK120,'Rekap ROK Pusdik'!$A$7:$V$581,18,0)</f>
        <v>1035000</v>
      </c>
      <c r="AY120" s="65">
        <f>VLOOKUP($AK120,'Rekap ROK Pusdik'!$A$7:$V$581,19,0)</f>
        <v>0</v>
      </c>
      <c r="AZ120" s="65">
        <f>VLOOKUP($AK120,'Rekap ROK Pusdik'!$A$7:$V$581,20,0)</f>
        <v>0</v>
      </c>
      <c r="BA120" s="65">
        <f t="shared" si="0"/>
        <v>13520000</v>
      </c>
      <c r="BB120" s="65">
        <f t="shared" si="1"/>
        <v>0</v>
      </c>
    </row>
    <row r="121" spans="1:54" ht="15.75" customHeight="1" x14ac:dyDescent="0.25">
      <c r="A121" s="64" t="s">
        <v>3954</v>
      </c>
      <c r="B121" s="64" t="s">
        <v>3955</v>
      </c>
      <c r="C121" s="64" t="s">
        <v>3999</v>
      </c>
      <c r="D121" s="64" t="s">
        <v>4000</v>
      </c>
      <c r="E121" s="64" t="s">
        <v>770</v>
      </c>
      <c r="F121" s="64" t="s">
        <v>4001</v>
      </c>
      <c r="G121" s="64" t="s">
        <v>4057</v>
      </c>
      <c r="H121" s="64" t="s">
        <v>4058</v>
      </c>
      <c r="I121" s="64" t="s">
        <v>4004</v>
      </c>
      <c r="J121" s="64" t="s">
        <v>4059</v>
      </c>
      <c r="K121" s="64" t="s">
        <v>4065</v>
      </c>
      <c r="L121" s="64" t="s">
        <v>4066</v>
      </c>
      <c r="M121" s="64" t="s">
        <v>4050</v>
      </c>
      <c r="N121" s="64" t="s">
        <v>3904</v>
      </c>
      <c r="O121" s="64" t="s">
        <v>3985</v>
      </c>
      <c r="P121" s="64" t="s">
        <v>3986</v>
      </c>
      <c r="Q121" s="64">
        <v>8000000</v>
      </c>
      <c r="R121" s="64">
        <v>0</v>
      </c>
      <c r="S121" s="64">
        <v>0</v>
      </c>
      <c r="T121" s="64">
        <v>0</v>
      </c>
      <c r="U121" s="64">
        <v>0</v>
      </c>
      <c r="V121" s="64">
        <v>0</v>
      </c>
      <c r="W121" s="64">
        <v>0</v>
      </c>
      <c r="X121" s="64">
        <v>0</v>
      </c>
      <c r="Y121" s="64">
        <v>0</v>
      </c>
      <c r="Z121" s="64">
        <v>0</v>
      </c>
      <c r="AA121" s="64">
        <v>0</v>
      </c>
      <c r="AB121" s="64">
        <v>0</v>
      </c>
      <c r="AC121" s="64">
        <v>0</v>
      </c>
      <c r="AD121" s="64" t="s">
        <v>3842</v>
      </c>
      <c r="AE121" s="64" t="s">
        <v>3884</v>
      </c>
      <c r="AF121" s="64" t="s">
        <v>3895</v>
      </c>
      <c r="AG121" s="64" t="s">
        <v>3968</v>
      </c>
      <c r="AH121" s="64" t="s">
        <v>3969</v>
      </c>
      <c r="AI121" s="64">
        <v>0</v>
      </c>
      <c r="AJ121" s="64">
        <v>8000000</v>
      </c>
      <c r="AK121" s="64" t="s">
        <v>2336</v>
      </c>
      <c r="AL121" s="64" t="s">
        <v>3970</v>
      </c>
      <c r="AM121" s="64" t="s">
        <v>3979</v>
      </c>
      <c r="AN121" s="64" t="s">
        <v>3972</v>
      </c>
      <c r="AO121" s="65">
        <f>VLOOKUP(AK121,'Rekap ROK Pusdik'!$A$7:$V$581,9,0)</f>
        <v>0</v>
      </c>
      <c r="AP121" s="65">
        <f>VLOOKUP($AK121,'Rekap ROK Pusdik'!$A$7:$V$581,10,0)</f>
        <v>0</v>
      </c>
      <c r="AQ121" s="65">
        <f>VLOOKUP($AK121,'Rekap ROK Pusdik'!$A$7:$V$581,11,0)</f>
        <v>0</v>
      </c>
      <c r="AR121" s="65">
        <f>VLOOKUP($AK121,'Rekap ROK Pusdik'!$A$7:$V$581,12,0)</f>
        <v>2000000</v>
      </c>
      <c r="AS121" s="65">
        <f>VLOOKUP($AK121,'Rekap ROK Pusdik'!$A$7:$V$581,13,0)</f>
        <v>0</v>
      </c>
      <c r="AT121" s="65">
        <f>VLOOKUP($AK121,'Rekap ROK Pusdik'!$A$7:$V$581,14,0)</f>
        <v>0</v>
      </c>
      <c r="AU121" s="65">
        <f>VLOOKUP($AK121,'Rekap ROK Pusdik'!$A$7:$V$581,15,0)</f>
        <v>2000000</v>
      </c>
      <c r="AV121" s="65">
        <f>VLOOKUP($AK121,'Rekap ROK Pusdik'!$A$7:$V$581,16,0)</f>
        <v>0</v>
      </c>
      <c r="AW121" s="65">
        <f>VLOOKUP($AK121,'Rekap ROK Pusdik'!$A$7:$V$581,17,0)</f>
        <v>0</v>
      </c>
      <c r="AX121" s="65">
        <f>VLOOKUP($AK121,'Rekap ROK Pusdik'!$A$7:$V$581,18,0)</f>
        <v>2000000</v>
      </c>
      <c r="AY121" s="65">
        <f>VLOOKUP($AK121,'Rekap ROK Pusdik'!$A$7:$V$581,19,0)</f>
        <v>0</v>
      </c>
      <c r="AZ121" s="65">
        <f>VLOOKUP($AK121,'Rekap ROK Pusdik'!$A$7:$V$581,20,0)</f>
        <v>2000000</v>
      </c>
      <c r="BA121" s="65">
        <f t="shared" si="0"/>
        <v>8000000</v>
      </c>
      <c r="BB121" s="65">
        <f t="shared" si="1"/>
        <v>0</v>
      </c>
    </row>
    <row r="122" spans="1:54" ht="15.75" customHeight="1" x14ac:dyDescent="0.25">
      <c r="A122" s="64" t="s">
        <v>3954</v>
      </c>
      <c r="B122" s="64" t="s">
        <v>3955</v>
      </c>
      <c r="C122" s="64" t="s">
        <v>3999</v>
      </c>
      <c r="D122" s="64" t="s">
        <v>4000</v>
      </c>
      <c r="E122" s="64" t="s">
        <v>770</v>
      </c>
      <c r="F122" s="64" t="s">
        <v>4001</v>
      </c>
      <c r="G122" s="64" t="s">
        <v>4057</v>
      </c>
      <c r="H122" s="64" t="s">
        <v>4058</v>
      </c>
      <c r="I122" s="64" t="s">
        <v>4004</v>
      </c>
      <c r="J122" s="64" t="s">
        <v>4059</v>
      </c>
      <c r="K122" s="64" t="s">
        <v>4065</v>
      </c>
      <c r="L122" s="64" t="s">
        <v>4066</v>
      </c>
      <c r="M122" s="64" t="s">
        <v>4050</v>
      </c>
      <c r="N122" s="64" t="s">
        <v>3904</v>
      </c>
      <c r="O122" s="64" t="s">
        <v>3980</v>
      </c>
      <c r="P122" s="64" t="s">
        <v>3981</v>
      </c>
      <c r="Q122" s="64">
        <v>38744000</v>
      </c>
      <c r="R122" s="64">
        <v>0</v>
      </c>
      <c r="S122" s="64">
        <v>0</v>
      </c>
      <c r="T122" s="64">
        <v>0</v>
      </c>
      <c r="U122" s="64">
        <v>0</v>
      </c>
      <c r="V122" s="64">
        <v>0</v>
      </c>
      <c r="W122" s="64">
        <v>0</v>
      </c>
      <c r="X122" s="64">
        <v>0</v>
      </c>
      <c r="Y122" s="64">
        <v>0</v>
      </c>
      <c r="Z122" s="64">
        <v>0</v>
      </c>
      <c r="AA122" s="64">
        <v>0</v>
      </c>
      <c r="AB122" s="64">
        <v>0</v>
      </c>
      <c r="AC122" s="64">
        <v>0</v>
      </c>
      <c r="AD122" s="64" t="s">
        <v>3842</v>
      </c>
      <c r="AE122" s="64" t="s">
        <v>3884</v>
      </c>
      <c r="AF122" s="64" t="s">
        <v>3895</v>
      </c>
      <c r="AG122" s="64" t="s">
        <v>3968</v>
      </c>
      <c r="AH122" s="64" t="s">
        <v>3969</v>
      </c>
      <c r="AI122" s="64">
        <v>0</v>
      </c>
      <c r="AJ122" s="64">
        <v>38744000</v>
      </c>
      <c r="AK122" s="64" t="s">
        <v>2338</v>
      </c>
      <c r="AL122" s="64" t="s">
        <v>3970</v>
      </c>
      <c r="AM122" s="64" t="s">
        <v>3982</v>
      </c>
      <c r="AN122" s="64" t="s">
        <v>3972</v>
      </c>
      <c r="AO122" s="65">
        <f>VLOOKUP(AK122,'Rekap ROK Pusdik'!$A$7:$V$581,9,0)</f>
        <v>0</v>
      </c>
      <c r="AP122" s="65">
        <f>VLOOKUP($AK122,'Rekap ROK Pusdik'!$A$7:$V$581,10,0)</f>
        <v>4486975</v>
      </c>
      <c r="AQ122" s="65">
        <f>VLOOKUP($AK122,'Rekap ROK Pusdik'!$A$7:$V$581,11,0)</f>
        <v>3874400</v>
      </c>
      <c r="AR122" s="65">
        <f>VLOOKUP($AK122,'Rekap ROK Pusdik'!$A$7:$V$581,12,0)</f>
        <v>3261825</v>
      </c>
      <c r="AS122" s="65">
        <f>VLOOKUP($AK122,'Rekap ROK Pusdik'!$A$7:$V$581,13,0)</f>
        <v>3874400</v>
      </c>
      <c r="AT122" s="65">
        <f>VLOOKUP($AK122,'Rekap ROK Pusdik'!$A$7:$V$581,14,0)</f>
        <v>3874400</v>
      </c>
      <c r="AU122" s="65">
        <f>VLOOKUP($AK122,'Rekap ROK Pusdik'!$A$7:$V$581,15,0)</f>
        <v>3874400</v>
      </c>
      <c r="AV122" s="65">
        <f>VLOOKUP($AK122,'Rekap ROK Pusdik'!$A$7:$V$581,16,0)</f>
        <v>3874400</v>
      </c>
      <c r="AW122" s="65">
        <f>VLOOKUP($AK122,'Rekap ROK Pusdik'!$A$7:$V$581,17,0)</f>
        <v>3874400</v>
      </c>
      <c r="AX122" s="65">
        <f>VLOOKUP($AK122,'Rekap ROK Pusdik'!$A$7:$V$581,18,0)</f>
        <v>3874400</v>
      </c>
      <c r="AY122" s="65">
        <f>VLOOKUP($AK122,'Rekap ROK Pusdik'!$A$7:$V$581,19,0)</f>
        <v>3874400</v>
      </c>
      <c r="AZ122" s="65">
        <f>VLOOKUP($AK122,'Rekap ROK Pusdik'!$A$7:$V$581,20,0)</f>
        <v>0</v>
      </c>
      <c r="BA122" s="65">
        <f t="shared" si="0"/>
        <v>38744000</v>
      </c>
      <c r="BB122" s="65">
        <f t="shared" si="1"/>
        <v>0</v>
      </c>
    </row>
    <row r="123" spans="1:54" ht="15.75" customHeight="1" x14ac:dyDescent="0.25">
      <c r="A123" s="64" t="s">
        <v>3954</v>
      </c>
      <c r="B123" s="64" t="s">
        <v>3955</v>
      </c>
      <c r="C123" s="64" t="s">
        <v>3999</v>
      </c>
      <c r="D123" s="64" t="s">
        <v>4000</v>
      </c>
      <c r="E123" s="64" t="s">
        <v>770</v>
      </c>
      <c r="F123" s="64" t="s">
        <v>4001</v>
      </c>
      <c r="G123" s="64" t="s">
        <v>4057</v>
      </c>
      <c r="H123" s="64" t="s">
        <v>4058</v>
      </c>
      <c r="I123" s="64" t="s">
        <v>4004</v>
      </c>
      <c r="J123" s="64" t="s">
        <v>4059</v>
      </c>
      <c r="K123" s="64" t="s">
        <v>4065</v>
      </c>
      <c r="L123" s="64" t="s">
        <v>4066</v>
      </c>
      <c r="M123" s="64" t="s">
        <v>4050</v>
      </c>
      <c r="N123" s="64" t="s">
        <v>3904</v>
      </c>
      <c r="O123" s="64" t="s">
        <v>3994</v>
      </c>
      <c r="P123" s="64" t="s">
        <v>3995</v>
      </c>
      <c r="Q123" s="64">
        <v>2400000</v>
      </c>
      <c r="R123" s="64">
        <v>0</v>
      </c>
      <c r="S123" s="64">
        <v>0</v>
      </c>
      <c r="T123" s="64">
        <v>0</v>
      </c>
      <c r="U123" s="64">
        <v>0</v>
      </c>
      <c r="V123" s="64">
        <v>0</v>
      </c>
      <c r="W123" s="64">
        <v>0</v>
      </c>
      <c r="X123" s="64">
        <v>0</v>
      </c>
      <c r="Y123" s="64">
        <v>0</v>
      </c>
      <c r="Z123" s="64">
        <v>0</v>
      </c>
      <c r="AA123" s="64">
        <v>0</v>
      </c>
      <c r="AB123" s="64">
        <v>0</v>
      </c>
      <c r="AC123" s="64">
        <v>0</v>
      </c>
      <c r="AD123" s="64" t="s">
        <v>3842</v>
      </c>
      <c r="AE123" s="64" t="s">
        <v>3884</v>
      </c>
      <c r="AF123" s="64" t="s">
        <v>3895</v>
      </c>
      <c r="AG123" s="64" t="s">
        <v>3968</v>
      </c>
      <c r="AH123" s="64" t="s">
        <v>3969</v>
      </c>
      <c r="AI123" s="64">
        <v>0</v>
      </c>
      <c r="AJ123" s="64">
        <v>2400000</v>
      </c>
      <c r="AK123" s="64" t="s">
        <v>2341</v>
      </c>
      <c r="AL123" s="64" t="s">
        <v>3970</v>
      </c>
      <c r="AM123" s="64" t="s">
        <v>3996</v>
      </c>
      <c r="AN123" s="64" t="s">
        <v>3972</v>
      </c>
      <c r="AO123" s="65">
        <f>VLOOKUP(AK123,'Rekap ROK Pusdik'!$A$7:$V$581,9,0)</f>
        <v>0</v>
      </c>
      <c r="AP123" s="65">
        <f>VLOOKUP($AK123,'Rekap ROK Pusdik'!$A$7:$V$581,10,0)</f>
        <v>0</v>
      </c>
      <c r="AQ123" s="65">
        <f>VLOOKUP($AK123,'Rekap ROK Pusdik'!$A$7:$V$581,11,0)</f>
        <v>600000</v>
      </c>
      <c r="AR123" s="65">
        <f>VLOOKUP($AK123,'Rekap ROK Pusdik'!$A$7:$V$581,12,0)</f>
        <v>0</v>
      </c>
      <c r="AS123" s="65">
        <f>VLOOKUP($AK123,'Rekap ROK Pusdik'!$A$7:$V$581,13,0)</f>
        <v>300000</v>
      </c>
      <c r="AT123" s="65">
        <f>VLOOKUP($AK123,'Rekap ROK Pusdik'!$A$7:$V$581,14,0)</f>
        <v>300000</v>
      </c>
      <c r="AU123" s="65">
        <f>VLOOKUP($AK123,'Rekap ROK Pusdik'!$A$7:$V$581,15,0)</f>
        <v>300000</v>
      </c>
      <c r="AV123" s="65">
        <f>VLOOKUP($AK123,'Rekap ROK Pusdik'!$A$7:$V$581,16,0)</f>
        <v>300000</v>
      </c>
      <c r="AW123" s="65">
        <f>VLOOKUP($AK123,'Rekap ROK Pusdik'!$A$7:$V$581,17,0)</f>
        <v>300000</v>
      </c>
      <c r="AX123" s="65">
        <f>VLOOKUP($AK123,'Rekap ROK Pusdik'!$A$7:$V$581,18,0)</f>
        <v>300000</v>
      </c>
      <c r="AY123" s="65">
        <f>VLOOKUP($AK123,'Rekap ROK Pusdik'!$A$7:$V$581,19,0)</f>
        <v>0</v>
      </c>
      <c r="AZ123" s="65">
        <f>VLOOKUP($AK123,'Rekap ROK Pusdik'!$A$7:$V$581,20,0)</f>
        <v>0</v>
      </c>
      <c r="BA123" s="65">
        <f t="shared" si="0"/>
        <v>2400000</v>
      </c>
      <c r="BB123" s="65">
        <f t="shared" si="1"/>
        <v>0</v>
      </c>
    </row>
    <row r="124" spans="1:54" ht="15.75" customHeight="1" x14ac:dyDescent="0.25">
      <c r="A124" s="64" t="s">
        <v>3954</v>
      </c>
      <c r="B124" s="64" t="s">
        <v>3955</v>
      </c>
      <c r="C124" s="64" t="s">
        <v>3999</v>
      </c>
      <c r="D124" s="64" t="s">
        <v>4000</v>
      </c>
      <c r="E124" s="64" t="s">
        <v>770</v>
      </c>
      <c r="F124" s="64" t="s">
        <v>4001</v>
      </c>
      <c r="G124" s="64" t="s">
        <v>4057</v>
      </c>
      <c r="H124" s="64" t="s">
        <v>4058</v>
      </c>
      <c r="I124" s="64" t="s">
        <v>4004</v>
      </c>
      <c r="J124" s="64" t="s">
        <v>4059</v>
      </c>
      <c r="K124" s="64" t="s">
        <v>4065</v>
      </c>
      <c r="L124" s="64" t="s">
        <v>4066</v>
      </c>
      <c r="M124" s="64" t="s">
        <v>4062</v>
      </c>
      <c r="N124" s="64" t="s">
        <v>3859</v>
      </c>
      <c r="O124" s="64" t="s">
        <v>3966</v>
      </c>
      <c r="P124" s="64" t="s">
        <v>3967</v>
      </c>
      <c r="Q124" s="64">
        <v>22350000</v>
      </c>
      <c r="R124" s="64">
        <v>0</v>
      </c>
      <c r="S124" s="64">
        <v>0</v>
      </c>
      <c r="T124" s="64">
        <v>0</v>
      </c>
      <c r="U124" s="64">
        <v>0</v>
      </c>
      <c r="V124" s="64">
        <v>0</v>
      </c>
      <c r="W124" s="64">
        <v>0</v>
      </c>
      <c r="X124" s="64">
        <v>0</v>
      </c>
      <c r="Y124" s="64">
        <v>0</v>
      </c>
      <c r="Z124" s="64">
        <v>0</v>
      </c>
      <c r="AA124" s="64">
        <v>0</v>
      </c>
      <c r="AB124" s="64">
        <v>0</v>
      </c>
      <c r="AC124" s="64">
        <v>0</v>
      </c>
      <c r="AD124" s="64" t="s">
        <v>3842</v>
      </c>
      <c r="AE124" s="66" t="s">
        <v>3854</v>
      </c>
      <c r="AF124" s="66" t="s">
        <v>3855</v>
      </c>
      <c r="AG124" s="64" t="s">
        <v>3968</v>
      </c>
      <c r="AH124" s="64" t="s">
        <v>3969</v>
      </c>
      <c r="AI124" s="64">
        <v>0</v>
      </c>
      <c r="AJ124" s="64">
        <v>22350000</v>
      </c>
      <c r="AK124" s="64" t="s">
        <v>2345</v>
      </c>
      <c r="AL124" s="64" t="s">
        <v>3970</v>
      </c>
      <c r="AM124" s="64" t="s">
        <v>3971</v>
      </c>
      <c r="AN124" s="64" t="s">
        <v>3972</v>
      </c>
      <c r="AO124" s="65">
        <f>VLOOKUP(AK124,'Rekap ROK Pusdik'!$A$7:$V$581,9,0)</f>
        <v>0</v>
      </c>
      <c r="AP124" s="65">
        <f>VLOOKUP($AK124,'Rekap ROK Pusdik'!$A$7:$V$581,10,0)</f>
        <v>0</v>
      </c>
      <c r="AQ124" s="65">
        <f>VLOOKUP($AK124,'Rekap ROK Pusdik'!$A$7:$V$581,11,0)</f>
        <v>5260000</v>
      </c>
      <c r="AR124" s="65">
        <f>VLOOKUP($AK124,'Rekap ROK Pusdik'!$A$7:$V$581,12,0)</f>
        <v>0</v>
      </c>
      <c r="AS124" s="65">
        <f>VLOOKUP($AK124,'Rekap ROK Pusdik'!$A$7:$V$581,13,0)</f>
        <v>0</v>
      </c>
      <c r="AT124" s="65">
        <f>VLOOKUP($AK124,'Rekap ROK Pusdik'!$A$7:$V$581,14,0)</f>
        <v>6070000</v>
      </c>
      <c r="AU124" s="65">
        <f>VLOOKUP($AK124,'Rekap ROK Pusdik'!$A$7:$V$581,15,0)</f>
        <v>2070000</v>
      </c>
      <c r="AV124" s="65">
        <f>VLOOKUP($AK124,'Rekap ROK Pusdik'!$A$7:$V$581,16,0)</f>
        <v>4570000</v>
      </c>
      <c r="AW124" s="65">
        <f>VLOOKUP($AK124,'Rekap ROK Pusdik'!$A$7:$V$581,17,0)</f>
        <v>2880000</v>
      </c>
      <c r="AX124" s="65">
        <f>VLOOKUP($AK124,'Rekap ROK Pusdik'!$A$7:$V$581,18,0)</f>
        <v>1500000</v>
      </c>
      <c r="AY124" s="65">
        <f>VLOOKUP($AK124,'Rekap ROK Pusdik'!$A$7:$V$581,19,0)</f>
        <v>0</v>
      </c>
      <c r="AZ124" s="65">
        <f>VLOOKUP($AK124,'Rekap ROK Pusdik'!$A$7:$V$581,20,0)</f>
        <v>0</v>
      </c>
      <c r="BA124" s="65">
        <f t="shared" si="0"/>
        <v>22350000</v>
      </c>
      <c r="BB124" s="65">
        <f t="shared" si="1"/>
        <v>0</v>
      </c>
    </row>
    <row r="125" spans="1:54" ht="15.75" customHeight="1" x14ac:dyDescent="0.25">
      <c r="A125" s="64" t="s">
        <v>3954</v>
      </c>
      <c r="B125" s="64" t="s">
        <v>3955</v>
      </c>
      <c r="C125" s="64" t="s">
        <v>3999</v>
      </c>
      <c r="D125" s="64" t="s">
        <v>4000</v>
      </c>
      <c r="E125" s="64" t="s">
        <v>770</v>
      </c>
      <c r="F125" s="64" t="s">
        <v>4001</v>
      </c>
      <c r="G125" s="64" t="s">
        <v>4057</v>
      </c>
      <c r="H125" s="64" t="s">
        <v>4058</v>
      </c>
      <c r="I125" s="64" t="s">
        <v>4004</v>
      </c>
      <c r="J125" s="64" t="s">
        <v>4059</v>
      </c>
      <c r="K125" s="64" t="s">
        <v>4065</v>
      </c>
      <c r="L125" s="64" t="s">
        <v>4066</v>
      </c>
      <c r="M125" s="64" t="s">
        <v>4062</v>
      </c>
      <c r="N125" s="64" t="s">
        <v>3859</v>
      </c>
      <c r="O125" s="64" t="s">
        <v>3985</v>
      </c>
      <c r="P125" s="64" t="s">
        <v>3986</v>
      </c>
      <c r="Q125" s="64">
        <v>20000000</v>
      </c>
      <c r="R125" s="64">
        <v>0</v>
      </c>
      <c r="S125" s="64">
        <v>0</v>
      </c>
      <c r="T125" s="64">
        <v>0</v>
      </c>
      <c r="U125" s="64">
        <v>0</v>
      </c>
      <c r="V125" s="64">
        <v>0</v>
      </c>
      <c r="W125" s="64">
        <v>0</v>
      </c>
      <c r="X125" s="64">
        <v>0</v>
      </c>
      <c r="Y125" s="64">
        <v>0</v>
      </c>
      <c r="Z125" s="64">
        <v>0</v>
      </c>
      <c r="AA125" s="64">
        <v>0</v>
      </c>
      <c r="AB125" s="64">
        <v>0</v>
      </c>
      <c r="AC125" s="64">
        <v>0</v>
      </c>
      <c r="AD125" s="64" t="s">
        <v>3842</v>
      </c>
      <c r="AE125" s="66" t="s">
        <v>3854</v>
      </c>
      <c r="AF125" s="66" t="s">
        <v>3855</v>
      </c>
      <c r="AG125" s="64" t="s">
        <v>3968</v>
      </c>
      <c r="AH125" s="64" t="s">
        <v>3969</v>
      </c>
      <c r="AI125" s="64">
        <v>0</v>
      </c>
      <c r="AJ125" s="64">
        <v>20000000</v>
      </c>
      <c r="AK125" s="64" t="s">
        <v>2350</v>
      </c>
      <c r="AL125" s="64" t="s">
        <v>3970</v>
      </c>
      <c r="AM125" s="64" t="s">
        <v>3979</v>
      </c>
      <c r="AN125" s="64" t="s">
        <v>3972</v>
      </c>
      <c r="AO125" s="65">
        <f>VLOOKUP(AK125,'Rekap ROK Pusdik'!$A$7:$V$581,9,0)</f>
        <v>0</v>
      </c>
      <c r="AP125" s="65">
        <f>VLOOKUP($AK125,'Rekap ROK Pusdik'!$A$7:$V$581,10,0)</f>
        <v>0</v>
      </c>
      <c r="AQ125" s="65">
        <f>VLOOKUP($AK125,'Rekap ROK Pusdik'!$A$7:$V$581,11,0)</f>
        <v>2000000</v>
      </c>
      <c r="AR125" s="65">
        <f>VLOOKUP($AK125,'Rekap ROK Pusdik'!$A$7:$V$581,12,0)</f>
        <v>4000000</v>
      </c>
      <c r="AS125" s="65">
        <f>VLOOKUP($AK125,'Rekap ROK Pusdik'!$A$7:$V$581,13,0)</f>
        <v>4000000</v>
      </c>
      <c r="AT125" s="65">
        <f>VLOOKUP($AK125,'Rekap ROK Pusdik'!$A$7:$V$581,14,0)</f>
        <v>4000000</v>
      </c>
      <c r="AU125" s="65">
        <f>VLOOKUP($AK125,'Rekap ROK Pusdik'!$A$7:$V$581,15,0)</f>
        <v>4000000</v>
      </c>
      <c r="AV125" s="65">
        <f>VLOOKUP($AK125,'Rekap ROK Pusdik'!$A$7:$V$581,16,0)</f>
        <v>2000000</v>
      </c>
      <c r="AW125" s="65">
        <f>VLOOKUP($AK125,'Rekap ROK Pusdik'!$A$7:$V$581,17,0)</f>
        <v>0</v>
      </c>
      <c r="AX125" s="65">
        <f>VLOOKUP($AK125,'Rekap ROK Pusdik'!$A$7:$V$581,18,0)</f>
        <v>0</v>
      </c>
      <c r="AY125" s="65">
        <f>VLOOKUP($AK125,'Rekap ROK Pusdik'!$A$7:$V$581,19,0)</f>
        <v>0</v>
      </c>
      <c r="AZ125" s="65">
        <f>VLOOKUP($AK125,'Rekap ROK Pusdik'!$A$7:$V$581,20,0)</f>
        <v>0</v>
      </c>
      <c r="BA125" s="65">
        <f t="shared" si="0"/>
        <v>20000000</v>
      </c>
      <c r="BB125" s="65">
        <f t="shared" si="1"/>
        <v>0</v>
      </c>
    </row>
    <row r="126" spans="1:54" ht="15.75" customHeight="1" x14ac:dyDescent="0.25">
      <c r="A126" s="64" t="s">
        <v>3954</v>
      </c>
      <c r="B126" s="64" t="s">
        <v>3955</v>
      </c>
      <c r="C126" s="64" t="s">
        <v>3999</v>
      </c>
      <c r="D126" s="64" t="s">
        <v>4000</v>
      </c>
      <c r="E126" s="64" t="s">
        <v>770</v>
      </c>
      <c r="F126" s="64" t="s">
        <v>4001</v>
      </c>
      <c r="G126" s="64" t="s">
        <v>4057</v>
      </c>
      <c r="H126" s="64" t="s">
        <v>4058</v>
      </c>
      <c r="I126" s="64" t="s">
        <v>4004</v>
      </c>
      <c r="J126" s="64" t="s">
        <v>4059</v>
      </c>
      <c r="K126" s="64" t="s">
        <v>4065</v>
      </c>
      <c r="L126" s="64" t="s">
        <v>4066</v>
      </c>
      <c r="M126" s="64" t="s">
        <v>4062</v>
      </c>
      <c r="N126" s="64" t="s">
        <v>3859</v>
      </c>
      <c r="O126" s="64" t="s">
        <v>3980</v>
      </c>
      <c r="P126" s="64" t="s">
        <v>3981</v>
      </c>
      <c r="Q126" s="64">
        <v>120583000</v>
      </c>
      <c r="R126" s="64">
        <v>0</v>
      </c>
      <c r="S126" s="64">
        <v>0</v>
      </c>
      <c r="T126" s="64">
        <v>0</v>
      </c>
      <c r="U126" s="64">
        <v>0</v>
      </c>
      <c r="V126" s="64">
        <v>0</v>
      </c>
      <c r="W126" s="64">
        <v>0</v>
      </c>
      <c r="X126" s="64">
        <v>0</v>
      </c>
      <c r="Y126" s="64">
        <v>0</v>
      </c>
      <c r="Z126" s="64">
        <v>0</v>
      </c>
      <c r="AA126" s="64">
        <v>0</v>
      </c>
      <c r="AB126" s="64">
        <v>0</v>
      </c>
      <c r="AC126" s="64">
        <v>0</v>
      </c>
      <c r="AD126" s="64" t="s">
        <v>3842</v>
      </c>
      <c r="AE126" s="66" t="s">
        <v>3854</v>
      </c>
      <c r="AF126" s="66" t="s">
        <v>3855</v>
      </c>
      <c r="AG126" s="64" t="s">
        <v>3968</v>
      </c>
      <c r="AH126" s="64" t="s">
        <v>3969</v>
      </c>
      <c r="AI126" s="64">
        <v>0</v>
      </c>
      <c r="AJ126" s="64">
        <v>120583000</v>
      </c>
      <c r="AK126" s="64" t="s">
        <v>2352</v>
      </c>
      <c r="AL126" s="64" t="s">
        <v>3970</v>
      </c>
      <c r="AM126" s="64" t="s">
        <v>3982</v>
      </c>
      <c r="AN126" s="64" t="s">
        <v>3972</v>
      </c>
      <c r="AO126" s="65">
        <f>VLOOKUP(AK126,'Rekap ROK Pusdik'!$A$7:$V$581,9,0)</f>
        <v>0</v>
      </c>
      <c r="AP126" s="65">
        <f>VLOOKUP($AK126,'Rekap ROK Pusdik'!$A$7:$V$581,10,0)</f>
        <v>0</v>
      </c>
      <c r="AQ126" s="65">
        <f>VLOOKUP($AK126,'Rekap ROK Pusdik'!$A$7:$V$581,11,0)</f>
        <v>10048584</v>
      </c>
      <c r="AR126" s="65">
        <f>VLOOKUP($AK126,'Rekap ROK Pusdik'!$A$7:$V$581,12,0)</f>
        <v>10048584</v>
      </c>
      <c r="AS126" s="65">
        <f>VLOOKUP($AK126,'Rekap ROK Pusdik'!$A$7:$V$581,13,0)</f>
        <v>0</v>
      </c>
      <c r="AT126" s="65">
        <f>VLOOKUP($AK126,'Rekap ROK Pusdik'!$A$7:$V$581,14,0)</f>
        <v>30485832</v>
      </c>
      <c r="AU126" s="65">
        <f>VLOOKUP($AK126,'Rekap ROK Pusdik'!$A$7:$V$581,15,0)</f>
        <v>25000000</v>
      </c>
      <c r="AV126" s="65">
        <f>VLOOKUP($AK126,'Rekap ROK Pusdik'!$A$7:$V$581,16,0)</f>
        <v>35000000</v>
      </c>
      <c r="AW126" s="65">
        <f>VLOOKUP($AK126,'Rekap ROK Pusdik'!$A$7:$V$581,17,0)</f>
        <v>5000000</v>
      </c>
      <c r="AX126" s="65">
        <f>VLOOKUP($AK126,'Rekap ROK Pusdik'!$A$7:$V$581,18,0)</f>
        <v>5000000</v>
      </c>
      <c r="AY126" s="65">
        <f>VLOOKUP($AK126,'Rekap ROK Pusdik'!$A$7:$V$581,19,0)</f>
        <v>0</v>
      </c>
      <c r="AZ126" s="65">
        <f>VLOOKUP($AK126,'Rekap ROK Pusdik'!$A$7:$V$581,20,0)</f>
        <v>0</v>
      </c>
      <c r="BA126" s="65">
        <f t="shared" si="0"/>
        <v>120583000</v>
      </c>
      <c r="BB126" s="65">
        <f t="shared" si="1"/>
        <v>0</v>
      </c>
    </row>
    <row r="127" spans="1:54" ht="15.75" customHeight="1" x14ac:dyDescent="0.25">
      <c r="A127" s="64" t="s">
        <v>3954</v>
      </c>
      <c r="B127" s="64" t="s">
        <v>3955</v>
      </c>
      <c r="C127" s="64" t="s">
        <v>3999</v>
      </c>
      <c r="D127" s="64" t="s">
        <v>4000</v>
      </c>
      <c r="E127" s="64" t="s">
        <v>770</v>
      </c>
      <c r="F127" s="64" t="s">
        <v>4001</v>
      </c>
      <c r="G127" s="64" t="s">
        <v>4057</v>
      </c>
      <c r="H127" s="64" t="s">
        <v>4058</v>
      </c>
      <c r="I127" s="64" t="s">
        <v>4004</v>
      </c>
      <c r="J127" s="64" t="s">
        <v>4059</v>
      </c>
      <c r="K127" s="64" t="s">
        <v>4065</v>
      </c>
      <c r="L127" s="64" t="s">
        <v>4066</v>
      </c>
      <c r="M127" s="64" t="s">
        <v>4068</v>
      </c>
      <c r="N127" s="64" t="s">
        <v>3905</v>
      </c>
      <c r="O127" s="64" t="s">
        <v>3966</v>
      </c>
      <c r="P127" s="64" t="s">
        <v>3967</v>
      </c>
      <c r="Q127" s="64">
        <v>12000000</v>
      </c>
      <c r="R127" s="64">
        <v>0</v>
      </c>
      <c r="S127" s="64">
        <v>0</v>
      </c>
      <c r="T127" s="64">
        <v>0</v>
      </c>
      <c r="U127" s="64">
        <v>0</v>
      </c>
      <c r="V127" s="64">
        <v>0</v>
      </c>
      <c r="W127" s="64">
        <v>0</v>
      </c>
      <c r="X127" s="64">
        <v>0</v>
      </c>
      <c r="Y127" s="64">
        <v>0</v>
      </c>
      <c r="Z127" s="64">
        <v>0</v>
      </c>
      <c r="AA127" s="64">
        <v>0</v>
      </c>
      <c r="AB127" s="64">
        <v>0</v>
      </c>
      <c r="AC127" s="64">
        <v>0</v>
      </c>
      <c r="AD127" s="64" t="s">
        <v>3842</v>
      </c>
      <c r="AE127" s="64" t="s">
        <v>3884</v>
      </c>
      <c r="AF127" s="64" t="s">
        <v>3895</v>
      </c>
      <c r="AG127" s="64" t="s">
        <v>3968</v>
      </c>
      <c r="AH127" s="64" t="s">
        <v>3969</v>
      </c>
      <c r="AI127" s="64">
        <v>0</v>
      </c>
      <c r="AJ127" s="64">
        <v>12000000</v>
      </c>
      <c r="AK127" s="64" t="s">
        <v>2358</v>
      </c>
      <c r="AL127" s="64" t="s">
        <v>3970</v>
      </c>
      <c r="AM127" s="64" t="s">
        <v>3971</v>
      </c>
      <c r="AN127" s="64" t="s">
        <v>3972</v>
      </c>
      <c r="AO127" s="65">
        <f>VLOOKUP(AK127,'Rekap ROK Pusdik'!$A$7:$V$581,9,0)</f>
        <v>0</v>
      </c>
      <c r="AP127" s="65">
        <f>VLOOKUP($AK127,'Rekap ROK Pusdik'!$A$7:$V$581,10,0)</f>
        <v>0</v>
      </c>
      <c r="AQ127" s="65">
        <f>VLOOKUP($AK127,'Rekap ROK Pusdik'!$A$7:$V$581,11,0)</f>
        <v>4000000</v>
      </c>
      <c r="AR127" s="65">
        <f>VLOOKUP($AK127,'Rekap ROK Pusdik'!$A$7:$V$581,12,0)</f>
        <v>0</v>
      </c>
      <c r="AS127" s="65">
        <f>VLOOKUP($AK127,'Rekap ROK Pusdik'!$A$7:$V$581,13,0)</f>
        <v>0</v>
      </c>
      <c r="AT127" s="65">
        <f>VLOOKUP($AK127,'Rekap ROK Pusdik'!$A$7:$V$581,14,0)</f>
        <v>4000000</v>
      </c>
      <c r="AU127" s="65">
        <f>VLOOKUP($AK127,'Rekap ROK Pusdik'!$A$7:$V$581,15,0)</f>
        <v>0</v>
      </c>
      <c r="AV127" s="65">
        <f>VLOOKUP($AK127,'Rekap ROK Pusdik'!$A$7:$V$581,16,0)</f>
        <v>0</v>
      </c>
      <c r="AW127" s="65">
        <f>VLOOKUP($AK127,'Rekap ROK Pusdik'!$A$7:$V$581,17,0)</f>
        <v>4000000</v>
      </c>
      <c r="AX127" s="65">
        <f>VLOOKUP($AK127,'Rekap ROK Pusdik'!$A$7:$V$581,18,0)</f>
        <v>0</v>
      </c>
      <c r="AY127" s="65">
        <f>VLOOKUP($AK127,'Rekap ROK Pusdik'!$A$7:$V$581,19,0)</f>
        <v>0</v>
      </c>
      <c r="AZ127" s="65">
        <f>VLOOKUP($AK127,'Rekap ROK Pusdik'!$A$7:$V$581,20,0)</f>
        <v>0</v>
      </c>
      <c r="BA127" s="65">
        <f t="shared" si="0"/>
        <v>12000000</v>
      </c>
      <c r="BB127" s="65">
        <f t="shared" si="1"/>
        <v>0</v>
      </c>
    </row>
    <row r="128" spans="1:54" ht="15.75" customHeight="1" x14ac:dyDescent="0.25">
      <c r="A128" s="64" t="s">
        <v>3954</v>
      </c>
      <c r="B128" s="64" t="s">
        <v>3955</v>
      </c>
      <c r="C128" s="64" t="s">
        <v>3999</v>
      </c>
      <c r="D128" s="64" t="s">
        <v>4000</v>
      </c>
      <c r="E128" s="64" t="s">
        <v>770</v>
      </c>
      <c r="F128" s="64" t="s">
        <v>4001</v>
      </c>
      <c r="G128" s="64" t="s">
        <v>4057</v>
      </c>
      <c r="H128" s="64" t="s">
        <v>4058</v>
      </c>
      <c r="I128" s="64" t="s">
        <v>4004</v>
      </c>
      <c r="J128" s="64" t="s">
        <v>4059</v>
      </c>
      <c r="K128" s="64" t="s">
        <v>4065</v>
      </c>
      <c r="L128" s="64" t="s">
        <v>4066</v>
      </c>
      <c r="M128" s="64" t="s">
        <v>4068</v>
      </c>
      <c r="N128" s="64" t="s">
        <v>3905</v>
      </c>
      <c r="O128" s="64" t="s">
        <v>3980</v>
      </c>
      <c r="P128" s="64" t="s">
        <v>3981</v>
      </c>
      <c r="Q128" s="64">
        <v>52531000</v>
      </c>
      <c r="R128" s="64">
        <v>0</v>
      </c>
      <c r="S128" s="64">
        <v>0</v>
      </c>
      <c r="T128" s="64">
        <v>0</v>
      </c>
      <c r="U128" s="64">
        <v>0</v>
      </c>
      <c r="V128" s="64">
        <v>0</v>
      </c>
      <c r="W128" s="64">
        <v>0</v>
      </c>
      <c r="X128" s="64">
        <v>0</v>
      </c>
      <c r="Y128" s="64">
        <v>0</v>
      </c>
      <c r="Z128" s="64">
        <v>0</v>
      </c>
      <c r="AA128" s="64">
        <v>0</v>
      </c>
      <c r="AB128" s="64">
        <v>0</v>
      </c>
      <c r="AC128" s="64">
        <v>0</v>
      </c>
      <c r="AD128" s="64" t="s">
        <v>3842</v>
      </c>
      <c r="AE128" s="64" t="s">
        <v>3884</v>
      </c>
      <c r="AF128" s="64" t="s">
        <v>3895</v>
      </c>
      <c r="AG128" s="64" t="s">
        <v>3968</v>
      </c>
      <c r="AH128" s="64" t="s">
        <v>3969</v>
      </c>
      <c r="AI128" s="64">
        <v>0</v>
      </c>
      <c r="AJ128" s="64">
        <v>52531000</v>
      </c>
      <c r="AK128" s="64" t="s">
        <v>2362</v>
      </c>
      <c r="AL128" s="64" t="s">
        <v>3970</v>
      </c>
      <c r="AM128" s="64" t="s">
        <v>3982</v>
      </c>
      <c r="AN128" s="64" t="s">
        <v>3972</v>
      </c>
      <c r="AO128" s="65">
        <f>VLOOKUP(AK128,'Rekap ROK Pusdik'!$A$7:$V$581,9,0)</f>
        <v>0</v>
      </c>
      <c r="AP128" s="65">
        <f>VLOOKUP($AK128,'Rekap ROK Pusdik'!$A$7:$V$581,10,0)</f>
        <v>1290000</v>
      </c>
      <c r="AQ128" s="65">
        <f>VLOOKUP($AK128,'Rekap ROK Pusdik'!$A$7:$V$581,11,0)</f>
        <v>4350000</v>
      </c>
      <c r="AR128" s="65">
        <f>VLOOKUP($AK128,'Rekap ROK Pusdik'!$A$7:$V$581,12,0)</f>
        <v>12091000</v>
      </c>
      <c r="AS128" s="65">
        <f>VLOOKUP($AK128,'Rekap ROK Pusdik'!$A$7:$V$581,13,0)</f>
        <v>4350000</v>
      </c>
      <c r="AT128" s="65">
        <f>VLOOKUP($AK128,'Rekap ROK Pusdik'!$A$7:$V$581,14,0)</f>
        <v>4350000</v>
      </c>
      <c r="AU128" s="65">
        <f>VLOOKUP($AK128,'Rekap ROK Pusdik'!$A$7:$V$581,15,0)</f>
        <v>4350000</v>
      </c>
      <c r="AV128" s="65">
        <f>VLOOKUP($AK128,'Rekap ROK Pusdik'!$A$7:$V$581,16,0)</f>
        <v>4350000</v>
      </c>
      <c r="AW128" s="65">
        <f>VLOOKUP($AK128,'Rekap ROK Pusdik'!$A$7:$V$581,17,0)</f>
        <v>4350000</v>
      </c>
      <c r="AX128" s="65">
        <f>VLOOKUP($AK128,'Rekap ROK Pusdik'!$A$7:$V$581,18,0)</f>
        <v>4350000</v>
      </c>
      <c r="AY128" s="65">
        <f>VLOOKUP($AK128,'Rekap ROK Pusdik'!$A$7:$V$581,19,0)</f>
        <v>4350000</v>
      </c>
      <c r="AZ128" s="65">
        <f>VLOOKUP($AK128,'Rekap ROK Pusdik'!$A$7:$V$581,20,0)</f>
        <v>4350000</v>
      </c>
      <c r="BA128" s="65">
        <f t="shared" si="0"/>
        <v>52531000</v>
      </c>
      <c r="BB128" s="65">
        <f t="shared" si="1"/>
        <v>0</v>
      </c>
    </row>
    <row r="129" spans="1:54" ht="15.75" customHeight="1" x14ac:dyDescent="0.25">
      <c r="A129" s="64" t="s">
        <v>3954</v>
      </c>
      <c r="B129" s="64" t="s">
        <v>3955</v>
      </c>
      <c r="C129" s="64" t="s">
        <v>3999</v>
      </c>
      <c r="D129" s="64" t="s">
        <v>4000</v>
      </c>
      <c r="E129" s="64" t="s">
        <v>770</v>
      </c>
      <c r="F129" s="64" t="s">
        <v>4001</v>
      </c>
      <c r="G129" s="64" t="s">
        <v>4057</v>
      </c>
      <c r="H129" s="64" t="s">
        <v>4058</v>
      </c>
      <c r="I129" s="64" t="s">
        <v>4004</v>
      </c>
      <c r="J129" s="64" t="s">
        <v>4059</v>
      </c>
      <c r="K129" s="64" t="s">
        <v>4065</v>
      </c>
      <c r="L129" s="64" t="s">
        <v>4066</v>
      </c>
      <c r="M129" s="64" t="s">
        <v>4069</v>
      </c>
      <c r="N129" s="64" t="s">
        <v>3850</v>
      </c>
      <c r="O129" s="64" t="s">
        <v>3966</v>
      </c>
      <c r="P129" s="64" t="s">
        <v>3967</v>
      </c>
      <c r="Q129" s="64">
        <v>54200000</v>
      </c>
      <c r="R129" s="64">
        <v>0</v>
      </c>
      <c r="S129" s="64">
        <v>0</v>
      </c>
      <c r="T129" s="64">
        <v>0</v>
      </c>
      <c r="U129" s="64">
        <v>0</v>
      </c>
      <c r="V129" s="64">
        <v>0</v>
      </c>
      <c r="W129" s="64">
        <v>0</v>
      </c>
      <c r="X129" s="64">
        <v>0</v>
      </c>
      <c r="Y129" s="64">
        <v>0</v>
      </c>
      <c r="Z129" s="64">
        <v>0</v>
      </c>
      <c r="AA129" s="64">
        <v>0</v>
      </c>
      <c r="AB129" s="64">
        <v>0</v>
      </c>
      <c r="AC129" s="64">
        <v>0</v>
      </c>
      <c r="AD129" s="64" t="s">
        <v>3842</v>
      </c>
      <c r="AE129" s="64" t="s">
        <v>3843</v>
      </c>
      <c r="AF129" s="64" t="s">
        <v>3848</v>
      </c>
      <c r="AG129" s="64" t="s">
        <v>3968</v>
      </c>
      <c r="AH129" s="64" t="s">
        <v>3969</v>
      </c>
      <c r="AI129" s="64">
        <v>0</v>
      </c>
      <c r="AJ129" s="64">
        <v>54200000</v>
      </c>
      <c r="AK129" s="64" t="s">
        <v>2368</v>
      </c>
      <c r="AL129" s="64" t="s">
        <v>3970</v>
      </c>
      <c r="AM129" s="64" t="s">
        <v>3971</v>
      </c>
      <c r="AN129" s="64" t="s">
        <v>3972</v>
      </c>
      <c r="AO129" s="65">
        <f>VLOOKUP(AK129,'Rekap ROK Pusdik'!$A$7:$V$581,9,0)</f>
        <v>0</v>
      </c>
      <c r="AP129" s="65">
        <f>VLOOKUP($AK129,'Rekap ROK Pusdik'!$A$7:$V$581,10,0)</f>
        <v>0</v>
      </c>
      <c r="AQ129" s="65">
        <f>VLOOKUP($AK129,'Rekap ROK Pusdik'!$A$7:$V$581,11,0)</f>
        <v>5900000</v>
      </c>
      <c r="AR129" s="65">
        <f>VLOOKUP($AK129,'Rekap ROK Pusdik'!$A$7:$V$581,12,0)</f>
        <v>5900000</v>
      </c>
      <c r="AS129" s="65">
        <f>VLOOKUP($AK129,'Rekap ROK Pusdik'!$A$7:$V$581,13,0)</f>
        <v>1000000</v>
      </c>
      <c r="AT129" s="65">
        <f>VLOOKUP($AK129,'Rekap ROK Pusdik'!$A$7:$V$581,14,0)</f>
        <v>6900000</v>
      </c>
      <c r="AU129" s="65">
        <f>VLOOKUP($AK129,'Rekap ROK Pusdik'!$A$7:$V$581,15,0)</f>
        <v>11400000</v>
      </c>
      <c r="AV129" s="65">
        <f>VLOOKUP($AK129,'Rekap ROK Pusdik'!$A$7:$V$581,16,0)</f>
        <v>2400000</v>
      </c>
      <c r="AW129" s="65">
        <f>VLOOKUP($AK129,'Rekap ROK Pusdik'!$A$7:$V$581,17,0)</f>
        <v>6900000</v>
      </c>
      <c r="AX129" s="65">
        <f>VLOOKUP($AK129,'Rekap ROK Pusdik'!$A$7:$V$581,18,0)</f>
        <v>6900000</v>
      </c>
      <c r="AY129" s="65">
        <f>VLOOKUP($AK129,'Rekap ROK Pusdik'!$A$7:$V$581,19,0)</f>
        <v>6900000</v>
      </c>
      <c r="AZ129" s="65">
        <f>VLOOKUP($AK129,'Rekap ROK Pusdik'!$A$7:$V$581,20,0)</f>
        <v>0</v>
      </c>
      <c r="BA129" s="65">
        <f t="shared" si="0"/>
        <v>54200000</v>
      </c>
      <c r="BB129" s="65">
        <f t="shared" si="1"/>
        <v>0</v>
      </c>
    </row>
    <row r="130" spans="1:54" ht="15.75" customHeight="1" x14ac:dyDescent="0.25">
      <c r="A130" s="64" t="s">
        <v>3954</v>
      </c>
      <c r="B130" s="64" t="s">
        <v>3955</v>
      </c>
      <c r="C130" s="64" t="s">
        <v>3999</v>
      </c>
      <c r="D130" s="64" t="s">
        <v>4000</v>
      </c>
      <c r="E130" s="64" t="s">
        <v>770</v>
      </c>
      <c r="F130" s="64" t="s">
        <v>4001</v>
      </c>
      <c r="G130" s="64" t="s">
        <v>4057</v>
      </c>
      <c r="H130" s="64" t="s">
        <v>4058</v>
      </c>
      <c r="I130" s="64" t="s">
        <v>4004</v>
      </c>
      <c r="J130" s="64" t="s">
        <v>4059</v>
      </c>
      <c r="K130" s="64" t="s">
        <v>4065</v>
      </c>
      <c r="L130" s="64" t="s">
        <v>4066</v>
      </c>
      <c r="M130" s="64" t="s">
        <v>4069</v>
      </c>
      <c r="N130" s="64" t="s">
        <v>3850</v>
      </c>
      <c r="O130" s="64" t="s">
        <v>3973</v>
      </c>
      <c r="P130" s="64" t="s">
        <v>3974</v>
      </c>
      <c r="Q130" s="64">
        <v>694237000</v>
      </c>
      <c r="R130" s="64">
        <v>0</v>
      </c>
      <c r="S130" s="64">
        <v>0</v>
      </c>
      <c r="T130" s="64">
        <v>0</v>
      </c>
      <c r="U130" s="64">
        <v>0</v>
      </c>
      <c r="V130" s="64">
        <v>0</v>
      </c>
      <c r="W130" s="64">
        <v>0</v>
      </c>
      <c r="X130" s="64">
        <v>0</v>
      </c>
      <c r="Y130" s="64">
        <v>0</v>
      </c>
      <c r="Z130" s="64">
        <v>0</v>
      </c>
      <c r="AA130" s="64">
        <v>0</v>
      </c>
      <c r="AB130" s="64">
        <v>0</v>
      </c>
      <c r="AC130" s="64">
        <v>0</v>
      </c>
      <c r="AD130" s="64" t="s">
        <v>3842</v>
      </c>
      <c r="AE130" s="64" t="s">
        <v>3843</v>
      </c>
      <c r="AF130" s="64" t="s">
        <v>3848</v>
      </c>
      <c r="AG130" s="64" t="s">
        <v>3968</v>
      </c>
      <c r="AH130" s="64" t="s">
        <v>3969</v>
      </c>
      <c r="AI130" s="64">
        <v>0</v>
      </c>
      <c r="AJ130" s="64">
        <v>694237000</v>
      </c>
      <c r="AK130" s="64" t="s">
        <v>2375</v>
      </c>
      <c r="AL130" s="64" t="s">
        <v>3970</v>
      </c>
      <c r="AM130" s="64" t="s">
        <v>3975</v>
      </c>
      <c r="AN130" s="64" t="s">
        <v>3972</v>
      </c>
      <c r="AO130" s="65">
        <f>VLOOKUP(AK130,'Rekap ROK Pusdik'!$A$7:$V$581,9,0)</f>
        <v>0</v>
      </c>
      <c r="AP130" s="65">
        <f>VLOOKUP($AK130,'Rekap ROK Pusdik'!$A$7:$V$581,10,0)</f>
        <v>0</v>
      </c>
      <c r="AQ130" s="65">
        <f>VLOOKUP($AK130,'Rekap ROK Pusdik'!$A$7:$V$581,11,0)</f>
        <v>0</v>
      </c>
      <c r="AR130" s="65">
        <f>VLOOKUP($AK130,'Rekap ROK Pusdik'!$A$7:$V$581,12,0)</f>
        <v>0</v>
      </c>
      <c r="AS130" s="65">
        <f>VLOOKUP($AK130,'Rekap ROK Pusdik'!$A$7:$V$581,13,0)</f>
        <v>0</v>
      </c>
      <c r="AT130" s="65">
        <f>VLOOKUP($AK130,'Rekap ROK Pusdik'!$A$7:$V$581,14,0)</f>
        <v>331750000</v>
      </c>
      <c r="AU130" s="65">
        <f>VLOOKUP($AK130,'Rekap ROK Pusdik'!$A$7:$V$581,15,0)</f>
        <v>332487000</v>
      </c>
      <c r="AV130" s="65">
        <f>VLOOKUP($AK130,'Rekap ROK Pusdik'!$A$7:$V$581,16,0)</f>
        <v>0</v>
      </c>
      <c r="AW130" s="65">
        <f>VLOOKUP($AK130,'Rekap ROK Pusdik'!$A$7:$V$581,17,0)</f>
        <v>10000000</v>
      </c>
      <c r="AX130" s="65">
        <f>VLOOKUP($AK130,'Rekap ROK Pusdik'!$A$7:$V$581,18,0)</f>
        <v>10000000</v>
      </c>
      <c r="AY130" s="65">
        <f>VLOOKUP($AK130,'Rekap ROK Pusdik'!$A$7:$V$581,19,0)</f>
        <v>10000000</v>
      </c>
      <c r="AZ130" s="65">
        <f>VLOOKUP($AK130,'Rekap ROK Pusdik'!$A$7:$V$581,20,0)</f>
        <v>0</v>
      </c>
      <c r="BA130" s="65">
        <f t="shared" si="0"/>
        <v>694237000</v>
      </c>
      <c r="BB130" s="65">
        <f t="shared" si="1"/>
        <v>0</v>
      </c>
    </row>
    <row r="131" spans="1:54" ht="15.75" customHeight="1" x14ac:dyDescent="0.25">
      <c r="A131" s="64" t="s">
        <v>3954</v>
      </c>
      <c r="B131" s="64" t="s">
        <v>3955</v>
      </c>
      <c r="C131" s="64" t="s">
        <v>3999</v>
      </c>
      <c r="D131" s="64" t="s">
        <v>4000</v>
      </c>
      <c r="E131" s="64" t="s">
        <v>770</v>
      </c>
      <c r="F131" s="64" t="s">
        <v>4001</v>
      </c>
      <c r="G131" s="64" t="s">
        <v>4057</v>
      </c>
      <c r="H131" s="64" t="s">
        <v>4058</v>
      </c>
      <c r="I131" s="64" t="s">
        <v>4004</v>
      </c>
      <c r="J131" s="64" t="s">
        <v>4059</v>
      </c>
      <c r="K131" s="64" t="s">
        <v>4065</v>
      </c>
      <c r="L131" s="64" t="s">
        <v>4066</v>
      </c>
      <c r="M131" s="64" t="s">
        <v>4069</v>
      </c>
      <c r="N131" s="64" t="s">
        <v>3850</v>
      </c>
      <c r="O131" s="64" t="s">
        <v>3985</v>
      </c>
      <c r="P131" s="64" t="s">
        <v>3986</v>
      </c>
      <c r="Q131" s="64">
        <v>26000000</v>
      </c>
      <c r="R131" s="64">
        <v>0</v>
      </c>
      <c r="S131" s="64">
        <v>0</v>
      </c>
      <c r="T131" s="64">
        <v>0</v>
      </c>
      <c r="U131" s="64">
        <v>0</v>
      </c>
      <c r="V131" s="64">
        <v>0</v>
      </c>
      <c r="W131" s="64">
        <v>0</v>
      </c>
      <c r="X131" s="64">
        <v>0</v>
      </c>
      <c r="Y131" s="64">
        <v>0</v>
      </c>
      <c r="Z131" s="64">
        <v>0</v>
      </c>
      <c r="AA131" s="64">
        <v>0</v>
      </c>
      <c r="AB131" s="64">
        <v>0</v>
      </c>
      <c r="AC131" s="64">
        <v>0</v>
      </c>
      <c r="AD131" s="64" t="s">
        <v>3842</v>
      </c>
      <c r="AE131" s="64" t="s">
        <v>3843</v>
      </c>
      <c r="AF131" s="64" t="s">
        <v>3848</v>
      </c>
      <c r="AG131" s="64" t="s">
        <v>3968</v>
      </c>
      <c r="AH131" s="64" t="s">
        <v>3969</v>
      </c>
      <c r="AI131" s="64">
        <v>0</v>
      </c>
      <c r="AJ131" s="64">
        <v>26000000</v>
      </c>
      <c r="AK131" s="64" t="s">
        <v>2379</v>
      </c>
      <c r="AL131" s="64" t="s">
        <v>3970</v>
      </c>
      <c r="AM131" s="64" t="s">
        <v>3979</v>
      </c>
      <c r="AN131" s="64" t="s">
        <v>3972</v>
      </c>
      <c r="AO131" s="65">
        <f>VLOOKUP(AK131,'Rekap ROK Pusdik'!$A$7:$V$581,9,0)</f>
        <v>0</v>
      </c>
      <c r="AP131" s="65">
        <f>VLOOKUP($AK131,'Rekap ROK Pusdik'!$A$7:$V$581,10,0)</f>
        <v>0</v>
      </c>
      <c r="AQ131" s="65">
        <f>VLOOKUP($AK131,'Rekap ROK Pusdik'!$A$7:$V$581,11,0)</f>
        <v>0</v>
      </c>
      <c r="AR131" s="65">
        <f>VLOOKUP($AK131,'Rekap ROK Pusdik'!$A$7:$V$581,12,0)</f>
        <v>0</v>
      </c>
      <c r="AS131" s="65">
        <f>VLOOKUP($AK131,'Rekap ROK Pusdik'!$A$7:$V$581,13,0)</f>
        <v>13000000</v>
      </c>
      <c r="AT131" s="65">
        <f>VLOOKUP($AK131,'Rekap ROK Pusdik'!$A$7:$V$581,14,0)</f>
        <v>13000000</v>
      </c>
      <c r="AU131" s="65">
        <f>VLOOKUP($AK131,'Rekap ROK Pusdik'!$A$7:$V$581,15,0)</f>
        <v>0</v>
      </c>
      <c r="AV131" s="65">
        <f>VLOOKUP($AK131,'Rekap ROK Pusdik'!$A$7:$V$581,16,0)</f>
        <v>0</v>
      </c>
      <c r="AW131" s="65">
        <f>VLOOKUP($AK131,'Rekap ROK Pusdik'!$A$7:$V$581,17,0)</f>
        <v>0</v>
      </c>
      <c r="AX131" s="65">
        <f>VLOOKUP($AK131,'Rekap ROK Pusdik'!$A$7:$V$581,18,0)</f>
        <v>0</v>
      </c>
      <c r="AY131" s="65">
        <f>VLOOKUP($AK131,'Rekap ROK Pusdik'!$A$7:$V$581,19,0)</f>
        <v>0</v>
      </c>
      <c r="AZ131" s="65">
        <f>VLOOKUP($AK131,'Rekap ROK Pusdik'!$A$7:$V$581,20,0)</f>
        <v>0</v>
      </c>
      <c r="BA131" s="65">
        <f t="shared" si="0"/>
        <v>26000000</v>
      </c>
      <c r="BB131" s="65">
        <f t="shared" si="1"/>
        <v>0</v>
      </c>
    </row>
    <row r="132" spans="1:54" ht="15.75" customHeight="1" x14ac:dyDescent="0.25">
      <c r="A132" s="64" t="s">
        <v>3954</v>
      </c>
      <c r="B132" s="64" t="s">
        <v>3955</v>
      </c>
      <c r="C132" s="64" t="s">
        <v>3999</v>
      </c>
      <c r="D132" s="64" t="s">
        <v>4000</v>
      </c>
      <c r="E132" s="64" t="s">
        <v>770</v>
      </c>
      <c r="F132" s="64" t="s">
        <v>4001</v>
      </c>
      <c r="G132" s="64" t="s">
        <v>4057</v>
      </c>
      <c r="H132" s="64" t="s">
        <v>4058</v>
      </c>
      <c r="I132" s="64" t="s">
        <v>4004</v>
      </c>
      <c r="J132" s="64" t="s">
        <v>4059</v>
      </c>
      <c r="K132" s="64" t="s">
        <v>4065</v>
      </c>
      <c r="L132" s="64" t="s">
        <v>4066</v>
      </c>
      <c r="M132" s="64" t="s">
        <v>4069</v>
      </c>
      <c r="N132" s="64" t="s">
        <v>3850</v>
      </c>
      <c r="O132" s="64" t="s">
        <v>3980</v>
      </c>
      <c r="P132" s="64" t="s">
        <v>3981</v>
      </c>
      <c r="Q132" s="64">
        <v>392363000</v>
      </c>
      <c r="R132" s="64">
        <v>0</v>
      </c>
      <c r="S132" s="64">
        <v>0</v>
      </c>
      <c r="T132" s="64">
        <v>0</v>
      </c>
      <c r="U132" s="64">
        <v>0</v>
      </c>
      <c r="V132" s="64">
        <v>0</v>
      </c>
      <c r="W132" s="64">
        <v>0</v>
      </c>
      <c r="X132" s="64">
        <v>0</v>
      </c>
      <c r="Y132" s="64">
        <v>0</v>
      </c>
      <c r="Z132" s="64">
        <v>0</v>
      </c>
      <c r="AA132" s="64">
        <v>0</v>
      </c>
      <c r="AB132" s="64">
        <v>0</v>
      </c>
      <c r="AC132" s="64">
        <v>0</v>
      </c>
      <c r="AD132" s="64" t="s">
        <v>3842</v>
      </c>
      <c r="AE132" s="64" t="s">
        <v>3843</v>
      </c>
      <c r="AF132" s="64" t="s">
        <v>3848</v>
      </c>
      <c r="AG132" s="64" t="s">
        <v>3968</v>
      </c>
      <c r="AH132" s="64" t="s">
        <v>3969</v>
      </c>
      <c r="AI132" s="64">
        <v>0</v>
      </c>
      <c r="AJ132" s="64">
        <v>392363000</v>
      </c>
      <c r="AK132" s="64" t="s">
        <v>2381</v>
      </c>
      <c r="AL132" s="64" t="s">
        <v>3970</v>
      </c>
      <c r="AM132" s="64" t="s">
        <v>3982</v>
      </c>
      <c r="AN132" s="64" t="s">
        <v>3972</v>
      </c>
      <c r="AO132" s="65">
        <f>VLOOKUP(AK132,'Rekap ROK Pusdik'!$A$7:$V$581,9,0)</f>
        <v>0</v>
      </c>
      <c r="AP132" s="65">
        <f>VLOOKUP($AK132,'Rekap ROK Pusdik'!$A$7:$V$581,10,0)</f>
        <v>0</v>
      </c>
      <c r="AQ132" s="65">
        <f>VLOOKUP($AK132,'Rekap ROK Pusdik'!$A$7:$V$581,11,0)</f>
        <v>0</v>
      </c>
      <c r="AR132" s="65">
        <f>VLOOKUP($AK132,'Rekap ROK Pusdik'!$A$7:$V$581,12,0)</f>
        <v>0</v>
      </c>
      <c r="AS132" s="65">
        <f>VLOOKUP($AK132,'Rekap ROK Pusdik'!$A$7:$V$581,13,0)</f>
        <v>1351000</v>
      </c>
      <c r="AT132" s="65">
        <f>VLOOKUP($AK132,'Rekap ROK Pusdik'!$A$7:$V$581,14,0)</f>
        <v>150000000</v>
      </c>
      <c r="AU132" s="65">
        <f>VLOOKUP($AK132,'Rekap ROK Pusdik'!$A$7:$V$581,15,0)</f>
        <v>150000000</v>
      </c>
      <c r="AV132" s="65">
        <f>VLOOKUP($AK132,'Rekap ROK Pusdik'!$A$7:$V$581,16,0)</f>
        <v>0</v>
      </c>
      <c r="AW132" s="65">
        <f>VLOOKUP($AK132,'Rekap ROK Pusdik'!$A$7:$V$581,17,0)</f>
        <v>30000000</v>
      </c>
      <c r="AX132" s="65">
        <f>VLOOKUP($AK132,'Rekap ROK Pusdik'!$A$7:$V$581,18,0)</f>
        <v>30000000</v>
      </c>
      <c r="AY132" s="65">
        <f>VLOOKUP($AK132,'Rekap ROK Pusdik'!$A$7:$V$581,19,0)</f>
        <v>31012000</v>
      </c>
      <c r="AZ132" s="65">
        <f>VLOOKUP($AK132,'Rekap ROK Pusdik'!$A$7:$V$581,20,0)</f>
        <v>0</v>
      </c>
      <c r="BA132" s="65">
        <f t="shared" si="0"/>
        <v>392363000</v>
      </c>
      <c r="BB132" s="65">
        <f t="shared" si="1"/>
        <v>0</v>
      </c>
    </row>
    <row r="133" spans="1:54" ht="15.75" customHeight="1" x14ac:dyDescent="0.25">
      <c r="A133" s="64" t="s">
        <v>3954</v>
      </c>
      <c r="B133" s="64" t="s">
        <v>3955</v>
      </c>
      <c r="C133" s="64" t="s">
        <v>3999</v>
      </c>
      <c r="D133" s="64" t="s">
        <v>4000</v>
      </c>
      <c r="E133" s="64" t="s">
        <v>770</v>
      </c>
      <c r="F133" s="64" t="s">
        <v>4001</v>
      </c>
      <c r="G133" s="64" t="s">
        <v>4057</v>
      </c>
      <c r="H133" s="64" t="s">
        <v>4058</v>
      </c>
      <c r="I133" s="64" t="s">
        <v>4004</v>
      </c>
      <c r="J133" s="64" t="s">
        <v>4059</v>
      </c>
      <c r="K133" s="64" t="s">
        <v>4065</v>
      </c>
      <c r="L133" s="64" t="s">
        <v>4066</v>
      </c>
      <c r="M133" s="64" t="s">
        <v>4069</v>
      </c>
      <c r="N133" s="64" t="s">
        <v>3850</v>
      </c>
      <c r="O133" s="64" t="s">
        <v>3994</v>
      </c>
      <c r="P133" s="64" t="s">
        <v>3995</v>
      </c>
      <c r="Q133" s="64">
        <v>3000000</v>
      </c>
      <c r="R133" s="64">
        <v>0</v>
      </c>
      <c r="S133" s="64">
        <v>0</v>
      </c>
      <c r="T133" s="64">
        <v>0</v>
      </c>
      <c r="U133" s="64">
        <v>0</v>
      </c>
      <c r="V133" s="64">
        <v>0</v>
      </c>
      <c r="W133" s="64">
        <v>0</v>
      </c>
      <c r="X133" s="64">
        <v>0</v>
      </c>
      <c r="Y133" s="64">
        <v>0</v>
      </c>
      <c r="Z133" s="64">
        <v>0</v>
      </c>
      <c r="AA133" s="64">
        <v>0</v>
      </c>
      <c r="AB133" s="64">
        <v>0</v>
      </c>
      <c r="AC133" s="64">
        <v>0</v>
      </c>
      <c r="AD133" s="64" t="s">
        <v>3842</v>
      </c>
      <c r="AE133" s="64" t="s">
        <v>3843</v>
      </c>
      <c r="AF133" s="64" t="s">
        <v>3848</v>
      </c>
      <c r="AG133" s="64" t="s">
        <v>3968</v>
      </c>
      <c r="AH133" s="64" t="s">
        <v>3969</v>
      </c>
      <c r="AI133" s="64">
        <v>0</v>
      </c>
      <c r="AJ133" s="64">
        <v>3000000</v>
      </c>
      <c r="AK133" s="64" t="s">
        <v>2384</v>
      </c>
      <c r="AL133" s="64" t="s">
        <v>3970</v>
      </c>
      <c r="AM133" s="64" t="s">
        <v>3996</v>
      </c>
      <c r="AN133" s="64" t="s">
        <v>3972</v>
      </c>
      <c r="AO133" s="65">
        <f>VLOOKUP(AK133,'Rekap ROK Pusdik'!$A$7:$V$581,9,0)</f>
        <v>0</v>
      </c>
      <c r="AP133" s="65">
        <f>VLOOKUP($AK133,'Rekap ROK Pusdik'!$A$7:$V$581,10,0)</f>
        <v>0</v>
      </c>
      <c r="AQ133" s="65">
        <f>VLOOKUP($AK133,'Rekap ROK Pusdik'!$A$7:$V$581,11,0)</f>
        <v>300000</v>
      </c>
      <c r="AR133" s="65">
        <f>VLOOKUP($AK133,'Rekap ROK Pusdik'!$A$7:$V$581,12,0)</f>
        <v>300000</v>
      </c>
      <c r="AS133" s="65">
        <f>VLOOKUP($AK133,'Rekap ROK Pusdik'!$A$7:$V$581,13,0)</f>
        <v>300000</v>
      </c>
      <c r="AT133" s="65">
        <f>VLOOKUP($AK133,'Rekap ROK Pusdik'!$A$7:$V$581,14,0)</f>
        <v>450000</v>
      </c>
      <c r="AU133" s="65">
        <f>VLOOKUP($AK133,'Rekap ROK Pusdik'!$A$7:$V$581,15,0)</f>
        <v>450000</v>
      </c>
      <c r="AV133" s="65">
        <f>VLOOKUP($AK133,'Rekap ROK Pusdik'!$A$7:$V$581,16,0)</f>
        <v>300000</v>
      </c>
      <c r="AW133" s="65">
        <f>VLOOKUP($AK133,'Rekap ROK Pusdik'!$A$7:$V$581,17,0)</f>
        <v>300000</v>
      </c>
      <c r="AX133" s="65">
        <f>VLOOKUP($AK133,'Rekap ROK Pusdik'!$A$7:$V$581,18,0)</f>
        <v>300000</v>
      </c>
      <c r="AY133" s="65">
        <f>VLOOKUP($AK133,'Rekap ROK Pusdik'!$A$7:$V$581,19,0)</f>
        <v>300000</v>
      </c>
      <c r="AZ133" s="65">
        <f>VLOOKUP($AK133,'Rekap ROK Pusdik'!$A$7:$V$581,20,0)</f>
        <v>0</v>
      </c>
      <c r="BA133" s="65">
        <f t="shared" si="0"/>
        <v>3000000</v>
      </c>
      <c r="BB133" s="65">
        <f t="shared" si="1"/>
        <v>0</v>
      </c>
    </row>
    <row r="134" spans="1:54" ht="15.75" customHeight="1" x14ac:dyDescent="0.25">
      <c r="A134" s="64" t="s">
        <v>3954</v>
      </c>
      <c r="B134" s="64" t="s">
        <v>3955</v>
      </c>
      <c r="C134" s="64" t="s">
        <v>3999</v>
      </c>
      <c r="D134" s="64" t="s">
        <v>4000</v>
      </c>
      <c r="E134" s="64" t="s">
        <v>770</v>
      </c>
      <c r="F134" s="64" t="s">
        <v>4001</v>
      </c>
      <c r="G134" s="64" t="s">
        <v>4057</v>
      </c>
      <c r="H134" s="64" t="s">
        <v>4058</v>
      </c>
      <c r="I134" s="64" t="s">
        <v>4004</v>
      </c>
      <c r="J134" s="64" t="s">
        <v>4059</v>
      </c>
      <c r="K134" s="64" t="s">
        <v>4065</v>
      </c>
      <c r="L134" s="64" t="s">
        <v>4066</v>
      </c>
      <c r="M134" s="64" t="s">
        <v>4070</v>
      </c>
      <c r="N134" s="64" t="s">
        <v>3851</v>
      </c>
      <c r="O134" s="64" t="s">
        <v>3966</v>
      </c>
      <c r="P134" s="64" t="s">
        <v>3967</v>
      </c>
      <c r="Q134" s="64">
        <v>58500000</v>
      </c>
      <c r="R134" s="64">
        <v>0</v>
      </c>
      <c r="S134" s="64">
        <v>0</v>
      </c>
      <c r="T134" s="64">
        <v>0</v>
      </c>
      <c r="U134" s="64">
        <v>0</v>
      </c>
      <c r="V134" s="64">
        <v>0</v>
      </c>
      <c r="W134" s="64">
        <v>0</v>
      </c>
      <c r="X134" s="64">
        <v>0</v>
      </c>
      <c r="Y134" s="64">
        <v>0</v>
      </c>
      <c r="Z134" s="64">
        <v>0</v>
      </c>
      <c r="AA134" s="64">
        <v>0</v>
      </c>
      <c r="AB134" s="64">
        <v>0</v>
      </c>
      <c r="AC134" s="64">
        <v>0</v>
      </c>
      <c r="AD134" s="64" t="s">
        <v>3842</v>
      </c>
      <c r="AE134" s="64" t="s">
        <v>3843</v>
      </c>
      <c r="AF134" s="64" t="s">
        <v>3848</v>
      </c>
      <c r="AG134" s="64" t="s">
        <v>3968</v>
      </c>
      <c r="AH134" s="64" t="s">
        <v>3969</v>
      </c>
      <c r="AI134" s="64">
        <v>0</v>
      </c>
      <c r="AJ134" s="64">
        <v>58500000</v>
      </c>
      <c r="AK134" s="64" t="s">
        <v>2389</v>
      </c>
      <c r="AL134" s="64" t="s">
        <v>3970</v>
      </c>
      <c r="AM134" s="64" t="s">
        <v>3971</v>
      </c>
      <c r="AN134" s="64" t="s">
        <v>3972</v>
      </c>
      <c r="AO134" s="65">
        <f>VLOOKUP(AK134,'Rekap ROK Pusdik'!$A$7:$V$581,9,0)</f>
        <v>0</v>
      </c>
      <c r="AP134" s="65">
        <f>VLOOKUP($AK134,'Rekap ROK Pusdik'!$A$7:$V$581,10,0)</f>
        <v>0</v>
      </c>
      <c r="AQ134" s="65">
        <f>VLOOKUP($AK134,'Rekap ROK Pusdik'!$A$7:$V$581,11,0)</f>
        <v>0</v>
      </c>
      <c r="AR134" s="65">
        <f>VLOOKUP($AK134,'Rekap ROK Pusdik'!$A$7:$V$581,12,0)</f>
        <v>0</v>
      </c>
      <c r="AS134" s="65">
        <f>VLOOKUP($AK134,'Rekap ROK Pusdik'!$A$7:$V$581,13,0)</f>
        <v>0</v>
      </c>
      <c r="AT134" s="65">
        <f>VLOOKUP($AK134,'Rekap ROK Pusdik'!$A$7:$V$581,14,0)</f>
        <v>0</v>
      </c>
      <c r="AU134" s="65">
        <f>VLOOKUP($AK134,'Rekap ROK Pusdik'!$A$7:$V$581,15,0)</f>
        <v>0</v>
      </c>
      <c r="AV134" s="65">
        <f>VLOOKUP($AK134,'Rekap ROK Pusdik'!$A$7:$V$581,16,0)</f>
        <v>7500000</v>
      </c>
      <c r="AW134" s="65">
        <f>VLOOKUP($AK134,'Rekap ROK Pusdik'!$A$7:$V$581,17,0)</f>
        <v>39000000</v>
      </c>
      <c r="AX134" s="65">
        <f>VLOOKUP($AK134,'Rekap ROK Pusdik'!$A$7:$V$581,18,0)</f>
        <v>12000000</v>
      </c>
      <c r="AY134" s="65">
        <f>VLOOKUP($AK134,'Rekap ROK Pusdik'!$A$7:$V$581,19,0)</f>
        <v>0</v>
      </c>
      <c r="AZ134" s="65">
        <f>VLOOKUP($AK134,'Rekap ROK Pusdik'!$A$7:$V$581,20,0)</f>
        <v>0</v>
      </c>
      <c r="BA134" s="65">
        <f t="shared" si="0"/>
        <v>58500000</v>
      </c>
      <c r="BB134" s="65">
        <f t="shared" si="1"/>
        <v>0</v>
      </c>
    </row>
    <row r="135" spans="1:54" ht="15.75" customHeight="1" x14ac:dyDescent="0.25">
      <c r="A135" s="64" t="s">
        <v>3954</v>
      </c>
      <c r="B135" s="64" t="s">
        <v>3955</v>
      </c>
      <c r="C135" s="64" t="s">
        <v>3999</v>
      </c>
      <c r="D135" s="64" t="s">
        <v>4000</v>
      </c>
      <c r="E135" s="64" t="s">
        <v>770</v>
      </c>
      <c r="F135" s="64" t="s">
        <v>4001</v>
      </c>
      <c r="G135" s="64" t="s">
        <v>4057</v>
      </c>
      <c r="H135" s="64" t="s">
        <v>4058</v>
      </c>
      <c r="I135" s="64" t="s">
        <v>4004</v>
      </c>
      <c r="J135" s="64" t="s">
        <v>4059</v>
      </c>
      <c r="K135" s="64" t="s">
        <v>4065</v>
      </c>
      <c r="L135" s="64" t="s">
        <v>4066</v>
      </c>
      <c r="M135" s="64" t="s">
        <v>4070</v>
      </c>
      <c r="N135" s="64" t="s">
        <v>3851</v>
      </c>
      <c r="O135" s="64" t="s">
        <v>3973</v>
      </c>
      <c r="P135" s="64" t="s">
        <v>3974</v>
      </c>
      <c r="Q135" s="64">
        <v>4200000</v>
      </c>
      <c r="R135" s="64">
        <v>0</v>
      </c>
      <c r="S135" s="64">
        <v>0</v>
      </c>
      <c r="T135" s="64">
        <v>0</v>
      </c>
      <c r="U135" s="64">
        <v>0</v>
      </c>
      <c r="V135" s="64">
        <v>0</v>
      </c>
      <c r="W135" s="64">
        <v>0</v>
      </c>
      <c r="X135" s="64">
        <v>0</v>
      </c>
      <c r="Y135" s="64">
        <v>0</v>
      </c>
      <c r="Z135" s="64">
        <v>0</v>
      </c>
      <c r="AA135" s="64">
        <v>0</v>
      </c>
      <c r="AB135" s="64">
        <v>0</v>
      </c>
      <c r="AC135" s="64">
        <v>0</v>
      </c>
      <c r="AD135" s="64" t="s">
        <v>3842</v>
      </c>
      <c r="AE135" s="64" t="s">
        <v>3843</v>
      </c>
      <c r="AF135" s="64" t="s">
        <v>3848</v>
      </c>
      <c r="AG135" s="64" t="s">
        <v>3968</v>
      </c>
      <c r="AH135" s="64" t="s">
        <v>3969</v>
      </c>
      <c r="AI135" s="64">
        <v>0</v>
      </c>
      <c r="AJ135" s="64">
        <v>4200000</v>
      </c>
      <c r="AK135" s="64" t="s">
        <v>2395</v>
      </c>
      <c r="AL135" s="64" t="s">
        <v>3970</v>
      </c>
      <c r="AM135" s="64" t="s">
        <v>3975</v>
      </c>
      <c r="AN135" s="64" t="s">
        <v>3972</v>
      </c>
      <c r="AO135" s="65">
        <f>VLOOKUP(AK135,'Rekap ROK Pusdik'!$A$7:$V$581,9,0)</f>
        <v>0</v>
      </c>
      <c r="AP135" s="65">
        <f>VLOOKUP($AK135,'Rekap ROK Pusdik'!$A$7:$V$581,10,0)</f>
        <v>0</v>
      </c>
      <c r="AQ135" s="65">
        <f>VLOOKUP($AK135,'Rekap ROK Pusdik'!$A$7:$V$581,11,0)</f>
        <v>0</v>
      </c>
      <c r="AR135" s="65">
        <f>VLOOKUP($AK135,'Rekap ROK Pusdik'!$A$7:$V$581,12,0)</f>
        <v>0</v>
      </c>
      <c r="AS135" s="65">
        <f>VLOOKUP($AK135,'Rekap ROK Pusdik'!$A$7:$V$581,13,0)</f>
        <v>0</v>
      </c>
      <c r="AT135" s="65">
        <f>VLOOKUP($AK135,'Rekap ROK Pusdik'!$A$7:$V$581,14,0)</f>
        <v>0</v>
      </c>
      <c r="AU135" s="65">
        <f>VLOOKUP($AK135,'Rekap ROK Pusdik'!$A$7:$V$581,15,0)</f>
        <v>0</v>
      </c>
      <c r="AV135" s="65">
        <f>VLOOKUP($AK135,'Rekap ROK Pusdik'!$A$7:$V$581,16,0)</f>
        <v>0</v>
      </c>
      <c r="AW135" s="65">
        <f>VLOOKUP($AK135,'Rekap ROK Pusdik'!$A$7:$V$581,17,0)</f>
        <v>4200000</v>
      </c>
      <c r="AX135" s="65">
        <f>VLOOKUP($AK135,'Rekap ROK Pusdik'!$A$7:$V$581,18,0)</f>
        <v>0</v>
      </c>
      <c r="AY135" s="65">
        <f>VLOOKUP($AK135,'Rekap ROK Pusdik'!$A$7:$V$581,19,0)</f>
        <v>0</v>
      </c>
      <c r="AZ135" s="65">
        <f>VLOOKUP($AK135,'Rekap ROK Pusdik'!$A$7:$V$581,20,0)</f>
        <v>0</v>
      </c>
      <c r="BA135" s="65">
        <f t="shared" si="0"/>
        <v>4200000</v>
      </c>
      <c r="BB135" s="65">
        <f t="shared" si="1"/>
        <v>0</v>
      </c>
    </row>
    <row r="136" spans="1:54" ht="15.75" customHeight="1" x14ac:dyDescent="0.25">
      <c r="A136" s="64" t="s">
        <v>3954</v>
      </c>
      <c r="B136" s="64" t="s">
        <v>3955</v>
      </c>
      <c r="C136" s="64" t="s">
        <v>3999</v>
      </c>
      <c r="D136" s="64" t="s">
        <v>4000</v>
      </c>
      <c r="E136" s="64" t="s">
        <v>770</v>
      </c>
      <c r="F136" s="64" t="s">
        <v>4001</v>
      </c>
      <c r="G136" s="64" t="s">
        <v>4057</v>
      </c>
      <c r="H136" s="64" t="s">
        <v>4058</v>
      </c>
      <c r="I136" s="64" t="s">
        <v>4004</v>
      </c>
      <c r="J136" s="64" t="s">
        <v>4059</v>
      </c>
      <c r="K136" s="64" t="s">
        <v>4065</v>
      </c>
      <c r="L136" s="64" t="s">
        <v>4066</v>
      </c>
      <c r="M136" s="64" t="s">
        <v>4070</v>
      </c>
      <c r="N136" s="64" t="s">
        <v>3851</v>
      </c>
      <c r="O136" s="64" t="s">
        <v>3985</v>
      </c>
      <c r="P136" s="64" t="s">
        <v>3986</v>
      </c>
      <c r="Q136" s="64">
        <v>12000000</v>
      </c>
      <c r="R136" s="64">
        <v>0</v>
      </c>
      <c r="S136" s="64">
        <v>0</v>
      </c>
      <c r="T136" s="64">
        <v>0</v>
      </c>
      <c r="U136" s="64">
        <v>0</v>
      </c>
      <c r="V136" s="64">
        <v>0</v>
      </c>
      <c r="W136" s="64">
        <v>0</v>
      </c>
      <c r="X136" s="64">
        <v>0</v>
      </c>
      <c r="Y136" s="64">
        <v>0</v>
      </c>
      <c r="Z136" s="64">
        <v>0</v>
      </c>
      <c r="AA136" s="64">
        <v>0</v>
      </c>
      <c r="AB136" s="64">
        <v>0</v>
      </c>
      <c r="AC136" s="64">
        <v>0</v>
      </c>
      <c r="AD136" s="64" t="s">
        <v>3842</v>
      </c>
      <c r="AE136" s="64" t="s">
        <v>3843</v>
      </c>
      <c r="AF136" s="64" t="s">
        <v>3848</v>
      </c>
      <c r="AG136" s="64" t="s">
        <v>3968</v>
      </c>
      <c r="AH136" s="64" t="s">
        <v>3969</v>
      </c>
      <c r="AI136" s="64">
        <v>0</v>
      </c>
      <c r="AJ136" s="64">
        <v>12000000</v>
      </c>
      <c r="AK136" s="64" t="s">
        <v>2398</v>
      </c>
      <c r="AL136" s="64" t="s">
        <v>3970</v>
      </c>
      <c r="AM136" s="64" t="s">
        <v>3979</v>
      </c>
      <c r="AN136" s="64" t="s">
        <v>3972</v>
      </c>
      <c r="AO136" s="65">
        <f>VLOOKUP(AK136,'Rekap ROK Pusdik'!$A$7:$V$581,9,0)</f>
        <v>0</v>
      </c>
      <c r="AP136" s="65">
        <f>VLOOKUP($AK136,'Rekap ROK Pusdik'!$A$7:$V$581,10,0)</f>
        <v>0</v>
      </c>
      <c r="AQ136" s="65">
        <f>VLOOKUP($AK136,'Rekap ROK Pusdik'!$A$7:$V$581,11,0)</f>
        <v>0</v>
      </c>
      <c r="AR136" s="65">
        <f>VLOOKUP($AK136,'Rekap ROK Pusdik'!$A$7:$V$581,12,0)</f>
        <v>0</v>
      </c>
      <c r="AS136" s="65">
        <f>VLOOKUP($AK136,'Rekap ROK Pusdik'!$A$7:$V$581,13,0)</f>
        <v>0</v>
      </c>
      <c r="AT136" s="65">
        <f>VLOOKUP($AK136,'Rekap ROK Pusdik'!$A$7:$V$581,14,0)</f>
        <v>0</v>
      </c>
      <c r="AU136" s="65">
        <f>VLOOKUP($AK136,'Rekap ROK Pusdik'!$A$7:$V$581,15,0)</f>
        <v>0</v>
      </c>
      <c r="AV136" s="65">
        <f>VLOOKUP($AK136,'Rekap ROK Pusdik'!$A$7:$V$581,16,0)</f>
        <v>3000000</v>
      </c>
      <c r="AW136" s="65">
        <f>VLOOKUP($AK136,'Rekap ROK Pusdik'!$A$7:$V$581,17,0)</f>
        <v>6000000</v>
      </c>
      <c r="AX136" s="65">
        <f>VLOOKUP($AK136,'Rekap ROK Pusdik'!$A$7:$V$581,18,0)</f>
        <v>3000000</v>
      </c>
      <c r="AY136" s="65">
        <f>VLOOKUP($AK136,'Rekap ROK Pusdik'!$A$7:$V$581,19,0)</f>
        <v>0</v>
      </c>
      <c r="AZ136" s="65">
        <f>VLOOKUP($AK136,'Rekap ROK Pusdik'!$A$7:$V$581,20,0)</f>
        <v>0</v>
      </c>
      <c r="BA136" s="65">
        <f t="shared" si="0"/>
        <v>12000000</v>
      </c>
      <c r="BB136" s="65">
        <f t="shared" si="1"/>
        <v>0</v>
      </c>
    </row>
    <row r="137" spans="1:54" ht="15.75" customHeight="1" x14ac:dyDescent="0.25">
      <c r="A137" s="64" t="s">
        <v>3954</v>
      </c>
      <c r="B137" s="64" t="s">
        <v>3955</v>
      </c>
      <c r="C137" s="64" t="s">
        <v>3999</v>
      </c>
      <c r="D137" s="64" t="s">
        <v>4000</v>
      </c>
      <c r="E137" s="64" t="s">
        <v>770</v>
      </c>
      <c r="F137" s="64" t="s">
        <v>4001</v>
      </c>
      <c r="G137" s="64" t="s">
        <v>4057</v>
      </c>
      <c r="H137" s="64" t="s">
        <v>4058</v>
      </c>
      <c r="I137" s="64" t="s">
        <v>4004</v>
      </c>
      <c r="J137" s="64" t="s">
        <v>4059</v>
      </c>
      <c r="K137" s="64" t="s">
        <v>4065</v>
      </c>
      <c r="L137" s="64" t="s">
        <v>4066</v>
      </c>
      <c r="M137" s="64" t="s">
        <v>4070</v>
      </c>
      <c r="N137" s="64" t="s">
        <v>3851</v>
      </c>
      <c r="O137" s="64" t="s">
        <v>3980</v>
      </c>
      <c r="P137" s="64" t="s">
        <v>3981</v>
      </c>
      <c r="Q137" s="64">
        <v>67300000</v>
      </c>
      <c r="R137" s="64">
        <v>0</v>
      </c>
      <c r="S137" s="64">
        <v>0</v>
      </c>
      <c r="T137" s="64">
        <v>0</v>
      </c>
      <c r="U137" s="64">
        <v>0</v>
      </c>
      <c r="V137" s="64">
        <v>0</v>
      </c>
      <c r="W137" s="64">
        <v>0</v>
      </c>
      <c r="X137" s="64">
        <v>0</v>
      </c>
      <c r="Y137" s="64">
        <v>0</v>
      </c>
      <c r="Z137" s="64">
        <v>0</v>
      </c>
      <c r="AA137" s="64">
        <v>0</v>
      </c>
      <c r="AB137" s="64">
        <v>0</v>
      </c>
      <c r="AC137" s="64">
        <v>0</v>
      </c>
      <c r="AD137" s="64" t="s">
        <v>3842</v>
      </c>
      <c r="AE137" s="64" t="s">
        <v>3843</v>
      </c>
      <c r="AF137" s="64" t="s">
        <v>3848</v>
      </c>
      <c r="AG137" s="64" t="s">
        <v>3968</v>
      </c>
      <c r="AH137" s="64" t="s">
        <v>3969</v>
      </c>
      <c r="AI137" s="64">
        <v>0</v>
      </c>
      <c r="AJ137" s="64">
        <v>67300000</v>
      </c>
      <c r="AK137" s="64" t="s">
        <v>2400</v>
      </c>
      <c r="AL137" s="64" t="s">
        <v>3970</v>
      </c>
      <c r="AM137" s="64" t="s">
        <v>3982</v>
      </c>
      <c r="AN137" s="64" t="s">
        <v>3972</v>
      </c>
      <c r="AO137" s="65">
        <f>VLOOKUP(AK137,'Rekap ROK Pusdik'!$A$7:$V$581,9,0)</f>
        <v>0</v>
      </c>
      <c r="AP137" s="65">
        <f>VLOOKUP($AK137,'Rekap ROK Pusdik'!$A$7:$V$581,10,0)</f>
        <v>0</v>
      </c>
      <c r="AQ137" s="65">
        <f>VLOOKUP($AK137,'Rekap ROK Pusdik'!$A$7:$V$581,11,0)</f>
        <v>0</v>
      </c>
      <c r="AR137" s="65">
        <f>VLOOKUP($AK137,'Rekap ROK Pusdik'!$A$7:$V$581,12,0)</f>
        <v>0</v>
      </c>
      <c r="AS137" s="65">
        <f>VLOOKUP($AK137,'Rekap ROK Pusdik'!$A$7:$V$581,13,0)</f>
        <v>0</v>
      </c>
      <c r="AT137" s="65">
        <f>VLOOKUP($AK137,'Rekap ROK Pusdik'!$A$7:$V$581,14,0)</f>
        <v>0</v>
      </c>
      <c r="AU137" s="65">
        <f>VLOOKUP($AK137,'Rekap ROK Pusdik'!$A$7:$V$581,15,0)</f>
        <v>0</v>
      </c>
      <c r="AV137" s="65">
        <f>VLOOKUP($AK137,'Rekap ROK Pusdik'!$A$7:$V$581,16,0)</f>
        <v>5000000</v>
      </c>
      <c r="AW137" s="65">
        <f>VLOOKUP($AK137,'Rekap ROK Pusdik'!$A$7:$V$581,17,0)</f>
        <v>20300000</v>
      </c>
      <c r="AX137" s="65">
        <f>VLOOKUP($AK137,'Rekap ROK Pusdik'!$A$7:$V$581,18,0)</f>
        <v>42000000</v>
      </c>
      <c r="AY137" s="65">
        <f>VLOOKUP($AK137,'Rekap ROK Pusdik'!$A$7:$V$581,19,0)</f>
        <v>0</v>
      </c>
      <c r="AZ137" s="65">
        <f>VLOOKUP($AK137,'Rekap ROK Pusdik'!$A$7:$V$581,20,0)</f>
        <v>0</v>
      </c>
      <c r="BA137" s="65">
        <f t="shared" si="0"/>
        <v>67300000</v>
      </c>
      <c r="BB137" s="65">
        <f t="shared" si="1"/>
        <v>0</v>
      </c>
    </row>
    <row r="138" spans="1:54" ht="15.75" customHeight="1" x14ac:dyDescent="0.25">
      <c r="A138" s="64" t="s">
        <v>3954</v>
      </c>
      <c r="B138" s="64" t="s">
        <v>3955</v>
      </c>
      <c r="C138" s="64" t="s">
        <v>3999</v>
      </c>
      <c r="D138" s="64" t="s">
        <v>4000</v>
      </c>
      <c r="E138" s="64" t="s">
        <v>770</v>
      </c>
      <c r="F138" s="64" t="s">
        <v>4001</v>
      </c>
      <c r="G138" s="64" t="s">
        <v>4057</v>
      </c>
      <c r="H138" s="64" t="s">
        <v>4058</v>
      </c>
      <c r="I138" s="64" t="s">
        <v>4004</v>
      </c>
      <c r="J138" s="64" t="s">
        <v>4059</v>
      </c>
      <c r="K138" s="64" t="s">
        <v>4065</v>
      </c>
      <c r="L138" s="64" t="s">
        <v>4066</v>
      </c>
      <c r="M138" s="64" t="s">
        <v>4070</v>
      </c>
      <c r="N138" s="64" t="s">
        <v>3851</v>
      </c>
      <c r="O138" s="64" t="s">
        <v>3994</v>
      </c>
      <c r="P138" s="64" t="s">
        <v>3995</v>
      </c>
      <c r="Q138" s="64">
        <v>3000000</v>
      </c>
      <c r="R138" s="64">
        <v>0</v>
      </c>
      <c r="S138" s="64">
        <v>0</v>
      </c>
      <c r="T138" s="64">
        <v>0</v>
      </c>
      <c r="U138" s="64">
        <v>0</v>
      </c>
      <c r="V138" s="64">
        <v>0</v>
      </c>
      <c r="W138" s="64">
        <v>0</v>
      </c>
      <c r="X138" s="64">
        <v>0</v>
      </c>
      <c r="Y138" s="64">
        <v>0</v>
      </c>
      <c r="Z138" s="64">
        <v>0</v>
      </c>
      <c r="AA138" s="64">
        <v>0</v>
      </c>
      <c r="AB138" s="64">
        <v>0</v>
      </c>
      <c r="AC138" s="64">
        <v>0</v>
      </c>
      <c r="AD138" s="64" t="s">
        <v>3842</v>
      </c>
      <c r="AE138" s="64" t="s">
        <v>3843</v>
      </c>
      <c r="AF138" s="64" t="s">
        <v>3848</v>
      </c>
      <c r="AG138" s="64" t="s">
        <v>3968</v>
      </c>
      <c r="AH138" s="64" t="s">
        <v>3969</v>
      </c>
      <c r="AI138" s="64">
        <v>0</v>
      </c>
      <c r="AJ138" s="64">
        <v>3000000</v>
      </c>
      <c r="AK138" s="64" t="s">
        <v>2403</v>
      </c>
      <c r="AL138" s="64" t="s">
        <v>3970</v>
      </c>
      <c r="AM138" s="64" t="s">
        <v>3996</v>
      </c>
      <c r="AN138" s="64" t="s">
        <v>3972</v>
      </c>
      <c r="AO138" s="65">
        <f>VLOOKUP(AK138,'Rekap ROK Pusdik'!$A$7:$V$581,9,0)</f>
        <v>0</v>
      </c>
      <c r="AP138" s="65">
        <f>VLOOKUP($AK138,'Rekap ROK Pusdik'!$A$7:$V$581,10,0)</f>
        <v>0</v>
      </c>
      <c r="AQ138" s="65">
        <f>VLOOKUP($AK138,'Rekap ROK Pusdik'!$A$7:$V$581,11,0)</f>
        <v>0</v>
      </c>
      <c r="AR138" s="65">
        <f>VLOOKUP($AK138,'Rekap ROK Pusdik'!$A$7:$V$581,12,0)</f>
        <v>0</v>
      </c>
      <c r="AS138" s="65">
        <f>VLOOKUP($AK138,'Rekap ROK Pusdik'!$A$7:$V$581,13,0)</f>
        <v>0</v>
      </c>
      <c r="AT138" s="65">
        <f>VLOOKUP($AK138,'Rekap ROK Pusdik'!$A$7:$V$581,14,0)</f>
        <v>0</v>
      </c>
      <c r="AU138" s="65">
        <f>VLOOKUP($AK138,'Rekap ROK Pusdik'!$A$7:$V$581,15,0)</f>
        <v>0</v>
      </c>
      <c r="AV138" s="65">
        <f>VLOOKUP($AK138,'Rekap ROK Pusdik'!$A$7:$V$581,16,0)</f>
        <v>750000</v>
      </c>
      <c r="AW138" s="65">
        <f>VLOOKUP($AK138,'Rekap ROK Pusdik'!$A$7:$V$581,17,0)</f>
        <v>1500000</v>
      </c>
      <c r="AX138" s="65">
        <f>VLOOKUP($AK138,'Rekap ROK Pusdik'!$A$7:$V$581,18,0)</f>
        <v>750000</v>
      </c>
      <c r="AY138" s="65">
        <f>VLOOKUP($AK138,'Rekap ROK Pusdik'!$A$7:$V$581,19,0)</f>
        <v>0</v>
      </c>
      <c r="AZ138" s="65">
        <f>VLOOKUP($AK138,'Rekap ROK Pusdik'!$A$7:$V$581,20,0)</f>
        <v>0</v>
      </c>
      <c r="BA138" s="65">
        <f t="shared" si="0"/>
        <v>3000000</v>
      </c>
      <c r="BB138" s="65">
        <f t="shared" si="1"/>
        <v>0</v>
      </c>
    </row>
    <row r="139" spans="1:54" ht="15.75" customHeight="1" x14ac:dyDescent="0.25">
      <c r="A139" s="64" t="s">
        <v>3954</v>
      </c>
      <c r="B139" s="64" t="s">
        <v>3955</v>
      </c>
      <c r="C139" s="64" t="s">
        <v>3999</v>
      </c>
      <c r="D139" s="64" t="s">
        <v>4000</v>
      </c>
      <c r="E139" s="64" t="s">
        <v>770</v>
      </c>
      <c r="F139" s="64" t="s">
        <v>4001</v>
      </c>
      <c r="G139" s="64" t="s">
        <v>4071</v>
      </c>
      <c r="H139" s="64" t="s">
        <v>4072</v>
      </c>
      <c r="I139" s="64" t="s">
        <v>4004</v>
      </c>
      <c r="J139" s="64" t="s">
        <v>4073</v>
      </c>
      <c r="K139" s="64" t="s">
        <v>4006</v>
      </c>
      <c r="L139" s="64" t="s">
        <v>4074</v>
      </c>
      <c r="M139" s="64" t="s">
        <v>3965</v>
      </c>
      <c r="N139" s="64" t="s">
        <v>3869</v>
      </c>
      <c r="O139" s="64" t="s">
        <v>3966</v>
      </c>
      <c r="P139" s="64" t="s">
        <v>3967</v>
      </c>
      <c r="Q139" s="64">
        <v>37800000</v>
      </c>
      <c r="R139" s="64">
        <v>0</v>
      </c>
      <c r="S139" s="64">
        <v>0</v>
      </c>
      <c r="T139" s="64">
        <v>0</v>
      </c>
      <c r="U139" s="64">
        <v>0</v>
      </c>
      <c r="V139" s="64">
        <v>0</v>
      </c>
      <c r="W139" s="64">
        <v>0</v>
      </c>
      <c r="X139" s="64">
        <v>0</v>
      </c>
      <c r="Y139" s="64">
        <v>0</v>
      </c>
      <c r="Z139" s="64">
        <v>0</v>
      </c>
      <c r="AA139" s="64">
        <v>0</v>
      </c>
      <c r="AB139" s="64">
        <v>0</v>
      </c>
      <c r="AC139" s="64">
        <v>0</v>
      </c>
      <c r="AD139" s="64" t="s">
        <v>3842</v>
      </c>
      <c r="AE139" s="64" t="s">
        <v>3867</v>
      </c>
      <c r="AF139" s="64" t="s">
        <v>3868</v>
      </c>
      <c r="AG139" s="64" t="s">
        <v>3968</v>
      </c>
      <c r="AH139" s="64" t="s">
        <v>3969</v>
      </c>
      <c r="AI139" s="64">
        <v>0</v>
      </c>
      <c r="AJ139" s="64">
        <v>37800000</v>
      </c>
      <c r="AK139" s="64" t="s">
        <v>3373</v>
      </c>
      <c r="AL139" s="64" t="s">
        <v>3970</v>
      </c>
      <c r="AM139" s="64" t="s">
        <v>3971</v>
      </c>
      <c r="AN139" s="64" t="s">
        <v>3972</v>
      </c>
      <c r="AO139" s="65">
        <f>VLOOKUP(AK139,'Rekap ROK Pusdik'!$A$7:$V$581,9,0)</f>
        <v>0</v>
      </c>
      <c r="AP139" s="65">
        <f>VLOOKUP($AK139,'Rekap ROK Pusdik'!$A$7:$V$581,10,0)</f>
        <v>1400000</v>
      </c>
      <c r="AQ139" s="65">
        <f>VLOOKUP($AK139,'Rekap ROK Pusdik'!$A$7:$V$581,11,0)</f>
        <v>2800000</v>
      </c>
      <c r="AR139" s="65">
        <f>VLOOKUP($AK139,'Rekap ROK Pusdik'!$A$7:$V$581,12,0)</f>
        <v>6400000</v>
      </c>
      <c r="AS139" s="65">
        <f>VLOOKUP($AK139,'Rekap ROK Pusdik'!$A$7:$V$581,13,0)</f>
        <v>1400000</v>
      </c>
      <c r="AT139" s="65">
        <f>VLOOKUP($AK139,'Rekap ROK Pusdik'!$A$7:$V$581,14,0)</f>
        <v>1400000</v>
      </c>
      <c r="AU139" s="65">
        <f>VLOOKUP($AK139,'Rekap ROK Pusdik'!$A$7:$V$581,15,0)</f>
        <v>6400000</v>
      </c>
      <c r="AV139" s="65">
        <f>VLOOKUP($AK139,'Rekap ROK Pusdik'!$A$7:$V$581,16,0)</f>
        <v>1400000</v>
      </c>
      <c r="AW139" s="65">
        <f>VLOOKUP($AK139,'Rekap ROK Pusdik'!$A$7:$V$581,17,0)</f>
        <v>6400000</v>
      </c>
      <c r="AX139" s="65">
        <f>VLOOKUP($AK139,'Rekap ROK Pusdik'!$A$7:$V$581,18,0)</f>
        <v>1400000</v>
      </c>
      <c r="AY139" s="65">
        <f>VLOOKUP($AK139,'Rekap ROK Pusdik'!$A$7:$V$581,19,0)</f>
        <v>1400000</v>
      </c>
      <c r="AZ139" s="65">
        <f>VLOOKUP($AK139,'Rekap ROK Pusdik'!$A$7:$V$581,20,0)</f>
        <v>7400000</v>
      </c>
      <c r="BA139" s="65">
        <f t="shared" si="0"/>
        <v>37800000</v>
      </c>
      <c r="BB139" s="65">
        <f t="shared" si="1"/>
        <v>0</v>
      </c>
    </row>
    <row r="140" spans="1:54" ht="15.75" customHeight="1" x14ac:dyDescent="0.25">
      <c r="A140" s="64" t="s">
        <v>3954</v>
      </c>
      <c r="B140" s="64" t="s">
        <v>3955</v>
      </c>
      <c r="C140" s="64" t="s">
        <v>3999</v>
      </c>
      <c r="D140" s="64" t="s">
        <v>4000</v>
      </c>
      <c r="E140" s="64" t="s">
        <v>770</v>
      </c>
      <c r="F140" s="64" t="s">
        <v>4001</v>
      </c>
      <c r="G140" s="64" t="s">
        <v>4071</v>
      </c>
      <c r="H140" s="64" t="s">
        <v>4072</v>
      </c>
      <c r="I140" s="64" t="s">
        <v>4004</v>
      </c>
      <c r="J140" s="64" t="s">
        <v>4073</v>
      </c>
      <c r="K140" s="64" t="s">
        <v>4006</v>
      </c>
      <c r="L140" s="64" t="s">
        <v>4074</v>
      </c>
      <c r="M140" s="64" t="s">
        <v>3965</v>
      </c>
      <c r="N140" s="64" t="s">
        <v>3869</v>
      </c>
      <c r="O140" s="64" t="s">
        <v>3973</v>
      </c>
      <c r="P140" s="64" t="s">
        <v>3974</v>
      </c>
      <c r="Q140" s="64">
        <v>1500000</v>
      </c>
      <c r="R140" s="64">
        <v>0</v>
      </c>
      <c r="S140" s="64">
        <v>0</v>
      </c>
      <c r="T140" s="64">
        <v>0</v>
      </c>
      <c r="U140" s="64">
        <v>0</v>
      </c>
      <c r="V140" s="64">
        <v>0</v>
      </c>
      <c r="W140" s="64">
        <v>0</v>
      </c>
      <c r="X140" s="64">
        <v>0</v>
      </c>
      <c r="Y140" s="64">
        <v>0</v>
      </c>
      <c r="Z140" s="64">
        <v>0</v>
      </c>
      <c r="AA140" s="64">
        <v>0</v>
      </c>
      <c r="AB140" s="64">
        <v>0</v>
      </c>
      <c r="AC140" s="64">
        <v>0</v>
      </c>
      <c r="AD140" s="64" t="s">
        <v>3842</v>
      </c>
      <c r="AE140" s="64" t="s">
        <v>3867</v>
      </c>
      <c r="AF140" s="64" t="s">
        <v>3868</v>
      </c>
      <c r="AG140" s="64" t="s">
        <v>3968</v>
      </c>
      <c r="AH140" s="64" t="s">
        <v>3969</v>
      </c>
      <c r="AI140" s="64">
        <v>0</v>
      </c>
      <c r="AJ140" s="64">
        <v>1500000</v>
      </c>
      <c r="AK140" s="64" t="s">
        <v>3380</v>
      </c>
      <c r="AL140" s="64" t="s">
        <v>3970</v>
      </c>
      <c r="AM140" s="64" t="s">
        <v>3975</v>
      </c>
      <c r="AN140" s="64" t="s">
        <v>3972</v>
      </c>
      <c r="AO140" s="65">
        <f>VLOOKUP(AK140,'Rekap ROK Pusdik'!$A$7:$V$581,9,0)</f>
        <v>0</v>
      </c>
      <c r="AP140" s="65">
        <f>VLOOKUP($AK140,'Rekap ROK Pusdik'!$A$7:$V$581,10,0)</f>
        <v>0</v>
      </c>
      <c r="AQ140" s="65">
        <f>VLOOKUP($AK140,'Rekap ROK Pusdik'!$A$7:$V$581,11,0)</f>
        <v>500000</v>
      </c>
      <c r="AR140" s="65">
        <f>VLOOKUP($AK140,'Rekap ROK Pusdik'!$A$7:$V$581,12,0)</f>
        <v>0</v>
      </c>
      <c r="AS140" s="65">
        <f>VLOOKUP($AK140,'Rekap ROK Pusdik'!$A$7:$V$581,13,0)</f>
        <v>0</v>
      </c>
      <c r="AT140" s="65">
        <f>VLOOKUP($AK140,'Rekap ROK Pusdik'!$A$7:$V$581,14,0)</f>
        <v>0</v>
      </c>
      <c r="AU140" s="65">
        <f>VLOOKUP($AK140,'Rekap ROK Pusdik'!$A$7:$V$581,15,0)</f>
        <v>500000</v>
      </c>
      <c r="AV140" s="65">
        <f>VLOOKUP($AK140,'Rekap ROK Pusdik'!$A$7:$V$581,16,0)</f>
        <v>0</v>
      </c>
      <c r="AW140" s="65">
        <f>VLOOKUP($AK140,'Rekap ROK Pusdik'!$A$7:$V$581,17,0)</f>
        <v>0</v>
      </c>
      <c r="AX140" s="65">
        <f>VLOOKUP($AK140,'Rekap ROK Pusdik'!$A$7:$V$581,18,0)</f>
        <v>0</v>
      </c>
      <c r="AY140" s="65">
        <f>VLOOKUP($AK140,'Rekap ROK Pusdik'!$A$7:$V$581,19,0)</f>
        <v>500000</v>
      </c>
      <c r="AZ140" s="65">
        <f>VLOOKUP($AK140,'Rekap ROK Pusdik'!$A$7:$V$581,20,0)</f>
        <v>0</v>
      </c>
      <c r="BA140" s="65">
        <f t="shared" si="0"/>
        <v>1500000</v>
      </c>
      <c r="BB140" s="65">
        <f t="shared" si="1"/>
        <v>0</v>
      </c>
    </row>
    <row r="141" spans="1:54" ht="15.75" customHeight="1" x14ac:dyDescent="0.25">
      <c r="A141" s="64" t="s">
        <v>3954</v>
      </c>
      <c r="B141" s="64" t="s">
        <v>3955</v>
      </c>
      <c r="C141" s="64" t="s">
        <v>3999</v>
      </c>
      <c r="D141" s="64" t="s">
        <v>4000</v>
      </c>
      <c r="E141" s="64" t="s">
        <v>770</v>
      </c>
      <c r="F141" s="64" t="s">
        <v>4001</v>
      </c>
      <c r="G141" s="64" t="s">
        <v>4071</v>
      </c>
      <c r="H141" s="64" t="s">
        <v>4072</v>
      </c>
      <c r="I141" s="64" t="s">
        <v>4004</v>
      </c>
      <c r="J141" s="64" t="s">
        <v>4073</v>
      </c>
      <c r="K141" s="64" t="s">
        <v>4006</v>
      </c>
      <c r="L141" s="64" t="s">
        <v>4074</v>
      </c>
      <c r="M141" s="64" t="s">
        <v>3965</v>
      </c>
      <c r="N141" s="64" t="s">
        <v>3869</v>
      </c>
      <c r="O141" s="64" t="s">
        <v>3985</v>
      </c>
      <c r="P141" s="64" t="s">
        <v>3986</v>
      </c>
      <c r="Q141" s="64">
        <v>3000000</v>
      </c>
      <c r="R141" s="64">
        <v>0</v>
      </c>
      <c r="S141" s="64">
        <v>0</v>
      </c>
      <c r="T141" s="64">
        <v>0</v>
      </c>
      <c r="U141" s="64">
        <v>0</v>
      </c>
      <c r="V141" s="64">
        <v>0</v>
      </c>
      <c r="W141" s="64">
        <v>0</v>
      </c>
      <c r="X141" s="64">
        <v>0</v>
      </c>
      <c r="Y141" s="64">
        <v>0</v>
      </c>
      <c r="Z141" s="64">
        <v>0</v>
      </c>
      <c r="AA141" s="64">
        <v>0</v>
      </c>
      <c r="AB141" s="64">
        <v>0</v>
      </c>
      <c r="AC141" s="64">
        <v>0</v>
      </c>
      <c r="AD141" s="64" t="s">
        <v>3842</v>
      </c>
      <c r="AE141" s="64" t="s">
        <v>3867</v>
      </c>
      <c r="AF141" s="64" t="s">
        <v>3868</v>
      </c>
      <c r="AG141" s="64" t="s">
        <v>3968</v>
      </c>
      <c r="AH141" s="64" t="s">
        <v>3969</v>
      </c>
      <c r="AI141" s="64">
        <v>0</v>
      </c>
      <c r="AJ141" s="64">
        <v>3000000</v>
      </c>
      <c r="AK141" s="64" t="s">
        <v>3382</v>
      </c>
      <c r="AL141" s="64" t="s">
        <v>3970</v>
      </c>
      <c r="AM141" s="64" t="s">
        <v>3979</v>
      </c>
      <c r="AN141" s="64" t="s">
        <v>3972</v>
      </c>
      <c r="AO141" s="65">
        <f>VLOOKUP(AK141,'Rekap ROK Pusdik'!$A$7:$V$581,9,0)</f>
        <v>0</v>
      </c>
      <c r="AP141" s="65">
        <f>VLOOKUP($AK141,'Rekap ROK Pusdik'!$A$7:$V$581,10,0)</f>
        <v>0</v>
      </c>
      <c r="AQ141" s="65">
        <f>VLOOKUP($AK141,'Rekap ROK Pusdik'!$A$7:$V$581,11,0)</f>
        <v>0</v>
      </c>
      <c r="AR141" s="65">
        <f>VLOOKUP($AK141,'Rekap ROK Pusdik'!$A$7:$V$581,12,0)</f>
        <v>0</v>
      </c>
      <c r="AS141" s="65">
        <f>VLOOKUP($AK141,'Rekap ROK Pusdik'!$A$7:$V$581,13,0)</f>
        <v>0</v>
      </c>
      <c r="AT141" s="65">
        <f>VLOOKUP($AK141,'Rekap ROK Pusdik'!$A$7:$V$581,14,0)</f>
        <v>0</v>
      </c>
      <c r="AU141" s="65">
        <f>VLOOKUP($AK141,'Rekap ROK Pusdik'!$A$7:$V$581,15,0)</f>
        <v>0</v>
      </c>
      <c r="AV141" s="65">
        <f>VLOOKUP($AK141,'Rekap ROK Pusdik'!$A$7:$V$581,16,0)</f>
        <v>1000000</v>
      </c>
      <c r="AW141" s="65">
        <f>VLOOKUP($AK141,'Rekap ROK Pusdik'!$A$7:$V$581,17,0)</f>
        <v>0</v>
      </c>
      <c r="AX141" s="65">
        <f>VLOOKUP($AK141,'Rekap ROK Pusdik'!$A$7:$V$581,18,0)</f>
        <v>1000000</v>
      </c>
      <c r="AY141" s="65">
        <f>VLOOKUP($AK141,'Rekap ROK Pusdik'!$A$7:$V$581,19,0)</f>
        <v>1000000</v>
      </c>
      <c r="AZ141" s="65">
        <f>VLOOKUP($AK141,'Rekap ROK Pusdik'!$A$7:$V$581,20,0)</f>
        <v>0</v>
      </c>
      <c r="BA141" s="65">
        <f t="shared" si="0"/>
        <v>3000000</v>
      </c>
      <c r="BB141" s="65">
        <f t="shared" si="1"/>
        <v>0</v>
      </c>
    </row>
    <row r="142" spans="1:54" ht="15.75" customHeight="1" x14ac:dyDescent="0.25">
      <c r="A142" s="64" t="s">
        <v>3954</v>
      </c>
      <c r="B142" s="64" t="s">
        <v>3955</v>
      </c>
      <c r="C142" s="64" t="s">
        <v>3999</v>
      </c>
      <c r="D142" s="64" t="s">
        <v>4000</v>
      </c>
      <c r="E142" s="64" t="s">
        <v>770</v>
      </c>
      <c r="F142" s="64" t="s">
        <v>4001</v>
      </c>
      <c r="G142" s="64" t="s">
        <v>4071</v>
      </c>
      <c r="H142" s="64" t="s">
        <v>4072</v>
      </c>
      <c r="I142" s="64" t="s">
        <v>4004</v>
      </c>
      <c r="J142" s="64" t="s">
        <v>4073</v>
      </c>
      <c r="K142" s="64" t="s">
        <v>4006</v>
      </c>
      <c r="L142" s="64" t="s">
        <v>4074</v>
      </c>
      <c r="M142" s="64" t="s">
        <v>3965</v>
      </c>
      <c r="N142" s="64" t="s">
        <v>3869</v>
      </c>
      <c r="O142" s="64" t="s">
        <v>3980</v>
      </c>
      <c r="P142" s="64" t="s">
        <v>3981</v>
      </c>
      <c r="Q142" s="64">
        <v>238784000</v>
      </c>
      <c r="R142" s="64">
        <v>0</v>
      </c>
      <c r="S142" s="64">
        <v>0</v>
      </c>
      <c r="T142" s="64">
        <v>0</v>
      </c>
      <c r="U142" s="64">
        <v>0</v>
      </c>
      <c r="V142" s="64">
        <v>0</v>
      </c>
      <c r="W142" s="64">
        <v>0</v>
      </c>
      <c r="X142" s="64">
        <v>0</v>
      </c>
      <c r="Y142" s="64">
        <v>0</v>
      </c>
      <c r="Z142" s="64">
        <v>0</v>
      </c>
      <c r="AA142" s="64">
        <v>0</v>
      </c>
      <c r="AB142" s="64">
        <v>0</v>
      </c>
      <c r="AC142" s="64">
        <v>0</v>
      </c>
      <c r="AD142" s="64" t="s">
        <v>3842</v>
      </c>
      <c r="AE142" s="64" t="s">
        <v>3867</v>
      </c>
      <c r="AF142" s="64" t="s">
        <v>3868</v>
      </c>
      <c r="AG142" s="64" t="s">
        <v>3968</v>
      </c>
      <c r="AH142" s="64" t="s">
        <v>3969</v>
      </c>
      <c r="AI142" s="64">
        <v>0</v>
      </c>
      <c r="AJ142" s="64">
        <v>238784000</v>
      </c>
      <c r="AK142" s="64" t="s">
        <v>3384</v>
      </c>
      <c r="AL142" s="64" t="s">
        <v>3970</v>
      </c>
      <c r="AM142" s="64" t="s">
        <v>3982</v>
      </c>
      <c r="AN142" s="64" t="s">
        <v>3972</v>
      </c>
      <c r="AO142" s="65">
        <f>VLOOKUP(AK142,'Rekap ROK Pusdik'!$A$7:$V$581,9,0)</f>
        <v>0</v>
      </c>
      <c r="AP142" s="65">
        <f>VLOOKUP($AK142,'Rekap ROK Pusdik'!$A$7:$V$581,10,0)</f>
        <v>0</v>
      </c>
      <c r="AQ142" s="65">
        <f>VLOOKUP($AK142,'Rekap ROK Pusdik'!$A$7:$V$581,11,0)</f>
        <v>0</v>
      </c>
      <c r="AR142" s="65">
        <f>VLOOKUP($AK142,'Rekap ROK Pusdik'!$A$7:$V$581,12,0)</f>
        <v>0</v>
      </c>
      <c r="AS142" s="65">
        <f>VLOOKUP($AK142,'Rekap ROK Pusdik'!$A$7:$V$581,13,0)</f>
        <v>0</v>
      </c>
      <c r="AT142" s="65">
        <f>VLOOKUP($AK142,'Rekap ROK Pusdik'!$A$7:$V$581,14,0)</f>
        <v>0</v>
      </c>
      <c r="AU142" s="65">
        <f>VLOOKUP($AK142,'Rekap ROK Pusdik'!$A$7:$V$581,15,0)</f>
        <v>0</v>
      </c>
      <c r="AV142" s="65">
        <f>VLOOKUP($AK142,'Rekap ROK Pusdik'!$A$7:$V$581,16,0)</f>
        <v>89544000</v>
      </c>
      <c r="AW142" s="65">
        <f>VLOOKUP($AK142,'Rekap ROK Pusdik'!$A$7:$V$581,17,0)</f>
        <v>59696000</v>
      </c>
      <c r="AX142" s="65">
        <f>VLOOKUP($AK142,'Rekap ROK Pusdik'!$A$7:$V$581,18,0)</f>
        <v>89544000</v>
      </c>
      <c r="AY142" s="65">
        <f>VLOOKUP($AK142,'Rekap ROK Pusdik'!$A$7:$V$581,19,0)</f>
        <v>0</v>
      </c>
      <c r="AZ142" s="65">
        <f>VLOOKUP($AK142,'Rekap ROK Pusdik'!$A$7:$V$581,20,0)</f>
        <v>0</v>
      </c>
      <c r="BA142" s="65">
        <f t="shared" si="0"/>
        <v>238784000</v>
      </c>
      <c r="BB142" s="65">
        <f t="shared" si="1"/>
        <v>0</v>
      </c>
    </row>
    <row r="143" spans="1:54" ht="15.75" customHeight="1" x14ac:dyDescent="0.25">
      <c r="A143" s="64" t="s">
        <v>3954</v>
      </c>
      <c r="B143" s="64" t="s">
        <v>3955</v>
      </c>
      <c r="C143" s="64" t="s">
        <v>3999</v>
      </c>
      <c r="D143" s="64" t="s">
        <v>4000</v>
      </c>
      <c r="E143" s="64" t="s">
        <v>770</v>
      </c>
      <c r="F143" s="64" t="s">
        <v>4001</v>
      </c>
      <c r="G143" s="64" t="s">
        <v>4071</v>
      </c>
      <c r="H143" s="64" t="s">
        <v>4072</v>
      </c>
      <c r="I143" s="64" t="s">
        <v>4004</v>
      </c>
      <c r="J143" s="64" t="s">
        <v>4073</v>
      </c>
      <c r="K143" s="64" t="s">
        <v>4006</v>
      </c>
      <c r="L143" s="64" t="s">
        <v>4074</v>
      </c>
      <c r="M143" s="64" t="s">
        <v>3983</v>
      </c>
      <c r="N143" s="64" t="s">
        <v>3870</v>
      </c>
      <c r="O143" s="64" t="s">
        <v>3966</v>
      </c>
      <c r="P143" s="64" t="s">
        <v>3967</v>
      </c>
      <c r="Q143" s="64">
        <v>45300000</v>
      </c>
      <c r="R143" s="64">
        <v>0</v>
      </c>
      <c r="S143" s="64">
        <v>0</v>
      </c>
      <c r="T143" s="64">
        <v>0</v>
      </c>
      <c r="U143" s="64">
        <v>0</v>
      </c>
      <c r="V143" s="64">
        <v>0</v>
      </c>
      <c r="W143" s="64">
        <v>0</v>
      </c>
      <c r="X143" s="64">
        <v>0</v>
      </c>
      <c r="Y143" s="64">
        <v>0</v>
      </c>
      <c r="Z143" s="64">
        <v>0</v>
      </c>
      <c r="AA143" s="64">
        <v>0</v>
      </c>
      <c r="AB143" s="64">
        <v>0</v>
      </c>
      <c r="AC143" s="64">
        <v>0</v>
      </c>
      <c r="AD143" s="64" t="s">
        <v>3842</v>
      </c>
      <c r="AE143" s="64" t="s">
        <v>3867</v>
      </c>
      <c r="AF143" s="64" t="s">
        <v>3868</v>
      </c>
      <c r="AG143" s="64" t="s">
        <v>3968</v>
      </c>
      <c r="AH143" s="64" t="s">
        <v>3969</v>
      </c>
      <c r="AI143" s="64">
        <v>0</v>
      </c>
      <c r="AJ143" s="64">
        <v>45300000</v>
      </c>
      <c r="AK143" s="64" t="s">
        <v>3389</v>
      </c>
      <c r="AL143" s="64" t="s">
        <v>3970</v>
      </c>
      <c r="AM143" s="64" t="s">
        <v>3971</v>
      </c>
      <c r="AN143" s="64" t="s">
        <v>3972</v>
      </c>
      <c r="AO143" s="65">
        <f>VLOOKUP(AK143,'Rekap ROK Pusdik'!$A$7:$V$581,9,0)</f>
        <v>0</v>
      </c>
      <c r="AP143" s="65">
        <f>VLOOKUP($AK143,'Rekap ROK Pusdik'!$A$7:$V$581,10,0)</f>
        <v>1400000</v>
      </c>
      <c r="AQ143" s="65">
        <f>VLOOKUP($AK143,'Rekap ROK Pusdik'!$A$7:$V$581,11,0)</f>
        <v>9800000</v>
      </c>
      <c r="AR143" s="65">
        <f>VLOOKUP($AK143,'Rekap ROK Pusdik'!$A$7:$V$581,12,0)</f>
        <v>1400000</v>
      </c>
      <c r="AS143" s="65">
        <f>VLOOKUP($AK143,'Rekap ROK Pusdik'!$A$7:$V$581,13,0)</f>
        <v>1400000</v>
      </c>
      <c r="AT143" s="65">
        <f>VLOOKUP($AK143,'Rekap ROK Pusdik'!$A$7:$V$581,14,0)</f>
        <v>8400000</v>
      </c>
      <c r="AU143" s="65">
        <f>VLOOKUP($AK143,'Rekap ROK Pusdik'!$A$7:$V$581,15,0)</f>
        <v>1400000</v>
      </c>
      <c r="AV143" s="65">
        <f>VLOOKUP($AK143,'Rekap ROK Pusdik'!$A$7:$V$581,16,0)</f>
        <v>5900000</v>
      </c>
      <c r="AW143" s="65">
        <f>VLOOKUP($AK143,'Rekap ROK Pusdik'!$A$7:$V$581,17,0)</f>
        <v>3900000</v>
      </c>
      <c r="AX143" s="65">
        <f>VLOOKUP($AK143,'Rekap ROK Pusdik'!$A$7:$V$581,18,0)</f>
        <v>1400000</v>
      </c>
      <c r="AY143" s="65">
        <f>VLOOKUP($AK143,'Rekap ROK Pusdik'!$A$7:$V$581,19,0)</f>
        <v>5900000</v>
      </c>
      <c r="AZ143" s="65">
        <f>VLOOKUP($AK143,'Rekap ROK Pusdik'!$A$7:$V$581,20,0)</f>
        <v>4400000</v>
      </c>
      <c r="BA143" s="65">
        <f t="shared" si="0"/>
        <v>45300000</v>
      </c>
      <c r="BB143" s="65">
        <f t="shared" si="1"/>
        <v>0</v>
      </c>
    </row>
    <row r="144" spans="1:54" ht="15.75" customHeight="1" x14ac:dyDescent="0.25">
      <c r="A144" s="64" t="s">
        <v>3954</v>
      </c>
      <c r="B144" s="64" t="s">
        <v>3955</v>
      </c>
      <c r="C144" s="64" t="s">
        <v>3999</v>
      </c>
      <c r="D144" s="64" t="s">
        <v>4000</v>
      </c>
      <c r="E144" s="64" t="s">
        <v>770</v>
      </c>
      <c r="F144" s="64" t="s">
        <v>4001</v>
      </c>
      <c r="G144" s="64" t="s">
        <v>4071</v>
      </c>
      <c r="H144" s="64" t="s">
        <v>4072</v>
      </c>
      <c r="I144" s="64" t="s">
        <v>4004</v>
      </c>
      <c r="J144" s="64" t="s">
        <v>4073</v>
      </c>
      <c r="K144" s="64" t="s">
        <v>4006</v>
      </c>
      <c r="L144" s="64" t="s">
        <v>4074</v>
      </c>
      <c r="M144" s="64" t="s">
        <v>3983</v>
      </c>
      <c r="N144" s="64" t="s">
        <v>3870</v>
      </c>
      <c r="O144" s="64" t="s">
        <v>3973</v>
      </c>
      <c r="P144" s="64" t="s">
        <v>3974</v>
      </c>
      <c r="Q144" s="64">
        <v>31000000</v>
      </c>
      <c r="R144" s="64">
        <v>0</v>
      </c>
      <c r="S144" s="64">
        <v>0</v>
      </c>
      <c r="T144" s="64">
        <v>0</v>
      </c>
      <c r="U144" s="64">
        <v>0</v>
      </c>
      <c r="V144" s="64">
        <v>0</v>
      </c>
      <c r="W144" s="64">
        <v>0</v>
      </c>
      <c r="X144" s="64">
        <v>0</v>
      </c>
      <c r="Y144" s="64">
        <v>0</v>
      </c>
      <c r="Z144" s="64">
        <v>0</v>
      </c>
      <c r="AA144" s="64">
        <v>0</v>
      </c>
      <c r="AB144" s="64">
        <v>0</v>
      </c>
      <c r="AC144" s="64">
        <v>0</v>
      </c>
      <c r="AD144" s="64" t="s">
        <v>3842</v>
      </c>
      <c r="AE144" s="64" t="s">
        <v>3867</v>
      </c>
      <c r="AF144" s="64" t="s">
        <v>3868</v>
      </c>
      <c r="AG144" s="64" t="s">
        <v>3968</v>
      </c>
      <c r="AH144" s="64" t="s">
        <v>3969</v>
      </c>
      <c r="AI144" s="64">
        <v>0</v>
      </c>
      <c r="AJ144" s="64">
        <v>31000000</v>
      </c>
      <c r="AK144" s="64" t="s">
        <v>3398</v>
      </c>
      <c r="AL144" s="64" t="s">
        <v>3970</v>
      </c>
      <c r="AM144" s="64" t="s">
        <v>3975</v>
      </c>
      <c r="AN144" s="64" t="s">
        <v>3972</v>
      </c>
      <c r="AO144" s="65">
        <f>VLOOKUP(AK144,'Rekap ROK Pusdik'!$A$7:$V$581,9,0)</f>
        <v>0</v>
      </c>
      <c r="AP144" s="65">
        <f>VLOOKUP($AK144,'Rekap ROK Pusdik'!$A$7:$V$581,10,0)</f>
        <v>0</v>
      </c>
      <c r="AQ144" s="65">
        <f>VLOOKUP($AK144,'Rekap ROK Pusdik'!$A$7:$V$581,11,0)</f>
        <v>250000</v>
      </c>
      <c r="AR144" s="65">
        <f>VLOOKUP($AK144,'Rekap ROK Pusdik'!$A$7:$V$581,12,0)</f>
        <v>0</v>
      </c>
      <c r="AS144" s="65">
        <f>VLOOKUP($AK144,'Rekap ROK Pusdik'!$A$7:$V$581,13,0)</f>
        <v>0</v>
      </c>
      <c r="AT144" s="65">
        <f>VLOOKUP($AK144,'Rekap ROK Pusdik'!$A$7:$V$581,14,0)</f>
        <v>15250000</v>
      </c>
      <c r="AU144" s="65">
        <f>VLOOKUP($AK144,'Rekap ROK Pusdik'!$A$7:$V$581,15,0)</f>
        <v>15000000</v>
      </c>
      <c r="AV144" s="65">
        <f>VLOOKUP($AK144,'Rekap ROK Pusdik'!$A$7:$V$581,16,0)</f>
        <v>0</v>
      </c>
      <c r="AW144" s="65">
        <f>VLOOKUP($AK144,'Rekap ROK Pusdik'!$A$7:$V$581,17,0)</f>
        <v>250000</v>
      </c>
      <c r="AX144" s="65">
        <f>VLOOKUP($AK144,'Rekap ROK Pusdik'!$A$7:$V$581,18,0)</f>
        <v>0</v>
      </c>
      <c r="AY144" s="65">
        <f>VLOOKUP($AK144,'Rekap ROK Pusdik'!$A$7:$V$581,19,0)</f>
        <v>0</v>
      </c>
      <c r="AZ144" s="65">
        <f>VLOOKUP($AK144,'Rekap ROK Pusdik'!$A$7:$V$581,20,0)</f>
        <v>250000</v>
      </c>
      <c r="BA144" s="65">
        <f t="shared" si="0"/>
        <v>31000000</v>
      </c>
      <c r="BB144" s="65">
        <f t="shared" si="1"/>
        <v>0</v>
      </c>
    </row>
    <row r="145" spans="1:54" ht="15.75" customHeight="1" x14ac:dyDescent="0.25">
      <c r="A145" s="64" t="s">
        <v>3954</v>
      </c>
      <c r="B145" s="64" t="s">
        <v>3955</v>
      </c>
      <c r="C145" s="64" t="s">
        <v>3999</v>
      </c>
      <c r="D145" s="64" t="s">
        <v>4000</v>
      </c>
      <c r="E145" s="64" t="s">
        <v>770</v>
      </c>
      <c r="F145" s="64" t="s">
        <v>4001</v>
      </c>
      <c r="G145" s="64" t="s">
        <v>4071</v>
      </c>
      <c r="H145" s="64" t="s">
        <v>4072</v>
      </c>
      <c r="I145" s="64" t="s">
        <v>4004</v>
      </c>
      <c r="J145" s="64" t="s">
        <v>4073</v>
      </c>
      <c r="K145" s="64" t="s">
        <v>4006</v>
      </c>
      <c r="L145" s="64" t="s">
        <v>4074</v>
      </c>
      <c r="M145" s="64" t="s">
        <v>3983</v>
      </c>
      <c r="N145" s="64" t="s">
        <v>3870</v>
      </c>
      <c r="O145" s="64" t="s">
        <v>3985</v>
      </c>
      <c r="P145" s="64" t="s">
        <v>3986</v>
      </c>
      <c r="Q145" s="64">
        <v>20000000</v>
      </c>
      <c r="R145" s="64">
        <v>0</v>
      </c>
      <c r="S145" s="64">
        <v>0</v>
      </c>
      <c r="T145" s="64">
        <v>0</v>
      </c>
      <c r="U145" s="64">
        <v>0</v>
      </c>
      <c r="V145" s="64">
        <v>0</v>
      </c>
      <c r="W145" s="64">
        <v>0</v>
      </c>
      <c r="X145" s="64">
        <v>0</v>
      </c>
      <c r="Y145" s="64">
        <v>0</v>
      </c>
      <c r="Z145" s="64">
        <v>0</v>
      </c>
      <c r="AA145" s="64">
        <v>0</v>
      </c>
      <c r="AB145" s="64">
        <v>0</v>
      </c>
      <c r="AC145" s="64">
        <v>0</v>
      </c>
      <c r="AD145" s="64" t="s">
        <v>3842</v>
      </c>
      <c r="AE145" s="64" t="s">
        <v>3867</v>
      </c>
      <c r="AF145" s="64" t="s">
        <v>3868</v>
      </c>
      <c r="AG145" s="64" t="s">
        <v>3968</v>
      </c>
      <c r="AH145" s="64" t="s">
        <v>3969</v>
      </c>
      <c r="AI145" s="64">
        <v>0</v>
      </c>
      <c r="AJ145" s="64">
        <v>20000000</v>
      </c>
      <c r="AK145" s="64" t="s">
        <v>3403</v>
      </c>
      <c r="AL145" s="64" t="s">
        <v>3970</v>
      </c>
      <c r="AM145" s="64" t="s">
        <v>3979</v>
      </c>
      <c r="AN145" s="64" t="s">
        <v>3972</v>
      </c>
      <c r="AO145" s="65">
        <f>VLOOKUP(AK145,'Rekap ROK Pusdik'!$A$7:$V$581,9,0)</f>
        <v>0</v>
      </c>
      <c r="AP145" s="65">
        <f>VLOOKUP($AK145,'Rekap ROK Pusdik'!$A$7:$V$581,10,0)</f>
        <v>0</v>
      </c>
      <c r="AQ145" s="65">
        <f>VLOOKUP($AK145,'Rekap ROK Pusdik'!$A$7:$V$581,11,0)</f>
        <v>2500000</v>
      </c>
      <c r="AR145" s="65">
        <f>VLOOKUP($AK145,'Rekap ROK Pusdik'!$A$7:$V$581,12,0)</f>
        <v>0</v>
      </c>
      <c r="AS145" s="65">
        <f>VLOOKUP($AK145,'Rekap ROK Pusdik'!$A$7:$V$581,13,0)</f>
        <v>0</v>
      </c>
      <c r="AT145" s="65">
        <f>VLOOKUP($AK145,'Rekap ROK Pusdik'!$A$7:$V$581,14,0)</f>
        <v>0</v>
      </c>
      <c r="AU145" s="65">
        <f>VLOOKUP($AK145,'Rekap ROK Pusdik'!$A$7:$V$581,15,0)</f>
        <v>2500000</v>
      </c>
      <c r="AV145" s="65">
        <f>VLOOKUP($AK145,'Rekap ROK Pusdik'!$A$7:$V$581,16,0)</f>
        <v>0</v>
      </c>
      <c r="AW145" s="65">
        <f>VLOOKUP($AK145,'Rekap ROK Pusdik'!$A$7:$V$581,17,0)</f>
        <v>7500000</v>
      </c>
      <c r="AX145" s="65">
        <f>VLOOKUP($AK145,'Rekap ROK Pusdik'!$A$7:$V$581,18,0)</f>
        <v>7500000</v>
      </c>
      <c r="AY145" s="65">
        <f>VLOOKUP($AK145,'Rekap ROK Pusdik'!$A$7:$V$581,19,0)</f>
        <v>0</v>
      </c>
      <c r="AZ145" s="65">
        <f>VLOOKUP($AK145,'Rekap ROK Pusdik'!$A$7:$V$581,20,0)</f>
        <v>0</v>
      </c>
      <c r="BA145" s="65">
        <f t="shared" si="0"/>
        <v>20000000</v>
      </c>
      <c r="BB145" s="65">
        <f t="shared" si="1"/>
        <v>0</v>
      </c>
    </row>
    <row r="146" spans="1:54" ht="15.75" customHeight="1" x14ac:dyDescent="0.25">
      <c r="A146" s="64" t="s">
        <v>3954</v>
      </c>
      <c r="B146" s="64" t="s">
        <v>3955</v>
      </c>
      <c r="C146" s="64" t="s">
        <v>3999</v>
      </c>
      <c r="D146" s="64" t="s">
        <v>4000</v>
      </c>
      <c r="E146" s="64" t="s">
        <v>770</v>
      </c>
      <c r="F146" s="64" t="s">
        <v>4001</v>
      </c>
      <c r="G146" s="64" t="s">
        <v>4071</v>
      </c>
      <c r="H146" s="64" t="s">
        <v>4072</v>
      </c>
      <c r="I146" s="64" t="s">
        <v>4004</v>
      </c>
      <c r="J146" s="64" t="s">
        <v>4073</v>
      </c>
      <c r="K146" s="64" t="s">
        <v>4006</v>
      </c>
      <c r="L146" s="64" t="s">
        <v>4074</v>
      </c>
      <c r="M146" s="64" t="s">
        <v>3983</v>
      </c>
      <c r="N146" s="64" t="s">
        <v>3870</v>
      </c>
      <c r="O146" s="64" t="s">
        <v>4075</v>
      </c>
      <c r="P146" s="64" t="s">
        <v>4076</v>
      </c>
      <c r="Q146" s="64">
        <v>49567000</v>
      </c>
      <c r="R146" s="64">
        <v>0</v>
      </c>
      <c r="S146" s="64">
        <v>0</v>
      </c>
      <c r="T146" s="64">
        <v>0</v>
      </c>
      <c r="U146" s="64">
        <v>0</v>
      </c>
      <c r="V146" s="64">
        <v>0</v>
      </c>
      <c r="W146" s="64">
        <v>0</v>
      </c>
      <c r="X146" s="64">
        <v>0</v>
      </c>
      <c r="Y146" s="64">
        <v>0</v>
      </c>
      <c r="Z146" s="64">
        <v>0</v>
      </c>
      <c r="AA146" s="64">
        <v>0</v>
      </c>
      <c r="AB146" s="64">
        <v>0</v>
      </c>
      <c r="AC146" s="64">
        <v>0</v>
      </c>
      <c r="AD146" s="64" t="s">
        <v>3842</v>
      </c>
      <c r="AE146" s="64" t="s">
        <v>3867</v>
      </c>
      <c r="AF146" s="64" t="s">
        <v>3868</v>
      </c>
      <c r="AG146" s="64" t="s">
        <v>3968</v>
      </c>
      <c r="AH146" s="64" t="s">
        <v>3969</v>
      </c>
      <c r="AI146" s="64">
        <v>0</v>
      </c>
      <c r="AJ146" s="64">
        <v>49567000</v>
      </c>
      <c r="AK146" s="64" t="s">
        <v>3405</v>
      </c>
      <c r="AL146" s="64" t="s">
        <v>3970</v>
      </c>
      <c r="AM146" s="64" t="s">
        <v>3979</v>
      </c>
      <c r="AN146" s="64" t="s">
        <v>3972</v>
      </c>
      <c r="AO146" s="65">
        <f>VLOOKUP(AK146,'Rekap ROK Pusdik'!$A$7:$V$581,9,0)</f>
        <v>0</v>
      </c>
      <c r="AP146" s="65">
        <f>VLOOKUP($AK146,'Rekap ROK Pusdik'!$A$7:$V$581,10,0)</f>
        <v>0</v>
      </c>
      <c r="AQ146" s="65">
        <f>VLOOKUP($AK146,'Rekap ROK Pusdik'!$A$7:$V$581,11,0)</f>
        <v>0</v>
      </c>
      <c r="AR146" s="65">
        <f>VLOOKUP($AK146,'Rekap ROK Pusdik'!$A$7:$V$581,12,0)</f>
        <v>0</v>
      </c>
      <c r="AS146" s="65">
        <f>VLOOKUP($AK146,'Rekap ROK Pusdik'!$A$7:$V$581,13,0)</f>
        <v>0</v>
      </c>
      <c r="AT146" s="65">
        <f>VLOOKUP($AK146,'Rekap ROK Pusdik'!$A$7:$V$581,14,0)</f>
        <v>0</v>
      </c>
      <c r="AU146" s="65">
        <f>VLOOKUP($AK146,'Rekap ROK Pusdik'!$A$7:$V$581,15,0)</f>
        <v>0</v>
      </c>
      <c r="AV146" s="65">
        <f>VLOOKUP($AK146,'Rekap ROK Pusdik'!$A$7:$V$581,16,0)</f>
        <v>0</v>
      </c>
      <c r="AW146" s="65">
        <f>VLOOKUP($AK146,'Rekap ROK Pusdik'!$A$7:$V$581,17,0)</f>
        <v>0</v>
      </c>
      <c r="AX146" s="65">
        <f>VLOOKUP($AK146,'Rekap ROK Pusdik'!$A$7:$V$581,18,0)</f>
        <v>0</v>
      </c>
      <c r="AY146" s="65">
        <f>VLOOKUP($AK146,'Rekap ROK Pusdik'!$A$7:$V$581,19,0)</f>
        <v>49567000</v>
      </c>
      <c r="AZ146" s="65">
        <f>VLOOKUP($AK146,'Rekap ROK Pusdik'!$A$7:$V$581,20,0)</f>
        <v>0</v>
      </c>
      <c r="BA146" s="65">
        <f t="shared" si="0"/>
        <v>49567000</v>
      </c>
      <c r="BB146" s="65">
        <f t="shared" si="1"/>
        <v>0</v>
      </c>
    </row>
    <row r="147" spans="1:54" ht="15.75" customHeight="1" x14ac:dyDescent="0.25">
      <c r="A147" s="64" t="s">
        <v>3954</v>
      </c>
      <c r="B147" s="64" t="s">
        <v>3955</v>
      </c>
      <c r="C147" s="64" t="s">
        <v>3999</v>
      </c>
      <c r="D147" s="64" t="s">
        <v>4000</v>
      </c>
      <c r="E147" s="64" t="s">
        <v>770</v>
      </c>
      <c r="F147" s="64" t="s">
        <v>4001</v>
      </c>
      <c r="G147" s="64" t="s">
        <v>4071</v>
      </c>
      <c r="H147" s="64" t="s">
        <v>4072</v>
      </c>
      <c r="I147" s="64" t="s">
        <v>4004</v>
      </c>
      <c r="J147" s="64" t="s">
        <v>4073</v>
      </c>
      <c r="K147" s="64" t="s">
        <v>4006</v>
      </c>
      <c r="L147" s="64" t="s">
        <v>4074</v>
      </c>
      <c r="M147" s="64" t="s">
        <v>3983</v>
      </c>
      <c r="N147" s="64" t="s">
        <v>3870</v>
      </c>
      <c r="O147" s="64" t="s">
        <v>3980</v>
      </c>
      <c r="P147" s="64" t="s">
        <v>3981</v>
      </c>
      <c r="Q147" s="64">
        <v>36576000</v>
      </c>
      <c r="R147" s="64">
        <v>0</v>
      </c>
      <c r="S147" s="64">
        <v>0</v>
      </c>
      <c r="T147" s="64">
        <v>0</v>
      </c>
      <c r="U147" s="64">
        <v>0</v>
      </c>
      <c r="V147" s="64">
        <v>0</v>
      </c>
      <c r="W147" s="64">
        <v>0</v>
      </c>
      <c r="X147" s="64">
        <v>0</v>
      </c>
      <c r="Y147" s="64">
        <v>0</v>
      </c>
      <c r="Z147" s="64">
        <v>0</v>
      </c>
      <c r="AA147" s="64">
        <v>0</v>
      </c>
      <c r="AB147" s="64">
        <v>0</v>
      </c>
      <c r="AC147" s="64">
        <v>0</v>
      </c>
      <c r="AD147" s="64" t="s">
        <v>3842</v>
      </c>
      <c r="AE147" s="64" t="s">
        <v>3867</v>
      </c>
      <c r="AF147" s="64" t="s">
        <v>3868</v>
      </c>
      <c r="AG147" s="64" t="s">
        <v>3968</v>
      </c>
      <c r="AH147" s="64" t="s">
        <v>3969</v>
      </c>
      <c r="AI147" s="64">
        <v>0</v>
      </c>
      <c r="AJ147" s="64">
        <v>36576000</v>
      </c>
      <c r="AK147" s="64" t="s">
        <v>3409</v>
      </c>
      <c r="AL147" s="64" t="s">
        <v>3970</v>
      </c>
      <c r="AM147" s="64" t="s">
        <v>3982</v>
      </c>
      <c r="AN147" s="64" t="s">
        <v>3972</v>
      </c>
      <c r="AO147" s="65">
        <f>VLOOKUP(AK147,'Rekap ROK Pusdik'!$A$7:$V$581,9,0)</f>
        <v>0</v>
      </c>
      <c r="AP147" s="65">
        <f>VLOOKUP($AK147,'Rekap ROK Pusdik'!$A$7:$V$581,10,0)</f>
        <v>0</v>
      </c>
      <c r="AQ147" s="65">
        <f>VLOOKUP($AK147,'Rekap ROK Pusdik'!$A$7:$V$581,11,0)</f>
        <v>9144090</v>
      </c>
      <c r="AR147" s="65">
        <f>VLOOKUP($AK147,'Rekap ROK Pusdik'!$A$7:$V$581,12,0)</f>
        <v>4572045</v>
      </c>
      <c r="AS147" s="65">
        <f>VLOOKUP($AK147,'Rekap ROK Pusdik'!$A$7:$V$581,13,0)</f>
        <v>4572045</v>
      </c>
      <c r="AT147" s="65">
        <f>VLOOKUP($AK147,'Rekap ROK Pusdik'!$A$7:$V$581,14,0)</f>
        <v>4572045</v>
      </c>
      <c r="AU147" s="65">
        <f>VLOOKUP($AK147,'Rekap ROK Pusdik'!$A$7:$V$581,15,0)</f>
        <v>4572045</v>
      </c>
      <c r="AV147" s="65">
        <f>VLOOKUP($AK147,'Rekap ROK Pusdik'!$A$7:$V$581,16,0)</f>
        <v>4572045</v>
      </c>
      <c r="AW147" s="65">
        <f>VLOOKUP($AK147,'Rekap ROK Pusdik'!$A$7:$V$581,17,0)</f>
        <v>4571685</v>
      </c>
      <c r="AX147" s="65">
        <f>VLOOKUP($AK147,'Rekap ROK Pusdik'!$A$7:$V$581,18,0)</f>
        <v>0</v>
      </c>
      <c r="AY147" s="65">
        <f>VLOOKUP($AK147,'Rekap ROK Pusdik'!$A$7:$V$581,19,0)</f>
        <v>0</v>
      </c>
      <c r="AZ147" s="65">
        <f>VLOOKUP($AK147,'Rekap ROK Pusdik'!$A$7:$V$581,20,0)</f>
        <v>0</v>
      </c>
      <c r="BA147" s="65">
        <f t="shared" si="0"/>
        <v>36576000</v>
      </c>
      <c r="BB147" s="65">
        <f t="shared" si="1"/>
        <v>0</v>
      </c>
    </row>
    <row r="148" spans="1:54" ht="15.75" customHeight="1" x14ac:dyDescent="0.25">
      <c r="A148" s="64" t="s">
        <v>3954</v>
      </c>
      <c r="B148" s="64" t="s">
        <v>3955</v>
      </c>
      <c r="C148" s="64" t="s">
        <v>3999</v>
      </c>
      <c r="D148" s="64" t="s">
        <v>4000</v>
      </c>
      <c r="E148" s="64" t="s">
        <v>770</v>
      </c>
      <c r="F148" s="64" t="s">
        <v>4001</v>
      </c>
      <c r="G148" s="64" t="s">
        <v>4071</v>
      </c>
      <c r="H148" s="64" t="s">
        <v>4072</v>
      </c>
      <c r="I148" s="64" t="s">
        <v>4004</v>
      </c>
      <c r="J148" s="64" t="s">
        <v>4073</v>
      </c>
      <c r="K148" s="64" t="s">
        <v>4006</v>
      </c>
      <c r="L148" s="64" t="s">
        <v>4074</v>
      </c>
      <c r="M148" s="64" t="s">
        <v>3983</v>
      </c>
      <c r="N148" s="64" t="s">
        <v>3870</v>
      </c>
      <c r="O148" s="64" t="s">
        <v>3994</v>
      </c>
      <c r="P148" s="64" t="s">
        <v>3995</v>
      </c>
      <c r="Q148" s="64">
        <v>10500000</v>
      </c>
      <c r="R148" s="64">
        <v>0</v>
      </c>
      <c r="S148" s="64">
        <v>0</v>
      </c>
      <c r="T148" s="64">
        <v>0</v>
      </c>
      <c r="U148" s="64">
        <v>0</v>
      </c>
      <c r="V148" s="64">
        <v>0</v>
      </c>
      <c r="W148" s="64">
        <v>0</v>
      </c>
      <c r="X148" s="64">
        <v>0</v>
      </c>
      <c r="Y148" s="64">
        <v>0</v>
      </c>
      <c r="Z148" s="64">
        <v>0</v>
      </c>
      <c r="AA148" s="64">
        <v>0</v>
      </c>
      <c r="AB148" s="64">
        <v>0</v>
      </c>
      <c r="AC148" s="64">
        <v>0</v>
      </c>
      <c r="AD148" s="64" t="s">
        <v>3842</v>
      </c>
      <c r="AE148" s="64" t="s">
        <v>3867</v>
      </c>
      <c r="AF148" s="64" t="s">
        <v>3868</v>
      </c>
      <c r="AG148" s="64" t="s">
        <v>3968</v>
      </c>
      <c r="AH148" s="64" t="s">
        <v>3969</v>
      </c>
      <c r="AI148" s="64">
        <v>0</v>
      </c>
      <c r="AJ148" s="64">
        <v>10500000</v>
      </c>
      <c r="AK148" s="64" t="s">
        <v>3412</v>
      </c>
      <c r="AL148" s="64" t="s">
        <v>3970</v>
      </c>
      <c r="AM148" s="64" t="s">
        <v>3996</v>
      </c>
      <c r="AN148" s="64" t="s">
        <v>3972</v>
      </c>
      <c r="AO148" s="65">
        <f>VLOOKUP(AK148,'Rekap ROK Pusdik'!$A$7:$V$581,9,0)</f>
        <v>0</v>
      </c>
      <c r="AP148" s="65">
        <f>VLOOKUP($AK148,'Rekap ROK Pusdik'!$A$7:$V$581,10,0)</f>
        <v>0</v>
      </c>
      <c r="AQ148" s="65">
        <f>VLOOKUP($AK148,'Rekap ROK Pusdik'!$A$7:$V$581,11,0)</f>
        <v>2100000</v>
      </c>
      <c r="AR148" s="65">
        <f>VLOOKUP($AK148,'Rekap ROK Pusdik'!$A$7:$V$581,12,0)</f>
        <v>1050000</v>
      </c>
      <c r="AS148" s="65">
        <f>VLOOKUP($AK148,'Rekap ROK Pusdik'!$A$7:$V$581,13,0)</f>
        <v>1050000</v>
      </c>
      <c r="AT148" s="65">
        <f>VLOOKUP($AK148,'Rekap ROK Pusdik'!$A$7:$V$581,14,0)</f>
        <v>1050000</v>
      </c>
      <c r="AU148" s="65">
        <f>VLOOKUP($AK148,'Rekap ROK Pusdik'!$A$7:$V$581,15,0)</f>
        <v>1050000</v>
      </c>
      <c r="AV148" s="65">
        <f>VLOOKUP($AK148,'Rekap ROK Pusdik'!$A$7:$V$581,16,0)</f>
        <v>1050000</v>
      </c>
      <c r="AW148" s="65">
        <f>VLOOKUP($AK148,'Rekap ROK Pusdik'!$A$7:$V$581,17,0)</f>
        <v>1050000</v>
      </c>
      <c r="AX148" s="65">
        <f>VLOOKUP($AK148,'Rekap ROK Pusdik'!$A$7:$V$581,18,0)</f>
        <v>1050000</v>
      </c>
      <c r="AY148" s="65">
        <f>VLOOKUP($AK148,'Rekap ROK Pusdik'!$A$7:$V$581,19,0)</f>
        <v>1050000</v>
      </c>
      <c r="AZ148" s="65">
        <f>VLOOKUP($AK148,'Rekap ROK Pusdik'!$A$7:$V$581,20,0)</f>
        <v>0</v>
      </c>
      <c r="BA148" s="65">
        <f t="shared" si="0"/>
        <v>10500000</v>
      </c>
      <c r="BB148" s="65">
        <f t="shared" si="1"/>
        <v>0</v>
      </c>
    </row>
    <row r="149" spans="1:54" ht="15.75" customHeight="1" x14ac:dyDescent="0.25">
      <c r="A149" s="64" t="s">
        <v>3954</v>
      </c>
      <c r="B149" s="64" t="s">
        <v>3955</v>
      </c>
      <c r="C149" s="64" t="s">
        <v>3999</v>
      </c>
      <c r="D149" s="64" t="s">
        <v>4000</v>
      </c>
      <c r="E149" s="64" t="s">
        <v>770</v>
      </c>
      <c r="F149" s="64" t="s">
        <v>4001</v>
      </c>
      <c r="G149" s="64" t="s">
        <v>4071</v>
      </c>
      <c r="H149" s="64" t="s">
        <v>4072</v>
      </c>
      <c r="I149" s="64" t="s">
        <v>4004</v>
      </c>
      <c r="J149" s="64" t="s">
        <v>4073</v>
      </c>
      <c r="K149" s="64" t="s">
        <v>4006</v>
      </c>
      <c r="L149" s="64" t="s">
        <v>4074</v>
      </c>
      <c r="M149" s="64" t="s">
        <v>3984</v>
      </c>
      <c r="N149" s="64" t="s">
        <v>3871</v>
      </c>
      <c r="O149" s="64" t="s">
        <v>3966</v>
      </c>
      <c r="P149" s="64" t="s">
        <v>3967</v>
      </c>
      <c r="Q149" s="64">
        <v>30400000</v>
      </c>
      <c r="R149" s="64">
        <v>0</v>
      </c>
      <c r="S149" s="64">
        <v>0</v>
      </c>
      <c r="T149" s="64">
        <v>0</v>
      </c>
      <c r="U149" s="64">
        <v>0</v>
      </c>
      <c r="V149" s="64">
        <v>0</v>
      </c>
      <c r="W149" s="64">
        <v>0</v>
      </c>
      <c r="X149" s="64">
        <v>0</v>
      </c>
      <c r="Y149" s="64">
        <v>0</v>
      </c>
      <c r="Z149" s="64">
        <v>0</v>
      </c>
      <c r="AA149" s="64">
        <v>0</v>
      </c>
      <c r="AB149" s="64">
        <v>0</v>
      </c>
      <c r="AC149" s="64">
        <v>0</v>
      </c>
      <c r="AD149" s="64" t="s">
        <v>3842</v>
      </c>
      <c r="AE149" s="64" t="s">
        <v>3867</v>
      </c>
      <c r="AF149" s="64" t="s">
        <v>3868</v>
      </c>
      <c r="AG149" s="64" t="s">
        <v>3968</v>
      </c>
      <c r="AH149" s="64" t="s">
        <v>3969</v>
      </c>
      <c r="AI149" s="64">
        <v>0</v>
      </c>
      <c r="AJ149" s="64">
        <v>30400000</v>
      </c>
      <c r="AK149" s="64" t="s">
        <v>3416</v>
      </c>
      <c r="AL149" s="64" t="s">
        <v>3970</v>
      </c>
      <c r="AM149" s="64" t="s">
        <v>3971</v>
      </c>
      <c r="AN149" s="64" t="s">
        <v>3972</v>
      </c>
      <c r="AO149" s="65">
        <f>VLOOKUP(AK149,'Rekap ROK Pusdik'!$A$7:$V$581,9,0)</f>
        <v>0</v>
      </c>
      <c r="AP149" s="65">
        <f>VLOOKUP($AK149,'Rekap ROK Pusdik'!$A$7:$V$581,10,0)</f>
        <v>700000</v>
      </c>
      <c r="AQ149" s="65">
        <f>VLOOKUP($AK149,'Rekap ROK Pusdik'!$A$7:$V$581,11,0)</f>
        <v>0</v>
      </c>
      <c r="AR149" s="65">
        <f>VLOOKUP($AK149,'Rekap ROK Pusdik'!$A$7:$V$581,12,0)</f>
        <v>2200000</v>
      </c>
      <c r="AS149" s="65">
        <f>VLOOKUP($AK149,'Rekap ROK Pusdik'!$A$7:$V$581,13,0)</f>
        <v>6100000</v>
      </c>
      <c r="AT149" s="65">
        <f>VLOOKUP($AK149,'Rekap ROK Pusdik'!$A$7:$V$581,14,0)</f>
        <v>4700000</v>
      </c>
      <c r="AU149" s="65">
        <f>VLOOKUP($AK149,'Rekap ROK Pusdik'!$A$7:$V$581,15,0)</f>
        <v>2200000</v>
      </c>
      <c r="AV149" s="65">
        <f>VLOOKUP($AK149,'Rekap ROK Pusdik'!$A$7:$V$581,16,0)</f>
        <v>4700000</v>
      </c>
      <c r="AW149" s="65">
        <f>VLOOKUP($AK149,'Rekap ROK Pusdik'!$A$7:$V$581,17,0)</f>
        <v>700000</v>
      </c>
      <c r="AX149" s="65">
        <f>VLOOKUP($AK149,'Rekap ROK Pusdik'!$A$7:$V$581,18,0)</f>
        <v>2200000</v>
      </c>
      <c r="AY149" s="65">
        <f>VLOOKUP($AK149,'Rekap ROK Pusdik'!$A$7:$V$581,19,0)</f>
        <v>4700000</v>
      </c>
      <c r="AZ149" s="65">
        <f>VLOOKUP($AK149,'Rekap ROK Pusdik'!$A$7:$V$581,20,0)</f>
        <v>2200000</v>
      </c>
      <c r="BA149" s="65">
        <f t="shared" si="0"/>
        <v>30400000</v>
      </c>
      <c r="BB149" s="65">
        <f t="shared" si="1"/>
        <v>0</v>
      </c>
    </row>
    <row r="150" spans="1:54" ht="15.75" customHeight="1" x14ac:dyDescent="0.25">
      <c r="A150" s="64" t="s">
        <v>3954</v>
      </c>
      <c r="B150" s="64" t="s">
        <v>3955</v>
      </c>
      <c r="C150" s="64" t="s">
        <v>3999</v>
      </c>
      <c r="D150" s="64" t="s">
        <v>4000</v>
      </c>
      <c r="E150" s="64" t="s">
        <v>770</v>
      </c>
      <c r="F150" s="64" t="s">
        <v>4001</v>
      </c>
      <c r="G150" s="64" t="s">
        <v>4071</v>
      </c>
      <c r="H150" s="64" t="s">
        <v>4072</v>
      </c>
      <c r="I150" s="64" t="s">
        <v>4004</v>
      </c>
      <c r="J150" s="64" t="s">
        <v>4073</v>
      </c>
      <c r="K150" s="64" t="s">
        <v>4006</v>
      </c>
      <c r="L150" s="64" t="s">
        <v>4074</v>
      </c>
      <c r="M150" s="64" t="s">
        <v>3984</v>
      </c>
      <c r="N150" s="64" t="s">
        <v>3871</v>
      </c>
      <c r="O150" s="64" t="s">
        <v>3973</v>
      </c>
      <c r="P150" s="64" t="s">
        <v>3974</v>
      </c>
      <c r="Q150" s="64">
        <v>500000</v>
      </c>
      <c r="R150" s="64">
        <v>0</v>
      </c>
      <c r="S150" s="64">
        <v>0</v>
      </c>
      <c r="T150" s="64">
        <v>0</v>
      </c>
      <c r="U150" s="64">
        <v>0</v>
      </c>
      <c r="V150" s="64">
        <v>0</v>
      </c>
      <c r="W150" s="64">
        <v>0</v>
      </c>
      <c r="X150" s="64">
        <v>0</v>
      </c>
      <c r="Y150" s="64">
        <v>0</v>
      </c>
      <c r="Z150" s="64">
        <v>0</v>
      </c>
      <c r="AA150" s="64">
        <v>0</v>
      </c>
      <c r="AB150" s="64">
        <v>0</v>
      </c>
      <c r="AC150" s="64">
        <v>0</v>
      </c>
      <c r="AD150" s="64" t="s">
        <v>3842</v>
      </c>
      <c r="AE150" s="64" t="s">
        <v>3867</v>
      </c>
      <c r="AF150" s="64" t="s">
        <v>3868</v>
      </c>
      <c r="AG150" s="64" t="s">
        <v>3968</v>
      </c>
      <c r="AH150" s="64" t="s">
        <v>3969</v>
      </c>
      <c r="AI150" s="64">
        <v>0</v>
      </c>
      <c r="AJ150" s="64">
        <v>500000</v>
      </c>
      <c r="AK150" s="64" t="s">
        <v>3422</v>
      </c>
      <c r="AL150" s="64" t="s">
        <v>3970</v>
      </c>
      <c r="AM150" s="64" t="s">
        <v>3975</v>
      </c>
      <c r="AN150" s="64" t="s">
        <v>3972</v>
      </c>
      <c r="AO150" s="65">
        <f>VLOOKUP(AK150,'Rekap ROK Pusdik'!$A$7:$V$581,9,0)</f>
        <v>0</v>
      </c>
      <c r="AP150" s="65">
        <f>VLOOKUP($AK150,'Rekap ROK Pusdik'!$A$7:$V$581,10,0)</f>
        <v>250000</v>
      </c>
      <c r="AQ150" s="65">
        <f>VLOOKUP($AK150,'Rekap ROK Pusdik'!$A$7:$V$581,11,0)</f>
        <v>0</v>
      </c>
      <c r="AR150" s="65">
        <f>VLOOKUP($AK150,'Rekap ROK Pusdik'!$A$7:$V$581,12,0)</f>
        <v>0</v>
      </c>
      <c r="AS150" s="65">
        <f>VLOOKUP($AK150,'Rekap ROK Pusdik'!$A$7:$V$581,13,0)</f>
        <v>0</v>
      </c>
      <c r="AT150" s="65">
        <f>VLOOKUP($AK150,'Rekap ROK Pusdik'!$A$7:$V$581,14,0)</f>
        <v>0</v>
      </c>
      <c r="AU150" s="65">
        <f>VLOOKUP($AK150,'Rekap ROK Pusdik'!$A$7:$V$581,15,0)</f>
        <v>0</v>
      </c>
      <c r="AV150" s="65">
        <f>VLOOKUP($AK150,'Rekap ROK Pusdik'!$A$7:$V$581,16,0)</f>
        <v>250000</v>
      </c>
      <c r="AW150" s="65">
        <f>VLOOKUP($AK150,'Rekap ROK Pusdik'!$A$7:$V$581,17,0)</f>
        <v>0</v>
      </c>
      <c r="AX150" s="65">
        <f>VLOOKUP($AK150,'Rekap ROK Pusdik'!$A$7:$V$581,18,0)</f>
        <v>0</v>
      </c>
      <c r="AY150" s="65">
        <f>VLOOKUP($AK150,'Rekap ROK Pusdik'!$A$7:$V$581,19,0)</f>
        <v>0</v>
      </c>
      <c r="AZ150" s="65">
        <f>VLOOKUP($AK150,'Rekap ROK Pusdik'!$A$7:$V$581,20,0)</f>
        <v>0</v>
      </c>
      <c r="BA150" s="65">
        <f t="shared" si="0"/>
        <v>500000</v>
      </c>
      <c r="BB150" s="65">
        <f t="shared" si="1"/>
        <v>0</v>
      </c>
    </row>
    <row r="151" spans="1:54" ht="15.75" customHeight="1" x14ac:dyDescent="0.25">
      <c r="A151" s="64" t="s">
        <v>3954</v>
      </c>
      <c r="B151" s="64" t="s">
        <v>3955</v>
      </c>
      <c r="C151" s="64" t="s">
        <v>3999</v>
      </c>
      <c r="D151" s="64" t="s">
        <v>4000</v>
      </c>
      <c r="E151" s="64" t="s">
        <v>770</v>
      </c>
      <c r="F151" s="64" t="s">
        <v>4001</v>
      </c>
      <c r="G151" s="64" t="s">
        <v>4071</v>
      </c>
      <c r="H151" s="64" t="s">
        <v>4072</v>
      </c>
      <c r="I151" s="64" t="s">
        <v>4004</v>
      </c>
      <c r="J151" s="64" t="s">
        <v>4073</v>
      </c>
      <c r="K151" s="64" t="s">
        <v>4006</v>
      </c>
      <c r="L151" s="64" t="s">
        <v>4074</v>
      </c>
      <c r="M151" s="64" t="s">
        <v>3984</v>
      </c>
      <c r="N151" s="64" t="s">
        <v>3871</v>
      </c>
      <c r="O151" s="64" t="s">
        <v>3980</v>
      </c>
      <c r="P151" s="64" t="s">
        <v>3981</v>
      </c>
      <c r="Q151" s="64">
        <v>41905000</v>
      </c>
      <c r="R151" s="64">
        <v>0</v>
      </c>
      <c r="S151" s="64">
        <v>0</v>
      </c>
      <c r="T151" s="64">
        <v>0</v>
      </c>
      <c r="U151" s="64">
        <v>0</v>
      </c>
      <c r="V151" s="64">
        <v>0</v>
      </c>
      <c r="W151" s="64">
        <v>0</v>
      </c>
      <c r="X151" s="64">
        <v>0</v>
      </c>
      <c r="Y151" s="64">
        <v>0</v>
      </c>
      <c r="Z151" s="64">
        <v>0</v>
      </c>
      <c r="AA151" s="64">
        <v>0</v>
      </c>
      <c r="AB151" s="64">
        <v>0</v>
      </c>
      <c r="AC151" s="64">
        <v>0</v>
      </c>
      <c r="AD151" s="64" t="s">
        <v>3842</v>
      </c>
      <c r="AE151" s="64" t="s">
        <v>3867</v>
      </c>
      <c r="AF151" s="64" t="s">
        <v>3868</v>
      </c>
      <c r="AG151" s="64" t="s">
        <v>3968</v>
      </c>
      <c r="AH151" s="64" t="s">
        <v>3969</v>
      </c>
      <c r="AI151" s="64">
        <v>0</v>
      </c>
      <c r="AJ151" s="64">
        <v>41905000</v>
      </c>
      <c r="AK151" s="64" t="s">
        <v>3424</v>
      </c>
      <c r="AL151" s="64" t="s">
        <v>3970</v>
      </c>
      <c r="AM151" s="64" t="s">
        <v>3982</v>
      </c>
      <c r="AN151" s="64" t="s">
        <v>3972</v>
      </c>
      <c r="AO151" s="65">
        <f>VLOOKUP(AK151,'Rekap ROK Pusdik'!$A$7:$V$581,9,0)</f>
        <v>0</v>
      </c>
      <c r="AP151" s="65">
        <f>VLOOKUP($AK151,'Rekap ROK Pusdik'!$A$7:$V$581,10,0)</f>
        <v>0</v>
      </c>
      <c r="AQ151" s="65">
        <f>VLOOKUP($AK151,'Rekap ROK Pusdik'!$A$7:$V$581,11,0)</f>
        <v>0</v>
      </c>
      <c r="AR151" s="65">
        <f>VLOOKUP($AK151,'Rekap ROK Pusdik'!$A$7:$V$581,12,0)</f>
        <v>5238125</v>
      </c>
      <c r="AS151" s="65">
        <f>VLOOKUP($AK151,'Rekap ROK Pusdik'!$A$7:$V$581,13,0)</f>
        <v>10476250</v>
      </c>
      <c r="AT151" s="65">
        <f>VLOOKUP($AK151,'Rekap ROK Pusdik'!$A$7:$V$581,14,0)</f>
        <v>5238125</v>
      </c>
      <c r="AU151" s="65">
        <f>VLOOKUP($AK151,'Rekap ROK Pusdik'!$A$7:$V$581,15,0)</f>
        <v>5238125</v>
      </c>
      <c r="AV151" s="65">
        <f>VLOOKUP($AK151,'Rekap ROK Pusdik'!$A$7:$V$581,16,0)</f>
        <v>5238125</v>
      </c>
      <c r="AW151" s="65">
        <f>VLOOKUP($AK151,'Rekap ROK Pusdik'!$A$7:$V$581,17,0)</f>
        <v>5238125</v>
      </c>
      <c r="AX151" s="65">
        <f>VLOOKUP($AK151,'Rekap ROK Pusdik'!$A$7:$V$581,18,0)</f>
        <v>5238125</v>
      </c>
      <c r="AY151" s="65">
        <f>VLOOKUP($AK151,'Rekap ROK Pusdik'!$A$7:$V$581,19,0)</f>
        <v>0</v>
      </c>
      <c r="AZ151" s="65">
        <f>VLOOKUP($AK151,'Rekap ROK Pusdik'!$A$7:$V$581,20,0)</f>
        <v>0</v>
      </c>
      <c r="BA151" s="65">
        <f t="shared" si="0"/>
        <v>41905000</v>
      </c>
      <c r="BB151" s="65">
        <f t="shared" si="1"/>
        <v>0</v>
      </c>
    </row>
    <row r="152" spans="1:54" ht="15.75" customHeight="1" x14ac:dyDescent="0.25">
      <c r="A152" s="64" t="s">
        <v>3954</v>
      </c>
      <c r="B152" s="64" t="s">
        <v>3955</v>
      </c>
      <c r="C152" s="64" t="s">
        <v>3999</v>
      </c>
      <c r="D152" s="64" t="s">
        <v>4000</v>
      </c>
      <c r="E152" s="64" t="s">
        <v>770</v>
      </c>
      <c r="F152" s="64" t="s">
        <v>4001</v>
      </c>
      <c r="G152" s="64" t="s">
        <v>4071</v>
      </c>
      <c r="H152" s="64" t="s">
        <v>4072</v>
      </c>
      <c r="I152" s="64" t="s">
        <v>4004</v>
      </c>
      <c r="J152" s="64" t="s">
        <v>4073</v>
      </c>
      <c r="K152" s="64" t="s">
        <v>4006</v>
      </c>
      <c r="L152" s="64" t="s">
        <v>4074</v>
      </c>
      <c r="M152" s="64" t="s">
        <v>3984</v>
      </c>
      <c r="N152" s="64" t="s">
        <v>3871</v>
      </c>
      <c r="O152" s="64" t="s">
        <v>3994</v>
      </c>
      <c r="P152" s="64" t="s">
        <v>3995</v>
      </c>
      <c r="Q152" s="64">
        <v>5700000</v>
      </c>
      <c r="R152" s="64">
        <v>0</v>
      </c>
      <c r="S152" s="64">
        <v>0</v>
      </c>
      <c r="T152" s="64">
        <v>0</v>
      </c>
      <c r="U152" s="64">
        <v>0</v>
      </c>
      <c r="V152" s="64">
        <v>0</v>
      </c>
      <c r="W152" s="64">
        <v>0</v>
      </c>
      <c r="X152" s="64">
        <v>0</v>
      </c>
      <c r="Y152" s="64">
        <v>0</v>
      </c>
      <c r="Z152" s="64">
        <v>0</v>
      </c>
      <c r="AA152" s="64">
        <v>0</v>
      </c>
      <c r="AB152" s="64">
        <v>0</v>
      </c>
      <c r="AC152" s="64">
        <v>0</v>
      </c>
      <c r="AD152" s="64" t="s">
        <v>3842</v>
      </c>
      <c r="AE152" s="64" t="s">
        <v>3867</v>
      </c>
      <c r="AF152" s="64" t="s">
        <v>3868</v>
      </c>
      <c r="AG152" s="64" t="s">
        <v>3968</v>
      </c>
      <c r="AH152" s="64" t="s">
        <v>3969</v>
      </c>
      <c r="AI152" s="64">
        <v>0</v>
      </c>
      <c r="AJ152" s="64">
        <v>5700000</v>
      </c>
      <c r="AK152" s="64" t="s">
        <v>3427</v>
      </c>
      <c r="AL152" s="64" t="s">
        <v>3970</v>
      </c>
      <c r="AM152" s="64" t="s">
        <v>3996</v>
      </c>
      <c r="AN152" s="64" t="s">
        <v>3972</v>
      </c>
      <c r="AO152" s="65">
        <f>VLOOKUP(AK152,'Rekap ROK Pusdik'!$A$7:$V$581,9,0)</f>
        <v>0</v>
      </c>
      <c r="AP152" s="65">
        <f>VLOOKUP($AK152,'Rekap ROK Pusdik'!$A$7:$V$581,10,0)</f>
        <v>900000</v>
      </c>
      <c r="AQ152" s="65">
        <f>VLOOKUP($AK152,'Rekap ROK Pusdik'!$A$7:$V$581,11,0)</f>
        <v>0</v>
      </c>
      <c r="AR152" s="65">
        <f>VLOOKUP($AK152,'Rekap ROK Pusdik'!$A$7:$V$581,12,0)</f>
        <v>750000</v>
      </c>
      <c r="AS152" s="65">
        <f>VLOOKUP($AK152,'Rekap ROK Pusdik'!$A$7:$V$581,13,0)</f>
        <v>600000</v>
      </c>
      <c r="AT152" s="65">
        <f>VLOOKUP($AK152,'Rekap ROK Pusdik'!$A$7:$V$581,14,0)</f>
        <v>300000</v>
      </c>
      <c r="AU152" s="65">
        <f>VLOOKUP($AK152,'Rekap ROK Pusdik'!$A$7:$V$581,15,0)</f>
        <v>750000</v>
      </c>
      <c r="AV152" s="65">
        <f>VLOOKUP($AK152,'Rekap ROK Pusdik'!$A$7:$V$581,16,0)</f>
        <v>300000</v>
      </c>
      <c r="AW152" s="65">
        <f>VLOOKUP($AK152,'Rekap ROK Pusdik'!$A$7:$V$581,17,0)</f>
        <v>300000</v>
      </c>
      <c r="AX152" s="65">
        <f>VLOOKUP($AK152,'Rekap ROK Pusdik'!$A$7:$V$581,18,0)</f>
        <v>750000</v>
      </c>
      <c r="AY152" s="65">
        <f>VLOOKUP($AK152,'Rekap ROK Pusdik'!$A$7:$V$581,19,0)</f>
        <v>300000</v>
      </c>
      <c r="AZ152" s="65">
        <f>VLOOKUP($AK152,'Rekap ROK Pusdik'!$A$7:$V$581,20,0)</f>
        <v>750000</v>
      </c>
      <c r="BA152" s="65">
        <f t="shared" si="0"/>
        <v>5700000</v>
      </c>
      <c r="BB152" s="65">
        <f t="shared" si="1"/>
        <v>0</v>
      </c>
    </row>
    <row r="153" spans="1:54" ht="15.75" customHeight="1" x14ac:dyDescent="0.25">
      <c r="A153" s="64" t="s">
        <v>3954</v>
      </c>
      <c r="B153" s="64" t="s">
        <v>3955</v>
      </c>
      <c r="C153" s="64" t="s">
        <v>3999</v>
      </c>
      <c r="D153" s="64" t="s">
        <v>4000</v>
      </c>
      <c r="E153" s="64" t="s">
        <v>3730</v>
      </c>
      <c r="F153" s="64" t="s">
        <v>4077</v>
      </c>
      <c r="G153" s="64" t="s">
        <v>4078</v>
      </c>
      <c r="H153" s="64" t="s">
        <v>4079</v>
      </c>
      <c r="I153" s="64" t="s">
        <v>3961</v>
      </c>
      <c r="J153" s="64" t="s">
        <v>4080</v>
      </c>
      <c r="K153" s="64" t="s">
        <v>3963</v>
      </c>
      <c r="L153" s="64" t="s">
        <v>4081</v>
      </c>
      <c r="M153" s="64" t="s">
        <v>3965</v>
      </c>
      <c r="N153" s="64" t="s">
        <v>3876</v>
      </c>
      <c r="O153" s="64" t="s">
        <v>3966</v>
      </c>
      <c r="P153" s="64" t="s">
        <v>3967</v>
      </c>
      <c r="Q153" s="64">
        <v>64500000</v>
      </c>
      <c r="R153" s="64">
        <v>0</v>
      </c>
      <c r="S153" s="64">
        <v>0</v>
      </c>
      <c r="T153" s="64">
        <v>0</v>
      </c>
      <c r="U153" s="64">
        <v>0</v>
      </c>
      <c r="V153" s="64">
        <v>0</v>
      </c>
      <c r="W153" s="64">
        <v>0</v>
      </c>
      <c r="X153" s="64">
        <v>0</v>
      </c>
      <c r="Y153" s="64">
        <v>0</v>
      </c>
      <c r="Z153" s="64">
        <v>0</v>
      </c>
      <c r="AA153" s="64">
        <v>0</v>
      </c>
      <c r="AB153" s="64">
        <v>0</v>
      </c>
      <c r="AC153" s="64">
        <v>0</v>
      </c>
      <c r="AD153" s="64" t="s">
        <v>3842</v>
      </c>
      <c r="AE153" s="64" t="s">
        <v>3867</v>
      </c>
      <c r="AF153" s="64" t="s">
        <v>3873</v>
      </c>
      <c r="AG153" s="64" t="s">
        <v>3968</v>
      </c>
      <c r="AH153" s="64" t="s">
        <v>3969</v>
      </c>
      <c r="AI153" s="64">
        <v>0</v>
      </c>
      <c r="AJ153" s="64">
        <v>64500000</v>
      </c>
      <c r="AK153" s="64" t="s">
        <v>3742</v>
      </c>
      <c r="AL153" s="64" t="s">
        <v>3970</v>
      </c>
      <c r="AM153" s="64" t="s">
        <v>3971</v>
      </c>
      <c r="AN153" s="64" t="s">
        <v>3972</v>
      </c>
      <c r="AO153" s="65">
        <f>VLOOKUP(AK153,'Rekap ROK Pusdik'!$A$7:$V$581,9,0)</f>
        <v>0</v>
      </c>
      <c r="AP153" s="65">
        <f>VLOOKUP($AK153,'Rekap ROK Pusdik'!$A$7:$V$581,10,0)</f>
        <v>0</v>
      </c>
      <c r="AQ153" s="65">
        <f>VLOOKUP($AK153,'Rekap ROK Pusdik'!$A$7:$V$581,11,0)</f>
        <v>0</v>
      </c>
      <c r="AR153" s="65">
        <f>VLOOKUP($AK153,'Rekap ROK Pusdik'!$A$7:$V$581,12,0)</f>
        <v>10800000</v>
      </c>
      <c r="AS153" s="65">
        <f>VLOOKUP($AK153,'Rekap ROK Pusdik'!$A$7:$V$581,13,0)</f>
        <v>6300000</v>
      </c>
      <c r="AT153" s="65">
        <f>VLOOKUP($AK153,'Rekap ROK Pusdik'!$A$7:$V$581,14,0)</f>
        <v>10800000</v>
      </c>
      <c r="AU153" s="65">
        <f>VLOOKUP($AK153,'Rekap ROK Pusdik'!$A$7:$V$581,15,0)</f>
        <v>6300000</v>
      </c>
      <c r="AV153" s="65">
        <f>VLOOKUP($AK153,'Rekap ROK Pusdik'!$A$7:$V$581,16,0)</f>
        <v>10800000</v>
      </c>
      <c r="AW153" s="65">
        <f>VLOOKUP($AK153,'Rekap ROK Pusdik'!$A$7:$V$581,17,0)</f>
        <v>18000000</v>
      </c>
      <c r="AX153" s="65">
        <f>VLOOKUP($AK153,'Rekap ROK Pusdik'!$A$7:$V$581,18,0)</f>
        <v>1500000</v>
      </c>
      <c r="AY153" s="65">
        <f>VLOOKUP($AK153,'Rekap ROK Pusdik'!$A$7:$V$581,19,0)</f>
        <v>0</v>
      </c>
      <c r="AZ153" s="65">
        <f>VLOOKUP($AK153,'Rekap ROK Pusdik'!$A$7:$V$581,20,0)</f>
        <v>0</v>
      </c>
      <c r="BA153" s="65">
        <f t="shared" si="0"/>
        <v>64500000</v>
      </c>
      <c r="BB153" s="65">
        <f t="shared" si="1"/>
        <v>0</v>
      </c>
    </row>
    <row r="154" spans="1:54" ht="15.75" customHeight="1" x14ac:dyDescent="0.25">
      <c r="A154" s="64" t="s">
        <v>3954</v>
      </c>
      <c r="B154" s="64" t="s">
        <v>3955</v>
      </c>
      <c r="C154" s="64" t="s">
        <v>3999</v>
      </c>
      <c r="D154" s="64" t="s">
        <v>4000</v>
      </c>
      <c r="E154" s="64" t="s">
        <v>3730</v>
      </c>
      <c r="F154" s="64" t="s">
        <v>4077</v>
      </c>
      <c r="G154" s="64" t="s">
        <v>4078</v>
      </c>
      <c r="H154" s="64" t="s">
        <v>4079</v>
      </c>
      <c r="I154" s="64" t="s">
        <v>3961</v>
      </c>
      <c r="J154" s="64" t="s">
        <v>4080</v>
      </c>
      <c r="K154" s="64" t="s">
        <v>3963</v>
      </c>
      <c r="L154" s="64" t="s">
        <v>4081</v>
      </c>
      <c r="M154" s="64" t="s">
        <v>3965</v>
      </c>
      <c r="N154" s="64" t="s">
        <v>3876</v>
      </c>
      <c r="O154" s="64" t="s">
        <v>3973</v>
      </c>
      <c r="P154" s="64" t="s">
        <v>3974</v>
      </c>
      <c r="Q154" s="64">
        <v>499540000</v>
      </c>
      <c r="R154" s="64">
        <v>0</v>
      </c>
      <c r="S154" s="64">
        <v>0</v>
      </c>
      <c r="T154" s="64">
        <v>0</v>
      </c>
      <c r="U154" s="64">
        <v>0</v>
      </c>
      <c r="V154" s="64">
        <v>0</v>
      </c>
      <c r="W154" s="64">
        <v>0</v>
      </c>
      <c r="X154" s="64">
        <v>0</v>
      </c>
      <c r="Y154" s="64">
        <v>0</v>
      </c>
      <c r="Z154" s="64">
        <v>0</v>
      </c>
      <c r="AA154" s="64">
        <v>0</v>
      </c>
      <c r="AB154" s="64">
        <v>0</v>
      </c>
      <c r="AC154" s="64">
        <v>0</v>
      </c>
      <c r="AD154" s="64" t="s">
        <v>3842</v>
      </c>
      <c r="AE154" s="64" t="s">
        <v>3867</v>
      </c>
      <c r="AF154" s="64" t="s">
        <v>3873</v>
      </c>
      <c r="AG154" s="64" t="s">
        <v>3968</v>
      </c>
      <c r="AH154" s="64" t="s">
        <v>3969</v>
      </c>
      <c r="AI154" s="64">
        <v>0</v>
      </c>
      <c r="AJ154" s="64">
        <v>499540000</v>
      </c>
      <c r="AK154" s="64" t="s">
        <v>3747</v>
      </c>
      <c r="AL154" s="64" t="s">
        <v>3970</v>
      </c>
      <c r="AM154" s="64" t="s">
        <v>3975</v>
      </c>
      <c r="AN154" s="64" t="s">
        <v>3972</v>
      </c>
      <c r="AO154" s="65">
        <f>VLOOKUP(AK154,'Rekap ROK Pusdik'!$A$7:$V$581,9,0)</f>
        <v>0</v>
      </c>
      <c r="AP154" s="65">
        <f>VLOOKUP($AK154,'Rekap ROK Pusdik'!$A$7:$V$581,10,0)</f>
        <v>0</v>
      </c>
      <c r="AQ154" s="65">
        <f>VLOOKUP($AK154,'Rekap ROK Pusdik'!$A$7:$V$581,11,0)</f>
        <v>250000</v>
      </c>
      <c r="AR154" s="65">
        <f>VLOOKUP($AK154,'Rekap ROK Pusdik'!$A$7:$V$581,12,0)</f>
        <v>250000</v>
      </c>
      <c r="AS154" s="65">
        <f>VLOOKUP($AK154,'Rekap ROK Pusdik'!$A$7:$V$581,13,0)</f>
        <v>250000</v>
      </c>
      <c r="AT154" s="65">
        <f>VLOOKUP($AK154,'Rekap ROK Pusdik'!$A$7:$V$581,14,0)</f>
        <v>0</v>
      </c>
      <c r="AU154" s="65">
        <f>VLOOKUP($AK154,'Rekap ROK Pusdik'!$A$7:$V$581,15,0)</f>
        <v>0</v>
      </c>
      <c r="AV154" s="65">
        <f>VLOOKUP($AK154,'Rekap ROK Pusdik'!$A$7:$V$581,16,0)</f>
        <v>0</v>
      </c>
      <c r="AW154" s="65">
        <f>VLOOKUP($AK154,'Rekap ROK Pusdik'!$A$7:$V$581,17,0)</f>
        <v>498790000</v>
      </c>
      <c r="AX154" s="65">
        <f>VLOOKUP($AK154,'Rekap ROK Pusdik'!$A$7:$V$581,18,0)</f>
        <v>0</v>
      </c>
      <c r="AY154" s="65">
        <f>VLOOKUP($AK154,'Rekap ROK Pusdik'!$A$7:$V$581,19,0)</f>
        <v>0</v>
      </c>
      <c r="AZ154" s="65">
        <f>VLOOKUP($AK154,'Rekap ROK Pusdik'!$A$7:$V$581,20,0)</f>
        <v>0</v>
      </c>
      <c r="BA154" s="65">
        <f t="shared" si="0"/>
        <v>499540000</v>
      </c>
      <c r="BB154" s="65">
        <f t="shared" si="1"/>
        <v>0</v>
      </c>
    </row>
    <row r="155" spans="1:54" ht="15.75" customHeight="1" x14ac:dyDescent="0.25">
      <c r="A155" s="64" t="s">
        <v>3954</v>
      </c>
      <c r="B155" s="64" t="s">
        <v>3955</v>
      </c>
      <c r="C155" s="64" t="s">
        <v>3999</v>
      </c>
      <c r="D155" s="64" t="s">
        <v>4000</v>
      </c>
      <c r="E155" s="64" t="s">
        <v>3730</v>
      </c>
      <c r="F155" s="64" t="s">
        <v>4077</v>
      </c>
      <c r="G155" s="64" t="s">
        <v>4078</v>
      </c>
      <c r="H155" s="64" t="s">
        <v>4079</v>
      </c>
      <c r="I155" s="64" t="s">
        <v>3961</v>
      </c>
      <c r="J155" s="64" t="s">
        <v>4080</v>
      </c>
      <c r="K155" s="64" t="s">
        <v>3963</v>
      </c>
      <c r="L155" s="64" t="s">
        <v>4081</v>
      </c>
      <c r="M155" s="64" t="s">
        <v>3965</v>
      </c>
      <c r="N155" s="64" t="s">
        <v>3876</v>
      </c>
      <c r="O155" s="64" t="s">
        <v>3991</v>
      </c>
      <c r="P155" s="64" t="s">
        <v>3992</v>
      </c>
      <c r="Q155" s="64">
        <v>25000000</v>
      </c>
      <c r="R155" s="64">
        <v>0</v>
      </c>
      <c r="S155" s="64">
        <v>0</v>
      </c>
      <c r="T155" s="64">
        <v>0</v>
      </c>
      <c r="U155" s="64">
        <v>0</v>
      </c>
      <c r="V155" s="64">
        <v>0</v>
      </c>
      <c r="W155" s="64">
        <v>0</v>
      </c>
      <c r="X155" s="64">
        <v>0</v>
      </c>
      <c r="Y155" s="64">
        <v>0</v>
      </c>
      <c r="Z155" s="64">
        <v>0</v>
      </c>
      <c r="AA155" s="64">
        <v>0</v>
      </c>
      <c r="AB155" s="64">
        <v>0</v>
      </c>
      <c r="AC155" s="64">
        <v>0</v>
      </c>
      <c r="AD155" s="64" t="s">
        <v>3842</v>
      </c>
      <c r="AE155" s="64" t="s">
        <v>3867</v>
      </c>
      <c r="AF155" s="64" t="s">
        <v>3873</v>
      </c>
      <c r="AG155" s="64" t="s">
        <v>3968</v>
      </c>
      <c r="AH155" s="64" t="s">
        <v>3969</v>
      </c>
      <c r="AI155" s="64">
        <v>0</v>
      </c>
      <c r="AJ155" s="64">
        <v>25000000</v>
      </c>
      <c r="AK155" s="64" t="s">
        <v>3751</v>
      </c>
      <c r="AL155" s="64" t="s">
        <v>3970</v>
      </c>
      <c r="AM155" s="64" t="s">
        <v>3993</v>
      </c>
      <c r="AN155" s="64" t="s">
        <v>3972</v>
      </c>
      <c r="AO155" s="65">
        <f>VLOOKUP(AK155,'Rekap ROK Pusdik'!$A$7:$V$581,9,0)</f>
        <v>0</v>
      </c>
      <c r="AP155" s="65">
        <f>VLOOKUP($AK155,'Rekap ROK Pusdik'!$A$7:$V$581,10,0)</f>
        <v>2500000</v>
      </c>
      <c r="AQ155" s="65">
        <f>VLOOKUP($AK155,'Rekap ROK Pusdik'!$A$7:$V$581,11,0)</f>
        <v>5000000</v>
      </c>
      <c r="AR155" s="65">
        <f>VLOOKUP($AK155,'Rekap ROK Pusdik'!$A$7:$V$581,12,0)</f>
        <v>0</v>
      </c>
      <c r="AS155" s="65">
        <f>VLOOKUP($AK155,'Rekap ROK Pusdik'!$A$7:$V$581,13,0)</f>
        <v>0</v>
      </c>
      <c r="AT155" s="65">
        <f>VLOOKUP($AK155,'Rekap ROK Pusdik'!$A$7:$V$581,14,0)</f>
        <v>5000000</v>
      </c>
      <c r="AU155" s="65">
        <f>VLOOKUP($AK155,'Rekap ROK Pusdik'!$A$7:$V$581,15,0)</f>
        <v>0</v>
      </c>
      <c r="AV155" s="65">
        <f>VLOOKUP($AK155,'Rekap ROK Pusdik'!$A$7:$V$581,16,0)</f>
        <v>10000000</v>
      </c>
      <c r="AW155" s="65">
        <f>VLOOKUP($AK155,'Rekap ROK Pusdik'!$A$7:$V$581,17,0)</f>
        <v>0</v>
      </c>
      <c r="AX155" s="65">
        <f>VLOOKUP($AK155,'Rekap ROK Pusdik'!$A$7:$V$581,18,0)</f>
        <v>2500000</v>
      </c>
      <c r="AY155" s="65">
        <f>VLOOKUP($AK155,'Rekap ROK Pusdik'!$A$7:$V$581,19,0)</f>
        <v>0</v>
      </c>
      <c r="AZ155" s="65">
        <f>VLOOKUP($AK155,'Rekap ROK Pusdik'!$A$7:$V$581,20,0)</f>
        <v>0</v>
      </c>
      <c r="BA155" s="65">
        <f t="shared" si="0"/>
        <v>25000000</v>
      </c>
      <c r="BB155" s="65">
        <f t="shared" si="1"/>
        <v>0</v>
      </c>
    </row>
    <row r="156" spans="1:54" ht="15.75" customHeight="1" x14ac:dyDescent="0.25">
      <c r="A156" s="64" t="s">
        <v>3954</v>
      </c>
      <c r="B156" s="64" t="s">
        <v>3955</v>
      </c>
      <c r="C156" s="64" t="s">
        <v>3999</v>
      </c>
      <c r="D156" s="64" t="s">
        <v>4000</v>
      </c>
      <c r="E156" s="64" t="s">
        <v>3730</v>
      </c>
      <c r="F156" s="64" t="s">
        <v>4077</v>
      </c>
      <c r="G156" s="64" t="s">
        <v>4078</v>
      </c>
      <c r="H156" s="64" t="s">
        <v>4079</v>
      </c>
      <c r="I156" s="64" t="s">
        <v>3961</v>
      </c>
      <c r="J156" s="64" t="s">
        <v>4080</v>
      </c>
      <c r="K156" s="64" t="s">
        <v>3963</v>
      </c>
      <c r="L156" s="64" t="s">
        <v>4081</v>
      </c>
      <c r="M156" s="64" t="s">
        <v>3965</v>
      </c>
      <c r="N156" s="64" t="s">
        <v>3876</v>
      </c>
      <c r="O156" s="64" t="s">
        <v>3985</v>
      </c>
      <c r="P156" s="64" t="s">
        <v>3986</v>
      </c>
      <c r="Q156" s="64">
        <v>10000000</v>
      </c>
      <c r="R156" s="64">
        <v>0</v>
      </c>
      <c r="S156" s="64">
        <v>0</v>
      </c>
      <c r="T156" s="64">
        <v>0</v>
      </c>
      <c r="U156" s="64">
        <v>0</v>
      </c>
      <c r="V156" s="64">
        <v>0</v>
      </c>
      <c r="W156" s="64">
        <v>0</v>
      </c>
      <c r="X156" s="64">
        <v>0</v>
      </c>
      <c r="Y156" s="64">
        <v>0</v>
      </c>
      <c r="Z156" s="64">
        <v>0</v>
      </c>
      <c r="AA156" s="64">
        <v>0</v>
      </c>
      <c r="AB156" s="64">
        <v>0</v>
      </c>
      <c r="AC156" s="64">
        <v>0</v>
      </c>
      <c r="AD156" s="64" t="s">
        <v>3842</v>
      </c>
      <c r="AE156" s="64" t="s">
        <v>3867</v>
      </c>
      <c r="AF156" s="64" t="s">
        <v>3873</v>
      </c>
      <c r="AG156" s="64" t="s">
        <v>3968</v>
      </c>
      <c r="AH156" s="64" t="s">
        <v>3969</v>
      </c>
      <c r="AI156" s="64">
        <v>0</v>
      </c>
      <c r="AJ156" s="64">
        <v>10000000</v>
      </c>
      <c r="AK156" s="64" t="s">
        <v>3754</v>
      </c>
      <c r="AL156" s="64" t="s">
        <v>3970</v>
      </c>
      <c r="AM156" s="64" t="s">
        <v>3979</v>
      </c>
      <c r="AN156" s="64" t="s">
        <v>3972</v>
      </c>
      <c r="AO156" s="65">
        <f>VLOOKUP(AK156,'Rekap ROK Pusdik'!$A$7:$V$581,9,0)</f>
        <v>0</v>
      </c>
      <c r="AP156" s="65">
        <f>VLOOKUP($AK156,'Rekap ROK Pusdik'!$A$7:$V$581,10,0)</f>
        <v>0</v>
      </c>
      <c r="AQ156" s="65">
        <f>VLOOKUP($AK156,'Rekap ROK Pusdik'!$A$7:$V$581,11,0)</f>
        <v>4000000</v>
      </c>
      <c r="AR156" s="65">
        <f>VLOOKUP($AK156,'Rekap ROK Pusdik'!$A$7:$V$581,12,0)</f>
        <v>4000000</v>
      </c>
      <c r="AS156" s="65">
        <f>VLOOKUP($AK156,'Rekap ROK Pusdik'!$A$7:$V$581,13,0)</f>
        <v>2000000</v>
      </c>
      <c r="AT156" s="65">
        <f>VLOOKUP($AK156,'Rekap ROK Pusdik'!$A$7:$V$581,14,0)</f>
        <v>0</v>
      </c>
      <c r="AU156" s="65">
        <f>VLOOKUP($AK156,'Rekap ROK Pusdik'!$A$7:$V$581,15,0)</f>
        <v>0</v>
      </c>
      <c r="AV156" s="65">
        <f>VLOOKUP($AK156,'Rekap ROK Pusdik'!$A$7:$V$581,16,0)</f>
        <v>0</v>
      </c>
      <c r="AW156" s="65">
        <f>VLOOKUP($AK156,'Rekap ROK Pusdik'!$A$7:$V$581,17,0)</f>
        <v>0</v>
      </c>
      <c r="AX156" s="65">
        <f>VLOOKUP($AK156,'Rekap ROK Pusdik'!$A$7:$V$581,18,0)</f>
        <v>0</v>
      </c>
      <c r="AY156" s="65">
        <f>VLOOKUP($AK156,'Rekap ROK Pusdik'!$A$7:$V$581,19,0)</f>
        <v>0</v>
      </c>
      <c r="AZ156" s="65">
        <f>VLOOKUP($AK156,'Rekap ROK Pusdik'!$A$7:$V$581,20,0)</f>
        <v>0</v>
      </c>
      <c r="BA156" s="65">
        <f t="shared" si="0"/>
        <v>10000000</v>
      </c>
      <c r="BB156" s="65">
        <f t="shared" si="1"/>
        <v>0</v>
      </c>
    </row>
    <row r="157" spans="1:54" ht="15.75" customHeight="1" x14ac:dyDescent="0.25">
      <c r="A157" s="64" t="s">
        <v>3954</v>
      </c>
      <c r="B157" s="64" t="s">
        <v>3955</v>
      </c>
      <c r="C157" s="64" t="s">
        <v>3999</v>
      </c>
      <c r="D157" s="64" t="s">
        <v>4000</v>
      </c>
      <c r="E157" s="64" t="s">
        <v>3730</v>
      </c>
      <c r="F157" s="64" t="s">
        <v>4077</v>
      </c>
      <c r="G157" s="64" t="s">
        <v>4078</v>
      </c>
      <c r="H157" s="64" t="s">
        <v>4079</v>
      </c>
      <c r="I157" s="64" t="s">
        <v>3961</v>
      </c>
      <c r="J157" s="64" t="s">
        <v>4080</v>
      </c>
      <c r="K157" s="64" t="s">
        <v>3963</v>
      </c>
      <c r="L157" s="64" t="s">
        <v>4081</v>
      </c>
      <c r="M157" s="64" t="s">
        <v>3965</v>
      </c>
      <c r="N157" s="64" t="s">
        <v>3876</v>
      </c>
      <c r="O157" s="64" t="s">
        <v>4075</v>
      </c>
      <c r="P157" s="64" t="s">
        <v>4076</v>
      </c>
      <c r="Q157" s="64">
        <v>48000000</v>
      </c>
      <c r="R157" s="64">
        <v>0</v>
      </c>
      <c r="S157" s="64">
        <v>0</v>
      </c>
      <c r="T157" s="64">
        <v>0</v>
      </c>
      <c r="U157" s="64">
        <v>0</v>
      </c>
      <c r="V157" s="64">
        <v>0</v>
      </c>
      <c r="W157" s="64">
        <v>0</v>
      </c>
      <c r="X157" s="64">
        <v>0</v>
      </c>
      <c r="Y157" s="64">
        <v>0</v>
      </c>
      <c r="Z157" s="64">
        <v>0</v>
      </c>
      <c r="AA157" s="64">
        <v>0</v>
      </c>
      <c r="AB157" s="64">
        <v>0</v>
      </c>
      <c r="AC157" s="64">
        <v>0</v>
      </c>
      <c r="AD157" s="64" t="s">
        <v>3842</v>
      </c>
      <c r="AE157" s="64" t="s">
        <v>3867</v>
      </c>
      <c r="AF157" s="64" t="s">
        <v>3873</v>
      </c>
      <c r="AG157" s="64" t="s">
        <v>3968</v>
      </c>
      <c r="AH157" s="64" t="s">
        <v>3969</v>
      </c>
      <c r="AI157" s="64">
        <v>0</v>
      </c>
      <c r="AJ157" s="64">
        <v>48000000</v>
      </c>
      <c r="AK157" s="64" t="s">
        <v>3756</v>
      </c>
      <c r="AL157" s="64" t="s">
        <v>3970</v>
      </c>
      <c r="AM157" s="64" t="s">
        <v>3979</v>
      </c>
      <c r="AN157" s="64" t="s">
        <v>3972</v>
      </c>
      <c r="AO157" s="65">
        <f>VLOOKUP(AK157,'Rekap ROK Pusdik'!$A$7:$V$581,9,0)</f>
        <v>0</v>
      </c>
      <c r="AP157" s="65">
        <f>VLOOKUP($AK157,'Rekap ROK Pusdik'!$A$7:$V$581,10,0)</f>
        <v>0</v>
      </c>
      <c r="AQ157" s="65">
        <f>VLOOKUP($AK157,'Rekap ROK Pusdik'!$A$7:$V$581,11,0)</f>
        <v>0</v>
      </c>
      <c r="AR157" s="65">
        <f>VLOOKUP($AK157,'Rekap ROK Pusdik'!$A$7:$V$581,12,0)</f>
        <v>0</v>
      </c>
      <c r="AS157" s="65">
        <f>VLOOKUP($AK157,'Rekap ROK Pusdik'!$A$7:$V$581,13,0)</f>
        <v>0</v>
      </c>
      <c r="AT157" s="65">
        <f>VLOOKUP($AK157,'Rekap ROK Pusdik'!$A$7:$V$581,14,0)</f>
        <v>0</v>
      </c>
      <c r="AU157" s="65">
        <f>VLOOKUP($AK157,'Rekap ROK Pusdik'!$A$7:$V$581,15,0)</f>
        <v>0</v>
      </c>
      <c r="AV157" s="65">
        <f>VLOOKUP($AK157,'Rekap ROK Pusdik'!$A$7:$V$581,16,0)</f>
        <v>0</v>
      </c>
      <c r="AW157" s="65">
        <f>VLOOKUP($AK157,'Rekap ROK Pusdik'!$A$7:$V$581,17,0)</f>
        <v>0</v>
      </c>
      <c r="AX157" s="65">
        <f>VLOOKUP($AK157,'Rekap ROK Pusdik'!$A$7:$V$581,18,0)</f>
        <v>0</v>
      </c>
      <c r="AY157" s="65">
        <f>VLOOKUP($AK157,'Rekap ROK Pusdik'!$A$7:$V$581,19,0)</f>
        <v>48000000</v>
      </c>
      <c r="AZ157" s="65">
        <f>VLOOKUP($AK157,'Rekap ROK Pusdik'!$A$7:$V$581,20,0)</f>
        <v>0</v>
      </c>
      <c r="BA157" s="65">
        <f t="shared" si="0"/>
        <v>48000000</v>
      </c>
      <c r="BB157" s="65">
        <f t="shared" si="1"/>
        <v>0</v>
      </c>
    </row>
    <row r="158" spans="1:54" ht="15.75" customHeight="1" x14ac:dyDescent="0.25">
      <c r="A158" s="64" t="s">
        <v>3954</v>
      </c>
      <c r="B158" s="64" t="s">
        <v>3955</v>
      </c>
      <c r="C158" s="64" t="s">
        <v>3999</v>
      </c>
      <c r="D158" s="64" t="s">
        <v>4000</v>
      </c>
      <c r="E158" s="64" t="s">
        <v>3730</v>
      </c>
      <c r="F158" s="64" t="s">
        <v>4077</v>
      </c>
      <c r="G158" s="64" t="s">
        <v>4078</v>
      </c>
      <c r="H158" s="64" t="s">
        <v>4079</v>
      </c>
      <c r="I158" s="64" t="s">
        <v>3961</v>
      </c>
      <c r="J158" s="64" t="s">
        <v>4080</v>
      </c>
      <c r="K158" s="64" t="s">
        <v>3963</v>
      </c>
      <c r="L158" s="64" t="s">
        <v>4081</v>
      </c>
      <c r="M158" s="64" t="s">
        <v>3965</v>
      </c>
      <c r="N158" s="64" t="s">
        <v>3876</v>
      </c>
      <c r="O158" s="64" t="s">
        <v>3980</v>
      </c>
      <c r="P158" s="64" t="s">
        <v>3981</v>
      </c>
      <c r="Q158" s="64">
        <v>144519000</v>
      </c>
      <c r="R158" s="64">
        <v>0</v>
      </c>
      <c r="S158" s="64">
        <v>0</v>
      </c>
      <c r="T158" s="64">
        <v>0</v>
      </c>
      <c r="U158" s="64">
        <v>0</v>
      </c>
      <c r="V158" s="64">
        <v>0</v>
      </c>
      <c r="W158" s="64">
        <v>0</v>
      </c>
      <c r="X158" s="64">
        <v>0</v>
      </c>
      <c r="Y158" s="64">
        <v>0</v>
      </c>
      <c r="Z158" s="64">
        <v>0</v>
      </c>
      <c r="AA158" s="64">
        <v>0</v>
      </c>
      <c r="AB158" s="64">
        <v>0</v>
      </c>
      <c r="AC158" s="64">
        <v>0</v>
      </c>
      <c r="AD158" s="64" t="s">
        <v>3842</v>
      </c>
      <c r="AE158" s="64" t="s">
        <v>3867</v>
      </c>
      <c r="AF158" s="64" t="s">
        <v>3873</v>
      </c>
      <c r="AG158" s="64" t="s">
        <v>3968</v>
      </c>
      <c r="AH158" s="64" t="s">
        <v>3969</v>
      </c>
      <c r="AI158" s="64">
        <v>0</v>
      </c>
      <c r="AJ158" s="64">
        <v>144519000</v>
      </c>
      <c r="AK158" s="64" t="s">
        <v>3760</v>
      </c>
      <c r="AL158" s="64" t="s">
        <v>3970</v>
      </c>
      <c r="AM158" s="64" t="s">
        <v>3982</v>
      </c>
      <c r="AN158" s="64" t="s">
        <v>3972</v>
      </c>
      <c r="AO158" s="65">
        <f>VLOOKUP(AK158,'Rekap ROK Pusdik'!$A$7:$V$581,9,0)</f>
        <v>0</v>
      </c>
      <c r="AP158" s="65">
        <f>VLOOKUP($AK158,'Rekap ROK Pusdik'!$A$7:$V$581,10,0)</f>
        <v>0</v>
      </c>
      <c r="AQ158" s="65">
        <f>VLOOKUP($AK158,'Rekap ROK Pusdik'!$A$7:$V$581,11,0)</f>
        <v>12590000</v>
      </c>
      <c r="AR158" s="65">
        <f>VLOOKUP($AK158,'Rekap ROK Pusdik'!$A$7:$V$581,12,0)</f>
        <v>0</v>
      </c>
      <c r="AS158" s="65">
        <f>VLOOKUP($AK158,'Rekap ROK Pusdik'!$A$7:$V$581,13,0)</f>
        <v>0</v>
      </c>
      <c r="AT158" s="65">
        <f>VLOOKUP($AK158,'Rekap ROK Pusdik'!$A$7:$V$581,14,0)</f>
        <v>0</v>
      </c>
      <c r="AU158" s="65">
        <f>VLOOKUP($AK158,'Rekap ROK Pusdik'!$A$7:$V$581,15,0)</f>
        <v>0</v>
      </c>
      <c r="AV158" s="65">
        <f>VLOOKUP($AK158,'Rekap ROK Pusdik'!$A$7:$V$581,16,0)</f>
        <v>0</v>
      </c>
      <c r="AW158" s="65">
        <f>VLOOKUP($AK158,'Rekap ROK Pusdik'!$A$7:$V$581,17,0)</f>
        <v>69113000</v>
      </c>
      <c r="AX158" s="65">
        <f>VLOOKUP($AK158,'Rekap ROK Pusdik'!$A$7:$V$581,18,0)</f>
        <v>62816000</v>
      </c>
      <c r="AY158" s="65">
        <f>VLOOKUP($AK158,'Rekap ROK Pusdik'!$A$7:$V$581,19,0)</f>
        <v>0</v>
      </c>
      <c r="AZ158" s="65">
        <f>VLOOKUP($AK158,'Rekap ROK Pusdik'!$A$7:$V$581,20,0)</f>
        <v>0</v>
      </c>
      <c r="BA158" s="65">
        <f t="shared" si="0"/>
        <v>144519000</v>
      </c>
      <c r="BB158" s="65">
        <f t="shared" si="1"/>
        <v>0</v>
      </c>
    </row>
    <row r="159" spans="1:54" ht="15.75" customHeight="1" x14ac:dyDescent="0.25">
      <c r="A159" s="64" t="s">
        <v>3954</v>
      </c>
      <c r="B159" s="64" t="s">
        <v>3955</v>
      </c>
      <c r="C159" s="64" t="s">
        <v>3999</v>
      </c>
      <c r="D159" s="64" t="s">
        <v>4000</v>
      </c>
      <c r="E159" s="64" t="s">
        <v>3730</v>
      </c>
      <c r="F159" s="64" t="s">
        <v>4077</v>
      </c>
      <c r="G159" s="64" t="s">
        <v>4078</v>
      </c>
      <c r="H159" s="64" t="s">
        <v>4079</v>
      </c>
      <c r="I159" s="64" t="s">
        <v>3961</v>
      </c>
      <c r="J159" s="64" t="s">
        <v>4080</v>
      </c>
      <c r="K159" s="64" t="s">
        <v>3963</v>
      </c>
      <c r="L159" s="64" t="s">
        <v>4081</v>
      </c>
      <c r="M159" s="64" t="s">
        <v>3983</v>
      </c>
      <c r="N159" s="64" t="s">
        <v>3878</v>
      </c>
      <c r="O159" s="64" t="s">
        <v>3966</v>
      </c>
      <c r="P159" s="64" t="s">
        <v>3967</v>
      </c>
      <c r="Q159" s="64">
        <v>23400000</v>
      </c>
      <c r="R159" s="64">
        <v>0</v>
      </c>
      <c r="S159" s="64">
        <v>0</v>
      </c>
      <c r="T159" s="64">
        <v>0</v>
      </c>
      <c r="U159" s="64">
        <v>0</v>
      </c>
      <c r="V159" s="64">
        <v>0</v>
      </c>
      <c r="W159" s="64">
        <v>0</v>
      </c>
      <c r="X159" s="64">
        <v>0</v>
      </c>
      <c r="Y159" s="64">
        <v>0</v>
      </c>
      <c r="Z159" s="64">
        <v>0</v>
      </c>
      <c r="AA159" s="64">
        <v>0</v>
      </c>
      <c r="AB159" s="64">
        <v>0</v>
      </c>
      <c r="AC159" s="64">
        <v>0</v>
      </c>
      <c r="AD159" s="64" t="s">
        <v>3842</v>
      </c>
      <c r="AE159" s="64" t="s">
        <v>3867</v>
      </c>
      <c r="AF159" s="64" t="s">
        <v>3873</v>
      </c>
      <c r="AG159" s="64" t="s">
        <v>3968</v>
      </c>
      <c r="AH159" s="64" t="s">
        <v>3969</v>
      </c>
      <c r="AI159" s="64">
        <v>0</v>
      </c>
      <c r="AJ159" s="64">
        <v>23400000</v>
      </c>
      <c r="AK159" s="64" t="s">
        <v>3767</v>
      </c>
      <c r="AL159" s="64" t="s">
        <v>3970</v>
      </c>
      <c r="AM159" s="64" t="s">
        <v>3971</v>
      </c>
      <c r="AN159" s="64" t="s">
        <v>3972</v>
      </c>
      <c r="AO159" s="65">
        <f>VLOOKUP(AK159,'Rekap ROK Pusdik'!$A$7:$V$581,9,0)</f>
        <v>0</v>
      </c>
      <c r="AP159" s="65">
        <f>VLOOKUP($AK159,'Rekap ROK Pusdik'!$A$7:$V$581,10,0)</f>
        <v>0</v>
      </c>
      <c r="AQ159" s="65">
        <f>VLOOKUP($AK159,'Rekap ROK Pusdik'!$A$7:$V$581,11,0)</f>
        <v>3000000</v>
      </c>
      <c r="AR159" s="65">
        <f>VLOOKUP($AK159,'Rekap ROK Pusdik'!$A$7:$V$581,12,0)</f>
        <v>2800000</v>
      </c>
      <c r="AS159" s="65">
        <f>VLOOKUP($AK159,'Rekap ROK Pusdik'!$A$7:$V$581,13,0)</f>
        <v>5800000</v>
      </c>
      <c r="AT159" s="65">
        <f>VLOOKUP($AK159,'Rekap ROK Pusdik'!$A$7:$V$581,14,0)</f>
        <v>0</v>
      </c>
      <c r="AU159" s="65">
        <f>VLOOKUP($AK159,'Rekap ROK Pusdik'!$A$7:$V$581,15,0)</f>
        <v>5800000</v>
      </c>
      <c r="AV159" s="65">
        <f>VLOOKUP($AK159,'Rekap ROK Pusdik'!$A$7:$V$581,16,0)</f>
        <v>3000000</v>
      </c>
      <c r="AW159" s="65">
        <f>VLOOKUP($AK159,'Rekap ROK Pusdik'!$A$7:$V$581,17,0)</f>
        <v>0</v>
      </c>
      <c r="AX159" s="65">
        <f>VLOOKUP($AK159,'Rekap ROK Pusdik'!$A$7:$V$581,18,0)</f>
        <v>3000000</v>
      </c>
      <c r="AY159" s="65">
        <f>VLOOKUP($AK159,'Rekap ROK Pusdik'!$A$7:$V$581,19,0)</f>
        <v>0</v>
      </c>
      <c r="AZ159" s="65">
        <f>VLOOKUP($AK159,'Rekap ROK Pusdik'!$A$7:$V$581,20,0)</f>
        <v>0</v>
      </c>
      <c r="BA159" s="65">
        <f t="shared" si="0"/>
        <v>23400000</v>
      </c>
      <c r="BB159" s="65">
        <f t="shared" si="1"/>
        <v>0</v>
      </c>
    </row>
    <row r="160" spans="1:54" ht="15.75" customHeight="1" x14ac:dyDescent="0.25">
      <c r="A160" s="64" t="s">
        <v>3954</v>
      </c>
      <c r="B160" s="64" t="s">
        <v>3955</v>
      </c>
      <c r="C160" s="64" t="s">
        <v>3999</v>
      </c>
      <c r="D160" s="64" t="s">
        <v>4000</v>
      </c>
      <c r="E160" s="64" t="s">
        <v>3730</v>
      </c>
      <c r="F160" s="64" t="s">
        <v>4077</v>
      </c>
      <c r="G160" s="64" t="s">
        <v>4078</v>
      </c>
      <c r="H160" s="64" t="s">
        <v>4079</v>
      </c>
      <c r="I160" s="64" t="s">
        <v>3961</v>
      </c>
      <c r="J160" s="64" t="s">
        <v>4080</v>
      </c>
      <c r="K160" s="64" t="s">
        <v>3963</v>
      </c>
      <c r="L160" s="64" t="s">
        <v>4081</v>
      </c>
      <c r="M160" s="64" t="s">
        <v>3983</v>
      </c>
      <c r="N160" s="64" t="s">
        <v>3878</v>
      </c>
      <c r="O160" s="64" t="s">
        <v>3973</v>
      </c>
      <c r="P160" s="64" t="s">
        <v>3974</v>
      </c>
      <c r="Q160" s="64">
        <v>6791750000</v>
      </c>
      <c r="R160" s="64">
        <v>0</v>
      </c>
      <c r="S160" s="64">
        <v>0</v>
      </c>
      <c r="T160" s="64">
        <v>0</v>
      </c>
      <c r="U160" s="64">
        <v>0</v>
      </c>
      <c r="V160" s="64">
        <v>0</v>
      </c>
      <c r="W160" s="64">
        <v>0</v>
      </c>
      <c r="X160" s="64">
        <v>0</v>
      </c>
      <c r="Y160" s="64">
        <v>0</v>
      </c>
      <c r="Z160" s="64">
        <v>0</v>
      </c>
      <c r="AA160" s="64">
        <v>0</v>
      </c>
      <c r="AB160" s="64">
        <v>0</v>
      </c>
      <c r="AC160" s="64">
        <v>0</v>
      </c>
      <c r="AD160" s="64" t="s">
        <v>3842</v>
      </c>
      <c r="AE160" s="64" t="s">
        <v>3867</v>
      </c>
      <c r="AF160" s="64" t="s">
        <v>3873</v>
      </c>
      <c r="AG160" s="64" t="s">
        <v>3968</v>
      </c>
      <c r="AH160" s="64" t="s">
        <v>3969</v>
      </c>
      <c r="AI160" s="64">
        <v>0</v>
      </c>
      <c r="AJ160" s="64">
        <v>6791750000</v>
      </c>
      <c r="AK160" s="64" t="s">
        <v>3770</v>
      </c>
      <c r="AL160" s="64" t="s">
        <v>3970</v>
      </c>
      <c r="AM160" s="64" t="s">
        <v>3975</v>
      </c>
      <c r="AN160" s="64" t="s">
        <v>3972</v>
      </c>
      <c r="AO160" s="65">
        <f>VLOOKUP(AK160,'Rekap ROK Pusdik'!$A$7:$V$581,9,0)</f>
        <v>0</v>
      </c>
      <c r="AP160" s="65">
        <f>VLOOKUP($AK160,'Rekap ROK Pusdik'!$A$7:$V$581,10,0)</f>
        <v>1656725000</v>
      </c>
      <c r="AQ160" s="65">
        <f>VLOOKUP($AK160,'Rekap ROK Pusdik'!$A$7:$V$581,11,0)</f>
        <v>154832000</v>
      </c>
      <c r="AR160" s="65">
        <f>VLOOKUP($AK160,'Rekap ROK Pusdik'!$A$7:$V$581,12,0)</f>
        <v>1305250000</v>
      </c>
      <c r="AS160" s="65">
        <f>VLOOKUP($AK160,'Rekap ROK Pusdik'!$A$7:$V$581,13,0)</f>
        <v>1160263000</v>
      </c>
      <c r="AT160" s="65">
        <f>VLOOKUP($AK160,'Rekap ROK Pusdik'!$A$7:$V$581,14,0)</f>
        <v>230000000</v>
      </c>
      <c r="AU160" s="65">
        <f>VLOOKUP($AK160,'Rekap ROK Pusdik'!$A$7:$V$581,15,0)</f>
        <v>230250000</v>
      </c>
      <c r="AV160" s="65">
        <f>VLOOKUP($AK160,'Rekap ROK Pusdik'!$A$7:$V$581,16,0)</f>
        <v>1289430000</v>
      </c>
      <c r="AW160" s="65">
        <f>VLOOKUP($AK160,'Rekap ROK Pusdik'!$A$7:$V$581,17,0)</f>
        <v>230000000</v>
      </c>
      <c r="AX160" s="65">
        <f>VLOOKUP($AK160,'Rekap ROK Pusdik'!$A$7:$V$581,18,0)</f>
        <v>230000000</v>
      </c>
      <c r="AY160" s="65">
        <f>VLOOKUP($AK160,'Rekap ROK Pusdik'!$A$7:$V$581,19,0)</f>
        <v>230000000</v>
      </c>
      <c r="AZ160" s="65">
        <f>VLOOKUP($AK160,'Rekap ROK Pusdik'!$A$7:$V$581,20,0)</f>
        <v>75000000</v>
      </c>
      <c r="BA160" s="65">
        <f t="shared" si="0"/>
        <v>6791750000</v>
      </c>
      <c r="BB160" s="65">
        <f t="shared" si="1"/>
        <v>0</v>
      </c>
    </row>
    <row r="161" spans="1:54" ht="15.75" customHeight="1" x14ac:dyDescent="0.25">
      <c r="A161" s="64" t="s">
        <v>3954</v>
      </c>
      <c r="B161" s="64" t="s">
        <v>3955</v>
      </c>
      <c r="C161" s="64" t="s">
        <v>3999</v>
      </c>
      <c r="D161" s="64" t="s">
        <v>4000</v>
      </c>
      <c r="E161" s="64" t="s">
        <v>3730</v>
      </c>
      <c r="F161" s="64" t="s">
        <v>4077</v>
      </c>
      <c r="G161" s="64" t="s">
        <v>4078</v>
      </c>
      <c r="H161" s="64" t="s">
        <v>4079</v>
      </c>
      <c r="I161" s="64" t="s">
        <v>3961</v>
      </c>
      <c r="J161" s="64" t="s">
        <v>4080</v>
      </c>
      <c r="K161" s="64" t="s">
        <v>3963</v>
      </c>
      <c r="L161" s="64" t="s">
        <v>4081</v>
      </c>
      <c r="M161" s="64" t="s">
        <v>3983</v>
      </c>
      <c r="N161" s="64" t="s">
        <v>3878</v>
      </c>
      <c r="O161" s="64" t="s">
        <v>3991</v>
      </c>
      <c r="P161" s="64" t="s">
        <v>3992</v>
      </c>
      <c r="Q161" s="64">
        <v>25000000</v>
      </c>
      <c r="R161" s="64">
        <v>0</v>
      </c>
      <c r="S161" s="64">
        <v>0</v>
      </c>
      <c r="T161" s="64">
        <v>0</v>
      </c>
      <c r="U161" s="64">
        <v>0</v>
      </c>
      <c r="V161" s="64">
        <v>0</v>
      </c>
      <c r="W161" s="64">
        <v>0</v>
      </c>
      <c r="X161" s="64">
        <v>0</v>
      </c>
      <c r="Y161" s="64">
        <v>0</v>
      </c>
      <c r="Z161" s="64">
        <v>0</v>
      </c>
      <c r="AA161" s="64">
        <v>0</v>
      </c>
      <c r="AB161" s="64">
        <v>0</v>
      </c>
      <c r="AC161" s="64">
        <v>0</v>
      </c>
      <c r="AD161" s="64" t="s">
        <v>3842</v>
      </c>
      <c r="AE161" s="64" t="s">
        <v>3867</v>
      </c>
      <c r="AF161" s="64" t="s">
        <v>3873</v>
      </c>
      <c r="AG161" s="64" t="s">
        <v>3968</v>
      </c>
      <c r="AH161" s="64" t="s">
        <v>3969</v>
      </c>
      <c r="AI161" s="64">
        <v>0</v>
      </c>
      <c r="AJ161" s="64">
        <v>25000000</v>
      </c>
      <c r="AK161" s="64" t="s">
        <v>3773</v>
      </c>
      <c r="AL161" s="64" t="s">
        <v>3970</v>
      </c>
      <c r="AM161" s="64" t="s">
        <v>3993</v>
      </c>
      <c r="AN161" s="64" t="s">
        <v>3972</v>
      </c>
      <c r="AO161" s="65">
        <f>VLOOKUP(AK161,'Rekap ROK Pusdik'!$A$7:$V$581,9,0)</f>
        <v>0</v>
      </c>
      <c r="AP161" s="65">
        <f>VLOOKUP($AK161,'Rekap ROK Pusdik'!$A$7:$V$581,10,0)</f>
        <v>2500000</v>
      </c>
      <c r="AQ161" s="65">
        <f>VLOOKUP($AK161,'Rekap ROK Pusdik'!$A$7:$V$581,11,0)</f>
        <v>5000000</v>
      </c>
      <c r="AR161" s="65">
        <f>VLOOKUP($AK161,'Rekap ROK Pusdik'!$A$7:$V$581,12,0)</f>
        <v>0</v>
      </c>
      <c r="AS161" s="65">
        <f>VLOOKUP($AK161,'Rekap ROK Pusdik'!$A$7:$V$581,13,0)</f>
        <v>2500000</v>
      </c>
      <c r="AT161" s="65">
        <f>VLOOKUP($AK161,'Rekap ROK Pusdik'!$A$7:$V$581,14,0)</f>
        <v>5000000</v>
      </c>
      <c r="AU161" s="65">
        <f>VLOOKUP($AK161,'Rekap ROK Pusdik'!$A$7:$V$581,15,0)</f>
        <v>0</v>
      </c>
      <c r="AV161" s="65">
        <f>VLOOKUP($AK161,'Rekap ROK Pusdik'!$A$7:$V$581,16,0)</f>
        <v>5000000</v>
      </c>
      <c r="AW161" s="65">
        <f>VLOOKUP($AK161,'Rekap ROK Pusdik'!$A$7:$V$581,17,0)</f>
        <v>0</v>
      </c>
      <c r="AX161" s="65">
        <f>VLOOKUP($AK161,'Rekap ROK Pusdik'!$A$7:$V$581,18,0)</f>
        <v>2500000</v>
      </c>
      <c r="AY161" s="65">
        <f>VLOOKUP($AK161,'Rekap ROK Pusdik'!$A$7:$V$581,19,0)</f>
        <v>2500000</v>
      </c>
      <c r="AZ161" s="65">
        <f>VLOOKUP($AK161,'Rekap ROK Pusdik'!$A$7:$V$581,20,0)</f>
        <v>0</v>
      </c>
      <c r="BA161" s="65">
        <f t="shared" si="0"/>
        <v>25000000</v>
      </c>
      <c r="BB161" s="65">
        <f t="shared" si="1"/>
        <v>0</v>
      </c>
    </row>
    <row r="162" spans="1:54" ht="15.75" customHeight="1" x14ac:dyDescent="0.25">
      <c r="A162" s="64" t="s">
        <v>3954</v>
      </c>
      <c r="B162" s="64" t="s">
        <v>3955</v>
      </c>
      <c r="C162" s="64" t="s">
        <v>3999</v>
      </c>
      <c r="D162" s="64" t="s">
        <v>4000</v>
      </c>
      <c r="E162" s="64" t="s">
        <v>3730</v>
      </c>
      <c r="F162" s="64" t="s">
        <v>4077</v>
      </c>
      <c r="G162" s="64" t="s">
        <v>4078</v>
      </c>
      <c r="H162" s="64" t="s">
        <v>4079</v>
      </c>
      <c r="I162" s="64" t="s">
        <v>3961</v>
      </c>
      <c r="J162" s="64" t="s">
        <v>4080</v>
      </c>
      <c r="K162" s="64" t="s">
        <v>3963</v>
      </c>
      <c r="L162" s="64" t="s">
        <v>4081</v>
      </c>
      <c r="M162" s="64" t="s">
        <v>3983</v>
      </c>
      <c r="N162" s="64" t="s">
        <v>3878</v>
      </c>
      <c r="O162" s="64" t="s">
        <v>3985</v>
      </c>
      <c r="P162" s="64" t="s">
        <v>3986</v>
      </c>
      <c r="Q162" s="64">
        <v>8000000</v>
      </c>
      <c r="R162" s="64">
        <v>0</v>
      </c>
      <c r="S162" s="64">
        <v>0</v>
      </c>
      <c r="T162" s="64">
        <v>0</v>
      </c>
      <c r="U162" s="64">
        <v>0</v>
      </c>
      <c r="V162" s="64">
        <v>0</v>
      </c>
      <c r="W162" s="64">
        <v>0</v>
      </c>
      <c r="X162" s="64">
        <v>0</v>
      </c>
      <c r="Y162" s="64">
        <v>0</v>
      </c>
      <c r="Z162" s="64">
        <v>0</v>
      </c>
      <c r="AA162" s="64">
        <v>0</v>
      </c>
      <c r="AB162" s="64">
        <v>0</v>
      </c>
      <c r="AC162" s="64">
        <v>0</v>
      </c>
      <c r="AD162" s="64" t="s">
        <v>3842</v>
      </c>
      <c r="AE162" s="64" t="s">
        <v>3867</v>
      </c>
      <c r="AF162" s="64" t="s">
        <v>3873</v>
      </c>
      <c r="AG162" s="64" t="s">
        <v>3968</v>
      </c>
      <c r="AH162" s="64" t="s">
        <v>3969</v>
      </c>
      <c r="AI162" s="64">
        <v>0</v>
      </c>
      <c r="AJ162" s="64">
        <v>8000000</v>
      </c>
      <c r="AK162" s="64" t="s">
        <v>3776</v>
      </c>
      <c r="AL162" s="64" t="s">
        <v>3970</v>
      </c>
      <c r="AM162" s="64" t="s">
        <v>3979</v>
      </c>
      <c r="AN162" s="64" t="s">
        <v>3972</v>
      </c>
      <c r="AO162" s="65">
        <f>VLOOKUP(AK162,'Rekap ROK Pusdik'!$A$7:$V$581,9,0)</f>
        <v>0</v>
      </c>
      <c r="AP162" s="65">
        <f>VLOOKUP($AK162,'Rekap ROK Pusdik'!$A$7:$V$581,10,0)</f>
        <v>0</v>
      </c>
      <c r="AQ162" s="65">
        <f>VLOOKUP($AK162,'Rekap ROK Pusdik'!$A$7:$V$581,11,0)</f>
        <v>0</v>
      </c>
      <c r="AR162" s="65">
        <f>VLOOKUP($AK162,'Rekap ROK Pusdik'!$A$7:$V$581,12,0)</f>
        <v>3000000</v>
      </c>
      <c r="AS162" s="65">
        <f>VLOOKUP($AK162,'Rekap ROK Pusdik'!$A$7:$V$581,13,0)</f>
        <v>3000000</v>
      </c>
      <c r="AT162" s="65">
        <f>VLOOKUP($AK162,'Rekap ROK Pusdik'!$A$7:$V$581,14,0)</f>
        <v>0</v>
      </c>
      <c r="AU162" s="65">
        <f>VLOOKUP($AK162,'Rekap ROK Pusdik'!$A$7:$V$581,15,0)</f>
        <v>2000000</v>
      </c>
      <c r="AV162" s="65">
        <f>VLOOKUP($AK162,'Rekap ROK Pusdik'!$A$7:$V$581,16,0)</f>
        <v>0</v>
      </c>
      <c r="AW162" s="65">
        <f>VLOOKUP($AK162,'Rekap ROK Pusdik'!$A$7:$V$581,17,0)</f>
        <v>0</v>
      </c>
      <c r="AX162" s="65">
        <f>VLOOKUP($AK162,'Rekap ROK Pusdik'!$A$7:$V$581,18,0)</f>
        <v>0</v>
      </c>
      <c r="AY162" s="65">
        <f>VLOOKUP($AK162,'Rekap ROK Pusdik'!$A$7:$V$581,19,0)</f>
        <v>0</v>
      </c>
      <c r="AZ162" s="65">
        <f>VLOOKUP($AK162,'Rekap ROK Pusdik'!$A$7:$V$581,20,0)</f>
        <v>0</v>
      </c>
      <c r="BA162" s="65">
        <f t="shared" si="0"/>
        <v>8000000</v>
      </c>
      <c r="BB162" s="65">
        <f t="shared" si="1"/>
        <v>0</v>
      </c>
    </row>
    <row r="163" spans="1:54" ht="15.75" customHeight="1" x14ac:dyDescent="0.25">
      <c r="A163" s="64" t="s">
        <v>3954</v>
      </c>
      <c r="B163" s="64" t="s">
        <v>3955</v>
      </c>
      <c r="C163" s="64" t="s">
        <v>3999</v>
      </c>
      <c r="D163" s="64" t="s">
        <v>4000</v>
      </c>
      <c r="E163" s="64" t="s">
        <v>3730</v>
      </c>
      <c r="F163" s="64" t="s">
        <v>4077</v>
      </c>
      <c r="G163" s="64" t="s">
        <v>4078</v>
      </c>
      <c r="H163" s="64" t="s">
        <v>4079</v>
      </c>
      <c r="I163" s="64" t="s">
        <v>3961</v>
      </c>
      <c r="J163" s="64" t="s">
        <v>4080</v>
      </c>
      <c r="K163" s="64" t="s">
        <v>3963</v>
      </c>
      <c r="L163" s="64" t="s">
        <v>4081</v>
      </c>
      <c r="M163" s="64" t="s">
        <v>3983</v>
      </c>
      <c r="N163" s="64" t="s">
        <v>3878</v>
      </c>
      <c r="O163" s="64" t="s">
        <v>3980</v>
      </c>
      <c r="P163" s="64" t="s">
        <v>3981</v>
      </c>
      <c r="Q163" s="64">
        <v>101360000</v>
      </c>
      <c r="R163" s="64">
        <v>0</v>
      </c>
      <c r="S163" s="64">
        <v>0</v>
      </c>
      <c r="T163" s="64">
        <v>0</v>
      </c>
      <c r="U163" s="64">
        <v>0</v>
      </c>
      <c r="V163" s="64">
        <v>0</v>
      </c>
      <c r="W163" s="64">
        <v>0</v>
      </c>
      <c r="X163" s="64">
        <v>0</v>
      </c>
      <c r="Y163" s="64">
        <v>0</v>
      </c>
      <c r="Z163" s="64">
        <v>0</v>
      </c>
      <c r="AA163" s="64">
        <v>0</v>
      </c>
      <c r="AB163" s="64">
        <v>0</v>
      </c>
      <c r="AC163" s="64">
        <v>0</v>
      </c>
      <c r="AD163" s="64" t="s">
        <v>3842</v>
      </c>
      <c r="AE163" s="64" t="s">
        <v>3867</v>
      </c>
      <c r="AF163" s="64" t="s">
        <v>3873</v>
      </c>
      <c r="AG163" s="64" t="s">
        <v>3968</v>
      </c>
      <c r="AH163" s="64" t="s">
        <v>3969</v>
      </c>
      <c r="AI163" s="64">
        <v>0</v>
      </c>
      <c r="AJ163" s="64">
        <v>101360000</v>
      </c>
      <c r="AK163" s="64" t="s">
        <v>3779</v>
      </c>
      <c r="AL163" s="64" t="s">
        <v>3970</v>
      </c>
      <c r="AM163" s="64" t="s">
        <v>3982</v>
      </c>
      <c r="AN163" s="64" t="s">
        <v>3972</v>
      </c>
      <c r="AO163" s="65">
        <f>VLOOKUP(AK163,'Rekap ROK Pusdik'!$A$7:$V$581,9,0)</f>
        <v>0</v>
      </c>
      <c r="AP163" s="65">
        <f>VLOOKUP($AK163,'Rekap ROK Pusdik'!$A$7:$V$581,10,0)</f>
        <v>0</v>
      </c>
      <c r="AQ163" s="65">
        <f>VLOOKUP($AK163,'Rekap ROK Pusdik'!$A$7:$V$581,11,0)</f>
        <v>0</v>
      </c>
      <c r="AR163" s="65">
        <f>VLOOKUP($AK163,'Rekap ROK Pusdik'!$A$7:$V$581,12,0)</f>
        <v>30680000</v>
      </c>
      <c r="AS163" s="65">
        <f>VLOOKUP($AK163,'Rekap ROK Pusdik'!$A$7:$V$581,13,0)</f>
        <v>30680000</v>
      </c>
      <c r="AT163" s="65">
        <f>VLOOKUP($AK163,'Rekap ROK Pusdik'!$A$7:$V$581,14,0)</f>
        <v>0</v>
      </c>
      <c r="AU163" s="65">
        <f>VLOOKUP($AK163,'Rekap ROK Pusdik'!$A$7:$V$581,15,0)</f>
        <v>0</v>
      </c>
      <c r="AV163" s="65">
        <f>VLOOKUP($AK163,'Rekap ROK Pusdik'!$A$7:$V$581,16,0)</f>
        <v>0</v>
      </c>
      <c r="AW163" s="65">
        <f>VLOOKUP($AK163,'Rekap ROK Pusdik'!$A$7:$V$581,17,0)</f>
        <v>40000000</v>
      </c>
      <c r="AX163" s="65">
        <f>VLOOKUP($AK163,'Rekap ROK Pusdik'!$A$7:$V$581,18,0)</f>
        <v>0</v>
      </c>
      <c r="AY163" s="65">
        <f>VLOOKUP($AK163,'Rekap ROK Pusdik'!$A$7:$V$581,19,0)</f>
        <v>0</v>
      </c>
      <c r="AZ163" s="65">
        <f>VLOOKUP($AK163,'Rekap ROK Pusdik'!$A$7:$V$581,20,0)</f>
        <v>0</v>
      </c>
      <c r="BA163" s="65">
        <f t="shared" si="0"/>
        <v>101360000</v>
      </c>
      <c r="BB163" s="65">
        <f t="shared" si="1"/>
        <v>0</v>
      </c>
    </row>
    <row r="164" spans="1:54" ht="15.75" customHeight="1" x14ac:dyDescent="0.25">
      <c r="A164" s="64" t="s">
        <v>3954</v>
      </c>
      <c r="B164" s="64" t="s">
        <v>3955</v>
      </c>
      <c r="C164" s="64" t="s">
        <v>3999</v>
      </c>
      <c r="D164" s="64" t="s">
        <v>4000</v>
      </c>
      <c r="E164" s="64" t="s">
        <v>3730</v>
      </c>
      <c r="F164" s="64" t="s">
        <v>4077</v>
      </c>
      <c r="G164" s="64" t="s">
        <v>4078</v>
      </c>
      <c r="H164" s="64" t="s">
        <v>4079</v>
      </c>
      <c r="I164" s="64" t="s">
        <v>3961</v>
      </c>
      <c r="J164" s="64" t="s">
        <v>4080</v>
      </c>
      <c r="K164" s="64" t="s">
        <v>3963</v>
      </c>
      <c r="L164" s="64" t="s">
        <v>4081</v>
      </c>
      <c r="M164" s="64" t="s">
        <v>3984</v>
      </c>
      <c r="N164" s="64" t="s">
        <v>3881</v>
      </c>
      <c r="O164" s="64" t="s">
        <v>3973</v>
      </c>
      <c r="P164" s="64" t="s">
        <v>3974</v>
      </c>
      <c r="Q164" s="64">
        <v>30000000</v>
      </c>
      <c r="R164" s="64">
        <v>0</v>
      </c>
      <c r="S164" s="64">
        <v>0</v>
      </c>
      <c r="T164" s="64">
        <v>0</v>
      </c>
      <c r="U164" s="64">
        <v>0</v>
      </c>
      <c r="V164" s="64">
        <v>0</v>
      </c>
      <c r="W164" s="64">
        <v>0</v>
      </c>
      <c r="X164" s="64">
        <v>0</v>
      </c>
      <c r="Y164" s="64">
        <v>0</v>
      </c>
      <c r="Z164" s="64">
        <v>0</v>
      </c>
      <c r="AA164" s="64">
        <v>0</v>
      </c>
      <c r="AB164" s="64">
        <v>0</v>
      </c>
      <c r="AC164" s="64">
        <v>0</v>
      </c>
      <c r="AD164" s="64" t="s">
        <v>3842</v>
      </c>
      <c r="AE164" s="64" t="s">
        <v>3867</v>
      </c>
      <c r="AF164" s="64" t="s">
        <v>3873</v>
      </c>
      <c r="AG164" s="64" t="s">
        <v>3968</v>
      </c>
      <c r="AH164" s="64" t="s">
        <v>3969</v>
      </c>
      <c r="AI164" s="64">
        <v>0</v>
      </c>
      <c r="AJ164" s="64">
        <v>30000000</v>
      </c>
      <c r="AK164" s="64" t="s">
        <v>3785</v>
      </c>
      <c r="AL164" s="64" t="s">
        <v>3970</v>
      </c>
      <c r="AM164" s="64" t="s">
        <v>3975</v>
      </c>
      <c r="AN164" s="64" t="s">
        <v>3972</v>
      </c>
      <c r="AO164" s="65">
        <f>VLOOKUP(AK164,'Rekap ROK Pusdik'!$A$7:$V$581,9,0)</f>
        <v>0</v>
      </c>
      <c r="AP164" s="65">
        <f>VLOOKUP($AK164,'Rekap ROK Pusdik'!$A$7:$V$581,10,0)</f>
        <v>0</v>
      </c>
      <c r="AQ164" s="65">
        <f>VLOOKUP($AK164,'Rekap ROK Pusdik'!$A$7:$V$581,11,0)</f>
        <v>0</v>
      </c>
      <c r="AR164" s="65">
        <f>VLOOKUP($AK164,'Rekap ROK Pusdik'!$A$7:$V$581,12,0)</f>
        <v>0</v>
      </c>
      <c r="AS164" s="65">
        <f>VLOOKUP($AK164,'Rekap ROK Pusdik'!$A$7:$V$581,13,0)</f>
        <v>0</v>
      </c>
      <c r="AT164" s="65">
        <f>VLOOKUP($AK164,'Rekap ROK Pusdik'!$A$7:$V$581,14,0)</f>
        <v>0</v>
      </c>
      <c r="AU164" s="65">
        <f>VLOOKUP($AK164,'Rekap ROK Pusdik'!$A$7:$V$581,15,0)</f>
        <v>0</v>
      </c>
      <c r="AV164" s="65">
        <f>VLOOKUP($AK164,'Rekap ROK Pusdik'!$A$7:$V$581,16,0)</f>
        <v>30000000</v>
      </c>
      <c r="AW164" s="65">
        <f>VLOOKUP($AK164,'Rekap ROK Pusdik'!$A$7:$V$581,17,0)</f>
        <v>0</v>
      </c>
      <c r="AX164" s="65">
        <f>VLOOKUP($AK164,'Rekap ROK Pusdik'!$A$7:$V$581,18,0)</f>
        <v>0</v>
      </c>
      <c r="AY164" s="65">
        <f>VLOOKUP($AK164,'Rekap ROK Pusdik'!$A$7:$V$581,19,0)</f>
        <v>0</v>
      </c>
      <c r="AZ164" s="65">
        <f>VLOOKUP($AK164,'Rekap ROK Pusdik'!$A$7:$V$581,20,0)</f>
        <v>0</v>
      </c>
      <c r="BA164" s="65">
        <f t="shared" si="0"/>
        <v>30000000</v>
      </c>
      <c r="BB164" s="65">
        <f t="shared" si="1"/>
        <v>0</v>
      </c>
    </row>
    <row r="165" spans="1:54" ht="15.75" customHeight="1" x14ac:dyDescent="0.25">
      <c r="A165" s="64" t="s">
        <v>3954</v>
      </c>
      <c r="B165" s="64" t="s">
        <v>3955</v>
      </c>
      <c r="C165" s="64" t="s">
        <v>3999</v>
      </c>
      <c r="D165" s="64" t="s">
        <v>4000</v>
      </c>
      <c r="E165" s="64" t="s">
        <v>3730</v>
      </c>
      <c r="F165" s="64" t="s">
        <v>4077</v>
      </c>
      <c r="G165" s="64" t="s">
        <v>4078</v>
      </c>
      <c r="H165" s="64" t="s">
        <v>4079</v>
      </c>
      <c r="I165" s="64" t="s">
        <v>3961</v>
      </c>
      <c r="J165" s="64" t="s">
        <v>4080</v>
      </c>
      <c r="K165" s="64" t="s">
        <v>3963</v>
      </c>
      <c r="L165" s="64" t="s">
        <v>4081</v>
      </c>
      <c r="M165" s="64" t="s">
        <v>3984</v>
      </c>
      <c r="N165" s="64" t="s">
        <v>3881</v>
      </c>
      <c r="O165" s="64" t="s">
        <v>4082</v>
      </c>
      <c r="P165" s="64" t="s">
        <v>4083</v>
      </c>
      <c r="Q165" s="64">
        <v>139041000</v>
      </c>
      <c r="R165" s="64">
        <v>0</v>
      </c>
      <c r="S165" s="64">
        <v>0</v>
      </c>
      <c r="T165" s="64">
        <v>0</v>
      </c>
      <c r="U165" s="64">
        <v>0</v>
      </c>
      <c r="V165" s="64">
        <v>0</v>
      </c>
      <c r="W165" s="64">
        <v>0</v>
      </c>
      <c r="X165" s="64">
        <v>0</v>
      </c>
      <c r="Y165" s="64">
        <v>0</v>
      </c>
      <c r="Z165" s="64">
        <v>0</v>
      </c>
      <c r="AA165" s="64">
        <v>0</v>
      </c>
      <c r="AB165" s="64">
        <v>0</v>
      </c>
      <c r="AC165" s="64">
        <v>0</v>
      </c>
      <c r="AD165" s="64" t="s">
        <v>3842</v>
      </c>
      <c r="AE165" s="64" t="s">
        <v>3867</v>
      </c>
      <c r="AF165" s="64" t="s">
        <v>3873</v>
      </c>
      <c r="AG165" s="64" t="s">
        <v>3968</v>
      </c>
      <c r="AH165" s="64" t="s">
        <v>3969</v>
      </c>
      <c r="AI165" s="64">
        <v>0</v>
      </c>
      <c r="AJ165" s="64">
        <v>139041000</v>
      </c>
      <c r="AK165" s="64" t="s">
        <v>3787</v>
      </c>
      <c r="AL165" s="64" t="s">
        <v>3970</v>
      </c>
      <c r="AM165" s="64" t="s">
        <v>3982</v>
      </c>
      <c r="AN165" s="64" t="s">
        <v>3972</v>
      </c>
      <c r="AO165" s="65">
        <f>VLOOKUP(AK165,'Rekap ROK Pusdik'!$A$7:$V$581,9,0)</f>
        <v>0</v>
      </c>
      <c r="AP165" s="65">
        <f>VLOOKUP($AK165,'Rekap ROK Pusdik'!$A$7:$V$581,10,0)</f>
        <v>0</v>
      </c>
      <c r="AQ165" s="65">
        <f>VLOOKUP($AK165,'Rekap ROK Pusdik'!$A$7:$V$581,11,0)</f>
        <v>0</v>
      </c>
      <c r="AR165" s="65">
        <f>VLOOKUP($AK165,'Rekap ROK Pusdik'!$A$7:$V$581,12,0)</f>
        <v>0</v>
      </c>
      <c r="AS165" s="65">
        <f>VLOOKUP($AK165,'Rekap ROK Pusdik'!$A$7:$V$581,13,0)</f>
        <v>0</v>
      </c>
      <c r="AT165" s="65">
        <f>VLOOKUP($AK165,'Rekap ROK Pusdik'!$A$7:$V$581,14,0)</f>
        <v>0</v>
      </c>
      <c r="AU165" s="65">
        <f>VLOOKUP($AK165,'Rekap ROK Pusdik'!$A$7:$V$581,15,0)</f>
        <v>0</v>
      </c>
      <c r="AV165" s="65">
        <f>VLOOKUP($AK165,'Rekap ROK Pusdik'!$A$7:$V$581,16,0)</f>
        <v>0</v>
      </c>
      <c r="AW165" s="65">
        <f>VLOOKUP($AK165,'Rekap ROK Pusdik'!$A$7:$V$581,17,0)</f>
        <v>0</v>
      </c>
      <c r="AX165" s="65">
        <f>VLOOKUP($AK165,'Rekap ROK Pusdik'!$A$7:$V$581,18,0)</f>
        <v>139041000</v>
      </c>
      <c r="AY165" s="65">
        <f>VLOOKUP($AK165,'Rekap ROK Pusdik'!$A$7:$V$581,19,0)</f>
        <v>0</v>
      </c>
      <c r="AZ165" s="65">
        <f>VLOOKUP($AK165,'Rekap ROK Pusdik'!$A$7:$V$581,20,0)</f>
        <v>0</v>
      </c>
      <c r="BA165" s="65">
        <f t="shared" si="0"/>
        <v>139041000</v>
      </c>
      <c r="BB165" s="65">
        <f t="shared" si="1"/>
        <v>0</v>
      </c>
    </row>
    <row r="166" spans="1:54" ht="15.75" customHeight="1" x14ac:dyDescent="0.25">
      <c r="A166" s="64" t="s">
        <v>3954</v>
      </c>
      <c r="B166" s="64" t="s">
        <v>3955</v>
      </c>
      <c r="C166" s="64" t="s">
        <v>3999</v>
      </c>
      <c r="D166" s="64" t="s">
        <v>4000</v>
      </c>
      <c r="E166" s="64" t="s">
        <v>3730</v>
      </c>
      <c r="F166" s="64" t="s">
        <v>4077</v>
      </c>
      <c r="G166" s="64" t="s">
        <v>4078</v>
      </c>
      <c r="H166" s="64" t="s">
        <v>4079</v>
      </c>
      <c r="I166" s="64" t="s">
        <v>4037</v>
      </c>
      <c r="J166" s="64" t="s">
        <v>4084</v>
      </c>
      <c r="K166" s="64" t="s">
        <v>3963</v>
      </c>
      <c r="L166" s="64" t="s">
        <v>4085</v>
      </c>
      <c r="M166" s="64" t="s">
        <v>3965</v>
      </c>
      <c r="N166" s="64" t="s">
        <v>3875</v>
      </c>
      <c r="O166" s="64" t="s">
        <v>3966</v>
      </c>
      <c r="P166" s="64" t="s">
        <v>3967</v>
      </c>
      <c r="Q166" s="64">
        <v>20600000</v>
      </c>
      <c r="R166" s="64">
        <v>0</v>
      </c>
      <c r="S166" s="64">
        <v>0</v>
      </c>
      <c r="T166" s="64">
        <v>0</v>
      </c>
      <c r="U166" s="64">
        <v>0</v>
      </c>
      <c r="V166" s="64">
        <v>0</v>
      </c>
      <c r="W166" s="64">
        <v>0</v>
      </c>
      <c r="X166" s="64">
        <v>0</v>
      </c>
      <c r="Y166" s="64">
        <v>0</v>
      </c>
      <c r="Z166" s="64">
        <v>0</v>
      </c>
      <c r="AA166" s="64">
        <v>0</v>
      </c>
      <c r="AB166" s="64">
        <v>0</v>
      </c>
      <c r="AC166" s="64">
        <v>0</v>
      </c>
      <c r="AD166" s="64" t="s">
        <v>3842</v>
      </c>
      <c r="AE166" s="64" t="s">
        <v>3867</v>
      </c>
      <c r="AF166" s="64" t="s">
        <v>3873</v>
      </c>
      <c r="AG166" s="64" t="s">
        <v>3968</v>
      </c>
      <c r="AH166" s="64" t="s">
        <v>3969</v>
      </c>
      <c r="AI166" s="64">
        <v>0</v>
      </c>
      <c r="AJ166" s="64">
        <v>20600000</v>
      </c>
      <c r="AK166" s="64" t="s">
        <v>3799</v>
      </c>
      <c r="AL166" s="64" t="s">
        <v>3970</v>
      </c>
      <c r="AM166" s="64" t="s">
        <v>3971</v>
      </c>
      <c r="AN166" s="64" t="s">
        <v>3972</v>
      </c>
      <c r="AO166" s="65">
        <f>VLOOKUP(AK166,'Rekap ROK Pusdik'!$A$7:$V$581,9,0)</f>
        <v>0</v>
      </c>
      <c r="AP166" s="65">
        <f>VLOOKUP($AK166,'Rekap ROK Pusdik'!$A$7:$V$581,10,0)</f>
        <v>0</v>
      </c>
      <c r="AQ166" s="65">
        <f>VLOOKUP($AK166,'Rekap ROK Pusdik'!$A$7:$V$581,11,0)</f>
        <v>3600000</v>
      </c>
      <c r="AR166" s="65">
        <f>VLOOKUP($AK166,'Rekap ROK Pusdik'!$A$7:$V$581,12,0)</f>
        <v>1500000</v>
      </c>
      <c r="AS166" s="65">
        <f>VLOOKUP($AK166,'Rekap ROK Pusdik'!$A$7:$V$581,13,0)</f>
        <v>1500000</v>
      </c>
      <c r="AT166" s="65">
        <f>VLOOKUP($AK166,'Rekap ROK Pusdik'!$A$7:$V$581,14,0)</f>
        <v>3600000</v>
      </c>
      <c r="AU166" s="65">
        <f>VLOOKUP($AK166,'Rekap ROK Pusdik'!$A$7:$V$581,15,0)</f>
        <v>3000000</v>
      </c>
      <c r="AV166" s="65">
        <f>VLOOKUP($AK166,'Rekap ROK Pusdik'!$A$7:$V$581,16,0)</f>
        <v>1500000</v>
      </c>
      <c r="AW166" s="65">
        <f>VLOOKUP($AK166,'Rekap ROK Pusdik'!$A$7:$V$581,17,0)</f>
        <v>1500000</v>
      </c>
      <c r="AX166" s="65">
        <f>VLOOKUP($AK166,'Rekap ROK Pusdik'!$A$7:$V$581,18,0)</f>
        <v>2900000</v>
      </c>
      <c r="AY166" s="65">
        <f>VLOOKUP($AK166,'Rekap ROK Pusdik'!$A$7:$V$581,19,0)</f>
        <v>1500000</v>
      </c>
      <c r="AZ166" s="65">
        <f>VLOOKUP($AK166,'Rekap ROK Pusdik'!$A$7:$V$581,20,0)</f>
        <v>0</v>
      </c>
      <c r="BA166" s="65">
        <f t="shared" si="0"/>
        <v>20600000</v>
      </c>
      <c r="BB166" s="65">
        <f t="shared" si="1"/>
        <v>0</v>
      </c>
    </row>
    <row r="167" spans="1:54" ht="15.75" customHeight="1" x14ac:dyDescent="0.25">
      <c r="A167" s="64" t="s">
        <v>3954</v>
      </c>
      <c r="B167" s="64" t="s">
        <v>3955</v>
      </c>
      <c r="C167" s="64" t="s">
        <v>3999</v>
      </c>
      <c r="D167" s="64" t="s">
        <v>4000</v>
      </c>
      <c r="E167" s="64" t="s">
        <v>3730</v>
      </c>
      <c r="F167" s="64" t="s">
        <v>4077</v>
      </c>
      <c r="G167" s="64" t="s">
        <v>4078</v>
      </c>
      <c r="H167" s="64" t="s">
        <v>4079</v>
      </c>
      <c r="I167" s="64" t="s">
        <v>4037</v>
      </c>
      <c r="J167" s="64" t="s">
        <v>4084</v>
      </c>
      <c r="K167" s="64" t="s">
        <v>3963</v>
      </c>
      <c r="L167" s="64" t="s">
        <v>4085</v>
      </c>
      <c r="M167" s="64" t="s">
        <v>3965</v>
      </c>
      <c r="N167" s="64" t="s">
        <v>3875</v>
      </c>
      <c r="O167" s="64" t="s">
        <v>3991</v>
      </c>
      <c r="P167" s="64" t="s">
        <v>3992</v>
      </c>
      <c r="Q167" s="64">
        <v>25000000</v>
      </c>
      <c r="R167" s="64">
        <v>0</v>
      </c>
      <c r="S167" s="64">
        <v>0</v>
      </c>
      <c r="T167" s="64">
        <v>0</v>
      </c>
      <c r="U167" s="64">
        <v>0</v>
      </c>
      <c r="V167" s="64">
        <v>0</v>
      </c>
      <c r="W167" s="64">
        <v>0</v>
      </c>
      <c r="X167" s="64">
        <v>0</v>
      </c>
      <c r="Y167" s="64">
        <v>0</v>
      </c>
      <c r="Z167" s="64">
        <v>0</v>
      </c>
      <c r="AA167" s="64">
        <v>0</v>
      </c>
      <c r="AB167" s="64">
        <v>0</v>
      </c>
      <c r="AC167" s="64">
        <v>0</v>
      </c>
      <c r="AD167" s="64" t="s">
        <v>3842</v>
      </c>
      <c r="AE167" s="64" t="s">
        <v>3867</v>
      </c>
      <c r="AF167" s="64" t="s">
        <v>3873</v>
      </c>
      <c r="AG167" s="64" t="s">
        <v>3968</v>
      </c>
      <c r="AH167" s="64" t="s">
        <v>3969</v>
      </c>
      <c r="AI167" s="64">
        <v>0</v>
      </c>
      <c r="AJ167" s="64">
        <v>25000000</v>
      </c>
      <c r="AK167" s="64" t="s">
        <v>3802</v>
      </c>
      <c r="AL167" s="64" t="s">
        <v>3970</v>
      </c>
      <c r="AM167" s="64" t="s">
        <v>3993</v>
      </c>
      <c r="AN167" s="64" t="s">
        <v>3972</v>
      </c>
      <c r="AO167" s="65">
        <f>VLOOKUP(AK167,'Rekap ROK Pusdik'!$A$7:$V$581,9,0)</f>
        <v>0</v>
      </c>
      <c r="AP167" s="65">
        <f>VLOOKUP($AK167,'Rekap ROK Pusdik'!$A$7:$V$581,10,0)</f>
        <v>2500000</v>
      </c>
      <c r="AQ167" s="65">
        <f>VLOOKUP($AK167,'Rekap ROK Pusdik'!$A$7:$V$581,11,0)</f>
        <v>2500000</v>
      </c>
      <c r="AR167" s="65">
        <f>VLOOKUP($AK167,'Rekap ROK Pusdik'!$A$7:$V$581,12,0)</f>
        <v>2500000</v>
      </c>
      <c r="AS167" s="65">
        <f>VLOOKUP($AK167,'Rekap ROK Pusdik'!$A$7:$V$581,13,0)</f>
        <v>2500000</v>
      </c>
      <c r="AT167" s="65">
        <f>VLOOKUP($AK167,'Rekap ROK Pusdik'!$A$7:$V$581,14,0)</f>
        <v>2500000</v>
      </c>
      <c r="AU167" s="65">
        <f>VLOOKUP($AK167,'Rekap ROK Pusdik'!$A$7:$V$581,15,0)</f>
        <v>2500000</v>
      </c>
      <c r="AV167" s="65">
        <f>VLOOKUP($AK167,'Rekap ROK Pusdik'!$A$7:$V$581,16,0)</f>
        <v>2500000</v>
      </c>
      <c r="AW167" s="65">
        <f>VLOOKUP($AK167,'Rekap ROK Pusdik'!$A$7:$V$581,17,0)</f>
        <v>2500000</v>
      </c>
      <c r="AX167" s="65">
        <f>VLOOKUP($AK167,'Rekap ROK Pusdik'!$A$7:$V$581,18,0)</f>
        <v>2500000</v>
      </c>
      <c r="AY167" s="65">
        <f>VLOOKUP($AK167,'Rekap ROK Pusdik'!$A$7:$V$581,19,0)</f>
        <v>2500000</v>
      </c>
      <c r="AZ167" s="65">
        <f>VLOOKUP($AK167,'Rekap ROK Pusdik'!$A$7:$V$581,20,0)</f>
        <v>0</v>
      </c>
      <c r="BA167" s="65">
        <f t="shared" si="0"/>
        <v>25000000</v>
      </c>
      <c r="BB167" s="65">
        <f t="shared" si="1"/>
        <v>0</v>
      </c>
    </row>
    <row r="168" spans="1:54" ht="15.75" customHeight="1" x14ac:dyDescent="0.25">
      <c r="A168" s="64" t="s">
        <v>3954</v>
      </c>
      <c r="B168" s="64" t="s">
        <v>3955</v>
      </c>
      <c r="C168" s="64" t="s">
        <v>3999</v>
      </c>
      <c r="D168" s="64" t="s">
        <v>4000</v>
      </c>
      <c r="E168" s="64" t="s">
        <v>3730</v>
      </c>
      <c r="F168" s="64" t="s">
        <v>4077</v>
      </c>
      <c r="G168" s="64" t="s">
        <v>4078</v>
      </c>
      <c r="H168" s="64" t="s">
        <v>4079</v>
      </c>
      <c r="I168" s="64" t="s">
        <v>4037</v>
      </c>
      <c r="J168" s="64" t="s">
        <v>4084</v>
      </c>
      <c r="K168" s="64" t="s">
        <v>3963</v>
      </c>
      <c r="L168" s="64" t="s">
        <v>4085</v>
      </c>
      <c r="M168" s="64" t="s">
        <v>3965</v>
      </c>
      <c r="N168" s="64" t="s">
        <v>3875</v>
      </c>
      <c r="O168" s="64" t="s">
        <v>3980</v>
      </c>
      <c r="P168" s="64" t="s">
        <v>3981</v>
      </c>
      <c r="Q168" s="64">
        <v>19920000</v>
      </c>
      <c r="R168" s="64">
        <v>0</v>
      </c>
      <c r="S168" s="64">
        <v>0</v>
      </c>
      <c r="T168" s="64">
        <v>0</v>
      </c>
      <c r="U168" s="64">
        <v>0</v>
      </c>
      <c r="V168" s="64">
        <v>0</v>
      </c>
      <c r="W168" s="64">
        <v>0</v>
      </c>
      <c r="X168" s="64">
        <v>0</v>
      </c>
      <c r="Y168" s="64">
        <v>0</v>
      </c>
      <c r="Z168" s="64">
        <v>0</v>
      </c>
      <c r="AA168" s="64">
        <v>0</v>
      </c>
      <c r="AB168" s="64">
        <v>0</v>
      </c>
      <c r="AC168" s="64">
        <v>0</v>
      </c>
      <c r="AD168" s="64" t="s">
        <v>3842</v>
      </c>
      <c r="AE168" s="64" t="s">
        <v>3867</v>
      </c>
      <c r="AF168" s="64" t="s">
        <v>3873</v>
      </c>
      <c r="AG168" s="64" t="s">
        <v>3968</v>
      </c>
      <c r="AH168" s="64" t="s">
        <v>3969</v>
      </c>
      <c r="AI168" s="64">
        <v>0</v>
      </c>
      <c r="AJ168" s="64">
        <v>19920000</v>
      </c>
      <c r="AK168" s="64" t="s">
        <v>3805</v>
      </c>
      <c r="AL168" s="64" t="s">
        <v>3970</v>
      </c>
      <c r="AM168" s="64" t="s">
        <v>3982</v>
      </c>
      <c r="AN168" s="64" t="s">
        <v>3972</v>
      </c>
      <c r="AO168" s="65">
        <f>VLOOKUP(AK168,'Rekap ROK Pusdik'!$A$7:$V$581,9,0)</f>
        <v>0</v>
      </c>
      <c r="AP168" s="65">
        <f>VLOOKUP($AK168,'Rekap ROK Pusdik'!$A$7:$V$581,10,0)</f>
        <v>0</v>
      </c>
      <c r="AQ168" s="65">
        <f>VLOOKUP($AK168,'Rekap ROK Pusdik'!$A$7:$V$581,11,0)</f>
        <v>6640000</v>
      </c>
      <c r="AR168" s="65">
        <f>VLOOKUP($AK168,'Rekap ROK Pusdik'!$A$7:$V$581,12,0)</f>
        <v>0</v>
      </c>
      <c r="AS168" s="65">
        <f>VLOOKUP($AK168,'Rekap ROK Pusdik'!$A$7:$V$581,13,0)</f>
        <v>0</v>
      </c>
      <c r="AT168" s="65">
        <f>VLOOKUP($AK168,'Rekap ROK Pusdik'!$A$7:$V$581,14,0)</f>
        <v>0</v>
      </c>
      <c r="AU168" s="65">
        <f>VLOOKUP($AK168,'Rekap ROK Pusdik'!$A$7:$V$581,15,0)</f>
        <v>6640000</v>
      </c>
      <c r="AV168" s="65">
        <f>VLOOKUP($AK168,'Rekap ROK Pusdik'!$A$7:$V$581,16,0)</f>
        <v>0</v>
      </c>
      <c r="AW168" s="65">
        <f>VLOOKUP($AK168,'Rekap ROK Pusdik'!$A$7:$V$581,17,0)</f>
        <v>0</v>
      </c>
      <c r="AX168" s="65">
        <f>VLOOKUP($AK168,'Rekap ROK Pusdik'!$A$7:$V$581,18,0)</f>
        <v>0</v>
      </c>
      <c r="AY168" s="65">
        <f>VLOOKUP($AK168,'Rekap ROK Pusdik'!$A$7:$V$581,19,0)</f>
        <v>6640000</v>
      </c>
      <c r="AZ168" s="65">
        <f>VLOOKUP($AK168,'Rekap ROK Pusdik'!$A$7:$V$581,20,0)</f>
        <v>0</v>
      </c>
      <c r="BA168" s="65">
        <f t="shared" si="0"/>
        <v>19920000</v>
      </c>
      <c r="BB168" s="65">
        <f t="shared" si="1"/>
        <v>0</v>
      </c>
    </row>
    <row r="169" spans="1:54" ht="15.75" customHeight="1" x14ac:dyDescent="0.2"/>
    <row r="170" spans="1:54" ht="15.75" customHeight="1" x14ac:dyDescent="0.2"/>
    <row r="171" spans="1:54" ht="15.75" customHeight="1" x14ac:dyDescent="0.2"/>
    <row r="172" spans="1:54" ht="15.75" customHeight="1" x14ac:dyDescent="0.2"/>
    <row r="173" spans="1:54" ht="15.75" customHeight="1" x14ac:dyDescent="0.2"/>
    <row r="174" spans="1:54" ht="15.75" customHeight="1" x14ac:dyDescent="0.2"/>
    <row r="175" spans="1:54" ht="15.75" customHeight="1" x14ac:dyDescent="0.2"/>
    <row r="176" spans="1:54"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BB168" xr:uid="{00000000-0009-0000-0000-000008000000}"/>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1000"/>
  <sheetViews>
    <sheetView workbookViewId="0"/>
  </sheetViews>
  <sheetFormatPr defaultColWidth="12.625" defaultRowHeight="15" customHeight="1" x14ac:dyDescent="0.2"/>
  <cols>
    <col min="1" max="6" width="12.625" customWidth="1"/>
  </cols>
  <sheetData>
    <row r="1" spans="1:1" x14ac:dyDescent="0.25">
      <c r="A1" s="64" t="s">
        <v>3836</v>
      </c>
    </row>
    <row r="2" spans="1:1" x14ac:dyDescent="0.25">
      <c r="A2" s="64" t="s">
        <v>3855</v>
      </c>
    </row>
    <row r="3" spans="1:1" x14ac:dyDescent="0.25">
      <c r="A3" s="64" t="s">
        <v>3861</v>
      </c>
    </row>
    <row r="4" spans="1:1" x14ac:dyDescent="0.25">
      <c r="A4" s="64" t="s">
        <v>3844</v>
      </c>
    </row>
    <row r="5" spans="1:1" x14ac:dyDescent="0.25">
      <c r="A5" s="64" t="s">
        <v>3848</v>
      </c>
    </row>
    <row r="6" spans="1:1" x14ac:dyDescent="0.25">
      <c r="A6" s="64" t="s">
        <v>3873</v>
      </c>
    </row>
    <row r="7" spans="1:1" x14ac:dyDescent="0.25">
      <c r="A7" s="64" t="s">
        <v>3885</v>
      </c>
    </row>
    <row r="8" spans="1:1" x14ac:dyDescent="0.25">
      <c r="A8" s="64" t="s">
        <v>3895</v>
      </c>
    </row>
    <row r="9" spans="1:1" x14ac:dyDescent="0.25">
      <c r="A9" s="64" t="s">
        <v>3868</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16</vt:i4>
      </vt:variant>
    </vt:vector>
  </HeadingPairs>
  <TitlesOfParts>
    <vt:vector size="30" baseType="lpstr">
      <vt:lpstr>Gabung</vt:lpstr>
      <vt:lpstr>Rekap Revisi Per Output</vt:lpstr>
      <vt:lpstr>Rekap Revisi Perjadin, Covid dl</vt:lpstr>
      <vt:lpstr>Sheet2</vt:lpstr>
      <vt:lpstr>Matriks Revisi POK</vt:lpstr>
      <vt:lpstr>Rekap Per Kegiatan</vt:lpstr>
      <vt:lpstr>Rekap ROK Pusdik</vt:lpstr>
      <vt:lpstr>Bagian TU</vt:lpstr>
      <vt:lpstr>Referens</vt:lpstr>
      <vt:lpstr>Bidang PE</vt:lpstr>
      <vt:lpstr>Bidang PP</vt:lpstr>
      <vt:lpstr>Bidang KK</vt:lpstr>
      <vt:lpstr>PAGU_REAL</vt:lpstr>
      <vt:lpstr>Referensi</vt:lpstr>
      <vt:lpstr>'Matriks Revisi POK'!Print_Area</vt:lpstr>
      <vt:lpstr>'Rekap Revisi Per Output'!Print_Area</vt:lpstr>
      <vt:lpstr>'Rekap Revisi Perjadin, Covid dl'!Print_Area</vt:lpstr>
      <vt:lpstr>Sheet2!Print_Area</vt:lpstr>
      <vt:lpstr>'Matriks Revisi POK'!Print_Titles</vt:lpstr>
      <vt:lpstr>'Rekap Revisi Per Output'!Print_Titles</vt:lpstr>
      <vt:lpstr>'Rekap Revisi Perjadin, Covid dl'!Print_Titles</vt:lpstr>
      <vt:lpstr>'Rekap ROK Pusdik'!Print_Titles</vt:lpstr>
      <vt:lpstr>'Bagian TU'!Start_Jadi</vt:lpstr>
      <vt:lpstr>'Bidang KK'!Start_Jadi</vt:lpstr>
      <vt:lpstr>'Bidang PE'!Start_Jadi</vt:lpstr>
      <vt:lpstr>'Bidang PP'!Start_Jadi</vt:lpstr>
      <vt:lpstr>'Matriks Revisi POK'!Start_Jadi</vt:lpstr>
      <vt:lpstr>'Rekap ROK Pusdik'!Start_Jadi</vt:lpstr>
      <vt:lpstr>Start_Jadi</vt:lpstr>
      <vt:lpstr>Subkoordinator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2021-03-31T05:44:59Z</cp:lastPrinted>
  <dcterms:modified xsi:type="dcterms:W3CDTF">2021-04-19T04:47:07Z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b6c22e1a-4a2f-4bba-8410-ca0e35108428</vt:lpwstr>
  </property>
</Properties>
</file>